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Azucena\Documents\Entrega - DEEDI\Trayectorias escolares\Documentos Terminados\Enero\"/>
    </mc:Choice>
  </mc:AlternateContent>
  <xr:revisionPtr revIDLastSave="0" documentId="13_ncr:1_{D76CAF37-52AA-4573-B5E3-D3B0E01B457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ustrial" sheetId="1" r:id="rId1"/>
    <sheet name="Sist Comp" sheetId="2" r:id="rId2"/>
    <sheet name="Cs Comp" sheetId="3" r:id="rId3"/>
    <sheet name="Quimica" sheetId="4" r:id="rId4"/>
    <sheet name="Minero" sheetId="5" r:id="rId5"/>
    <sheet name="Biologia" sheetId="6" r:id="rId6"/>
    <sheet name="Cs Materiales" sheetId="7" r:id="rId7"/>
    <sheet name="Materiales" sheetId="8" r:id="rId8"/>
    <sheet name="Electro y Telecom" sheetId="9" r:id="rId9"/>
    <sheet name="Q Alimentos" sheetId="10" r:id="rId10"/>
    <sheet name="Matematicas" sheetId="11" r:id="rId11"/>
    <sheet name="Geologia" sheetId="12" r:id="rId12"/>
    <sheet name="Física" sheetId="13" r:id="rId13"/>
    <sheet name="Arquitectura" sheetId="14" r:id="rId14"/>
    <sheet name="Ing Civil" sheetId="15" r:id="rId15"/>
    <sheet name="Robótica" sheetId="33" r:id="rId16"/>
    <sheet name="Electronica" sheetId="16" r:id="rId17"/>
    <sheet name="Telecom" sheetId="17" r:id="rId18"/>
    <sheet name="Esp Tecnologia" sheetId="18" r:id="rId19"/>
    <sheet name="Esp. SISTEMAS Y PLAN" sheetId="19" r:id="rId20"/>
    <sheet name="Mtria BIODIVERSIDAD" sheetId="20" r:id="rId21"/>
    <sheet name="Mtria. COMPUTACION" sheetId="21" r:id="rId22"/>
    <sheet name="Mtria INDUSTRIAL" sheetId="22" r:id="rId23"/>
    <sheet name="Mtria. MANUFACTURA" sheetId="23" r:id="rId24"/>
    <sheet name="Mtria QUIMICA" sheetId="24" r:id="rId25"/>
    <sheet name="Mtria. Automatizacion" sheetId="25" r:id="rId26"/>
    <sheet name="Mtria MATEMATICAS" sheetId="26" r:id="rId27"/>
    <sheet name="Dr. Materiales" sheetId="27" r:id="rId28"/>
    <sheet name="Dr. QUIMICA" sheetId="28" r:id="rId29"/>
    <sheet name="Dr. BIODIVERSIDAD" sheetId="29" r:id="rId30"/>
    <sheet name="Dr. AMBIENTALES" sheetId="30" r:id="rId31"/>
    <sheet name="Dr. COMPUTACION" sheetId="31" r:id="rId32"/>
    <sheet name="Dr. INDUSTRIAL" sheetId="32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1">
      <go:sheetsCustomData xmlns:go="http://customooxmlschemas.google.com/" r:id="rId36" roundtripDataSignature="AMtx7miUu8pBoq/n/RwkPVF0zSNk9dVXaw=="/>
    </ext>
  </extLst>
</workbook>
</file>

<file path=xl/calcChain.xml><?xml version="1.0" encoding="utf-8"?>
<calcChain xmlns="http://schemas.openxmlformats.org/spreadsheetml/2006/main">
  <c r="N440" i="17" l="1"/>
  <c r="L440" i="17"/>
  <c r="M440" i="17"/>
  <c r="K286" i="17"/>
  <c r="L441" i="16"/>
  <c r="M441" i="16"/>
  <c r="Q350" i="16"/>
  <c r="Q700" i="15"/>
  <c r="K637" i="15"/>
  <c r="K593" i="15"/>
  <c r="N773" i="14"/>
  <c r="O773" i="14" s="1"/>
  <c r="M773" i="14"/>
  <c r="R748" i="14"/>
  <c r="L685" i="14"/>
  <c r="L663" i="14"/>
  <c r="L407" i="13"/>
  <c r="N817" i="12"/>
  <c r="O817" i="12" s="1"/>
  <c r="M817" i="12"/>
  <c r="R814" i="12"/>
  <c r="L754" i="12"/>
  <c r="L733" i="12"/>
  <c r="L428" i="11"/>
  <c r="L925" i="10"/>
  <c r="Q878" i="10"/>
  <c r="K815" i="10"/>
  <c r="Q917" i="6"/>
  <c r="Q936" i="5"/>
  <c r="Q914" i="5"/>
  <c r="K873" i="5"/>
  <c r="N1042" i="4"/>
  <c r="Q995" i="4"/>
  <c r="Q973" i="4"/>
  <c r="K932" i="4"/>
  <c r="N463" i="3" a="1"/>
  <c r="N463" i="3" s="1"/>
  <c r="L463" i="3" a="1"/>
  <c r="L463" i="3" s="1"/>
  <c r="Q1010" i="1"/>
  <c r="K925" i="1"/>
  <c r="N572" i="17"/>
  <c r="L572" i="17"/>
  <c r="K572" i="17"/>
  <c r="M572" i="17" s="1"/>
  <c r="P570" i="17"/>
  <c r="Q569" i="17"/>
  <c r="Q570" i="17" s="1"/>
  <c r="R564" i="17"/>
  <c r="Q564" i="17"/>
  <c r="O564" i="17"/>
  <c r="R563" i="17"/>
  <c r="Q563" i="17"/>
  <c r="O563" i="17"/>
  <c r="R562" i="17"/>
  <c r="Q562" i="17"/>
  <c r="O562" i="17"/>
  <c r="R561" i="17"/>
  <c r="Q561" i="17"/>
  <c r="O561" i="17"/>
  <c r="R560" i="17"/>
  <c r="Q560" i="17"/>
  <c r="O560" i="17"/>
  <c r="R559" i="17"/>
  <c r="Q559" i="17"/>
  <c r="O559" i="17"/>
  <c r="R558" i="17"/>
  <c r="Q558" i="17"/>
  <c r="O558" i="17"/>
  <c r="O557" i="17"/>
  <c r="P556" i="17"/>
  <c r="S558" i="17" s="1"/>
  <c r="L286" i="17"/>
  <c r="N122" i="33"/>
  <c r="L122" i="33"/>
  <c r="K122" i="33"/>
  <c r="M122" i="33" s="1"/>
  <c r="P120" i="33"/>
  <c r="Q119" i="33"/>
  <c r="Q120" i="33" s="1"/>
  <c r="R114" i="33"/>
  <c r="Q114" i="33"/>
  <c r="O114" i="33"/>
  <c r="R113" i="33"/>
  <c r="Q113" i="33"/>
  <c r="O113" i="33"/>
  <c r="R112" i="33"/>
  <c r="Q112" i="33"/>
  <c r="O112" i="33"/>
  <c r="R111" i="33"/>
  <c r="Q111" i="33"/>
  <c r="O111" i="33"/>
  <c r="R110" i="33"/>
  <c r="Q110" i="33"/>
  <c r="O110" i="33"/>
  <c r="R109" i="33"/>
  <c r="Q109" i="33"/>
  <c r="O109" i="33"/>
  <c r="R108" i="33"/>
  <c r="Q108" i="33"/>
  <c r="O108" i="33"/>
  <c r="O107" i="33"/>
  <c r="P106" i="33"/>
  <c r="S108" i="33" s="1"/>
  <c r="N923" i="15"/>
  <c r="L923" i="15"/>
  <c r="K923" i="15"/>
  <c r="M923" i="15" s="1"/>
  <c r="P921" i="15"/>
  <c r="Q920" i="15"/>
  <c r="Q921" i="15" s="1"/>
  <c r="R915" i="15"/>
  <c r="Q915" i="15"/>
  <c r="O915" i="15"/>
  <c r="R914" i="15"/>
  <c r="Q914" i="15"/>
  <c r="O914" i="15"/>
  <c r="R913" i="15"/>
  <c r="Q913" i="15"/>
  <c r="O913" i="15"/>
  <c r="R912" i="15"/>
  <c r="Q912" i="15"/>
  <c r="O912" i="15"/>
  <c r="R911" i="15"/>
  <c r="Q911" i="15"/>
  <c r="O911" i="15"/>
  <c r="R910" i="15"/>
  <c r="Q910" i="15"/>
  <c r="O910" i="15"/>
  <c r="R909" i="15"/>
  <c r="Q909" i="15"/>
  <c r="O909" i="15"/>
  <c r="O908" i="15"/>
  <c r="P907" i="15"/>
  <c r="S909" i="15" s="1"/>
  <c r="L593" i="15"/>
  <c r="O971" i="14"/>
  <c r="M971" i="14"/>
  <c r="L971" i="14"/>
  <c r="N971" i="14" s="1"/>
  <c r="Q969" i="14"/>
  <c r="R968" i="14"/>
  <c r="R969" i="14" s="1"/>
  <c r="S963" i="14"/>
  <c r="R963" i="14"/>
  <c r="P963" i="14"/>
  <c r="S962" i="14"/>
  <c r="R962" i="14"/>
  <c r="P962" i="14"/>
  <c r="S961" i="14"/>
  <c r="R961" i="14"/>
  <c r="P961" i="14"/>
  <c r="S960" i="14"/>
  <c r="R960" i="14"/>
  <c r="P960" i="14"/>
  <c r="S959" i="14"/>
  <c r="R959" i="14"/>
  <c r="P959" i="14"/>
  <c r="S958" i="14"/>
  <c r="R958" i="14"/>
  <c r="P958" i="14"/>
  <c r="S957" i="14"/>
  <c r="R957" i="14"/>
  <c r="P957" i="14"/>
  <c r="P956" i="14"/>
  <c r="Q955" i="14"/>
  <c r="T957" i="14" s="1"/>
  <c r="P766" i="14"/>
  <c r="O606" i="13"/>
  <c r="M606" i="13"/>
  <c r="L606" i="13"/>
  <c r="N606" i="13" s="1"/>
  <c r="Q604" i="13"/>
  <c r="R603" i="13"/>
  <c r="R604" i="13" s="1"/>
  <c r="S598" i="13"/>
  <c r="R598" i="13"/>
  <c r="P598" i="13"/>
  <c r="S597" i="13"/>
  <c r="R597" i="13"/>
  <c r="P597" i="13"/>
  <c r="S596" i="13"/>
  <c r="R596" i="13"/>
  <c r="P596" i="13"/>
  <c r="S595" i="13"/>
  <c r="R595" i="13"/>
  <c r="P595" i="13"/>
  <c r="S594" i="13"/>
  <c r="R594" i="13"/>
  <c r="P594" i="13"/>
  <c r="S593" i="13"/>
  <c r="R593" i="13"/>
  <c r="P593" i="13"/>
  <c r="S592" i="13"/>
  <c r="R592" i="13"/>
  <c r="P592" i="13"/>
  <c r="S591" i="13"/>
  <c r="R591" i="13"/>
  <c r="P591" i="13"/>
  <c r="Q590" i="13"/>
  <c r="T592" i="13" s="1"/>
  <c r="O584" i="13"/>
  <c r="M584" i="13"/>
  <c r="L584" i="13"/>
  <c r="N584" i="13" s="1"/>
  <c r="Q582" i="13"/>
  <c r="R581" i="13"/>
  <c r="R582" i="13" s="1"/>
  <c r="S576" i="13"/>
  <c r="R576" i="13"/>
  <c r="P576" i="13"/>
  <c r="S575" i="13"/>
  <c r="R575" i="13"/>
  <c r="P575" i="13"/>
  <c r="S574" i="13"/>
  <c r="R574" i="13"/>
  <c r="P574" i="13"/>
  <c r="S573" i="13"/>
  <c r="R573" i="13"/>
  <c r="P573" i="13"/>
  <c r="S572" i="13"/>
  <c r="R572" i="13"/>
  <c r="P572" i="13"/>
  <c r="S571" i="13"/>
  <c r="R571" i="13"/>
  <c r="P571" i="13"/>
  <c r="S570" i="13"/>
  <c r="R570" i="13"/>
  <c r="P570" i="13"/>
  <c r="R569" i="13"/>
  <c r="S569" i="13" s="1"/>
  <c r="P569" i="13"/>
  <c r="Q568" i="13"/>
  <c r="T570" i="13" s="1"/>
  <c r="O1010" i="12"/>
  <c r="M1010" i="12"/>
  <c r="L1010" i="12"/>
  <c r="N1010" i="12" s="1"/>
  <c r="R1008" i="12"/>
  <c r="Q1008" i="12"/>
  <c r="S1002" i="12"/>
  <c r="R1002" i="12"/>
  <c r="P1002" i="12"/>
  <c r="S1001" i="12"/>
  <c r="R1001" i="12"/>
  <c r="P1001" i="12"/>
  <c r="S1000" i="12"/>
  <c r="R1000" i="12"/>
  <c r="P1000" i="12"/>
  <c r="S999" i="12"/>
  <c r="R999" i="12"/>
  <c r="P999" i="12"/>
  <c r="S998" i="12"/>
  <c r="R998" i="12"/>
  <c r="P998" i="12"/>
  <c r="S997" i="12"/>
  <c r="R997" i="12"/>
  <c r="P997" i="12"/>
  <c r="S996" i="12"/>
  <c r="R996" i="12"/>
  <c r="P996" i="12"/>
  <c r="S995" i="12"/>
  <c r="R995" i="12"/>
  <c r="P995" i="12"/>
  <c r="P994" i="12"/>
  <c r="Q993" i="12"/>
  <c r="U995" i="12" s="1"/>
  <c r="P891" i="12"/>
  <c r="P871" i="12"/>
  <c r="P851" i="12"/>
  <c r="P811" i="12"/>
  <c r="O629" i="11"/>
  <c r="M629" i="11"/>
  <c r="L629" i="11"/>
  <c r="N629" i="11" s="1"/>
  <c r="Q627" i="11"/>
  <c r="R626" i="11"/>
  <c r="R627" i="11" s="1"/>
  <c r="S622" i="11"/>
  <c r="R622" i="11"/>
  <c r="P622" i="11"/>
  <c r="S621" i="11"/>
  <c r="R621" i="11"/>
  <c r="P621" i="11"/>
  <c r="S620" i="11"/>
  <c r="R620" i="11"/>
  <c r="P620" i="11"/>
  <c r="S619" i="11"/>
  <c r="R619" i="11"/>
  <c r="P619" i="11"/>
  <c r="S618" i="11"/>
  <c r="R618" i="11"/>
  <c r="P618" i="11"/>
  <c r="S617" i="11"/>
  <c r="R617" i="11"/>
  <c r="P617" i="11"/>
  <c r="S616" i="11"/>
  <c r="R616" i="11"/>
  <c r="P616" i="11"/>
  <c r="S615" i="11"/>
  <c r="R615" i="11"/>
  <c r="P615" i="11"/>
  <c r="P614" i="11"/>
  <c r="Q613" i="11"/>
  <c r="T615" i="11" s="1"/>
  <c r="P511" i="11"/>
  <c r="P510" i="11"/>
  <c r="N1101" i="10"/>
  <c r="L1101" i="10"/>
  <c r="K1101" i="10"/>
  <c r="M1101" i="10" s="1"/>
  <c r="P1099" i="10"/>
  <c r="Q1098" i="10"/>
  <c r="Q1099" i="10" s="1"/>
  <c r="R1093" i="10"/>
  <c r="Q1093" i="10"/>
  <c r="O1093" i="10"/>
  <c r="R1092" i="10"/>
  <c r="Q1092" i="10"/>
  <c r="O1092" i="10"/>
  <c r="R1091" i="10"/>
  <c r="Q1091" i="10"/>
  <c r="O1091" i="10"/>
  <c r="R1090" i="10"/>
  <c r="Q1090" i="10"/>
  <c r="O1090" i="10"/>
  <c r="R1089" i="10"/>
  <c r="Q1089" i="10"/>
  <c r="O1089" i="10"/>
  <c r="R1088" i="10"/>
  <c r="Q1088" i="10"/>
  <c r="O1088" i="10"/>
  <c r="R1087" i="10"/>
  <c r="Q1087" i="10"/>
  <c r="O1087" i="10"/>
  <c r="O1086" i="10"/>
  <c r="P1085" i="10"/>
  <c r="Q1086" i="10" s="1"/>
  <c r="R1086" i="10" s="1"/>
  <c r="N484" i="8"/>
  <c r="L484" i="8"/>
  <c r="K484" i="8"/>
  <c r="M484" i="8" s="1"/>
  <c r="P482" i="8"/>
  <c r="Q481" i="8"/>
  <c r="Q482" i="8" s="1"/>
  <c r="R476" i="8"/>
  <c r="Q476" i="8"/>
  <c r="O476" i="8"/>
  <c r="R475" i="8"/>
  <c r="Q475" i="8"/>
  <c r="O475" i="8"/>
  <c r="R474" i="8"/>
  <c r="Q474" i="8"/>
  <c r="O474" i="8"/>
  <c r="R473" i="8"/>
  <c r="Q473" i="8"/>
  <c r="O473" i="8"/>
  <c r="R472" i="8"/>
  <c r="Q472" i="8"/>
  <c r="O472" i="8"/>
  <c r="R471" i="8"/>
  <c r="Q471" i="8"/>
  <c r="O471" i="8"/>
  <c r="R470" i="8"/>
  <c r="Q470" i="8"/>
  <c r="O470" i="8"/>
  <c r="R469" i="8"/>
  <c r="Q469" i="8"/>
  <c r="O469" i="8"/>
  <c r="P468" i="8"/>
  <c r="S470" i="8" s="1"/>
  <c r="N462" i="8"/>
  <c r="L462" i="8"/>
  <c r="K462" i="8"/>
  <c r="M462" i="8" s="1"/>
  <c r="P460" i="8"/>
  <c r="Q459" i="8"/>
  <c r="Q460" i="8" s="1"/>
  <c r="R454" i="8"/>
  <c r="Q454" i="8"/>
  <c r="O454" i="8"/>
  <c r="R453" i="8"/>
  <c r="Q453" i="8"/>
  <c r="O453" i="8"/>
  <c r="R452" i="8"/>
  <c r="Q452" i="8"/>
  <c r="O452" i="8"/>
  <c r="R451" i="8"/>
  <c r="Q451" i="8"/>
  <c r="O451" i="8"/>
  <c r="R450" i="8"/>
  <c r="Q450" i="8"/>
  <c r="O450" i="8"/>
  <c r="R449" i="8"/>
  <c r="Q449" i="8"/>
  <c r="O449" i="8"/>
  <c r="Q448" i="8"/>
  <c r="R448" i="8" s="1"/>
  <c r="O448" i="8"/>
  <c r="O447" i="8"/>
  <c r="P446" i="8"/>
  <c r="S448" i="8" s="1"/>
  <c r="O1126" i="6"/>
  <c r="O1127" i="6"/>
  <c r="O1128" i="6"/>
  <c r="O1129" i="6"/>
  <c r="O1130" i="6"/>
  <c r="O1131" i="6"/>
  <c r="O1132" i="6"/>
  <c r="L1140" i="6"/>
  <c r="K1140" i="6"/>
  <c r="M1140" i="6" s="1"/>
  <c r="N1140" i="6" s="1"/>
  <c r="P1138" i="6"/>
  <c r="Q1137" i="6"/>
  <c r="Q1138" i="6" s="1"/>
  <c r="Q1132" i="6"/>
  <c r="R1132" i="6" s="1"/>
  <c r="Q1131" i="6"/>
  <c r="R1131" i="6" s="1"/>
  <c r="Q1130" i="6"/>
  <c r="R1130" i="6" s="1"/>
  <c r="Q1129" i="6"/>
  <c r="R1129" i="6" s="1"/>
  <c r="Q1128" i="6"/>
  <c r="R1128" i="6" s="1"/>
  <c r="Q1127" i="6"/>
  <c r="R1127" i="6" s="1"/>
  <c r="Q1126" i="6"/>
  <c r="R1126" i="6" s="1"/>
  <c r="O1125" i="6"/>
  <c r="P1124" i="6"/>
  <c r="S1126" i="6" s="1"/>
  <c r="Q1115" i="6"/>
  <c r="R1104" i="6"/>
  <c r="R1105" i="6"/>
  <c r="R1106" i="6"/>
  <c r="R1107" i="6"/>
  <c r="R1108" i="6"/>
  <c r="R1109" i="6"/>
  <c r="R1110" i="6"/>
  <c r="Q1104" i="6"/>
  <c r="Q1105" i="6"/>
  <c r="Q1106" i="6"/>
  <c r="Q1107" i="6"/>
  <c r="Q1108" i="6"/>
  <c r="Q1109" i="6"/>
  <c r="Q1110" i="6"/>
  <c r="Q1103" i="6"/>
  <c r="R1103" i="6" s="1"/>
  <c r="O1103" i="6"/>
  <c r="O1082" i="6"/>
  <c r="O1061" i="6"/>
  <c r="O1040" i="6"/>
  <c r="O1019" i="6"/>
  <c r="O998" i="6"/>
  <c r="O978" i="6"/>
  <c r="O977" i="6"/>
  <c r="L1159" i="5"/>
  <c r="K1159" i="5"/>
  <c r="M1159" i="5" s="1"/>
  <c r="N1159" i="5" s="1"/>
  <c r="P1157" i="5"/>
  <c r="Q1156" i="5"/>
  <c r="Q1157" i="5" s="1"/>
  <c r="R1151" i="5"/>
  <c r="Q1151" i="5"/>
  <c r="O1151" i="5"/>
  <c r="R1150" i="5"/>
  <c r="Q1150" i="5"/>
  <c r="O1150" i="5"/>
  <c r="R1149" i="5"/>
  <c r="Q1149" i="5"/>
  <c r="O1149" i="5"/>
  <c r="R1148" i="5"/>
  <c r="Q1148" i="5"/>
  <c r="O1148" i="5"/>
  <c r="R1147" i="5"/>
  <c r="Q1147" i="5"/>
  <c r="O1147" i="5"/>
  <c r="R1146" i="5"/>
  <c r="Q1146" i="5"/>
  <c r="O1146" i="5"/>
  <c r="R1145" i="5"/>
  <c r="Q1145" i="5"/>
  <c r="O1145" i="5"/>
  <c r="O1144" i="5"/>
  <c r="P1143" i="5"/>
  <c r="S1145" i="5" s="1"/>
  <c r="L895" i="5"/>
  <c r="N1218" i="4"/>
  <c r="L1218" i="4"/>
  <c r="K1218" i="4"/>
  <c r="M1218" i="4" s="1"/>
  <c r="P1216" i="4"/>
  <c r="Q1215" i="4"/>
  <c r="Q1216" i="4" s="1"/>
  <c r="R1210" i="4"/>
  <c r="Q1210" i="4"/>
  <c r="O1210" i="4"/>
  <c r="R1209" i="4"/>
  <c r="Q1209" i="4"/>
  <c r="O1209" i="4"/>
  <c r="R1208" i="4"/>
  <c r="Q1208" i="4"/>
  <c r="O1208" i="4"/>
  <c r="R1207" i="4"/>
  <c r="Q1207" i="4"/>
  <c r="O1207" i="4"/>
  <c r="R1206" i="4"/>
  <c r="Q1206" i="4"/>
  <c r="O1206" i="4"/>
  <c r="R1205" i="4"/>
  <c r="Q1205" i="4"/>
  <c r="O1205" i="4"/>
  <c r="R1204" i="4"/>
  <c r="Q1204" i="4"/>
  <c r="O1204" i="4"/>
  <c r="O1203" i="4"/>
  <c r="P1202" i="4"/>
  <c r="S1204" i="4" s="1"/>
  <c r="N595" i="3"/>
  <c r="L595" i="3"/>
  <c r="K595" i="3"/>
  <c r="M595" i="3" s="1"/>
  <c r="P593" i="3"/>
  <c r="Q592" i="3"/>
  <c r="Q593" i="3" s="1"/>
  <c r="R587" i="3"/>
  <c r="Q587" i="3"/>
  <c r="O587" i="3"/>
  <c r="R586" i="3"/>
  <c r="Q586" i="3"/>
  <c r="O586" i="3"/>
  <c r="R585" i="3"/>
  <c r="Q585" i="3"/>
  <c r="O585" i="3"/>
  <c r="R584" i="3"/>
  <c r="Q584" i="3"/>
  <c r="O584" i="3"/>
  <c r="R583" i="3"/>
  <c r="Q583" i="3"/>
  <c r="O583" i="3"/>
  <c r="R582" i="3"/>
  <c r="Q582" i="3"/>
  <c r="O582" i="3"/>
  <c r="R581" i="3"/>
  <c r="Q581" i="3"/>
  <c r="O581" i="3"/>
  <c r="O580" i="3"/>
  <c r="P579" i="3"/>
  <c r="S581" i="3" s="1"/>
  <c r="L331" i="3"/>
  <c r="L1233" i="1"/>
  <c r="K1233" i="1"/>
  <c r="M1233" i="1" s="1"/>
  <c r="N1233" i="1" s="1"/>
  <c r="P1231" i="1"/>
  <c r="Q1230" i="1"/>
  <c r="Q1231" i="1" s="1"/>
  <c r="R1225" i="1"/>
  <c r="Q1225" i="1"/>
  <c r="O1225" i="1"/>
  <c r="R1224" i="1"/>
  <c r="Q1224" i="1"/>
  <c r="O1224" i="1"/>
  <c r="R1223" i="1"/>
  <c r="Q1223" i="1"/>
  <c r="O1223" i="1"/>
  <c r="R1222" i="1"/>
  <c r="Q1222" i="1"/>
  <c r="O1222" i="1"/>
  <c r="R1221" i="1"/>
  <c r="Q1221" i="1"/>
  <c r="O1221" i="1"/>
  <c r="R1220" i="1"/>
  <c r="Q1220" i="1"/>
  <c r="O1220" i="1"/>
  <c r="R1219" i="1"/>
  <c r="Q1219" i="1"/>
  <c r="O1219" i="1"/>
  <c r="O1218" i="1"/>
  <c r="P1217" i="1"/>
  <c r="S1219" i="1" s="1"/>
  <c r="M497" i="11"/>
  <c r="K242" i="17"/>
  <c r="M751" i="14"/>
  <c r="L641" i="14"/>
  <c r="L595" i="14"/>
  <c r="M474" i="13"/>
  <c r="M754" i="12"/>
  <c r="L712" i="12"/>
  <c r="R709" i="12" s="1"/>
  <c r="R710" i="12" s="1"/>
  <c r="R494" i="11"/>
  <c r="Q1076" i="10"/>
  <c r="K220" i="8"/>
  <c r="K832" i="6"/>
  <c r="Q974" i="4"/>
  <c r="K910" i="4"/>
  <c r="M663" i="14"/>
  <c r="O385" i="13"/>
  <c r="M385" i="13"/>
  <c r="L385" i="13"/>
  <c r="N385" i="13" s="1"/>
  <c r="Q383" i="13"/>
  <c r="R382" i="13"/>
  <c r="R383" i="13" s="1"/>
  <c r="S376" i="13"/>
  <c r="R376" i="13"/>
  <c r="P376" i="13"/>
  <c r="S375" i="13"/>
  <c r="R375" i="13"/>
  <c r="P375" i="13"/>
  <c r="S374" i="13"/>
  <c r="R374" i="13"/>
  <c r="P374" i="13"/>
  <c r="S373" i="13"/>
  <c r="R373" i="13"/>
  <c r="P373" i="13"/>
  <c r="S372" i="13"/>
  <c r="R372" i="13"/>
  <c r="P372" i="13"/>
  <c r="S371" i="13"/>
  <c r="R371" i="13"/>
  <c r="P371" i="13"/>
  <c r="S370" i="13"/>
  <c r="R370" i="13"/>
  <c r="P370" i="13"/>
  <c r="S369" i="13"/>
  <c r="R369" i="13"/>
  <c r="P369" i="13"/>
  <c r="Q368" i="13"/>
  <c r="U370" i="13" s="1"/>
  <c r="K247" i="13"/>
  <c r="N441" i="16" l="1"/>
  <c r="Q557" i="17"/>
  <c r="R557" i="17" s="1"/>
  <c r="Q107" i="33"/>
  <c r="R107" i="33" s="1"/>
  <c r="Q908" i="15"/>
  <c r="R908" i="15" s="1"/>
  <c r="R956" i="14"/>
  <c r="S956" i="14" s="1"/>
  <c r="R994" i="12"/>
  <c r="S994" i="12" s="1"/>
  <c r="R614" i="11"/>
  <c r="S614" i="11" s="1"/>
  <c r="S1087" i="10"/>
  <c r="Q447" i="8"/>
  <c r="R447" i="8" s="1"/>
  <c r="Q1125" i="6"/>
  <c r="R1125" i="6" s="1"/>
  <c r="Q1144" i="5"/>
  <c r="R1144" i="5" s="1"/>
  <c r="Q1203" i="4"/>
  <c r="R1203" i="4" s="1"/>
  <c r="Q580" i="3"/>
  <c r="R580" i="3" s="1"/>
  <c r="Q1218" i="1"/>
  <c r="R1218" i="1" s="1"/>
  <c r="Q985" i="12"/>
  <c r="R985" i="12"/>
  <c r="R600" i="11"/>
  <c r="S600" i="11"/>
  <c r="P600" i="11"/>
  <c r="R578" i="11"/>
  <c r="S578" i="11"/>
  <c r="P578" i="11"/>
  <c r="P534" i="11"/>
  <c r="P556" i="11"/>
  <c r="R556" i="11"/>
  <c r="S556" i="11"/>
  <c r="P512" i="11"/>
  <c r="R534" i="11"/>
  <c r="S534" i="11"/>
  <c r="R511" i="11"/>
  <c r="S511" i="11" s="1"/>
  <c r="R512" i="11"/>
  <c r="S512" i="11"/>
  <c r="P490" i="11"/>
  <c r="R490" i="11"/>
  <c r="S490" i="11" s="1"/>
  <c r="R398" i="11"/>
  <c r="S398" i="11"/>
  <c r="P398" i="11"/>
  <c r="P375" i="11"/>
  <c r="R375" i="11"/>
  <c r="S375" i="11" s="1"/>
  <c r="P351" i="11"/>
  <c r="P352" i="11"/>
  <c r="R352" i="11"/>
  <c r="S352" i="11" s="1"/>
  <c r="P329" i="11"/>
  <c r="P328" i="11"/>
  <c r="R329" i="11"/>
  <c r="S329" i="11" s="1"/>
  <c r="P305" i="11"/>
  <c r="R306" i="11"/>
  <c r="S306" i="11"/>
  <c r="P306" i="11"/>
  <c r="O1081" i="6"/>
  <c r="N550" i="17"/>
  <c r="L550" i="17"/>
  <c r="K550" i="17"/>
  <c r="M550" i="17" s="1"/>
  <c r="P548" i="17"/>
  <c r="Q547" i="17"/>
  <c r="Q548" i="17" s="1"/>
  <c r="R542" i="17"/>
  <c r="Q542" i="17"/>
  <c r="O542" i="17"/>
  <c r="R541" i="17"/>
  <c r="Q541" i="17"/>
  <c r="O541" i="17"/>
  <c r="R540" i="17"/>
  <c r="Q540" i="17"/>
  <c r="O540" i="17"/>
  <c r="R539" i="17"/>
  <c r="Q539" i="17"/>
  <c r="O539" i="17"/>
  <c r="R538" i="17"/>
  <c r="Q538" i="17"/>
  <c r="O538" i="17"/>
  <c r="R537" i="17"/>
  <c r="Q537" i="17"/>
  <c r="O537" i="17"/>
  <c r="R536" i="17"/>
  <c r="Q536" i="17"/>
  <c r="O536" i="17"/>
  <c r="O535" i="17"/>
  <c r="P534" i="17"/>
  <c r="Q535" i="17" s="1"/>
  <c r="R535" i="17" s="1"/>
  <c r="N485" i="16"/>
  <c r="L485" i="16"/>
  <c r="K485" i="16"/>
  <c r="M485" i="16" s="1"/>
  <c r="P483" i="16"/>
  <c r="Q482" i="16"/>
  <c r="Q483" i="16" s="1"/>
  <c r="R477" i="16"/>
  <c r="Q477" i="16"/>
  <c r="O477" i="16"/>
  <c r="R476" i="16"/>
  <c r="Q476" i="16"/>
  <c r="O476" i="16"/>
  <c r="R475" i="16"/>
  <c r="Q475" i="16"/>
  <c r="O475" i="16"/>
  <c r="R474" i="16"/>
  <c r="Q474" i="16"/>
  <c r="O474" i="16"/>
  <c r="R473" i="16"/>
  <c r="Q473" i="16"/>
  <c r="O473" i="16"/>
  <c r="R472" i="16"/>
  <c r="Q472" i="16"/>
  <c r="O472" i="16"/>
  <c r="R471" i="16"/>
  <c r="Q471" i="16"/>
  <c r="O471" i="16"/>
  <c r="O470" i="16"/>
  <c r="P469" i="16"/>
  <c r="S471" i="16" s="1"/>
  <c r="N463" i="16"/>
  <c r="L463" i="16"/>
  <c r="K463" i="16"/>
  <c r="M463" i="16" s="1"/>
  <c r="P461" i="16"/>
  <c r="Q460" i="16"/>
  <c r="Q461" i="16" s="1"/>
  <c r="R455" i="16"/>
  <c r="Q455" i="16"/>
  <c r="O455" i="16"/>
  <c r="R454" i="16"/>
  <c r="Q454" i="16"/>
  <c r="O454" i="16"/>
  <c r="Q453" i="16"/>
  <c r="R453" i="16" s="1"/>
  <c r="O453" i="16"/>
  <c r="Q452" i="16"/>
  <c r="R452" i="16" s="1"/>
  <c r="O452" i="16"/>
  <c r="Q451" i="16"/>
  <c r="R451" i="16" s="1"/>
  <c r="O451" i="16"/>
  <c r="Q450" i="16"/>
  <c r="R450" i="16" s="1"/>
  <c r="O450" i="16"/>
  <c r="Q449" i="16"/>
  <c r="R449" i="16" s="1"/>
  <c r="O449" i="16"/>
  <c r="O448" i="16"/>
  <c r="S449" i="16"/>
  <c r="N100" i="33"/>
  <c r="L100" i="33"/>
  <c r="K100" i="33"/>
  <c r="M100" i="33" s="1"/>
  <c r="P98" i="33"/>
  <c r="Q97" i="33"/>
  <c r="Q98" i="33" s="1"/>
  <c r="R92" i="33"/>
  <c r="Q92" i="33"/>
  <c r="O92" i="33"/>
  <c r="R91" i="33"/>
  <c r="Q91" i="33"/>
  <c r="O91" i="33"/>
  <c r="R90" i="33"/>
  <c r="Q90" i="33"/>
  <c r="O90" i="33"/>
  <c r="R89" i="33"/>
  <c r="Q89" i="33"/>
  <c r="O89" i="33"/>
  <c r="R88" i="33"/>
  <c r="Q88" i="33"/>
  <c r="O88" i="33"/>
  <c r="R87" i="33"/>
  <c r="Q87" i="33"/>
  <c r="O87" i="33"/>
  <c r="R86" i="33"/>
  <c r="Q86" i="33"/>
  <c r="O86" i="33"/>
  <c r="O85" i="33"/>
  <c r="P84" i="33"/>
  <c r="Q85" i="33" s="1"/>
  <c r="R85" i="33" s="1"/>
  <c r="N901" i="15"/>
  <c r="L901" i="15"/>
  <c r="K901" i="15"/>
  <c r="M901" i="15" s="1"/>
  <c r="P899" i="15"/>
  <c r="Q898" i="15"/>
  <c r="Q899" i="15" s="1"/>
  <c r="R893" i="15"/>
  <c r="Q893" i="15"/>
  <c r="O893" i="15"/>
  <c r="R892" i="15"/>
  <c r="Q892" i="15"/>
  <c r="O892" i="15"/>
  <c r="R891" i="15"/>
  <c r="Q891" i="15"/>
  <c r="O891" i="15"/>
  <c r="R890" i="15"/>
  <c r="Q890" i="15"/>
  <c r="O890" i="15"/>
  <c r="R889" i="15"/>
  <c r="Q889" i="15"/>
  <c r="O889" i="15"/>
  <c r="R888" i="15"/>
  <c r="Q888" i="15"/>
  <c r="O888" i="15"/>
  <c r="R887" i="15"/>
  <c r="Q887" i="15"/>
  <c r="O887" i="15"/>
  <c r="O886" i="15"/>
  <c r="P885" i="15"/>
  <c r="S887" i="15" s="1"/>
  <c r="O949" i="14"/>
  <c r="M949" i="14"/>
  <c r="L949" i="14"/>
  <c r="N949" i="14" s="1"/>
  <c r="Q947" i="14"/>
  <c r="R946" i="14"/>
  <c r="R947" i="14" s="1"/>
  <c r="S941" i="14"/>
  <c r="R941" i="14"/>
  <c r="P941" i="14"/>
  <c r="S940" i="14"/>
  <c r="R940" i="14"/>
  <c r="P940" i="14"/>
  <c r="S939" i="14"/>
  <c r="R939" i="14"/>
  <c r="P939" i="14"/>
  <c r="S938" i="14"/>
  <c r="R938" i="14"/>
  <c r="P938" i="14"/>
  <c r="S937" i="14"/>
  <c r="R937" i="14"/>
  <c r="P937" i="14"/>
  <c r="S936" i="14"/>
  <c r="R936" i="14"/>
  <c r="P936" i="14"/>
  <c r="S935" i="14"/>
  <c r="R935" i="14"/>
  <c r="P935" i="14"/>
  <c r="P934" i="14"/>
  <c r="Q933" i="14"/>
  <c r="T935" i="14" s="1"/>
  <c r="P788" i="14"/>
  <c r="R788" i="14"/>
  <c r="S788" i="14"/>
  <c r="R766" i="14"/>
  <c r="S766" i="14" s="1"/>
  <c r="R744" i="14"/>
  <c r="S744" i="14" s="1"/>
  <c r="P744" i="14"/>
  <c r="M987" i="12"/>
  <c r="L987" i="12"/>
  <c r="N987" i="12" s="1"/>
  <c r="O987" i="12" s="1"/>
  <c r="R979" i="12"/>
  <c r="S979" i="12" s="1"/>
  <c r="P979" i="12"/>
  <c r="R978" i="12"/>
  <c r="S978" i="12" s="1"/>
  <c r="P978" i="12"/>
  <c r="R977" i="12"/>
  <c r="S977" i="12" s="1"/>
  <c r="P977" i="12"/>
  <c r="R976" i="12"/>
  <c r="S976" i="12" s="1"/>
  <c r="P976" i="12"/>
  <c r="R975" i="12"/>
  <c r="S975" i="12" s="1"/>
  <c r="P975" i="12"/>
  <c r="R974" i="12"/>
  <c r="S974" i="12" s="1"/>
  <c r="P974" i="12"/>
  <c r="R973" i="12"/>
  <c r="S973" i="12" s="1"/>
  <c r="P973" i="12"/>
  <c r="R972" i="12"/>
  <c r="S972" i="12" s="1"/>
  <c r="P972" i="12"/>
  <c r="P971" i="12"/>
  <c r="Q970" i="12"/>
  <c r="R971" i="12" s="1"/>
  <c r="S971" i="12" s="1"/>
  <c r="P870" i="12"/>
  <c r="P849" i="12"/>
  <c r="P850" i="12"/>
  <c r="P830" i="12"/>
  <c r="P829" i="12"/>
  <c r="P826" i="12"/>
  <c r="P810" i="12"/>
  <c r="P684" i="12"/>
  <c r="O607" i="11"/>
  <c r="M607" i="11"/>
  <c r="L607" i="11"/>
  <c r="N607" i="11" s="1"/>
  <c r="Q605" i="11"/>
  <c r="R604" i="11"/>
  <c r="R605" i="11" s="1"/>
  <c r="S599" i="11"/>
  <c r="R599" i="11"/>
  <c r="P599" i="11"/>
  <c r="S598" i="11"/>
  <c r="R598" i="11"/>
  <c r="P598" i="11"/>
  <c r="S597" i="11"/>
  <c r="R597" i="11"/>
  <c r="P597" i="11"/>
  <c r="S596" i="11"/>
  <c r="R596" i="11"/>
  <c r="P596" i="11"/>
  <c r="S595" i="11"/>
  <c r="R595" i="11"/>
  <c r="P595" i="11"/>
  <c r="S594" i="11"/>
  <c r="R594" i="11"/>
  <c r="P594" i="11"/>
  <c r="S593" i="11"/>
  <c r="R593" i="11"/>
  <c r="P593" i="11"/>
  <c r="P592" i="11"/>
  <c r="Q591" i="11"/>
  <c r="R592" i="11" s="1"/>
  <c r="S592" i="11" s="1"/>
  <c r="N1079" i="10"/>
  <c r="L1079" i="10"/>
  <c r="K1079" i="10"/>
  <c r="M1079" i="10" s="1"/>
  <c r="P1077" i="10"/>
  <c r="Q1077" i="10"/>
  <c r="R1071" i="10"/>
  <c r="Q1071" i="10"/>
  <c r="O1071" i="10"/>
  <c r="R1070" i="10"/>
  <c r="Q1070" i="10"/>
  <c r="O1070" i="10"/>
  <c r="R1069" i="10"/>
  <c r="Q1069" i="10"/>
  <c r="O1069" i="10"/>
  <c r="R1068" i="10"/>
  <c r="Q1068" i="10"/>
  <c r="O1068" i="10"/>
  <c r="R1067" i="10"/>
  <c r="Q1067" i="10"/>
  <c r="O1067" i="10"/>
  <c r="R1066" i="10"/>
  <c r="Q1066" i="10"/>
  <c r="O1066" i="10"/>
  <c r="R1065" i="10"/>
  <c r="Q1065" i="10"/>
  <c r="O1065" i="10"/>
  <c r="O1064" i="10"/>
  <c r="P1063" i="10"/>
  <c r="Q1064" i="10" s="1"/>
  <c r="R1064" i="10" s="1"/>
  <c r="L1118" i="6"/>
  <c r="K1118" i="6"/>
  <c r="M1118" i="6" s="1"/>
  <c r="N1118" i="6" s="1"/>
  <c r="P1116" i="6"/>
  <c r="P1102" i="6"/>
  <c r="S1104" i="6" s="1"/>
  <c r="O976" i="6"/>
  <c r="O956" i="6"/>
  <c r="O955" i="6"/>
  <c r="O950" i="6"/>
  <c r="O951" i="6"/>
  <c r="O952" i="6"/>
  <c r="O953" i="6"/>
  <c r="O954" i="6"/>
  <c r="L1137" i="5"/>
  <c r="K1137" i="5"/>
  <c r="M1137" i="5" s="1"/>
  <c r="P1135" i="5"/>
  <c r="Q1134" i="5"/>
  <c r="Q1135" i="5" s="1"/>
  <c r="R1129" i="5"/>
  <c r="Q1129" i="5"/>
  <c r="O1129" i="5"/>
  <c r="R1128" i="5"/>
  <c r="Q1128" i="5"/>
  <c r="O1128" i="5"/>
  <c r="R1127" i="5"/>
  <c r="Q1127" i="5"/>
  <c r="O1127" i="5"/>
  <c r="R1126" i="5"/>
  <c r="Q1126" i="5"/>
  <c r="O1126" i="5"/>
  <c r="R1125" i="5"/>
  <c r="Q1125" i="5"/>
  <c r="O1125" i="5"/>
  <c r="R1124" i="5"/>
  <c r="Q1124" i="5"/>
  <c r="O1124" i="5"/>
  <c r="R1123" i="5"/>
  <c r="Q1123" i="5"/>
  <c r="O1123" i="5"/>
  <c r="O1122" i="5"/>
  <c r="P1121" i="5"/>
  <c r="Q1122" i="5" s="1"/>
  <c r="R1122" i="5" s="1"/>
  <c r="N1196" i="4"/>
  <c r="L1196" i="4"/>
  <c r="K1196" i="4"/>
  <c r="M1196" i="4" s="1"/>
  <c r="P1194" i="4"/>
  <c r="Q1193" i="4"/>
  <c r="Q1194" i="4" s="1"/>
  <c r="R1188" i="4"/>
  <c r="Q1188" i="4"/>
  <c r="O1188" i="4"/>
  <c r="R1187" i="4"/>
  <c r="Q1187" i="4"/>
  <c r="O1187" i="4"/>
  <c r="R1186" i="4"/>
  <c r="Q1186" i="4"/>
  <c r="O1186" i="4"/>
  <c r="R1185" i="4"/>
  <c r="Q1185" i="4"/>
  <c r="O1185" i="4"/>
  <c r="R1184" i="4"/>
  <c r="Q1184" i="4"/>
  <c r="O1184" i="4"/>
  <c r="R1183" i="4"/>
  <c r="Q1183" i="4"/>
  <c r="O1183" i="4"/>
  <c r="R1182" i="4"/>
  <c r="Q1182" i="4"/>
  <c r="O1182" i="4"/>
  <c r="O1181" i="4"/>
  <c r="P1180" i="4"/>
  <c r="S1182" i="4" s="1"/>
  <c r="N573" i="3"/>
  <c r="L573" i="3"/>
  <c r="K573" i="3"/>
  <c r="M573" i="3" s="1"/>
  <c r="P571" i="3"/>
  <c r="Q570" i="3"/>
  <c r="Q571" i="3" s="1"/>
  <c r="R565" i="3"/>
  <c r="Q565" i="3"/>
  <c r="O565" i="3"/>
  <c r="R564" i="3"/>
  <c r="Q564" i="3"/>
  <c r="O564" i="3"/>
  <c r="R563" i="3"/>
  <c r="Q563" i="3"/>
  <c r="O563" i="3"/>
  <c r="R562" i="3"/>
  <c r="Q562" i="3"/>
  <c r="O562" i="3"/>
  <c r="R561" i="3"/>
  <c r="Q561" i="3"/>
  <c r="O561" i="3"/>
  <c r="R560" i="3"/>
  <c r="Q560" i="3"/>
  <c r="O560" i="3"/>
  <c r="R559" i="3"/>
  <c r="Q559" i="3"/>
  <c r="O559" i="3"/>
  <c r="O558" i="3"/>
  <c r="P557" i="3"/>
  <c r="S559" i="3" s="1"/>
  <c r="L1211" i="1"/>
  <c r="K1211" i="1"/>
  <c r="M1211" i="1" s="1"/>
  <c r="P1209" i="1"/>
  <c r="Q1208" i="1"/>
  <c r="Q1209" i="1" s="1"/>
  <c r="R1203" i="1"/>
  <c r="Q1203" i="1"/>
  <c r="O1203" i="1"/>
  <c r="R1202" i="1"/>
  <c r="Q1202" i="1"/>
  <c r="O1202" i="1"/>
  <c r="R1201" i="1"/>
  <c r="Q1201" i="1"/>
  <c r="O1201" i="1"/>
  <c r="R1200" i="1"/>
  <c r="Q1200" i="1"/>
  <c r="O1200" i="1"/>
  <c r="R1199" i="1"/>
  <c r="Q1199" i="1"/>
  <c r="O1199" i="1"/>
  <c r="R1198" i="1"/>
  <c r="Q1198" i="1"/>
  <c r="O1198" i="1"/>
  <c r="R1197" i="1"/>
  <c r="Q1197" i="1"/>
  <c r="O1197" i="1"/>
  <c r="O1196" i="1"/>
  <c r="P1195" i="1"/>
  <c r="S1197" i="1" s="1"/>
  <c r="N78" i="33"/>
  <c r="L78" i="33"/>
  <c r="K78" i="33"/>
  <c r="M78" i="33" s="1"/>
  <c r="P76" i="33"/>
  <c r="Q75" i="33"/>
  <c r="Q76" i="33" s="1"/>
  <c r="R70" i="33"/>
  <c r="Q70" i="33"/>
  <c r="O70" i="33"/>
  <c r="R69" i="33"/>
  <c r="Q69" i="33"/>
  <c r="O69" i="33"/>
  <c r="R68" i="33"/>
  <c r="Q68" i="33"/>
  <c r="O68" i="33"/>
  <c r="R67" i="33"/>
  <c r="Q67" i="33"/>
  <c r="O67" i="33"/>
  <c r="R66" i="33"/>
  <c r="Q66" i="33"/>
  <c r="O66" i="33"/>
  <c r="R65" i="33"/>
  <c r="Q65" i="33"/>
  <c r="O65" i="33"/>
  <c r="Q64" i="33"/>
  <c r="R64" i="33" s="1"/>
  <c r="O64" i="33"/>
  <c r="O63" i="33"/>
  <c r="P62" i="33"/>
  <c r="S64" i="33" s="1"/>
  <c r="N56" i="33"/>
  <c r="L56" i="33"/>
  <c r="K56" i="33"/>
  <c r="M56" i="33" s="1"/>
  <c r="P54" i="33"/>
  <c r="Q53" i="33"/>
  <c r="Q54" i="33" s="1"/>
  <c r="R48" i="33"/>
  <c r="Q48" i="33"/>
  <c r="O48" i="33"/>
  <c r="R47" i="33"/>
  <c r="Q47" i="33"/>
  <c r="O47" i="33"/>
  <c r="R46" i="33"/>
  <c r="Q46" i="33"/>
  <c r="O46" i="33"/>
  <c r="R45" i="33"/>
  <c r="Q45" i="33"/>
  <c r="O45" i="33"/>
  <c r="R44" i="33"/>
  <c r="Q44" i="33"/>
  <c r="O44" i="33"/>
  <c r="Q43" i="33"/>
  <c r="R43" i="33" s="1"/>
  <c r="O43" i="33"/>
  <c r="Q42" i="33"/>
  <c r="R42" i="33" s="1"/>
  <c r="O42" i="33"/>
  <c r="O41" i="33"/>
  <c r="P40" i="33"/>
  <c r="Q41" i="33" s="1"/>
  <c r="R41" i="33" s="1"/>
  <c r="N34" i="33"/>
  <c r="L34" i="33"/>
  <c r="K34" i="33"/>
  <c r="M34" i="33" s="1"/>
  <c r="P32" i="33"/>
  <c r="Q31" i="33"/>
  <c r="Q32" i="33" s="1"/>
  <c r="R26" i="33"/>
  <c r="Q26" i="33"/>
  <c r="O26" i="33"/>
  <c r="R25" i="33"/>
  <c r="Q25" i="33"/>
  <c r="O25" i="33"/>
  <c r="R24" i="33"/>
  <c r="Q24" i="33"/>
  <c r="O24" i="33"/>
  <c r="R23" i="33"/>
  <c r="Q23" i="33"/>
  <c r="O23" i="33"/>
  <c r="Q22" i="33"/>
  <c r="R22" i="33" s="1"/>
  <c r="O22" i="33"/>
  <c r="Q21" i="33"/>
  <c r="R21" i="33" s="1"/>
  <c r="O21" i="33"/>
  <c r="Q20" i="33"/>
  <c r="R20" i="33" s="1"/>
  <c r="O20" i="33"/>
  <c r="O19" i="33"/>
  <c r="P18" i="33"/>
  <c r="Q19" i="33" s="1"/>
  <c r="R19" i="33" s="1"/>
  <c r="Q63" i="33" l="1"/>
  <c r="R63" i="33" s="1"/>
  <c r="Q1116" i="6"/>
  <c r="N1211" i="1"/>
  <c r="S536" i="17"/>
  <c r="Q470" i="16"/>
  <c r="R470" i="16" s="1"/>
  <c r="Q448" i="16"/>
  <c r="R448" i="16" s="1"/>
  <c r="S86" i="33"/>
  <c r="Q886" i="15"/>
  <c r="R886" i="15" s="1"/>
  <c r="R934" i="14"/>
  <c r="S934" i="14" s="1"/>
  <c r="U972" i="12"/>
  <c r="T593" i="11"/>
  <c r="S1065" i="10"/>
  <c r="N1137" i="5"/>
  <c r="S1123" i="5"/>
  <c r="Q1181" i="4"/>
  <c r="R1181" i="4" s="1"/>
  <c r="Q558" i="3"/>
  <c r="R558" i="3" s="1"/>
  <c r="Q1196" i="1"/>
  <c r="R1196" i="1" s="1"/>
  <c r="S42" i="33"/>
  <c r="S20" i="33"/>
  <c r="K865" i="4" l="1"/>
  <c r="L406" i="11"/>
  <c r="P769" i="12"/>
  <c r="L725" i="15"/>
  <c r="L618" i="14"/>
  <c r="N528" i="17" l="1"/>
  <c r="L528" i="17"/>
  <c r="K528" i="17"/>
  <c r="M528" i="17" s="1"/>
  <c r="P526" i="17"/>
  <c r="Q525" i="17"/>
  <c r="Q526" i="17" s="1"/>
  <c r="R520" i="17"/>
  <c r="Q520" i="17"/>
  <c r="O520" i="17"/>
  <c r="R519" i="17"/>
  <c r="Q519" i="17"/>
  <c r="O519" i="17"/>
  <c r="R518" i="17"/>
  <c r="Q518" i="17"/>
  <c r="O518" i="17"/>
  <c r="R517" i="17"/>
  <c r="Q517" i="17"/>
  <c r="O517" i="17"/>
  <c r="R516" i="17"/>
  <c r="Q516" i="17"/>
  <c r="O516" i="17"/>
  <c r="R515" i="17"/>
  <c r="Q515" i="17"/>
  <c r="O515" i="17"/>
  <c r="R514" i="17"/>
  <c r="Q514" i="17"/>
  <c r="O514" i="17"/>
  <c r="O513" i="17"/>
  <c r="P512" i="17"/>
  <c r="S514" i="17" s="1"/>
  <c r="N879" i="15"/>
  <c r="L879" i="15"/>
  <c r="K879" i="15"/>
  <c r="M879" i="15" s="1"/>
  <c r="P877" i="15"/>
  <c r="Q876" i="15"/>
  <c r="Q877" i="15" s="1"/>
  <c r="R871" i="15"/>
  <c r="Q871" i="15"/>
  <c r="O871" i="15"/>
  <c r="R870" i="15"/>
  <c r="Q870" i="15"/>
  <c r="O870" i="15"/>
  <c r="R869" i="15"/>
  <c r="Q869" i="15"/>
  <c r="O869" i="15"/>
  <c r="R868" i="15"/>
  <c r="Q868" i="15"/>
  <c r="O868" i="15"/>
  <c r="R867" i="15"/>
  <c r="Q867" i="15"/>
  <c r="O867" i="15"/>
  <c r="R866" i="15"/>
  <c r="Q866" i="15"/>
  <c r="O866" i="15"/>
  <c r="Q865" i="15"/>
  <c r="R865" i="15" s="1"/>
  <c r="O865" i="15"/>
  <c r="O864" i="15"/>
  <c r="P863" i="15"/>
  <c r="S865" i="15" s="1"/>
  <c r="Q911" i="14"/>
  <c r="R912" i="14" s="1"/>
  <c r="S912" i="14" s="1"/>
  <c r="Q889" i="14"/>
  <c r="O927" i="14"/>
  <c r="M927" i="14"/>
  <c r="L927" i="14"/>
  <c r="N927" i="14" s="1"/>
  <c r="Q925" i="14"/>
  <c r="R924" i="14"/>
  <c r="R925" i="14" s="1"/>
  <c r="S919" i="14"/>
  <c r="R919" i="14"/>
  <c r="P919" i="14"/>
  <c r="S918" i="14"/>
  <c r="R918" i="14"/>
  <c r="P918" i="14"/>
  <c r="S917" i="14"/>
  <c r="R917" i="14"/>
  <c r="P917" i="14"/>
  <c r="S916" i="14"/>
  <c r="R916" i="14"/>
  <c r="P916" i="14"/>
  <c r="S915" i="14"/>
  <c r="R915" i="14"/>
  <c r="P915" i="14"/>
  <c r="S914" i="14"/>
  <c r="R914" i="14"/>
  <c r="P914" i="14"/>
  <c r="T913" i="14"/>
  <c r="R913" i="14"/>
  <c r="S913" i="14" s="1"/>
  <c r="P913" i="14"/>
  <c r="P912" i="14"/>
  <c r="P722" i="14"/>
  <c r="R722" i="14"/>
  <c r="S722" i="14" s="1"/>
  <c r="O562" i="13"/>
  <c r="M562" i="13"/>
  <c r="L562" i="13"/>
  <c r="N562" i="13" s="1"/>
  <c r="Q560" i="13"/>
  <c r="R559" i="13"/>
  <c r="R560" i="13" s="1"/>
  <c r="S554" i="13"/>
  <c r="R554" i="13"/>
  <c r="P554" i="13"/>
  <c r="S553" i="13"/>
  <c r="R553" i="13"/>
  <c r="P553" i="13"/>
  <c r="S552" i="13"/>
  <c r="R552" i="13"/>
  <c r="P552" i="13"/>
  <c r="S551" i="13"/>
  <c r="R551" i="13"/>
  <c r="P551" i="13"/>
  <c r="S550" i="13"/>
  <c r="R550" i="13"/>
  <c r="P550" i="13"/>
  <c r="S549" i="13"/>
  <c r="R549" i="13"/>
  <c r="P549" i="13"/>
  <c r="S548" i="13"/>
  <c r="R548" i="13"/>
  <c r="P548" i="13"/>
  <c r="P547" i="13"/>
  <c r="Q546" i="13"/>
  <c r="T548" i="13" s="1"/>
  <c r="M964" i="12"/>
  <c r="L964" i="12"/>
  <c r="N964" i="12" s="1"/>
  <c r="O964" i="12" s="1"/>
  <c r="Q962" i="12"/>
  <c r="R961" i="12"/>
  <c r="R962" i="12" s="1"/>
  <c r="S958" i="12"/>
  <c r="R958" i="12"/>
  <c r="P958" i="12"/>
  <c r="S957" i="12"/>
  <c r="R957" i="12"/>
  <c r="P957" i="12"/>
  <c r="S956" i="12"/>
  <c r="R956" i="12"/>
  <c r="P956" i="12"/>
  <c r="S955" i="12"/>
  <c r="R955" i="12"/>
  <c r="P955" i="12"/>
  <c r="S954" i="12"/>
  <c r="R954" i="12"/>
  <c r="P954" i="12"/>
  <c r="S953" i="12"/>
  <c r="R953" i="12"/>
  <c r="P953" i="12"/>
  <c r="S952" i="12"/>
  <c r="R952" i="12"/>
  <c r="P952" i="12"/>
  <c r="R951" i="12"/>
  <c r="S951" i="12" s="1"/>
  <c r="P951" i="12"/>
  <c r="P950" i="12"/>
  <c r="Q949" i="12"/>
  <c r="T951" i="12" s="1"/>
  <c r="R909" i="12"/>
  <c r="S909" i="12" s="1"/>
  <c r="R910" i="12"/>
  <c r="S910" i="12" s="1"/>
  <c r="R911" i="12"/>
  <c r="S911" i="12"/>
  <c r="P809" i="12"/>
  <c r="P790" i="12"/>
  <c r="P789" i="12"/>
  <c r="P788" i="12"/>
  <c r="O585" i="11"/>
  <c r="M585" i="11"/>
  <c r="L585" i="11"/>
  <c r="N585" i="11" s="1"/>
  <c r="Q583" i="11"/>
  <c r="R582" i="11"/>
  <c r="R583" i="11" s="1"/>
  <c r="S577" i="11"/>
  <c r="R577" i="11"/>
  <c r="P577" i="11"/>
  <c r="S576" i="11"/>
  <c r="R576" i="11"/>
  <c r="P576" i="11"/>
  <c r="S575" i="11"/>
  <c r="R575" i="11"/>
  <c r="P575" i="11"/>
  <c r="S574" i="11"/>
  <c r="R574" i="11"/>
  <c r="P574" i="11"/>
  <c r="S573" i="11"/>
  <c r="R573" i="11"/>
  <c r="P573" i="11"/>
  <c r="S572" i="11"/>
  <c r="R572" i="11"/>
  <c r="P572" i="11"/>
  <c r="R571" i="11"/>
  <c r="S571" i="11" s="1"/>
  <c r="P571" i="11"/>
  <c r="P570" i="11"/>
  <c r="Q569" i="11"/>
  <c r="T571" i="11" s="1"/>
  <c r="P489" i="11"/>
  <c r="N1057" i="10"/>
  <c r="L1057" i="10"/>
  <c r="K1057" i="10"/>
  <c r="M1057" i="10" s="1"/>
  <c r="P1055" i="10"/>
  <c r="Q1054" i="10"/>
  <c r="Q1055" i="10" s="1"/>
  <c r="R1049" i="10"/>
  <c r="Q1049" i="10"/>
  <c r="O1049" i="10"/>
  <c r="R1048" i="10"/>
  <c r="Q1048" i="10"/>
  <c r="O1048" i="10"/>
  <c r="R1047" i="10"/>
  <c r="Q1047" i="10"/>
  <c r="O1047" i="10"/>
  <c r="R1046" i="10"/>
  <c r="Q1046" i="10"/>
  <c r="O1046" i="10"/>
  <c r="R1045" i="10"/>
  <c r="Q1045" i="10"/>
  <c r="O1045" i="10"/>
  <c r="R1044" i="10"/>
  <c r="Q1044" i="10"/>
  <c r="O1044" i="10"/>
  <c r="Q1043" i="10"/>
  <c r="R1043" i="10" s="1"/>
  <c r="O1043" i="10"/>
  <c r="O1042" i="10"/>
  <c r="P1041" i="10"/>
  <c r="S1043" i="10" s="1"/>
  <c r="N440" i="8"/>
  <c r="L440" i="8"/>
  <c r="K440" i="8"/>
  <c r="M440" i="8" s="1"/>
  <c r="P438" i="8"/>
  <c r="Q437" i="8"/>
  <c r="Q438" i="8" s="1"/>
  <c r="R432" i="8"/>
  <c r="Q432" i="8"/>
  <c r="O432" i="8"/>
  <c r="R431" i="8"/>
  <c r="Q431" i="8"/>
  <c r="O431" i="8"/>
  <c r="R430" i="8"/>
  <c r="Q430" i="8"/>
  <c r="O430" i="8"/>
  <c r="R429" i="8"/>
  <c r="Q429" i="8"/>
  <c r="O429" i="8"/>
  <c r="R428" i="8"/>
  <c r="Q428" i="8"/>
  <c r="O428" i="8"/>
  <c r="R427" i="8"/>
  <c r="Q427" i="8"/>
  <c r="O427" i="8"/>
  <c r="Q426" i="8"/>
  <c r="R426" i="8" s="1"/>
  <c r="O426" i="8"/>
  <c r="O425" i="8"/>
  <c r="P424" i="8"/>
  <c r="Q425" i="8" s="1"/>
  <c r="R425" i="8" s="1"/>
  <c r="N1096" i="6"/>
  <c r="L1096" i="6"/>
  <c r="K1096" i="6"/>
  <c r="M1096" i="6" s="1"/>
  <c r="P1094" i="6"/>
  <c r="Q1093" i="6"/>
  <c r="Q1094" i="6" s="1"/>
  <c r="R1088" i="6"/>
  <c r="Q1088" i="6"/>
  <c r="R1087" i="6"/>
  <c r="Q1087" i="6"/>
  <c r="R1086" i="6"/>
  <c r="Q1086" i="6"/>
  <c r="R1085" i="6"/>
  <c r="Q1085" i="6"/>
  <c r="R1084" i="6"/>
  <c r="Q1084" i="6"/>
  <c r="R1083" i="6"/>
  <c r="Q1083" i="6"/>
  <c r="Q1082" i="6"/>
  <c r="R1082" i="6" s="1"/>
  <c r="P1080" i="6"/>
  <c r="S1082" i="6" s="1"/>
  <c r="O933" i="6"/>
  <c r="O912" i="6"/>
  <c r="L1115" i="5"/>
  <c r="K1115" i="5"/>
  <c r="M1115" i="5" s="1"/>
  <c r="P1113" i="5"/>
  <c r="Q1112" i="5"/>
  <c r="Q1113" i="5" s="1"/>
  <c r="R1107" i="5"/>
  <c r="Q1107" i="5"/>
  <c r="O1107" i="5"/>
  <c r="R1106" i="5"/>
  <c r="Q1106" i="5"/>
  <c r="O1106" i="5"/>
  <c r="R1105" i="5"/>
  <c r="Q1105" i="5"/>
  <c r="O1105" i="5"/>
  <c r="R1104" i="5"/>
  <c r="Q1104" i="5"/>
  <c r="O1104" i="5"/>
  <c r="R1103" i="5"/>
  <c r="Q1103" i="5"/>
  <c r="O1103" i="5"/>
  <c r="R1102" i="5"/>
  <c r="Q1102" i="5"/>
  <c r="O1102" i="5"/>
  <c r="Q1101" i="5"/>
  <c r="R1101" i="5" s="1"/>
  <c r="O1101" i="5"/>
  <c r="O1100" i="5"/>
  <c r="P1099" i="5"/>
  <c r="S1101" i="5" s="1"/>
  <c r="N1174" i="4"/>
  <c r="L1174" i="4"/>
  <c r="K1174" i="4"/>
  <c r="M1174" i="4" s="1"/>
  <c r="P1172" i="4"/>
  <c r="Q1171" i="4"/>
  <c r="Q1172" i="4" s="1"/>
  <c r="R1166" i="4"/>
  <c r="Q1166" i="4"/>
  <c r="O1166" i="4"/>
  <c r="R1165" i="4"/>
  <c r="Q1165" i="4"/>
  <c r="O1165" i="4"/>
  <c r="R1164" i="4"/>
  <c r="Q1164" i="4"/>
  <c r="O1164" i="4"/>
  <c r="R1163" i="4"/>
  <c r="Q1163" i="4"/>
  <c r="O1163" i="4"/>
  <c r="R1162" i="4"/>
  <c r="Q1162" i="4"/>
  <c r="O1162" i="4"/>
  <c r="R1161" i="4"/>
  <c r="Q1161" i="4"/>
  <c r="O1161" i="4"/>
  <c r="Q1160" i="4"/>
  <c r="R1160" i="4" s="1"/>
  <c r="O1160" i="4"/>
  <c r="O1159" i="4"/>
  <c r="P1158" i="4"/>
  <c r="S1160" i="4" s="1"/>
  <c r="N551" i="3"/>
  <c r="L551" i="3"/>
  <c r="K551" i="3"/>
  <c r="M551" i="3" s="1"/>
  <c r="P549" i="3"/>
  <c r="Q548" i="3"/>
  <c r="Q549" i="3" s="1"/>
  <c r="R543" i="3"/>
  <c r="Q543" i="3"/>
  <c r="O543" i="3"/>
  <c r="R542" i="3"/>
  <c r="Q542" i="3"/>
  <c r="O542" i="3"/>
  <c r="R541" i="3"/>
  <c r="Q541" i="3"/>
  <c r="O541" i="3"/>
  <c r="R540" i="3"/>
  <c r="Q540" i="3"/>
  <c r="O540" i="3"/>
  <c r="R539" i="3"/>
  <c r="Q539" i="3"/>
  <c r="O539" i="3"/>
  <c r="R538" i="3"/>
  <c r="Q538" i="3"/>
  <c r="O538" i="3"/>
  <c r="S537" i="3"/>
  <c r="Q537" i="3"/>
  <c r="R537" i="3" s="1"/>
  <c r="O537" i="3"/>
  <c r="O536" i="3"/>
  <c r="P535" i="3"/>
  <c r="Q536" i="3" s="1"/>
  <c r="R536" i="3" s="1"/>
  <c r="L1189" i="1"/>
  <c r="K1189" i="1"/>
  <c r="M1189" i="1" s="1"/>
  <c r="N1189" i="1" s="1"/>
  <c r="P1187" i="1"/>
  <c r="Q1186" i="1"/>
  <c r="Q1187" i="1" s="1"/>
  <c r="R1181" i="1"/>
  <c r="Q1181" i="1"/>
  <c r="O1181" i="1"/>
  <c r="R1180" i="1"/>
  <c r="Q1180" i="1"/>
  <c r="O1180" i="1"/>
  <c r="R1179" i="1"/>
  <c r="Q1179" i="1"/>
  <c r="O1179" i="1"/>
  <c r="R1178" i="1"/>
  <c r="Q1178" i="1"/>
  <c r="O1178" i="1"/>
  <c r="R1177" i="1"/>
  <c r="Q1177" i="1"/>
  <c r="O1177" i="1"/>
  <c r="R1176" i="1"/>
  <c r="Q1176" i="1"/>
  <c r="O1176" i="1"/>
  <c r="Q1175" i="1"/>
  <c r="R1175" i="1" s="1"/>
  <c r="O1175" i="1"/>
  <c r="O1174" i="1"/>
  <c r="P1173" i="1"/>
  <c r="S1175" i="1" s="1"/>
  <c r="Q1042" i="10" l="1"/>
  <c r="R1042" i="10" s="1"/>
  <c r="Q1081" i="6"/>
  <c r="R1081" i="6" s="1"/>
  <c r="Q1100" i="5"/>
  <c r="R1100" i="5" s="1"/>
  <c r="N1115" i="5"/>
  <c r="Q1159" i="4"/>
  <c r="R1159" i="4" s="1"/>
  <c r="Q513" i="17"/>
  <c r="R513" i="17" s="1"/>
  <c r="Q864" i="15"/>
  <c r="R864" i="15" s="1"/>
  <c r="Q1174" i="1"/>
  <c r="R1174" i="1" s="1"/>
  <c r="R950" i="12"/>
  <c r="S950" i="12" s="1"/>
  <c r="S426" i="8"/>
  <c r="R547" i="13"/>
  <c r="S547" i="13" s="1"/>
  <c r="R570" i="11"/>
  <c r="S570" i="11" s="1"/>
  <c r="N1035" i="10" l="1"/>
  <c r="L1035" i="10"/>
  <c r="K1035" i="10"/>
  <c r="M1035" i="10" s="1"/>
  <c r="P1033" i="10"/>
  <c r="Q1032" i="10"/>
  <c r="Q1033" i="10" s="1"/>
  <c r="R1027" i="10"/>
  <c r="Q1027" i="10"/>
  <c r="O1027" i="10"/>
  <c r="R1026" i="10"/>
  <c r="Q1026" i="10"/>
  <c r="O1026" i="10"/>
  <c r="R1025" i="10"/>
  <c r="Q1025" i="10"/>
  <c r="O1025" i="10"/>
  <c r="R1024" i="10"/>
  <c r="Q1024" i="10"/>
  <c r="O1024" i="10"/>
  <c r="R1023" i="10"/>
  <c r="Q1023" i="10"/>
  <c r="O1023" i="10"/>
  <c r="Q1022" i="10"/>
  <c r="R1022" i="10" s="1"/>
  <c r="O1022" i="10"/>
  <c r="Q1021" i="10"/>
  <c r="R1021" i="10" s="1"/>
  <c r="O1021" i="10"/>
  <c r="O1020" i="10"/>
  <c r="P1019" i="10"/>
  <c r="S1021" i="10" s="1"/>
  <c r="M475" i="11"/>
  <c r="L375" i="16"/>
  <c r="K741" i="6"/>
  <c r="M707" i="14"/>
  <c r="L873" i="5"/>
  <c r="M775" i="12"/>
  <c r="L775" i="12"/>
  <c r="R772" i="12" s="1"/>
  <c r="M452" i="13"/>
  <c r="Q1020" i="10" l="1"/>
  <c r="R1020" i="10" s="1"/>
  <c r="N506" i="17"/>
  <c r="L506" i="17"/>
  <c r="K506" i="17"/>
  <c r="M506" i="17" s="1"/>
  <c r="P504" i="17"/>
  <c r="Q503" i="17"/>
  <c r="Q504" i="17" s="1"/>
  <c r="R498" i="17"/>
  <c r="Q498" i="17"/>
  <c r="O498" i="17"/>
  <c r="R497" i="17"/>
  <c r="Q497" i="17"/>
  <c r="O497" i="17"/>
  <c r="R496" i="17"/>
  <c r="Q496" i="17"/>
  <c r="O496" i="17"/>
  <c r="R495" i="17"/>
  <c r="Q495" i="17"/>
  <c r="O495" i="17"/>
  <c r="R494" i="17"/>
  <c r="Q494" i="17"/>
  <c r="O494" i="17"/>
  <c r="Q493" i="17"/>
  <c r="R493" i="17" s="1"/>
  <c r="O493" i="17"/>
  <c r="Q492" i="17"/>
  <c r="R492" i="17" s="1"/>
  <c r="O492" i="17"/>
  <c r="O491" i="17"/>
  <c r="P490" i="17"/>
  <c r="Q491" i="17" s="1"/>
  <c r="R491" i="17" s="1"/>
  <c r="N857" i="15"/>
  <c r="L857" i="15"/>
  <c r="K857" i="15"/>
  <c r="M857" i="15" s="1"/>
  <c r="P855" i="15"/>
  <c r="Q854" i="15"/>
  <c r="Q855" i="15" s="1"/>
  <c r="R849" i="15"/>
  <c r="Q849" i="15"/>
  <c r="O849" i="15"/>
  <c r="R848" i="15"/>
  <c r="Q848" i="15"/>
  <c r="O848" i="15"/>
  <c r="R847" i="15"/>
  <c r="Q847" i="15"/>
  <c r="O847" i="15"/>
  <c r="R846" i="15"/>
  <c r="Q846" i="15"/>
  <c r="O846" i="15"/>
  <c r="R845" i="15"/>
  <c r="Q845" i="15"/>
  <c r="O845" i="15"/>
  <c r="Q844" i="15"/>
  <c r="R844" i="15" s="1"/>
  <c r="O844" i="15"/>
  <c r="Q843" i="15"/>
  <c r="R843" i="15" s="1"/>
  <c r="O843" i="15"/>
  <c r="O842" i="15"/>
  <c r="P841" i="15"/>
  <c r="S843" i="15" s="1"/>
  <c r="Q842" i="15" l="1"/>
  <c r="R842" i="15" s="1"/>
  <c r="S492" i="17"/>
  <c r="O905" i="14"/>
  <c r="M905" i="14"/>
  <c r="L905" i="14"/>
  <c r="N905" i="14" s="1"/>
  <c r="Q903" i="14"/>
  <c r="R902" i="14"/>
  <c r="R903" i="14" s="1"/>
  <c r="S897" i="14"/>
  <c r="R897" i="14"/>
  <c r="P897" i="14"/>
  <c r="S896" i="14"/>
  <c r="R896" i="14"/>
  <c r="P896" i="14"/>
  <c r="S895" i="14"/>
  <c r="R895" i="14"/>
  <c r="P895" i="14"/>
  <c r="S894" i="14"/>
  <c r="R894" i="14"/>
  <c r="P894" i="14"/>
  <c r="S893" i="14"/>
  <c r="R893" i="14"/>
  <c r="P893" i="14"/>
  <c r="R892" i="14"/>
  <c r="S892" i="14" s="1"/>
  <c r="P892" i="14"/>
  <c r="R891" i="14"/>
  <c r="S891" i="14" s="1"/>
  <c r="P891" i="14"/>
  <c r="R890" i="14"/>
  <c r="S890" i="14" s="1"/>
  <c r="P890" i="14"/>
  <c r="T891" i="14"/>
  <c r="P700" i="14"/>
  <c r="R700" i="14"/>
  <c r="S700" i="14"/>
  <c r="P468" i="11" l="1"/>
  <c r="R468" i="11"/>
  <c r="S468" i="11" s="1"/>
  <c r="P445" i="13" l="1"/>
  <c r="R445" i="13"/>
  <c r="S445" i="13" s="1"/>
  <c r="R930" i="12"/>
  <c r="R931" i="12"/>
  <c r="S931" i="12" s="1"/>
  <c r="R932" i="12"/>
  <c r="R933" i="12"/>
  <c r="R934" i="12"/>
  <c r="R935" i="12"/>
  <c r="R936" i="12"/>
  <c r="M943" i="12"/>
  <c r="L943" i="12"/>
  <c r="N943" i="12" s="1"/>
  <c r="O943" i="12" s="1"/>
  <c r="Q941" i="12"/>
  <c r="R940" i="12"/>
  <c r="R941" i="12" s="1"/>
  <c r="S937" i="12"/>
  <c r="R937" i="12"/>
  <c r="P937" i="12"/>
  <c r="S936" i="12"/>
  <c r="P936" i="12"/>
  <c r="S935" i="12"/>
  <c r="P935" i="12"/>
  <c r="S934" i="12"/>
  <c r="P934" i="12"/>
  <c r="S933" i="12"/>
  <c r="P933" i="12"/>
  <c r="S932" i="12"/>
  <c r="P932" i="12"/>
  <c r="P931" i="12"/>
  <c r="S930" i="12"/>
  <c r="P930" i="12"/>
  <c r="P929" i="12"/>
  <c r="Q928" i="12"/>
  <c r="T930" i="12" s="1"/>
  <c r="R888" i="12"/>
  <c r="R889" i="12"/>
  <c r="P828" i="12"/>
  <c r="P808" i="12"/>
  <c r="P768" i="12"/>
  <c r="P748" i="12"/>
  <c r="R929" i="12" l="1"/>
  <c r="S929" i="12" s="1"/>
  <c r="N1074" i="6"/>
  <c r="L1074" i="6"/>
  <c r="K1074" i="6"/>
  <c r="M1074" i="6" s="1"/>
  <c r="P1072" i="6"/>
  <c r="Q1071" i="6"/>
  <c r="Q1072" i="6" s="1"/>
  <c r="R1066" i="6"/>
  <c r="Q1066" i="6"/>
  <c r="O1066" i="6"/>
  <c r="R1065" i="6"/>
  <c r="Q1065" i="6"/>
  <c r="R1064" i="6"/>
  <c r="Q1064" i="6"/>
  <c r="R1063" i="6"/>
  <c r="Q1063" i="6"/>
  <c r="R1062" i="6"/>
  <c r="Q1062" i="6"/>
  <c r="Q1061" i="6"/>
  <c r="R1061" i="6" s="1"/>
  <c r="Q1060" i="6"/>
  <c r="R1060" i="6" s="1"/>
  <c r="O1060" i="6"/>
  <c r="O1059" i="6"/>
  <c r="P1058" i="6"/>
  <c r="S1060" i="6" s="1"/>
  <c r="O932" i="6"/>
  <c r="O911" i="6"/>
  <c r="Q1059" i="6" l="1"/>
  <c r="R1059" i="6" s="1"/>
  <c r="L1093" i="5"/>
  <c r="K1093" i="5"/>
  <c r="M1093" i="5" s="1"/>
  <c r="N1093" i="5" s="1"/>
  <c r="P1091" i="5"/>
  <c r="Q1090" i="5"/>
  <c r="Q1091" i="5" s="1"/>
  <c r="R1085" i="5"/>
  <c r="Q1085" i="5"/>
  <c r="O1085" i="5"/>
  <c r="R1084" i="5"/>
  <c r="Q1084" i="5"/>
  <c r="O1084" i="5"/>
  <c r="R1083" i="5"/>
  <c r="Q1083" i="5"/>
  <c r="O1083" i="5"/>
  <c r="R1082" i="5"/>
  <c r="Q1082" i="5"/>
  <c r="O1082" i="5"/>
  <c r="R1081" i="5"/>
  <c r="Q1081" i="5"/>
  <c r="O1081" i="5"/>
  <c r="Q1080" i="5"/>
  <c r="R1080" i="5" s="1"/>
  <c r="O1080" i="5"/>
  <c r="R1079" i="5"/>
  <c r="Q1079" i="5"/>
  <c r="O1079" i="5"/>
  <c r="O1078" i="5"/>
  <c r="P1077" i="5"/>
  <c r="S1079" i="5" s="1"/>
  <c r="Q1078" i="5" l="1"/>
  <c r="R1078" i="5" s="1"/>
  <c r="N1152" i="4"/>
  <c r="L1152" i="4"/>
  <c r="K1152" i="4"/>
  <c r="M1152" i="4" s="1"/>
  <c r="P1150" i="4"/>
  <c r="Q1149" i="4"/>
  <c r="Q1150" i="4" s="1"/>
  <c r="R1144" i="4"/>
  <c r="Q1144" i="4"/>
  <c r="O1144" i="4"/>
  <c r="R1143" i="4"/>
  <c r="Q1143" i="4"/>
  <c r="O1143" i="4"/>
  <c r="R1142" i="4"/>
  <c r="Q1142" i="4"/>
  <c r="O1142" i="4"/>
  <c r="R1141" i="4"/>
  <c r="Q1141" i="4"/>
  <c r="O1141" i="4"/>
  <c r="R1140" i="4"/>
  <c r="Q1140" i="4"/>
  <c r="O1140" i="4"/>
  <c r="Q1139" i="4"/>
  <c r="R1139" i="4" s="1"/>
  <c r="O1139" i="4"/>
  <c r="Q1138" i="4"/>
  <c r="R1138" i="4" s="1"/>
  <c r="O1138" i="4"/>
  <c r="O1137" i="4"/>
  <c r="P1136" i="4"/>
  <c r="S1138" i="4" s="1"/>
  <c r="N529" i="3"/>
  <c r="L529" i="3"/>
  <c r="K529" i="3"/>
  <c r="M529" i="3" s="1"/>
  <c r="P527" i="3"/>
  <c r="Q526" i="3"/>
  <c r="Q527" i="3" s="1"/>
  <c r="R521" i="3"/>
  <c r="Q521" i="3"/>
  <c r="O521" i="3"/>
  <c r="R520" i="3"/>
  <c r="Q520" i="3"/>
  <c r="O520" i="3"/>
  <c r="R519" i="3"/>
  <c r="Q519" i="3"/>
  <c r="O519" i="3"/>
  <c r="R518" i="3"/>
  <c r="Q518" i="3"/>
  <c r="O518" i="3"/>
  <c r="R517" i="3"/>
  <c r="Q517" i="3"/>
  <c r="O517" i="3"/>
  <c r="Q516" i="3"/>
  <c r="R516" i="3" s="1"/>
  <c r="O516" i="3"/>
  <c r="Q515" i="3"/>
  <c r="R515" i="3" s="1"/>
  <c r="O515" i="3"/>
  <c r="O514" i="3"/>
  <c r="P513" i="3"/>
  <c r="Q514" i="3" s="1"/>
  <c r="R514" i="3" s="1"/>
  <c r="L1167" i="1"/>
  <c r="K1167" i="1"/>
  <c r="M1167" i="1" s="1"/>
  <c r="P1165" i="1"/>
  <c r="Q1164" i="1"/>
  <c r="Q1165" i="1" s="1"/>
  <c r="R1159" i="1"/>
  <c r="Q1159" i="1"/>
  <c r="O1159" i="1"/>
  <c r="R1158" i="1"/>
  <c r="Q1158" i="1"/>
  <c r="O1158" i="1"/>
  <c r="R1157" i="1"/>
  <c r="Q1157" i="1"/>
  <c r="O1157" i="1"/>
  <c r="R1156" i="1"/>
  <c r="Q1156" i="1"/>
  <c r="O1156" i="1"/>
  <c r="R1155" i="1"/>
  <c r="Q1155" i="1"/>
  <c r="O1155" i="1"/>
  <c r="Q1154" i="1"/>
  <c r="R1154" i="1" s="1"/>
  <c r="O1154" i="1"/>
  <c r="Q1153" i="1"/>
  <c r="R1153" i="1" s="1"/>
  <c r="O1153" i="1"/>
  <c r="O1152" i="1"/>
  <c r="P1151" i="1"/>
  <c r="Q1152" i="1" s="1"/>
  <c r="R1152" i="1" s="1"/>
  <c r="S1153" i="1" l="1"/>
  <c r="Q1137" i="4"/>
  <c r="R1137" i="4" s="1"/>
  <c r="N1167" i="1"/>
  <c r="S515" i="3"/>
  <c r="L859" i="10"/>
  <c r="L815" i="10"/>
  <c r="L330" i="17"/>
  <c r="L308" i="17"/>
  <c r="L242" i="17"/>
  <c r="L331" i="16"/>
  <c r="L681" i="15"/>
  <c r="L659" i="15"/>
  <c r="L637" i="15"/>
  <c r="L570" i="15"/>
  <c r="M729" i="14"/>
  <c r="L969" i="1"/>
  <c r="M685" i="14"/>
  <c r="L796" i="12"/>
  <c r="M796" i="12"/>
  <c r="M733" i="12"/>
  <c r="M407" i="13"/>
  <c r="N796" i="12" l="1"/>
  <c r="R793" i="12"/>
  <c r="N484" i="17"/>
  <c r="L484" i="17"/>
  <c r="K484" i="17"/>
  <c r="M484" i="17" s="1"/>
  <c r="P482" i="17"/>
  <c r="Q481" i="17"/>
  <c r="Q482" i="17" s="1"/>
  <c r="R476" i="17"/>
  <c r="Q476" i="17"/>
  <c r="O476" i="17"/>
  <c r="R475" i="17"/>
  <c r="Q475" i="17"/>
  <c r="O475" i="17"/>
  <c r="R474" i="17"/>
  <c r="Q474" i="17"/>
  <c r="O474" i="17"/>
  <c r="R473" i="17"/>
  <c r="Q473" i="17"/>
  <c r="O473" i="17"/>
  <c r="Q472" i="17"/>
  <c r="R472" i="17" s="1"/>
  <c r="O472" i="17"/>
  <c r="Q471" i="17"/>
  <c r="R471" i="17" s="1"/>
  <c r="O471" i="17"/>
  <c r="Q470" i="17"/>
  <c r="R470" i="17" s="1"/>
  <c r="O470" i="17"/>
  <c r="O469" i="17"/>
  <c r="P468" i="17"/>
  <c r="S470" i="17" s="1"/>
  <c r="N835" i="15"/>
  <c r="L835" i="15"/>
  <c r="K835" i="15"/>
  <c r="M835" i="15" s="1"/>
  <c r="P833" i="15"/>
  <c r="Q832" i="15"/>
  <c r="Q833" i="15" s="1"/>
  <c r="R827" i="15"/>
  <c r="Q827" i="15"/>
  <c r="O827" i="15"/>
  <c r="R826" i="15"/>
  <c r="Q826" i="15"/>
  <c r="O826" i="15"/>
  <c r="R825" i="15"/>
  <c r="Q825" i="15"/>
  <c r="O825" i="15"/>
  <c r="R824" i="15"/>
  <c r="Q824" i="15"/>
  <c r="O824" i="15"/>
  <c r="Q823" i="15"/>
  <c r="R823" i="15" s="1"/>
  <c r="O823" i="15"/>
  <c r="Q822" i="15"/>
  <c r="R822" i="15" s="1"/>
  <c r="O822" i="15"/>
  <c r="Q821" i="15"/>
  <c r="R821" i="15" s="1"/>
  <c r="O821" i="15"/>
  <c r="O820" i="15"/>
  <c r="P819" i="15"/>
  <c r="Q820" i="15" s="1"/>
  <c r="R820" i="15" s="1"/>
  <c r="O883" i="14"/>
  <c r="M883" i="14"/>
  <c r="L883" i="14"/>
  <c r="N883" i="14" s="1"/>
  <c r="Q881" i="14"/>
  <c r="R880" i="14"/>
  <c r="R881" i="14" s="1"/>
  <c r="S875" i="14"/>
  <c r="R875" i="14"/>
  <c r="P875" i="14"/>
  <c r="S874" i="14"/>
  <c r="R874" i="14"/>
  <c r="P874" i="14"/>
  <c r="S873" i="14"/>
  <c r="R873" i="14"/>
  <c r="P873" i="14"/>
  <c r="S872" i="14"/>
  <c r="R872" i="14"/>
  <c r="P872" i="14"/>
  <c r="S871" i="14"/>
  <c r="R871" i="14"/>
  <c r="P871" i="14"/>
  <c r="R870" i="14"/>
  <c r="S870" i="14" s="1"/>
  <c r="P870" i="14"/>
  <c r="R869" i="14"/>
  <c r="S869" i="14" s="1"/>
  <c r="P869" i="14"/>
  <c r="P868" i="14"/>
  <c r="Q867" i="14"/>
  <c r="T869" i="14" s="1"/>
  <c r="P678" i="14"/>
  <c r="R678" i="14"/>
  <c r="S678" i="14" s="1"/>
  <c r="O540" i="13"/>
  <c r="M540" i="13"/>
  <c r="L540" i="13"/>
  <c r="N540" i="13" s="1"/>
  <c r="Q538" i="13"/>
  <c r="R537" i="13"/>
  <c r="R538" i="13" s="1"/>
  <c r="S532" i="13"/>
  <c r="R532" i="13"/>
  <c r="P532" i="13"/>
  <c r="S531" i="13"/>
  <c r="R531" i="13"/>
  <c r="P531" i="13"/>
  <c r="S530" i="13"/>
  <c r="R530" i="13"/>
  <c r="P530" i="13"/>
  <c r="S529" i="13"/>
  <c r="R529" i="13"/>
  <c r="P529" i="13"/>
  <c r="R528" i="13"/>
  <c r="S528" i="13" s="1"/>
  <c r="P528" i="13"/>
  <c r="R527" i="13"/>
  <c r="S527" i="13" s="1"/>
  <c r="P527" i="13"/>
  <c r="R526" i="13"/>
  <c r="S526" i="13" s="1"/>
  <c r="P526" i="13"/>
  <c r="P525" i="13"/>
  <c r="Q524" i="13"/>
  <c r="R525" i="13" s="1"/>
  <c r="S525" i="13" s="1"/>
  <c r="M922" i="12"/>
  <c r="L922" i="12"/>
  <c r="N922" i="12" s="1"/>
  <c r="Q920" i="12"/>
  <c r="R919" i="12"/>
  <c r="R920" i="12" s="1"/>
  <c r="S916" i="12"/>
  <c r="R916" i="12"/>
  <c r="P916" i="12"/>
  <c r="S915" i="12"/>
  <c r="R915" i="12"/>
  <c r="P915" i="12"/>
  <c r="S914" i="12"/>
  <c r="R914" i="12"/>
  <c r="P914" i="12"/>
  <c r="S913" i="12"/>
  <c r="R913" i="12"/>
  <c r="P913" i="12"/>
  <c r="S912" i="12"/>
  <c r="R912" i="12"/>
  <c r="P912" i="12"/>
  <c r="P911" i="12"/>
  <c r="P910" i="12"/>
  <c r="P909" i="12"/>
  <c r="P908" i="12"/>
  <c r="Q907" i="12"/>
  <c r="T909" i="12" s="1"/>
  <c r="R867" i="12"/>
  <c r="R868" i="12"/>
  <c r="R869" i="12"/>
  <c r="R870" i="12"/>
  <c r="R871" i="12"/>
  <c r="R872" i="12"/>
  <c r="R873" i="12"/>
  <c r="R874" i="12"/>
  <c r="P807" i="12"/>
  <c r="P787" i="12"/>
  <c r="P767" i="12"/>
  <c r="P747" i="12"/>
  <c r="P727" i="12"/>
  <c r="O563" i="11"/>
  <c r="M563" i="11"/>
  <c r="L563" i="11"/>
  <c r="N563" i="11" s="1"/>
  <c r="Q561" i="11"/>
  <c r="R560" i="11"/>
  <c r="R561" i="11" s="1"/>
  <c r="S555" i="11"/>
  <c r="R555" i="11"/>
  <c r="P555" i="11"/>
  <c r="S554" i="11"/>
  <c r="R554" i="11"/>
  <c r="P554" i="11"/>
  <c r="S553" i="11"/>
  <c r="R553" i="11"/>
  <c r="P553" i="11"/>
  <c r="S552" i="11"/>
  <c r="R552" i="11"/>
  <c r="P552" i="11"/>
  <c r="R551" i="11"/>
  <c r="S551" i="11" s="1"/>
  <c r="P551" i="11"/>
  <c r="R550" i="11"/>
  <c r="S550" i="11" s="1"/>
  <c r="P550" i="11"/>
  <c r="R549" i="11"/>
  <c r="S549" i="11" s="1"/>
  <c r="P549" i="11"/>
  <c r="P548" i="11"/>
  <c r="Q547" i="11"/>
  <c r="T549" i="11" s="1"/>
  <c r="P467" i="11"/>
  <c r="N1013" i="10"/>
  <c r="L1013" i="10"/>
  <c r="K1013" i="10"/>
  <c r="M1013" i="10" s="1"/>
  <c r="Q1011" i="10"/>
  <c r="P1011" i="10"/>
  <c r="Q1010" i="10"/>
  <c r="R1005" i="10"/>
  <c r="Q1005" i="10"/>
  <c r="O1005" i="10"/>
  <c r="R1004" i="10"/>
  <c r="Q1004" i="10"/>
  <c r="O1004" i="10"/>
  <c r="R1003" i="10"/>
  <c r="Q1003" i="10"/>
  <c r="O1003" i="10"/>
  <c r="R1002" i="10"/>
  <c r="Q1002" i="10"/>
  <c r="O1002" i="10"/>
  <c r="R1001" i="10"/>
  <c r="Q1001" i="10"/>
  <c r="O1001" i="10"/>
  <c r="Q1000" i="10"/>
  <c r="R1000" i="10" s="1"/>
  <c r="O1000" i="10"/>
  <c r="Q999" i="10"/>
  <c r="R999" i="10" s="1"/>
  <c r="O999" i="10"/>
  <c r="O998" i="10"/>
  <c r="P997" i="10"/>
  <c r="S999" i="10" s="1"/>
  <c r="N418" i="8"/>
  <c r="L418" i="8"/>
  <c r="K418" i="8"/>
  <c r="M418" i="8" s="1"/>
  <c r="P416" i="8"/>
  <c r="Q415" i="8"/>
  <c r="Q416" i="8" s="1"/>
  <c r="R410" i="8"/>
  <c r="Q410" i="8"/>
  <c r="O410" i="8"/>
  <c r="R409" i="8"/>
  <c r="Q409" i="8"/>
  <c r="O409" i="8"/>
  <c r="R408" i="8"/>
  <c r="Q408" i="8"/>
  <c r="O408" i="8"/>
  <c r="R407" i="8"/>
  <c r="Q407" i="8"/>
  <c r="O407" i="8"/>
  <c r="Q406" i="8"/>
  <c r="R406" i="8" s="1"/>
  <c r="O406" i="8"/>
  <c r="Q405" i="8"/>
  <c r="R405" i="8" s="1"/>
  <c r="O405" i="8"/>
  <c r="Q404" i="8"/>
  <c r="R404" i="8" s="1"/>
  <c r="O404" i="8"/>
  <c r="O403" i="8"/>
  <c r="P402" i="8"/>
  <c r="S404" i="8" s="1"/>
  <c r="N1052" i="6"/>
  <c r="L1052" i="6"/>
  <c r="K1052" i="6"/>
  <c r="M1052" i="6" s="1"/>
  <c r="P1050" i="6"/>
  <c r="Q1049" i="6"/>
  <c r="Q1050" i="6" s="1"/>
  <c r="R1044" i="6"/>
  <c r="Q1044" i="6"/>
  <c r="O1044" i="6"/>
  <c r="R1043" i="6"/>
  <c r="Q1043" i="6"/>
  <c r="R1042" i="6"/>
  <c r="Q1042" i="6"/>
  <c r="R1041" i="6"/>
  <c r="Q1041" i="6"/>
  <c r="R1040" i="6"/>
  <c r="Q1040" i="6"/>
  <c r="Q1039" i="6"/>
  <c r="R1039" i="6" s="1"/>
  <c r="O1039" i="6"/>
  <c r="Q1038" i="6"/>
  <c r="R1038" i="6" s="1"/>
  <c r="O1038" i="6"/>
  <c r="O1037" i="6"/>
  <c r="P1036" i="6"/>
  <c r="S1038" i="6" s="1"/>
  <c r="O910" i="6"/>
  <c r="L1071" i="5"/>
  <c r="K1071" i="5"/>
  <c r="M1071" i="5" s="1"/>
  <c r="N1071" i="5" s="1"/>
  <c r="P1069" i="5"/>
  <c r="Q1068" i="5"/>
  <c r="Q1069" i="5" s="1"/>
  <c r="R1063" i="5"/>
  <c r="Q1063" i="5"/>
  <c r="O1063" i="5"/>
  <c r="R1062" i="5"/>
  <c r="Q1062" i="5"/>
  <c r="O1062" i="5"/>
  <c r="R1061" i="5"/>
  <c r="Q1061" i="5"/>
  <c r="O1061" i="5"/>
  <c r="R1060" i="5"/>
  <c r="Q1060" i="5"/>
  <c r="O1060" i="5"/>
  <c r="Q1059" i="5"/>
  <c r="R1059" i="5" s="1"/>
  <c r="O1059" i="5"/>
  <c r="Q1058" i="5"/>
  <c r="R1058" i="5" s="1"/>
  <c r="O1058" i="5"/>
  <c r="Q1057" i="5"/>
  <c r="R1057" i="5" s="1"/>
  <c r="O1057" i="5"/>
  <c r="O1056" i="5"/>
  <c r="P1055" i="5"/>
  <c r="S1057" i="5" s="1"/>
  <c r="N1130" i="4"/>
  <c r="L1130" i="4"/>
  <c r="K1130" i="4"/>
  <c r="M1130" i="4" s="1"/>
  <c r="P1128" i="4"/>
  <c r="Q1127" i="4"/>
  <c r="Q1128" i="4" s="1"/>
  <c r="R1122" i="4"/>
  <c r="Q1122" i="4"/>
  <c r="O1122" i="4"/>
  <c r="R1121" i="4"/>
  <c r="Q1121" i="4"/>
  <c r="O1121" i="4"/>
  <c r="R1120" i="4"/>
  <c r="Q1120" i="4"/>
  <c r="O1120" i="4"/>
  <c r="R1119" i="4"/>
  <c r="Q1119" i="4"/>
  <c r="O1119" i="4"/>
  <c r="Q1118" i="4"/>
  <c r="R1118" i="4" s="1"/>
  <c r="O1118" i="4"/>
  <c r="Q1117" i="4"/>
  <c r="R1117" i="4" s="1"/>
  <c r="O1117" i="4"/>
  <c r="Q1116" i="4"/>
  <c r="R1116" i="4" s="1"/>
  <c r="O1116" i="4"/>
  <c r="O1115" i="4"/>
  <c r="P1114" i="4"/>
  <c r="S1116" i="4" s="1"/>
  <c r="N507" i="3"/>
  <c r="L507" i="3"/>
  <c r="K507" i="3"/>
  <c r="M507" i="3" s="1"/>
  <c r="P505" i="3"/>
  <c r="Q504" i="3"/>
  <c r="Q505" i="3" s="1"/>
  <c r="R499" i="3"/>
  <c r="Q499" i="3"/>
  <c r="O499" i="3"/>
  <c r="R498" i="3"/>
  <c r="Q498" i="3"/>
  <c r="O498" i="3"/>
  <c r="R497" i="3"/>
  <c r="Q497" i="3"/>
  <c r="O497" i="3"/>
  <c r="R496" i="3"/>
  <c r="Q496" i="3"/>
  <c r="O496" i="3"/>
  <c r="Q495" i="3"/>
  <c r="R495" i="3" s="1"/>
  <c r="O495" i="3"/>
  <c r="Q494" i="3"/>
  <c r="R494" i="3" s="1"/>
  <c r="O494" i="3"/>
  <c r="Q493" i="3"/>
  <c r="R493" i="3" s="1"/>
  <c r="O493" i="3"/>
  <c r="O492" i="3"/>
  <c r="P491" i="3"/>
  <c r="S493" i="3" s="1"/>
  <c r="L1145" i="1"/>
  <c r="K1145" i="1"/>
  <c r="M1145" i="1" s="1"/>
  <c r="P1143" i="1"/>
  <c r="Q1142" i="1"/>
  <c r="Q1143" i="1" s="1"/>
  <c r="R1137" i="1"/>
  <c r="Q1137" i="1"/>
  <c r="O1137" i="1"/>
  <c r="R1136" i="1"/>
  <c r="Q1136" i="1"/>
  <c r="O1136" i="1"/>
  <c r="R1135" i="1"/>
  <c r="Q1135" i="1"/>
  <c r="O1135" i="1"/>
  <c r="R1134" i="1"/>
  <c r="Q1134" i="1"/>
  <c r="O1134" i="1"/>
  <c r="Q1133" i="1"/>
  <c r="R1133" i="1" s="1"/>
  <c r="O1133" i="1"/>
  <c r="Q1132" i="1"/>
  <c r="R1132" i="1" s="1"/>
  <c r="O1132" i="1"/>
  <c r="Q1131" i="1"/>
  <c r="R1131" i="1" s="1"/>
  <c r="O1131" i="1"/>
  <c r="O1130" i="1"/>
  <c r="P1129" i="1"/>
  <c r="S1131" i="1" s="1"/>
  <c r="Q998" i="10" l="1"/>
  <c r="R998" i="10" s="1"/>
  <c r="N1145" i="1"/>
  <c r="Q1115" i="4"/>
  <c r="R1115" i="4" s="1"/>
  <c r="S821" i="15"/>
  <c r="Q1130" i="1"/>
  <c r="R1130" i="1" s="1"/>
  <c r="Q469" i="17"/>
  <c r="R469" i="17" s="1"/>
  <c r="R908" i="12"/>
  <c r="S908" i="12" s="1"/>
  <c r="Q1056" i="5"/>
  <c r="R1056" i="5" s="1"/>
  <c r="R868" i="14"/>
  <c r="S868" i="14" s="1"/>
  <c r="Q1037" i="6"/>
  <c r="R1037" i="6" s="1"/>
  <c r="Q492" i="3"/>
  <c r="R492" i="3" s="1"/>
  <c r="O922" i="12"/>
  <c r="T526" i="13"/>
  <c r="R548" i="11"/>
  <c r="S548" i="11" s="1"/>
  <c r="Q403" i="8"/>
  <c r="R403" i="8" s="1"/>
  <c r="L293" i="13"/>
  <c r="L1049" i="5"/>
  <c r="L1027" i="5"/>
  <c r="L1005" i="5"/>
  <c r="L983" i="5"/>
  <c r="L961" i="5"/>
  <c r="L939" i="5"/>
  <c r="L917" i="5"/>
  <c r="M712" i="12" l="1"/>
  <c r="M428" i="11"/>
  <c r="K173" i="3"/>
  <c r="L991" i="1"/>
  <c r="N462" i="17" l="1"/>
  <c r="L462" i="17"/>
  <c r="K462" i="17"/>
  <c r="M462" i="17" s="1"/>
  <c r="P460" i="17"/>
  <c r="Q459" i="17"/>
  <c r="Q460" i="17" s="1"/>
  <c r="R454" i="17"/>
  <c r="Q454" i="17"/>
  <c r="O454" i="17"/>
  <c r="R453" i="17"/>
  <c r="Q453" i="17"/>
  <c r="O453" i="17"/>
  <c r="R452" i="17"/>
  <c r="Q452" i="17"/>
  <c r="O452" i="17"/>
  <c r="Q451" i="17"/>
  <c r="R451" i="17" s="1"/>
  <c r="O451" i="17"/>
  <c r="Q450" i="17"/>
  <c r="R450" i="17" s="1"/>
  <c r="O450" i="17"/>
  <c r="Q449" i="17"/>
  <c r="R449" i="17" s="1"/>
  <c r="O449" i="17"/>
  <c r="Q448" i="17"/>
  <c r="R448" i="17" s="1"/>
  <c r="O448" i="17"/>
  <c r="O447" i="17"/>
  <c r="P446" i="17"/>
  <c r="S448" i="17" s="1"/>
  <c r="Q447" i="17" l="1"/>
  <c r="R447" i="17" s="1"/>
  <c r="N813" i="15"/>
  <c r="L813" i="15"/>
  <c r="K813" i="15"/>
  <c r="M813" i="15" s="1"/>
  <c r="P811" i="15"/>
  <c r="Q810" i="15"/>
  <c r="Q811" i="15" s="1"/>
  <c r="R805" i="15"/>
  <c r="Q805" i="15"/>
  <c r="O805" i="15"/>
  <c r="R804" i="15"/>
  <c r="Q804" i="15"/>
  <c r="O804" i="15"/>
  <c r="R803" i="15"/>
  <c r="Q803" i="15"/>
  <c r="O803" i="15"/>
  <c r="Q802" i="15"/>
  <c r="R802" i="15" s="1"/>
  <c r="O802" i="15"/>
  <c r="Q801" i="15"/>
  <c r="R801" i="15" s="1"/>
  <c r="O801" i="15"/>
  <c r="Q800" i="15"/>
  <c r="R800" i="15" s="1"/>
  <c r="O800" i="15"/>
  <c r="Q799" i="15"/>
  <c r="R799" i="15" s="1"/>
  <c r="O799" i="15"/>
  <c r="O798" i="15"/>
  <c r="P797" i="15"/>
  <c r="S799" i="15" s="1"/>
  <c r="O861" i="14"/>
  <c r="M861" i="14"/>
  <c r="L861" i="14"/>
  <c r="N861" i="14" s="1"/>
  <c r="Q859" i="14"/>
  <c r="R858" i="14"/>
  <c r="R859" i="14" s="1"/>
  <c r="S853" i="14"/>
  <c r="R853" i="14"/>
  <c r="P853" i="14"/>
  <c r="S852" i="14"/>
  <c r="R852" i="14"/>
  <c r="P852" i="14"/>
  <c r="S851" i="14"/>
  <c r="R851" i="14"/>
  <c r="P851" i="14"/>
  <c r="R850" i="14"/>
  <c r="S850" i="14" s="1"/>
  <c r="P850" i="14"/>
  <c r="R849" i="14"/>
  <c r="S849" i="14" s="1"/>
  <c r="P849" i="14"/>
  <c r="R848" i="14"/>
  <c r="S848" i="14" s="1"/>
  <c r="P848" i="14"/>
  <c r="R847" i="14"/>
  <c r="S847" i="14" s="1"/>
  <c r="P847" i="14"/>
  <c r="P846" i="14"/>
  <c r="Q845" i="14"/>
  <c r="T847" i="14" s="1"/>
  <c r="R846" i="14" l="1"/>
  <c r="S846" i="14" s="1"/>
  <c r="Q798" i="15"/>
  <c r="R798" i="15" s="1"/>
  <c r="R656" i="14"/>
  <c r="S656" i="14" s="1"/>
  <c r="P656" i="14"/>
  <c r="M901" i="12"/>
  <c r="L901" i="12"/>
  <c r="N901" i="12" s="1"/>
  <c r="O901" i="12" s="1"/>
  <c r="Q899" i="12"/>
  <c r="R898" i="12"/>
  <c r="R899" i="12" s="1"/>
  <c r="S895" i="12"/>
  <c r="R895" i="12"/>
  <c r="P895" i="12"/>
  <c r="S894" i="12"/>
  <c r="R894" i="12"/>
  <c r="P894" i="12"/>
  <c r="S893" i="12"/>
  <c r="R893" i="12"/>
  <c r="P893" i="12"/>
  <c r="S892" i="12"/>
  <c r="R892" i="12"/>
  <c r="P892" i="12"/>
  <c r="R891" i="12"/>
  <c r="S891" i="12" s="1"/>
  <c r="S890" i="12"/>
  <c r="R890" i="12"/>
  <c r="P890" i="12"/>
  <c r="S889" i="12"/>
  <c r="P889" i="12"/>
  <c r="S888" i="12"/>
  <c r="P888" i="12"/>
  <c r="P887" i="12"/>
  <c r="Q886" i="12"/>
  <c r="T888" i="12" s="1"/>
  <c r="R846" i="12"/>
  <c r="R847" i="12"/>
  <c r="R848" i="12"/>
  <c r="R849" i="12"/>
  <c r="R850" i="12"/>
  <c r="R851" i="12"/>
  <c r="R852" i="12"/>
  <c r="R853" i="12"/>
  <c r="P786" i="12"/>
  <c r="P766" i="12"/>
  <c r="P765" i="12"/>
  <c r="P746" i="12"/>
  <c r="P745" i="12"/>
  <c r="P726" i="12"/>
  <c r="P725" i="12"/>
  <c r="P706" i="12"/>
  <c r="P705" i="12"/>
  <c r="R421" i="11"/>
  <c r="S421" i="11" s="1"/>
  <c r="P421" i="11"/>
  <c r="P420" i="11"/>
  <c r="N991" i="10"/>
  <c r="L991" i="10"/>
  <c r="K991" i="10"/>
  <c r="M991" i="10" s="1"/>
  <c r="P989" i="10"/>
  <c r="Q988" i="10"/>
  <c r="Q989" i="10" s="1"/>
  <c r="R983" i="10"/>
  <c r="Q983" i="10"/>
  <c r="O983" i="10"/>
  <c r="R982" i="10"/>
  <c r="Q982" i="10"/>
  <c r="O982" i="10"/>
  <c r="R981" i="10"/>
  <c r="Q981" i="10"/>
  <c r="O981" i="10"/>
  <c r="Q980" i="10"/>
  <c r="R980" i="10" s="1"/>
  <c r="O980" i="10"/>
  <c r="Q979" i="10"/>
  <c r="R979" i="10" s="1"/>
  <c r="O979" i="10"/>
  <c r="Q978" i="10"/>
  <c r="R978" i="10" s="1"/>
  <c r="O978" i="10"/>
  <c r="Q977" i="10"/>
  <c r="R977" i="10" s="1"/>
  <c r="O977" i="10"/>
  <c r="O976" i="10"/>
  <c r="P975" i="10"/>
  <c r="S977" i="10" s="1"/>
  <c r="N1030" i="6"/>
  <c r="L1030" i="6"/>
  <c r="K1030" i="6"/>
  <c r="M1030" i="6" s="1"/>
  <c r="P1028" i="6"/>
  <c r="Q1027" i="6"/>
  <c r="Q1028" i="6" s="1"/>
  <c r="R1022" i="6"/>
  <c r="Q1022" i="6"/>
  <c r="O1022" i="6"/>
  <c r="R1021" i="6"/>
  <c r="Q1021" i="6"/>
  <c r="R1020" i="6"/>
  <c r="Q1020" i="6"/>
  <c r="Q1019" i="6"/>
  <c r="R1019" i="6" s="1"/>
  <c r="Q1018" i="6"/>
  <c r="R1018" i="6" s="1"/>
  <c r="O1018" i="6"/>
  <c r="Q1017" i="6"/>
  <c r="R1017" i="6" s="1"/>
  <c r="O1017" i="6"/>
  <c r="Q1016" i="6"/>
  <c r="R1016" i="6" s="1"/>
  <c r="O1016" i="6"/>
  <c r="O1015" i="6"/>
  <c r="P1014" i="6"/>
  <c r="Q1015" i="6" s="1"/>
  <c r="R1015" i="6" s="1"/>
  <c r="O909" i="6"/>
  <c r="O908" i="6"/>
  <c r="K1049" i="5"/>
  <c r="M1049" i="5" s="1"/>
  <c r="N1049" i="5" s="1"/>
  <c r="P1047" i="5"/>
  <c r="Q1046" i="5"/>
  <c r="Q1047" i="5" s="1"/>
  <c r="R1041" i="5"/>
  <c r="Q1041" i="5"/>
  <c r="O1041" i="5"/>
  <c r="R1040" i="5"/>
  <c r="Q1040" i="5"/>
  <c r="O1040" i="5"/>
  <c r="R1039" i="5"/>
  <c r="Q1039" i="5"/>
  <c r="O1039" i="5"/>
  <c r="Q1038" i="5"/>
  <c r="R1038" i="5" s="1"/>
  <c r="O1038" i="5"/>
  <c r="Q1037" i="5"/>
  <c r="R1037" i="5" s="1"/>
  <c r="O1037" i="5"/>
  <c r="Q1036" i="5"/>
  <c r="R1036" i="5" s="1"/>
  <c r="O1036" i="5"/>
  <c r="Q1035" i="5"/>
  <c r="R1035" i="5" s="1"/>
  <c r="O1035" i="5"/>
  <c r="O1034" i="5"/>
  <c r="P1033" i="5"/>
  <c r="S1035" i="5" s="1"/>
  <c r="N1108" i="4"/>
  <c r="L1108" i="4"/>
  <c r="K1108" i="4"/>
  <c r="M1108" i="4" s="1"/>
  <c r="P1106" i="4"/>
  <c r="Q1105" i="4"/>
  <c r="Q1106" i="4" s="1"/>
  <c r="R1100" i="4"/>
  <c r="Q1100" i="4"/>
  <c r="O1100" i="4"/>
  <c r="R1099" i="4"/>
  <c r="Q1099" i="4"/>
  <c r="O1099" i="4"/>
  <c r="R1098" i="4"/>
  <c r="Q1098" i="4"/>
  <c r="O1098" i="4"/>
  <c r="R1097" i="4"/>
  <c r="Q1097" i="4"/>
  <c r="O1097" i="4"/>
  <c r="Q1096" i="4"/>
  <c r="R1096" i="4" s="1"/>
  <c r="O1096" i="4"/>
  <c r="Q1095" i="4"/>
  <c r="R1095" i="4" s="1"/>
  <c r="O1095" i="4"/>
  <c r="Q1094" i="4"/>
  <c r="R1094" i="4" s="1"/>
  <c r="O1094" i="4"/>
  <c r="O1093" i="4"/>
  <c r="P1092" i="4"/>
  <c r="Q1093" i="4" s="1"/>
  <c r="R1093" i="4" s="1"/>
  <c r="N485" i="3"/>
  <c r="L485" i="3"/>
  <c r="K485" i="3"/>
  <c r="M485" i="3" s="1"/>
  <c r="P483" i="3"/>
  <c r="Q482" i="3"/>
  <c r="Q483" i="3" s="1"/>
  <c r="R477" i="3"/>
  <c r="Q477" i="3"/>
  <c r="O477" i="3"/>
  <c r="R476" i="3"/>
  <c r="Q476" i="3"/>
  <c r="O476" i="3"/>
  <c r="R475" i="3"/>
  <c r="Q475" i="3"/>
  <c r="O475" i="3"/>
  <c r="Q474" i="3"/>
  <c r="R474" i="3" s="1"/>
  <c r="O474" i="3"/>
  <c r="Q473" i="3"/>
  <c r="R473" i="3" s="1"/>
  <c r="O473" i="3"/>
  <c r="Q472" i="3"/>
  <c r="R472" i="3" s="1"/>
  <c r="O472" i="3"/>
  <c r="Q471" i="3"/>
  <c r="R471" i="3" s="1"/>
  <c r="O471" i="3"/>
  <c r="O470" i="3"/>
  <c r="P469" i="3"/>
  <c r="S471" i="3" s="1"/>
  <c r="L1123" i="1"/>
  <c r="K1123" i="1"/>
  <c r="M1123" i="1" s="1"/>
  <c r="N1123" i="1" s="1"/>
  <c r="P1121" i="1"/>
  <c r="Q1120" i="1"/>
  <c r="Q1121" i="1" s="1"/>
  <c r="R1115" i="1"/>
  <c r="Q1115" i="1"/>
  <c r="O1115" i="1"/>
  <c r="R1114" i="1"/>
  <c r="Q1114" i="1"/>
  <c r="O1114" i="1"/>
  <c r="R1113" i="1"/>
  <c r="Q1113" i="1"/>
  <c r="O1113" i="1"/>
  <c r="Q1112" i="1"/>
  <c r="R1112" i="1" s="1"/>
  <c r="O1112" i="1"/>
  <c r="Q1111" i="1"/>
  <c r="R1111" i="1" s="1"/>
  <c r="O1111" i="1"/>
  <c r="Q1110" i="1"/>
  <c r="R1110" i="1" s="1"/>
  <c r="O1110" i="1"/>
  <c r="Q1109" i="1"/>
  <c r="R1109" i="1" s="1"/>
  <c r="O1109" i="1"/>
  <c r="O1108" i="1"/>
  <c r="P1107" i="1"/>
  <c r="S1109" i="1" s="1"/>
  <c r="S1094" i="4" l="1"/>
  <c r="U1105" i="4" s="1"/>
  <c r="Q1034" i="5"/>
  <c r="R1034" i="5" s="1"/>
  <c r="R887" i="12"/>
  <c r="S887" i="12" s="1"/>
  <c r="Q470" i="3"/>
  <c r="R470" i="3" s="1"/>
  <c r="S1016" i="6"/>
  <c r="Q1108" i="1"/>
  <c r="R1108" i="1" s="1"/>
  <c r="Q976" i="10"/>
  <c r="R976" i="10" s="1"/>
  <c r="M618" i="14" l="1"/>
  <c r="M362" i="13"/>
  <c r="L771" i="10"/>
  <c r="L903" i="1"/>
  <c r="W907" i="1" s="1"/>
  <c r="L925" i="1"/>
  <c r="L175" i="8" l="1"/>
  <c r="L220" i="8" l="1"/>
  <c r="M880" i="12" l="1"/>
  <c r="M859" i="12"/>
  <c r="M838" i="12"/>
  <c r="O796" i="12"/>
  <c r="M691" i="12"/>
  <c r="L888" i="4" l="1"/>
  <c r="L842" i="4"/>
  <c r="L819" i="4"/>
  <c r="L796" i="4"/>
  <c r="L309" i="3"/>
  <c r="I25" i="32"/>
  <c r="J39" i="31"/>
  <c r="I39" i="31"/>
  <c r="J25" i="31"/>
  <c r="I25" i="31"/>
  <c r="J25" i="30"/>
  <c r="I25" i="30"/>
  <c r="K57" i="28"/>
  <c r="K43" i="28"/>
  <c r="K26" i="28"/>
  <c r="K55" i="27"/>
  <c r="J55" i="27"/>
  <c r="K41" i="27"/>
  <c r="J41" i="27"/>
  <c r="L26" i="27"/>
  <c r="K26" i="27"/>
  <c r="J26" i="27"/>
  <c r="G46" i="26"/>
  <c r="F46" i="26"/>
  <c r="H35" i="26"/>
  <c r="G35" i="26"/>
  <c r="F35" i="26"/>
  <c r="G23" i="26"/>
  <c r="F23" i="26"/>
  <c r="G68" i="25"/>
  <c r="F68" i="25"/>
  <c r="G57" i="25"/>
  <c r="F57" i="25"/>
  <c r="H46" i="25"/>
  <c r="G46" i="25"/>
  <c r="F46" i="25"/>
  <c r="G35" i="25"/>
  <c r="F35" i="25"/>
  <c r="G23" i="25"/>
  <c r="F23" i="25"/>
  <c r="G44" i="24"/>
  <c r="F44" i="24"/>
  <c r="H32" i="24"/>
  <c r="G32" i="24"/>
  <c r="F32" i="24"/>
  <c r="G23" i="24"/>
  <c r="F23" i="24"/>
  <c r="G47" i="23"/>
  <c r="F47" i="23"/>
  <c r="G35" i="23"/>
  <c r="F35" i="23"/>
  <c r="G23" i="23"/>
  <c r="F23" i="23"/>
  <c r="G47" i="22"/>
  <c r="F47" i="22"/>
  <c r="G35" i="22"/>
  <c r="F35" i="22"/>
  <c r="H23" i="22"/>
  <c r="G23" i="22"/>
  <c r="F23" i="22"/>
  <c r="H45" i="21"/>
  <c r="G45" i="21"/>
  <c r="H34" i="21"/>
  <c r="G34" i="21"/>
  <c r="I23" i="21"/>
  <c r="H23" i="21"/>
  <c r="G23" i="21"/>
  <c r="G85" i="20"/>
  <c r="F85" i="20"/>
  <c r="G74" i="20"/>
  <c r="F74" i="20"/>
  <c r="G64" i="20"/>
  <c r="F64" i="20"/>
  <c r="G54" i="20"/>
  <c r="F54" i="20"/>
  <c r="H43" i="20"/>
  <c r="G43" i="20"/>
  <c r="F43" i="20"/>
  <c r="H31" i="20"/>
  <c r="G31" i="20"/>
  <c r="F31" i="20"/>
  <c r="G22" i="20"/>
  <c r="F22" i="20"/>
  <c r="E28" i="19"/>
  <c r="D28" i="19"/>
  <c r="E20" i="19"/>
  <c r="D20" i="19"/>
  <c r="E45" i="18"/>
  <c r="D45" i="18"/>
  <c r="D36" i="18"/>
  <c r="E37" i="18" s="1"/>
  <c r="E28" i="18"/>
  <c r="D28" i="18"/>
  <c r="E20" i="18"/>
  <c r="D20" i="18"/>
  <c r="K440" i="17"/>
  <c r="P438" i="17"/>
  <c r="Q437" i="17"/>
  <c r="Q438" i="17" s="1"/>
  <c r="R432" i="17"/>
  <c r="Q432" i="17"/>
  <c r="O432" i="17"/>
  <c r="R431" i="17"/>
  <c r="Q431" i="17"/>
  <c r="O431" i="17"/>
  <c r="Q430" i="17"/>
  <c r="R430" i="17" s="1"/>
  <c r="O430" i="17"/>
  <c r="Q429" i="17"/>
  <c r="R429" i="17" s="1"/>
  <c r="O429" i="17"/>
  <c r="Q428" i="17"/>
  <c r="R428" i="17" s="1"/>
  <c r="O428" i="17"/>
  <c r="Q427" i="17"/>
  <c r="R427" i="17" s="1"/>
  <c r="O427" i="17"/>
  <c r="Q426" i="17"/>
  <c r="R426" i="17" s="1"/>
  <c r="O426" i="17"/>
  <c r="O425" i="17"/>
  <c r="P424" i="17"/>
  <c r="S426" i="17" s="1"/>
  <c r="N418" i="17"/>
  <c r="L418" i="17"/>
  <c r="K418" i="17"/>
  <c r="M418" i="17" s="1"/>
  <c r="P416" i="17"/>
  <c r="Q415" i="17"/>
  <c r="Q416" i="17" s="1"/>
  <c r="R410" i="17"/>
  <c r="Q410" i="17"/>
  <c r="O410" i="17"/>
  <c r="Q409" i="17"/>
  <c r="R409" i="17" s="1"/>
  <c r="O409" i="17"/>
  <c r="Q408" i="17"/>
  <c r="R408" i="17" s="1"/>
  <c r="O408" i="17"/>
  <c r="Q407" i="17"/>
  <c r="R407" i="17" s="1"/>
  <c r="O407" i="17"/>
  <c r="Q406" i="17"/>
  <c r="R406" i="17" s="1"/>
  <c r="O406" i="17"/>
  <c r="Q405" i="17"/>
  <c r="R405" i="17" s="1"/>
  <c r="O405" i="17"/>
  <c r="Q404" i="17"/>
  <c r="R404" i="17" s="1"/>
  <c r="O404" i="17"/>
  <c r="O403" i="17"/>
  <c r="P402" i="17"/>
  <c r="L396" i="17"/>
  <c r="K396" i="17"/>
  <c r="M396" i="17" s="1"/>
  <c r="N396" i="17" s="1"/>
  <c r="P394" i="17"/>
  <c r="Q393" i="17"/>
  <c r="Q394" i="17" s="1"/>
  <c r="Q388" i="17"/>
  <c r="R388" i="17" s="1"/>
  <c r="O388" i="17"/>
  <c r="Q387" i="17"/>
  <c r="R387" i="17" s="1"/>
  <c r="O387" i="17"/>
  <c r="Q386" i="17"/>
  <c r="R386" i="17" s="1"/>
  <c r="O386" i="17"/>
  <c r="Q385" i="17"/>
  <c r="R385" i="17" s="1"/>
  <c r="O385" i="17"/>
  <c r="Q384" i="17"/>
  <c r="R384" i="17" s="1"/>
  <c r="O384" i="17"/>
  <c r="Q383" i="17"/>
  <c r="R383" i="17" s="1"/>
  <c r="O383" i="17"/>
  <c r="Q382" i="17"/>
  <c r="R382" i="17" s="1"/>
  <c r="O382" i="17"/>
  <c r="O381" i="17"/>
  <c r="P380" i="17"/>
  <c r="S382" i="17" s="1"/>
  <c r="L374" i="17"/>
  <c r="K374" i="17"/>
  <c r="M374" i="17" s="1"/>
  <c r="N374" i="17" s="1"/>
  <c r="P372" i="17"/>
  <c r="Q371" i="17"/>
  <c r="Q372" i="17" s="1"/>
  <c r="Q366" i="17"/>
  <c r="R366" i="17" s="1"/>
  <c r="O366" i="17"/>
  <c r="Q365" i="17"/>
  <c r="R365" i="17" s="1"/>
  <c r="O365" i="17"/>
  <c r="Q364" i="17"/>
  <c r="R364" i="17" s="1"/>
  <c r="O364" i="17"/>
  <c r="Q363" i="17"/>
  <c r="R363" i="17" s="1"/>
  <c r="O363" i="17"/>
  <c r="Q362" i="17"/>
  <c r="R362" i="17" s="1"/>
  <c r="O362" i="17"/>
  <c r="Q361" i="17"/>
  <c r="R361" i="17" s="1"/>
  <c r="O361" i="17"/>
  <c r="Q360" i="17"/>
  <c r="R360" i="17" s="1"/>
  <c r="O360" i="17"/>
  <c r="O359" i="17"/>
  <c r="P358" i="17"/>
  <c r="S360" i="17" s="1"/>
  <c r="L352" i="17"/>
  <c r="K352" i="17"/>
  <c r="M352" i="17" s="1"/>
  <c r="N352" i="17" s="1"/>
  <c r="P350" i="17"/>
  <c r="Q349" i="17"/>
  <c r="Q350" i="17" s="1"/>
  <c r="Q344" i="17"/>
  <c r="R344" i="17" s="1"/>
  <c r="O344" i="17"/>
  <c r="Q343" i="17"/>
  <c r="R343" i="17" s="1"/>
  <c r="O343" i="17"/>
  <c r="Q342" i="17"/>
  <c r="R342" i="17" s="1"/>
  <c r="O342" i="17"/>
  <c r="Q341" i="17"/>
  <c r="R341" i="17" s="1"/>
  <c r="O341" i="17"/>
  <c r="Q340" i="17"/>
  <c r="R340" i="17" s="1"/>
  <c r="O340" i="17"/>
  <c r="Q339" i="17"/>
  <c r="R339" i="17" s="1"/>
  <c r="O339" i="17"/>
  <c r="Q338" i="17"/>
  <c r="R338" i="17" s="1"/>
  <c r="O338" i="17"/>
  <c r="O337" i="17"/>
  <c r="P336" i="17"/>
  <c r="Q337" i="17" s="1"/>
  <c r="R337" i="17" s="1"/>
  <c r="K330" i="17"/>
  <c r="P328" i="17"/>
  <c r="Q322" i="17"/>
  <c r="R322" i="17" s="1"/>
  <c r="O322" i="17"/>
  <c r="Q321" i="17"/>
  <c r="R321" i="17" s="1"/>
  <c r="O321" i="17"/>
  <c r="Q320" i="17"/>
  <c r="R320" i="17" s="1"/>
  <c r="O320" i="17"/>
  <c r="Q319" i="17"/>
  <c r="R319" i="17" s="1"/>
  <c r="O319" i="17"/>
  <c r="Q318" i="17"/>
  <c r="R318" i="17" s="1"/>
  <c r="O318" i="17"/>
  <c r="Q317" i="17"/>
  <c r="R317" i="17" s="1"/>
  <c r="O317" i="17"/>
  <c r="Q316" i="17"/>
  <c r="R316" i="17" s="1"/>
  <c r="O316" i="17"/>
  <c r="O315" i="17"/>
  <c r="P314" i="17"/>
  <c r="Q315" i="17" s="1"/>
  <c r="R315" i="17" s="1"/>
  <c r="K308" i="17"/>
  <c r="P306" i="17"/>
  <c r="Q300" i="17"/>
  <c r="R300" i="17" s="1"/>
  <c r="O300" i="17"/>
  <c r="Q299" i="17"/>
  <c r="R299" i="17" s="1"/>
  <c r="O299" i="17"/>
  <c r="Q298" i="17"/>
  <c r="R298" i="17" s="1"/>
  <c r="O298" i="17"/>
  <c r="Q297" i="17"/>
  <c r="R297" i="17" s="1"/>
  <c r="O297" i="17"/>
  <c r="Q296" i="17"/>
  <c r="R296" i="17" s="1"/>
  <c r="O296" i="17"/>
  <c r="Q295" i="17"/>
  <c r="R295" i="17" s="1"/>
  <c r="O295" i="17"/>
  <c r="Q294" i="17"/>
  <c r="R294" i="17" s="1"/>
  <c r="O294" i="17"/>
  <c r="O293" i="17"/>
  <c r="P292" i="17"/>
  <c r="Q293" i="17" s="1"/>
  <c r="R293" i="17" s="1"/>
  <c r="P284" i="17"/>
  <c r="Q278" i="17"/>
  <c r="R278" i="17" s="1"/>
  <c r="O278" i="17"/>
  <c r="Q277" i="17"/>
  <c r="R277" i="17" s="1"/>
  <c r="O277" i="17"/>
  <c r="Q276" i="17"/>
  <c r="R276" i="17" s="1"/>
  <c r="O276" i="17"/>
  <c r="Q275" i="17"/>
  <c r="R275" i="17" s="1"/>
  <c r="O275" i="17"/>
  <c r="Q274" i="17"/>
  <c r="R274" i="17" s="1"/>
  <c r="O274" i="17"/>
  <c r="Q273" i="17"/>
  <c r="R273" i="17" s="1"/>
  <c r="O273" i="17"/>
  <c r="Q272" i="17"/>
  <c r="R272" i="17" s="1"/>
  <c r="O272" i="17"/>
  <c r="O271" i="17"/>
  <c r="P270" i="17"/>
  <c r="S272" i="17" s="1"/>
  <c r="L264" i="17"/>
  <c r="X245" i="17" s="1"/>
  <c r="K264" i="17"/>
  <c r="P262" i="17"/>
  <c r="Q256" i="17"/>
  <c r="R256" i="17" s="1"/>
  <c r="O256" i="17"/>
  <c r="Q255" i="17"/>
  <c r="R255" i="17" s="1"/>
  <c r="O255" i="17"/>
  <c r="Q254" i="17"/>
  <c r="R254" i="17" s="1"/>
  <c r="O254" i="17"/>
  <c r="Q253" i="17"/>
  <c r="R253" i="17" s="1"/>
  <c r="O253" i="17"/>
  <c r="Q252" i="17"/>
  <c r="R252" i="17" s="1"/>
  <c r="O252" i="17"/>
  <c r="Q251" i="17"/>
  <c r="R251" i="17" s="1"/>
  <c r="O251" i="17"/>
  <c r="Q250" i="17"/>
  <c r="R250" i="17" s="1"/>
  <c r="O250" i="17"/>
  <c r="O249" i="17"/>
  <c r="P248" i="17"/>
  <c r="Q249" i="17" s="1"/>
  <c r="R249" i="17" s="1"/>
  <c r="P240" i="17"/>
  <c r="Q233" i="17"/>
  <c r="R233" i="17" s="1"/>
  <c r="O233" i="17"/>
  <c r="Q232" i="17"/>
  <c r="R232" i="17" s="1"/>
  <c r="O232" i="17"/>
  <c r="Q231" i="17"/>
  <c r="R231" i="17" s="1"/>
  <c r="O231" i="17"/>
  <c r="Q230" i="17"/>
  <c r="R230" i="17" s="1"/>
  <c r="O230" i="17"/>
  <c r="Q229" i="17"/>
  <c r="R229" i="17" s="1"/>
  <c r="O229" i="17"/>
  <c r="Q228" i="17"/>
  <c r="R228" i="17" s="1"/>
  <c r="O228" i="17"/>
  <c r="Q227" i="17"/>
  <c r="R227" i="17" s="1"/>
  <c r="O227" i="17"/>
  <c r="O226" i="17"/>
  <c r="P225" i="17"/>
  <c r="Q226" i="17" s="1"/>
  <c r="R226" i="17" s="1"/>
  <c r="L219" i="17"/>
  <c r="K219" i="17"/>
  <c r="M219" i="17" s="1"/>
  <c r="P217" i="17"/>
  <c r="Q216" i="17"/>
  <c r="Q217" i="17" s="1"/>
  <c r="Q210" i="17"/>
  <c r="R210" i="17" s="1"/>
  <c r="O210" i="17"/>
  <c r="Q209" i="17"/>
  <c r="R209" i="17" s="1"/>
  <c r="O209" i="17"/>
  <c r="Q208" i="17"/>
  <c r="R208" i="17" s="1"/>
  <c r="O208" i="17"/>
  <c r="Q207" i="17"/>
  <c r="R207" i="17" s="1"/>
  <c r="O207" i="17"/>
  <c r="Q206" i="17"/>
  <c r="R206" i="17" s="1"/>
  <c r="O206" i="17"/>
  <c r="Q205" i="17"/>
  <c r="R205" i="17" s="1"/>
  <c r="O205" i="17"/>
  <c r="Q204" i="17"/>
  <c r="R204" i="17" s="1"/>
  <c r="O204" i="17"/>
  <c r="O203" i="17"/>
  <c r="P202" i="17"/>
  <c r="L196" i="17"/>
  <c r="K196" i="17"/>
  <c r="P194" i="17"/>
  <c r="Q187" i="17"/>
  <c r="R187" i="17" s="1"/>
  <c r="O187" i="17"/>
  <c r="Q186" i="17"/>
  <c r="R186" i="17" s="1"/>
  <c r="O186" i="17"/>
  <c r="Q185" i="17"/>
  <c r="R185" i="17" s="1"/>
  <c r="O185" i="17"/>
  <c r="Q184" i="17"/>
  <c r="R184" i="17" s="1"/>
  <c r="O184" i="17"/>
  <c r="Q183" i="17"/>
  <c r="R183" i="17" s="1"/>
  <c r="O183" i="17"/>
  <c r="Q182" i="17"/>
  <c r="R182" i="17" s="1"/>
  <c r="O182" i="17"/>
  <c r="Q181" i="17"/>
  <c r="R181" i="17" s="1"/>
  <c r="O181" i="17"/>
  <c r="O180" i="17"/>
  <c r="P179" i="17"/>
  <c r="S181" i="17" s="1"/>
  <c r="L173" i="17"/>
  <c r="K173" i="17"/>
  <c r="M173" i="17" s="1"/>
  <c r="N173" i="17" s="1"/>
  <c r="P171" i="17"/>
  <c r="Q170" i="17"/>
  <c r="Q171" i="17" s="1"/>
  <c r="Q164" i="17"/>
  <c r="R164" i="17" s="1"/>
  <c r="O164" i="17"/>
  <c r="Q163" i="17"/>
  <c r="R163" i="17" s="1"/>
  <c r="O163" i="17"/>
  <c r="Q162" i="17"/>
  <c r="R162" i="17" s="1"/>
  <c r="O162" i="17"/>
  <c r="Q161" i="17"/>
  <c r="R161" i="17" s="1"/>
  <c r="O161" i="17"/>
  <c r="Q160" i="17"/>
  <c r="R160" i="17" s="1"/>
  <c r="O160" i="17"/>
  <c r="Q159" i="17"/>
  <c r="R159" i="17" s="1"/>
  <c r="O159" i="17"/>
  <c r="Q158" i="17"/>
  <c r="R158" i="17" s="1"/>
  <c r="O158" i="17"/>
  <c r="O157" i="17"/>
  <c r="P156" i="17"/>
  <c r="S158" i="17" s="1"/>
  <c r="L150" i="17"/>
  <c r="K150" i="17"/>
  <c r="M150" i="17" s="1"/>
  <c r="P148" i="17"/>
  <c r="Q147" i="17"/>
  <c r="Q148" i="17" s="1"/>
  <c r="Q141" i="17"/>
  <c r="R141" i="17" s="1"/>
  <c r="O141" i="17"/>
  <c r="Q140" i="17"/>
  <c r="R140" i="17" s="1"/>
  <c r="O140" i="17"/>
  <c r="Q139" i="17"/>
  <c r="R139" i="17" s="1"/>
  <c r="O139" i="17"/>
  <c r="Q138" i="17"/>
  <c r="R138" i="17" s="1"/>
  <c r="O138" i="17"/>
  <c r="Q137" i="17"/>
  <c r="R137" i="17" s="1"/>
  <c r="O137" i="17"/>
  <c r="Q136" i="17"/>
  <c r="R136" i="17" s="1"/>
  <c r="O136" i="17"/>
  <c r="Q135" i="17"/>
  <c r="R135" i="17" s="1"/>
  <c r="O135" i="17"/>
  <c r="O134" i="17"/>
  <c r="P133" i="17"/>
  <c r="Q134" i="17" s="1"/>
  <c r="R134" i="17" s="1"/>
  <c r="L127" i="17"/>
  <c r="K127" i="17"/>
  <c r="Q124" i="17" s="1"/>
  <c r="Q125" i="17" s="1"/>
  <c r="P125" i="17"/>
  <c r="Q118" i="17"/>
  <c r="R118" i="17" s="1"/>
  <c r="O118" i="17"/>
  <c r="Q117" i="17"/>
  <c r="R117" i="17" s="1"/>
  <c r="O117" i="17"/>
  <c r="Q116" i="17"/>
  <c r="R116" i="17" s="1"/>
  <c r="O116" i="17"/>
  <c r="Q115" i="17"/>
  <c r="R115" i="17" s="1"/>
  <c r="O115" i="17"/>
  <c r="Q114" i="17"/>
  <c r="R114" i="17" s="1"/>
  <c r="O114" i="17"/>
  <c r="Q113" i="17"/>
  <c r="R113" i="17" s="1"/>
  <c r="O113" i="17"/>
  <c r="Q112" i="17"/>
  <c r="R112" i="17" s="1"/>
  <c r="O112" i="17"/>
  <c r="O111" i="17"/>
  <c r="P110" i="17"/>
  <c r="Q111" i="17" s="1"/>
  <c r="R111" i="17" s="1"/>
  <c r="L104" i="17"/>
  <c r="K104" i="17"/>
  <c r="M104" i="17" s="1"/>
  <c r="P102" i="17"/>
  <c r="Q101" i="17"/>
  <c r="Q102" i="17" s="1"/>
  <c r="Q95" i="17"/>
  <c r="R95" i="17" s="1"/>
  <c r="O95" i="17"/>
  <c r="Q94" i="17"/>
  <c r="R94" i="17" s="1"/>
  <c r="O94" i="17"/>
  <c r="Q93" i="17"/>
  <c r="R93" i="17" s="1"/>
  <c r="O93" i="17"/>
  <c r="Q92" i="17"/>
  <c r="R92" i="17" s="1"/>
  <c r="O92" i="17"/>
  <c r="Q91" i="17"/>
  <c r="R91" i="17" s="1"/>
  <c r="O91" i="17"/>
  <c r="Q90" i="17"/>
  <c r="R90" i="17" s="1"/>
  <c r="O90" i="17"/>
  <c r="Q89" i="17"/>
  <c r="R89" i="17" s="1"/>
  <c r="O89" i="17"/>
  <c r="O88" i="17"/>
  <c r="P87" i="17"/>
  <c r="S89" i="17" s="1"/>
  <c r="L81" i="17"/>
  <c r="K81" i="17"/>
  <c r="Q78" i="17" s="1"/>
  <c r="Q79" i="17" s="1"/>
  <c r="P79" i="17"/>
  <c r="Q72" i="17"/>
  <c r="R72" i="17" s="1"/>
  <c r="O72" i="17"/>
  <c r="Q71" i="17"/>
  <c r="R71" i="17" s="1"/>
  <c r="O71" i="17"/>
  <c r="Q70" i="17"/>
  <c r="R70" i="17" s="1"/>
  <c r="O70" i="17"/>
  <c r="Q69" i="17"/>
  <c r="R69" i="17" s="1"/>
  <c r="O69" i="17"/>
  <c r="Q68" i="17"/>
  <c r="R68" i="17" s="1"/>
  <c r="O68" i="17"/>
  <c r="Q67" i="17"/>
  <c r="R67" i="17" s="1"/>
  <c r="O67" i="17"/>
  <c r="Q66" i="17"/>
  <c r="R66" i="17" s="1"/>
  <c r="O66" i="17"/>
  <c r="O65" i="17"/>
  <c r="P64" i="17"/>
  <c r="S66" i="17" s="1"/>
  <c r="L58" i="17"/>
  <c r="K58" i="17"/>
  <c r="Q55" i="17" s="1"/>
  <c r="Q56" i="17" s="1"/>
  <c r="P56" i="17"/>
  <c r="Q49" i="17"/>
  <c r="R49" i="17" s="1"/>
  <c r="O49" i="17"/>
  <c r="Q48" i="17"/>
  <c r="R48" i="17" s="1"/>
  <c r="O48" i="17"/>
  <c r="Q47" i="17"/>
  <c r="R47" i="17" s="1"/>
  <c r="O47" i="17"/>
  <c r="Q46" i="17"/>
  <c r="R46" i="17" s="1"/>
  <c r="O46" i="17"/>
  <c r="Q45" i="17"/>
  <c r="R45" i="17" s="1"/>
  <c r="O45" i="17"/>
  <c r="Q44" i="17"/>
  <c r="R44" i="17" s="1"/>
  <c r="O44" i="17"/>
  <c r="Q43" i="17"/>
  <c r="R43" i="17" s="1"/>
  <c r="O43" i="17"/>
  <c r="O42" i="17"/>
  <c r="P41" i="17"/>
  <c r="Q42" i="17" s="1"/>
  <c r="R42" i="17" s="1"/>
  <c r="L35" i="17"/>
  <c r="K35" i="17"/>
  <c r="Q32" i="17" s="1"/>
  <c r="Q33" i="17" s="1"/>
  <c r="P33" i="17"/>
  <c r="Q26" i="17"/>
  <c r="R26" i="17" s="1"/>
  <c r="O26" i="17"/>
  <c r="Q25" i="17"/>
  <c r="R25" i="17" s="1"/>
  <c r="O25" i="17"/>
  <c r="Q24" i="17"/>
  <c r="R24" i="17" s="1"/>
  <c r="O24" i="17"/>
  <c r="Q23" i="17"/>
  <c r="R23" i="17" s="1"/>
  <c r="O23" i="17"/>
  <c r="Q22" i="17"/>
  <c r="R22" i="17" s="1"/>
  <c r="O22" i="17"/>
  <c r="Q21" i="17"/>
  <c r="R21" i="17" s="1"/>
  <c r="O21" i="17"/>
  <c r="Q20" i="17"/>
  <c r="R20" i="17" s="1"/>
  <c r="O20" i="17"/>
  <c r="O19" i="17"/>
  <c r="P18" i="17"/>
  <c r="Q19" i="17" s="1"/>
  <c r="R19" i="17" s="1"/>
  <c r="K441" i="16"/>
  <c r="P439" i="16"/>
  <c r="Q438" i="16"/>
  <c r="Q439" i="16" s="1"/>
  <c r="R433" i="16"/>
  <c r="Q433" i="16"/>
  <c r="O433" i="16"/>
  <c r="Q432" i="16"/>
  <c r="R432" i="16" s="1"/>
  <c r="O432" i="16"/>
  <c r="Q431" i="16"/>
  <c r="R431" i="16" s="1"/>
  <c r="O431" i="16"/>
  <c r="Q430" i="16"/>
  <c r="R430" i="16" s="1"/>
  <c r="O430" i="16"/>
  <c r="Q429" i="16"/>
  <c r="R429" i="16" s="1"/>
  <c r="O429" i="16"/>
  <c r="Q428" i="16"/>
  <c r="R428" i="16" s="1"/>
  <c r="O428" i="16"/>
  <c r="Q427" i="16"/>
  <c r="R427" i="16" s="1"/>
  <c r="O427" i="16"/>
  <c r="O426" i="16"/>
  <c r="P425" i="16"/>
  <c r="S427" i="16" s="1"/>
  <c r="L419" i="16"/>
  <c r="K419" i="16"/>
  <c r="M419" i="16" s="1"/>
  <c r="N419" i="16" s="1"/>
  <c r="P417" i="16"/>
  <c r="Q416" i="16"/>
  <c r="Q417" i="16" s="1"/>
  <c r="Q411" i="16"/>
  <c r="R411" i="16" s="1"/>
  <c r="O411" i="16"/>
  <c r="Q410" i="16"/>
  <c r="R410" i="16" s="1"/>
  <c r="O410" i="16"/>
  <c r="Q409" i="16"/>
  <c r="R409" i="16" s="1"/>
  <c r="O409" i="16"/>
  <c r="Q408" i="16"/>
  <c r="R408" i="16" s="1"/>
  <c r="O408" i="16"/>
  <c r="Q407" i="16"/>
  <c r="R407" i="16" s="1"/>
  <c r="O407" i="16"/>
  <c r="Q406" i="16"/>
  <c r="R406" i="16" s="1"/>
  <c r="O406" i="16"/>
  <c r="Q405" i="16"/>
  <c r="R405" i="16" s="1"/>
  <c r="O405" i="16"/>
  <c r="O404" i="16"/>
  <c r="P403" i="16"/>
  <c r="L397" i="16"/>
  <c r="K397" i="16"/>
  <c r="M397" i="16" s="1"/>
  <c r="N397" i="16" s="1"/>
  <c r="P395" i="16"/>
  <c r="Q394" i="16"/>
  <c r="Q395" i="16" s="1"/>
  <c r="Q389" i="16"/>
  <c r="R389" i="16" s="1"/>
  <c r="O389" i="16"/>
  <c r="Q388" i="16"/>
  <c r="R388" i="16" s="1"/>
  <c r="O388" i="16"/>
  <c r="Q387" i="16"/>
  <c r="R387" i="16" s="1"/>
  <c r="O387" i="16"/>
  <c r="Q386" i="16"/>
  <c r="R386" i="16" s="1"/>
  <c r="O386" i="16"/>
  <c r="Q385" i="16"/>
  <c r="R385" i="16" s="1"/>
  <c r="O385" i="16"/>
  <c r="Q384" i="16"/>
  <c r="R384" i="16" s="1"/>
  <c r="O384" i="16"/>
  <c r="Q383" i="16"/>
  <c r="R383" i="16" s="1"/>
  <c r="O383" i="16"/>
  <c r="O382" i="16"/>
  <c r="P381" i="16"/>
  <c r="K375" i="16"/>
  <c r="M375" i="16" s="1"/>
  <c r="N375" i="16" s="1"/>
  <c r="P373" i="16"/>
  <c r="Q372" i="16"/>
  <c r="Q373" i="16" s="1"/>
  <c r="Q367" i="16"/>
  <c r="R367" i="16" s="1"/>
  <c r="O367" i="16"/>
  <c r="Q366" i="16"/>
  <c r="R366" i="16" s="1"/>
  <c r="O366" i="16"/>
  <c r="Q365" i="16"/>
  <c r="R365" i="16" s="1"/>
  <c r="O365" i="16"/>
  <c r="Q364" i="16"/>
  <c r="R364" i="16" s="1"/>
  <c r="O364" i="16"/>
  <c r="Q363" i="16"/>
  <c r="R363" i="16" s="1"/>
  <c r="O363" i="16"/>
  <c r="Q362" i="16"/>
  <c r="R362" i="16" s="1"/>
  <c r="O362" i="16"/>
  <c r="Q361" i="16"/>
  <c r="R361" i="16" s="1"/>
  <c r="O361" i="16"/>
  <c r="O360" i="16"/>
  <c r="P359" i="16"/>
  <c r="S361" i="16" s="1"/>
  <c r="L353" i="16"/>
  <c r="K353" i="16"/>
  <c r="M353" i="16" s="1"/>
  <c r="P351" i="16"/>
  <c r="Q351" i="16"/>
  <c r="Q345" i="16"/>
  <c r="R345" i="16" s="1"/>
  <c r="O345" i="16"/>
  <c r="Q344" i="16"/>
  <c r="R344" i="16" s="1"/>
  <c r="O344" i="16"/>
  <c r="Q343" i="16"/>
  <c r="R343" i="16" s="1"/>
  <c r="O343" i="16"/>
  <c r="Q342" i="16"/>
  <c r="R342" i="16" s="1"/>
  <c r="O342" i="16"/>
  <c r="Q341" i="16"/>
  <c r="R341" i="16" s="1"/>
  <c r="O341" i="16"/>
  <c r="Q340" i="16"/>
  <c r="R340" i="16" s="1"/>
  <c r="O340" i="16"/>
  <c r="Q339" i="16"/>
  <c r="R339" i="16" s="1"/>
  <c r="O339" i="16"/>
  <c r="O338" i="16"/>
  <c r="P337" i="16"/>
  <c r="S339" i="16" s="1"/>
  <c r="K331" i="16"/>
  <c r="P329" i="16"/>
  <c r="Q323" i="16"/>
  <c r="R323" i="16" s="1"/>
  <c r="O323" i="16"/>
  <c r="Q322" i="16"/>
  <c r="R322" i="16" s="1"/>
  <c r="O322" i="16"/>
  <c r="Q321" i="16"/>
  <c r="R321" i="16" s="1"/>
  <c r="O321" i="16"/>
  <c r="Q320" i="16"/>
  <c r="R320" i="16" s="1"/>
  <c r="O320" i="16"/>
  <c r="Q319" i="16"/>
  <c r="R319" i="16" s="1"/>
  <c r="O319" i="16"/>
  <c r="Q318" i="16"/>
  <c r="R318" i="16" s="1"/>
  <c r="O318" i="16"/>
  <c r="Q317" i="16"/>
  <c r="R317" i="16" s="1"/>
  <c r="O317" i="16"/>
  <c r="O316" i="16"/>
  <c r="P315" i="16"/>
  <c r="S317" i="16" s="1"/>
  <c r="L309" i="16"/>
  <c r="K309" i="16"/>
  <c r="P307" i="16"/>
  <c r="Q301" i="16"/>
  <c r="R301" i="16" s="1"/>
  <c r="O301" i="16"/>
  <c r="Q300" i="16"/>
  <c r="R300" i="16" s="1"/>
  <c r="O300" i="16"/>
  <c r="Q299" i="16"/>
  <c r="R299" i="16" s="1"/>
  <c r="O299" i="16"/>
  <c r="Q298" i="16"/>
  <c r="R298" i="16" s="1"/>
  <c r="O298" i="16"/>
  <c r="Q297" i="16"/>
  <c r="R297" i="16" s="1"/>
  <c r="O297" i="16"/>
  <c r="Q296" i="16"/>
  <c r="R296" i="16" s="1"/>
  <c r="O296" i="16"/>
  <c r="Q295" i="16"/>
  <c r="R295" i="16" s="1"/>
  <c r="O295" i="16"/>
  <c r="O294" i="16"/>
  <c r="P293" i="16"/>
  <c r="L287" i="16"/>
  <c r="K287" i="16"/>
  <c r="P285" i="16"/>
  <c r="Q279" i="16"/>
  <c r="R279" i="16" s="1"/>
  <c r="O279" i="16"/>
  <c r="Q278" i="16"/>
  <c r="R278" i="16" s="1"/>
  <c r="O278" i="16"/>
  <c r="Q277" i="16"/>
  <c r="R277" i="16" s="1"/>
  <c r="O277" i="16"/>
  <c r="Q276" i="16"/>
  <c r="R276" i="16" s="1"/>
  <c r="O276" i="16"/>
  <c r="Q275" i="16"/>
  <c r="R275" i="16" s="1"/>
  <c r="O275" i="16"/>
  <c r="Q274" i="16"/>
  <c r="R274" i="16" s="1"/>
  <c r="O274" i="16"/>
  <c r="Q273" i="16"/>
  <c r="R273" i="16" s="1"/>
  <c r="O273" i="16"/>
  <c r="O272" i="16"/>
  <c r="P271" i="16"/>
  <c r="Q272" i="16" s="1"/>
  <c r="R272" i="16" s="1"/>
  <c r="L265" i="16"/>
  <c r="K265" i="16"/>
  <c r="P263" i="16"/>
  <c r="Q256" i="16"/>
  <c r="R256" i="16" s="1"/>
  <c r="O256" i="16"/>
  <c r="Q255" i="16"/>
  <c r="R255" i="16" s="1"/>
  <c r="O255" i="16"/>
  <c r="Q254" i="16"/>
  <c r="R254" i="16" s="1"/>
  <c r="O254" i="16"/>
  <c r="Q253" i="16"/>
  <c r="R253" i="16" s="1"/>
  <c r="O253" i="16"/>
  <c r="Q252" i="16"/>
  <c r="R252" i="16" s="1"/>
  <c r="O252" i="16"/>
  <c r="Q251" i="16"/>
  <c r="R251" i="16" s="1"/>
  <c r="O251" i="16"/>
  <c r="Q250" i="16"/>
  <c r="R250" i="16" s="1"/>
  <c r="O250" i="16"/>
  <c r="O249" i="16"/>
  <c r="P248" i="16"/>
  <c r="S250" i="16" s="1"/>
  <c r="L242" i="16"/>
  <c r="K242" i="16"/>
  <c r="M242" i="16" s="1"/>
  <c r="P240" i="16"/>
  <c r="Q239" i="16"/>
  <c r="Q240" i="16" s="1"/>
  <c r="Q233" i="16"/>
  <c r="R233" i="16" s="1"/>
  <c r="O233" i="16"/>
  <c r="Q232" i="16"/>
  <c r="R232" i="16" s="1"/>
  <c r="O232" i="16"/>
  <c r="Q231" i="16"/>
  <c r="R231" i="16" s="1"/>
  <c r="O231" i="16"/>
  <c r="Q230" i="16"/>
  <c r="R230" i="16" s="1"/>
  <c r="O230" i="16"/>
  <c r="Q229" i="16"/>
  <c r="R229" i="16" s="1"/>
  <c r="O229" i="16"/>
  <c r="Q228" i="16"/>
  <c r="R228" i="16" s="1"/>
  <c r="O228" i="16"/>
  <c r="Q227" i="16"/>
  <c r="R227" i="16" s="1"/>
  <c r="O227" i="16"/>
  <c r="O226" i="16"/>
  <c r="P225" i="16"/>
  <c r="Q226" i="16" s="1"/>
  <c r="R226" i="16" s="1"/>
  <c r="L219" i="16"/>
  <c r="K219" i="16"/>
  <c r="Q216" i="16" s="1"/>
  <c r="Q217" i="16" s="1"/>
  <c r="P217" i="16"/>
  <c r="Q210" i="16"/>
  <c r="R210" i="16" s="1"/>
  <c r="O210" i="16"/>
  <c r="Q209" i="16"/>
  <c r="R209" i="16" s="1"/>
  <c r="O209" i="16"/>
  <c r="Q208" i="16"/>
  <c r="R208" i="16" s="1"/>
  <c r="O208" i="16"/>
  <c r="Q207" i="16"/>
  <c r="R207" i="16" s="1"/>
  <c r="O207" i="16"/>
  <c r="Q206" i="16"/>
  <c r="R206" i="16" s="1"/>
  <c r="O206" i="16"/>
  <c r="Q205" i="16"/>
  <c r="R205" i="16" s="1"/>
  <c r="O205" i="16"/>
  <c r="Q204" i="16"/>
  <c r="R204" i="16" s="1"/>
  <c r="O204" i="16"/>
  <c r="O203" i="16"/>
  <c r="P202" i="16"/>
  <c r="Q203" i="16" s="1"/>
  <c r="R203" i="16" s="1"/>
  <c r="L196" i="16"/>
  <c r="K196" i="16"/>
  <c r="M196" i="16" s="1"/>
  <c r="P194" i="16"/>
  <c r="Q193" i="16"/>
  <c r="Q194" i="16" s="1"/>
  <c r="Q187" i="16"/>
  <c r="R187" i="16" s="1"/>
  <c r="O187" i="16"/>
  <c r="Q186" i="16"/>
  <c r="R186" i="16" s="1"/>
  <c r="O186" i="16"/>
  <c r="Q185" i="16"/>
  <c r="R185" i="16" s="1"/>
  <c r="O185" i="16"/>
  <c r="Q184" i="16"/>
  <c r="R184" i="16" s="1"/>
  <c r="O184" i="16"/>
  <c r="Q183" i="16"/>
  <c r="R183" i="16" s="1"/>
  <c r="O183" i="16"/>
  <c r="Q182" i="16"/>
  <c r="R182" i="16" s="1"/>
  <c r="O182" i="16"/>
  <c r="Q181" i="16"/>
  <c r="R181" i="16" s="1"/>
  <c r="O181" i="16"/>
  <c r="O180" i="16"/>
  <c r="P179" i="16"/>
  <c r="S181" i="16" s="1"/>
  <c r="L173" i="16"/>
  <c r="K173" i="16"/>
  <c r="M173" i="16" s="1"/>
  <c r="P171" i="16"/>
  <c r="Q164" i="16"/>
  <c r="R164" i="16" s="1"/>
  <c r="O164" i="16"/>
  <c r="Q163" i="16"/>
  <c r="R163" i="16" s="1"/>
  <c r="O163" i="16"/>
  <c r="Q162" i="16"/>
  <c r="R162" i="16" s="1"/>
  <c r="O162" i="16"/>
  <c r="Q161" i="16"/>
  <c r="R161" i="16" s="1"/>
  <c r="O161" i="16"/>
  <c r="Q160" i="16"/>
  <c r="R160" i="16" s="1"/>
  <c r="O160" i="16"/>
  <c r="Q159" i="16"/>
  <c r="R159" i="16" s="1"/>
  <c r="O159" i="16"/>
  <c r="Q158" i="16"/>
  <c r="R158" i="16" s="1"/>
  <c r="O158" i="16"/>
  <c r="O157" i="16"/>
  <c r="P156" i="16"/>
  <c r="S158" i="16" s="1"/>
  <c r="L150" i="16"/>
  <c r="K150" i="16"/>
  <c r="Q147" i="16" s="1"/>
  <c r="Q148" i="16" s="1"/>
  <c r="P148" i="16"/>
  <c r="Q141" i="16"/>
  <c r="R141" i="16" s="1"/>
  <c r="O141" i="16"/>
  <c r="Q140" i="16"/>
  <c r="R140" i="16" s="1"/>
  <c r="O140" i="16"/>
  <c r="Q139" i="16"/>
  <c r="R139" i="16" s="1"/>
  <c r="O139" i="16"/>
  <c r="Q138" i="16"/>
  <c r="R138" i="16" s="1"/>
  <c r="O138" i="16"/>
  <c r="Q137" i="16"/>
  <c r="R137" i="16" s="1"/>
  <c r="O137" i="16"/>
  <c r="Q136" i="16"/>
  <c r="R136" i="16" s="1"/>
  <c r="O136" i="16"/>
  <c r="Q135" i="16"/>
  <c r="R135" i="16" s="1"/>
  <c r="O135" i="16"/>
  <c r="O134" i="16"/>
  <c r="P133" i="16"/>
  <c r="T135" i="16" s="1"/>
  <c r="L127" i="16"/>
  <c r="K127" i="16"/>
  <c r="Q124" i="16" s="1"/>
  <c r="Q125" i="16" s="1"/>
  <c r="P125" i="16"/>
  <c r="Q118" i="16"/>
  <c r="R118" i="16" s="1"/>
  <c r="O118" i="16"/>
  <c r="Q117" i="16"/>
  <c r="R117" i="16" s="1"/>
  <c r="O117" i="16"/>
  <c r="Q116" i="16"/>
  <c r="R116" i="16" s="1"/>
  <c r="O116" i="16"/>
  <c r="Q115" i="16"/>
  <c r="R115" i="16" s="1"/>
  <c r="O115" i="16"/>
  <c r="Q114" i="16"/>
  <c r="R114" i="16" s="1"/>
  <c r="O114" i="16"/>
  <c r="Q113" i="16"/>
  <c r="R113" i="16" s="1"/>
  <c r="O113" i="16"/>
  <c r="Q112" i="16"/>
  <c r="R112" i="16" s="1"/>
  <c r="O112" i="16"/>
  <c r="O111" i="16"/>
  <c r="P110" i="16"/>
  <c r="L104" i="16"/>
  <c r="K104" i="16"/>
  <c r="Q101" i="16" s="1"/>
  <c r="Q102" i="16" s="1"/>
  <c r="P102" i="16"/>
  <c r="Q95" i="16"/>
  <c r="R95" i="16" s="1"/>
  <c r="O95" i="16"/>
  <c r="Q94" i="16"/>
  <c r="R94" i="16" s="1"/>
  <c r="O94" i="16"/>
  <c r="Q93" i="16"/>
  <c r="R93" i="16" s="1"/>
  <c r="O93" i="16"/>
  <c r="Q92" i="16"/>
  <c r="R92" i="16" s="1"/>
  <c r="O92" i="16"/>
  <c r="Q91" i="16"/>
  <c r="R91" i="16" s="1"/>
  <c r="O91" i="16"/>
  <c r="Q90" i="16"/>
  <c r="R90" i="16" s="1"/>
  <c r="O90" i="16"/>
  <c r="Q89" i="16"/>
  <c r="R89" i="16" s="1"/>
  <c r="O89" i="16"/>
  <c r="O88" i="16"/>
  <c r="P87" i="16"/>
  <c r="T89" i="16" s="1"/>
  <c r="L81" i="16"/>
  <c r="K81" i="16"/>
  <c r="M81" i="16" s="1"/>
  <c r="P79" i="16"/>
  <c r="Q78" i="16"/>
  <c r="Q79" i="16" s="1"/>
  <c r="Q72" i="16"/>
  <c r="R72" i="16" s="1"/>
  <c r="O72" i="16"/>
  <c r="Q71" i="16"/>
  <c r="R71" i="16" s="1"/>
  <c r="O71" i="16"/>
  <c r="Q70" i="16"/>
  <c r="R70" i="16" s="1"/>
  <c r="O70" i="16"/>
  <c r="Q69" i="16"/>
  <c r="R69" i="16" s="1"/>
  <c r="O69" i="16"/>
  <c r="Q68" i="16"/>
  <c r="R68" i="16" s="1"/>
  <c r="O68" i="16"/>
  <c r="Q67" i="16"/>
  <c r="R67" i="16" s="1"/>
  <c r="O67" i="16"/>
  <c r="Q66" i="16"/>
  <c r="R66" i="16" s="1"/>
  <c r="O66" i="16"/>
  <c r="O65" i="16"/>
  <c r="P64" i="16"/>
  <c r="T66" i="16" s="1"/>
  <c r="L58" i="16"/>
  <c r="K58" i="16"/>
  <c r="M58" i="16" s="1"/>
  <c r="P56" i="16"/>
  <c r="Q55" i="16"/>
  <c r="Q56" i="16" s="1"/>
  <c r="Q49" i="16"/>
  <c r="R49" i="16" s="1"/>
  <c r="O49" i="16"/>
  <c r="Q48" i="16"/>
  <c r="R48" i="16" s="1"/>
  <c r="O48" i="16"/>
  <c r="Q47" i="16"/>
  <c r="R47" i="16" s="1"/>
  <c r="O47" i="16"/>
  <c r="Q46" i="16"/>
  <c r="R46" i="16" s="1"/>
  <c r="O46" i="16"/>
  <c r="Q45" i="16"/>
  <c r="R45" i="16" s="1"/>
  <c r="O45" i="16"/>
  <c r="Q44" i="16"/>
  <c r="R44" i="16" s="1"/>
  <c r="O44" i="16"/>
  <c r="Q43" i="16"/>
  <c r="R43" i="16" s="1"/>
  <c r="O43" i="16"/>
  <c r="O42" i="16"/>
  <c r="P41" i="16"/>
  <c r="Q42" i="16" s="1"/>
  <c r="R42" i="16" s="1"/>
  <c r="L35" i="16"/>
  <c r="K35" i="16"/>
  <c r="M35" i="16" s="1"/>
  <c r="P33" i="16"/>
  <c r="Q32" i="16"/>
  <c r="Q33" i="16" s="1"/>
  <c r="Q26" i="16"/>
  <c r="R26" i="16" s="1"/>
  <c r="O26" i="16"/>
  <c r="Q25" i="16"/>
  <c r="R25" i="16" s="1"/>
  <c r="O25" i="16"/>
  <c r="Q24" i="16"/>
  <c r="R24" i="16" s="1"/>
  <c r="O24" i="16"/>
  <c r="Q23" i="16"/>
  <c r="R23" i="16" s="1"/>
  <c r="O23" i="16"/>
  <c r="Q22" i="16"/>
  <c r="R22" i="16" s="1"/>
  <c r="O22" i="16"/>
  <c r="Q21" i="16"/>
  <c r="R21" i="16" s="1"/>
  <c r="O21" i="16"/>
  <c r="Q20" i="16"/>
  <c r="R20" i="16" s="1"/>
  <c r="O20" i="16"/>
  <c r="O19" i="16"/>
  <c r="P18" i="16"/>
  <c r="Q19" i="16" s="1"/>
  <c r="R19" i="16" s="1"/>
  <c r="N791" i="15"/>
  <c r="L791" i="15"/>
  <c r="K791" i="15"/>
  <c r="M791" i="15" s="1"/>
  <c r="P789" i="15"/>
  <c r="Q788" i="15"/>
  <c r="Q789" i="15" s="1"/>
  <c r="R783" i="15"/>
  <c r="Q783" i="15"/>
  <c r="O783" i="15"/>
  <c r="R782" i="15"/>
  <c r="Q782" i="15"/>
  <c r="O782" i="15"/>
  <c r="Q781" i="15"/>
  <c r="R781" i="15" s="1"/>
  <c r="O781" i="15"/>
  <c r="Q780" i="15"/>
  <c r="R780" i="15" s="1"/>
  <c r="O780" i="15"/>
  <c r="Q779" i="15"/>
  <c r="R779" i="15" s="1"/>
  <c r="O779" i="15"/>
  <c r="Q778" i="15"/>
  <c r="R778" i="15" s="1"/>
  <c r="O778" i="15"/>
  <c r="Q777" i="15"/>
  <c r="R777" i="15" s="1"/>
  <c r="O777" i="15"/>
  <c r="O776" i="15"/>
  <c r="P775" i="15"/>
  <c r="N769" i="15"/>
  <c r="L769" i="15"/>
  <c r="K769" i="15"/>
  <c r="M769" i="15" s="1"/>
  <c r="P767" i="15"/>
  <c r="Q766" i="15"/>
  <c r="Q767" i="15" s="1"/>
  <c r="R761" i="15"/>
  <c r="Q761" i="15"/>
  <c r="O761" i="15"/>
  <c r="R760" i="15"/>
  <c r="Q760" i="15"/>
  <c r="O760" i="15"/>
  <c r="Q759" i="15"/>
  <c r="R759" i="15" s="1"/>
  <c r="O759" i="15"/>
  <c r="Q758" i="15"/>
  <c r="R758" i="15" s="1"/>
  <c r="O758" i="15"/>
  <c r="Q757" i="15"/>
  <c r="R757" i="15" s="1"/>
  <c r="O757" i="15"/>
  <c r="Q756" i="15"/>
  <c r="R756" i="15" s="1"/>
  <c r="O756" i="15"/>
  <c r="Q755" i="15"/>
  <c r="R755" i="15" s="1"/>
  <c r="O755" i="15"/>
  <c r="O754" i="15"/>
  <c r="P753" i="15"/>
  <c r="S755" i="15" s="1"/>
  <c r="L747" i="15"/>
  <c r="K747" i="15"/>
  <c r="M747" i="15" s="1"/>
  <c r="N747" i="15" s="1"/>
  <c r="P745" i="15"/>
  <c r="Q744" i="15"/>
  <c r="Q745" i="15" s="1"/>
  <c r="Q739" i="15"/>
  <c r="R739" i="15" s="1"/>
  <c r="O739" i="15"/>
  <c r="Q738" i="15"/>
  <c r="R738" i="15" s="1"/>
  <c r="O738" i="15"/>
  <c r="Q737" i="15"/>
  <c r="R737" i="15" s="1"/>
  <c r="O737" i="15"/>
  <c r="Q736" i="15"/>
  <c r="R736" i="15" s="1"/>
  <c r="O736" i="15"/>
  <c r="Q735" i="15"/>
  <c r="R735" i="15" s="1"/>
  <c r="O735" i="15"/>
  <c r="Q734" i="15"/>
  <c r="R734" i="15" s="1"/>
  <c r="O734" i="15"/>
  <c r="Q733" i="15"/>
  <c r="R733" i="15" s="1"/>
  <c r="O733" i="15"/>
  <c r="O732" i="15"/>
  <c r="P731" i="15"/>
  <c r="Q732" i="15" s="1"/>
  <c r="R732" i="15" s="1"/>
  <c r="K725" i="15"/>
  <c r="M725" i="15" s="1"/>
  <c r="N725" i="15" s="1"/>
  <c r="P723" i="15"/>
  <c r="Q722" i="15"/>
  <c r="Q723" i="15" s="1"/>
  <c r="Q717" i="15"/>
  <c r="R717" i="15" s="1"/>
  <c r="O717" i="15"/>
  <c r="Q716" i="15"/>
  <c r="R716" i="15" s="1"/>
  <c r="O716" i="15"/>
  <c r="Q715" i="15"/>
  <c r="R715" i="15" s="1"/>
  <c r="O715" i="15"/>
  <c r="Q714" i="15"/>
  <c r="R714" i="15" s="1"/>
  <c r="O714" i="15"/>
  <c r="Q713" i="15"/>
  <c r="R713" i="15" s="1"/>
  <c r="O713" i="15"/>
  <c r="Q712" i="15"/>
  <c r="R712" i="15" s="1"/>
  <c r="O712" i="15"/>
  <c r="Q711" i="15"/>
  <c r="R711" i="15" s="1"/>
  <c r="O711" i="15"/>
  <c r="O710" i="15"/>
  <c r="P709" i="15"/>
  <c r="Q710" i="15" s="1"/>
  <c r="R710" i="15" s="1"/>
  <c r="L703" i="15"/>
  <c r="K703" i="15"/>
  <c r="M703" i="15" s="1"/>
  <c r="P701" i="15"/>
  <c r="Q701" i="15"/>
  <c r="Q695" i="15"/>
  <c r="R695" i="15" s="1"/>
  <c r="O695" i="15"/>
  <c r="Q694" i="15"/>
  <c r="R694" i="15" s="1"/>
  <c r="O694" i="15"/>
  <c r="Q693" i="15"/>
  <c r="R693" i="15" s="1"/>
  <c r="O693" i="15"/>
  <c r="Q692" i="15"/>
  <c r="R692" i="15" s="1"/>
  <c r="O692" i="15"/>
  <c r="Q691" i="15"/>
  <c r="R691" i="15" s="1"/>
  <c r="O691" i="15"/>
  <c r="Q690" i="15"/>
  <c r="R690" i="15" s="1"/>
  <c r="O690" i="15"/>
  <c r="Q689" i="15"/>
  <c r="R689" i="15" s="1"/>
  <c r="O689" i="15"/>
  <c r="O688" i="15"/>
  <c r="P687" i="15"/>
  <c r="Q688" i="15" s="1"/>
  <c r="R688" i="15" s="1"/>
  <c r="K681" i="15"/>
  <c r="P679" i="15"/>
  <c r="Q673" i="15"/>
  <c r="R673" i="15" s="1"/>
  <c r="O673" i="15"/>
  <c r="Q672" i="15"/>
  <c r="R672" i="15" s="1"/>
  <c r="O672" i="15"/>
  <c r="Q671" i="15"/>
  <c r="R671" i="15" s="1"/>
  <c r="O671" i="15"/>
  <c r="Q670" i="15"/>
  <c r="R670" i="15" s="1"/>
  <c r="O670" i="15"/>
  <c r="Q669" i="15"/>
  <c r="R669" i="15" s="1"/>
  <c r="O669" i="15"/>
  <c r="Q668" i="15"/>
  <c r="R668" i="15" s="1"/>
  <c r="O668" i="15"/>
  <c r="Q667" i="15"/>
  <c r="R667" i="15" s="1"/>
  <c r="O667" i="15"/>
  <c r="O666" i="15"/>
  <c r="P665" i="15"/>
  <c r="S667" i="15" s="1"/>
  <c r="K659" i="15"/>
  <c r="P657" i="15"/>
  <c r="Q651" i="15"/>
  <c r="R651" i="15" s="1"/>
  <c r="O651" i="15"/>
  <c r="Q650" i="15"/>
  <c r="R650" i="15" s="1"/>
  <c r="O650" i="15"/>
  <c r="Q649" i="15"/>
  <c r="R649" i="15" s="1"/>
  <c r="O649" i="15"/>
  <c r="Q648" i="15"/>
  <c r="R648" i="15" s="1"/>
  <c r="O648" i="15"/>
  <c r="Q647" i="15"/>
  <c r="R647" i="15" s="1"/>
  <c r="O647" i="15"/>
  <c r="Q646" i="15"/>
  <c r="R646" i="15" s="1"/>
  <c r="O646" i="15"/>
  <c r="Q645" i="15"/>
  <c r="R645" i="15" s="1"/>
  <c r="O645" i="15"/>
  <c r="O644" i="15"/>
  <c r="P643" i="15"/>
  <c r="P635" i="15"/>
  <c r="Q629" i="15"/>
  <c r="R629" i="15" s="1"/>
  <c r="O629" i="15"/>
  <c r="Q628" i="15"/>
  <c r="R628" i="15" s="1"/>
  <c r="O628" i="15"/>
  <c r="Q627" i="15"/>
  <c r="R627" i="15" s="1"/>
  <c r="O627" i="15"/>
  <c r="Q626" i="15"/>
  <c r="R626" i="15" s="1"/>
  <c r="O626" i="15"/>
  <c r="Q625" i="15"/>
  <c r="R625" i="15" s="1"/>
  <c r="O625" i="15"/>
  <c r="Q624" i="15"/>
  <c r="R624" i="15" s="1"/>
  <c r="O624" i="15"/>
  <c r="Q623" i="15"/>
  <c r="R623" i="15" s="1"/>
  <c r="O623" i="15"/>
  <c r="O622" i="15"/>
  <c r="P621" i="15"/>
  <c r="S623" i="15" s="1"/>
  <c r="L615" i="15"/>
  <c r="X596" i="15" s="1"/>
  <c r="K615" i="15"/>
  <c r="P613" i="15"/>
  <c r="Q607" i="15"/>
  <c r="R607" i="15" s="1"/>
  <c r="O607" i="15"/>
  <c r="Q606" i="15"/>
  <c r="R606" i="15" s="1"/>
  <c r="O606" i="15"/>
  <c r="Q605" i="15"/>
  <c r="R605" i="15" s="1"/>
  <c r="O605" i="15"/>
  <c r="Q604" i="15"/>
  <c r="R604" i="15" s="1"/>
  <c r="O604" i="15"/>
  <c r="Q603" i="15"/>
  <c r="R603" i="15" s="1"/>
  <c r="O603" i="15"/>
  <c r="Q602" i="15"/>
  <c r="R602" i="15" s="1"/>
  <c r="O602" i="15"/>
  <c r="Q601" i="15"/>
  <c r="R601" i="15" s="1"/>
  <c r="O601" i="15"/>
  <c r="O600" i="15"/>
  <c r="P599" i="15"/>
  <c r="P591" i="15"/>
  <c r="Q584" i="15"/>
  <c r="R584" i="15" s="1"/>
  <c r="O584" i="15"/>
  <c r="Q583" i="15"/>
  <c r="R583" i="15" s="1"/>
  <c r="O583" i="15"/>
  <c r="Q582" i="15"/>
  <c r="R582" i="15" s="1"/>
  <c r="O582" i="15"/>
  <c r="Q581" i="15"/>
  <c r="R581" i="15" s="1"/>
  <c r="O581" i="15"/>
  <c r="Q580" i="15"/>
  <c r="R580" i="15" s="1"/>
  <c r="O580" i="15"/>
  <c r="Q579" i="15"/>
  <c r="R579" i="15" s="1"/>
  <c r="O579" i="15"/>
  <c r="Q578" i="15"/>
  <c r="R578" i="15" s="1"/>
  <c r="O578" i="15"/>
  <c r="O577" i="15"/>
  <c r="P576" i="15"/>
  <c r="S578" i="15" s="1"/>
  <c r="K570" i="15"/>
  <c r="Q567" i="15" s="1"/>
  <c r="Q568" i="15" s="1"/>
  <c r="P568" i="15"/>
  <c r="Q561" i="15"/>
  <c r="R561" i="15" s="1"/>
  <c r="O561" i="15"/>
  <c r="Q560" i="15"/>
  <c r="R560" i="15" s="1"/>
  <c r="O560" i="15"/>
  <c r="Q559" i="15"/>
  <c r="R559" i="15" s="1"/>
  <c r="O559" i="15"/>
  <c r="Q558" i="15"/>
  <c r="R558" i="15" s="1"/>
  <c r="O558" i="15"/>
  <c r="Q557" i="15"/>
  <c r="R557" i="15" s="1"/>
  <c r="O557" i="15"/>
  <c r="Q556" i="15"/>
  <c r="R556" i="15" s="1"/>
  <c r="O556" i="15"/>
  <c r="Q555" i="15"/>
  <c r="R555" i="15" s="1"/>
  <c r="O555" i="15"/>
  <c r="O554" i="15"/>
  <c r="P553" i="15"/>
  <c r="Q554" i="15" s="1"/>
  <c r="R554" i="15" s="1"/>
  <c r="L547" i="15"/>
  <c r="K547" i="15"/>
  <c r="M547" i="15" s="1"/>
  <c r="N547" i="15" s="1"/>
  <c r="P545" i="15"/>
  <c r="Q538" i="15"/>
  <c r="R538" i="15" s="1"/>
  <c r="O538" i="15"/>
  <c r="Q537" i="15"/>
  <c r="R537" i="15" s="1"/>
  <c r="O537" i="15"/>
  <c r="Q536" i="15"/>
  <c r="R536" i="15" s="1"/>
  <c r="O536" i="15"/>
  <c r="Q535" i="15"/>
  <c r="R535" i="15" s="1"/>
  <c r="O535" i="15"/>
  <c r="Q534" i="15"/>
  <c r="R534" i="15" s="1"/>
  <c r="O534" i="15"/>
  <c r="Q533" i="15"/>
  <c r="R533" i="15" s="1"/>
  <c r="O533" i="15"/>
  <c r="Q532" i="15"/>
  <c r="R532" i="15" s="1"/>
  <c r="O532" i="15"/>
  <c r="O531" i="15"/>
  <c r="P530" i="15"/>
  <c r="Q531" i="15" s="1"/>
  <c r="R531" i="15" s="1"/>
  <c r="L524" i="15"/>
  <c r="K524" i="15"/>
  <c r="M524" i="15" s="1"/>
  <c r="P522" i="15"/>
  <c r="Q515" i="15"/>
  <c r="R515" i="15" s="1"/>
  <c r="O515" i="15"/>
  <c r="Q514" i="15"/>
  <c r="R514" i="15" s="1"/>
  <c r="O514" i="15"/>
  <c r="Q513" i="15"/>
  <c r="R513" i="15" s="1"/>
  <c r="O513" i="15"/>
  <c r="Q512" i="15"/>
  <c r="R512" i="15" s="1"/>
  <c r="O512" i="15"/>
  <c r="Q511" i="15"/>
  <c r="R511" i="15" s="1"/>
  <c r="O511" i="15"/>
  <c r="R510" i="15"/>
  <c r="Q510" i="15"/>
  <c r="O510" i="15"/>
  <c r="Q509" i="15"/>
  <c r="R509" i="15" s="1"/>
  <c r="O509" i="15"/>
  <c r="O508" i="15"/>
  <c r="P507" i="15"/>
  <c r="T509" i="15" s="1"/>
  <c r="L501" i="15"/>
  <c r="K501" i="15"/>
  <c r="M501" i="15" s="1"/>
  <c r="P499" i="15"/>
  <c r="Q492" i="15"/>
  <c r="R492" i="15" s="1"/>
  <c r="O492" i="15"/>
  <c r="Q491" i="15"/>
  <c r="R491" i="15" s="1"/>
  <c r="O491" i="15"/>
  <c r="Q490" i="15"/>
  <c r="R490" i="15" s="1"/>
  <c r="O490" i="15"/>
  <c r="Q489" i="15"/>
  <c r="R489" i="15" s="1"/>
  <c r="O489" i="15"/>
  <c r="Q488" i="15"/>
  <c r="R488" i="15" s="1"/>
  <c r="O488" i="15"/>
  <c r="Q487" i="15"/>
  <c r="R487" i="15" s="1"/>
  <c r="O487" i="15"/>
  <c r="Q486" i="15"/>
  <c r="R486" i="15" s="1"/>
  <c r="O486" i="15"/>
  <c r="O485" i="15"/>
  <c r="P484" i="15"/>
  <c r="T486" i="15" s="1"/>
  <c r="L478" i="15"/>
  <c r="K478" i="15"/>
  <c r="Q475" i="15" s="1"/>
  <c r="Q476" i="15" s="1"/>
  <c r="P476" i="15"/>
  <c r="Q469" i="15"/>
  <c r="R469" i="15" s="1"/>
  <c r="O469" i="15"/>
  <c r="Q468" i="15"/>
  <c r="R468" i="15" s="1"/>
  <c r="O468" i="15"/>
  <c r="Q467" i="15"/>
  <c r="R467" i="15" s="1"/>
  <c r="O467" i="15"/>
  <c r="Q466" i="15"/>
  <c r="R466" i="15" s="1"/>
  <c r="O466" i="15"/>
  <c r="Q465" i="15"/>
  <c r="R465" i="15" s="1"/>
  <c r="O465" i="15"/>
  <c r="Q464" i="15"/>
  <c r="R464" i="15" s="1"/>
  <c r="O464" i="15"/>
  <c r="Q463" i="15"/>
  <c r="R463" i="15" s="1"/>
  <c r="O463" i="15"/>
  <c r="O462" i="15"/>
  <c r="P461" i="15"/>
  <c r="Q462" i="15" s="1"/>
  <c r="R462" i="15" s="1"/>
  <c r="L455" i="15"/>
  <c r="K455" i="15"/>
  <c r="M455" i="15" s="1"/>
  <c r="P453" i="15"/>
  <c r="Q446" i="15"/>
  <c r="R446" i="15" s="1"/>
  <c r="O446" i="15"/>
  <c r="Q445" i="15"/>
  <c r="R445" i="15" s="1"/>
  <c r="O445" i="15"/>
  <c r="Q444" i="15"/>
  <c r="R444" i="15" s="1"/>
  <c r="O444" i="15"/>
  <c r="Q443" i="15"/>
  <c r="R443" i="15" s="1"/>
  <c r="O443" i="15"/>
  <c r="Q442" i="15"/>
  <c r="R442" i="15" s="1"/>
  <c r="O442" i="15"/>
  <c r="Q441" i="15"/>
  <c r="R441" i="15" s="1"/>
  <c r="O441" i="15"/>
  <c r="Q440" i="15"/>
  <c r="R440" i="15" s="1"/>
  <c r="O440" i="15"/>
  <c r="O439" i="15"/>
  <c r="P438" i="15"/>
  <c r="T440" i="15" s="1"/>
  <c r="L432" i="15"/>
  <c r="K432" i="15"/>
  <c r="M432" i="15" s="1"/>
  <c r="N432" i="15" s="1"/>
  <c r="P430" i="15"/>
  <c r="Q429" i="15"/>
  <c r="Q430" i="15" s="1"/>
  <c r="Q423" i="15"/>
  <c r="R423" i="15" s="1"/>
  <c r="O423" i="15"/>
  <c r="Q422" i="15"/>
  <c r="R422" i="15" s="1"/>
  <c r="O422" i="15"/>
  <c r="Q421" i="15"/>
  <c r="R421" i="15" s="1"/>
  <c r="O421" i="15"/>
  <c r="Q420" i="15"/>
  <c r="R420" i="15" s="1"/>
  <c r="O420" i="15"/>
  <c r="Q419" i="15"/>
  <c r="R419" i="15" s="1"/>
  <c r="O419" i="15"/>
  <c r="Q418" i="15"/>
  <c r="R418" i="15" s="1"/>
  <c r="O418" i="15"/>
  <c r="Q417" i="15"/>
  <c r="R417" i="15" s="1"/>
  <c r="O417" i="15"/>
  <c r="O416" i="15"/>
  <c r="P415" i="15"/>
  <c r="Q416" i="15" s="1"/>
  <c r="R416" i="15" s="1"/>
  <c r="L409" i="15"/>
  <c r="K409" i="15"/>
  <c r="M409" i="15" s="1"/>
  <c r="P407" i="15"/>
  <c r="Q400" i="15"/>
  <c r="R400" i="15" s="1"/>
  <c r="O400" i="15"/>
  <c r="Q399" i="15"/>
  <c r="R399" i="15" s="1"/>
  <c r="O399" i="15"/>
  <c r="Q398" i="15"/>
  <c r="R398" i="15" s="1"/>
  <c r="O398" i="15"/>
  <c r="Q397" i="15"/>
  <c r="R397" i="15" s="1"/>
  <c r="O397" i="15"/>
  <c r="Q396" i="15"/>
  <c r="R396" i="15" s="1"/>
  <c r="O396" i="15"/>
  <c r="Q395" i="15"/>
  <c r="R395" i="15" s="1"/>
  <c r="O395" i="15"/>
  <c r="Q394" i="15"/>
  <c r="R394" i="15" s="1"/>
  <c r="O394" i="15"/>
  <c r="O393" i="15"/>
  <c r="P392" i="15"/>
  <c r="L386" i="15"/>
  <c r="K386" i="15"/>
  <c r="Q383" i="15" s="1"/>
  <c r="Q384" i="15" s="1"/>
  <c r="P384" i="15"/>
  <c r="Q377" i="15"/>
  <c r="R377" i="15" s="1"/>
  <c r="O377" i="15"/>
  <c r="Q376" i="15"/>
  <c r="R376" i="15" s="1"/>
  <c r="O376" i="15"/>
  <c r="Q375" i="15"/>
  <c r="R375" i="15" s="1"/>
  <c r="O375" i="15"/>
  <c r="Q374" i="15"/>
  <c r="R374" i="15" s="1"/>
  <c r="O374" i="15"/>
  <c r="Q373" i="15"/>
  <c r="R373" i="15" s="1"/>
  <c r="O373" i="15"/>
  <c r="Q372" i="15"/>
  <c r="R372" i="15" s="1"/>
  <c r="O372" i="15"/>
  <c r="Q371" i="15"/>
  <c r="R371" i="15" s="1"/>
  <c r="O371" i="15"/>
  <c r="O370" i="15"/>
  <c r="P369" i="15"/>
  <c r="Q370" i="15" s="1"/>
  <c r="R370" i="15" s="1"/>
  <c r="L363" i="15"/>
  <c r="K363" i="15"/>
  <c r="P361" i="15"/>
  <c r="Q354" i="15"/>
  <c r="R354" i="15" s="1"/>
  <c r="O354" i="15"/>
  <c r="Q353" i="15"/>
  <c r="R353" i="15" s="1"/>
  <c r="O353" i="15"/>
  <c r="Q352" i="15"/>
  <c r="R352" i="15" s="1"/>
  <c r="O352" i="15"/>
  <c r="Q351" i="15"/>
  <c r="R351" i="15" s="1"/>
  <c r="O351" i="15"/>
  <c r="Q350" i="15"/>
  <c r="R350" i="15" s="1"/>
  <c r="O350" i="15"/>
  <c r="Q349" i="15"/>
  <c r="R349" i="15" s="1"/>
  <c r="O349" i="15"/>
  <c r="Q348" i="15"/>
  <c r="R348" i="15" s="1"/>
  <c r="O348" i="15"/>
  <c r="O347" i="15"/>
  <c r="P346" i="15"/>
  <c r="T348" i="15" s="1"/>
  <c r="L340" i="15"/>
  <c r="K340" i="15"/>
  <c r="M340" i="15" s="1"/>
  <c r="P338" i="15"/>
  <c r="Q331" i="15"/>
  <c r="R331" i="15" s="1"/>
  <c r="O331" i="15"/>
  <c r="Q330" i="15"/>
  <c r="R330" i="15" s="1"/>
  <c r="O330" i="15"/>
  <c r="Q329" i="15"/>
  <c r="R329" i="15" s="1"/>
  <c r="O329" i="15"/>
  <c r="Q328" i="15"/>
  <c r="R328" i="15" s="1"/>
  <c r="O328" i="15"/>
  <c r="Q327" i="15"/>
  <c r="R327" i="15" s="1"/>
  <c r="O327" i="15"/>
  <c r="Q326" i="15"/>
  <c r="R326" i="15" s="1"/>
  <c r="O326" i="15"/>
  <c r="R325" i="15"/>
  <c r="Q325" i="15"/>
  <c r="O325" i="15"/>
  <c r="O324" i="15"/>
  <c r="P323" i="15"/>
  <c r="Q324" i="15" s="1"/>
  <c r="R324" i="15" s="1"/>
  <c r="L317" i="15"/>
  <c r="K317" i="15"/>
  <c r="M317" i="15" s="1"/>
  <c r="N317" i="15" s="1"/>
  <c r="P315" i="15"/>
  <c r="Q308" i="15"/>
  <c r="R308" i="15" s="1"/>
  <c r="O308" i="15"/>
  <c r="Q307" i="15"/>
  <c r="R307" i="15" s="1"/>
  <c r="O307" i="15"/>
  <c r="Q306" i="15"/>
  <c r="R306" i="15" s="1"/>
  <c r="O306" i="15"/>
  <c r="Q305" i="15"/>
  <c r="R305" i="15" s="1"/>
  <c r="O305" i="15"/>
  <c r="Q304" i="15"/>
  <c r="R304" i="15" s="1"/>
  <c r="O304" i="15"/>
  <c r="Q303" i="15"/>
  <c r="R303" i="15" s="1"/>
  <c r="O303" i="15"/>
  <c r="Q302" i="15"/>
  <c r="R302" i="15" s="1"/>
  <c r="O302" i="15"/>
  <c r="Q301" i="15"/>
  <c r="R301" i="15" s="1"/>
  <c r="O301" i="15"/>
  <c r="P300" i="15"/>
  <c r="T302" i="15" s="1"/>
  <c r="L294" i="15"/>
  <c r="K294" i="15"/>
  <c r="Q291" i="15" s="1"/>
  <c r="Q292" i="15" s="1"/>
  <c r="P292" i="15"/>
  <c r="Q285" i="15"/>
  <c r="R285" i="15" s="1"/>
  <c r="O285" i="15"/>
  <c r="Q284" i="15"/>
  <c r="R284" i="15" s="1"/>
  <c r="O284" i="15"/>
  <c r="Q283" i="15"/>
  <c r="R283" i="15" s="1"/>
  <c r="O283" i="15"/>
  <c r="Q282" i="15"/>
  <c r="R282" i="15" s="1"/>
  <c r="O282" i="15"/>
  <c r="Q281" i="15"/>
  <c r="R281" i="15" s="1"/>
  <c r="O281" i="15"/>
  <c r="Q280" i="15"/>
  <c r="R280" i="15" s="1"/>
  <c r="O280" i="15"/>
  <c r="Q279" i="15"/>
  <c r="R279" i="15" s="1"/>
  <c r="O279" i="15"/>
  <c r="O278" i="15"/>
  <c r="P277" i="15"/>
  <c r="Q278" i="15" s="1"/>
  <c r="R278" i="15" s="1"/>
  <c r="L271" i="15"/>
  <c r="K271" i="15"/>
  <c r="M271" i="15" s="1"/>
  <c r="N271" i="15" s="1"/>
  <c r="P269" i="15"/>
  <c r="Q262" i="15"/>
  <c r="R262" i="15" s="1"/>
  <c r="O262" i="15"/>
  <c r="Q261" i="15"/>
  <c r="R261" i="15" s="1"/>
  <c r="O261" i="15"/>
  <c r="Q260" i="15"/>
  <c r="R260" i="15" s="1"/>
  <c r="O260" i="15"/>
  <c r="Q259" i="15"/>
  <c r="R259" i="15" s="1"/>
  <c r="O259" i="15"/>
  <c r="Q258" i="15"/>
  <c r="R258" i="15" s="1"/>
  <c r="O258" i="15"/>
  <c r="Q257" i="15"/>
  <c r="R257" i="15" s="1"/>
  <c r="O257" i="15"/>
  <c r="Q256" i="15"/>
  <c r="R256" i="15" s="1"/>
  <c r="O256" i="15"/>
  <c r="O255" i="15"/>
  <c r="P254" i="15"/>
  <c r="Q255" i="15" s="1"/>
  <c r="R255" i="15" s="1"/>
  <c r="L248" i="15"/>
  <c r="K248" i="15"/>
  <c r="M248" i="15" s="1"/>
  <c r="P246" i="15"/>
  <c r="Q239" i="15"/>
  <c r="R239" i="15" s="1"/>
  <c r="O239" i="15"/>
  <c r="Q238" i="15"/>
  <c r="R238" i="15" s="1"/>
  <c r="O238" i="15"/>
  <c r="Q237" i="15"/>
  <c r="R237" i="15" s="1"/>
  <c r="O237" i="15"/>
  <c r="Q236" i="15"/>
  <c r="R236" i="15" s="1"/>
  <c r="O236" i="15"/>
  <c r="Q235" i="15"/>
  <c r="R235" i="15" s="1"/>
  <c r="O235" i="15"/>
  <c r="Q234" i="15"/>
  <c r="R234" i="15" s="1"/>
  <c r="O234" i="15"/>
  <c r="Q233" i="15"/>
  <c r="R233" i="15" s="1"/>
  <c r="O233" i="15"/>
  <c r="O232" i="15"/>
  <c r="P231" i="15"/>
  <c r="T233" i="15" s="1"/>
  <c r="L225" i="15"/>
  <c r="K225" i="15"/>
  <c r="M225" i="15" s="1"/>
  <c r="P223" i="15"/>
  <c r="Q216" i="15"/>
  <c r="R216" i="15" s="1"/>
  <c r="O216" i="15"/>
  <c r="Q215" i="15"/>
  <c r="R215" i="15" s="1"/>
  <c r="O215" i="15"/>
  <c r="Q214" i="15"/>
  <c r="R214" i="15" s="1"/>
  <c r="O214" i="15"/>
  <c r="Q213" i="15"/>
  <c r="R213" i="15" s="1"/>
  <c r="O213" i="15"/>
  <c r="Q212" i="15"/>
  <c r="R212" i="15" s="1"/>
  <c r="O212" i="15"/>
  <c r="Q211" i="15"/>
  <c r="R211" i="15" s="1"/>
  <c r="O211" i="15"/>
  <c r="Q210" i="15"/>
  <c r="R210" i="15" s="1"/>
  <c r="O210" i="15"/>
  <c r="O209" i="15"/>
  <c r="P208" i="15"/>
  <c r="Q209" i="15" s="1"/>
  <c r="R209" i="15" s="1"/>
  <c r="L202" i="15"/>
  <c r="K202" i="15"/>
  <c r="Q199" i="15" s="1"/>
  <c r="Q200" i="15" s="1"/>
  <c r="P200" i="15"/>
  <c r="Q193" i="15"/>
  <c r="R193" i="15" s="1"/>
  <c r="O193" i="15"/>
  <c r="Q192" i="15"/>
  <c r="R192" i="15" s="1"/>
  <c r="O192" i="15"/>
  <c r="Q191" i="15"/>
  <c r="R191" i="15" s="1"/>
  <c r="O191" i="15"/>
  <c r="Q190" i="15"/>
  <c r="R190" i="15" s="1"/>
  <c r="O190" i="15"/>
  <c r="Q189" i="15"/>
  <c r="R189" i="15" s="1"/>
  <c r="O189" i="15"/>
  <c r="Q188" i="15"/>
  <c r="R188" i="15" s="1"/>
  <c r="O188" i="15"/>
  <c r="Q187" i="15"/>
  <c r="R187" i="15" s="1"/>
  <c r="O187" i="15"/>
  <c r="O186" i="15"/>
  <c r="P185" i="15"/>
  <c r="Q186" i="15" s="1"/>
  <c r="R186" i="15" s="1"/>
  <c r="L179" i="15"/>
  <c r="K179" i="15"/>
  <c r="M179" i="15" s="1"/>
  <c r="P177" i="15"/>
  <c r="Q170" i="15"/>
  <c r="R170" i="15" s="1"/>
  <c r="O170" i="15"/>
  <c r="Q169" i="15"/>
  <c r="R169" i="15" s="1"/>
  <c r="O169" i="15"/>
  <c r="Q168" i="15"/>
  <c r="R168" i="15" s="1"/>
  <c r="O168" i="15"/>
  <c r="Q167" i="15"/>
  <c r="R167" i="15" s="1"/>
  <c r="O167" i="15"/>
  <c r="Q166" i="15"/>
  <c r="R166" i="15" s="1"/>
  <c r="O166" i="15"/>
  <c r="Q165" i="15"/>
  <c r="R165" i="15" s="1"/>
  <c r="O165" i="15"/>
  <c r="Q164" i="15"/>
  <c r="R164" i="15" s="1"/>
  <c r="O164" i="15"/>
  <c r="O163" i="15"/>
  <c r="P162" i="15"/>
  <c r="Q163" i="15" s="1"/>
  <c r="R163" i="15" s="1"/>
  <c r="L156" i="15"/>
  <c r="K156" i="15"/>
  <c r="M156" i="15" s="1"/>
  <c r="P154" i="15"/>
  <c r="Q147" i="15"/>
  <c r="R147" i="15" s="1"/>
  <c r="O147" i="15"/>
  <c r="Q146" i="15"/>
  <c r="R146" i="15" s="1"/>
  <c r="O146" i="15"/>
  <c r="Q145" i="15"/>
  <c r="R145" i="15" s="1"/>
  <c r="O145" i="15"/>
  <c r="Q144" i="15"/>
  <c r="R144" i="15" s="1"/>
  <c r="O144" i="15"/>
  <c r="Q143" i="15"/>
  <c r="R143" i="15" s="1"/>
  <c r="O143" i="15"/>
  <c r="Q142" i="15"/>
  <c r="R142" i="15" s="1"/>
  <c r="O142" i="15"/>
  <c r="Q141" i="15"/>
  <c r="R141" i="15" s="1"/>
  <c r="O141" i="15"/>
  <c r="O140" i="15"/>
  <c r="P139" i="15"/>
  <c r="T141" i="15" s="1"/>
  <c r="L133" i="15"/>
  <c r="K133" i="15"/>
  <c r="Q130" i="15" s="1"/>
  <c r="Q131" i="15" s="1"/>
  <c r="P131" i="15"/>
  <c r="Q124" i="15"/>
  <c r="R124" i="15" s="1"/>
  <c r="O124" i="15"/>
  <c r="Q123" i="15"/>
  <c r="R123" i="15" s="1"/>
  <c r="O123" i="15"/>
  <c r="Q122" i="15"/>
  <c r="R122" i="15" s="1"/>
  <c r="O122" i="15"/>
  <c r="Q121" i="15"/>
  <c r="R121" i="15" s="1"/>
  <c r="O121" i="15"/>
  <c r="Q120" i="15"/>
  <c r="R120" i="15" s="1"/>
  <c r="O120" i="15"/>
  <c r="Q119" i="15"/>
  <c r="R119" i="15" s="1"/>
  <c r="O119" i="15"/>
  <c r="Q118" i="15"/>
  <c r="R118" i="15" s="1"/>
  <c r="O118" i="15"/>
  <c r="O117" i="15"/>
  <c r="P116" i="15"/>
  <c r="S118" i="15" s="1"/>
  <c r="L110" i="15"/>
  <c r="K110" i="15"/>
  <c r="Q107" i="15" s="1"/>
  <c r="Q108" i="15" s="1"/>
  <c r="P108" i="15"/>
  <c r="Q100" i="15"/>
  <c r="R100" i="15" s="1"/>
  <c r="O100" i="15"/>
  <c r="Q99" i="15"/>
  <c r="R99" i="15" s="1"/>
  <c r="O99" i="15"/>
  <c r="Q98" i="15"/>
  <c r="R98" i="15" s="1"/>
  <c r="O98" i="15"/>
  <c r="Q97" i="15"/>
  <c r="R97" i="15" s="1"/>
  <c r="O97" i="15"/>
  <c r="Q96" i="15"/>
  <c r="R96" i="15" s="1"/>
  <c r="O96" i="15"/>
  <c r="Q95" i="15"/>
  <c r="R95" i="15" s="1"/>
  <c r="O95" i="15"/>
  <c r="Q94" i="15"/>
  <c r="R94" i="15" s="1"/>
  <c r="O94" i="15"/>
  <c r="O93" i="15"/>
  <c r="P92" i="15"/>
  <c r="Q93" i="15" s="1"/>
  <c r="R93" i="15" s="1"/>
  <c r="L86" i="15"/>
  <c r="K86" i="15"/>
  <c r="M86" i="15" s="1"/>
  <c r="N86" i="15" s="1"/>
  <c r="T84" i="15"/>
  <c r="Q80" i="15"/>
  <c r="R80" i="15" s="1"/>
  <c r="O80" i="15"/>
  <c r="Q79" i="15"/>
  <c r="R79" i="15" s="1"/>
  <c r="O79" i="15"/>
  <c r="Q78" i="15"/>
  <c r="R78" i="15" s="1"/>
  <c r="O78" i="15"/>
  <c r="Q77" i="15"/>
  <c r="R77" i="15" s="1"/>
  <c r="O77" i="15"/>
  <c r="Q76" i="15"/>
  <c r="R76" i="15" s="1"/>
  <c r="O76" i="15"/>
  <c r="Q75" i="15"/>
  <c r="R75" i="15" s="1"/>
  <c r="O75" i="15"/>
  <c r="Q74" i="15"/>
  <c r="R74" i="15" s="1"/>
  <c r="O74" i="15"/>
  <c r="O73" i="15"/>
  <c r="P72" i="15"/>
  <c r="AC69" i="15"/>
  <c r="AB69" i="15"/>
  <c r="AA69" i="15"/>
  <c r="Z69" i="15"/>
  <c r="Y69" i="15"/>
  <c r="L68" i="15"/>
  <c r="K68" i="15"/>
  <c r="M68" i="15" s="1"/>
  <c r="N68" i="15" s="1"/>
  <c r="Q62" i="15"/>
  <c r="R62" i="15" s="1"/>
  <c r="O62" i="15"/>
  <c r="Q61" i="15"/>
  <c r="R61" i="15" s="1"/>
  <c r="O61" i="15"/>
  <c r="Q60" i="15"/>
  <c r="R60" i="15" s="1"/>
  <c r="O60" i="15"/>
  <c r="Q59" i="15"/>
  <c r="R59" i="15" s="1"/>
  <c r="O59" i="15"/>
  <c r="Q58" i="15"/>
  <c r="R58" i="15" s="1"/>
  <c r="O58" i="15"/>
  <c r="Q57" i="15"/>
  <c r="R57" i="15" s="1"/>
  <c r="O57" i="15"/>
  <c r="Q56" i="15"/>
  <c r="R56" i="15" s="1"/>
  <c r="O56" i="15"/>
  <c r="O55" i="15"/>
  <c r="P54" i="15"/>
  <c r="W69" i="15" s="1"/>
  <c r="L50" i="15"/>
  <c r="K50" i="15"/>
  <c r="M50" i="15" s="1"/>
  <c r="N50" i="15" s="1"/>
  <c r="Q43" i="15"/>
  <c r="R43" i="15" s="1"/>
  <c r="O43" i="15"/>
  <c r="Q42" i="15"/>
  <c r="R42" i="15" s="1"/>
  <c r="O42" i="15"/>
  <c r="Q41" i="15"/>
  <c r="R41" i="15" s="1"/>
  <c r="O41" i="15"/>
  <c r="Q40" i="15"/>
  <c r="R40" i="15" s="1"/>
  <c r="O40" i="15"/>
  <c r="Q39" i="15"/>
  <c r="R39" i="15" s="1"/>
  <c r="O39" i="15"/>
  <c r="Q38" i="15"/>
  <c r="R38" i="15" s="1"/>
  <c r="O38" i="15"/>
  <c r="Q37" i="15"/>
  <c r="R37" i="15" s="1"/>
  <c r="O37" i="15"/>
  <c r="O36" i="15"/>
  <c r="P35" i="15"/>
  <c r="V69" i="15" s="1"/>
  <c r="L31" i="15"/>
  <c r="K31" i="15"/>
  <c r="M31" i="15" s="1"/>
  <c r="Q26" i="15"/>
  <c r="R26" i="15" s="1"/>
  <c r="O26" i="15"/>
  <c r="Q25" i="15"/>
  <c r="R25" i="15" s="1"/>
  <c r="O25" i="15"/>
  <c r="Q24" i="15"/>
  <c r="R24" i="15" s="1"/>
  <c r="O24" i="15"/>
  <c r="Q23" i="15"/>
  <c r="R23" i="15" s="1"/>
  <c r="O23" i="15"/>
  <c r="Q22" i="15"/>
  <c r="R22" i="15" s="1"/>
  <c r="O22" i="15"/>
  <c r="Q21" i="15"/>
  <c r="R21" i="15" s="1"/>
  <c r="O21" i="15"/>
  <c r="Q20" i="15"/>
  <c r="R20" i="15" s="1"/>
  <c r="O20" i="15"/>
  <c r="O19" i="15"/>
  <c r="P18" i="15"/>
  <c r="O839" i="14"/>
  <c r="M839" i="14"/>
  <c r="L839" i="14"/>
  <c r="N839" i="14" s="1"/>
  <c r="Q837" i="14"/>
  <c r="R836" i="14"/>
  <c r="R837" i="14" s="1"/>
  <c r="S831" i="14"/>
  <c r="R831" i="14"/>
  <c r="P831" i="14"/>
  <c r="S830" i="14"/>
  <c r="R830" i="14"/>
  <c r="P830" i="14"/>
  <c r="R829" i="14"/>
  <c r="S829" i="14" s="1"/>
  <c r="P829" i="14"/>
  <c r="R828" i="14"/>
  <c r="S828" i="14" s="1"/>
  <c r="P828" i="14"/>
  <c r="R827" i="14"/>
  <c r="S827" i="14" s="1"/>
  <c r="P827" i="14"/>
  <c r="R826" i="14"/>
  <c r="S826" i="14" s="1"/>
  <c r="P826" i="14"/>
  <c r="R825" i="14"/>
  <c r="S825" i="14" s="1"/>
  <c r="P825" i="14"/>
  <c r="P824" i="14"/>
  <c r="Q823" i="14"/>
  <c r="O817" i="14"/>
  <c r="M817" i="14"/>
  <c r="L817" i="14"/>
  <c r="N817" i="14" s="1"/>
  <c r="Q815" i="14"/>
  <c r="R814" i="14"/>
  <c r="R815" i="14" s="1"/>
  <c r="S809" i="14"/>
  <c r="R809" i="14"/>
  <c r="P809" i="14"/>
  <c r="R808" i="14"/>
  <c r="S808" i="14" s="1"/>
  <c r="P808" i="14"/>
  <c r="R807" i="14"/>
  <c r="S807" i="14" s="1"/>
  <c r="P807" i="14"/>
  <c r="R806" i="14"/>
  <c r="S806" i="14" s="1"/>
  <c r="P806" i="14"/>
  <c r="R805" i="14"/>
  <c r="S805" i="14" s="1"/>
  <c r="P805" i="14"/>
  <c r="R804" i="14"/>
  <c r="S804" i="14" s="1"/>
  <c r="P804" i="14"/>
  <c r="R803" i="14"/>
  <c r="S803" i="14" s="1"/>
  <c r="P803" i="14"/>
  <c r="P802" i="14"/>
  <c r="Q801" i="14"/>
  <c r="T803" i="14" s="1"/>
  <c r="O795" i="14"/>
  <c r="M795" i="14"/>
  <c r="L795" i="14"/>
  <c r="N795" i="14" s="1"/>
  <c r="Q793" i="14"/>
  <c r="R792" i="14"/>
  <c r="R793" i="14" s="1"/>
  <c r="R787" i="14"/>
  <c r="S787" i="14" s="1"/>
  <c r="P787" i="14"/>
  <c r="R786" i="14"/>
  <c r="S786" i="14" s="1"/>
  <c r="P786" i="14"/>
  <c r="R785" i="14"/>
  <c r="S785" i="14" s="1"/>
  <c r="P785" i="14"/>
  <c r="R784" i="14"/>
  <c r="S784" i="14" s="1"/>
  <c r="P784" i="14"/>
  <c r="R783" i="14"/>
  <c r="S783" i="14" s="1"/>
  <c r="P783" i="14"/>
  <c r="R782" i="14"/>
  <c r="S782" i="14" s="1"/>
  <c r="P782" i="14"/>
  <c r="R781" i="14"/>
  <c r="S781" i="14" s="1"/>
  <c r="P781" i="14"/>
  <c r="P780" i="14"/>
  <c r="Q779" i="14"/>
  <c r="L773" i="14"/>
  <c r="Q771" i="14"/>
  <c r="R770" i="14"/>
  <c r="R771" i="14" s="1"/>
  <c r="R765" i="14"/>
  <c r="S765" i="14" s="1"/>
  <c r="P765" i="14"/>
  <c r="R764" i="14"/>
  <c r="S764" i="14" s="1"/>
  <c r="P764" i="14"/>
  <c r="R763" i="14"/>
  <c r="S763" i="14" s="1"/>
  <c r="P763" i="14"/>
  <c r="R762" i="14"/>
  <c r="S762" i="14" s="1"/>
  <c r="P762" i="14"/>
  <c r="R761" i="14"/>
  <c r="S761" i="14" s="1"/>
  <c r="P761" i="14"/>
  <c r="R760" i="14"/>
  <c r="S760" i="14" s="1"/>
  <c r="P760" i="14"/>
  <c r="R759" i="14"/>
  <c r="S759" i="14" s="1"/>
  <c r="P759" i="14"/>
  <c r="P758" i="14"/>
  <c r="Q757" i="14"/>
  <c r="L751" i="14"/>
  <c r="N751" i="14" s="1"/>
  <c r="O751" i="14" s="1"/>
  <c r="Q749" i="14"/>
  <c r="R749" i="14"/>
  <c r="R743" i="14"/>
  <c r="S743" i="14" s="1"/>
  <c r="P743" i="14"/>
  <c r="R742" i="14"/>
  <c r="S742" i="14" s="1"/>
  <c r="P742" i="14"/>
  <c r="R741" i="14"/>
  <c r="S741" i="14" s="1"/>
  <c r="P741" i="14"/>
  <c r="R740" i="14"/>
  <c r="S740" i="14" s="1"/>
  <c r="P740" i="14"/>
  <c r="R739" i="14"/>
  <c r="S739" i="14" s="1"/>
  <c r="P739" i="14"/>
  <c r="R738" i="14"/>
  <c r="S738" i="14" s="1"/>
  <c r="P738" i="14"/>
  <c r="R737" i="14"/>
  <c r="S737" i="14" s="1"/>
  <c r="P737" i="14"/>
  <c r="P736" i="14"/>
  <c r="Q735" i="14"/>
  <c r="T737" i="14" s="1"/>
  <c r="L729" i="14"/>
  <c r="Q727" i="14"/>
  <c r="R721" i="14"/>
  <c r="S721" i="14" s="1"/>
  <c r="P721" i="14"/>
  <c r="R720" i="14"/>
  <c r="S720" i="14" s="1"/>
  <c r="P720" i="14"/>
  <c r="R719" i="14"/>
  <c r="S719" i="14" s="1"/>
  <c r="P719" i="14"/>
  <c r="R718" i="14"/>
  <c r="S718" i="14" s="1"/>
  <c r="P718" i="14"/>
  <c r="R717" i="14"/>
  <c r="S717" i="14" s="1"/>
  <c r="P717" i="14"/>
  <c r="R716" i="14"/>
  <c r="S716" i="14" s="1"/>
  <c r="P716" i="14"/>
  <c r="R715" i="14"/>
  <c r="S715" i="14" s="1"/>
  <c r="P715" i="14"/>
  <c r="P714" i="14"/>
  <c r="Q713" i="14"/>
  <c r="T715" i="14" s="1"/>
  <c r="L707" i="14"/>
  <c r="Q705" i="14"/>
  <c r="R699" i="14"/>
  <c r="S699" i="14" s="1"/>
  <c r="P699" i="14"/>
  <c r="R698" i="14"/>
  <c r="S698" i="14" s="1"/>
  <c r="P698" i="14"/>
  <c r="R697" i="14"/>
  <c r="S697" i="14" s="1"/>
  <c r="P697" i="14"/>
  <c r="R696" i="14"/>
  <c r="S696" i="14" s="1"/>
  <c r="P696" i="14"/>
  <c r="R695" i="14"/>
  <c r="S695" i="14" s="1"/>
  <c r="P695" i="14"/>
  <c r="R694" i="14"/>
  <c r="S694" i="14" s="1"/>
  <c r="P694" i="14"/>
  <c r="R693" i="14"/>
  <c r="S693" i="14" s="1"/>
  <c r="P693" i="14"/>
  <c r="P692" i="14"/>
  <c r="Q691" i="14"/>
  <c r="T693" i="14" s="1"/>
  <c r="Q683" i="14"/>
  <c r="R677" i="14"/>
  <c r="S677" i="14" s="1"/>
  <c r="P677" i="14"/>
  <c r="R676" i="14"/>
  <c r="S676" i="14" s="1"/>
  <c r="P676" i="14"/>
  <c r="R675" i="14"/>
  <c r="S675" i="14" s="1"/>
  <c r="P675" i="14"/>
  <c r="R674" i="14"/>
  <c r="S674" i="14" s="1"/>
  <c r="P674" i="14"/>
  <c r="R673" i="14"/>
  <c r="S673" i="14" s="1"/>
  <c r="P673" i="14"/>
  <c r="R672" i="14"/>
  <c r="S672" i="14" s="1"/>
  <c r="P672" i="14"/>
  <c r="R671" i="14"/>
  <c r="S671" i="14" s="1"/>
  <c r="P671" i="14"/>
  <c r="P670" i="14"/>
  <c r="Q669" i="14"/>
  <c r="Q661" i="14"/>
  <c r="R655" i="14"/>
  <c r="S655" i="14" s="1"/>
  <c r="P655" i="14"/>
  <c r="R654" i="14"/>
  <c r="S654" i="14" s="1"/>
  <c r="P654" i="14"/>
  <c r="R653" i="14"/>
  <c r="S653" i="14" s="1"/>
  <c r="P653" i="14"/>
  <c r="R652" i="14"/>
  <c r="S652" i="14" s="1"/>
  <c r="P652" i="14"/>
  <c r="R651" i="14"/>
  <c r="S651" i="14" s="1"/>
  <c r="P651" i="14"/>
  <c r="R650" i="14"/>
  <c r="S650" i="14" s="1"/>
  <c r="P650" i="14"/>
  <c r="R649" i="14"/>
  <c r="S649" i="14" s="1"/>
  <c r="P649" i="14"/>
  <c r="P648" i="14"/>
  <c r="Q647" i="14"/>
  <c r="T649" i="14" s="1"/>
  <c r="M641" i="14"/>
  <c r="X621" i="14" s="1"/>
  <c r="R638" i="14"/>
  <c r="R639" i="14" s="1"/>
  <c r="Q639" i="14"/>
  <c r="R632" i="14"/>
  <c r="S632" i="14" s="1"/>
  <c r="P632" i="14"/>
  <c r="R631" i="14"/>
  <c r="S631" i="14" s="1"/>
  <c r="P631" i="14"/>
  <c r="R630" i="14"/>
  <c r="S630" i="14" s="1"/>
  <c r="P630" i="14"/>
  <c r="R629" i="14"/>
  <c r="S629" i="14" s="1"/>
  <c r="P629" i="14"/>
  <c r="R628" i="14"/>
  <c r="S628" i="14" s="1"/>
  <c r="P628" i="14"/>
  <c r="R627" i="14"/>
  <c r="S627" i="14" s="1"/>
  <c r="P627" i="14"/>
  <c r="R626" i="14"/>
  <c r="S626" i="14" s="1"/>
  <c r="P626" i="14"/>
  <c r="P625" i="14"/>
  <c r="Q624" i="14"/>
  <c r="T626" i="14" s="1"/>
  <c r="R615" i="14"/>
  <c r="R616" i="14" s="1"/>
  <c r="Q616" i="14"/>
  <c r="R609" i="14"/>
  <c r="S609" i="14" s="1"/>
  <c r="P609" i="14"/>
  <c r="R608" i="14"/>
  <c r="S608" i="14" s="1"/>
  <c r="P608" i="14"/>
  <c r="R607" i="14"/>
  <c r="S607" i="14" s="1"/>
  <c r="P607" i="14"/>
  <c r="R606" i="14"/>
  <c r="S606" i="14" s="1"/>
  <c r="P606" i="14"/>
  <c r="R605" i="14"/>
  <c r="S605" i="14" s="1"/>
  <c r="P605" i="14"/>
  <c r="R604" i="14"/>
  <c r="S604" i="14" s="1"/>
  <c r="P604" i="14"/>
  <c r="R603" i="14"/>
  <c r="S603" i="14" s="1"/>
  <c r="P603" i="14"/>
  <c r="P602" i="14"/>
  <c r="Q601" i="14"/>
  <c r="M595" i="14"/>
  <c r="N595" i="14"/>
  <c r="Q593" i="14"/>
  <c r="R587" i="14"/>
  <c r="S587" i="14" s="1"/>
  <c r="P587" i="14"/>
  <c r="R586" i="14"/>
  <c r="S586" i="14" s="1"/>
  <c r="P586" i="14"/>
  <c r="R585" i="14"/>
  <c r="S585" i="14" s="1"/>
  <c r="P585" i="14"/>
  <c r="R584" i="14"/>
  <c r="S584" i="14" s="1"/>
  <c r="P584" i="14"/>
  <c r="R583" i="14"/>
  <c r="S583" i="14" s="1"/>
  <c r="P583" i="14"/>
  <c r="R582" i="14"/>
  <c r="S582" i="14" s="1"/>
  <c r="P582" i="14"/>
  <c r="R581" i="14"/>
  <c r="S581" i="14" s="1"/>
  <c r="P581" i="14"/>
  <c r="R580" i="14"/>
  <c r="S580" i="14" s="1"/>
  <c r="P580" i="14"/>
  <c r="P579" i="14"/>
  <c r="Q578" i="14"/>
  <c r="U580" i="14" s="1"/>
  <c r="M572" i="14"/>
  <c r="L572" i="14"/>
  <c r="R569" i="14" s="1"/>
  <c r="R570" i="14" s="1"/>
  <c r="Q570" i="14"/>
  <c r="R563" i="14"/>
  <c r="S563" i="14" s="1"/>
  <c r="P563" i="14"/>
  <c r="R562" i="14"/>
  <c r="S562" i="14" s="1"/>
  <c r="P562" i="14"/>
  <c r="R561" i="14"/>
  <c r="S561" i="14" s="1"/>
  <c r="P561" i="14"/>
  <c r="R560" i="14"/>
  <c r="S560" i="14" s="1"/>
  <c r="P560" i="14"/>
  <c r="R559" i="14"/>
  <c r="S559" i="14" s="1"/>
  <c r="P559" i="14"/>
  <c r="R558" i="14"/>
  <c r="S558" i="14" s="1"/>
  <c r="P558" i="14"/>
  <c r="R557" i="14"/>
  <c r="S557" i="14" s="1"/>
  <c r="P557" i="14"/>
  <c r="P556" i="14"/>
  <c r="Q555" i="14"/>
  <c r="M549" i="14"/>
  <c r="L549" i="14"/>
  <c r="N549" i="14" s="1"/>
  <c r="Q547" i="14"/>
  <c r="R540" i="14"/>
  <c r="S540" i="14" s="1"/>
  <c r="P540" i="14"/>
  <c r="R539" i="14"/>
  <c r="S539" i="14" s="1"/>
  <c r="P539" i="14"/>
  <c r="R538" i="14"/>
  <c r="S538" i="14" s="1"/>
  <c r="P538" i="14"/>
  <c r="R537" i="14"/>
  <c r="S537" i="14" s="1"/>
  <c r="P537" i="14"/>
  <c r="R536" i="14"/>
  <c r="S536" i="14" s="1"/>
  <c r="P536" i="14"/>
  <c r="R535" i="14"/>
  <c r="S535" i="14" s="1"/>
  <c r="P535" i="14"/>
  <c r="R534" i="14"/>
  <c r="S534" i="14" s="1"/>
  <c r="P534" i="14"/>
  <c r="P533" i="14"/>
  <c r="Q532" i="14"/>
  <c r="M526" i="14"/>
  <c r="L526" i="14"/>
  <c r="N526" i="14" s="1"/>
  <c r="Q525" i="14"/>
  <c r="R517" i="14"/>
  <c r="S517" i="14" s="1"/>
  <c r="P517" i="14"/>
  <c r="R516" i="14"/>
  <c r="S516" i="14" s="1"/>
  <c r="P516" i="14"/>
  <c r="R515" i="14"/>
  <c r="S515" i="14" s="1"/>
  <c r="P515" i="14"/>
  <c r="R514" i="14"/>
  <c r="S514" i="14" s="1"/>
  <c r="P514" i="14"/>
  <c r="R513" i="14"/>
  <c r="S513" i="14" s="1"/>
  <c r="P513" i="14"/>
  <c r="R512" i="14"/>
  <c r="S512" i="14" s="1"/>
  <c r="P512" i="14"/>
  <c r="R511" i="14"/>
  <c r="S511" i="14" s="1"/>
  <c r="P511" i="14"/>
  <c r="P510" i="14"/>
  <c r="Q509" i="14"/>
  <c r="U511" i="14" s="1"/>
  <c r="M503" i="14"/>
  <c r="L503" i="14"/>
  <c r="R500" i="14" s="1"/>
  <c r="R501" i="14" s="1"/>
  <c r="Q501" i="14"/>
  <c r="R494" i="14"/>
  <c r="S494" i="14" s="1"/>
  <c r="P494" i="14"/>
  <c r="R493" i="14"/>
  <c r="S493" i="14" s="1"/>
  <c r="P493" i="14"/>
  <c r="R492" i="14"/>
  <c r="S492" i="14" s="1"/>
  <c r="P492" i="14"/>
  <c r="R491" i="14"/>
  <c r="S491" i="14" s="1"/>
  <c r="P491" i="14"/>
  <c r="R490" i="14"/>
  <c r="S490" i="14" s="1"/>
  <c r="P490" i="14"/>
  <c r="R489" i="14"/>
  <c r="S489" i="14" s="1"/>
  <c r="P489" i="14"/>
  <c r="R488" i="14"/>
  <c r="S488" i="14" s="1"/>
  <c r="P488" i="14"/>
  <c r="P487" i="14"/>
  <c r="Q486" i="14"/>
  <c r="R487" i="14" s="1"/>
  <c r="S487" i="14" s="1"/>
  <c r="M480" i="14"/>
  <c r="L480" i="14"/>
  <c r="N480" i="14" s="1"/>
  <c r="Q478" i="14"/>
  <c r="R471" i="14"/>
  <c r="S471" i="14" s="1"/>
  <c r="P471" i="14"/>
  <c r="R470" i="14"/>
  <c r="S470" i="14" s="1"/>
  <c r="P470" i="14"/>
  <c r="R469" i="14"/>
  <c r="S469" i="14" s="1"/>
  <c r="P469" i="14"/>
  <c r="R468" i="14"/>
  <c r="S468" i="14" s="1"/>
  <c r="P468" i="14"/>
  <c r="R467" i="14"/>
  <c r="S467" i="14" s="1"/>
  <c r="P467" i="14"/>
  <c r="R466" i="14"/>
  <c r="S466" i="14" s="1"/>
  <c r="P466" i="14"/>
  <c r="R465" i="14"/>
  <c r="S465" i="14" s="1"/>
  <c r="P465" i="14"/>
  <c r="P464" i="14"/>
  <c r="Q463" i="14"/>
  <c r="L457" i="14"/>
  <c r="K457" i="14"/>
  <c r="M457" i="14" s="1"/>
  <c r="P455" i="14"/>
  <c r="Q448" i="14"/>
  <c r="R448" i="14" s="1"/>
  <c r="O448" i="14"/>
  <c r="Q447" i="14"/>
  <c r="R447" i="14" s="1"/>
  <c r="O447" i="14"/>
  <c r="Q446" i="14"/>
  <c r="R446" i="14" s="1"/>
  <c r="O446" i="14"/>
  <c r="Q445" i="14"/>
  <c r="R445" i="14" s="1"/>
  <c r="O445" i="14"/>
  <c r="Q444" i="14"/>
  <c r="R444" i="14" s="1"/>
  <c r="O444" i="14"/>
  <c r="Q443" i="14"/>
  <c r="R443" i="14" s="1"/>
  <c r="O443" i="14"/>
  <c r="Q442" i="14"/>
  <c r="R442" i="14" s="1"/>
  <c r="O442" i="14"/>
  <c r="O441" i="14"/>
  <c r="P440" i="14"/>
  <c r="Q441" i="14" s="1"/>
  <c r="R441" i="14" s="1"/>
  <c r="L434" i="14"/>
  <c r="K434" i="14"/>
  <c r="P432" i="14"/>
  <c r="Q425" i="14"/>
  <c r="R425" i="14" s="1"/>
  <c r="O425" i="14"/>
  <c r="Q424" i="14"/>
  <c r="R424" i="14" s="1"/>
  <c r="O424" i="14"/>
  <c r="Q423" i="14"/>
  <c r="R423" i="14" s="1"/>
  <c r="O423" i="14"/>
  <c r="Q422" i="14"/>
  <c r="R422" i="14" s="1"/>
  <c r="O422" i="14"/>
  <c r="Q421" i="14"/>
  <c r="R421" i="14" s="1"/>
  <c r="O421" i="14"/>
  <c r="Q420" i="14"/>
  <c r="R420" i="14" s="1"/>
  <c r="O420" i="14"/>
  <c r="Q419" i="14"/>
  <c r="R419" i="14" s="1"/>
  <c r="O419" i="14"/>
  <c r="O418" i="14"/>
  <c r="P417" i="14"/>
  <c r="L411" i="14"/>
  <c r="K411" i="14"/>
  <c r="Q408" i="14" s="1"/>
  <c r="Q409" i="14" s="1"/>
  <c r="P409" i="14"/>
  <c r="Q402" i="14"/>
  <c r="R402" i="14" s="1"/>
  <c r="O402" i="14"/>
  <c r="Q401" i="14"/>
  <c r="R401" i="14" s="1"/>
  <c r="O401" i="14"/>
  <c r="Q400" i="14"/>
  <c r="R400" i="14" s="1"/>
  <c r="O400" i="14"/>
  <c r="Q399" i="14"/>
  <c r="R399" i="14" s="1"/>
  <c r="O399" i="14"/>
  <c r="Q398" i="14"/>
  <c r="R398" i="14" s="1"/>
  <c r="O398" i="14"/>
  <c r="Q397" i="14"/>
  <c r="R397" i="14" s="1"/>
  <c r="O397" i="14"/>
  <c r="Q396" i="14"/>
  <c r="R396" i="14" s="1"/>
  <c r="O396" i="14"/>
  <c r="O395" i="14"/>
  <c r="P394" i="14"/>
  <c r="T396" i="14" s="1"/>
  <c r="L388" i="14"/>
  <c r="K388" i="14"/>
  <c r="M388" i="14" s="1"/>
  <c r="P386" i="14"/>
  <c r="Q379" i="14"/>
  <c r="R379" i="14" s="1"/>
  <c r="O379" i="14"/>
  <c r="Q378" i="14"/>
  <c r="R378" i="14" s="1"/>
  <c r="O378" i="14"/>
  <c r="Q377" i="14"/>
  <c r="R377" i="14" s="1"/>
  <c r="O377" i="14"/>
  <c r="Q376" i="14"/>
  <c r="R376" i="14" s="1"/>
  <c r="O376" i="14"/>
  <c r="Q375" i="14"/>
  <c r="R375" i="14" s="1"/>
  <c r="O375" i="14"/>
  <c r="Q374" i="14"/>
  <c r="R374" i="14" s="1"/>
  <c r="O374" i="14"/>
  <c r="Q373" i="14"/>
  <c r="R373" i="14" s="1"/>
  <c r="O373" i="14"/>
  <c r="O372" i="14"/>
  <c r="P371" i="14"/>
  <c r="L365" i="14"/>
  <c r="K365" i="14"/>
  <c r="M365" i="14" s="1"/>
  <c r="P363" i="14"/>
  <c r="Q356" i="14"/>
  <c r="R356" i="14" s="1"/>
  <c r="O356" i="14"/>
  <c r="Q355" i="14"/>
  <c r="R355" i="14" s="1"/>
  <c r="O355" i="14"/>
  <c r="Q354" i="14"/>
  <c r="R354" i="14" s="1"/>
  <c r="O354" i="14"/>
  <c r="Q353" i="14"/>
  <c r="R353" i="14" s="1"/>
  <c r="O353" i="14"/>
  <c r="Q352" i="14"/>
  <c r="R352" i="14" s="1"/>
  <c r="O352" i="14"/>
  <c r="Q351" i="14"/>
  <c r="R351" i="14" s="1"/>
  <c r="O351" i="14"/>
  <c r="Q350" i="14"/>
  <c r="R350" i="14" s="1"/>
  <c r="O350" i="14"/>
  <c r="O349" i="14"/>
  <c r="P348" i="14"/>
  <c r="Q349" i="14" s="1"/>
  <c r="R349" i="14" s="1"/>
  <c r="L342" i="14"/>
  <c r="K342" i="14"/>
  <c r="M342" i="14" s="1"/>
  <c r="P340" i="14"/>
  <c r="Q333" i="14"/>
  <c r="R333" i="14" s="1"/>
  <c r="O333" i="14"/>
  <c r="Q332" i="14"/>
  <c r="R332" i="14" s="1"/>
  <c r="O332" i="14"/>
  <c r="Q331" i="14"/>
  <c r="R331" i="14" s="1"/>
  <c r="O331" i="14"/>
  <c r="Q330" i="14"/>
  <c r="R330" i="14" s="1"/>
  <c r="O330" i="14"/>
  <c r="Q329" i="14"/>
  <c r="R329" i="14" s="1"/>
  <c r="O329" i="14"/>
  <c r="Q328" i="14"/>
  <c r="R328" i="14" s="1"/>
  <c r="O328" i="14"/>
  <c r="Q327" i="14"/>
  <c r="R327" i="14" s="1"/>
  <c r="O327" i="14"/>
  <c r="O326" i="14"/>
  <c r="P325" i="14"/>
  <c r="T327" i="14" s="1"/>
  <c r="L319" i="14"/>
  <c r="K319" i="14"/>
  <c r="Q316" i="14" s="1"/>
  <c r="Q317" i="14" s="1"/>
  <c r="P317" i="14"/>
  <c r="Q309" i="14"/>
  <c r="R309" i="14" s="1"/>
  <c r="O309" i="14"/>
  <c r="Q308" i="14"/>
  <c r="R308" i="14" s="1"/>
  <c r="O308" i="14"/>
  <c r="Q307" i="14"/>
  <c r="R307" i="14" s="1"/>
  <c r="O307" i="14"/>
  <c r="Q306" i="14"/>
  <c r="R306" i="14" s="1"/>
  <c r="O306" i="14"/>
  <c r="Q305" i="14"/>
  <c r="R305" i="14" s="1"/>
  <c r="O305" i="14"/>
  <c r="Q304" i="14"/>
  <c r="R304" i="14" s="1"/>
  <c r="O304" i="14"/>
  <c r="Q303" i="14"/>
  <c r="R303" i="14" s="1"/>
  <c r="O303" i="14"/>
  <c r="O302" i="14"/>
  <c r="P301" i="14"/>
  <c r="Q302" i="14" s="1"/>
  <c r="R302" i="14" s="1"/>
  <c r="L295" i="14"/>
  <c r="K295" i="14"/>
  <c r="Q292" i="14" s="1"/>
  <c r="Q293" i="14" s="1"/>
  <c r="P293" i="14"/>
  <c r="Q285" i="14"/>
  <c r="R285" i="14" s="1"/>
  <c r="O285" i="14"/>
  <c r="Q284" i="14"/>
  <c r="R284" i="14" s="1"/>
  <c r="O284" i="14"/>
  <c r="Q283" i="14"/>
  <c r="R283" i="14" s="1"/>
  <c r="O283" i="14"/>
  <c r="Q282" i="14"/>
  <c r="R282" i="14" s="1"/>
  <c r="O282" i="14"/>
  <c r="Q281" i="14"/>
  <c r="R281" i="14" s="1"/>
  <c r="O281" i="14"/>
  <c r="Q280" i="14"/>
  <c r="R280" i="14" s="1"/>
  <c r="O280" i="14"/>
  <c r="Q279" i="14"/>
  <c r="R279" i="14" s="1"/>
  <c r="O279" i="14"/>
  <c r="O278" i="14"/>
  <c r="P277" i="14"/>
  <c r="L271" i="14"/>
  <c r="K271" i="14"/>
  <c r="M271" i="14" s="1"/>
  <c r="P269" i="14"/>
  <c r="Q262" i="14"/>
  <c r="R262" i="14" s="1"/>
  <c r="O262" i="14"/>
  <c r="Q261" i="14"/>
  <c r="R261" i="14" s="1"/>
  <c r="O261" i="14"/>
  <c r="Q260" i="14"/>
  <c r="R260" i="14" s="1"/>
  <c r="O260" i="14"/>
  <c r="Q259" i="14"/>
  <c r="R259" i="14" s="1"/>
  <c r="O259" i="14"/>
  <c r="Q258" i="14"/>
  <c r="R258" i="14" s="1"/>
  <c r="O258" i="14"/>
  <c r="Q257" i="14"/>
  <c r="R257" i="14" s="1"/>
  <c r="O257" i="14"/>
  <c r="Q256" i="14"/>
  <c r="R256" i="14" s="1"/>
  <c r="O256" i="14"/>
  <c r="O255" i="14"/>
  <c r="P254" i="14"/>
  <c r="Q255" i="14" s="1"/>
  <c r="R255" i="14" s="1"/>
  <c r="L248" i="14"/>
  <c r="K248" i="14"/>
  <c r="M248" i="14" s="1"/>
  <c r="P246" i="14"/>
  <c r="Q239" i="14"/>
  <c r="R239" i="14" s="1"/>
  <c r="O239" i="14"/>
  <c r="Q238" i="14"/>
  <c r="R238" i="14" s="1"/>
  <c r="O238" i="14"/>
  <c r="Q237" i="14"/>
  <c r="R237" i="14" s="1"/>
  <c r="O237" i="14"/>
  <c r="Q236" i="14"/>
  <c r="R236" i="14" s="1"/>
  <c r="O236" i="14"/>
  <c r="Q235" i="14"/>
  <c r="R235" i="14" s="1"/>
  <c r="O235" i="14"/>
  <c r="Q234" i="14"/>
  <c r="R234" i="14" s="1"/>
  <c r="O234" i="14"/>
  <c r="Q233" i="14"/>
  <c r="R233" i="14" s="1"/>
  <c r="O233" i="14"/>
  <c r="O232" i="14"/>
  <c r="P231" i="14"/>
  <c r="T233" i="14" s="1"/>
  <c r="L225" i="14"/>
  <c r="K225" i="14"/>
  <c r="Q222" i="14" s="1"/>
  <c r="Q223" i="14" s="1"/>
  <c r="P223" i="14"/>
  <c r="Q216" i="14"/>
  <c r="R216" i="14" s="1"/>
  <c r="O216" i="14"/>
  <c r="Q215" i="14"/>
  <c r="R215" i="14" s="1"/>
  <c r="O215" i="14"/>
  <c r="Q214" i="14"/>
  <c r="R214" i="14" s="1"/>
  <c r="O214" i="14"/>
  <c r="Q213" i="14"/>
  <c r="R213" i="14" s="1"/>
  <c r="O213" i="14"/>
  <c r="Q212" i="14"/>
  <c r="R212" i="14" s="1"/>
  <c r="O212" i="14"/>
  <c r="Q211" i="14"/>
  <c r="R211" i="14" s="1"/>
  <c r="O211" i="14"/>
  <c r="Q210" i="14"/>
  <c r="R210" i="14" s="1"/>
  <c r="O210" i="14"/>
  <c r="O209" i="14"/>
  <c r="P208" i="14"/>
  <c r="Q209" i="14" s="1"/>
  <c r="R209" i="14" s="1"/>
  <c r="L202" i="14"/>
  <c r="K202" i="14"/>
  <c r="Q199" i="14" s="1"/>
  <c r="Q200" i="14" s="1"/>
  <c r="P200" i="14"/>
  <c r="Q193" i="14"/>
  <c r="R193" i="14" s="1"/>
  <c r="O193" i="14"/>
  <c r="Q192" i="14"/>
  <c r="R192" i="14" s="1"/>
  <c r="O192" i="14"/>
  <c r="Q191" i="14"/>
  <c r="R191" i="14" s="1"/>
  <c r="O191" i="14"/>
  <c r="Q190" i="14"/>
  <c r="R190" i="14" s="1"/>
  <c r="O190" i="14"/>
  <c r="Q189" i="14"/>
  <c r="R189" i="14" s="1"/>
  <c r="O189" i="14"/>
  <c r="Q188" i="14"/>
  <c r="R188" i="14" s="1"/>
  <c r="O188" i="14"/>
  <c r="Q187" i="14"/>
  <c r="R187" i="14" s="1"/>
  <c r="O187" i="14"/>
  <c r="O186" i="14"/>
  <c r="P185" i="14"/>
  <c r="L179" i="14"/>
  <c r="K179" i="14"/>
  <c r="M179" i="14" s="1"/>
  <c r="P177" i="14"/>
  <c r="Q169" i="14"/>
  <c r="R169" i="14" s="1"/>
  <c r="O169" i="14"/>
  <c r="Q168" i="14"/>
  <c r="R168" i="14" s="1"/>
  <c r="O168" i="14"/>
  <c r="Q167" i="14"/>
  <c r="R167" i="14" s="1"/>
  <c r="O167" i="14"/>
  <c r="Q166" i="14"/>
  <c r="R166" i="14" s="1"/>
  <c r="O166" i="14"/>
  <c r="Q165" i="14"/>
  <c r="R165" i="14" s="1"/>
  <c r="O165" i="14"/>
  <c r="Q164" i="14"/>
  <c r="R164" i="14" s="1"/>
  <c r="O164" i="14"/>
  <c r="Q163" i="14"/>
  <c r="R163" i="14" s="1"/>
  <c r="O163" i="14"/>
  <c r="O162" i="14"/>
  <c r="P161" i="14"/>
  <c r="M155" i="14"/>
  <c r="L155" i="14"/>
  <c r="K155" i="14"/>
  <c r="Q152" i="14" s="1"/>
  <c r="Q153" i="14" s="1"/>
  <c r="P153" i="14"/>
  <c r="Q144" i="14"/>
  <c r="R144" i="14" s="1"/>
  <c r="O144" i="14"/>
  <c r="Q143" i="14"/>
  <c r="R143" i="14" s="1"/>
  <c r="O143" i="14"/>
  <c r="Q142" i="14"/>
  <c r="R142" i="14" s="1"/>
  <c r="O142" i="14"/>
  <c r="Q141" i="14"/>
  <c r="R141" i="14" s="1"/>
  <c r="O141" i="14"/>
  <c r="Q140" i="14"/>
  <c r="R140" i="14" s="1"/>
  <c r="O140" i="14"/>
  <c r="Q139" i="14"/>
  <c r="R139" i="14" s="1"/>
  <c r="O139" i="14"/>
  <c r="Q138" i="14"/>
  <c r="R138" i="14" s="1"/>
  <c r="O138" i="14"/>
  <c r="O137" i="14"/>
  <c r="P136" i="14"/>
  <c r="Q137" i="14" s="1"/>
  <c r="R137" i="14" s="1"/>
  <c r="L127" i="14"/>
  <c r="K127" i="14"/>
  <c r="U124" i="14" s="1"/>
  <c r="U125" i="14" s="1"/>
  <c r="T125" i="14"/>
  <c r="Q121" i="14"/>
  <c r="R121" i="14" s="1"/>
  <c r="O121" i="14"/>
  <c r="Q120" i="14"/>
  <c r="R120" i="14" s="1"/>
  <c r="O120" i="14"/>
  <c r="Q119" i="14"/>
  <c r="R119" i="14" s="1"/>
  <c r="O119" i="14"/>
  <c r="Q118" i="14"/>
  <c r="R118" i="14" s="1"/>
  <c r="O118" i="14"/>
  <c r="Q117" i="14"/>
  <c r="R117" i="14" s="1"/>
  <c r="O117" i="14"/>
  <c r="Q116" i="14"/>
  <c r="R116" i="14" s="1"/>
  <c r="O116" i="14"/>
  <c r="Q115" i="14"/>
  <c r="R115" i="14" s="1"/>
  <c r="O115" i="14"/>
  <c r="O114" i="14"/>
  <c r="P113" i="14"/>
  <c r="Q114" i="14" s="1"/>
  <c r="R114" i="14" s="1"/>
  <c r="L109" i="14"/>
  <c r="K109" i="14"/>
  <c r="M109" i="14" s="1"/>
  <c r="Q102" i="14"/>
  <c r="R102" i="14" s="1"/>
  <c r="O102" i="14"/>
  <c r="Q101" i="14"/>
  <c r="R101" i="14" s="1"/>
  <c r="O101" i="14"/>
  <c r="Q100" i="14"/>
  <c r="R100" i="14" s="1"/>
  <c r="O100" i="14"/>
  <c r="Q99" i="14"/>
  <c r="R99" i="14" s="1"/>
  <c r="O99" i="14"/>
  <c r="Q98" i="14"/>
  <c r="R98" i="14" s="1"/>
  <c r="O98" i="14"/>
  <c r="Q97" i="14"/>
  <c r="R97" i="14" s="1"/>
  <c r="O97" i="14"/>
  <c r="Q96" i="14"/>
  <c r="R96" i="14" s="1"/>
  <c r="O96" i="14"/>
  <c r="O95" i="14"/>
  <c r="P94" i="14"/>
  <c r="L90" i="14"/>
  <c r="K90" i="14"/>
  <c r="M90" i="14" s="1"/>
  <c r="N90" i="14" s="1"/>
  <c r="Q83" i="14"/>
  <c r="R83" i="14" s="1"/>
  <c r="O83" i="14"/>
  <c r="Q82" i="14"/>
  <c r="R82" i="14" s="1"/>
  <c r="O82" i="14"/>
  <c r="Q81" i="14"/>
  <c r="R81" i="14" s="1"/>
  <c r="O81" i="14"/>
  <c r="Q80" i="14"/>
  <c r="R80" i="14" s="1"/>
  <c r="O80" i="14"/>
  <c r="Q79" i="14"/>
  <c r="R79" i="14" s="1"/>
  <c r="O79" i="14"/>
  <c r="Q78" i="14"/>
  <c r="R78" i="14" s="1"/>
  <c r="O78" i="14"/>
  <c r="Q77" i="14"/>
  <c r="R77" i="14" s="1"/>
  <c r="O77" i="14"/>
  <c r="O76" i="14"/>
  <c r="P75" i="14"/>
  <c r="L71" i="14"/>
  <c r="K71" i="14"/>
  <c r="M71" i="14" s="1"/>
  <c r="Q64" i="14"/>
  <c r="R64" i="14" s="1"/>
  <c r="O64" i="14"/>
  <c r="Q63" i="14"/>
  <c r="R63" i="14" s="1"/>
  <c r="O63" i="14"/>
  <c r="Q62" i="14"/>
  <c r="R62" i="14" s="1"/>
  <c r="O62" i="14"/>
  <c r="Q61" i="14"/>
  <c r="R61" i="14" s="1"/>
  <c r="O61" i="14"/>
  <c r="Q60" i="14"/>
  <c r="R60" i="14" s="1"/>
  <c r="O60" i="14"/>
  <c r="Q59" i="14"/>
  <c r="R59" i="14" s="1"/>
  <c r="O59" i="14"/>
  <c r="Q58" i="14"/>
  <c r="R58" i="14" s="1"/>
  <c r="O58" i="14"/>
  <c r="O57" i="14"/>
  <c r="P56" i="14"/>
  <c r="M52" i="14"/>
  <c r="L52" i="14"/>
  <c r="N52" i="14" s="1"/>
  <c r="K52" i="14"/>
  <c r="Q46" i="14"/>
  <c r="R46" i="14" s="1"/>
  <c r="O46" i="14"/>
  <c r="Q45" i="14"/>
  <c r="R45" i="14" s="1"/>
  <c r="O45" i="14"/>
  <c r="Q44" i="14"/>
  <c r="R44" i="14" s="1"/>
  <c r="O44" i="14"/>
  <c r="Q43" i="14"/>
  <c r="R43" i="14" s="1"/>
  <c r="O43" i="14"/>
  <c r="Q42" i="14"/>
  <c r="R42" i="14" s="1"/>
  <c r="O42" i="14"/>
  <c r="Q41" i="14"/>
  <c r="R41" i="14" s="1"/>
  <c r="O41" i="14"/>
  <c r="Q40" i="14"/>
  <c r="R40" i="14" s="1"/>
  <c r="O40" i="14"/>
  <c r="O39" i="14"/>
  <c r="AE38" i="14"/>
  <c r="AD38" i="14"/>
  <c r="AC38" i="14"/>
  <c r="AB38" i="14"/>
  <c r="AA38" i="14"/>
  <c r="P38" i="14"/>
  <c r="V38" i="14" s="1"/>
  <c r="L34" i="14"/>
  <c r="K34" i="14"/>
  <c r="M34" i="14" s="1"/>
  <c r="Q26" i="14"/>
  <c r="R26" i="14" s="1"/>
  <c r="O26" i="14"/>
  <c r="Q25" i="14"/>
  <c r="R25" i="14" s="1"/>
  <c r="O25" i="14"/>
  <c r="Q24" i="14"/>
  <c r="R24" i="14" s="1"/>
  <c r="O24" i="14"/>
  <c r="Q23" i="14"/>
  <c r="R23" i="14" s="1"/>
  <c r="O23" i="14"/>
  <c r="Q22" i="14"/>
  <c r="R22" i="14" s="1"/>
  <c r="O22" i="14"/>
  <c r="Q21" i="14"/>
  <c r="R21" i="14" s="1"/>
  <c r="O21" i="14"/>
  <c r="Q20" i="14"/>
  <c r="R20" i="14" s="1"/>
  <c r="O20" i="14"/>
  <c r="O19" i="14"/>
  <c r="P18" i="14"/>
  <c r="U38" i="14" s="1"/>
  <c r="O518" i="13"/>
  <c r="M518" i="13"/>
  <c r="L518" i="13"/>
  <c r="N518" i="13" s="1"/>
  <c r="Q516" i="13"/>
  <c r="R515" i="13"/>
  <c r="R516" i="13" s="1"/>
  <c r="S510" i="13"/>
  <c r="R510" i="13"/>
  <c r="P510" i="13"/>
  <c r="S509" i="13"/>
  <c r="R509" i="13"/>
  <c r="P509" i="13"/>
  <c r="R508" i="13"/>
  <c r="S508" i="13" s="1"/>
  <c r="P508" i="13"/>
  <c r="R507" i="13"/>
  <c r="S507" i="13" s="1"/>
  <c r="P507" i="13"/>
  <c r="R506" i="13"/>
  <c r="S506" i="13" s="1"/>
  <c r="P506" i="13"/>
  <c r="R505" i="13"/>
  <c r="S505" i="13" s="1"/>
  <c r="P505" i="13"/>
  <c r="R504" i="13"/>
  <c r="S504" i="13" s="1"/>
  <c r="P504" i="13"/>
  <c r="P503" i="13"/>
  <c r="Q502" i="13"/>
  <c r="T504" i="13" s="1"/>
  <c r="O496" i="13"/>
  <c r="M496" i="13"/>
  <c r="L496" i="13"/>
  <c r="N496" i="13" s="1"/>
  <c r="Q494" i="13"/>
  <c r="R493" i="13"/>
  <c r="R494" i="13" s="1"/>
  <c r="R488" i="13"/>
  <c r="S488" i="13" s="1"/>
  <c r="P488" i="13"/>
  <c r="R487" i="13"/>
  <c r="S487" i="13" s="1"/>
  <c r="P487" i="13"/>
  <c r="R486" i="13"/>
  <c r="S486" i="13" s="1"/>
  <c r="P486" i="13"/>
  <c r="R485" i="13"/>
  <c r="S485" i="13" s="1"/>
  <c r="P485" i="13"/>
  <c r="R484" i="13"/>
  <c r="S484" i="13" s="1"/>
  <c r="P484" i="13"/>
  <c r="R483" i="13"/>
  <c r="S483" i="13" s="1"/>
  <c r="P483" i="13"/>
  <c r="R482" i="13"/>
  <c r="S482" i="13" s="1"/>
  <c r="P482" i="13"/>
  <c r="P481" i="13"/>
  <c r="Q480" i="13"/>
  <c r="T482" i="13" s="1"/>
  <c r="L474" i="13"/>
  <c r="N474" i="13" s="1"/>
  <c r="O474" i="13" s="1"/>
  <c r="Q472" i="13"/>
  <c r="R471" i="13"/>
  <c r="R472" i="13" s="1"/>
  <c r="R466" i="13"/>
  <c r="S466" i="13" s="1"/>
  <c r="P466" i="13"/>
  <c r="R465" i="13"/>
  <c r="S465" i="13" s="1"/>
  <c r="P465" i="13"/>
  <c r="R464" i="13"/>
  <c r="S464" i="13" s="1"/>
  <c r="P464" i="13"/>
  <c r="R463" i="13"/>
  <c r="S463" i="13" s="1"/>
  <c r="P463" i="13"/>
  <c r="R462" i="13"/>
  <c r="S462" i="13" s="1"/>
  <c r="P462" i="13"/>
  <c r="R461" i="13"/>
  <c r="S461" i="13" s="1"/>
  <c r="P461" i="13"/>
  <c r="R460" i="13"/>
  <c r="S460" i="13" s="1"/>
  <c r="P460" i="13"/>
  <c r="P459" i="13"/>
  <c r="Q458" i="13"/>
  <c r="T460" i="13" s="1"/>
  <c r="L452" i="13"/>
  <c r="Q450" i="13"/>
  <c r="R444" i="13"/>
  <c r="S444" i="13" s="1"/>
  <c r="P444" i="13"/>
  <c r="R443" i="13"/>
  <c r="S443" i="13" s="1"/>
  <c r="P443" i="13"/>
  <c r="R442" i="13"/>
  <c r="S442" i="13" s="1"/>
  <c r="P442" i="13"/>
  <c r="R441" i="13"/>
  <c r="S441" i="13" s="1"/>
  <c r="P441" i="13"/>
  <c r="R440" i="13"/>
  <c r="S440" i="13" s="1"/>
  <c r="P440" i="13"/>
  <c r="R439" i="13"/>
  <c r="S439" i="13" s="1"/>
  <c r="P439" i="13"/>
  <c r="R438" i="13"/>
  <c r="S438" i="13" s="1"/>
  <c r="P438" i="13"/>
  <c r="P437" i="13"/>
  <c r="Q436" i="13"/>
  <c r="O430" i="13"/>
  <c r="M430" i="13"/>
  <c r="L430" i="13"/>
  <c r="N430" i="13" s="1"/>
  <c r="Q428" i="13"/>
  <c r="R427" i="13"/>
  <c r="R428" i="13" s="1"/>
  <c r="S422" i="13"/>
  <c r="R422" i="13"/>
  <c r="P422" i="13"/>
  <c r="S421" i="13"/>
  <c r="R421" i="13"/>
  <c r="P421" i="13"/>
  <c r="S420" i="13"/>
  <c r="R420" i="13"/>
  <c r="P420" i="13"/>
  <c r="S419" i="13"/>
  <c r="R419" i="13"/>
  <c r="P419" i="13"/>
  <c r="S418" i="13"/>
  <c r="R418" i="13"/>
  <c r="P418" i="13"/>
  <c r="S417" i="13"/>
  <c r="R417" i="13"/>
  <c r="P417" i="13"/>
  <c r="S416" i="13"/>
  <c r="R416" i="13"/>
  <c r="P416" i="13"/>
  <c r="S415" i="13"/>
  <c r="R415" i="13"/>
  <c r="P415" i="13"/>
  <c r="Q414" i="13"/>
  <c r="T416" i="13" s="1"/>
  <c r="Q405" i="13"/>
  <c r="R399" i="13"/>
  <c r="S399" i="13" s="1"/>
  <c r="P399" i="13"/>
  <c r="R398" i="13"/>
  <c r="S398" i="13" s="1"/>
  <c r="P398" i="13"/>
  <c r="R397" i="13"/>
  <c r="S397" i="13" s="1"/>
  <c r="P397" i="13"/>
  <c r="R396" i="13"/>
  <c r="S396" i="13" s="1"/>
  <c r="P396" i="13"/>
  <c r="R395" i="13"/>
  <c r="S395" i="13" s="1"/>
  <c r="P395" i="13"/>
  <c r="R394" i="13"/>
  <c r="S394" i="13" s="1"/>
  <c r="P394" i="13"/>
  <c r="R393" i="13"/>
  <c r="S393" i="13" s="1"/>
  <c r="P393" i="13"/>
  <c r="P392" i="13"/>
  <c r="Q391" i="13"/>
  <c r="T393" i="13" s="1"/>
  <c r="L362" i="13"/>
  <c r="R359" i="13" s="1"/>
  <c r="R360" i="13" s="1"/>
  <c r="Q360" i="13"/>
  <c r="R353" i="13"/>
  <c r="S353" i="13" s="1"/>
  <c r="P353" i="13"/>
  <c r="R352" i="13"/>
  <c r="S352" i="13" s="1"/>
  <c r="P352" i="13"/>
  <c r="R351" i="13"/>
  <c r="S351" i="13" s="1"/>
  <c r="P351" i="13"/>
  <c r="R350" i="13"/>
  <c r="S350" i="13" s="1"/>
  <c r="P350" i="13"/>
  <c r="R349" i="13"/>
  <c r="S349" i="13" s="1"/>
  <c r="P349" i="13"/>
  <c r="R348" i="13"/>
  <c r="S348" i="13" s="1"/>
  <c r="P348" i="13"/>
  <c r="R347" i="13"/>
  <c r="S347" i="13" s="1"/>
  <c r="P347" i="13"/>
  <c r="P346" i="13"/>
  <c r="Q345" i="13"/>
  <c r="T347" i="13" s="1"/>
  <c r="O339" i="13"/>
  <c r="M339" i="13"/>
  <c r="L339" i="13"/>
  <c r="N339" i="13" s="1"/>
  <c r="Q337" i="13"/>
  <c r="R336" i="13"/>
  <c r="R337" i="13" s="1"/>
  <c r="S330" i="13"/>
  <c r="R330" i="13"/>
  <c r="P330" i="13"/>
  <c r="S329" i="13"/>
  <c r="R329" i="13"/>
  <c r="P329" i="13"/>
  <c r="S328" i="13"/>
  <c r="R328" i="13"/>
  <c r="P328" i="13"/>
  <c r="S327" i="13"/>
  <c r="R327" i="13"/>
  <c r="P327" i="13"/>
  <c r="S326" i="13"/>
  <c r="R326" i="13"/>
  <c r="P326" i="13"/>
  <c r="S325" i="13"/>
  <c r="R325" i="13"/>
  <c r="P325" i="13"/>
  <c r="S324" i="13"/>
  <c r="R324" i="13"/>
  <c r="P324" i="13"/>
  <c r="S323" i="13"/>
  <c r="R323" i="13"/>
  <c r="P323" i="13"/>
  <c r="Q322" i="13"/>
  <c r="U324" i="13" s="1"/>
  <c r="M316" i="13"/>
  <c r="L316" i="13"/>
  <c r="N316" i="13" s="1"/>
  <c r="O316" i="13" s="1"/>
  <c r="Q314" i="13"/>
  <c r="R307" i="13"/>
  <c r="S307" i="13" s="1"/>
  <c r="P307" i="13"/>
  <c r="R306" i="13"/>
  <c r="S306" i="13" s="1"/>
  <c r="P306" i="13"/>
  <c r="R305" i="13"/>
  <c r="S305" i="13" s="1"/>
  <c r="P305" i="13"/>
  <c r="R304" i="13"/>
  <c r="S304" i="13" s="1"/>
  <c r="P304" i="13"/>
  <c r="R303" i="13"/>
  <c r="S303" i="13" s="1"/>
  <c r="P303" i="13"/>
  <c r="R302" i="13"/>
  <c r="S302" i="13" s="1"/>
  <c r="P302" i="13"/>
  <c r="R301" i="13"/>
  <c r="S301" i="13" s="1"/>
  <c r="P301" i="13"/>
  <c r="P300" i="13"/>
  <c r="Q299" i="13"/>
  <c r="M293" i="13"/>
  <c r="N293" i="13"/>
  <c r="Q292" i="13"/>
  <c r="R284" i="13"/>
  <c r="S284" i="13" s="1"/>
  <c r="P284" i="13"/>
  <c r="R283" i="13"/>
  <c r="S283" i="13" s="1"/>
  <c r="P283" i="13"/>
  <c r="R282" i="13"/>
  <c r="S282" i="13" s="1"/>
  <c r="P282" i="13"/>
  <c r="R281" i="13"/>
  <c r="S281" i="13" s="1"/>
  <c r="P281" i="13"/>
  <c r="R280" i="13"/>
  <c r="S280" i="13" s="1"/>
  <c r="P280" i="13"/>
  <c r="R279" i="13"/>
  <c r="S279" i="13" s="1"/>
  <c r="P279" i="13"/>
  <c r="R278" i="13"/>
  <c r="S278" i="13" s="1"/>
  <c r="P278" i="13"/>
  <c r="P277" i="13"/>
  <c r="Q276" i="13"/>
  <c r="U278" i="13" s="1"/>
  <c r="M270" i="13"/>
  <c r="L270" i="13"/>
  <c r="Q268" i="13"/>
  <c r="R261" i="13"/>
  <c r="S261" i="13" s="1"/>
  <c r="P261" i="13"/>
  <c r="R260" i="13"/>
  <c r="S260" i="13" s="1"/>
  <c r="P260" i="13"/>
  <c r="R259" i="13"/>
  <c r="S259" i="13" s="1"/>
  <c r="P259" i="13"/>
  <c r="R258" i="13"/>
  <c r="S258" i="13" s="1"/>
  <c r="P258" i="13"/>
  <c r="R257" i="13"/>
  <c r="S257" i="13" s="1"/>
  <c r="P257" i="13"/>
  <c r="R256" i="13"/>
  <c r="S256" i="13" s="1"/>
  <c r="P256" i="13"/>
  <c r="R255" i="13"/>
  <c r="S255" i="13" s="1"/>
  <c r="P255" i="13"/>
  <c r="P254" i="13"/>
  <c r="Q253" i="13"/>
  <c r="M247" i="13"/>
  <c r="L247" i="13"/>
  <c r="P245" i="13"/>
  <c r="Q244" i="13"/>
  <c r="Q245" i="13" s="1"/>
  <c r="Q238" i="13"/>
  <c r="R238" i="13" s="1"/>
  <c r="O238" i="13"/>
  <c r="Q237" i="13"/>
  <c r="R237" i="13" s="1"/>
  <c r="O237" i="13"/>
  <c r="Q236" i="13"/>
  <c r="R236" i="13" s="1"/>
  <c r="O236" i="13"/>
  <c r="Q235" i="13"/>
  <c r="R235" i="13" s="1"/>
  <c r="O235" i="13"/>
  <c r="Q234" i="13"/>
  <c r="R234" i="13" s="1"/>
  <c r="O234" i="13"/>
  <c r="Q233" i="13"/>
  <c r="R233" i="13" s="1"/>
  <c r="O233" i="13"/>
  <c r="Q232" i="13"/>
  <c r="R232" i="13" s="1"/>
  <c r="O232" i="13"/>
  <c r="O231" i="13"/>
  <c r="P230" i="13"/>
  <c r="L224" i="13"/>
  <c r="K224" i="13"/>
  <c r="M224" i="13" s="1"/>
  <c r="P222" i="13"/>
  <c r="Q215" i="13"/>
  <c r="R215" i="13" s="1"/>
  <c r="O215" i="13"/>
  <c r="Q214" i="13"/>
  <c r="R214" i="13" s="1"/>
  <c r="O214" i="13"/>
  <c r="Q213" i="13"/>
  <c r="R213" i="13" s="1"/>
  <c r="O213" i="13"/>
  <c r="Q212" i="13"/>
  <c r="R212" i="13" s="1"/>
  <c r="O212" i="13"/>
  <c r="Q211" i="13"/>
  <c r="R211" i="13" s="1"/>
  <c r="O211" i="13"/>
  <c r="Q210" i="13"/>
  <c r="R210" i="13" s="1"/>
  <c r="O210" i="13"/>
  <c r="Q209" i="13"/>
  <c r="R209" i="13" s="1"/>
  <c r="O209" i="13"/>
  <c r="O208" i="13"/>
  <c r="P207" i="13"/>
  <c r="L201" i="13"/>
  <c r="K201" i="13"/>
  <c r="M201" i="13" s="1"/>
  <c r="P199" i="13"/>
  <c r="Q192" i="13"/>
  <c r="R192" i="13" s="1"/>
  <c r="O192" i="13"/>
  <c r="Q191" i="13"/>
  <c r="R191" i="13" s="1"/>
  <c r="O191" i="13"/>
  <c r="Q190" i="13"/>
  <c r="R190" i="13" s="1"/>
  <c r="O190" i="13"/>
  <c r="Q189" i="13"/>
  <c r="R189" i="13" s="1"/>
  <c r="O189" i="13"/>
  <c r="Q188" i="13"/>
  <c r="R188" i="13" s="1"/>
  <c r="O188" i="13"/>
  <c r="Q187" i="13"/>
  <c r="R187" i="13" s="1"/>
  <c r="O187" i="13"/>
  <c r="Q186" i="13"/>
  <c r="R186" i="13" s="1"/>
  <c r="O186" i="13"/>
  <c r="O185" i="13"/>
  <c r="P184" i="13"/>
  <c r="L178" i="13"/>
  <c r="K178" i="13"/>
  <c r="Q175" i="13" s="1"/>
  <c r="Q176" i="13" s="1"/>
  <c r="P176" i="13"/>
  <c r="Q169" i="13"/>
  <c r="R169" i="13" s="1"/>
  <c r="O169" i="13"/>
  <c r="Q168" i="13"/>
  <c r="R168" i="13" s="1"/>
  <c r="O168" i="13"/>
  <c r="Q167" i="13"/>
  <c r="R167" i="13" s="1"/>
  <c r="O167" i="13"/>
  <c r="Q166" i="13"/>
  <c r="R166" i="13" s="1"/>
  <c r="O166" i="13"/>
  <c r="Q165" i="13"/>
  <c r="R165" i="13" s="1"/>
  <c r="O165" i="13"/>
  <c r="Q164" i="13"/>
  <c r="R164" i="13" s="1"/>
  <c r="O164" i="13"/>
  <c r="Q163" i="13"/>
  <c r="R163" i="13" s="1"/>
  <c r="O163" i="13"/>
  <c r="O162" i="13"/>
  <c r="P161" i="13"/>
  <c r="L155" i="13"/>
  <c r="K155" i="13"/>
  <c r="M155" i="13" s="1"/>
  <c r="N155" i="13" s="1"/>
  <c r="P153" i="13"/>
  <c r="Q146" i="13"/>
  <c r="R146" i="13" s="1"/>
  <c r="O146" i="13"/>
  <c r="Q145" i="13"/>
  <c r="R145" i="13" s="1"/>
  <c r="O145" i="13"/>
  <c r="Q144" i="13"/>
  <c r="R144" i="13" s="1"/>
  <c r="O144" i="13"/>
  <c r="Q143" i="13"/>
  <c r="R143" i="13" s="1"/>
  <c r="O143" i="13"/>
  <c r="Q142" i="13"/>
  <c r="R142" i="13" s="1"/>
  <c r="O142" i="13"/>
  <c r="Q141" i="13"/>
  <c r="R141" i="13" s="1"/>
  <c r="O141" i="13"/>
  <c r="Q140" i="13"/>
  <c r="R140" i="13" s="1"/>
  <c r="O140" i="13"/>
  <c r="O139" i="13"/>
  <c r="P138" i="13"/>
  <c r="T140" i="13" s="1"/>
  <c r="L130" i="13"/>
  <c r="K130" i="13"/>
  <c r="M130" i="13" s="1"/>
  <c r="P128" i="13"/>
  <c r="Q121" i="13"/>
  <c r="R121" i="13" s="1"/>
  <c r="O121" i="13"/>
  <c r="Q120" i="13"/>
  <c r="R120" i="13" s="1"/>
  <c r="O120" i="13"/>
  <c r="Q119" i="13"/>
  <c r="R119" i="13" s="1"/>
  <c r="O119" i="13"/>
  <c r="Q118" i="13"/>
  <c r="R118" i="13" s="1"/>
  <c r="O118" i="13"/>
  <c r="Q117" i="13"/>
  <c r="R117" i="13" s="1"/>
  <c r="O117" i="13"/>
  <c r="Q116" i="13"/>
  <c r="R116" i="13" s="1"/>
  <c r="O116" i="13"/>
  <c r="Q115" i="13"/>
  <c r="R115" i="13" s="1"/>
  <c r="O115" i="13"/>
  <c r="O114" i="13"/>
  <c r="P113" i="13"/>
  <c r="T115" i="13" s="1"/>
  <c r="L107" i="13"/>
  <c r="K107" i="13"/>
  <c r="M107" i="13" s="1"/>
  <c r="N107" i="13" s="1"/>
  <c r="P105" i="13"/>
  <c r="Q98" i="13"/>
  <c r="R98" i="13" s="1"/>
  <c r="O98" i="13"/>
  <c r="Q97" i="13"/>
  <c r="R97" i="13" s="1"/>
  <c r="O97" i="13"/>
  <c r="Q96" i="13"/>
  <c r="R96" i="13" s="1"/>
  <c r="O96" i="13"/>
  <c r="Q95" i="13"/>
  <c r="R95" i="13" s="1"/>
  <c r="O95" i="13"/>
  <c r="Q94" i="13"/>
  <c r="R94" i="13" s="1"/>
  <c r="O94" i="13"/>
  <c r="Q93" i="13"/>
  <c r="R93" i="13" s="1"/>
  <c r="O93" i="13"/>
  <c r="Q92" i="13"/>
  <c r="R92" i="13" s="1"/>
  <c r="O92" i="13"/>
  <c r="O91" i="13"/>
  <c r="P90" i="13"/>
  <c r="Q91" i="13" s="1"/>
  <c r="R91" i="13" s="1"/>
  <c r="L84" i="13"/>
  <c r="K84" i="13"/>
  <c r="M84" i="13" s="1"/>
  <c r="Q78" i="13"/>
  <c r="R78" i="13" s="1"/>
  <c r="O78" i="13"/>
  <c r="Q77" i="13"/>
  <c r="R77" i="13" s="1"/>
  <c r="O77" i="13"/>
  <c r="Q76" i="13"/>
  <c r="R76" i="13" s="1"/>
  <c r="O76" i="13"/>
  <c r="Q75" i="13"/>
  <c r="R75" i="13" s="1"/>
  <c r="O75" i="13"/>
  <c r="Q74" i="13"/>
  <c r="R74" i="13" s="1"/>
  <c r="O74" i="13"/>
  <c r="Q73" i="13"/>
  <c r="R73" i="13" s="1"/>
  <c r="O73" i="13"/>
  <c r="Q72" i="13"/>
  <c r="R72" i="13" s="1"/>
  <c r="O72" i="13"/>
  <c r="O71" i="13"/>
  <c r="P70" i="13"/>
  <c r="X34" i="13" s="1"/>
  <c r="M63" i="13"/>
  <c r="L63" i="13"/>
  <c r="K63" i="13"/>
  <c r="Q57" i="13"/>
  <c r="R57" i="13" s="1"/>
  <c r="O57" i="13"/>
  <c r="Q56" i="13"/>
  <c r="R56" i="13" s="1"/>
  <c r="O56" i="13"/>
  <c r="Q55" i="13"/>
  <c r="R55" i="13" s="1"/>
  <c r="O55" i="13"/>
  <c r="Q54" i="13"/>
  <c r="R54" i="13" s="1"/>
  <c r="O54" i="13"/>
  <c r="Q53" i="13"/>
  <c r="R53" i="13" s="1"/>
  <c r="O53" i="13"/>
  <c r="Q52" i="13"/>
  <c r="R52" i="13" s="1"/>
  <c r="O52" i="13"/>
  <c r="Q51" i="13"/>
  <c r="R51" i="13" s="1"/>
  <c r="O51" i="13"/>
  <c r="O50" i="13"/>
  <c r="P49" i="13"/>
  <c r="W34" i="13" s="1"/>
  <c r="L45" i="13"/>
  <c r="K45" i="13"/>
  <c r="M45" i="13" s="1"/>
  <c r="N45" i="13" s="1"/>
  <c r="Q42" i="13"/>
  <c r="R42" i="13" s="1"/>
  <c r="O42" i="13"/>
  <c r="Q41" i="13"/>
  <c r="R41" i="13" s="1"/>
  <c r="O41" i="13"/>
  <c r="Q40" i="13"/>
  <c r="R40" i="13" s="1"/>
  <c r="O40" i="13"/>
  <c r="Q39" i="13"/>
  <c r="R39" i="13" s="1"/>
  <c r="O39" i="13"/>
  <c r="Q38" i="13"/>
  <c r="R38" i="13" s="1"/>
  <c r="O38" i="13"/>
  <c r="Q37" i="13"/>
  <c r="R37" i="13" s="1"/>
  <c r="O37" i="13"/>
  <c r="Q36" i="13"/>
  <c r="R36" i="13" s="1"/>
  <c r="O36" i="13"/>
  <c r="O35" i="13"/>
  <c r="AA34" i="13"/>
  <c r="Z34" i="13"/>
  <c r="Y34" i="13"/>
  <c r="P34" i="13"/>
  <c r="Q35" i="13" s="1"/>
  <c r="R35" i="13" s="1"/>
  <c r="L30" i="13"/>
  <c r="K30" i="13"/>
  <c r="M30" i="13" s="1"/>
  <c r="Q26" i="13"/>
  <c r="R26" i="13" s="1"/>
  <c r="O26" i="13"/>
  <c r="Q25" i="13"/>
  <c r="R25" i="13" s="1"/>
  <c r="O25" i="13"/>
  <c r="Q24" i="13"/>
  <c r="R24" i="13" s="1"/>
  <c r="O24" i="13"/>
  <c r="Q23" i="13"/>
  <c r="R23" i="13" s="1"/>
  <c r="O23" i="13"/>
  <c r="Q22" i="13"/>
  <c r="R22" i="13" s="1"/>
  <c r="O22" i="13"/>
  <c r="Q21" i="13"/>
  <c r="R21" i="13" s="1"/>
  <c r="O21" i="13"/>
  <c r="Q20" i="13"/>
  <c r="R20" i="13" s="1"/>
  <c r="O20" i="13"/>
  <c r="O19" i="13"/>
  <c r="P18" i="13"/>
  <c r="U34" i="13" s="1"/>
  <c r="L880" i="12"/>
  <c r="N880" i="12" s="1"/>
  <c r="O880" i="12" s="1"/>
  <c r="Q878" i="12"/>
  <c r="R877" i="12"/>
  <c r="R878" i="12" s="1"/>
  <c r="S874" i="12"/>
  <c r="P874" i="12"/>
  <c r="S873" i="12"/>
  <c r="P873" i="12"/>
  <c r="S872" i="12"/>
  <c r="P872" i="12"/>
  <c r="S871" i="12"/>
  <c r="S870" i="12"/>
  <c r="S869" i="12"/>
  <c r="P869" i="12"/>
  <c r="S868" i="12"/>
  <c r="P868" i="12"/>
  <c r="T867" i="12"/>
  <c r="S867" i="12"/>
  <c r="P867" i="12"/>
  <c r="P866" i="12"/>
  <c r="Q865" i="12"/>
  <c r="R866" i="12" s="1"/>
  <c r="S866" i="12" s="1"/>
  <c r="L859" i="12"/>
  <c r="N859" i="12" s="1"/>
  <c r="O859" i="12" s="1"/>
  <c r="Q857" i="12"/>
  <c r="R856" i="12"/>
  <c r="R857" i="12" s="1"/>
  <c r="S853" i="12"/>
  <c r="S852" i="12"/>
  <c r="S851" i="12"/>
  <c r="S850" i="12"/>
  <c r="S849" i="12"/>
  <c r="S848" i="12"/>
  <c r="P848" i="12"/>
  <c r="S847" i="12"/>
  <c r="P847" i="12"/>
  <c r="S846" i="12"/>
  <c r="P846" i="12"/>
  <c r="P845" i="12"/>
  <c r="Q844" i="12"/>
  <c r="R845" i="12" s="1"/>
  <c r="S845" i="12" s="1"/>
  <c r="L838" i="12"/>
  <c r="N838" i="12" s="1"/>
  <c r="O838" i="12" s="1"/>
  <c r="Q836" i="12"/>
  <c r="R835" i="12"/>
  <c r="R836" i="12" s="1"/>
  <c r="S832" i="12"/>
  <c r="R832" i="12"/>
  <c r="P832" i="12"/>
  <c r="S831" i="12"/>
  <c r="R831" i="12"/>
  <c r="P831" i="12"/>
  <c r="R830" i="12"/>
  <c r="S830" i="12" s="1"/>
  <c r="R829" i="12"/>
  <c r="S829" i="12" s="1"/>
  <c r="R828" i="12"/>
  <c r="S828" i="12" s="1"/>
  <c r="R827" i="12"/>
  <c r="S827" i="12" s="1"/>
  <c r="P827" i="12"/>
  <c r="R826" i="12"/>
  <c r="S826" i="12" s="1"/>
  <c r="R825" i="12"/>
  <c r="S825" i="12" s="1"/>
  <c r="P825" i="12"/>
  <c r="P824" i="12"/>
  <c r="Q823" i="12"/>
  <c r="T825" i="12" s="1"/>
  <c r="L817" i="12"/>
  <c r="Q815" i="12"/>
  <c r="R815" i="12"/>
  <c r="R811" i="12"/>
  <c r="S811" i="12" s="1"/>
  <c r="R810" i="12"/>
  <c r="S810" i="12" s="1"/>
  <c r="R809" i="12"/>
  <c r="S809" i="12" s="1"/>
  <c r="R808" i="12"/>
  <c r="S808" i="12" s="1"/>
  <c r="R807" i="12"/>
  <c r="S807" i="12" s="1"/>
  <c r="R806" i="12"/>
  <c r="S806" i="12" s="1"/>
  <c r="P806" i="12"/>
  <c r="R805" i="12"/>
  <c r="S805" i="12" s="1"/>
  <c r="P805" i="12"/>
  <c r="R804" i="12"/>
  <c r="S804" i="12" s="1"/>
  <c r="P804" i="12"/>
  <c r="P803" i="12"/>
  <c r="Q802" i="12"/>
  <c r="R803" i="12" s="1"/>
  <c r="S803" i="12" s="1"/>
  <c r="Q794" i="12"/>
  <c r="R794" i="12"/>
  <c r="R790" i="12"/>
  <c r="S790" i="12" s="1"/>
  <c r="R789" i="12"/>
  <c r="S789" i="12" s="1"/>
  <c r="R788" i="12"/>
  <c r="S788" i="12" s="1"/>
  <c r="R787" i="12"/>
  <c r="S787" i="12" s="1"/>
  <c r="R786" i="12"/>
  <c r="S786" i="12" s="1"/>
  <c r="R785" i="12"/>
  <c r="S785" i="12" s="1"/>
  <c r="P785" i="12"/>
  <c r="R784" i="12"/>
  <c r="S784" i="12" s="1"/>
  <c r="P784" i="12"/>
  <c r="R783" i="12"/>
  <c r="S783" i="12" s="1"/>
  <c r="P783" i="12"/>
  <c r="P782" i="12"/>
  <c r="Q781" i="12"/>
  <c r="N775" i="12"/>
  <c r="O775" i="12" s="1"/>
  <c r="Q773" i="12"/>
  <c r="R773" i="12"/>
  <c r="R769" i="12"/>
  <c r="S769" i="12" s="1"/>
  <c r="R768" i="12"/>
  <c r="S768" i="12" s="1"/>
  <c r="R767" i="12"/>
  <c r="S767" i="12" s="1"/>
  <c r="R766" i="12"/>
  <c r="S766" i="12" s="1"/>
  <c r="R765" i="12"/>
  <c r="S765" i="12" s="1"/>
  <c r="R764" i="12"/>
  <c r="S764" i="12" s="1"/>
  <c r="P764" i="12"/>
  <c r="R763" i="12"/>
  <c r="S763" i="12" s="1"/>
  <c r="P763" i="12"/>
  <c r="R762" i="12"/>
  <c r="S762" i="12" s="1"/>
  <c r="P762" i="12"/>
  <c r="P761" i="12"/>
  <c r="Q760" i="12"/>
  <c r="T762" i="12" s="1"/>
  <c r="R751" i="12"/>
  <c r="R752" i="12" s="1"/>
  <c r="Q752" i="12"/>
  <c r="R748" i="12"/>
  <c r="S748" i="12" s="1"/>
  <c r="R747" i="12"/>
  <c r="S747" i="12" s="1"/>
  <c r="R746" i="12"/>
  <c r="S746" i="12" s="1"/>
  <c r="R745" i="12"/>
  <c r="S745" i="12" s="1"/>
  <c r="R744" i="12"/>
  <c r="S744" i="12" s="1"/>
  <c r="P744" i="12"/>
  <c r="R743" i="12"/>
  <c r="S743" i="12" s="1"/>
  <c r="P743" i="12"/>
  <c r="R742" i="12"/>
  <c r="S742" i="12" s="1"/>
  <c r="P742" i="12"/>
  <c r="R741" i="12"/>
  <c r="S741" i="12" s="1"/>
  <c r="P741" i="12"/>
  <c r="P740" i="12"/>
  <c r="Q739" i="12"/>
  <c r="R740" i="12" s="1"/>
  <c r="S740" i="12" s="1"/>
  <c r="R730" i="12"/>
  <c r="R731" i="12" s="1"/>
  <c r="Q731" i="12"/>
  <c r="R727" i="12"/>
  <c r="S727" i="12" s="1"/>
  <c r="R726" i="12"/>
  <c r="S726" i="12" s="1"/>
  <c r="R725" i="12"/>
  <c r="S725" i="12" s="1"/>
  <c r="R724" i="12"/>
  <c r="S724" i="12" s="1"/>
  <c r="P724" i="12"/>
  <c r="R723" i="12"/>
  <c r="S723" i="12" s="1"/>
  <c r="P723" i="12"/>
  <c r="R722" i="12"/>
  <c r="S722" i="12" s="1"/>
  <c r="P722" i="12"/>
  <c r="R721" i="12"/>
  <c r="S721" i="12" s="1"/>
  <c r="P721" i="12"/>
  <c r="R720" i="12"/>
  <c r="S720" i="12" s="1"/>
  <c r="P720" i="12"/>
  <c r="P719" i="12"/>
  <c r="Q718" i="12"/>
  <c r="R719" i="12" s="1"/>
  <c r="S719" i="12" s="1"/>
  <c r="Q710" i="12"/>
  <c r="R706" i="12"/>
  <c r="S706" i="12" s="1"/>
  <c r="R705" i="12"/>
  <c r="S705" i="12" s="1"/>
  <c r="R704" i="12"/>
  <c r="S704" i="12" s="1"/>
  <c r="P704" i="12"/>
  <c r="R703" i="12"/>
  <c r="S703" i="12" s="1"/>
  <c r="P703" i="12"/>
  <c r="R702" i="12"/>
  <c r="S702" i="12" s="1"/>
  <c r="P702" i="12"/>
  <c r="R701" i="12"/>
  <c r="S701" i="12" s="1"/>
  <c r="P701" i="12"/>
  <c r="R700" i="12"/>
  <c r="S700" i="12" s="1"/>
  <c r="P700" i="12"/>
  <c r="R699" i="12"/>
  <c r="S699" i="12" s="1"/>
  <c r="P699" i="12"/>
  <c r="P698" i="12"/>
  <c r="Q697" i="12"/>
  <c r="T699" i="12" s="1"/>
  <c r="L691" i="12"/>
  <c r="R688" i="12" s="1"/>
  <c r="R689" i="12" s="1"/>
  <c r="Q689" i="12"/>
  <c r="R684" i="12"/>
  <c r="S684" i="12" s="1"/>
  <c r="R683" i="12"/>
  <c r="S683" i="12" s="1"/>
  <c r="P683" i="12"/>
  <c r="R682" i="12"/>
  <c r="S682" i="12" s="1"/>
  <c r="P682" i="12"/>
  <c r="R681" i="12"/>
  <c r="S681" i="12" s="1"/>
  <c r="P681" i="12"/>
  <c r="R680" i="12"/>
  <c r="S680" i="12" s="1"/>
  <c r="P680" i="12"/>
  <c r="R679" i="12"/>
  <c r="S679" i="12" s="1"/>
  <c r="P679" i="12"/>
  <c r="R678" i="12"/>
  <c r="S678" i="12" s="1"/>
  <c r="P678" i="12"/>
  <c r="T677" i="12"/>
  <c r="R677" i="12"/>
  <c r="S677" i="12" s="1"/>
  <c r="P677" i="12"/>
  <c r="P676" i="12"/>
  <c r="Q675" i="12"/>
  <c r="R676" i="12" s="1"/>
  <c r="S676" i="12" s="1"/>
  <c r="M669" i="12"/>
  <c r="Y672" i="12" s="1"/>
  <c r="L669" i="12"/>
  <c r="R666" i="12" s="1"/>
  <c r="R667" i="12" s="1"/>
  <c r="Q667" i="12"/>
  <c r="R661" i="12"/>
  <c r="S661" i="12" s="1"/>
  <c r="P661" i="12"/>
  <c r="R660" i="12"/>
  <c r="S660" i="12" s="1"/>
  <c r="P660" i="12"/>
  <c r="R659" i="12"/>
  <c r="S659" i="12" s="1"/>
  <c r="P659" i="12"/>
  <c r="R658" i="12"/>
  <c r="S658" i="12" s="1"/>
  <c r="P658" i="12"/>
  <c r="R657" i="12"/>
  <c r="S657" i="12" s="1"/>
  <c r="P657" i="12"/>
  <c r="R656" i="12"/>
  <c r="S656" i="12" s="1"/>
  <c r="P656" i="12"/>
  <c r="R655" i="12"/>
  <c r="S655" i="12" s="1"/>
  <c r="P655" i="12"/>
  <c r="R654" i="12"/>
  <c r="S654" i="12" s="1"/>
  <c r="P654" i="12"/>
  <c r="P653" i="12"/>
  <c r="Q652" i="12"/>
  <c r="T654" i="12" s="1"/>
  <c r="M646" i="12"/>
  <c r="L646" i="12"/>
  <c r="N646" i="12" s="1"/>
  <c r="O646" i="12" s="1"/>
  <c r="Q644" i="12"/>
  <c r="R638" i="12"/>
  <c r="S638" i="12" s="1"/>
  <c r="P638" i="12"/>
  <c r="R637" i="12"/>
  <c r="S637" i="12" s="1"/>
  <c r="P637" i="12"/>
  <c r="R636" i="12"/>
  <c r="S636" i="12" s="1"/>
  <c r="P636" i="12"/>
  <c r="R635" i="12"/>
  <c r="S635" i="12" s="1"/>
  <c r="P635" i="12"/>
  <c r="R634" i="12"/>
  <c r="S634" i="12" s="1"/>
  <c r="P634" i="12"/>
  <c r="R633" i="12"/>
  <c r="S633" i="12" s="1"/>
  <c r="P633" i="12"/>
  <c r="R632" i="12"/>
  <c r="S632" i="12" s="1"/>
  <c r="P632" i="12"/>
  <c r="R631" i="12"/>
  <c r="S631" i="12" s="1"/>
  <c r="P631" i="12"/>
  <c r="P630" i="12"/>
  <c r="Q629" i="12"/>
  <c r="U631" i="12" s="1"/>
  <c r="M623" i="12"/>
  <c r="L623" i="12"/>
  <c r="N623" i="12" s="1"/>
  <c r="O623" i="12" s="1"/>
  <c r="Q621" i="12"/>
  <c r="R620" i="12"/>
  <c r="R621" i="12" s="1"/>
  <c r="R615" i="12"/>
  <c r="S615" i="12" s="1"/>
  <c r="P615" i="12"/>
  <c r="R614" i="12"/>
  <c r="S614" i="12" s="1"/>
  <c r="P614" i="12"/>
  <c r="R613" i="12"/>
  <c r="S613" i="12" s="1"/>
  <c r="P613" i="12"/>
  <c r="R612" i="12"/>
  <c r="S612" i="12" s="1"/>
  <c r="P612" i="12"/>
  <c r="R611" i="12"/>
  <c r="S611" i="12" s="1"/>
  <c r="P611" i="12"/>
  <c r="R610" i="12"/>
  <c r="S610" i="12" s="1"/>
  <c r="P610" i="12"/>
  <c r="R609" i="12"/>
  <c r="S609" i="12" s="1"/>
  <c r="P609" i="12"/>
  <c r="R608" i="12"/>
  <c r="S608" i="12" s="1"/>
  <c r="P608" i="12"/>
  <c r="P607" i="12"/>
  <c r="Q606" i="12"/>
  <c r="U608" i="12" s="1"/>
  <c r="M600" i="12"/>
  <c r="L600" i="12"/>
  <c r="N600" i="12" s="1"/>
  <c r="O600" i="12" s="1"/>
  <c r="Q598" i="12"/>
  <c r="R592" i="12"/>
  <c r="S592" i="12" s="1"/>
  <c r="P592" i="12"/>
  <c r="R591" i="12"/>
  <c r="S591" i="12" s="1"/>
  <c r="P591" i="12"/>
  <c r="R590" i="12"/>
  <c r="S590" i="12" s="1"/>
  <c r="P590" i="12"/>
  <c r="R589" i="12"/>
  <c r="S589" i="12" s="1"/>
  <c r="P589" i="12"/>
  <c r="R588" i="12"/>
  <c r="S588" i="12" s="1"/>
  <c r="P588" i="12"/>
  <c r="R587" i="12"/>
  <c r="S587" i="12" s="1"/>
  <c r="P587" i="12"/>
  <c r="R586" i="12"/>
  <c r="S586" i="12" s="1"/>
  <c r="P586" i="12"/>
  <c r="R585" i="12"/>
  <c r="S585" i="12" s="1"/>
  <c r="P585" i="12"/>
  <c r="P584" i="12"/>
  <c r="Q583" i="12"/>
  <c r="M578" i="12"/>
  <c r="L578" i="12"/>
  <c r="R575" i="12" s="1"/>
  <c r="R576" i="12" s="1"/>
  <c r="Q576" i="12"/>
  <c r="R570" i="12"/>
  <c r="S570" i="12" s="1"/>
  <c r="P570" i="12"/>
  <c r="R569" i="12"/>
  <c r="S569" i="12" s="1"/>
  <c r="P569" i="12"/>
  <c r="R568" i="12"/>
  <c r="S568" i="12" s="1"/>
  <c r="P568" i="12"/>
  <c r="S567" i="12"/>
  <c r="R567" i="12"/>
  <c r="P567" i="12"/>
  <c r="R566" i="12"/>
  <c r="S566" i="12" s="1"/>
  <c r="P566" i="12"/>
  <c r="R565" i="12"/>
  <c r="S565" i="12" s="1"/>
  <c r="P565" i="12"/>
  <c r="R564" i="12"/>
  <c r="S564" i="12" s="1"/>
  <c r="P564" i="12"/>
  <c r="U563" i="12"/>
  <c r="R563" i="12"/>
  <c r="S563" i="12" s="1"/>
  <c r="P563" i="12"/>
  <c r="P562" i="12"/>
  <c r="Q561" i="12"/>
  <c r="R562" i="12" s="1"/>
  <c r="S562" i="12" s="1"/>
  <c r="M555" i="12"/>
  <c r="L555" i="12"/>
  <c r="N555" i="12" s="1"/>
  <c r="O555" i="12" s="1"/>
  <c r="Q553" i="12"/>
  <c r="R547" i="12"/>
  <c r="S547" i="12" s="1"/>
  <c r="P547" i="12"/>
  <c r="R546" i="12"/>
  <c r="S546" i="12" s="1"/>
  <c r="P546" i="12"/>
  <c r="R545" i="12"/>
  <c r="S545" i="12" s="1"/>
  <c r="P545" i="12"/>
  <c r="R544" i="12"/>
  <c r="S544" i="12" s="1"/>
  <c r="P544" i="12"/>
  <c r="R543" i="12"/>
  <c r="S543" i="12" s="1"/>
  <c r="P543" i="12"/>
  <c r="R542" i="12"/>
  <c r="S542" i="12" s="1"/>
  <c r="P542" i="12"/>
  <c r="R541" i="12"/>
  <c r="S541" i="12" s="1"/>
  <c r="P541" i="12"/>
  <c r="R540" i="12"/>
  <c r="S540" i="12" s="1"/>
  <c r="P540" i="12"/>
  <c r="P539" i="12"/>
  <c r="Q538" i="12"/>
  <c r="U540" i="12" s="1"/>
  <c r="M532" i="12"/>
  <c r="L532" i="12"/>
  <c r="R529" i="12" s="1"/>
  <c r="R530" i="12" s="1"/>
  <c r="Q530" i="12"/>
  <c r="R524" i="12"/>
  <c r="S524" i="12" s="1"/>
  <c r="P524" i="12"/>
  <c r="R523" i="12"/>
  <c r="S523" i="12" s="1"/>
  <c r="P523" i="12"/>
  <c r="R522" i="12"/>
  <c r="S522" i="12" s="1"/>
  <c r="P522" i="12"/>
  <c r="R521" i="12"/>
  <c r="S521" i="12" s="1"/>
  <c r="P521" i="12"/>
  <c r="R520" i="12"/>
  <c r="S520" i="12" s="1"/>
  <c r="P520" i="12"/>
  <c r="R519" i="12"/>
  <c r="S519" i="12" s="1"/>
  <c r="P519" i="12"/>
  <c r="R518" i="12"/>
  <c r="S518" i="12" s="1"/>
  <c r="P518" i="12"/>
  <c r="R517" i="12"/>
  <c r="S517" i="12" s="1"/>
  <c r="P517" i="12"/>
  <c r="P516" i="12"/>
  <c r="Q515" i="12"/>
  <c r="R516" i="12" s="1"/>
  <c r="S516" i="12" s="1"/>
  <c r="M509" i="12"/>
  <c r="L509" i="12"/>
  <c r="N509" i="12" s="1"/>
  <c r="O509" i="12" s="1"/>
  <c r="Q507" i="12"/>
  <c r="R501" i="12"/>
  <c r="S501" i="12" s="1"/>
  <c r="P501" i="12"/>
  <c r="R500" i="12"/>
  <c r="S500" i="12" s="1"/>
  <c r="P500" i="12"/>
  <c r="R499" i="12"/>
  <c r="S499" i="12" s="1"/>
  <c r="P499" i="12"/>
  <c r="R498" i="12"/>
  <c r="S498" i="12" s="1"/>
  <c r="P498" i="12"/>
  <c r="R497" i="12"/>
  <c r="S497" i="12" s="1"/>
  <c r="P497" i="12"/>
  <c r="R496" i="12"/>
  <c r="S496" i="12" s="1"/>
  <c r="P496" i="12"/>
  <c r="R495" i="12"/>
  <c r="S495" i="12" s="1"/>
  <c r="P495" i="12"/>
  <c r="R494" i="12"/>
  <c r="S494" i="12" s="1"/>
  <c r="P494" i="12"/>
  <c r="P493" i="12"/>
  <c r="Q492" i="12"/>
  <c r="U494" i="12" s="1"/>
  <c r="M486" i="12"/>
  <c r="L486" i="12"/>
  <c r="Q484" i="12"/>
  <c r="R478" i="12"/>
  <c r="S478" i="12" s="1"/>
  <c r="P478" i="12"/>
  <c r="R477" i="12"/>
  <c r="S477" i="12" s="1"/>
  <c r="P477" i="12"/>
  <c r="R476" i="12"/>
  <c r="S476" i="12" s="1"/>
  <c r="P476" i="12"/>
  <c r="R475" i="12"/>
  <c r="S475" i="12" s="1"/>
  <c r="P475" i="12"/>
  <c r="R474" i="12"/>
  <c r="S474" i="12" s="1"/>
  <c r="P474" i="12"/>
  <c r="R473" i="12"/>
  <c r="S473" i="12" s="1"/>
  <c r="P473" i="12"/>
  <c r="R472" i="12"/>
  <c r="S472" i="12" s="1"/>
  <c r="P472" i="12"/>
  <c r="U471" i="12"/>
  <c r="R471" i="12"/>
  <c r="S471" i="12" s="1"/>
  <c r="P471" i="12"/>
  <c r="P470" i="12"/>
  <c r="Q469" i="12"/>
  <c r="R470" i="12" s="1"/>
  <c r="S470" i="12" s="1"/>
  <c r="M463" i="12"/>
  <c r="L463" i="12"/>
  <c r="N463" i="12" s="1"/>
  <c r="O463" i="12" s="1"/>
  <c r="Q461" i="12"/>
  <c r="R455" i="12"/>
  <c r="S455" i="12" s="1"/>
  <c r="P455" i="12"/>
  <c r="R454" i="12"/>
  <c r="S454" i="12" s="1"/>
  <c r="P454" i="12"/>
  <c r="R453" i="12"/>
  <c r="S453" i="12" s="1"/>
  <c r="P453" i="12"/>
  <c r="R452" i="12"/>
  <c r="S452" i="12" s="1"/>
  <c r="P452" i="12"/>
  <c r="R451" i="12"/>
  <c r="S451" i="12" s="1"/>
  <c r="P451" i="12"/>
  <c r="R450" i="12"/>
  <c r="S450" i="12" s="1"/>
  <c r="P450" i="12"/>
  <c r="R449" i="12"/>
  <c r="S449" i="12" s="1"/>
  <c r="P449" i="12"/>
  <c r="R448" i="12"/>
  <c r="S448" i="12" s="1"/>
  <c r="P448" i="12"/>
  <c r="P447" i="12"/>
  <c r="Q446" i="12"/>
  <c r="U448" i="12" s="1"/>
  <c r="M440" i="12"/>
  <c r="L440" i="12"/>
  <c r="Q438" i="12"/>
  <c r="R432" i="12"/>
  <c r="S432" i="12" s="1"/>
  <c r="P432" i="12"/>
  <c r="R431" i="12"/>
  <c r="S431" i="12" s="1"/>
  <c r="P431" i="12"/>
  <c r="R430" i="12"/>
  <c r="S430" i="12" s="1"/>
  <c r="P430" i="12"/>
  <c r="R429" i="12"/>
  <c r="S429" i="12" s="1"/>
  <c r="P429" i="12"/>
  <c r="R428" i="12"/>
  <c r="S428" i="12" s="1"/>
  <c r="P428" i="12"/>
  <c r="R427" i="12"/>
  <c r="S427" i="12" s="1"/>
  <c r="P427" i="12"/>
  <c r="R426" i="12"/>
  <c r="S426" i="12" s="1"/>
  <c r="P426" i="12"/>
  <c r="R425" i="12"/>
  <c r="S425" i="12" s="1"/>
  <c r="P425" i="12"/>
  <c r="P424" i="12"/>
  <c r="Q423" i="12"/>
  <c r="U425" i="12" s="1"/>
  <c r="M417" i="12"/>
  <c r="L417" i="12"/>
  <c r="R414" i="12" s="1"/>
  <c r="R415" i="12" s="1"/>
  <c r="Q415" i="12"/>
  <c r="R409" i="12"/>
  <c r="S409" i="12" s="1"/>
  <c r="P409" i="12"/>
  <c r="R408" i="12"/>
  <c r="S408" i="12" s="1"/>
  <c r="P408" i="12"/>
  <c r="R407" i="12"/>
  <c r="S407" i="12" s="1"/>
  <c r="P407" i="12"/>
  <c r="R406" i="12"/>
  <c r="S406" i="12" s="1"/>
  <c r="P406" i="12"/>
  <c r="R405" i="12"/>
  <c r="S405" i="12" s="1"/>
  <c r="P405" i="12"/>
  <c r="R404" i="12"/>
  <c r="S404" i="12" s="1"/>
  <c r="P404" i="12"/>
  <c r="R403" i="12"/>
  <c r="S403" i="12" s="1"/>
  <c r="P403" i="12"/>
  <c r="R402" i="12"/>
  <c r="S402" i="12" s="1"/>
  <c r="P402" i="12"/>
  <c r="P401" i="12"/>
  <c r="Q400" i="12"/>
  <c r="R401" i="12" s="1"/>
  <c r="S401" i="12" s="1"/>
  <c r="M394" i="12"/>
  <c r="L394" i="12"/>
  <c r="N394" i="12" s="1"/>
  <c r="Q392" i="12"/>
  <c r="R386" i="12"/>
  <c r="S386" i="12" s="1"/>
  <c r="P386" i="12"/>
  <c r="R385" i="12"/>
  <c r="S385" i="12" s="1"/>
  <c r="P385" i="12"/>
  <c r="R384" i="12"/>
  <c r="S384" i="12" s="1"/>
  <c r="P384" i="12"/>
  <c r="R383" i="12"/>
  <c r="S383" i="12" s="1"/>
  <c r="P383" i="12"/>
  <c r="R382" i="12"/>
  <c r="S382" i="12" s="1"/>
  <c r="P382" i="12"/>
  <c r="R381" i="12"/>
  <c r="S381" i="12" s="1"/>
  <c r="P381" i="12"/>
  <c r="R380" i="12"/>
  <c r="S380" i="12" s="1"/>
  <c r="P380" i="12"/>
  <c r="R379" i="12"/>
  <c r="S379" i="12" s="1"/>
  <c r="P379" i="12"/>
  <c r="P378" i="12"/>
  <c r="Q377" i="12"/>
  <c r="M371" i="12"/>
  <c r="L371" i="12"/>
  <c r="R368" i="12" s="1"/>
  <c r="R369" i="12" s="1"/>
  <c r="Q369" i="12"/>
  <c r="R362" i="12"/>
  <c r="S362" i="12" s="1"/>
  <c r="P362" i="12"/>
  <c r="R361" i="12"/>
  <c r="S361" i="12" s="1"/>
  <c r="P361" i="12"/>
  <c r="R360" i="12"/>
  <c r="S360" i="12" s="1"/>
  <c r="P360" i="12"/>
  <c r="R359" i="12"/>
  <c r="S359" i="12" s="1"/>
  <c r="P359" i="12"/>
  <c r="R358" i="12"/>
  <c r="S358" i="12" s="1"/>
  <c r="P358" i="12"/>
  <c r="R357" i="12"/>
  <c r="S357" i="12" s="1"/>
  <c r="P357" i="12"/>
  <c r="R356" i="12"/>
  <c r="S356" i="12" s="1"/>
  <c r="P356" i="12"/>
  <c r="U355" i="12"/>
  <c r="R355" i="12"/>
  <c r="S355" i="12" s="1"/>
  <c r="P355" i="12"/>
  <c r="P354" i="12"/>
  <c r="Q353" i="12"/>
  <c r="R354" i="12" s="1"/>
  <c r="S354" i="12" s="1"/>
  <c r="M347" i="12"/>
  <c r="L347" i="12"/>
  <c r="N347" i="12" s="1"/>
  <c r="O347" i="12" s="1"/>
  <c r="Q345" i="12"/>
  <c r="R344" i="12"/>
  <c r="R345" i="12" s="1"/>
  <c r="R339" i="12"/>
  <c r="S339" i="12" s="1"/>
  <c r="P339" i="12"/>
  <c r="R338" i="12"/>
  <c r="S338" i="12" s="1"/>
  <c r="P338" i="12"/>
  <c r="R337" i="12"/>
  <c r="S337" i="12" s="1"/>
  <c r="P337" i="12"/>
  <c r="R336" i="12"/>
  <c r="S336" i="12" s="1"/>
  <c r="P336" i="12"/>
  <c r="R335" i="12"/>
  <c r="S335" i="12" s="1"/>
  <c r="P335" i="12"/>
  <c r="R334" i="12"/>
  <c r="S334" i="12" s="1"/>
  <c r="P334" i="12"/>
  <c r="R333" i="12"/>
  <c r="S333" i="12" s="1"/>
  <c r="P333" i="12"/>
  <c r="R332" i="12"/>
  <c r="S332" i="12" s="1"/>
  <c r="P332" i="12"/>
  <c r="R331" i="12"/>
  <c r="S331" i="12" s="1"/>
  <c r="P331" i="12"/>
  <c r="Q330" i="12"/>
  <c r="U332" i="12" s="1"/>
  <c r="M324" i="12"/>
  <c r="L324" i="12"/>
  <c r="N324" i="12" s="1"/>
  <c r="Q322" i="12"/>
  <c r="R321" i="12"/>
  <c r="R322" i="12" s="1"/>
  <c r="R316" i="12"/>
  <c r="S316" i="12" s="1"/>
  <c r="P316" i="12"/>
  <c r="R315" i="12"/>
  <c r="S315" i="12" s="1"/>
  <c r="P315" i="12"/>
  <c r="R314" i="12"/>
  <c r="S314" i="12" s="1"/>
  <c r="P314" i="12"/>
  <c r="S313" i="12"/>
  <c r="R313" i="12"/>
  <c r="P313" i="12"/>
  <c r="R312" i="12"/>
  <c r="S312" i="12" s="1"/>
  <c r="P312" i="12"/>
  <c r="R311" i="12"/>
  <c r="S311" i="12" s="1"/>
  <c r="P311" i="12"/>
  <c r="R310" i="12"/>
  <c r="S310" i="12" s="1"/>
  <c r="P310" i="12"/>
  <c r="R309" i="12"/>
  <c r="S309" i="12" s="1"/>
  <c r="P309" i="12"/>
  <c r="P308" i="12"/>
  <c r="Q307" i="12"/>
  <c r="M301" i="12"/>
  <c r="L301" i="12"/>
  <c r="Q299" i="12"/>
  <c r="R293" i="12"/>
  <c r="S293" i="12" s="1"/>
  <c r="P293" i="12"/>
  <c r="R292" i="12"/>
  <c r="S292" i="12" s="1"/>
  <c r="P292" i="12"/>
  <c r="R291" i="12"/>
  <c r="S291" i="12" s="1"/>
  <c r="P291" i="12"/>
  <c r="R290" i="12"/>
  <c r="S290" i="12" s="1"/>
  <c r="P290" i="12"/>
  <c r="R289" i="12"/>
  <c r="S289" i="12" s="1"/>
  <c r="P289" i="12"/>
  <c r="R288" i="12"/>
  <c r="S288" i="12" s="1"/>
  <c r="P288" i="12"/>
  <c r="R287" i="12"/>
  <c r="S287" i="12" s="1"/>
  <c r="P287" i="12"/>
  <c r="R286" i="12"/>
  <c r="S286" i="12" s="1"/>
  <c r="P286" i="12"/>
  <c r="P285" i="12"/>
  <c r="Q284" i="12"/>
  <c r="U286" i="12" s="1"/>
  <c r="M278" i="12"/>
  <c r="L278" i="12"/>
  <c r="N278" i="12" s="1"/>
  <c r="Q276" i="12"/>
  <c r="R270" i="12"/>
  <c r="S270" i="12" s="1"/>
  <c r="P270" i="12"/>
  <c r="R269" i="12"/>
  <c r="S269" i="12" s="1"/>
  <c r="P269" i="12"/>
  <c r="R268" i="12"/>
  <c r="S268" i="12" s="1"/>
  <c r="P268" i="12"/>
  <c r="R267" i="12"/>
  <c r="S267" i="12" s="1"/>
  <c r="P267" i="12"/>
  <c r="R266" i="12"/>
  <c r="S266" i="12" s="1"/>
  <c r="P266" i="12"/>
  <c r="R265" i="12"/>
  <c r="S265" i="12" s="1"/>
  <c r="P265" i="12"/>
  <c r="R264" i="12"/>
  <c r="S264" i="12" s="1"/>
  <c r="P264" i="12"/>
  <c r="R263" i="12"/>
  <c r="S263" i="12" s="1"/>
  <c r="P263" i="12"/>
  <c r="P262" i="12"/>
  <c r="Q261" i="12"/>
  <c r="U263" i="12" s="1"/>
  <c r="M255" i="12"/>
  <c r="L255" i="12"/>
  <c r="N255" i="12" s="1"/>
  <c r="Q253" i="12"/>
  <c r="R246" i="12"/>
  <c r="S246" i="12" s="1"/>
  <c r="P246" i="12"/>
  <c r="R245" i="12"/>
  <c r="S245" i="12" s="1"/>
  <c r="P245" i="12"/>
  <c r="R244" i="12"/>
  <c r="S244" i="12" s="1"/>
  <c r="P244" i="12"/>
  <c r="R243" i="12"/>
  <c r="S243" i="12" s="1"/>
  <c r="P243" i="12"/>
  <c r="R242" i="12"/>
  <c r="S242" i="12" s="1"/>
  <c r="P242" i="12"/>
  <c r="R241" i="12"/>
  <c r="S241" i="12" s="1"/>
  <c r="P241" i="12"/>
  <c r="R240" i="12"/>
  <c r="S240" i="12" s="1"/>
  <c r="P240" i="12"/>
  <c r="R239" i="12"/>
  <c r="S239" i="12" s="1"/>
  <c r="P239" i="12"/>
  <c r="P238" i="12"/>
  <c r="Q237" i="12"/>
  <c r="U239" i="12" s="1"/>
  <c r="M231" i="12"/>
  <c r="L231" i="12"/>
  <c r="N231" i="12" s="1"/>
  <c r="Q229" i="12"/>
  <c r="R228" i="12"/>
  <c r="R229" i="12" s="1"/>
  <c r="R223" i="12"/>
  <c r="S223" i="12" s="1"/>
  <c r="P223" i="12"/>
  <c r="R222" i="12"/>
  <c r="S222" i="12" s="1"/>
  <c r="P222" i="12"/>
  <c r="R221" i="12"/>
  <c r="S221" i="12" s="1"/>
  <c r="P221" i="12"/>
  <c r="R220" i="12"/>
  <c r="S220" i="12" s="1"/>
  <c r="P220" i="12"/>
  <c r="R219" i="12"/>
  <c r="S219" i="12" s="1"/>
  <c r="P219" i="12"/>
  <c r="R218" i="12"/>
  <c r="S218" i="12" s="1"/>
  <c r="P218" i="12"/>
  <c r="R217" i="12"/>
  <c r="S217" i="12" s="1"/>
  <c r="P217" i="12"/>
  <c r="R216" i="12"/>
  <c r="S216" i="12" s="1"/>
  <c r="P216" i="12"/>
  <c r="P215" i="12"/>
  <c r="Q214" i="12"/>
  <c r="M208" i="12"/>
  <c r="L208" i="12"/>
  <c r="U206" i="12"/>
  <c r="R203" i="12"/>
  <c r="S203" i="12" s="1"/>
  <c r="P203" i="12"/>
  <c r="R202" i="12"/>
  <c r="S202" i="12" s="1"/>
  <c r="P202" i="12"/>
  <c r="R201" i="12"/>
  <c r="S201" i="12" s="1"/>
  <c r="P201" i="12"/>
  <c r="R200" i="12"/>
  <c r="S200" i="12" s="1"/>
  <c r="P200" i="12"/>
  <c r="R199" i="12"/>
  <c r="S199" i="12" s="1"/>
  <c r="P199" i="12"/>
  <c r="R198" i="12"/>
  <c r="S198" i="12" s="1"/>
  <c r="P198" i="12"/>
  <c r="R197" i="12"/>
  <c r="S197" i="12" s="1"/>
  <c r="P197" i="12"/>
  <c r="R196" i="12"/>
  <c r="S196" i="12" s="1"/>
  <c r="P196" i="12"/>
  <c r="P195" i="12"/>
  <c r="Q194" i="12"/>
  <c r="U190" i="12"/>
  <c r="M190" i="12"/>
  <c r="L190" i="12"/>
  <c r="N190" i="12" s="1"/>
  <c r="O190" i="12" s="1"/>
  <c r="V189" i="12"/>
  <c r="V190" i="12" s="1"/>
  <c r="R187" i="12"/>
  <c r="S187" i="12" s="1"/>
  <c r="P187" i="12"/>
  <c r="R186" i="12"/>
  <c r="S186" i="12" s="1"/>
  <c r="P186" i="12"/>
  <c r="R185" i="12"/>
  <c r="S185" i="12" s="1"/>
  <c r="P185" i="12"/>
  <c r="R184" i="12"/>
  <c r="S184" i="12" s="1"/>
  <c r="P184" i="12"/>
  <c r="R183" i="12"/>
  <c r="S183" i="12" s="1"/>
  <c r="P183" i="12"/>
  <c r="R182" i="12"/>
  <c r="S182" i="12" s="1"/>
  <c r="P182" i="12"/>
  <c r="R181" i="12"/>
  <c r="S181" i="12" s="1"/>
  <c r="P181" i="12"/>
  <c r="R180" i="12"/>
  <c r="S180" i="12" s="1"/>
  <c r="P180" i="12"/>
  <c r="P179" i="12"/>
  <c r="Q178" i="12"/>
  <c r="AE128" i="12" s="1"/>
  <c r="U174" i="12"/>
  <c r="M174" i="12"/>
  <c r="L174" i="12"/>
  <c r="N174" i="12" s="1"/>
  <c r="O174" i="12" s="1"/>
  <c r="V173" i="12"/>
  <c r="V174" i="12" s="1"/>
  <c r="R171" i="12"/>
  <c r="S171" i="12" s="1"/>
  <c r="P171" i="12"/>
  <c r="R170" i="12"/>
  <c r="S170" i="12" s="1"/>
  <c r="P170" i="12"/>
  <c r="R169" i="12"/>
  <c r="S169" i="12" s="1"/>
  <c r="P169" i="12"/>
  <c r="R168" i="12"/>
  <c r="S168" i="12" s="1"/>
  <c r="P168" i="12"/>
  <c r="R167" i="12"/>
  <c r="S167" i="12" s="1"/>
  <c r="P167" i="12"/>
  <c r="R166" i="12"/>
  <c r="S166" i="12" s="1"/>
  <c r="P166" i="12"/>
  <c r="R165" i="12"/>
  <c r="S165" i="12" s="1"/>
  <c r="P165" i="12"/>
  <c r="R164" i="12"/>
  <c r="S164" i="12" s="1"/>
  <c r="P164" i="12"/>
  <c r="P163" i="12"/>
  <c r="Q162" i="12"/>
  <c r="R163" i="12" s="1"/>
  <c r="S163" i="12" s="1"/>
  <c r="M158" i="12"/>
  <c r="L158" i="12"/>
  <c r="N158" i="12" s="1"/>
  <c r="R154" i="12"/>
  <c r="S154" i="12" s="1"/>
  <c r="P154" i="12"/>
  <c r="R153" i="12"/>
  <c r="S153" i="12" s="1"/>
  <c r="P153" i="12"/>
  <c r="R152" i="12"/>
  <c r="S152" i="12" s="1"/>
  <c r="P152" i="12"/>
  <c r="R151" i="12"/>
  <c r="S151" i="12" s="1"/>
  <c r="P151" i="12"/>
  <c r="R150" i="12"/>
  <c r="S150" i="12" s="1"/>
  <c r="P150" i="12"/>
  <c r="R149" i="12"/>
  <c r="S149" i="12" s="1"/>
  <c r="P149" i="12"/>
  <c r="R148" i="12"/>
  <c r="S148" i="12" s="1"/>
  <c r="P148" i="12"/>
  <c r="R147" i="12"/>
  <c r="S147" i="12" s="1"/>
  <c r="P147" i="12"/>
  <c r="P146" i="12"/>
  <c r="Q145" i="12"/>
  <c r="M141" i="12"/>
  <c r="L141" i="12"/>
  <c r="N141" i="12" s="1"/>
  <c r="R133" i="12"/>
  <c r="S133" i="12" s="1"/>
  <c r="P133" i="12"/>
  <c r="R132" i="12"/>
  <c r="S132" i="12" s="1"/>
  <c r="P132" i="12"/>
  <c r="R131" i="12"/>
  <c r="S131" i="12" s="1"/>
  <c r="P131" i="12"/>
  <c r="R130" i="12"/>
  <c r="S130" i="12" s="1"/>
  <c r="P130" i="12"/>
  <c r="R129" i="12"/>
  <c r="S129" i="12" s="1"/>
  <c r="P129" i="12"/>
  <c r="AJ128" i="12"/>
  <c r="AI128" i="12"/>
  <c r="AH128" i="12"/>
  <c r="AG128" i="12"/>
  <c r="AD128" i="12"/>
  <c r="R128" i="12"/>
  <c r="S128" i="12" s="1"/>
  <c r="P128" i="12"/>
  <c r="R127" i="12"/>
  <c r="S127" i="12" s="1"/>
  <c r="P127" i="12"/>
  <c r="R126" i="12"/>
  <c r="S126" i="12" s="1"/>
  <c r="P126" i="12"/>
  <c r="P125" i="12"/>
  <c r="Q124" i="12"/>
  <c r="AB128" i="12" s="1"/>
  <c r="M120" i="12"/>
  <c r="L120" i="12"/>
  <c r="N120" i="12" s="1"/>
  <c r="O120" i="12" s="1"/>
  <c r="R115" i="12"/>
  <c r="S115" i="12" s="1"/>
  <c r="P115" i="12"/>
  <c r="R114" i="12"/>
  <c r="S114" i="12" s="1"/>
  <c r="P114" i="12"/>
  <c r="R113" i="12"/>
  <c r="S113" i="12" s="1"/>
  <c r="P113" i="12"/>
  <c r="R112" i="12"/>
  <c r="S112" i="12" s="1"/>
  <c r="P112" i="12"/>
  <c r="R111" i="12"/>
  <c r="S111" i="12" s="1"/>
  <c r="P111" i="12"/>
  <c r="R110" i="12"/>
  <c r="S110" i="12" s="1"/>
  <c r="P110" i="12"/>
  <c r="R109" i="12"/>
  <c r="S109" i="12" s="1"/>
  <c r="P109" i="12"/>
  <c r="R108" i="12"/>
  <c r="S108" i="12" s="1"/>
  <c r="P108" i="12"/>
  <c r="P107" i="12"/>
  <c r="Q106" i="12"/>
  <c r="AA128" i="12" s="1"/>
  <c r="M102" i="12"/>
  <c r="L102" i="12"/>
  <c r="N102" i="12" s="1"/>
  <c r="O102" i="12" s="1"/>
  <c r="R99" i="12"/>
  <c r="S99" i="12" s="1"/>
  <c r="P99" i="12"/>
  <c r="R98" i="12"/>
  <c r="S98" i="12" s="1"/>
  <c r="P98" i="12"/>
  <c r="R97" i="12"/>
  <c r="S97" i="12" s="1"/>
  <c r="P97" i="12"/>
  <c r="R96" i="12"/>
  <c r="S96" i="12" s="1"/>
  <c r="P96" i="12"/>
  <c r="R95" i="12"/>
  <c r="S95" i="12" s="1"/>
  <c r="P95" i="12"/>
  <c r="R94" i="12"/>
  <c r="S94" i="12" s="1"/>
  <c r="P94" i="12"/>
  <c r="R93" i="12"/>
  <c r="S93" i="12" s="1"/>
  <c r="P93" i="12"/>
  <c r="R92" i="12"/>
  <c r="S92" i="12" s="1"/>
  <c r="P92" i="12"/>
  <c r="P91" i="12"/>
  <c r="Z19" i="12" s="1"/>
  <c r="Q90" i="12"/>
  <c r="Z128" i="12" s="1"/>
  <c r="M86" i="12"/>
  <c r="L86" i="12"/>
  <c r="N86" i="12" s="1"/>
  <c r="O86" i="12" s="1"/>
  <c r="R82" i="12"/>
  <c r="S82" i="12" s="1"/>
  <c r="P82" i="12"/>
  <c r="R81" i="12"/>
  <c r="S81" i="12" s="1"/>
  <c r="P81" i="12"/>
  <c r="R80" i="12"/>
  <c r="S80" i="12" s="1"/>
  <c r="P80" i="12"/>
  <c r="R79" i="12"/>
  <c r="S79" i="12" s="1"/>
  <c r="P79" i="12"/>
  <c r="R78" i="12"/>
  <c r="S78" i="12" s="1"/>
  <c r="P78" i="12"/>
  <c r="R77" i="12"/>
  <c r="S77" i="12" s="1"/>
  <c r="P77" i="12"/>
  <c r="R76" i="12"/>
  <c r="S76" i="12" s="1"/>
  <c r="P76" i="12"/>
  <c r="R75" i="12"/>
  <c r="S75" i="12" s="1"/>
  <c r="Y106" i="12" s="1"/>
  <c r="P75" i="12"/>
  <c r="Y20" i="12" s="1"/>
  <c r="P74" i="12"/>
  <c r="Y19" i="12" s="1"/>
  <c r="Q73" i="12"/>
  <c r="Y128" i="12" s="1"/>
  <c r="Y70" i="12"/>
  <c r="M69" i="12"/>
  <c r="L69" i="12"/>
  <c r="N69" i="12" s="1"/>
  <c r="R65" i="12"/>
  <c r="S65" i="12" s="1"/>
  <c r="P65" i="12"/>
  <c r="R64" i="12"/>
  <c r="S64" i="12" s="1"/>
  <c r="P64" i="12"/>
  <c r="R63" i="12"/>
  <c r="S63" i="12" s="1"/>
  <c r="P63" i="12"/>
  <c r="R62" i="12"/>
  <c r="S62" i="12" s="1"/>
  <c r="P62" i="12"/>
  <c r="R61" i="12"/>
  <c r="S61" i="12" s="1"/>
  <c r="P61" i="12"/>
  <c r="R60" i="12"/>
  <c r="S60" i="12" s="1"/>
  <c r="P60" i="12"/>
  <c r="R59" i="12"/>
  <c r="S59" i="12" s="1"/>
  <c r="X107" i="12" s="1"/>
  <c r="P59" i="12"/>
  <c r="X21" i="12" s="1"/>
  <c r="R58" i="12"/>
  <c r="X70" i="12" s="1"/>
  <c r="P58" i="12"/>
  <c r="X20" i="12" s="1"/>
  <c r="P57" i="12"/>
  <c r="X19" i="12" s="1"/>
  <c r="Q56" i="12"/>
  <c r="X128" i="12" s="1"/>
  <c r="M52" i="12"/>
  <c r="L52" i="12"/>
  <c r="N52" i="12" s="1"/>
  <c r="R47" i="12"/>
  <c r="S47" i="12" s="1"/>
  <c r="P47" i="12"/>
  <c r="R46" i="12"/>
  <c r="S46" i="12" s="1"/>
  <c r="P46" i="12"/>
  <c r="R45" i="12"/>
  <c r="S45" i="12" s="1"/>
  <c r="P45" i="12"/>
  <c r="R44" i="12"/>
  <c r="S44" i="12" s="1"/>
  <c r="P44" i="12"/>
  <c r="R43" i="12"/>
  <c r="S43" i="12" s="1"/>
  <c r="P43" i="12"/>
  <c r="R42" i="12"/>
  <c r="W72" i="12" s="1"/>
  <c r="P42" i="12"/>
  <c r="R41" i="12"/>
  <c r="W71" i="12" s="1"/>
  <c r="P41" i="12"/>
  <c r="W21" i="12" s="1"/>
  <c r="R40" i="12"/>
  <c r="W70" i="12" s="1"/>
  <c r="P40" i="12"/>
  <c r="W20" i="12" s="1"/>
  <c r="P39" i="12"/>
  <c r="W19" i="12" s="1"/>
  <c r="Q38" i="12"/>
  <c r="W128" i="12" s="1"/>
  <c r="M34" i="12"/>
  <c r="L34" i="12"/>
  <c r="N34" i="12" s="1"/>
  <c r="R27" i="12"/>
  <c r="S27" i="12" s="1"/>
  <c r="P27" i="12"/>
  <c r="R26" i="12"/>
  <c r="S26" i="12" s="1"/>
  <c r="P26" i="12"/>
  <c r="R25" i="12"/>
  <c r="S25" i="12" s="1"/>
  <c r="P25" i="12"/>
  <c r="R24" i="12"/>
  <c r="S24" i="12" s="1"/>
  <c r="P24" i="12"/>
  <c r="R23" i="12"/>
  <c r="S23" i="12" s="1"/>
  <c r="V109" i="12" s="1"/>
  <c r="P23" i="12"/>
  <c r="V23" i="12" s="1"/>
  <c r="W22" i="12"/>
  <c r="R22" i="12"/>
  <c r="S22" i="12" s="1"/>
  <c r="V108" i="12" s="1"/>
  <c r="P22" i="12"/>
  <c r="V22" i="12" s="1"/>
  <c r="R21" i="12"/>
  <c r="P21" i="12"/>
  <c r="V21" i="12" s="1"/>
  <c r="R20" i="12"/>
  <c r="S20" i="12" s="1"/>
  <c r="V106" i="12" s="1"/>
  <c r="P20" i="12"/>
  <c r="V20" i="12" s="1"/>
  <c r="P19" i="12"/>
  <c r="V19" i="12" s="1"/>
  <c r="Q18" i="12"/>
  <c r="R19" i="12" s="1"/>
  <c r="O541" i="11"/>
  <c r="M541" i="11"/>
  <c r="L541" i="11"/>
  <c r="N541" i="11" s="1"/>
  <c r="Q539" i="11"/>
  <c r="R538" i="11"/>
  <c r="R539" i="11" s="1"/>
  <c r="S533" i="11"/>
  <c r="R533" i="11"/>
  <c r="P533" i="11"/>
  <c r="S532" i="11"/>
  <c r="R532" i="11"/>
  <c r="P532" i="11"/>
  <c r="R531" i="11"/>
  <c r="S531" i="11" s="1"/>
  <c r="P531" i="11"/>
  <c r="R530" i="11"/>
  <c r="S530" i="11" s="1"/>
  <c r="P530" i="11"/>
  <c r="R529" i="11"/>
  <c r="S529" i="11" s="1"/>
  <c r="P529" i="11"/>
  <c r="R528" i="11"/>
  <c r="S528" i="11" s="1"/>
  <c r="P528" i="11"/>
  <c r="R527" i="11"/>
  <c r="S527" i="11" s="1"/>
  <c r="P527" i="11"/>
  <c r="P526" i="11"/>
  <c r="Q525" i="11"/>
  <c r="T527" i="11" s="1"/>
  <c r="O519" i="11"/>
  <c r="M519" i="11"/>
  <c r="L519" i="11"/>
  <c r="N519" i="11" s="1"/>
  <c r="Q517" i="11"/>
  <c r="R516" i="11"/>
  <c r="R517" i="11" s="1"/>
  <c r="R510" i="11"/>
  <c r="S510" i="11" s="1"/>
  <c r="R509" i="11"/>
  <c r="S509" i="11" s="1"/>
  <c r="P509" i="11"/>
  <c r="R508" i="11"/>
  <c r="S508" i="11" s="1"/>
  <c r="P508" i="11"/>
  <c r="R507" i="11"/>
  <c r="S507" i="11" s="1"/>
  <c r="P507" i="11"/>
  <c r="R506" i="11"/>
  <c r="S506" i="11" s="1"/>
  <c r="P506" i="11"/>
  <c r="R505" i="11"/>
  <c r="S505" i="11" s="1"/>
  <c r="P505" i="11"/>
  <c r="P504" i="11"/>
  <c r="Q503" i="11"/>
  <c r="T505" i="11" s="1"/>
  <c r="L497" i="11"/>
  <c r="N497" i="11" s="1"/>
  <c r="O497" i="11" s="1"/>
  <c r="Q495" i="11"/>
  <c r="R495" i="11"/>
  <c r="R489" i="11"/>
  <c r="S489" i="11" s="1"/>
  <c r="R488" i="11"/>
  <c r="S488" i="11" s="1"/>
  <c r="P488" i="11"/>
  <c r="R487" i="11"/>
  <c r="S487" i="11" s="1"/>
  <c r="P487" i="11"/>
  <c r="R486" i="11"/>
  <c r="S486" i="11" s="1"/>
  <c r="P486" i="11"/>
  <c r="R485" i="11"/>
  <c r="S485" i="11" s="1"/>
  <c r="P485" i="11"/>
  <c r="R484" i="11"/>
  <c r="S484" i="11" s="1"/>
  <c r="P484" i="11"/>
  <c r="R483" i="11"/>
  <c r="S483" i="11" s="1"/>
  <c r="P483" i="11"/>
  <c r="P482" i="11"/>
  <c r="Q481" i="11"/>
  <c r="T483" i="11" s="1"/>
  <c r="L475" i="11"/>
  <c r="R472" i="11" s="1"/>
  <c r="Q473" i="11"/>
  <c r="R467" i="11"/>
  <c r="S467" i="11" s="1"/>
  <c r="R466" i="11"/>
  <c r="S466" i="11" s="1"/>
  <c r="P466" i="11"/>
  <c r="R465" i="11"/>
  <c r="S465" i="11" s="1"/>
  <c r="P465" i="11"/>
  <c r="R464" i="11"/>
  <c r="S464" i="11" s="1"/>
  <c r="P464" i="11"/>
  <c r="R463" i="11"/>
  <c r="S463" i="11" s="1"/>
  <c r="P463" i="11"/>
  <c r="R462" i="11"/>
  <c r="S462" i="11" s="1"/>
  <c r="P462" i="11"/>
  <c r="R461" i="11"/>
  <c r="S461" i="11" s="1"/>
  <c r="P461" i="11"/>
  <c r="P460" i="11"/>
  <c r="Q459" i="11"/>
  <c r="T461" i="11" s="1"/>
  <c r="O453" i="11"/>
  <c r="M453" i="11"/>
  <c r="L453" i="11"/>
  <c r="N453" i="11" s="1"/>
  <c r="Q451" i="11"/>
  <c r="R450" i="11"/>
  <c r="R451" i="11" s="1"/>
  <c r="S445" i="11"/>
  <c r="R445" i="11"/>
  <c r="P445" i="11"/>
  <c r="S444" i="11"/>
  <c r="R444" i="11"/>
  <c r="P444" i="11"/>
  <c r="S443" i="11"/>
  <c r="R443" i="11"/>
  <c r="P443" i="11"/>
  <c r="S442" i="11"/>
  <c r="R442" i="11"/>
  <c r="P442" i="11"/>
  <c r="S441" i="11"/>
  <c r="R441" i="11"/>
  <c r="P441" i="11"/>
  <c r="S440" i="11"/>
  <c r="R440" i="11"/>
  <c r="P440" i="11"/>
  <c r="S439" i="11"/>
  <c r="R439" i="11"/>
  <c r="P439" i="11"/>
  <c r="S438" i="11"/>
  <c r="R438" i="11"/>
  <c r="P438" i="11"/>
  <c r="Q437" i="11"/>
  <c r="T439" i="11" s="1"/>
  <c r="Q426" i="11"/>
  <c r="R420" i="11"/>
  <c r="S420" i="11" s="1"/>
  <c r="R419" i="11"/>
  <c r="S419" i="11" s="1"/>
  <c r="P419" i="11"/>
  <c r="R418" i="11"/>
  <c r="S418" i="11" s="1"/>
  <c r="P418" i="11"/>
  <c r="R417" i="11"/>
  <c r="S417" i="11" s="1"/>
  <c r="P417" i="11"/>
  <c r="R416" i="11"/>
  <c r="S416" i="11" s="1"/>
  <c r="P416" i="11"/>
  <c r="R415" i="11"/>
  <c r="S415" i="11" s="1"/>
  <c r="P415" i="11"/>
  <c r="R414" i="11"/>
  <c r="S414" i="11" s="1"/>
  <c r="P414" i="11"/>
  <c r="P413" i="11"/>
  <c r="Q412" i="11"/>
  <c r="R413" i="11" s="1"/>
  <c r="S413" i="11" s="1"/>
  <c r="M406" i="11"/>
  <c r="R403" i="11"/>
  <c r="R404" i="11" s="1"/>
  <c r="Q404" i="11"/>
  <c r="R397" i="11"/>
  <c r="S397" i="11" s="1"/>
  <c r="P397" i="11"/>
  <c r="R396" i="11"/>
  <c r="S396" i="11" s="1"/>
  <c r="P396" i="11"/>
  <c r="R395" i="11"/>
  <c r="S395" i="11" s="1"/>
  <c r="P395" i="11"/>
  <c r="R394" i="11"/>
  <c r="S394" i="11" s="1"/>
  <c r="P394" i="11"/>
  <c r="R393" i="11"/>
  <c r="S393" i="11" s="1"/>
  <c r="P393" i="11"/>
  <c r="R392" i="11"/>
  <c r="S392" i="11" s="1"/>
  <c r="P392" i="11"/>
  <c r="R391" i="11"/>
  <c r="S391" i="11" s="1"/>
  <c r="P391" i="11"/>
  <c r="P390" i="11"/>
  <c r="Q389" i="11"/>
  <c r="T391" i="11" s="1"/>
  <c r="M383" i="11"/>
  <c r="L383" i="11"/>
  <c r="N383" i="11" s="1"/>
  <c r="Q381" i="11"/>
  <c r="R374" i="11"/>
  <c r="S374" i="11" s="1"/>
  <c r="P374" i="11"/>
  <c r="R373" i="11"/>
  <c r="S373" i="11" s="1"/>
  <c r="P373" i="11"/>
  <c r="R372" i="11"/>
  <c r="S372" i="11" s="1"/>
  <c r="P372" i="11"/>
  <c r="R371" i="11"/>
  <c r="S371" i="11" s="1"/>
  <c r="P371" i="11"/>
  <c r="R370" i="11"/>
  <c r="S370" i="11" s="1"/>
  <c r="P370" i="11"/>
  <c r="R369" i="11"/>
  <c r="S369" i="11" s="1"/>
  <c r="P369" i="11"/>
  <c r="R368" i="11"/>
  <c r="S368" i="11" s="1"/>
  <c r="P368" i="11"/>
  <c r="P367" i="11"/>
  <c r="Q366" i="11"/>
  <c r="U368" i="11" s="1"/>
  <c r="L360" i="11"/>
  <c r="Q358" i="11"/>
  <c r="R351" i="11"/>
  <c r="S351" i="11" s="1"/>
  <c r="R350" i="11"/>
  <c r="S350" i="11" s="1"/>
  <c r="P350" i="11"/>
  <c r="R349" i="11"/>
  <c r="S349" i="11" s="1"/>
  <c r="P349" i="11"/>
  <c r="R348" i="11"/>
  <c r="S348" i="11" s="1"/>
  <c r="P348" i="11"/>
  <c r="R347" i="11"/>
  <c r="S347" i="11" s="1"/>
  <c r="P347" i="11"/>
  <c r="R346" i="11"/>
  <c r="S346" i="11" s="1"/>
  <c r="P346" i="11"/>
  <c r="R345" i="11"/>
  <c r="S345" i="11" s="1"/>
  <c r="P345" i="11"/>
  <c r="P344" i="11"/>
  <c r="Q343" i="11"/>
  <c r="R344" i="11" s="1"/>
  <c r="S344" i="11" s="1"/>
  <c r="M337" i="11"/>
  <c r="L337" i="11"/>
  <c r="Q335" i="11"/>
  <c r="R328" i="11"/>
  <c r="S328" i="11" s="1"/>
  <c r="R327" i="11"/>
  <c r="S327" i="11" s="1"/>
  <c r="P327" i="11"/>
  <c r="R326" i="11"/>
  <c r="S326" i="11" s="1"/>
  <c r="P326" i="11"/>
  <c r="R325" i="11"/>
  <c r="S325" i="11" s="1"/>
  <c r="P325" i="11"/>
  <c r="R324" i="11"/>
  <c r="S324" i="11" s="1"/>
  <c r="P324" i="11"/>
  <c r="R323" i="11"/>
  <c r="S323" i="11" s="1"/>
  <c r="P323" i="11"/>
  <c r="R322" i="11"/>
  <c r="S322" i="11" s="1"/>
  <c r="P322" i="11"/>
  <c r="P321" i="11"/>
  <c r="Q320" i="11"/>
  <c r="U322" i="11" s="1"/>
  <c r="M314" i="11"/>
  <c r="L314" i="11"/>
  <c r="N314" i="11" s="1"/>
  <c r="Q312" i="11"/>
  <c r="R305" i="11"/>
  <c r="S305" i="11" s="1"/>
  <c r="R304" i="11"/>
  <c r="S304" i="11" s="1"/>
  <c r="P304" i="11"/>
  <c r="R303" i="11"/>
  <c r="S303" i="11" s="1"/>
  <c r="P303" i="11"/>
  <c r="R302" i="11"/>
  <c r="S302" i="11" s="1"/>
  <c r="P302" i="11"/>
  <c r="R301" i="11"/>
  <c r="S301" i="11" s="1"/>
  <c r="P301" i="11"/>
  <c r="R300" i="11"/>
  <c r="S300" i="11" s="1"/>
  <c r="P300" i="11"/>
  <c r="R299" i="11"/>
  <c r="S299" i="11" s="1"/>
  <c r="P299" i="11"/>
  <c r="P298" i="11"/>
  <c r="Q297" i="11"/>
  <c r="U299" i="11" s="1"/>
  <c r="L291" i="11"/>
  <c r="K291" i="11"/>
  <c r="M291" i="11" s="1"/>
  <c r="P289" i="11"/>
  <c r="Q282" i="11"/>
  <c r="R282" i="11" s="1"/>
  <c r="O282" i="11"/>
  <c r="Q281" i="11"/>
  <c r="R281" i="11" s="1"/>
  <c r="O281" i="11"/>
  <c r="Q280" i="11"/>
  <c r="R280" i="11" s="1"/>
  <c r="O280" i="11"/>
  <c r="Q279" i="11"/>
  <c r="R279" i="11" s="1"/>
  <c r="O279" i="11"/>
  <c r="Q278" i="11"/>
  <c r="R278" i="11" s="1"/>
  <c r="O278" i="11"/>
  <c r="Q277" i="11"/>
  <c r="R277" i="11" s="1"/>
  <c r="O277" i="11"/>
  <c r="Q276" i="11"/>
  <c r="R276" i="11" s="1"/>
  <c r="O276" i="11"/>
  <c r="O275" i="11"/>
  <c r="P274" i="11"/>
  <c r="T276" i="11" s="1"/>
  <c r="L268" i="11"/>
  <c r="K268" i="11"/>
  <c r="P266" i="11"/>
  <c r="Q259" i="11"/>
  <c r="R259" i="11" s="1"/>
  <c r="O259" i="11"/>
  <c r="Q258" i="11"/>
  <c r="R258" i="11" s="1"/>
  <c r="O258" i="11"/>
  <c r="Q257" i="11"/>
  <c r="R257" i="11" s="1"/>
  <c r="O257" i="11"/>
  <c r="Q256" i="11"/>
  <c r="R256" i="11" s="1"/>
  <c r="O256" i="11"/>
  <c r="Q255" i="11"/>
  <c r="R255" i="11" s="1"/>
  <c r="O255" i="11"/>
  <c r="Q254" i="11"/>
  <c r="R254" i="11" s="1"/>
  <c r="O254" i="11"/>
  <c r="Q253" i="11"/>
  <c r="R253" i="11" s="1"/>
  <c r="O253" i="11"/>
  <c r="O252" i="11"/>
  <c r="P251" i="11"/>
  <c r="Q252" i="11" s="1"/>
  <c r="R252" i="11" s="1"/>
  <c r="L245" i="11"/>
  <c r="K245" i="11"/>
  <c r="M245" i="11" s="1"/>
  <c r="P243" i="11"/>
  <c r="Q236" i="11"/>
  <c r="R236" i="11" s="1"/>
  <c r="O236" i="11"/>
  <c r="Q235" i="11"/>
  <c r="R235" i="11" s="1"/>
  <c r="O235" i="11"/>
  <c r="Q234" i="11"/>
  <c r="R234" i="11" s="1"/>
  <c r="O234" i="11"/>
  <c r="Q233" i="11"/>
  <c r="R233" i="11" s="1"/>
  <c r="O233" i="11"/>
  <c r="Q232" i="11"/>
  <c r="R232" i="11" s="1"/>
  <c r="O232" i="11"/>
  <c r="Q231" i="11"/>
  <c r="R231" i="11" s="1"/>
  <c r="O231" i="11"/>
  <c r="Q230" i="11"/>
  <c r="R230" i="11" s="1"/>
  <c r="O230" i="11"/>
  <c r="O229" i="11"/>
  <c r="P228" i="11"/>
  <c r="Q229" i="11" s="1"/>
  <c r="R229" i="11" s="1"/>
  <c r="L222" i="11"/>
  <c r="K222" i="11"/>
  <c r="M222" i="11" s="1"/>
  <c r="P220" i="11"/>
  <c r="Q213" i="11"/>
  <c r="R213" i="11" s="1"/>
  <c r="O213" i="11"/>
  <c r="Q212" i="11"/>
  <c r="R212" i="11" s="1"/>
  <c r="O212" i="11"/>
  <c r="Q211" i="11"/>
  <c r="R211" i="11" s="1"/>
  <c r="O211" i="11"/>
  <c r="Q210" i="11"/>
  <c r="R210" i="11" s="1"/>
  <c r="O210" i="11"/>
  <c r="Q209" i="11"/>
  <c r="R209" i="11" s="1"/>
  <c r="O209" i="11"/>
  <c r="Q208" i="11"/>
  <c r="R208" i="11" s="1"/>
  <c r="O208" i="11"/>
  <c r="Q207" i="11"/>
  <c r="R207" i="11" s="1"/>
  <c r="O207" i="11"/>
  <c r="O206" i="11"/>
  <c r="P205" i="11"/>
  <c r="T207" i="11" s="1"/>
  <c r="L199" i="11"/>
  <c r="K199" i="11"/>
  <c r="M199" i="11" s="1"/>
  <c r="P197" i="11"/>
  <c r="Q190" i="11"/>
  <c r="R190" i="11" s="1"/>
  <c r="O190" i="11"/>
  <c r="Q189" i="11"/>
  <c r="R189" i="11" s="1"/>
  <c r="O189" i="11"/>
  <c r="Q188" i="11"/>
  <c r="R188" i="11" s="1"/>
  <c r="O188" i="11"/>
  <c r="Q187" i="11"/>
  <c r="R187" i="11" s="1"/>
  <c r="O187" i="11"/>
  <c r="Q186" i="11"/>
  <c r="R186" i="11" s="1"/>
  <c r="O186" i="11"/>
  <c r="Q185" i="11"/>
  <c r="R185" i="11" s="1"/>
  <c r="O185" i="11"/>
  <c r="Q184" i="11"/>
  <c r="R184" i="11" s="1"/>
  <c r="O184" i="11"/>
  <c r="O183" i="11"/>
  <c r="P182" i="11"/>
  <c r="T184" i="11" s="1"/>
  <c r="L176" i="11"/>
  <c r="K176" i="11"/>
  <c r="M176" i="11" s="1"/>
  <c r="N176" i="11" s="1"/>
  <c r="P174" i="11"/>
  <c r="Q167" i="11"/>
  <c r="R167" i="11" s="1"/>
  <c r="O167" i="11"/>
  <c r="Q166" i="11"/>
  <c r="R166" i="11" s="1"/>
  <c r="O166" i="11"/>
  <c r="Q165" i="11"/>
  <c r="R165" i="11" s="1"/>
  <c r="O165" i="11"/>
  <c r="Q164" i="11"/>
  <c r="R164" i="11" s="1"/>
  <c r="O164" i="11"/>
  <c r="Q163" i="11"/>
  <c r="R163" i="11" s="1"/>
  <c r="O163" i="11"/>
  <c r="Q162" i="11"/>
  <c r="R162" i="11" s="1"/>
  <c r="O162" i="11"/>
  <c r="Q161" i="11"/>
  <c r="R161" i="11" s="1"/>
  <c r="O161" i="11"/>
  <c r="O160" i="11"/>
  <c r="P159" i="11"/>
  <c r="L153" i="11"/>
  <c r="K153" i="11"/>
  <c r="M153" i="11" s="1"/>
  <c r="T151" i="11"/>
  <c r="Q149" i="11"/>
  <c r="R149" i="11" s="1"/>
  <c r="O149" i="11"/>
  <c r="Q148" i="11"/>
  <c r="R148" i="11" s="1"/>
  <c r="O148" i="11"/>
  <c r="Q147" i="11"/>
  <c r="R147" i="11" s="1"/>
  <c r="O147" i="11"/>
  <c r="Q146" i="11"/>
  <c r="R146" i="11" s="1"/>
  <c r="O146" i="11"/>
  <c r="Q145" i="11"/>
  <c r="R145" i="11" s="1"/>
  <c r="O145" i="11"/>
  <c r="Q144" i="11"/>
  <c r="R144" i="11" s="1"/>
  <c r="O144" i="11"/>
  <c r="Q143" i="11"/>
  <c r="R143" i="11" s="1"/>
  <c r="O143" i="11"/>
  <c r="O142" i="11"/>
  <c r="AD141" i="11"/>
  <c r="AC141" i="11"/>
  <c r="P141" i="11"/>
  <c r="Q142" i="11" s="1"/>
  <c r="R142" i="11" s="1"/>
  <c r="L137" i="11"/>
  <c r="K137" i="11"/>
  <c r="M137" i="11" s="1"/>
  <c r="N137" i="11" s="1"/>
  <c r="Q130" i="11"/>
  <c r="R130" i="11" s="1"/>
  <c r="O130" i="11"/>
  <c r="Q129" i="11"/>
  <c r="R129" i="11" s="1"/>
  <c r="O129" i="11"/>
  <c r="Q128" i="11"/>
  <c r="R128" i="11" s="1"/>
  <c r="O128" i="11"/>
  <c r="Q127" i="11"/>
  <c r="R127" i="11" s="1"/>
  <c r="O127" i="11"/>
  <c r="Q126" i="11"/>
  <c r="R126" i="11" s="1"/>
  <c r="O126" i="11"/>
  <c r="Q125" i="11"/>
  <c r="R125" i="11" s="1"/>
  <c r="O125" i="11"/>
  <c r="Q124" i="11"/>
  <c r="R124" i="11" s="1"/>
  <c r="O124" i="11"/>
  <c r="O123" i="11"/>
  <c r="P122" i="11"/>
  <c r="AA141" i="11" s="1"/>
  <c r="L115" i="11"/>
  <c r="K115" i="11"/>
  <c r="M115" i="11" s="1"/>
  <c r="Q108" i="11"/>
  <c r="R108" i="11" s="1"/>
  <c r="O108" i="11"/>
  <c r="Q107" i="11"/>
  <c r="R107" i="11" s="1"/>
  <c r="O107" i="11"/>
  <c r="Q106" i="11"/>
  <c r="R106" i="11" s="1"/>
  <c r="O106" i="11"/>
  <c r="Q105" i="11"/>
  <c r="R105" i="11" s="1"/>
  <c r="O105" i="11"/>
  <c r="Q104" i="11"/>
  <c r="R104" i="11" s="1"/>
  <c r="O104" i="11"/>
  <c r="Q103" i="11"/>
  <c r="R103" i="11" s="1"/>
  <c r="O103" i="11"/>
  <c r="Q102" i="11"/>
  <c r="R102" i="11" s="1"/>
  <c r="O102" i="11"/>
  <c r="O101" i="11"/>
  <c r="P100" i="11"/>
  <c r="L96" i="11"/>
  <c r="K96" i="11"/>
  <c r="M96" i="11" s="1"/>
  <c r="N96" i="11" s="1"/>
  <c r="Q89" i="11"/>
  <c r="R89" i="11" s="1"/>
  <c r="O89" i="11"/>
  <c r="Q88" i="11"/>
  <c r="R88" i="11" s="1"/>
  <c r="O88" i="11"/>
  <c r="Q87" i="11"/>
  <c r="R87" i="11" s="1"/>
  <c r="O87" i="11"/>
  <c r="Q86" i="11"/>
  <c r="R86" i="11" s="1"/>
  <c r="O86" i="11"/>
  <c r="Q85" i="11"/>
  <c r="R85" i="11" s="1"/>
  <c r="O85" i="11"/>
  <c r="Q84" i="11"/>
  <c r="R84" i="11" s="1"/>
  <c r="O84" i="11"/>
  <c r="Q83" i="11"/>
  <c r="R83" i="11" s="1"/>
  <c r="O83" i="11"/>
  <c r="O82" i="11"/>
  <c r="X19" i="11" s="1"/>
  <c r="P81" i="11"/>
  <c r="X141" i="11" s="1"/>
  <c r="L77" i="11"/>
  <c r="K77" i="11"/>
  <c r="M77" i="11" s="1"/>
  <c r="Q69" i="11"/>
  <c r="R69" i="11" s="1"/>
  <c r="O69" i="11"/>
  <c r="Q68" i="11"/>
  <c r="R68" i="11" s="1"/>
  <c r="O68" i="11"/>
  <c r="Q67" i="11"/>
  <c r="R67" i="11" s="1"/>
  <c r="O67" i="11"/>
  <c r="Q66" i="11"/>
  <c r="R66" i="11" s="1"/>
  <c r="O66" i="11"/>
  <c r="Q65" i="11"/>
  <c r="R65" i="11" s="1"/>
  <c r="O65" i="11"/>
  <c r="Q64" i="11"/>
  <c r="W77" i="11" s="1"/>
  <c r="O64" i="11"/>
  <c r="W21" i="11" s="1"/>
  <c r="Q63" i="11"/>
  <c r="R63" i="11" s="1"/>
  <c r="W118" i="11" s="1"/>
  <c r="O63" i="11"/>
  <c r="W20" i="11" s="1"/>
  <c r="O62" i="11"/>
  <c r="W19" i="11" s="1"/>
  <c r="P61" i="11"/>
  <c r="W141" i="11" s="1"/>
  <c r="L57" i="11"/>
  <c r="K57" i="11"/>
  <c r="M57" i="11" s="1"/>
  <c r="Q49" i="11"/>
  <c r="R49" i="11" s="1"/>
  <c r="O49" i="11"/>
  <c r="Q48" i="11"/>
  <c r="R48" i="11" s="1"/>
  <c r="O48" i="11"/>
  <c r="Q47" i="11"/>
  <c r="R47" i="11" s="1"/>
  <c r="O47" i="11"/>
  <c r="Q46" i="11"/>
  <c r="R46" i="11" s="1"/>
  <c r="V121" i="11" s="1"/>
  <c r="O46" i="11"/>
  <c r="V23" i="11" s="1"/>
  <c r="Q45" i="11"/>
  <c r="R45" i="11" s="1"/>
  <c r="V120" i="11" s="1"/>
  <c r="O45" i="11"/>
  <c r="V22" i="11" s="1"/>
  <c r="Q44" i="11"/>
  <c r="V77" i="11" s="1"/>
  <c r="O44" i="11"/>
  <c r="V21" i="11" s="1"/>
  <c r="Q43" i="11"/>
  <c r="R43" i="11" s="1"/>
  <c r="V118" i="11" s="1"/>
  <c r="O43" i="11"/>
  <c r="V20" i="11" s="1"/>
  <c r="O42" i="11"/>
  <c r="V19" i="11" s="1"/>
  <c r="P41" i="11"/>
  <c r="Q42" i="11" s="1"/>
  <c r="L36" i="11"/>
  <c r="K36" i="11"/>
  <c r="M36" i="11" s="1"/>
  <c r="N36" i="11" s="1"/>
  <c r="Q26" i="11"/>
  <c r="R26" i="11" s="1"/>
  <c r="O26" i="11"/>
  <c r="Q25" i="11"/>
  <c r="R25" i="11" s="1"/>
  <c r="U123" i="11" s="1"/>
  <c r="O25" i="11"/>
  <c r="U25" i="11" s="1"/>
  <c r="Q24" i="11"/>
  <c r="R24" i="11" s="1"/>
  <c r="U122" i="11" s="1"/>
  <c r="O24" i="11"/>
  <c r="U24" i="11" s="1"/>
  <c r="Q23" i="11"/>
  <c r="R23" i="11" s="1"/>
  <c r="U121" i="11" s="1"/>
  <c r="O23" i="11"/>
  <c r="U23" i="11" s="1"/>
  <c r="Q22" i="11"/>
  <c r="R22" i="11" s="1"/>
  <c r="U120" i="11" s="1"/>
  <c r="O22" i="11"/>
  <c r="U22" i="11" s="1"/>
  <c r="Q21" i="11"/>
  <c r="R21" i="11" s="1"/>
  <c r="U119" i="11" s="1"/>
  <c r="O21" i="11"/>
  <c r="U21" i="11" s="1"/>
  <c r="Q20" i="11"/>
  <c r="R20" i="11" s="1"/>
  <c r="U118" i="11" s="1"/>
  <c r="O20" i="11"/>
  <c r="U20" i="11" s="1"/>
  <c r="O19" i="11"/>
  <c r="U19" i="11" s="1"/>
  <c r="P18" i="11"/>
  <c r="U141" i="11" s="1"/>
  <c r="N969" i="10"/>
  <c r="L969" i="10"/>
  <c r="K969" i="10"/>
  <c r="M969" i="10" s="1"/>
  <c r="P967" i="10"/>
  <c r="Q966" i="10"/>
  <c r="Q967" i="10" s="1"/>
  <c r="R961" i="10"/>
  <c r="Q961" i="10"/>
  <c r="O961" i="10"/>
  <c r="R960" i="10"/>
  <c r="Q960" i="10"/>
  <c r="O960" i="10"/>
  <c r="Q959" i="10"/>
  <c r="R959" i="10" s="1"/>
  <c r="O959" i="10"/>
  <c r="Q958" i="10"/>
  <c r="R958" i="10" s="1"/>
  <c r="O958" i="10"/>
  <c r="Q957" i="10"/>
  <c r="R957" i="10" s="1"/>
  <c r="O957" i="10"/>
  <c r="Q956" i="10"/>
  <c r="R956" i="10" s="1"/>
  <c r="O956" i="10"/>
  <c r="Q955" i="10"/>
  <c r="R955" i="10" s="1"/>
  <c r="O955" i="10"/>
  <c r="O954" i="10"/>
  <c r="P953" i="10"/>
  <c r="S955" i="10" s="1"/>
  <c r="N947" i="10"/>
  <c r="L947" i="10"/>
  <c r="K947" i="10"/>
  <c r="M947" i="10" s="1"/>
  <c r="P945" i="10"/>
  <c r="Q944" i="10"/>
  <c r="Q945" i="10" s="1"/>
  <c r="R939" i="10"/>
  <c r="Q939" i="10"/>
  <c r="O939" i="10"/>
  <c r="Q938" i="10"/>
  <c r="R938" i="10" s="1"/>
  <c r="O938" i="10"/>
  <c r="Q937" i="10"/>
  <c r="R937" i="10" s="1"/>
  <c r="O937" i="10"/>
  <c r="Q936" i="10"/>
  <c r="R936" i="10" s="1"/>
  <c r="O936" i="10"/>
  <c r="Q935" i="10"/>
  <c r="R935" i="10" s="1"/>
  <c r="O935" i="10"/>
  <c r="R934" i="10"/>
  <c r="Q934" i="10"/>
  <c r="O934" i="10"/>
  <c r="R933" i="10"/>
  <c r="Q933" i="10"/>
  <c r="O933" i="10"/>
  <c r="Q932" i="10"/>
  <c r="R932" i="10" s="1"/>
  <c r="O932" i="10"/>
  <c r="P931" i="10"/>
  <c r="S933" i="10" s="1"/>
  <c r="K925" i="10"/>
  <c r="Q922" i="10" s="1"/>
  <c r="P923" i="10"/>
  <c r="Q917" i="10"/>
  <c r="R917" i="10" s="1"/>
  <c r="O917" i="10"/>
  <c r="Q916" i="10"/>
  <c r="R916" i="10" s="1"/>
  <c r="O916" i="10"/>
  <c r="Q915" i="10"/>
  <c r="R915" i="10" s="1"/>
  <c r="O915" i="10"/>
  <c r="Q914" i="10"/>
  <c r="R914" i="10" s="1"/>
  <c r="O914" i="10"/>
  <c r="Q913" i="10"/>
  <c r="R913" i="10" s="1"/>
  <c r="O913" i="10"/>
  <c r="Q912" i="10"/>
  <c r="R912" i="10" s="1"/>
  <c r="O912" i="10"/>
  <c r="Q911" i="10"/>
  <c r="R911" i="10" s="1"/>
  <c r="O911" i="10"/>
  <c r="O910" i="10"/>
  <c r="P909" i="10"/>
  <c r="L903" i="10"/>
  <c r="K903" i="10"/>
  <c r="M903" i="10" s="1"/>
  <c r="N903" i="10" s="1"/>
  <c r="P901" i="10"/>
  <c r="Q900" i="10"/>
  <c r="Q901" i="10" s="1"/>
  <c r="Q895" i="10"/>
  <c r="R895" i="10" s="1"/>
  <c r="O895" i="10"/>
  <c r="Q894" i="10"/>
  <c r="R894" i="10" s="1"/>
  <c r="O894" i="10"/>
  <c r="Q893" i="10"/>
  <c r="R893" i="10" s="1"/>
  <c r="O893" i="10"/>
  <c r="Q892" i="10"/>
  <c r="R892" i="10" s="1"/>
  <c r="O892" i="10"/>
  <c r="Q891" i="10"/>
  <c r="R891" i="10" s="1"/>
  <c r="O891" i="10"/>
  <c r="Q890" i="10"/>
  <c r="R890" i="10" s="1"/>
  <c r="O890" i="10"/>
  <c r="S889" i="10"/>
  <c r="Q889" i="10"/>
  <c r="R889" i="10" s="1"/>
  <c r="O889" i="10"/>
  <c r="O888" i="10"/>
  <c r="P887" i="10"/>
  <c r="Q888" i="10" s="1"/>
  <c r="R888" i="10" s="1"/>
  <c r="L881" i="10"/>
  <c r="K881" i="10"/>
  <c r="M881" i="10" s="1"/>
  <c r="N881" i="10" s="1"/>
  <c r="P879" i="10"/>
  <c r="Q879" i="10"/>
  <c r="Q873" i="10"/>
  <c r="R873" i="10" s="1"/>
  <c r="O873" i="10"/>
  <c r="Q872" i="10"/>
  <c r="R872" i="10" s="1"/>
  <c r="O872" i="10"/>
  <c r="Q871" i="10"/>
  <c r="R871" i="10" s="1"/>
  <c r="O871" i="10"/>
  <c r="Q870" i="10"/>
  <c r="R870" i="10" s="1"/>
  <c r="O870" i="10"/>
  <c r="Q869" i="10"/>
  <c r="R869" i="10" s="1"/>
  <c r="O869" i="10"/>
  <c r="Q868" i="10"/>
  <c r="R868" i="10" s="1"/>
  <c r="O868" i="10"/>
  <c r="Q867" i="10"/>
  <c r="R867" i="10" s="1"/>
  <c r="O867" i="10"/>
  <c r="O866" i="10"/>
  <c r="P865" i="10"/>
  <c r="S867" i="10" s="1"/>
  <c r="K859" i="10"/>
  <c r="P857" i="10"/>
  <c r="Q851" i="10"/>
  <c r="R851" i="10" s="1"/>
  <c r="O851" i="10"/>
  <c r="Q850" i="10"/>
  <c r="R850" i="10" s="1"/>
  <c r="O850" i="10"/>
  <c r="Q849" i="10"/>
  <c r="R849" i="10" s="1"/>
  <c r="O849" i="10"/>
  <c r="Q848" i="10"/>
  <c r="R848" i="10" s="1"/>
  <c r="O848" i="10"/>
  <c r="R847" i="10"/>
  <c r="Q847" i="10"/>
  <c r="O847" i="10"/>
  <c r="Q846" i="10"/>
  <c r="R846" i="10" s="1"/>
  <c r="O846" i="10"/>
  <c r="Q845" i="10"/>
  <c r="R845" i="10" s="1"/>
  <c r="O845" i="10"/>
  <c r="O844" i="10"/>
  <c r="P843" i="10"/>
  <c r="Q844" i="10" s="1"/>
  <c r="R844" i="10" s="1"/>
  <c r="L837" i="10"/>
  <c r="K837" i="10"/>
  <c r="Q834" i="10" s="1"/>
  <c r="P835" i="10"/>
  <c r="Q829" i="10"/>
  <c r="R829" i="10" s="1"/>
  <c r="O829" i="10"/>
  <c r="Q828" i="10"/>
  <c r="R828" i="10" s="1"/>
  <c r="O828" i="10"/>
  <c r="Q827" i="10"/>
  <c r="R827" i="10" s="1"/>
  <c r="O827" i="10"/>
  <c r="R826" i="10"/>
  <c r="Q826" i="10"/>
  <c r="O826" i="10"/>
  <c r="Q825" i="10"/>
  <c r="R825" i="10" s="1"/>
  <c r="O825" i="10"/>
  <c r="R824" i="10"/>
  <c r="Q824" i="10"/>
  <c r="O824" i="10"/>
  <c r="Q823" i="10"/>
  <c r="R823" i="10" s="1"/>
  <c r="O823" i="10"/>
  <c r="O822" i="10"/>
  <c r="P821" i="10"/>
  <c r="Q822" i="10" s="1"/>
  <c r="R822" i="10" s="1"/>
  <c r="Q812" i="10"/>
  <c r="P813" i="10"/>
  <c r="Q807" i="10"/>
  <c r="R807" i="10" s="1"/>
  <c r="O807" i="10"/>
  <c r="Q806" i="10"/>
  <c r="R806" i="10" s="1"/>
  <c r="O806" i="10"/>
  <c r="Q805" i="10"/>
  <c r="R805" i="10" s="1"/>
  <c r="O805" i="10"/>
  <c r="Q804" i="10"/>
  <c r="R804" i="10" s="1"/>
  <c r="O804" i="10"/>
  <c r="Q803" i="10"/>
  <c r="R803" i="10" s="1"/>
  <c r="O803" i="10"/>
  <c r="Q802" i="10"/>
  <c r="R802" i="10" s="1"/>
  <c r="O802" i="10"/>
  <c r="Q801" i="10"/>
  <c r="R801" i="10" s="1"/>
  <c r="O801" i="10"/>
  <c r="O800" i="10"/>
  <c r="P799" i="10"/>
  <c r="S801" i="10" s="1"/>
  <c r="L793" i="10"/>
  <c r="W777" i="10" s="1"/>
  <c r="K793" i="10"/>
  <c r="Q790" i="10" s="1"/>
  <c r="P791" i="10"/>
  <c r="Q785" i="10"/>
  <c r="R785" i="10" s="1"/>
  <c r="O785" i="10"/>
  <c r="Q784" i="10"/>
  <c r="R784" i="10" s="1"/>
  <c r="O784" i="10"/>
  <c r="Q783" i="10"/>
  <c r="R783" i="10" s="1"/>
  <c r="O783" i="10"/>
  <c r="Q782" i="10"/>
  <c r="R782" i="10" s="1"/>
  <c r="O782" i="10"/>
  <c r="Q781" i="10"/>
  <c r="R781" i="10" s="1"/>
  <c r="O781" i="10"/>
  <c r="Q780" i="10"/>
  <c r="R780" i="10" s="1"/>
  <c r="O780" i="10"/>
  <c r="Q779" i="10"/>
  <c r="R779" i="10" s="1"/>
  <c r="O779" i="10"/>
  <c r="Q778" i="10"/>
  <c r="R778" i="10" s="1"/>
  <c r="O778" i="10"/>
  <c r="P777" i="10"/>
  <c r="S779" i="10" s="1"/>
  <c r="K771" i="10"/>
  <c r="P769" i="10"/>
  <c r="Q762" i="10"/>
  <c r="R762" i="10" s="1"/>
  <c r="O762" i="10"/>
  <c r="Q761" i="10"/>
  <c r="R761" i="10" s="1"/>
  <c r="O761" i="10"/>
  <c r="Q760" i="10"/>
  <c r="R760" i="10" s="1"/>
  <c r="O760" i="10"/>
  <c r="Q759" i="10"/>
  <c r="R759" i="10" s="1"/>
  <c r="O759" i="10"/>
  <c r="Q758" i="10"/>
  <c r="R758" i="10" s="1"/>
  <c r="O758" i="10"/>
  <c r="R757" i="10"/>
  <c r="Q757" i="10"/>
  <c r="O757" i="10"/>
  <c r="Q756" i="10"/>
  <c r="R756" i="10" s="1"/>
  <c r="O756" i="10"/>
  <c r="O755" i="10"/>
  <c r="P754" i="10"/>
  <c r="S756" i="10" s="1"/>
  <c r="L748" i="10"/>
  <c r="K748" i="10"/>
  <c r="P746" i="10"/>
  <c r="Q739" i="10"/>
  <c r="R739" i="10" s="1"/>
  <c r="O739" i="10"/>
  <c r="Q738" i="10"/>
  <c r="R738" i="10" s="1"/>
  <c r="O738" i="10"/>
  <c r="R737" i="10"/>
  <c r="Q737" i="10"/>
  <c r="O737" i="10"/>
  <c r="Q736" i="10"/>
  <c r="R736" i="10" s="1"/>
  <c r="O736" i="10"/>
  <c r="Q735" i="10"/>
  <c r="R735" i="10" s="1"/>
  <c r="O735" i="10"/>
  <c r="Q734" i="10"/>
  <c r="R734" i="10" s="1"/>
  <c r="O734" i="10"/>
  <c r="Q733" i="10"/>
  <c r="R733" i="10" s="1"/>
  <c r="O733" i="10"/>
  <c r="O732" i="10"/>
  <c r="P731" i="10"/>
  <c r="Q732" i="10" s="1"/>
  <c r="R732" i="10" s="1"/>
  <c r="L725" i="10"/>
  <c r="K725" i="10"/>
  <c r="Q722" i="10" s="1"/>
  <c r="P723" i="10"/>
  <c r="Q716" i="10"/>
  <c r="R716" i="10" s="1"/>
  <c r="O716" i="10"/>
  <c r="Q715" i="10"/>
  <c r="R715" i="10" s="1"/>
  <c r="O715" i="10"/>
  <c r="Q714" i="10"/>
  <c r="R714" i="10" s="1"/>
  <c r="O714" i="10"/>
  <c r="Q713" i="10"/>
  <c r="R713" i="10" s="1"/>
  <c r="O713" i="10"/>
  <c r="R712" i="10"/>
  <c r="Q712" i="10"/>
  <c r="O712" i="10"/>
  <c r="Q711" i="10"/>
  <c r="R711" i="10" s="1"/>
  <c r="O711" i="10"/>
  <c r="Q710" i="10"/>
  <c r="R710" i="10" s="1"/>
  <c r="O710" i="10"/>
  <c r="O709" i="10"/>
  <c r="P708" i="10"/>
  <c r="L702" i="10"/>
  <c r="K702" i="10"/>
  <c r="M702" i="10" s="1"/>
  <c r="Q693" i="10"/>
  <c r="R693" i="10" s="1"/>
  <c r="O693" i="10"/>
  <c r="Q692" i="10"/>
  <c r="R692" i="10" s="1"/>
  <c r="O692" i="10"/>
  <c r="Q691" i="10"/>
  <c r="R691" i="10" s="1"/>
  <c r="O691" i="10"/>
  <c r="Q690" i="10"/>
  <c r="R690" i="10" s="1"/>
  <c r="O690" i="10"/>
  <c r="R689" i="10"/>
  <c r="Q689" i="10"/>
  <c r="O689" i="10"/>
  <c r="Q688" i="10"/>
  <c r="R688" i="10" s="1"/>
  <c r="O688" i="10"/>
  <c r="Q687" i="10"/>
  <c r="R687" i="10" s="1"/>
  <c r="O687" i="10"/>
  <c r="Q686" i="10"/>
  <c r="R686" i="10" s="1"/>
  <c r="O686" i="10"/>
  <c r="P685" i="10"/>
  <c r="T687" i="10" s="1"/>
  <c r="L679" i="10"/>
  <c r="K679" i="10"/>
  <c r="M679" i="10" s="1"/>
  <c r="N679" i="10" s="1"/>
  <c r="P677" i="10"/>
  <c r="Q670" i="10"/>
  <c r="R670" i="10" s="1"/>
  <c r="O670" i="10"/>
  <c r="Q669" i="10"/>
  <c r="R669" i="10" s="1"/>
  <c r="O669" i="10"/>
  <c r="Q668" i="10"/>
  <c r="R668" i="10" s="1"/>
  <c r="O668" i="10"/>
  <c r="Q667" i="10"/>
  <c r="R667" i="10" s="1"/>
  <c r="O667" i="10"/>
  <c r="Q666" i="10"/>
  <c r="R666" i="10" s="1"/>
  <c r="O666" i="10"/>
  <c r="Q665" i="10"/>
  <c r="R665" i="10" s="1"/>
  <c r="O665" i="10"/>
  <c r="Q664" i="10"/>
  <c r="R664" i="10" s="1"/>
  <c r="O664" i="10"/>
  <c r="Q663" i="10"/>
  <c r="R663" i="10" s="1"/>
  <c r="O663" i="10"/>
  <c r="P662" i="10"/>
  <c r="T664" i="10" s="1"/>
  <c r="L656" i="10"/>
  <c r="K656" i="10"/>
  <c r="Q653" i="10" s="1"/>
  <c r="Q654" i="10" s="1"/>
  <c r="P654" i="10"/>
  <c r="Q647" i="10"/>
  <c r="R647" i="10" s="1"/>
  <c r="O647" i="10"/>
  <c r="Q646" i="10"/>
  <c r="R646" i="10" s="1"/>
  <c r="O646" i="10"/>
  <c r="Q645" i="10"/>
  <c r="R645" i="10" s="1"/>
  <c r="O645" i="10"/>
  <c r="Q644" i="10"/>
  <c r="R644" i="10" s="1"/>
  <c r="O644" i="10"/>
  <c r="Q643" i="10"/>
  <c r="R643" i="10" s="1"/>
  <c r="O643" i="10"/>
  <c r="Q642" i="10"/>
  <c r="R642" i="10" s="1"/>
  <c r="O642" i="10"/>
  <c r="Q641" i="10"/>
  <c r="R641" i="10" s="1"/>
  <c r="O641" i="10"/>
  <c r="O640" i="10"/>
  <c r="P639" i="10"/>
  <c r="Q640" i="10" s="1"/>
  <c r="R640" i="10" s="1"/>
  <c r="L633" i="10"/>
  <c r="K633" i="10"/>
  <c r="M633" i="10" s="1"/>
  <c r="N633" i="10" s="1"/>
  <c r="Q630" i="10"/>
  <c r="Q631" i="10" s="1"/>
  <c r="R624" i="10"/>
  <c r="Q624" i="10"/>
  <c r="O624" i="10"/>
  <c r="Q623" i="10"/>
  <c r="R623" i="10" s="1"/>
  <c r="O623" i="10"/>
  <c r="Q622" i="10"/>
  <c r="R622" i="10" s="1"/>
  <c r="O622" i="10"/>
  <c r="Q621" i="10"/>
  <c r="R621" i="10" s="1"/>
  <c r="O621" i="10"/>
  <c r="Q620" i="10"/>
  <c r="R620" i="10" s="1"/>
  <c r="O620" i="10"/>
  <c r="Q619" i="10"/>
  <c r="R619" i="10" s="1"/>
  <c r="O619" i="10"/>
  <c r="Q618" i="10"/>
  <c r="R618" i="10" s="1"/>
  <c r="O618" i="10"/>
  <c r="O617" i="10"/>
  <c r="P616" i="10"/>
  <c r="T618" i="10" s="1"/>
  <c r="L610" i="10"/>
  <c r="K610" i="10"/>
  <c r="M610" i="10" s="1"/>
  <c r="N610" i="10" s="1"/>
  <c r="P608" i="10"/>
  <c r="R601" i="10"/>
  <c r="Q601" i="10"/>
  <c r="O601" i="10"/>
  <c r="Q600" i="10"/>
  <c r="R600" i="10" s="1"/>
  <c r="O600" i="10"/>
  <c r="Q599" i="10"/>
  <c r="R599" i="10" s="1"/>
  <c r="O599" i="10"/>
  <c r="Q598" i="10"/>
  <c r="R598" i="10" s="1"/>
  <c r="O598" i="10"/>
  <c r="Q597" i="10"/>
  <c r="R597" i="10" s="1"/>
  <c r="O597" i="10"/>
  <c r="Q596" i="10"/>
  <c r="R596" i="10" s="1"/>
  <c r="O596" i="10"/>
  <c r="Q595" i="10"/>
  <c r="R595" i="10" s="1"/>
  <c r="O595" i="10"/>
  <c r="O594" i="10"/>
  <c r="P593" i="10"/>
  <c r="N587" i="10"/>
  <c r="L587" i="10"/>
  <c r="K587" i="10"/>
  <c r="M587" i="10" s="1"/>
  <c r="P585" i="10"/>
  <c r="Q584" i="10"/>
  <c r="Q585" i="10" s="1"/>
  <c r="Q578" i="10"/>
  <c r="R578" i="10" s="1"/>
  <c r="O578" i="10"/>
  <c r="R577" i="10"/>
  <c r="Q577" i="10"/>
  <c r="O577" i="10"/>
  <c r="Q576" i="10"/>
  <c r="R576" i="10" s="1"/>
  <c r="O576" i="10"/>
  <c r="Q575" i="10"/>
  <c r="R575" i="10" s="1"/>
  <c r="O575" i="10"/>
  <c r="Q574" i="10"/>
  <c r="R574" i="10" s="1"/>
  <c r="O574" i="10"/>
  <c r="Q573" i="10"/>
  <c r="R573" i="10" s="1"/>
  <c r="O573" i="10"/>
  <c r="T572" i="10"/>
  <c r="Q572" i="10"/>
  <c r="R572" i="10" s="1"/>
  <c r="O572" i="10"/>
  <c r="O571" i="10"/>
  <c r="P570" i="10"/>
  <c r="Q571" i="10" s="1"/>
  <c r="R571" i="10" s="1"/>
  <c r="L564" i="10"/>
  <c r="K564" i="10"/>
  <c r="Q561" i="10" s="1"/>
  <c r="Q562" i="10" s="1"/>
  <c r="P562" i="10"/>
  <c r="Q555" i="10"/>
  <c r="R555" i="10" s="1"/>
  <c r="O555" i="10"/>
  <c r="Q554" i="10"/>
  <c r="R554" i="10" s="1"/>
  <c r="O554" i="10"/>
  <c r="Q553" i="10"/>
  <c r="R553" i="10" s="1"/>
  <c r="O553" i="10"/>
  <c r="Q552" i="10"/>
  <c r="R552" i="10" s="1"/>
  <c r="O552" i="10"/>
  <c r="Q551" i="10"/>
  <c r="R551" i="10" s="1"/>
  <c r="O551" i="10"/>
  <c r="Q550" i="10"/>
  <c r="R550" i="10" s="1"/>
  <c r="O550" i="10"/>
  <c r="Q549" i="10"/>
  <c r="R549" i="10" s="1"/>
  <c r="O549" i="10"/>
  <c r="O548" i="10"/>
  <c r="P547" i="10"/>
  <c r="Q548" i="10" s="1"/>
  <c r="R548" i="10" s="1"/>
  <c r="L541" i="10"/>
  <c r="K541" i="10"/>
  <c r="P539" i="10"/>
  <c r="Q532" i="10"/>
  <c r="R532" i="10" s="1"/>
  <c r="Q531" i="10"/>
  <c r="R531" i="10" s="1"/>
  <c r="Q530" i="10"/>
  <c r="R530" i="10" s="1"/>
  <c r="Q529" i="10"/>
  <c r="R529" i="10" s="1"/>
  <c r="Q528" i="10"/>
  <c r="R528" i="10" s="1"/>
  <c r="O528" i="10"/>
  <c r="Q527" i="10"/>
  <c r="R527" i="10" s="1"/>
  <c r="O527" i="10"/>
  <c r="R526" i="10"/>
  <c r="Q526" i="10"/>
  <c r="O526" i="10"/>
  <c r="O525" i="10"/>
  <c r="P524" i="10"/>
  <c r="T526" i="10" s="1"/>
  <c r="L518" i="10"/>
  <c r="K518" i="10"/>
  <c r="P516" i="10"/>
  <c r="Q509" i="10"/>
  <c r="R509" i="10" s="1"/>
  <c r="O509" i="10"/>
  <c r="R508" i="10"/>
  <c r="Q508" i="10"/>
  <c r="O508" i="10"/>
  <c r="Q507" i="10"/>
  <c r="R507" i="10" s="1"/>
  <c r="O507" i="10"/>
  <c r="Q506" i="10"/>
  <c r="R506" i="10" s="1"/>
  <c r="O506" i="10"/>
  <c r="Q505" i="10"/>
  <c r="R505" i="10" s="1"/>
  <c r="O505" i="10"/>
  <c r="Q504" i="10"/>
  <c r="R504" i="10" s="1"/>
  <c r="O504" i="10"/>
  <c r="Q503" i="10"/>
  <c r="R503" i="10" s="1"/>
  <c r="O503" i="10"/>
  <c r="O502" i="10"/>
  <c r="P501" i="10"/>
  <c r="T503" i="10" s="1"/>
  <c r="L495" i="10"/>
  <c r="K495" i="10"/>
  <c r="P493" i="10"/>
  <c r="Q486" i="10"/>
  <c r="R486" i="10" s="1"/>
  <c r="O486" i="10"/>
  <c r="Q485" i="10"/>
  <c r="R485" i="10" s="1"/>
  <c r="O485" i="10"/>
  <c r="Q484" i="10"/>
  <c r="R484" i="10" s="1"/>
  <c r="O484" i="10"/>
  <c r="Q483" i="10"/>
  <c r="R483" i="10" s="1"/>
  <c r="O483" i="10"/>
  <c r="Q482" i="10"/>
  <c r="R482" i="10" s="1"/>
  <c r="O482" i="10"/>
  <c r="Q481" i="10"/>
  <c r="R481" i="10" s="1"/>
  <c r="O481" i="10"/>
  <c r="Q480" i="10"/>
  <c r="R480" i="10" s="1"/>
  <c r="O480" i="10"/>
  <c r="Q479" i="10"/>
  <c r="R479" i="10" s="1"/>
  <c r="O479" i="10"/>
  <c r="P478" i="10"/>
  <c r="T480" i="10" s="1"/>
  <c r="L472" i="10"/>
  <c r="K472" i="10"/>
  <c r="Q469" i="10" s="1"/>
  <c r="Q470" i="10" s="1"/>
  <c r="P470" i="10"/>
  <c r="Q463" i="10"/>
  <c r="R463" i="10" s="1"/>
  <c r="O463" i="10"/>
  <c r="Q462" i="10"/>
  <c r="R462" i="10" s="1"/>
  <c r="O462" i="10"/>
  <c r="Q461" i="10"/>
  <c r="R461" i="10" s="1"/>
  <c r="O461" i="10"/>
  <c r="Q460" i="10"/>
  <c r="R460" i="10" s="1"/>
  <c r="O460" i="10"/>
  <c r="Q459" i="10"/>
  <c r="R459" i="10" s="1"/>
  <c r="O459" i="10"/>
  <c r="Q458" i="10"/>
  <c r="R458" i="10" s="1"/>
  <c r="O458" i="10"/>
  <c r="Q457" i="10"/>
  <c r="R457" i="10" s="1"/>
  <c r="O457" i="10"/>
  <c r="O456" i="10"/>
  <c r="P455" i="10"/>
  <c r="Q456" i="10" s="1"/>
  <c r="R456" i="10" s="1"/>
  <c r="M449" i="10"/>
  <c r="N449" i="10" s="1"/>
  <c r="L449" i="10"/>
  <c r="K449" i="10"/>
  <c r="Q446" i="10" s="1"/>
  <c r="Q447" i="10" s="1"/>
  <c r="P447" i="10"/>
  <c r="Q440" i="10"/>
  <c r="R440" i="10" s="1"/>
  <c r="Q439" i="10"/>
  <c r="R439" i="10" s="1"/>
  <c r="O439" i="10"/>
  <c r="Q438" i="10"/>
  <c r="R438" i="10" s="1"/>
  <c r="O438" i="10"/>
  <c r="Q437" i="10"/>
  <c r="R437" i="10" s="1"/>
  <c r="O437" i="10"/>
  <c r="R436" i="10"/>
  <c r="Q436" i="10"/>
  <c r="O436" i="10"/>
  <c r="Q435" i="10"/>
  <c r="R435" i="10" s="1"/>
  <c r="O435" i="10"/>
  <c r="Q434" i="10"/>
  <c r="R434" i="10" s="1"/>
  <c r="O434" i="10"/>
  <c r="Q433" i="10"/>
  <c r="R433" i="10" s="1"/>
  <c r="O433" i="10"/>
  <c r="P432" i="10"/>
  <c r="T434" i="10" s="1"/>
  <c r="L426" i="10"/>
  <c r="K426" i="10"/>
  <c r="P424" i="10"/>
  <c r="Q417" i="10"/>
  <c r="R417" i="10" s="1"/>
  <c r="O417" i="10"/>
  <c r="Q416" i="10"/>
  <c r="R416" i="10" s="1"/>
  <c r="O416" i="10"/>
  <c r="Q415" i="10"/>
  <c r="R415" i="10" s="1"/>
  <c r="O415" i="10"/>
  <c r="Q414" i="10"/>
  <c r="R414" i="10" s="1"/>
  <c r="O414" i="10"/>
  <c r="Q413" i="10"/>
  <c r="R413" i="10" s="1"/>
  <c r="O413" i="10"/>
  <c r="R412" i="10"/>
  <c r="Q412" i="10"/>
  <c r="O412" i="10"/>
  <c r="Q411" i="10"/>
  <c r="R411" i="10" s="1"/>
  <c r="O411" i="10"/>
  <c r="O410" i="10"/>
  <c r="P409" i="10"/>
  <c r="T411" i="10" s="1"/>
  <c r="L403" i="10"/>
  <c r="K403" i="10"/>
  <c r="M403" i="10" s="1"/>
  <c r="N403" i="10" s="1"/>
  <c r="P401" i="10"/>
  <c r="Q394" i="10"/>
  <c r="R394" i="10" s="1"/>
  <c r="O394" i="10"/>
  <c r="R393" i="10"/>
  <c r="Q393" i="10"/>
  <c r="O393" i="10"/>
  <c r="Q392" i="10"/>
  <c r="R392" i="10" s="1"/>
  <c r="O392" i="10"/>
  <c r="Q391" i="10"/>
  <c r="R391" i="10" s="1"/>
  <c r="O391" i="10"/>
  <c r="Q390" i="10"/>
  <c r="R390" i="10" s="1"/>
  <c r="O390" i="10"/>
  <c r="Q389" i="10"/>
  <c r="R389" i="10" s="1"/>
  <c r="O389" i="10"/>
  <c r="Q388" i="10"/>
  <c r="R388" i="10" s="1"/>
  <c r="O388" i="10"/>
  <c r="O387" i="10"/>
  <c r="P386" i="10"/>
  <c r="T388" i="10" s="1"/>
  <c r="L380" i="10"/>
  <c r="K380" i="10"/>
  <c r="P378" i="10"/>
  <c r="Q371" i="10"/>
  <c r="R371" i="10" s="1"/>
  <c r="O371" i="10"/>
  <c r="Q370" i="10"/>
  <c r="R370" i="10" s="1"/>
  <c r="O370" i="10"/>
  <c r="Q369" i="10"/>
  <c r="R369" i="10" s="1"/>
  <c r="O369" i="10"/>
  <c r="Q368" i="10"/>
  <c r="R368" i="10" s="1"/>
  <c r="O368" i="10"/>
  <c r="Q367" i="10"/>
  <c r="R367" i="10" s="1"/>
  <c r="O367" i="10"/>
  <c r="Q366" i="10"/>
  <c r="R366" i="10" s="1"/>
  <c r="O366" i="10"/>
  <c r="Q365" i="10"/>
  <c r="R365" i="10" s="1"/>
  <c r="O365" i="10"/>
  <c r="O364" i="10"/>
  <c r="P363" i="10"/>
  <c r="Q364" i="10" s="1"/>
  <c r="R364" i="10" s="1"/>
  <c r="M357" i="10"/>
  <c r="L357" i="10"/>
  <c r="K357" i="10"/>
  <c r="Q354" i="10" s="1"/>
  <c r="Q355" i="10" s="1"/>
  <c r="P355" i="10"/>
  <c r="Q348" i="10"/>
  <c r="R348" i="10" s="1"/>
  <c r="O348" i="10"/>
  <c r="Q347" i="10"/>
  <c r="R347" i="10" s="1"/>
  <c r="O347" i="10"/>
  <c r="Q346" i="10"/>
  <c r="R346" i="10" s="1"/>
  <c r="O346" i="10"/>
  <c r="Q345" i="10"/>
  <c r="R345" i="10" s="1"/>
  <c r="O345" i="10"/>
  <c r="R344" i="10"/>
  <c r="Q344" i="10"/>
  <c r="O344" i="10"/>
  <c r="Q343" i="10"/>
  <c r="R343" i="10" s="1"/>
  <c r="O343" i="10"/>
  <c r="Q342" i="10"/>
  <c r="R342" i="10" s="1"/>
  <c r="O342" i="10"/>
  <c r="Q341" i="10"/>
  <c r="R341" i="10" s="1"/>
  <c r="O341" i="10"/>
  <c r="P340" i="10"/>
  <c r="T342" i="10" s="1"/>
  <c r="L334" i="10"/>
  <c r="K334" i="10"/>
  <c r="P332" i="10"/>
  <c r="Q325" i="10"/>
  <c r="R325" i="10" s="1"/>
  <c r="O325" i="10"/>
  <c r="Q324" i="10"/>
  <c r="R324" i="10" s="1"/>
  <c r="O324" i="10"/>
  <c r="Q323" i="10"/>
  <c r="R323" i="10" s="1"/>
  <c r="O323" i="10"/>
  <c r="Q322" i="10"/>
  <c r="R322" i="10" s="1"/>
  <c r="O322" i="10"/>
  <c r="Q321" i="10"/>
  <c r="R321" i="10" s="1"/>
  <c r="O321" i="10"/>
  <c r="Q320" i="10"/>
  <c r="R320" i="10" s="1"/>
  <c r="O320" i="10"/>
  <c r="Q319" i="10"/>
  <c r="R319" i="10" s="1"/>
  <c r="O319" i="10"/>
  <c r="O318" i="10"/>
  <c r="P317" i="10"/>
  <c r="T319" i="10" s="1"/>
  <c r="L311" i="10"/>
  <c r="K311" i="10"/>
  <c r="M311" i="10" s="1"/>
  <c r="N311" i="10" s="1"/>
  <c r="P309" i="10"/>
  <c r="Q302" i="10"/>
  <c r="R302" i="10" s="1"/>
  <c r="O302" i="10"/>
  <c r="Q301" i="10"/>
  <c r="R301" i="10" s="1"/>
  <c r="O301" i="10"/>
  <c r="Q300" i="10"/>
  <c r="R300" i="10" s="1"/>
  <c r="O300" i="10"/>
  <c r="Q299" i="10"/>
  <c r="R299" i="10" s="1"/>
  <c r="O299" i="10"/>
  <c r="Q298" i="10"/>
  <c r="R298" i="10" s="1"/>
  <c r="O298" i="10"/>
  <c r="Q297" i="10"/>
  <c r="R297" i="10" s="1"/>
  <c r="O297" i="10"/>
  <c r="T296" i="10"/>
  <c r="Q296" i="10"/>
  <c r="R296" i="10" s="1"/>
  <c r="O296" i="10"/>
  <c r="O295" i="10"/>
  <c r="P294" i="10"/>
  <c r="Q295" i="10" s="1"/>
  <c r="R295" i="10" s="1"/>
  <c r="L288" i="10"/>
  <c r="K288" i="10"/>
  <c r="M288" i="10" s="1"/>
  <c r="N288" i="10" s="1"/>
  <c r="T286" i="10"/>
  <c r="U285" i="10"/>
  <c r="U286" i="10" s="1"/>
  <c r="Q282" i="10"/>
  <c r="R282" i="10" s="1"/>
  <c r="O282" i="10"/>
  <c r="Q281" i="10"/>
  <c r="R281" i="10" s="1"/>
  <c r="O281" i="10"/>
  <c r="Q280" i="10"/>
  <c r="R280" i="10" s="1"/>
  <c r="O280" i="10"/>
  <c r="Q279" i="10"/>
  <c r="R279" i="10" s="1"/>
  <c r="O279" i="10"/>
  <c r="Q278" i="10"/>
  <c r="R278" i="10" s="1"/>
  <c r="O278" i="10"/>
  <c r="Q277" i="10"/>
  <c r="R277" i="10" s="1"/>
  <c r="O277" i="10"/>
  <c r="Q276" i="10"/>
  <c r="R276" i="10" s="1"/>
  <c r="O276" i="10"/>
  <c r="O275" i="10"/>
  <c r="P274" i="10"/>
  <c r="Q275" i="10" s="1"/>
  <c r="R275" i="10" s="1"/>
  <c r="L270" i="10"/>
  <c r="K270" i="10"/>
  <c r="T268" i="10"/>
  <c r="Q264" i="10"/>
  <c r="R264" i="10" s="1"/>
  <c r="O264" i="10"/>
  <c r="Q263" i="10"/>
  <c r="R263" i="10" s="1"/>
  <c r="O263" i="10"/>
  <c r="Q262" i="10"/>
  <c r="R262" i="10" s="1"/>
  <c r="O262" i="10"/>
  <c r="Q261" i="10"/>
  <c r="R261" i="10" s="1"/>
  <c r="O261" i="10"/>
  <c r="Q260" i="10"/>
  <c r="R260" i="10" s="1"/>
  <c r="O260" i="10"/>
  <c r="Q259" i="10"/>
  <c r="R259" i="10" s="1"/>
  <c r="O259" i="10"/>
  <c r="Q258" i="10"/>
  <c r="R258" i="10" s="1"/>
  <c r="O258" i="10"/>
  <c r="O257" i="10"/>
  <c r="P256" i="10"/>
  <c r="AO127" i="10" s="1"/>
  <c r="L252" i="10"/>
  <c r="K252" i="10"/>
  <c r="M252" i="10" s="1"/>
  <c r="N252" i="10" s="1"/>
  <c r="Q247" i="10"/>
  <c r="R247" i="10" s="1"/>
  <c r="O247" i="10"/>
  <c r="Q246" i="10"/>
  <c r="R246" i="10" s="1"/>
  <c r="O246" i="10"/>
  <c r="Q245" i="10"/>
  <c r="R245" i="10" s="1"/>
  <c r="O245" i="10"/>
  <c r="Q244" i="10"/>
  <c r="R244" i="10" s="1"/>
  <c r="O244" i="10"/>
  <c r="R243" i="10"/>
  <c r="Q243" i="10"/>
  <c r="O243" i="10"/>
  <c r="Q242" i="10"/>
  <c r="R242" i="10" s="1"/>
  <c r="O242" i="10"/>
  <c r="Q241" i="10"/>
  <c r="R241" i="10" s="1"/>
  <c r="O241" i="10"/>
  <c r="O240" i="10"/>
  <c r="P239" i="10"/>
  <c r="Q240" i="10" s="1"/>
  <c r="R240" i="10" s="1"/>
  <c r="L235" i="10"/>
  <c r="K235" i="10"/>
  <c r="M235" i="10" s="1"/>
  <c r="N235" i="10" s="1"/>
  <c r="Q229" i="10"/>
  <c r="R229" i="10" s="1"/>
  <c r="O229" i="10"/>
  <c r="Q228" i="10"/>
  <c r="R228" i="10" s="1"/>
  <c r="O228" i="10"/>
  <c r="Q227" i="10"/>
  <c r="R227" i="10" s="1"/>
  <c r="O227" i="10"/>
  <c r="Q226" i="10"/>
  <c r="R226" i="10" s="1"/>
  <c r="O226" i="10"/>
  <c r="R225" i="10"/>
  <c r="Q225" i="10"/>
  <c r="O225" i="10"/>
  <c r="Q224" i="10"/>
  <c r="R224" i="10" s="1"/>
  <c r="O224" i="10"/>
  <c r="Q223" i="10"/>
  <c r="R223" i="10" s="1"/>
  <c r="O223" i="10"/>
  <c r="O222" i="10"/>
  <c r="P221" i="10"/>
  <c r="L217" i="10"/>
  <c r="K217" i="10"/>
  <c r="M217" i="10" s="1"/>
  <c r="Q212" i="10"/>
  <c r="R212" i="10" s="1"/>
  <c r="O212" i="10"/>
  <c r="Q211" i="10"/>
  <c r="R211" i="10" s="1"/>
  <c r="O211" i="10"/>
  <c r="Q210" i="10"/>
  <c r="R210" i="10" s="1"/>
  <c r="O210" i="10"/>
  <c r="Q209" i="10"/>
  <c r="R209" i="10" s="1"/>
  <c r="O209" i="10"/>
  <c r="R208" i="10"/>
  <c r="Q208" i="10"/>
  <c r="O208" i="10"/>
  <c r="Q207" i="10"/>
  <c r="R207" i="10" s="1"/>
  <c r="O207" i="10"/>
  <c r="Q206" i="10"/>
  <c r="R206" i="10" s="1"/>
  <c r="O206" i="10"/>
  <c r="Q205" i="10"/>
  <c r="R205" i="10" s="1"/>
  <c r="O205" i="10"/>
  <c r="P204" i="10"/>
  <c r="L200" i="10"/>
  <c r="K200" i="10"/>
  <c r="M200" i="10" s="1"/>
  <c r="Q195" i="10"/>
  <c r="R195" i="10" s="1"/>
  <c r="O195" i="10"/>
  <c r="Q194" i="10"/>
  <c r="R194" i="10" s="1"/>
  <c r="O194" i="10"/>
  <c r="Q193" i="10"/>
  <c r="R193" i="10" s="1"/>
  <c r="O193" i="10"/>
  <c r="Q192" i="10"/>
  <c r="R192" i="10" s="1"/>
  <c r="O192" i="10"/>
  <c r="Q191" i="10"/>
  <c r="R191" i="10" s="1"/>
  <c r="O191" i="10"/>
  <c r="Q190" i="10"/>
  <c r="R190" i="10" s="1"/>
  <c r="O190" i="10"/>
  <c r="Q189" i="10"/>
  <c r="R189" i="10" s="1"/>
  <c r="O189" i="10"/>
  <c r="Q188" i="10"/>
  <c r="R188" i="10" s="1"/>
  <c r="O188" i="10"/>
  <c r="P187" i="10"/>
  <c r="L183" i="10"/>
  <c r="K183" i="10"/>
  <c r="M183" i="10" s="1"/>
  <c r="N183" i="10" s="1"/>
  <c r="R178" i="10"/>
  <c r="Q178" i="10"/>
  <c r="O178" i="10"/>
  <c r="Q177" i="10"/>
  <c r="R177" i="10" s="1"/>
  <c r="O177" i="10"/>
  <c r="Q176" i="10"/>
  <c r="R176" i="10" s="1"/>
  <c r="O176" i="10"/>
  <c r="Q175" i="10"/>
  <c r="R175" i="10" s="1"/>
  <c r="O175" i="10"/>
  <c r="Q174" i="10"/>
  <c r="R174" i="10" s="1"/>
  <c r="O174" i="10"/>
  <c r="Q173" i="10"/>
  <c r="R173" i="10" s="1"/>
  <c r="O173" i="10"/>
  <c r="Q172" i="10"/>
  <c r="R172" i="10" s="1"/>
  <c r="O172" i="10"/>
  <c r="O171" i="10"/>
  <c r="AJ19" i="10" s="1"/>
  <c r="P170" i="10"/>
  <c r="L166" i="10"/>
  <c r="K166" i="10"/>
  <c r="M166" i="10" s="1"/>
  <c r="N166" i="10" s="1"/>
  <c r="Q161" i="10"/>
  <c r="R161" i="10" s="1"/>
  <c r="O161" i="10"/>
  <c r="Q160" i="10"/>
  <c r="R160" i="10" s="1"/>
  <c r="O160" i="10"/>
  <c r="Q159" i="10"/>
  <c r="R159" i="10" s="1"/>
  <c r="O159" i="10"/>
  <c r="Q158" i="10"/>
  <c r="R158" i="10" s="1"/>
  <c r="O158" i="10"/>
  <c r="Q157" i="10"/>
  <c r="R157" i="10" s="1"/>
  <c r="O157" i="10"/>
  <c r="Q156" i="10"/>
  <c r="R156" i="10" s="1"/>
  <c r="O156" i="10"/>
  <c r="Q155" i="10"/>
  <c r="AI62" i="10" s="1"/>
  <c r="O155" i="10"/>
  <c r="O154" i="10"/>
  <c r="P153" i="10"/>
  <c r="Q154" i="10" s="1"/>
  <c r="R154" i="10" s="1"/>
  <c r="AI101" i="10" s="1"/>
  <c r="L149" i="10"/>
  <c r="K149" i="10"/>
  <c r="M149" i="10" s="1"/>
  <c r="Q145" i="10"/>
  <c r="R145" i="10" s="1"/>
  <c r="O145" i="10"/>
  <c r="Q144" i="10"/>
  <c r="R144" i="10" s="1"/>
  <c r="O144" i="10"/>
  <c r="Q143" i="10"/>
  <c r="R143" i="10" s="1"/>
  <c r="O143" i="10"/>
  <c r="R142" i="10"/>
  <c r="Q142" i="10"/>
  <c r="O142" i="10"/>
  <c r="Q141" i="10"/>
  <c r="R141" i="10" s="1"/>
  <c r="O141" i="10"/>
  <c r="Q140" i="10"/>
  <c r="O140" i="10"/>
  <c r="Q139" i="10"/>
  <c r="R139" i="10" s="1"/>
  <c r="AH102" i="10" s="1"/>
  <c r="O139" i="10"/>
  <c r="AH20" i="10" s="1"/>
  <c r="Q138" i="10"/>
  <c r="O138" i="10"/>
  <c r="AH19" i="10" s="1"/>
  <c r="P137" i="10"/>
  <c r="L133" i="10"/>
  <c r="K133" i="10"/>
  <c r="M133" i="10" s="1"/>
  <c r="N133" i="10" s="1"/>
  <c r="AT127" i="10"/>
  <c r="AS127" i="10"/>
  <c r="AR127" i="10"/>
  <c r="AQ127" i="10"/>
  <c r="AN127" i="10"/>
  <c r="AL127" i="10"/>
  <c r="AK127" i="10"/>
  <c r="AH127" i="10"/>
  <c r="Q127" i="10"/>
  <c r="R127" i="10" s="1"/>
  <c r="O127" i="10"/>
  <c r="Q126" i="10"/>
  <c r="R126" i="10" s="1"/>
  <c r="O126" i="10"/>
  <c r="R125" i="10"/>
  <c r="Q125" i="10"/>
  <c r="O125" i="10"/>
  <c r="Q124" i="10"/>
  <c r="AG64" i="10" s="1"/>
  <c r="O124" i="10"/>
  <c r="AG22" i="10" s="1"/>
  <c r="Q123" i="10"/>
  <c r="O123" i="10"/>
  <c r="Q122" i="10"/>
  <c r="R122" i="10" s="1"/>
  <c r="O122" i="10"/>
  <c r="O121" i="10"/>
  <c r="P120" i="10"/>
  <c r="AG127" i="10" s="1"/>
  <c r="L116" i="10"/>
  <c r="U25" i="10" s="1"/>
  <c r="K116" i="10"/>
  <c r="M116" i="10" s="1"/>
  <c r="Q110" i="10"/>
  <c r="R110" i="10" s="1"/>
  <c r="O110" i="10"/>
  <c r="Q109" i="10"/>
  <c r="R109" i="10" s="1"/>
  <c r="O109" i="10"/>
  <c r="Q108" i="10"/>
  <c r="R108" i="10" s="1"/>
  <c r="O108" i="10"/>
  <c r="Q107" i="10"/>
  <c r="R107" i="10" s="1"/>
  <c r="AF105" i="10" s="1"/>
  <c r="O107" i="10"/>
  <c r="AF23" i="10" s="1"/>
  <c r="Q106" i="10"/>
  <c r="AF64" i="10" s="1"/>
  <c r="O106" i="10"/>
  <c r="AF22" i="10" s="1"/>
  <c r="Q105" i="10"/>
  <c r="R105" i="10" s="1"/>
  <c r="AF103" i="10" s="1"/>
  <c r="O105" i="10"/>
  <c r="AF21" i="10" s="1"/>
  <c r="R104" i="10"/>
  <c r="AF102" i="10" s="1"/>
  <c r="Q104" i="10"/>
  <c r="O104" i="10"/>
  <c r="O103" i="10"/>
  <c r="AG102" i="10"/>
  <c r="P102" i="10"/>
  <c r="Q103" i="10" s="1"/>
  <c r="AF61" i="10" s="1"/>
  <c r="L98" i="10"/>
  <c r="U24" i="10" s="1"/>
  <c r="K98" i="10"/>
  <c r="M98" i="10" s="1"/>
  <c r="N98" i="10" s="1"/>
  <c r="U85" i="10" s="1"/>
  <c r="Q91" i="10"/>
  <c r="R91" i="10" s="1"/>
  <c r="O91" i="10"/>
  <c r="Q90" i="10"/>
  <c r="R90" i="10" s="1"/>
  <c r="O90" i="10"/>
  <c r="Q89" i="10"/>
  <c r="AE66" i="10" s="1"/>
  <c r="O89" i="10"/>
  <c r="AE24" i="10" s="1"/>
  <c r="Q88" i="10"/>
  <c r="R88" i="10" s="1"/>
  <c r="AE105" i="10" s="1"/>
  <c r="O88" i="10"/>
  <c r="Q87" i="10"/>
  <c r="R87" i="10" s="1"/>
  <c r="AE104" i="10" s="1"/>
  <c r="O87" i="10"/>
  <c r="Q86" i="10"/>
  <c r="R86" i="10" s="1"/>
  <c r="AE103" i="10" s="1"/>
  <c r="O86" i="10"/>
  <c r="AE21" i="10" s="1"/>
  <c r="Q85" i="10"/>
  <c r="AE62" i="10" s="1"/>
  <c r="O85" i="10"/>
  <c r="AE20" i="10" s="1"/>
  <c r="O84" i="10"/>
  <c r="AE19" i="10" s="1"/>
  <c r="P83" i="10"/>
  <c r="L79" i="10"/>
  <c r="K79" i="10"/>
  <c r="M79" i="10" s="1"/>
  <c r="Q71" i="10"/>
  <c r="R71" i="10" s="1"/>
  <c r="Q70" i="10"/>
  <c r="R70" i="10" s="1"/>
  <c r="AD107" i="10" s="1"/>
  <c r="O70" i="10"/>
  <c r="AD25" i="10" s="1"/>
  <c r="Q69" i="10"/>
  <c r="O69" i="10"/>
  <c r="AD24" i="10" s="1"/>
  <c r="Q68" i="10"/>
  <c r="AD65" i="10" s="1"/>
  <c r="O68" i="10"/>
  <c r="AD23" i="10" s="1"/>
  <c r="AD67" i="10"/>
  <c r="Q67" i="10"/>
  <c r="R67" i="10" s="1"/>
  <c r="AD104" i="10" s="1"/>
  <c r="O67" i="10"/>
  <c r="Q66" i="10"/>
  <c r="O66" i="10"/>
  <c r="AE65" i="10"/>
  <c r="Q65" i="10"/>
  <c r="R65" i="10" s="1"/>
  <c r="AD102" i="10" s="1"/>
  <c r="O65" i="10"/>
  <c r="AD20" i="10" s="1"/>
  <c r="AD64" i="10"/>
  <c r="O64" i="10"/>
  <c r="AD19" i="10" s="1"/>
  <c r="AF63" i="10"/>
  <c r="P63" i="10"/>
  <c r="AG62" i="10"/>
  <c r="AF62" i="10"/>
  <c r="L57" i="10"/>
  <c r="K57" i="10"/>
  <c r="U52" i="10"/>
  <c r="Q49" i="10"/>
  <c r="AC68" i="10" s="1"/>
  <c r="O49" i="10"/>
  <c r="AC26" i="10" s="1"/>
  <c r="Q48" i="10"/>
  <c r="AC67" i="10" s="1"/>
  <c r="O48" i="10"/>
  <c r="AC25" i="10" s="1"/>
  <c r="Q47" i="10"/>
  <c r="O47" i="10"/>
  <c r="AC24" i="10" s="1"/>
  <c r="Q46" i="10"/>
  <c r="R46" i="10" s="1"/>
  <c r="AC105" i="10" s="1"/>
  <c r="O46" i="10"/>
  <c r="AC23" i="10" s="1"/>
  <c r="Q45" i="10"/>
  <c r="AC64" i="10" s="1"/>
  <c r="O45" i="10"/>
  <c r="AC22" i="10" s="1"/>
  <c r="Q44" i="10"/>
  <c r="R44" i="10" s="1"/>
  <c r="AC103" i="10" s="1"/>
  <c r="O44" i="10"/>
  <c r="AC21" i="10" s="1"/>
  <c r="Q43" i="10"/>
  <c r="O43" i="10"/>
  <c r="AC20" i="10" s="1"/>
  <c r="O42" i="10"/>
  <c r="AC19" i="10" s="1"/>
  <c r="P41" i="10"/>
  <c r="AC127" i="10" s="1"/>
  <c r="L35" i="10"/>
  <c r="K35" i="10"/>
  <c r="Q26" i="10"/>
  <c r="AB68" i="10" s="1"/>
  <c r="O26" i="10"/>
  <c r="AB26" i="10" s="1"/>
  <c r="Q25" i="10"/>
  <c r="R25" i="10" s="1"/>
  <c r="AB107" i="10" s="1"/>
  <c r="O25" i="10"/>
  <c r="AB25" i="10" s="1"/>
  <c r="Q24" i="10"/>
  <c r="O24" i="10"/>
  <c r="AB24" i="10" s="1"/>
  <c r="AE23" i="10"/>
  <c r="U23" i="10"/>
  <c r="Q23" i="10"/>
  <c r="AB65" i="10" s="1"/>
  <c r="O23" i="10"/>
  <c r="AB23" i="10" s="1"/>
  <c r="AE22" i="10"/>
  <c r="AD22" i="10"/>
  <c r="U22" i="10"/>
  <c r="Q22" i="10"/>
  <c r="O22" i="10"/>
  <c r="AB22" i="10" s="1"/>
  <c r="AH21" i="10"/>
  <c r="AG21" i="10"/>
  <c r="AD21" i="10"/>
  <c r="U21" i="10"/>
  <c r="Q21" i="10"/>
  <c r="AB63" i="10" s="1"/>
  <c r="O21" i="10"/>
  <c r="AB21" i="10" s="1"/>
  <c r="AI20" i="10"/>
  <c r="AG20" i="10"/>
  <c r="AF20" i="10"/>
  <c r="Q20" i="10"/>
  <c r="AB62" i="10" s="1"/>
  <c r="O20" i="10"/>
  <c r="AB20" i="10" s="1"/>
  <c r="AI19" i="10"/>
  <c r="AG19" i="10"/>
  <c r="AF19" i="10"/>
  <c r="O19" i="10"/>
  <c r="AB19" i="10" s="1"/>
  <c r="P18" i="10"/>
  <c r="L531" i="9"/>
  <c r="K531" i="9"/>
  <c r="M531" i="9" s="1"/>
  <c r="N531" i="9" s="1"/>
  <c r="P529" i="9"/>
  <c r="Q528" i="9"/>
  <c r="Q529" i="9" s="1"/>
  <c r="Q522" i="9"/>
  <c r="R522" i="9" s="1"/>
  <c r="O522" i="9"/>
  <c r="Q521" i="9"/>
  <c r="R521" i="9" s="1"/>
  <c r="O521" i="9"/>
  <c r="Q520" i="9"/>
  <c r="R520" i="9" s="1"/>
  <c r="O520" i="9"/>
  <c r="Q519" i="9"/>
  <c r="R519" i="9" s="1"/>
  <c r="O519" i="9"/>
  <c r="Q518" i="9"/>
  <c r="R518" i="9" s="1"/>
  <c r="O518" i="9"/>
  <c r="Q517" i="9"/>
  <c r="R517" i="9" s="1"/>
  <c r="O517" i="9"/>
  <c r="Q516" i="9"/>
  <c r="R516" i="9" s="1"/>
  <c r="O516" i="9"/>
  <c r="O515" i="9"/>
  <c r="P514" i="9"/>
  <c r="T516" i="9" s="1"/>
  <c r="L508" i="9"/>
  <c r="K508" i="9"/>
  <c r="M508" i="9" s="1"/>
  <c r="N508" i="9" s="1"/>
  <c r="P506" i="9"/>
  <c r="Q505" i="9"/>
  <c r="Q506" i="9" s="1"/>
  <c r="Q499" i="9"/>
  <c r="R499" i="9" s="1"/>
  <c r="O499" i="9"/>
  <c r="Q498" i="9"/>
  <c r="R498" i="9" s="1"/>
  <c r="O498" i="9"/>
  <c r="Q497" i="9"/>
  <c r="R497" i="9" s="1"/>
  <c r="O497" i="9"/>
  <c r="Q496" i="9"/>
  <c r="R496" i="9" s="1"/>
  <c r="O496" i="9"/>
  <c r="Q495" i="9"/>
  <c r="R495" i="9" s="1"/>
  <c r="O495" i="9"/>
  <c r="Q494" i="9"/>
  <c r="R494" i="9" s="1"/>
  <c r="O494" i="9"/>
  <c r="Q493" i="9"/>
  <c r="R493" i="9" s="1"/>
  <c r="O493" i="9"/>
  <c r="O492" i="9"/>
  <c r="P491" i="9"/>
  <c r="L485" i="9"/>
  <c r="K485" i="9"/>
  <c r="M485" i="9" s="1"/>
  <c r="P483" i="9"/>
  <c r="Q476" i="9"/>
  <c r="R476" i="9" s="1"/>
  <c r="O476" i="9"/>
  <c r="Q475" i="9"/>
  <c r="R475" i="9" s="1"/>
  <c r="O475" i="9"/>
  <c r="Q474" i="9"/>
  <c r="R474" i="9" s="1"/>
  <c r="O474" i="9"/>
  <c r="Q473" i="9"/>
  <c r="R473" i="9" s="1"/>
  <c r="O473" i="9"/>
  <c r="Q472" i="9"/>
  <c r="R472" i="9" s="1"/>
  <c r="O472" i="9"/>
  <c r="Q471" i="9"/>
  <c r="R471" i="9" s="1"/>
  <c r="O471" i="9"/>
  <c r="Q470" i="9"/>
  <c r="R470" i="9" s="1"/>
  <c r="O470" i="9"/>
  <c r="Q469" i="9"/>
  <c r="R469" i="9" s="1"/>
  <c r="O469" i="9"/>
  <c r="P468" i="9"/>
  <c r="T470" i="9" s="1"/>
  <c r="L462" i="9"/>
  <c r="K462" i="9"/>
  <c r="M462" i="9" s="1"/>
  <c r="P460" i="9"/>
  <c r="Q452" i="9"/>
  <c r="R452" i="9" s="1"/>
  <c r="O452" i="9"/>
  <c r="Q451" i="9"/>
  <c r="R451" i="9" s="1"/>
  <c r="O451" i="9"/>
  <c r="Q450" i="9"/>
  <c r="R450" i="9" s="1"/>
  <c r="O450" i="9"/>
  <c r="Q449" i="9"/>
  <c r="R449" i="9" s="1"/>
  <c r="O449" i="9"/>
  <c r="Q448" i="9"/>
  <c r="R448" i="9" s="1"/>
  <c r="O448" i="9"/>
  <c r="Q447" i="9"/>
  <c r="R447" i="9" s="1"/>
  <c r="O447" i="9"/>
  <c r="Q446" i="9"/>
  <c r="R446" i="9" s="1"/>
  <c r="O446" i="9"/>
  <c r="O445" i="9"/>
  <c r="P444" i="9"/>
  <c r="L438" i="9"/>
  <c r="K438" i="9"/>
  <c r="M438" i="9" s="1"/>
  <c r="P436" i="9"/>
  <c r="Q429" i="9"/>
  <c r="R429" i="9" s="1"/>
  <c r="O429" i="9"/>
  <c r="Q428" i="9"/>
  <c r="R428" i="9" s="1"/>
  <c r="O428" i="9"/>
  <c r="Q427" i="9"/>
  <c r="R427" i="9" s="1"/>
  <c r="O427" i="9"/>
  <c r="Q426" i="9"/>
  <c r="R426" i="9" s="1"/>
  <c r="O426" i="9"/>
  <c r="Q425" i="9"/>
  <c r="R425" i="9" s="1"/>
  <c r="O425" i="9"/>
  <c r="Q424" i="9"/>
  <c r="R424" i="9" s="1"/>
  <c r="O424" i="9"/>
  <c r="Q423" i="9"/>
  <c r="R423" i="9" s="1"/>
  <c r="O423" i="9"/>
  <c r="O422" i="9"/>
  <c r="P421" i="9"/>
  <c r="T423" i="9" s="1"/>
  <c r="L415" i="9"/>
  <c r="K415" i="9"/>
  <c r="P413" i="9"/>
  <c r="Q406" i="9"/>
  <c r="R406" i="9" s="1"/>
  <c r="O406" i="9"/>
  <c r="Q405" i="9"/>
  <c r="R405" i="9" s="1"/>
  <c r="O405" i="9"/>
  <c r="Q404" i="9"/>
  <c r="R404" i="9" s="1"/>
  <c r="O404" i="9"/>
  <c r="Q403" i="9"/>
  <c r="R403" i="9" s="1"/>
  <c r="O403" i="9"/>
  <c r="Q402" i="9"/>
  <c r="R402" i="9" s="1"/>
  <c r="O402" i="9"/>
  <c r="Q401" i="9"/>
  <c r="R401" i="9" s="1"/>
  <c r="O401" i="9"/>
  <c r="Q400" i="9"/>
  <c r="R400" i="9" s="1"/>
  <c r="O400" i="9"/>
  <c r="O399" i="9"/>
  <c r="P398" i="9"/>
  <c r="Q399" i="9" s="1"/>
  <c r="R399" i="9" s="1"/>
  <c r="L392" i="9"/>
  <c r="K392" i="9"/>
  <c r="P390" i="9"/>
  <c r="Q383" i="9"/>
  <c r="R383" i="9" s="1"/>
  <c r="O383" i="9"/>
  <c r="Q382" i="9"/>
  <c r="R382" i="9" s="1"/>
  <c r="O382" i="9"/>
  <c r="Q381" i="9"/>
  <c r="R381" i="9" s="1"/>
  <c r="O381" i="9"/>
  <c r="Q380" i="9"/>
  <c r="R380" i="9" s="1"/>
  <c r="O380" i="9"/>
  <c r="Q379" i="9"/>
  <c r="R379" i="9" s="1"/>
  <c r="O379" i="9"/>
  <c r="Q378" i="9"/>
  <c r="R378" i="9" s="1"/>
  <c r="O378" i="9"/>
  <c r="Q377" i="9"/>
  <c r="R377" i="9" s="1"/>
  <c r="O377" i="9"/>
  <c r="O376" i="9"/>
  <c r="P375" i="9"/>
  <c r="T377" i="9" s="1"/>
  <c r="L369" i="9"/>
  <c r="K369" i="9"/>
  <c r="M369" i="9" s="1"/>
  <c r="N369" i="9" s="1"/>
  <c r="P367" i="9"/>
  <c r="Q366" i="9"/>
  <c r="Q367" i="9" s="1"/>
  <c r="Q360" i="9"/>
  <c r="R360" i="9" s="1"/>
  <c r="O360" i="9"/>
  <c r="Q359" i="9"/>
  <c r="R359" i="9" s="1"/>
  <c r="O359" i="9"/>
  <c r="Q358" i="9"/>
  <c r="R358" i="9" s="1"/>
  <c r="O358" i="9"/>
  <c r="Q357" i="9"/>
  <c r="R357" i="9" s="1"/>
  <c r="O357" i="9"/>
  <c r="Q356" i="9"/>
  <c r="R356" i="9" s="1"/>
  <c r="O356" i="9"/>
  <c r="Q355" i="9"/>
  <c r="R355" i="9" s="1"/>
  <c r="O355" i="9"/>
  <c r="Q354" i="9"/>
  <c r="R354" i="9" s="1"/>
  <c r="O354" i="9"/>
  <c r="O353" i="9"/>
  <c r="P352" i="9"/>
  <c r="L346" i="9"/>
  <c r="K346" i="9"/>
  <c r="M346" i="9" s="1"/>
  <c r="P344" i="9"/>
  <c r="Q343" i="9"/>
  <c r="Q344" i="9" s="1"/>
  <c r="Q337" i="9"/>
  <c r="R337" i="9" s="1"/>
  <c r="O337" i="9"/>
  <c r="Q336" i="9"/>
  <c r="R336" i="9" s="1"/>
  <c r="O336" i="9"/>
  <c r="Q335" i="9"/>
  <c r="R335" i="9" s="1"/>
  <c r="O335" i="9"/>
  <c r="Q334" i="9"/>
  <c r="R334" i="9" s="1"/>
  <c r="O334" i="9"/>
  <c r="Q333" i="9"/>
  <c r="R333" i="9" s="1"/>
  <c r="O333" i="9"/>
  <c r="Q332" i="9"/>
  <c r="R332" i="9" s="1"/>
  <c r="O332" i="9"/>
  <c r="Q331" i="9"/>
  <c r="R331" i="9" s="1"/>
  <c r="O331" i="9"/>
  <c r="O330" i="9"/>
  <c r="P329" i="9"/>
  <c r="T331" i="9" s="1"/>
  <c r="L323" i="9"/>
  <c r="K323" i="9"/>
  <c r="P321" i="9"/>
  <c r="Q314" i="9"/>
  <c r="R314" i="9" s="1"/>
  <c r="O314" i="9"/>
  <c r="Q313" i="9"/>
  <c r="R313" i="9" s="1"/>
  <c r="O313" i="9"/>
  <c r="Q312" i="9"/>
  <c r="R312" i="9" s="1"/>
  <c r="O312" i="9"/>
  <c r="Q311" i="9"/>
  <c r="R311" i="9" s="1"/>
  <c r="O311" i="9"/>
  <c r="Q310" i="9"/>
  <c r="R310" i="9" s="1"/>
  <c r="O310" i="9"/>
  <c r="Q309" i="9"/>
  <c r="R309" i="9" s="1"/>
  <c r="O309" i="9"/>
  <c r="Q308" i="9"/>
  <c r="R308" i="9" s="1"/>
  <c r="O308" i="9"/>
  <c r="O307" i="9"/>
  <c r="P306" i="9"/>
  <c r="Q307" i="9" s="1"/>
  <c r="R307" i="9" s="1"/>
  <c r="T300" i="9"/>
  <c r="L300" i="9"/>
  <c r="K300" i="9"/>
  <c r="M300" i="9" s="1"/>
  <c r="N300" i="9" s="1"/>
  <c r="U299" i="9"/>
  <c r="U300" i="9" s="1"/>
  <c r="Q296" i="9"/>
  <c r="R296" i="9" s="1"/>
  <c r="O296" i="9"/>
  <c r="Q295" i="9"/>
  <c r="R295" i="9" s="1"/>
  <c r="O295" i="9"/>
  <c r="Q294" i="9"/>
  <c r="R294" i="9" s="1"/>
  <c r="O294" i="9"/>
  <c r="Q293" i="9"/>
  <c r="R293" i="9" s="1"/>
  <c r="O293" i="9"/>
  <c r="Q292" i="9"/>
  <c r="R292" i="9" s="1"/>
  <c r="O292" i="9"/>
  <c r="Q291" i="9"/>
  <c r="R291" i="9" s="1"/>
  <c r="O291" i="9"/>
  <c r="Q290" i="9"/>
  <c r="R290" i="9" s="1"/>
  <c r="O290" i="9"/>
  <c r="O289" i="9"/>
  <c r="P288" i="9"/>
  <c r="Q289" i="9" s="1"/>
  <c r="R289" i="9" s="1"/>
  <c r="L284" i="9"/>
  <c r="K284" i="9"/>
  <c r="M284" i="9" s="1"/>
  <c r="T282" i="9"/>
  <c r="U281" i="9"/>
  <c r="U282" i="9" s="1"/>
  <c r="Q278" i="9"/>
  <c r="R278" i="9" s="1"/>
  <c r="O278" i="9"/>
  <c r="Q277" i="9"/>
  <c r="R277" i="9" s="1"/>
  <c r="O277" i="9"/>
  <c r="Q276" i="9"/>
  <c r="R276" i="9" s="1"/>
  <c r="O276" i="9"/>
  <c r="Q275" i="9"/>
  <c r="R275" i="9" s="1"/>
  <c r="O275" i="9"/>
  <c r="Q274" i="9"/>
  <c r="R274" i="9" s="1"/>
  <c r="O274" i="9"/>
  <c r="Q273" i="9"/>
  <c r="R273" i="9" s="1"/>
  <c r="O273" i="9"/>
  <c r="Q272" i="9"/>
  <c r="R272" i="9" s="1"/>
  <c r="O272" i="9"/>
  <c r="O271" i="9"/>
  <c r="P270" i="9"/>
  <c r="AQ117" i="9" s="1"/>
  <c r="L266" i="9"/>
  <c r="K266" i="9"/>
  <c r="M266" i="9" s="1"/>
  <c r="Q260" i="9"/>
  <c r="R260" i="9" s="1"/>
  <c r="O260" i="9"/>
  <c r="Q259" i="9"/>
  <c r="R259" i="9" s="1"/>
  <c r="O259" i="9"/>
  <c r="Q258" i="9"/>
  <c r="R258" i="9" s="1"/>
  <c r="O258" i="9"/>
  <c r="Q257" i="9"/>
  <c r="R257" i="9" s="1"/>
  <c r="O257" i="9"/>
  <c r="Q256" i="9"/>
  <c r="R256" i="9" s="1"/>
  <c r="O256" i="9"/>
  <c r="Q255" i="9"/>
  <c r="R255" i="9" s="1"/>
  <c r="O255" i="9"/>
  <c r="Q254" i="9"/>
  <c r="R254" i="9" s="1"/>
  <c r="O254" i="9"/>
  <c r="O253" i="9"/>
  <c r="P252" i="9"/>
  <c r="AP117" i="9" s="1"/>
  <c r="L248" i="9"/>
  <c r="K248" i="9"/>
  <c r="M248" i="9" s="1"/>
  <c r="Q243" i="9"/>
  <c r="R243" i="9" s="1"/>
  <c r="O243" i="9"/>
  <c r="Q242" i="9"/>
  <c r="R242" i="9" s="1"/>
  <c r="O242" i="9"/>
  <c r="Q241" i="9"/>
  <c r="R241" i="9" s="1"/>
  <c r="O241" i="9"/>
  <c r="Q240" i="9"/>
  <c r="R240" i="9" s="1"/>
  <c r="O240" i="9"/>
  <c r="Q239" i="9"/>
  <c r="R239" i="9" s="1"/>
  <c r="O239" i="9"/>
  <c r="Q238" i="9"/>
  <c r="R238" i="9" s="1"/>
  <c r="O238" i="9"/>
  <c r="Q237" i="9"/>
  <c r="R237" i="9" s="1"/>
  <c r="O237" i="9"/>
  <c r="O236" i="9"/>
  <c r="P235" i="9"/>
  <c r="Q236" i="9" s="1"/>
  <c r="R236" i="9" s="1"/>
  <c r="M231" i="9"/>
  <c r="L231" i="9"/>
  <c r="K231" i="9"/>
  <c r="Q225" i="9"/>
  <c r="R225" i="9" s="1"/>
  <c r="O225" i="9"/>
  <c r="Q224" i="9"/>
  <c r="R224" i="9" s="1"/>
  <c r="O224" i="9"/>
  <c r="Q223" i="9"/>
  <c r="R223" i="9" s="1"/>
  <c r="O223" i="9"/>
  <c r="Q222" i="9"/>
  <c r="R222" i="9" s="1"/>
  <c r="O222" i="9"/>
  <c r="Q221" i="9"/>
  <c r="R221" i="9" s="1"/>
  <c r="O221" i="9"/>
  <c r="Q220" i="9"/>
  <c r="R220" i="9" s="1"/>
  <c r="O220" i="9"/>
  <c r="Q219" i="9"/>
  <c r="R219" i="9" s="1"/>
  <c r="O219" i="9"/>
  <c r="O218" i="9"/>
  <c r="P217" i="9"/>
  <c r="L213" i="9"/>
  <c r="K213" i="9"/>
  <c r="M213" i="9" s="1"/>
  <c r="Q208" i="9"/>
  <c r="R208" i="9" s="1"/>
  <c r="O208" i="9"/>
  <c r="Q207" i="9"/>
  <c r="R207" i="9" s="1"/>
  <c r="O207" i="9"/>
  <c r="Q206" i="9"/>
  <c r="R206" i="9" s="1"/>
  <c r="O206" i="9"/>
  <c r="Q205" i="9"/>
  <c r="R205" i="9" s="1"/>
  <c r="O205" i="9"/>
  <c r="Q204" i="9"/>
  <c r="R204" i="9" s="1"/>
  <c r="O204" i="9"/>
  <c r="Q203" i="9"/>
  <c r="R203" i="9" s="1"/>
  <c r="O203" i="9"/>
  <c r="Q202" i="9"/>
  <c r="R202" i="9" s="1"/>
  <c r="O202" i="9"/>
  <c r="O201" i="9"/>
  <c r="P200" i="9"/>
  <c r="Q201" i="9" s="1"/>
  <c r="R201" i="9" s="1"/>
  <c r="K196" i="9"/>
  <c r="M196" i="9" s="1"/>
  <c r="Q193" i="9"/>
  <c r="R193" i="9" s="1"/>
  <c r="O193" i="9"/>
  <c r="L193" i="9"/>
  <c r="L196" i="9" s="1"/>
  <c r="Q192" i="9"/>
  <c r="R192" i="9" s="1"/>
  <c r="O192" i="9"/>
  <c r="Q191" i="9"/>
  <c r="R191" i="9" s="1"/>
  <c r="O191" i="9"/>
  <c r="Q190" i="9"/>
  <c r="R190" i="9" s="1"/>
  <c r="O190" i="9"/>
  <c r="Q189" i="9"/>
  <c r="R189" i="9" s="1"/>
  <c r="O189" i="9"/>
  <c r="Q188" i="9"/>
  <c r="R188" i="9" s="1"/>
  <c r="O188" i="9"/>
  <c r="Q187" i="9"/>
  <c r="R187" i="9" s="1"/>
  <c r="O187" i="9"/>
  <c r="O186" i="9"/>
  <c r="P185" i="9"/>
  <c r="L180" i="9"/>
  <c r="K180" i="9"/>
  <c r="M180" i="9" s="1"/>
  <c r="N180" i="9" s="1"/>
  <c r="Q176" i="9"/>
  <c r="R176" i="9" s="1"/>
  <c r="O176" i="9"/>
  <c r="Q175" i="9"/>
  <c r="R175" i="9" s="1"/>
  <c r="O175" i="9"/>
  <c r="Q174" i="9"/>
  <c r="R174" i="9" s="1"/>
  <c r="O174" i="9"/>
  <c r="Q173" i="9"/>
  <c r="R173" i="9" s="1"/>
  <c r="O173" i="9"/>
  <c r="Q172" i="9"/>
  <c r="R172" i="9" s="1"/>
  <c r="O172" i="9"/>
  <c r="Q171" i="9"/>
  <c r="R171" i="9" s="1"/>
  <c r="O171" i="9"/>
  <c r="Q170" i="9"/>
  <c r="O170" i="9"/>
  <c r="AK20" i="9" s="1"/>
  <c r="O169" i="9"/>
  <c r="AK19" i="9" s="1"/>
  <c r="P168" i="9"/>
  <c r="Q169" i="9" s="1"/>
  <c r="R169" i="9" s="1"/>
  <c r="AK84" i="9" s="1"/>
  <c r="L164" i="9"/>
  <c r="K164" i="9"/>
  <c r="M164" i="9" s="1"/>
  <c r="N164" i="9" s="1"/>
  <c r="Q160" i="9"/>
  <c r="R160" i="9" s="1"/>
  <c r="O160" i="9"/>
  <c r="Q159" i="9"/>
  <c r="R159" i="9" s="1"/>
  <c r="O159" i="9"/>
  <c r="Q158" i="9"/>
  <c r="R158" i="9" s="1"/>
  <c r="O158" i="9"/>
  <c r="Q157" i="9"/>
  <c r="R157" i="9" s="1"/>
  <c r="O157" i="9"/>
  <c r="Q156" i="9"/>
  <c r="R156" i="9" s="1"/>
  <c r="O156" i="9"/>
  <c r="Q155" i="9"/>
  <c r="R155" i="9" s="1"/>
  <c r="AJ86" i="9" s="1"/>
  <c r="O155" i="9"/>
  <c r="AJ21" i="9" s="1"/>
  <c r="Q154" i="9"/>
  <c r="R154" i="9" s="1"/>
  <c r="AJ85" i="9" s="1"/>
  <c r="O154" i="9"/>
  <c r="AJ20" i="9" s="1"/>
  <c r="O153" i="9"/>
  <c r="P152" i="9"/>
  <c r="Q153" i="9" s="1"/>
  <c r="M148" i="9"/>
  <c r="L148" i="9"/>
  <c r="K148" i="9"/>
  <c r="Q143" i="9"/>
  <c r="R143" i="9" s="1"/>
  <c r="O143" i="9"/>
  <c r="Q142" i="9"/>
  <c r="R142" i="9" s="1"/>
  <c r="O142" i="9"/>
  <c r="Q141" i="9"/>
  <c r="R141" i="9" s="1"/>
  <c r="O141" i="9"/>
  <c r="Q140" i="9"/>
  <c r="R140" i="9" s="1"/>
  <c r="O140" i="9"/>
  <c r="Q139" i="9"/>
  <c r="R139" i="9" s="1"/>
  <c r="AI87" i="9" s="1"/>
  <c r="O139" i="9"/>
  <c r="AI22" i="9" s="1"/>
  <c r="Q138" i="9"/>
  <c r="AI47" i="9" s="1"/>
  <c r="O138" i="9"/>
  <c r="AI21" i="9" s="1"/>
  <c r="Q137" i="9"/>
  <c r="R137" i="9" s="1"/>
  <c r="AI85" i="9" s="1"/>
  <c r="O137" i="9"/>
  <c r="AI20" i="9" s="1"/>
  <c r="O136" i="9"/>
  <c r="P135" i="9"/>
  <c r="AI117" i="9" s="1"/>
  <c r="L131" i="9"/>
  <c r="U24" i="9" s="1"/>
  <c r="K131" i="9"/>
  <c r="M131" i="9" s="1"/>
  <c r="Q125" i="9"/>
  <c r="R125" i="9" s="1"/>
  <c r="O125" i="9"/>
  <c r="Q124" i="9"/>
  <c r="R124" i="9" s="1"/>
  <c r="O124" i="9"/>
  <c r="Q123" i="9"/>
  <c r="R123" i="9" s="1"/>
  <c r="O123" i="9"/>
  <c r="Q122" i="9"/>
  <c r="R122" i="9" s="1"/>
  <c r="AH94" i="9" s="1"/>
  <c r="O122" i="9"/>
  <c r="AH23" i="9" s="1"/>
  <c r="Q121" i="9"/>
  <c r="AH53" i="9" s="1"/>
  <c r="O121" i="9"/>
  <c r="Q120" i="9"/>
  <c r="O120" i="9"/>
  <c r="Q119" i="9"/>
  <c r="R119" i="9" s="1"/>
  <c r="AH85" i="9" s="1"/>
  <c r="O119" i="9"/>
  <c r="AH20" i="9" s="1"/>
  <c r="O118" i="9"/>
  <c r="AH19" i="9" s="1"/>
  <c r="AV117" i="9"/>
  <c r="AU117" i="9"/>
  <c r="AT117" i="9"/>
  <c r="AS117" i="9"/>
  <c r="AR117" i="9"/>
  <c r="AK117" i="9"/>
  <c r="P117" i="9"/>
  <c r="Q118" i="9" s="1"/>
  <c r="L113" i="9"/>
  <c r="U23" i="9" s="1"/>
  <c r="K113" i="9"/>
  <c r="M113" i="9" s="1"/>
  <c r="Q106" i="9"/>
  <c r="R106" i="9" s="1"/>
  <c r="O106" i="9"/>
  <c r="Q105" i="9"/>
  <c r="R105" i="9" s="1"/>
  <c r="O105" i="9"/>
  <c r="Q104" i="9"/>
  <c r="R104" i="9" s="1"/>
  <c r="AG95" i="9" s="1"/>
  <c r="O104" i="9"/>
  <c r="AG24" i="9" s="1"/>
  <c r="Q103" i="9"/>
  <c r="AG54" i="9" s="1"/>
  <c r="O103" i="9"/>
  <c r="Q102" i="9"/>
  <c r="R102" i="9" s="1"/>
  <c r="O102" i="9"/>
  <c r="AG22" i="9" s="1"/>
  <c r="Q101" i="9"/>
  <c r="AG47" i="9" s="1"/>
  <c r="O101" i="9"/>
  <c r="AG21" i="9" s="1"/>
  <c r="Q100" i="9"/>
  <c r="R100" i="9" s="1"/>
  <c r="AG85" i="9" s="1"/>
  <c r="O100" i="9"/>
  <c r="AG20" i="9" s="1"/>
  <c r="O99" i="9"/>
  <c r="AG19" i="9" s="1"/>
  <c r="P98" i="9"/>
  <c r="AG117" i="9" s="1"/>
  <c r="AD97" i="9"/>
  <c r="AD96" i="9"/>
  <c r="L94" i="9"/>
  <c r="K94" i="9"/>
  <c r="M94" i="9" s="1"/>
  <c r="Q88" i="9"/>
  <c r="R88" i="9" s="1"/>
  <c r="O88" i="9"/>
  <c r="AG87" i="9"/>
  <c r="Q87" i="9"/>
  <c r="AF56" i="9" s="1"/>
  <c r="O87" i="9"/>
  <c r="AF25" i="9" s="1"/>
  <c r="Q86" i="9"/>
  <c r="AF55" i="9" s="1"/>
  <c r="O86" i="9"/>
  <c r="AF24" i="9" s="1"/>
  <c r="Q85" i="9"/>
  <c r="R85" i="9" s="1"/>
  <c r="AF94" i="9" s="1"/>
  <c r="O85" i="9"/>
  <c r="Q84" i="9"/>
  <c r="R84" i="9" s="1"/>
  <c r="AF87" i="9" s="1"/>
  <c r="O84" i="9"/>
  <c r="AF22" i="9" s="1"/>
  <c r="Q83" i="9"/>
  <c r="R83" i="9" s="1"/>
  <c r="AF86" i="9" s="1"/>
  <c r="O83" i="9"/>
  <c r="AF21" i="9" s="1"/>
  <c r="Q82" i="9"/>
  <c r="AF46" i="9" s="1"/>
  <c r="O82" i="9"/>
  <c r="AF20" i="9" s="1"/>
  <c r="O81" i="9"/>
  <c r="P80" i="9"/>
  <c r="Q81" i="9" s="1"/>
  <c r="L75" i="9"/>
  <c r="U21" i="9" s="1"/>
  <c r="K75" i="9"/>
  <c r="M75" i="9" s="1"/>
  <c r="Q68" i="9"/>
  <c r="R68" i="9" s="1"/>
  <c r="AE97" i="9" s="1"/>
  <c r="O68" i="9"/>
  <c r="Q67" i="9"/>
  <c r="R67" i="9" s="1"/>
  <c r="AE96" i="9" s="1"/>
  <c r="O67" i="9"/>
  <c r="AE25" i="9" s="1"/>
  <c r="Q66" i="9"/>
  <c r="O66" i="9"/>
  <c r="AE24" i="9" s="1"/>
  <c r="Q65" i="9"/>
  <c r="R65" i="9" s="1"/>
  <c r="AE94" i="9" s="1"/>
  <c r="O65" i="9"/>
  <c r="AE23" i="9" s="1"/>
  <c r="Q64" i="9"/>
  <c r="R64" i="9" s="1"/>
  <c r="AE87" i="9" s="1"/>
  <c r="O64" i="9"/>
  <c r="AE22" i="9" s="1"/>
  <c r="Q63" i="9"/>
  <c r="AE47" i="9" s="1"/>
  <c r="O63" i="9"/>
  <c r="Q62" i="9"/>
  <c r="O62" i="9"/>
  <c r="AE20" i="9" s="1"/>
  <c r="O61" i="9"/>
  <c r="AE19" i="9" s="1"/>
  <c r="P60" i="9"/>
  <c r="Q61" i="9" s="1"/>
  <c r="R61" i="9" s="1"/>
  <c r="AE84" i="9" s="1"/>
  <c r="AE57" i="9"/>
  <c r="AD57" i="9"/>
  <c r="AD56" i="9"/>
  <c r="L53" i="9"/>
  <c r="K53" i="9"/>
  <c r="AF47" i="9"/>
  <c r="AJ46" i="9"/>
  <c r="AI46" i="9"/>
  <c r="AH46" i="9"/>
  <c r="Q46" i="9"/>
  <c r="R46" i="9" s="1"/>
  <c r="O46" i="9"/>
  <c r="AD26" i="9" s="1"/>
  <c r="Q45" i="9"/>
  <c r="R45" i="9" s="1"/>
  <c r="O45" i="9"/>
  <c r="AD25" i="9" s="1"/>
  <c r="Q44" i="9"/>
  <c r="R44" i="9" s="1"/>
  <c r="O44" i="9"/>
  <c r="AD24" i="9" s="1"/>
  <c r="Q43" i="9"/>
  <c r="R43" i="9" s="1"/>
  <c r="O43" i="9"/>
  <c r="AD23" i="9" s="1"/>
  <c r="Q42" i="9"/>
  <c r="R42" i="9" s="1"/>
  <c r="O42" i="9"/>
  <c r="AD22" i="9" s="1"/>
  <c r="Q41" i="9"/>
  <c r="R41" i="9" s="1"/>
  <c r="O41" i="9"/>
  <c r="Q40" i="9"/>
  <c r="R40" i="9" s="1"/>
  <c r="O40" i="9"/>
  <c r="AD20" i="9" s="1"/>
  <c r="O39" i="9"/>
  <c r="AD19" i="9" s="1"/>
  <c r="P38" i="9"/>
  <c r="AD117" i="9" s="1"/>
  <c r="L32" i="9"/>
  <c r="U19" i="9" s="1"/>
  <c r="K32" i="9"/>
  <c r="G33" i="9" s="1"/>
  <c r="AE26" i="9"/>
  <c r="Q26" i="9"/>
  <c r="AC57" i="9" s="1"/>
  <c r="O26" i="9"/>
  <c r="AC26" i="9" s="1"/>
  <c r="Q25" i="9"/>
  <c r="AD54" i="9" s="1"/>
  <c r="O25" i="9"/>
  <c r="AC25" i="9" s="1"/>
  <c r="Q24" i="9"/>
  <c r="AC55" i="9" s="1"/>
  <c r="O24" i="9"/>
  <c r="AC24" i="9" s="1"/>
  <c r="AG23" i="9"/>
  <c r="AF23" i="9"/>
  <c r="Q23" i="9"/>
  <c r="R23" i="9" s="1"/>
  <c r="O23" i="9"/>
  <c r="AC23" i="9" s="1"/>
  <c r="AH22" i="9"/>
  <c r="U22" i="9"/>
  <c r="Q22" i="9"/>
  <c r="R22" i="9" s="1"/>
  <c r="AD85" i="9" s="1"/>
  <c r="O22" i="9"/>
  <c r="AC22" i="9" s="1"/>
  <c r="AH21" i="9"/>
  <c r="AE21" i="9"/>
  <c r="AD21" i="9"/>
  <c r="Q21" i="9"/>
  <c r="O21" i="9"/>
  <c r="AC21" i="9" s="1"/>
  <c r="U20" i="9"/>
  <c r="Q20" i="9"/>
  <c r="AC46" i="9" s="1"/>
  <c r="O20" i="9"/>
  <c r="AC20" i="9" s="1"/>
  <c r="AL19" i="9"/>
  <c r="AJ19" i="9"/>
  <c r="AI19" i="9"/>
  <c r="AF19" i="9"/>
  <c r="O19" i="9"/>
  <c r="AC19" i="9" s="1"/>
  <c r="P18" i="9"/>
  <c r="N396" i="8"/>
  <c r="L396" i="8"/>
  <c r="K396" i="8"/>
  <c r="M396" i="8" s="1"/>
  <c r="P394" i="8"/>
  <c r="Q393" i="8"/>
  <c r="Q394" i="8" s="1"/>
  <c r="R388" i="8"/>
  <c r="Q388" i="8"/>
  <c r="O388" i="8"/>
  <c r="R387" i="8"/>
  <c r="Q387" i="8"/>
  <c r="O387" i="8"/>
  <c r="Q386" i="8"/>
  <c r="R386" i="8" s="1"/>
  <c r="O386" i="8"/>
  <c r="Q385" i="8"/>
  <c r="R385" i="8" s="1"/>
  <c r="O385" i="8"/>
  <c r="Q384" i="8"/>
  <c r="R384" i="8" s="1"/>
  <c r="O384" i="8"/>
  <c r="Q383" i="8"/>
  <c r="R383" i="8" s="1"/>
  <c r="O383" i="8"/>
  <c r="Q382" i="8"/>
  <c r="R382" i="8" s="1"/>
  <c r="O382" i="8"/>
  <c r="O381" i="8"/>
  <c r="P380" i="8"/>
  <c r="N374" i="8"/>
  <c r="L374" i="8"/>
  <c r="K374" i="8"/>
  <c r="M374" i="8" s="1"/>
  <c r="P372" i="8"/>
  <c r="Q371" i="8"/>
  <c r="Q372" i="8" s="1"/>
  <c r="R366" i="8"/>
  <c r="Q366" i="8"/>
  <c r="O366" i="8"/>
  <c r="Q365" i="8"/>
  <c r="R365" i="8" s="1"/>
  <c r="O365" i="8"/>
  <c r="Q364" i="8"/>
  <c r="R364" i="8" s="1"/>
  <c r="O364" i="8"/>
  <c r="Q363" i="8"/>
  <c r="R363" i="8" s="1"/>
  <c r="O363" i="8"/>
  <c r="R362" i="8"/>
  <c r="Q362" i="8"/>
  <c r="O362" i="8"/>
  <c r="Q361" i="8"/>
  <c r="R361" i="8" s="1"/>
  <c r="O361" i="8"/>
  <c r="Q360" i="8"/>
  <c r="R360" i="8" s="1"/>
  <c r="O360" i="8"/>
  <c r="O359" i="8"/>
  <c r="P358" i="8"/>
  <c r="Q359" i="8" s="1"/>
  <c r="R359" i="8" s="1"/>
  <c r="N352" i="8"/>
  <c r="L352" i="8"/>
  <c r="K352" i="8"/>
  <c r="M352" i="8" s="1"/>
  <c r="P350" i="8"/>
  <c r="Q349" i="8"/>
  <c r="Q350" i="8" s="1"/>
  <c r="Q344" i="8"/>
  <c r="R344" i="8" s="1"/>
  <c r="O344" i="8"/>
  <c r="Q343" i="8"/>
  <c r="R343" i="8" s="1"/>
  <c r="O343" i="8"/>
  <c r="Q342" i="8"/>
  <c r="R342" i="8" s="1"/>
  <c r="O342" i="8"/>
  <c r="Q341" i="8"/>
  <c r="R341" i="8" s="1"/>
  <c r="O341" i="8"/>
  <c r="Q340" i="8"/>
  <c r="R340" i="8" s="1"/>
  <c r="O340" i="8"/>
  <c r="Q339" i="8"/>
  <c r="R339" i="8" s="1"/>
  <c r="O339" i="8"/>
  <c r="Q338" i="8"/>
  <c r="R338" i="8" s="1"/>
  <c r="O338" i="8"/>
  <c r="O337" i="8"/>
  <c r="P336" i="8"/>
  <c r="Q337" i="8" s="1"/>
  <c r="R337" i="8" s="1"/>
  <c r="L330" i="8"/>
  <c r="K330" i="8"/>
  <c r="M330" i="8" s="1"/>
  <c r="N330" i="8" s="1"/>
  <c r="P328" i="8"/>
  <c r="Q327" i="8"/>
  <c r="Q328" i="8" s="1"/>
  <c r="Q322" i="8"/>
  <c r="R322" i="8" s="1"/>
  <c r="O322" i="8"/>
  <c r="Q321" i="8"/>
  <c r="R321" i="8" s="1"/>
  <c r="O321" i="8"/>
  <c r="Q320" i="8"/>
  <c r="R320" i="8" s="1"/>
  <c r="O320" i="8"/>
  <c r="Q319" i="8"/>
  <c r="R319" i="8" s="1"/>
  <c r="O319" i="8"/>
  <c r="Q318" i="8"/>
  <c r="R318" i="8" s="1"/>
  <c r="O318" i="8"/>
  <c r="Q317" i="8"/>
  <c r="R317" i="8" s="1"/>
  <c r="O317" i="8"/>
  <c r="Q316" i="8"/>
  <c r="R316" i="8" s="1"/>
  <c r="O316" i="8"/>
  <c r="O315" i="8"/>
  <c r="P314" i="8"/>
  <c r="L308" i="8"/>
  <c r="K308" i="8"/>
  <c r="M308" i="8" s="1"/>
  <c r="N308" i="8" s="1"/>
  <c r="P306" i="8"/>
  <c r="Q305" i="8"/>
  <c r="Q306" i="8" s="1"/>
  <c r="Q300" i="8"/>
  <c r="R300" i="8" s="1"/>
  <c r="O300" i="8"/>
  <c r="Q299" i="8"/>
  <c r="R299" i="8" s="1"/>
  <c r="O299" i="8"/>
  <c r="Q298" i="8"/>
  <c r="R298" i="8" s="1"/>
  <c r="O298" i="8"/>
  <c r="Q297" i="8"/>
  <c r="R297" i="8" s="1"/>
  <c r="O297" i="8"/>
  <c r="Q296" i="8"/>
  <c r="R296" i="8" s="1"/>
  <c r="O296" i="8"/>
  <c r="Q295" i="8"/>
  <c r="R295" i="8" s="1"/>
  <c r="O295" i="8"/>
  <c r="Q294" i="8"/>
  <c r="R294" i="8" s="1"/>
  <c r="O294" i="8"/>
  <c r="O293" i="8"/>
  <c r="P292" i="8"/>
  <c r="Q293" i="8" s="1"/>
  <c r="R293" i="8" s="1"/>
  <c r="L286" i="8"/>
  <c r="K286" i="8"/>
  <c r="P284" i="8"/>
  <c r="Q278" i="8"/>
  <c r="R278" i="8" s="1"/>
  <c r="O278" i="8"/>
  <c r="Q277" i="8"/>
  <c r="R277" i="8" s="1"/>
  <c r="O277" i="8"/>
  <c r="Q276" i="8"/>
  <c r="R276" i="8" s="1"/>
  <c r="O276" i="8"/>
  <c r="Q275" i="8"/>
  <c r="R275" i="8" s="1"/>
  <c r="O275" i="8"/>
  <c r="Q274" i="8"/>
  <c r="R274" i="8" s="1"/>
  <c r="O274" i="8"/>
  <c r="Q273" i="8"/>
  <c r="R273" i="8" s="1"/>
  <c r="O273" i="8"/>
  <c r="Q272" i="8"/>
  <c r="R272" i="8" s="1"/>
  <c r="O272" i="8"/>
  <c r="O271" i="8"/>
  <c r="P270" i="8"/>
  <c r="Q271" i="8" s="1"/>
  <c r="R271" i="8" s="1"/>
  <c r="L264" i="8"/>
  <c r="K264" i="8"/>
  <c r="P262" i="8"/>
  <c r="Q256" i="8"/>
  <c r="R256" i="8" s="1"/>
  <c r="O256" i="8"/>
  <c r="Q255" i="8"/>
  <c r="R255" i="8" s="1"/>
  <c r="O255" i="8"/>
  <c r="Q254" i="8"/>
  <c r="R254" i="8" s="1"/>
  <c r="O254" i="8"/>
  <c r="Q253" i="8"/>
  <c r="R253" i="8" s="1"/>
  <c r="O253" i="8"/>
  <c r="Q252" i="8"/>
  <c r="R252" i="8" s="1"/>
  <c r="O252" i="8"/>
  <c r="Q251" i="8"/>
  <c r="R251" i="8" s="1"/>
  <c r="O251" i="8"/>
  <c r="Q250" i="8"/>
  <c r="R250" i="8" s="1"/>
  <c r="O250" i="8"/>
  <c r="O249" i="8"/>
  <c r="P248" i="8"/>
  <c r="Q249" i="8" s="1"/>
  <c r="R249" i="8" s="1"/>
  <c r="L242" i="8"/>
  <c r="K242" i="8"/>
  <c r="P240" i="8"/>
  <c r="Q234" i="8"/>
  <c r="R234" i="8" s="1"/>
  <c r="O234" i="8"/>
  <c r="Q233" i="8"/>
  <c r="R233" i="8" s="1"/>
  <c r="O233" i="8"/>
  <c r="Q232" i="8"/>
  <c r="R232" i="8" s="1"/>
  <c r="O232" i="8"/>
  <c r="Q231" i="8"/>
  <c r="R231" i="8" s="1"/>
  <c r="O231" i="8"/>
  <c r="Q230" i="8"/>
  <c r="R230" i="8" s="1"/>
  <c r="O230" i="8"/>
  <c r="Q229" i="8"/>
  <c r="R229" i="8" s="1"/>
  <c r="O229" i="8"/>
  <c r="Q228" i="8"/>
  <c r="R228" i="8" s="1"/>
  <c r="O228" i="8"/>
  <c r="O227" i="8"/>
  <c r="P226" i="8"/>
  <c r="P218" i="8"/>
  <c r="Q212" i="8"/>
  <c r="R212" i="8" s="1"/>
  <c r="O212" i="8"/>
  <c r="Q211" i="8"/>
  <c r="R211" i="8" s="1"/>
  <c r="O211" i="8"/>
  <c r="Q210" i="8"/>
  <c r="R210" i="8" s="1"/>
  <c r="O210" i="8"/>
  <c r="Q209" i="8"/>
  <c r="R209" i="8" s="1"/>
  <c r="O209" i="8"/>
  <c r="Q208" i="8"/>
  <c r="R208" i="8" s="1"/>
  <c r="O208" i="8"/>
  <c r="Q207" i="8"/>
  <c r="R207" i="8" s="1"/>
  <c r="O207" i="8"/>
  <c r="Q206" i="8"/>
  <c r="R206" i="8" s="1"/>
  <c r="O206" i="8"/>
  <c r="O205" i="8"/>
  <c r="P204" i="8"/>
  <c r="L198" i="8"/>
  <c r="W203" i="8" s="1"/>
  <c r="K198" i="8"/>
  <c r="M198" i="8" s="1"/>
  <c r="N198" i="8" s="1"/>
  <c r="P196" i="8"/>
  <c r="Q195" i="8"/>
  <c r="Q196" i="8" s="1"/>
  <c r="Q189" i="8"/>
  <c r="R189" i="8" s="1"/>
  <c r="O189" i="8"/>
  <c r="Q188" i="8"/>
  <c r="R188" i="8" s="1"/>
  <c r="O188" i="8"/>
  <c r="Q187" i="8"/>
  <c r="R187" i="8" s="1"/>
  <c r="O187" i="8"/>
  <c r="Q186" i="8"/>
  <c r="R186" i="8" s="1"/>
  <c r="O186" i="8"/>
  <c r="Q185" i="8"/>
  <c r="R185" i="8" s="1"/>
  <c r="O185" i="8"/>
  <c r="Q184" i="8"/>
  <c r="R184" i="8" s="1"/>
  <c r="O184" i="8"/>
  <c r="Q183" i="8"/>
  <c r="R183" i="8" s="1"/>
  <c r="O183" i="8"/>
  <c r="O182" i="8"/>
  <c r="P181" i="8"/>
  <c r="S183" i="8" s="1"/>
  <c r="K175" i="8"/>
  <c r="Q172" i="8" s="1"/>
  <c r="Q173" i="8" s="1"/>
  <c r="P173" i="8"/>
  <c r="Q166" i="8"/>
  <c r="R166" i="8" s="1"/>
  <c r="O166" i="8"/>
  <c r="Q165" i="8"/>
  <c r="R165" i="8" s="1"/>
  <c r="O165" i="8"/>
  <c r="Q164" i="8"/>
  <c r="R164" i="8" s="1"/>
  <c r="O164" i="8"/>
  <c r="Q163" i="8"/>
  <c r="R163" i="8" s="1"/>
  <c r="O163" i="8"/>
  <c r="Q162" i="8"/>
  <c r="R162" i="8" s="1"/>
  <c r="O162" i="8"/>
  <c r="Q161" i="8"/>
  <c r="R161" i="8" s="1"/>
  <c r="O161" i="8"/>
  <c r="Q160" i="8"/>
  <c r="R160" i="8" s="1"/>
  <c r="O160" i="8"/>
  <c r="O159" i="8"/>
  <c r="P158" i="8"/>
  <c r="L152" i="8"/>
  <c r="K152" i="8"/>
  <c r="Q149" i="8" s="1"/>
  <c r="Q150" i="8" s="1"/>
  <c r="P150" i="8"/>
  <c r="Q143" i="8"/>
  <c r="R143" i="8" s="1"/>
  <c r="O143" i="8"/>
  <c r="Q142" i="8"/>
  <c r="R142" i="8" s="1"/>
  <c r="O142" i="8"/>
  <c r="Q141" i="8"/>
  <c r="R141" i="8" s="1"/>
  <c r="O141" i="8"/>
  <c r="Q140" i="8"/>
  <c r="R140" i="8" s="1"/>
  <c r="O140" i="8"/>
  <c r="Q139" i="8"/>
  <c r="R139" i="8" s="1"/>
  <c r="O139" i="8"/>
  <c r="Q138" i="8"/>
  <c r="R138" i="8" s="1"/>
  <c r="O138" i="8"/>
  <c r="Q137" i="8"/>
  <c r="R137" i="8" s="1"/>
  <c r="O137" i="8"/>
  <c r="O136" i="8"/>
  <c r="P135" i="8"/>
  <c r="L129" i="8"/>
  <c r="K129" i="8"/>
  <c r="M129" i="8" s="1"/>
  <c r="P127" i="8"/>
  <c r="Q120" i="8"/>
  <c r="R120" i="8" s="1"/>
  <c r="O120" i="8"/>
  <c r="Q119" i="8"/>
  <c r="R119" i="8" s="1"/>
  <c r="O119" i="8"/>
  <c r="Q118" i="8"/>
  <c r="R118" i="8" s="1"/>
  <c r="O118" i="8"/>
  <c r="Q117" i="8"/>
  <c r="R117" i="8" s="1"/>
  <c r="O117" i="8"/>
  <c r="Q116" i="8"/>
  <c r="R116" i="8" s="1"/>
  <c r="O116" i="8"/>
  <c r="Q115" i="8"/>
  <c r="R115" i="8" s="1"/>
  <c r="O115" i="8"/>
  <c r="Q114" i="8"/>
  <c r="R114" i="8" s="1"/>
  <c r="O114" i="8"/>
  <c r="O113" i="8"/>
  <c r="P112" i="8"/>
  <c r="T114" i="8" s="1"/>
  <c r="L106" i="8"/>
  <c r="K106" i="8"/>
  <c r="Q103" i="8" s="1"/>
  <c r="Q104" i="8" s="1"/>
  <c r="P104" i="8"/>
  <c r="Q97" i="8"/>
  <c r="R97" i="8" s="1"/>
  <c r="O97" i="8"/>
  <c r="Q96" i="8"/>
  <c r="R96" i="8" s="1"/>
  <c r="O96" i="8"/>
  <c r="Q95" i="8"/>
  <c r="R95" i="8" s="1"/>
  <c r="O95" i="8"/>
  <c r="Q94" i="8"/>
  <c r="R94" i="8" s="1"/>
  <c r="O94" i="8"/>
  <c r="Q93" i="8"/>
  <c r="R93" i="8" s="1"/>
  <c r="O93" i="8"/>
  <c r="Q92" i="8"/>
  <c r="R92" i="8" s="1"/>
  <c r="O92" i="8"/>
  <c r="Q91" i="8"/>
  <c r="R91" i="8" s="1"/>
  <c r="O91" i="8"/>
  <c r="O90" i="8"/>
  <c r="P89" i="8"/>
  <c r="T604" i="7" s="1"/>
  <c r="L83" i="8"/>
  <c r="K83" i="8"/>
  <c r="M83" i="8" s="1"/>
  <c r="P81" i="8"/>
  <c r="Q80" i="8"/>
  <c r="Q81" i="8" s="1"/>
  <c r="Q74" i="8"/>
  <c r="R74" i="8" s="1"/>
  <c r="O74" i="8"/>
  <c r="Q73" i="8"/>
  <c r="R73" i="8" s="1"/>
  <c r="O73" i="8"/>
  <c r="Q72" i="8"/>
  <c r="R72" i="8" s="1"/>
  <c r="O72" i="8"/>
  <c r="Q71" i="8"/>
  <c r="R71" i="8" s="1"/>
  <c r="O71" i="8"/>
  <c r="Q70" i="8"/>
  <c r="R70" i="8" s="1"/>
  <c r="O70" i="8"/>
  <c r="Q69" i="8"/>
  <c r="R69" i="8" s="1"/>
  <c r="O69" i="8"/>
  <c r="Q68" i="8"/>
  <c r="R68" i="8" s="1"/>
  <c r="O68" i="8"/>
  <c r="O67" i="8"/>
  <c r="P66" i="8"/>
  <c r="T68" i="8" s="1"/>
  <c r="K60" i="8"/>
  <c r="M60" i="8" s="1"/>
  <c r="N60" i="8" s="1"/>
  <c r="P58" i="8"/>
  <c r="Q51" i="8"/>
  <c r="R51" i="8" s="1"/>
  <c r="O51" i="8"/>
  <c r="Q50" i="8"/>
  <c r="R50" i="8" s="1"/>
  <c r="O50" i="8"/>
  <c r="Q49" i="8"/>
  <c r="R49" i="8" s="1"/>
  <c r="O49" i="8"/>
  <c r="Q48" i="8"/>
  <c r="R48" i="8" s="1"/>
  <c r="O48" i="8"/>
  <c r="Q47" i="8"/>
  <c r="R47" i="8" s="1"/>
  <c r="O47" i="8"/>
  <c r="Q46" i="8"/>
  <c r="R46" i="8" s="1"/>
  <c r="O46" i="8"/>
  <c r="Q45" i="8"/>
  <c r="R45" i="8" s="1"/>
  <c r="O45" i="8"/>
  <c r="O44" i="8"/>
  <c r="P43" i="8"/>
  <c r="T558" i="7" s="1"/>
  <c r="L37" i="8"/>
  <c r="K37" i="8"/>
  <c r="Q34" i="8" s="1"/>
  <c r="Q35" i="8" s="1"/>
  <c r="P35" i="8"/>
  <c r="Q28" i="8"/>
  <c r="R28" i="8" s="1"/>
  <c r="O28" i="8"/>
  <c r="Q27" i="8"/>
  <c r="R27" i="8" s="1"/>
  <c r="O27" i="8"/>
  <c r="Q26" i="8"/>
  <c r="R26" i="8" s="1"/>
  <c r="O26" i="8"/>
  <c r="Q25" i="8"/>
  <c r="R25" i="8" s="1"/>
  <c r="O25" i="8"/>
  <c r="Q24" i="8"/>
  <c r="R24" i="8" s="1"/>
  <c r="O24" i="8"/>
  <c r="Q23" i="8"/>
  <c r="R23" i="8" s="1"/>
  <c r="O23" i="8"/>
  <c r="Q22" i="8"/>
  <c r="R22" i="8" s="1"/>
  <c r="O22" i="8"/>
  <c r="O21" i="8"/>
  <c r="P20" i="8"/>
  <c r="T22" i="8" s="1"/>
  <c r="L527" i="7"/>
  <c r="K527" i="7"/>
  <c r="M527" i="7" s="1"/>
  <c r="N527" i="7" s="1"/>
  <c r="P525" i="7"/>
  <c r="Q518" i="7"/>
  <c r="R518" i="7" s="1"/>
  <c r="O518" i="7"/>
  <c r="Q517" i="7"/>
  <c r="R517" i="7" s="1"/>
  <c r="O517" i="7"/>
  <c r="Q516" i="7"/>
  <c r="R516" i="7" s="1"/>
  <c r="O516" i="7"/>
  <c r="Q515" i="7"/>
  <c r="R515" i="7" s="1"/>
  <c r="O515" i="7"/>
  <c r="Q514" i="7"/>
  <c r="R514" i="7" s="1"/>
  <c r="O514" i="7"/>
  <c r="T513" i="7"/>
  <c r="Q513" i="7"/>
  <c r="R513" i="7" s="1"/>
  <c r="O513" i="7"/>
  <c r="Q512" i="7"/>
  <c r="R512" i="7" s="1"/>
  <c r="O512" i="7"/>
  <c r="O511" i="7"/>
  <c r="P510" i="7"/>
  <c r="Q511" i="7" s="1"/>
  <c r="R511" i="7" s="1"/>
  <c r="L504" i="7"/>
  <c r="K504" i="7"/>
  <c r="Q501" i="7" s="1"/>
  <c r="Q502" i="7" s="1"/>
  <c r="P502" i="7"/>
  <c r="Q495" i="7"/>
  <c r="R495" i="7" s="1"/>
  <c r="O495" i="7"/>
  <c r="Q494" i="7"/>
  <c r="R494" i="7" s="1"/>
  <c r="O494" i="7"/>
  <c r="Q493" i="7"/>
  <c r="R493" i="7" s="1"/>
  <c r="O493" i="7"/>
  <c r="Q492" i="7"/>
  <c r="R492" i="7" s="1"/>
  <c r="O492" i="7"/>
  <c r="Q491" i="7"/>
  <c r="R491" i="7" s="1"/>
  <c r="O491" i="7"/>
  <c r="Q490" i="7"/>
  <c r="R490" i="7" s="1"/>
  <c r="O490" i="7"/>
  <c r="Q489" i="7"/>
  <c r="R489" i="7" s="1"/>
  <c r="O489" i="7"/>
  <c r="Q488" i="7"/>
  <c r="R488" i="7" s="1"/>
  <c r="O488" i="7"/>
  <c r="P487" i="7"/>
  <c r="T489" i="7" s="1"/>
  <c r="L481" i="7"/>
  <c r="K481" i="7"/>
  <c r="Q478" i="7" s="1"/>
  <c r="Q479" i="7" s="1"/>
  <c r="P479" i="7"/>
  <c r="Q472" i="7"/>
  <c r="R472" i="7" s="1"/>
  <c r="O472" i="7"/>
  <c r="Q471" i="7"/>
  <c r="R471" i="7" s="1"/>
  <c r="O471" i="7"/>
  <c r="Q470" i="7"/>
  <c r="R470" i="7" s="1"/>
  <c r="O470" i="7"/>
  <c r="Q469" i="7"/>
  <c r="R469" i="7" s="1"/>
  <c r="O469" i="7"/>
  <c r="Q468" i="7"/>
  <c r="R468" i="7" s="1"/>
  <c r="O468" i="7"/>
  <c r="Q467" i="7"/>
  <c r="R467" i="7" s="1"/>
  <c r="O467" i="7"/>
  <c r="Q466" i="7"/>
  <c r="R466" i="7" s="1"/>
  <c r="O466" i="7"/>
  <c r="O465" i="7"/>
  <c r="P464" i="7"/>
  <c r="L458" i="7"/>
  <c r="K458" i="7"/>
  <c r="M458" i="7" s="1"/>
  <c r="N458" i="7" s="1"/>
  <c r="Q456" i="7"/>
  <c r="P456" i="7"/>
  <c r="Q455" i="7"/>
  <c r="Q449" i="7"/>
  <c r="R449" i="7" s="1"/>
  <c r="O449" i="7"/>
  <c r="Q448" i="7"/>
  <c r="R448" i="7" s="1"/>
  <c r="O448" i="7"/>
  <c r="Q447" i="7"/>
  <c r="R447" i="7" s="1"/>
  <c r="O447" i="7"/>
  <c r="Q446" i="7"/>
  <c r="R446" i="7" s="1"/>
  <c r="O446" i="7"/>
  <c r="Q445" i="7"/>
  <c r="R445" i="7" s="1"/>
  <c r="O445" i="7"/>
  <c r="Q444" i="7"/>
  <c r="R444" i="7" s="1"/>
  <c r="O444" i="7"/>
  <c r="Q443" i="7"/>
  <c r="R443" i="7" s="1"/>
  <c r="O443" i="7"/>
  <c r="O442" i="7"/>
  <c r="P441" i="7"/>
  <c r="Q442" i="7" s="1"/>
  <c r="R442" i="7" s="1"/>
  <c r="L435" i="7"/>
  <c r="K435" i="7"/>
  <c r="M435" i="7" s="1"/>
  <c r="P433" i="7"/>
  <c r="Q432" i="7"/>
  <c r="Q433" i="7" s="1"/>
  <c r="Q426" i="7"/>
  <c r="R426" i="7" s="1"/>
  <c r="Q425" i="7"/>
  <c r="R425" i="7" s="1"/>
  <c r="Q424" i="7"/>
  <c r="R424" i="7" s="1"/>
  <c r="Q423" i="7"/>
  <c r="R423" i="7" s="1"/>
  <c r="O423" i="7"/>
  <c r="Q422" i="7"/>
  <c r="R422" i="7" s="1"/>
  <c r="O422" i="7"/>
  <c r="Q421" i="7"/>
  <c r="R421" i="7" s="1"/>
  <c r="O421" i="7"/>
  <c r="Q420" i="7"/>
  <c r="R420" i="7" s="1"/>
  <c r="O420" i="7"/>
  <c r="O419" i="7"/>
  <c r="P418" i="7"/>
  <c r="T420" i="7" s="1"/>
  <c r="L412" i="7"/>
  <c r="K412" i="7"/>
  <c r="M412" i="7" s="1"/>
  <c r="P410" i="7"/>
  <c r="Q403" i="7"/>
  <c r="R403" i="7" s="1"/>
  <c r="O403" i="7"/>
  <c r="Q402" i="7"/>
  <c r="R402" i="7" s="1"/>
  <c r="O402" i="7"/>
  <c r="Q401" i="7"/>
  <c r="R401" i="7" s="1"/>
  <c r="O401" i="7"/>
  <c r="Q400" i="7"/>
  <c r="R400" i="7" s="1"/>
  <c r="O400" i="7"/>
  <c r="Q399" i="7"/>
  <c r="R399" i="7" s="1"/>
  <c r="O399" i="7"/>
  <c r="Q398" i="7"/>
  <c r="R398" i="7" s="1"/>
  <c r="O398" i="7"/>
  <c r="Q397" i="7"/>
  <c r="R397" i="7" s="1"/>
  <c r="O397" i="7"/>
  <c r="O396" i="7"/>
  <c r="P395" i="7"/>
  <c r="Q396" i="7" s="1"/>
  <c r="R396" i="7" s="1"/>
  <c r="L389" i="7"/>
  <c r="K389" i="7"/>
  <c r="Q386" i="7" s="1"/>
  <c r="Q387" i="7" s="1"/>
  <c r="P387" i="7"/>
  <c r="Q380" i="7"/>
  <c r="R380" i="7" s="1"/>
  <c r="O380" i="7"/>
  <c r="Q379" i="7"/>
  <c r="R379" i="7" s="1"/>
  <c r="O379" i="7"/>
  <c r="Q378" i="7"/>
  <c r="R378" i="7" s="1"/>
  <c r="O378" i="7"/>
  <c r="Q377" i="7"/>
  <c r="R377" i="7" s="1"/>
  <c r="O377" i="7"/>
  <c r="Q376" i="7"/>
  <c r="R376" i="7" s="1"/>
  <c r="O376" i="7"/>
  <c r="Q375" i="7"/>
  <c r="R375" i="7" s="1"/>
  <c r="O375" i="7"/>
  <c r="Q374" i="7"/>
  <c r="R374" i="7" s="1"/>
  <c r="O374" i="7"/>
  <c r="O373" i="7"/>
  <c r="P372" i="7"/>
  <c r="L366" i="7"/>
  <c r="K366" i="7"/>
  <c r="P364" i="7"/>
  <c r="Q357" i="7"/>
  <c r="R357" i="7" s="1"/>
  <c r="O357" i="7"/>
  <c r="Q356" i="7"/>
  <c r="R356" i="7" s="1"/>
  <c r="O356" i="7"/>
  <c r="Q355" i="7"/>
  <c r="R355" i="7" s="1"/>
  <c r="O355" i="7"/>
  <c r="Q354" i="7"/>
  <c r="R354" i="7" s="1"/>
  <c r="O354" i="7"/>
  <c r="Q353" i="7"/>
  <c r="R353" i="7" s="1"/>
  <c r="O353" i="7"/>
  <c r="Q352" i="7"/>
  <c r="R352" i="7" s="1"/>
  <c r="O352" i="7"/>
  <c r="Q351" i="7"/>
  <c r="R351" i="7" s="1"/>
  <c r="O351" i="7"/>
  <c r="O350" i="7"/>
  <c r="P349" i="7"/>
  <c r="Q350" i="7" s="1"/>
  <c r="R350" i="7" s="1"/>
  <c r="L340" i="7"/>
  <c r="K340" i="7"/>
  <c r="M340" i="7" s="1"/>
  <c r="Q338" i="7"/>
  <c r="P338" i="7"/>
  <c r="Q330" i="7"/>
  <c r="R330" i="7" s="1"/>
  <c r="O330" i="7"/>
  <c r="Q329" i="7"/>
  <c r="R329" i="7" s="1"/>
  <c r="O329" i="7"/>
  <c r="Q328" i="7"/>
  <c r="R328" i="7" s="1"/>
  <c r="O328" i="7"/>
  <c r="Q327" i="7"/>
  <c r="R327" i="7" s="1"/>
  <c r="O327" i="7"/>
  <c r="Q326" i="7"/>
  <c r="R326" i="7" s="1"/>
  <c r="O326" i="7"/>
  <c r="Q325" i="7"/>
  <c r="R325" i="7" s="1"/>
  <c r="O325" i="7"/>
  <c r="Q324" i="7"/>
  <c r="R324" i="7" s="1"/>
  <c r="O324" i="7"/>
  <c r="O323" i="7"/>
  <c r="P322" i="7"/>
  <c r="L316" i="7"/>
  <c r="K316" i="7"/>
  <c r="M316" i="7" s="1"/>
  <c r="P314" i="7"/>
  <c r="Q313" i="7"/>
  <c r="Q314" i="7" s="1"/>
  <c r="Q307" i="7"/>
  <c r="R307" i="7" s="1"/>
  <c r="O307" i="7"/>
  <c r="Q306" i="7"/>
  <c r="R306" i="7" s="1"/>
  <c r="O306" i="7"/>
  <c r="Q305" i="7"/>
  <c r="R305" i="7" s="1"/>
  <c r="O305" i="7"/>
  <c r="Q304" i="7"/>
  <c r="R304" i="7" s="1"/>
  <c r="O304" i="7"/>
  <c r="Q303" i="7"/>
  <c r="R303" i="7" s="1"/>
  <c r="O303" i="7"/>
  <c r="Q302" i="7"/>
  <c r="R302" i="7" s="1"/>
  <c r="O302" i="7"/>
  <c r="Q301" i="7"/>
  <c r="R301" i="7" s="1"/>
  <c r="O301" i="7"/>
  <c r="O300" i="7"/>
  <c r="P299" i="7"/>
  <c r="T301" i="7" s="1"/>
  <c r="L293" i="7"/>
  <c r="K293" i="7"/>
  <c r="M293" i="7" s="1"/>
  <c r="N293" i="7" s="1"/>
  <c r="P291" i="7"/>
  <c r="Q284" i="7"/>
  <c r="R284" i="7" s="1"/>
  <c r="O284" i="7"/>
  <c r="Q283" i="7"/>
  <c r="R283" i="7" s="1"/>
  <c r="O283" i="7"/>
  <c r="Q282" i="7"/>
  <c r="R282" i="7" s="1"/>
  <c r="O282" i="7"/>
  <c r="Q281" i="7"/>
  <c r="R281" i="7" s="1"/>
  <c r="O281" i="7"/>
  <c r="Q280" i="7"/>
  <c r="R280" i="7" s="1"/>
  <c r="O280" i="7"/>
  <c r="Q279" i="7"/>
  <c r="R279" i="7" s="1"/>
  <c r="O279" i="7"/>
  <c r="Q278" i="7"/>
  <c r="R278" i="7" s="1"/>
  <c r="O278" i="7"/>
  <c r="O277" i="7"/>
  <c r="P276" i="7"/>
  <c r="T278" i="7" s="1"/>
  <c r="L270" i="7"/>
  <c r="K270" i="7"/>
  <c r="M270" i="7" s="1"/>
  <c r="P268" i="7"/>
  <c r="Q267" i="7"/>
  <c r="Q268" i="7" s="1"/>
  <c r="Q261" i="7"/>
  <c r="R261" i="7" s="1"/>
  <c r="O261" i="7"/>
  <c r="Q260" i="7"/>
  <c r="R260" i="7" s="1"/>
  <c r="O260" i="7"/>
  <c r="Q259" i="7"/>
  <c r="R259" i="7" s="1"/>
  <c r="O259" i="7"/>
  <c r="Q258" i="7"/>
  <c r="R258" i="7" s="1"/>
  <c r="O258" i="7"/>
  <c r="Q257" i="7"/>
  <c r="R257" i="7" s="1"/>
  <c r="O257" i="7"/>
  <c r="Q256" i="7"/>
  <c r="R256" i="7" s="1"/>
  <c r="O256" i="7"/>
  <c r="Q255" i="7"/>
  <c r="R255" i="7" s="1"/>
  <c r="O255" i="7"/>
  <c r="O254" i="7"/>
  <c r="P253" i="7"/>
  <c r="Q254" i="7" s="1"/>
  <c r="R254" i="7" s="1"/>
  <c r="T247" i="7"/>
  <c r="L247" i="7"/>
  <c r="K247" i="7"/>
  <c r="M247" i="7" s="1"/>
  <c r="N247" i="7" s="1"/>
  <c r="U246" i="7"/>
  <c r="U247" i="7" s="1"/>
  <c r="Q246" i="7"/>
  <c r="R246" i="7" s="1"/>
  <c r="O246" i="7"/>
  <c r="Q245" i="7"/>
  <c r="R245" i="7" s="1"/>
  <c r="O245" i="7"/>
  <c r="Q244" i="7"/>
  <c r="R244" i="7" s="1"/>
  <c r="O244" i="7"/>
  <c r="Q243" i="7"/>
  <c r="R243" i="7" s="1"/>
  <c r="O243" i="7"/>
  <c r="Q242" i="7"/>
  <c r="R242" i="7" s="1"/>
  <c r="O242" i="7"/>
  <c r="Q241" i="7"/>
  <c r="R241" i="7" s="1"/>
  <c r="O241" i="7"/>
  <c r="Q240" i="7"/>
  <c r="R240" i="7" s="1"/>
  <c r="O240" i="7"/>
  <c r="O239" i="7"/>
  <c r="P238" i="7"/>
  <c r="Q239" i="7" s="1"/>
  <c r="R239" i="7" s="1"/>
  <c r="L234" i="7"/>
  <c r="K234" i="7"/>
  <c r="M234" i="7" s="1"/>
  <c r="Q232" i="7"/>
  <c r="R232" i="7" s="1"/>
  <c r="O232" i="7"/>
  <c r="Q231" i="7"/>
  <c r="R231" i="7" s="1"/>
  <c r="O231" i="7"/>
  <c r="Q230" i="7"/>
  <c r="R230" i="7" s="1"/>
  <c r="O230" i="7"/>
  <c r="Q229" i="7"/>
  <c r="R229" i="7" s="1"/>
  <c r="O229" i="7"/>
  <c r="Q228" i="7"/>
  <c r="R228" i="7" s="1"/>
  <c r="O228" i="7"/>
  <c r="Q227" i="7"/>
  <c r="R227" i="7" s="1"/>
  <c r="O227" i="7"/>
  <c r="Q226" i="7"/>
  <c r="R226" i="7" s="1"/>
  <c r="O226" i="7"/>
  <c r="O225" i="7"/>
  <c r="P224" i="7"/>
  <c r="Q225" i="7" s="1"/>
  <c r="R225" i="7" s="1"/>
  <c r="L216" i="7"/>
  <c r="K216" i="7"/>
  <c r="M216" i="7" s="1"/>
  <c r="Q213" i="7"/>
  <c r="R213" i="7" s="1"/>
  <c r="O213" i="7"/>
  <c r="Q212" i="7"/>
  <c r="R212" i="7" s="1"/>
  <c r="O212" i="7"/>
  <c r="Q211" i="7"/>
  <c r="R211" i="7" s="1"/>
  <c r="O211" i="7"/>
  <c r="Q210" i="7"/>
  <c r="R210" i="7" s="1"/>
  <c r="O210" i="7"/>
  <c r="Q209" i="7"/>
  <c r="R209" i="7" s="1"/>
  <c r="O209" i="7"/>
  <c r="Q208" i="7"/>
  <c r="R208" i="7" s="1"/>
  <c r="O208" i="7"/>
  <c r="Q207" i="7"/>
  <c r="R207" i="7" s="1"/>
  <c r="O207" i="7"/>
  <c r="O206" i="7"/>
  <c r="P205" i="7"/>
  <c r="Q206" i="7" s="1"/>
  <c r="R206" i="7" s="1"/>
  <c r="L196" i="7"/>
  <c r="K196" i="7"/>
  <c r="M196" i="7" s="1"/>
  <c r="Q192" i="7"/>
  <c r="R192" i="7" s="1"/>
  <c r="O192" i="7"/>
  <c r="Q191" i="7"/>
  <c r="R191" i="7" s="1"/>
  <c r="O191" i="7"/>
  <c r="Q190" i="7"/>
  <c r="R190" i="7" s="1"/>
  <c r="O190" i="7"/>
  <c r="Q189" i="7"/>
  <c r="R189" i="7" s="1"/>
  <c r="O189" i="7"/>
  <c r="Q188" i="7"/>
  <c r="R188" i="7" s="1"/>
  <c r="O188" i="7"/>
  <c r="Q187" i="7"/>
  <c r="R187" i="7" s="1"/>
  <c r="O187" i="7"/>
  <c r="Q186" i="7"/>
  <c r="R186" i="7" s="1"/>
  <c r="O186" i="7"/>
  <c r="O185" i="7"/>
  <c r="AL20" i="7" s="1"/>
  <c r="P184" i="7"/>
  <c r="AL87" i="7" s="1"/>
  <c r="L180" i="7"/>
  <c r="K180" i="7"/>
  <c r="M180" i="7" s="1"/>
  <c r="N180" i="7" s="1"/>
  <c r="Q175" i="7"/>
  <c r="R175" i="7" s="1"/>
  <c r="O175" i="7"/>
  <c r="Q174" i="7"/>
  <c r="R174" i="7" s="1"/>
  <c r="O174" i="7"/>
  <c r="Q173" i="7"/>
  <c r="R173" i="7" s="1"/>
  <c r="O173" i="7"/>
  <c r="Q172" i="7"/>
  <c r="R172" i="7" s="1"/>
  <c r="O172" i="7"/>
  <c r="Q171" i="7"/>
  <c r="R171" i="7" s="1"/>
  <c r="O171" i="7"/>
  <c r="Q170" i="7"/>
  <c r="R170" i="7" s="1"/>
  <c r="O170" i="7"/>
  <c r="Q169" i="7"/>
  <c r="AK44" i="7" s="1"/>
  <c r="O169" i="7"/>
  <c r="AK21" i="7" s="1"/>
  <c r="O168" i="7"/>
  <c r="AK20" i="7" s="1"/>
  <c r="P167" i="7"/>
  <c r="L163" i="7"/>
  <c r="K163" i="7"/>
  <c r="M163" i="7" s="1"/>
  <c r="Q159" i="7"/>
  <c r="R159" i="7" s="1"/>
  <c r="O159" i="7"/>
  <c r="Q158" i="7"/>
  <c r="R158" i="7" s="1"/>
  <c r="O158" i="7"/>
  <c r="Q157" i="7"/>
  <c r="R157" i="7" s="1"/>
  <c r="O157" i="7"/>
  <c r="Q156" i="7"/>
  <c r="R156" i="7" s="1"/>
  <c r="O156" i="7"/>
  <c r="Q155" i="7"/>
  <c r="R155" i="7" s="1"/>
  <c r="O155" i="7"/>
  <c r="Q154" i="7"/>
  <c r="R154" i="7" s="1"/>
  <c r="AJ72" i="7" s="1"/>
  <c r="O154" i="7"/>
  <c r="AJ22" i="7" s="1"/>
  <c r="Q153" i="7"/>
  <c r="R153" i="7" s="1"/>
  <c r="AJ71" i="7" s="1"/>
  <c r="O153" i="7"/>
  <c r="O152" i="7"/>
  <c r="P151" i="7"/>
  <c r="Q152" i="7" s="1"/>
  <c r="L147" i="7"/>
  <c r="K147" i="7"/>
  <c r="M147" i="7" s="1"/>
  <c r="N147" i="7" s="1"/>
  <c r="Q143" i="7"/>
  <c r="R143" i="7" s="1"/>
  <c r="O143" i="7"/>
  <c r="Q142" i="7"/>
  <c r="R142" i="7" s="1"/>
  <c r="O142" i="7"/>
  <c r="Q141" i="7"/>
  <c r="R141" i="7" s="1"/>
  <c r="O141" i="7"/>
  <c r="Q140" i="7"/>
  <c r="R140" i="7" s="1"/>
  <c r="O140" i="7"/>
  <c r="Q139" i="7"/>
  <c r="R139" i="7" s="1"/>
  <c r="AI73" i="7" s="1"/>
  <c r="O139" i="7"/>
  <c r="AI23" i="7" s="1"/>
  <c r="Q138" i="7"/>
  <c r="R138" i="7" s="1"/>
  <c r="AI72" i="7" s="1"/>
  <c r="O138" i="7"/>
  <c r="AI22" i="7" s="1"/>
  <c r="Q137" i="7"/>
  <c r="R137" i="7" s="1"/>
  <c r="AI71" i="7" s="1"/>
  <c r="O137" i="7"/>
  <c r="AI21" i="7" s="1"/>
  <c r="O136" i="7"/>
  <c r="AI20" i="7" s="1"/>
  <c r="P135" i="7"/>
  <c r="Q136" i="7" s="1"/>
  <c r="L131" i="7"/>
  <c r="K131" i="7"/>
  <c r="M131" i="7" s="1"/>
  <c r="U45" i="7" s="1"/>
  <c r="Q126" i="7"/>
  <c r="R126" i="7" s="1"/>
  <c r="O126" i="7"/>
  <c r="Q125" i="7"/>
  <c r="R125" i="7" s="1"/>
  <c r="O125" i="7"/>
  <c r="Q124" i="7"/>
  <c r="R124" i="7" s="1"/>
  <c r="O124" i="7"/>
  <c r="Q123" i="7"/>
  <c r="R123" i="7" s="1"/>
  <c r="AH74" i="7" s="1"/>
  <c r="O123" i="7"/>
  <c r="AH24" i="7" s="1"/>
  <c r="Q122" i="7"/>
  <c r="R122" i="7" s="1"/>
  <c r="AH73" i="7" s="1"/>
  <c r="O122" i="7"/>
  <c r="AH23" i="7" s="1"/>
  <c r="Q121" i="7"/>
  <c r="AH45" i="7" s="1"/>
  <c r="O121" i="7"/>
  <c r="AH22" i="7" s="1"/>
  <c r="Q120" i="7"/>
  <c r="R120" i="7" s="1"/>
  <c r="AH71" i="7" s="1"/>
  <c r="O120" i="7"/>
  <c r="O119" i="7"/>
  <c r="P118" i="7"/>
  <c r="Q119" i="7" s="1"/>
  <c r="L114" i="7"/>
  <c r="U24" i="7" s="1"/>
  <c r="K114" i="7"/>
  <c r="M114" i="7" s="1"/>
  <c r="Q107" i="7"/>
  <c r="R107" i="7" s="1"/>
  <c r="O107" i="7"/>
  <c r="Q106" i="7"/>
  <c r="R106" i="7" s="1"/>
  <c r="O106" i="7"/>
  <c r="Q105" i="7"/>
  <c r="R105" i="7" s="1"/>
  <c r="AG75" i="7" s="1"/>
  <c r="O105" i="7"/>
  <c r="AG25" i="7" s="1"/>
  <c r="Q104" i="7"/>
  <c r="R104" i="7" s="1"/>
  <c r="AG74" i="7" s="1"/>
  <c r="O104" i="7"/>
  <c r="AG24" i="7" s="1"/>
  <c r="Q103" i="7"/>
  <c r="R103" i="7" s="1"/>
  <c r="AG73" i="7" s="1"/>
  <c r="O103" i="7"/>
  <c r="AG23" i="7" s="1"/>
  <c r="Q102" i="7"/>
  <c r="AG45" i="7" s="1"/>
  <c r="O102" i="7"/>
  <c r="AG22" i="7" s="1"/>
  <c r="Q101" i="7"/>
  <c r="R101" i="7" s="1"/>
  <c r="AG71" i="7" s="1"/>
  <c r="O101" i="7"/>
  <c r="AG21" i="7" s="1"/>
  <c r="O100" i="7"/>
  <c r="AG20" i="7" s="1"/>
  <c r="P99" i="7"/>
  <c r="Q100" i="7" s="1"/>
  <c r="AG43" i="7" s="1"/>
  <c r="L95" i="7"/>
  <c r="U23" i="7" s="1"/>
  <c r="K95" i="7"/>
  <c r="M95" i="7" s="1"/>
  <c r="Q92" i="7"/>
  <c r="R92" i="7" s="1"/>
  <c r="O92" i="7"/>
  <c r="Q91" i="7"/>
  <c r="R91" i="7" s="1"/>
  <c r="AF76" i="7" s="1"/>
  <c r="O91" i="7"/>
  <c r="AF26" i="7" s="1"/>
  <c r="Q90" i="7"/>
  <c r="AF48" i="7" s="1"/>
  <c r="O90" i="7"/>
  <c r="Q89" i="7"/>
  <c r="AF47" i="7" s="1"/>
  <c r="O89" i="7"/>
  <c r="AF24" i="7" s="1"/>
  <c r="Q88" i="7"/>
  <c r="R88" i="7" s="1"/>
  <c r="AF73" i="7" s="1"/>
  <c r="O88" i="7"/>
  <c r="AS87" i="7"/>
  <c r="AR87" i="7"/>
  <c r="AQ87" i="7"/>
  <c r="AJ87" i="7"/>
  <c r="AG87" i="7"/>
  <c r="Q87" i="7"/>
  <c r="R87" i="7" s="1"/>
  <c r="AF72" i="7" s="1"/>
  <c r="O87" i="7"/>
  <c r="AF22" i="7" s="1"/>
  <c r="Q86" i="7"/>
  <c r="AF44" i="7" s="1"/>
  <c r="O86" i="7"/>
  <c r="AF21" i="7" s="1"/>
  <c r="O85" i="7"/>
  <c r="P84" i="7"/>
  <c r="AF87" i="7" s="1"/>
  <c r="L80" i="7"/>
  <c r="U22" i="7" s="1"/>
  <c r="K80" i="7"/>
  <c r="M80" i="7" s="1"/>
  <c r="Q77" i="7"/>
  <c r="R77" i="7" s="1"/>
  <c r="AE77" i="7" s="1"/>
  <c r="O77" i="7"/>
  <c r="AE27" i="7" s="1"/>
  <c r="Q76" i="7"/>
  <c r="O76" i="7"/>
  <c r="AE26" i="7" s="1"/>
  <c r="Q75" i="7"/>
  <c r="R75" i="7" s="1"/>
  <c r="AE75" i="7" s="1"/>
  <c r="O75" i="7"/>
  <c r="AE25" i="7" s="1"/>
  <c r="Q74" i="7"/>
  <c r="AE47" i="7" s="1"/>
  <c r="O74" i="7"/>
  <c r="Q73" i="7"/>
  <c r="AE46" i="7" s="1"/>
  <c r="O73" i="7"/>
  <c r="AE23" i="7" s="1"/>
  <c r="Q72" i="7"/>
  <c r="O72" i="7"/>
  <c r="Q71" i="7"/>
  <c r="AE44" i="7" s="1"/>
  <c r="O71" i="7"/>
  <c r="AE21" i="7" s="1"/>
  <c r="O70" i="7"/>
  <c r="AE20" i="7" s="1"/>
  <c r="P69" i="7"/>
  <c r="Q70" i="7" s="1"/>
  <c r="L65" i="7"/>
  <c r="U21" i="7" s="1"/>
  <c r="K65" i="7"/>
  <c r="M65" i="7" s="1"/>
  <c r="Q62" i="7"/>
  <c r="R62" i="7" s="1"/>
  <c r="O62" i="7"/>
  <c r="Q61" i="7"/>
  <c r="R61" i="7" s="1"/>
  <c r="AD77" i="7" s="1"/>
  <c r="O61" i="7"/>
  <c r="AD27" i="7" s="1"/>
  <c r="Q60" i="7"/>
  <c r="AD49" i="7" s="1"/>
  <c r="O60" i="7"/>
  <c r="Q59" i="7"/>
  <c r="R59" i="7" s="1"/>
  <c r="AD75" i="7" s="1"/>
  <c r="O59" i="7"/>
  <c r="AD25" i="7" s="1"/>
  <c r="Q58" i="7"/>
  <c r="R58" i="7" s="1"/>
  <c r="AD74" i="7" s="1"/>
  <c r="O58" i="7"/>
  <c r="AD24" i="7" s="1"/>
  <c r="Q57" i="7"/>
  <c r="R57" i="7" s="1"/>
  <c r="AD73" i="7" s="1"/>
  <c r="O57" i="7"/>
  <c r="AD23" i="7" s="1"/>
  <c r="Q56" i="7"/>
  <c r="R56" i="7" s="1"/>
  <c r="AD72" i="7" s="1"/>
  <c r="O56" i="7"/>
  <c r="AD22" i="7" s="1"/>
  <c r="Q55" i="7"/>
  <c r="R55" i="7" s="1"/>
  <c r="AD71" i="7" s="1"/>
  <c r="O55" i="7"/>
  <c r="O54" i="7"/>
  <c r="P53" i="7"/>
  <c r="AD87" i="7" s="1"/>
  <c r="AF49" i="7"/>
  <c r="AG48" i="7"/>
  <c r="AE48" i="7"/>
  <c r="L47" i="7"/>
  <c r="U20" i="7" s="1"/>
  <c r="K47" i="7"/>
  <c r="M47" i="7" s="1"/>
  <c r="AI46" i="7"/>
  <c r="AJ45" i="7"/>
  <c r="AF45" i="7"/>
  <c r="Q45" i="7"/>
  <c r="AC50" i="7" s="1"/>
  <c r="O45" i="7"/>
  <c r="AC27" i="7" s="1"/>
  <c r="AJ44" i="7"/>
  <c r="AH44" i="7"/>
  <c r="Q44" i="7"/>
  <c r="R44" i="7" s="1"/>
  <c r="AC76" i="7" s="1"/>
  <c r="O44" i="7"/>
  <c r="AC26" i="7" s="1"/>
  <c r="Q43" i="7"/>
  <c r="AC48" i="7" s="1"/>
  <c r="O43" i="7"/>
  <c r="AC25" i="7" s="1"/>
  <c r="Q42" i="7"/>
  <c r="R42" i="7" s="1"/>
  <c r="AC74" i="7" s="1"/>
  <c r="O42" i="7"/>
  <c r="AC24" i="7" s="1"/>
  <c r="Q41" i="7"/>
  <c r="R41" i="7" s="1"/>
  <c r="AC73" i="7" s="1"/>
  <c r="O41" i="7"/>
  <c r="Q40" i="7"/>
  <c r="AC45" i="7" s="1"/>
  <c r="O40" i="7"/>
  <c r="AC22" i="7" s="1"/>
  <c r="Q39" i="7"/>
  <c r="R39" i="7" s="1"/>
  <c r="AC71" i="7" s="1"/>
  <c r="O39" i="7"/>
  <c r="O38" i="7"/>
  <c r="AC20" i="7" s="1"/>
  <c r="P37" i="7"/>
  <c r="AC87" i="7" s="1"/>
  <c r="Q31" i="7"/>
  <c r="P31" i="7"/>
  <c r="L30" i="7"/>
  <c r="U19" i="7" s="1"/>
  <c r="K30" i="7"/>
  <c r="M30" i="7" s="1"/>
  <c r="Q28" i="7"/>
  <c r="R28" i="7" s="1"/>
  <c r="Q27" i="7"/>
  <c r="AB50" i="7" s="1"/>
  <c r="O27" i="7"/>
  <c r="AB27" i="7" s="1"/>
  <c r="AD26" i="7"/>
  <c r="Q26" i="7"/>
  <c r="O26" i="7"/>
  <c r="AB26" i="7" s="1"/>
  <c r="AF25" i="7"/>
  <c r="U25" i="7"/>
  <c r="Q25" i="7"/>
  <c r="O25" i="7"/>
  <c r="AB25" i="7" s="1"/>
  <c r="AE24" i="7"/>
  <c r="Q24" i="7"/>
  <c r="AB47" i="7" s="1"/>
  <c r="O24" i="7"/>
  <c r="AB24" i="7" s="1"/>
  <c r="AF23" i="7"/>
  <c r="AC23" i="7"/>
  <c r="Q23" i="7"/>
  <c r="AB46" i="7" s="1"/>
  <c r="O23" i="7"/>
  <c r="AB23" i="7" s="1"/>
  <c r="AE22" i="7"/>
  <c r="Q22" i="7"/>
  <c r="O22" i="7"/>
  <c r="AB22" i="7" s="1"/>
  <c r="AJ21" i="7"/>
  <c r="AH21" i="7"/>
  <c r="AD21" i="7"/>
  <c r="AC21" i="7"/>
  <c r="Q21" i="7"/>
  <c r="O21" i="7"/>
  <c r="AB21" i="7" s="1"/>
  <c r="AJ20" i="7"/>
  <c r="AH20" i="7"/>
  <c r="AF20" i="7"/>
  <c r="AD20" i="7"/>
  <c r="O20" i="7"/>
  <c r="AB20" i="7" s="1"/>
  <c r="P19" i="7"/>
  <c r="N1008" i="6"/>
  <c r="L1008" i="6"/>
  <c r="K1008" i="6"/>
  <c r="M1008" i="6" s="1"/>
  <c r="P1006" i="6"/>
  <c r="Q1005" i="6"/>
  <c r="Q1006" i="6" s="1"/>
  <c r="R1000" i="6"/>
  <c r="Q1000" i="6"/>
  <c r="O1000" i="6"/>
  <c r="R999" i="6"/>
  <c r="Q999" i="6"/>
  <c r="Q998" i="6"/>
  <c r="R998" i="6" s="1"/>
  <c r="Q997" i="6"/>
  <c r="R997" i="6" s="1"/>
  <c r="O997" i="6"/>
  <c r="Q996" i="6"/>
  <c r="R996" i="6" s="1"/>
  <c r="O996" i="6"/>
  <c r="Q995" i="6"/>
  <c r="R995" i="6" s="1"/>
  <c r="O995" i="6"/>
  <c r="Q994" i="6"/>
  <c r="R994" i="6" s="1"/>
  <c r="O994" i="6"/>
  <c r="O993" i="6"/>
  <c r="P992" i="6"/>
  <c r="S994" i="6" s="1"/>
  <c r="N986" i="6"/>
  <c r="L986" i="6"/>
  <c r="K986" i="6"/>
  <c r="M986" i="6" s="1"/>
  <c r="P984" i="6"/>
  <c r="Q983" i="6"/>
  <c r="Q984" i="6" s="1"/>
  <c r="R978" i="6"/>
  <c r="Q978" i="6"/>
  <c r="Q977" i="6"/>
  <c r="R977" i="6" s="1"/>
  <c r="Q976" i="6"/>
  <c r="R976" i="6" s="1"/>
  <c r="Q975" i="6"/>
  <c r="R975" i="6" s="1"/>
  <c r="O975" i="6"/>
  <c r="Q974" i="6"/>
  <c r="R974" i="6" s="1"/>
  <c r="O974" i="6"/>
  <c r="Q973" i="6"/>
  <c r="R973" i="6" s="1"/>
  <c r="O973" i="6"/>
  <c r="Q972" i="6"/>
  <c r="R972" i="6" s="1"/>
  <c r="O972" i="6"/>
  <c r="O971" i="6"/>
  <c r="P970" i="6"/>
  <c r="S972" i="6" s="1"/>
  <c r="L964" i="6"/>
  <c r="N964" i="6" s="1"/>
  <c r="K964" i="6"/>
  <c r="M964" i="6" s="1"/>
  <c r="P962" i="6"/>
  <c r="Q961" i="6"/>
  <c r="Q962" i="6" s="1"/>
  <c r="Q956" i="6"/>
  <c r="R956" i="6" s="1"/>
  <c r="Q955" i="6"/>
  <c r="R955" i="6" s="1"/>
  <c r="Q954" i="6"/>
  <c r="R954" i="6" s="1"/>
  <c r="Q953" i="6"/>
  <c r="R953" i="6" s="1"/>
  <c r="Q952" i="6"/>
  <c r="R952" i="6" s="1"/>
  <c r="Q951" i="6"/>
  <c r="R951" i="6" s="1"/>
  <c r="Q950" i="6"/>
  <c r="R950" i="6" s="1"/>
  <c r="O949" i="6"/>
  <c r="P948" i="6"/>
  <c r="Q949" i="6" s="1"/>
  <c r="R949" i="6" s="1"/>
  <c r="L942" i="6"/>
  <c r="K942" i="6"/>
  <c r="M942" i="6" s="1"/>
  <c r="N942" i="6" s="1"/>
  <c r="P940" i="6"/>
  <c r="Q939" i="6"/>
  <c r="Q940" i="6" s="1"/>
  <c r="Q934" i="6"/>
  <c r="R934" i="6" s="1"/>
  <c r="O934" i="6"/>
  <c r="R933" i="6"/>
  <c r="Q933" i="6"/>
  <c r="Q932" i="6"/>
  <c r="R932" i="6" s="1"/>
  <c r="Q931" i="6"/>
  <c r="R931" i="6" s="1"/>
  <c r="O931" i="6"/>
  <c r="Q930" i="6"/>
  <c r="R930" i="6" s="1"/>
  <c r="O930" i="6"/>
  <c r="Q929" i="6"/>
  <c r="R929" i="6" s="1"/>
  <c r="O929" i="6"/>
  <c r="Q928" i="6"/>
  <c r="R928" i="6" s="1"/>
  <c r="O928" i="6"/>
  <c r="O927" i="6"/>
  <c r="P926" i="6"/>
  <c r="S928" i="6" s="1"/>
  <c r="L920" i="6"/>
  <c r="K920" i="6"/>
  <c r="M920" i="6" s="1"/>
  <c r="N920" i="6" s="1"/>
  <c r="P918" i="6"/>
  <c r="Q918" i="6"/>
  <c r="Q912" i="6"/>
  <c r="R912" i="6" s="1"/>
  <c r="Q911" i="6"/>
  <c r="R911" i="6" s="1"/>
  <c r="Q910" i="6"/>
  <c r="R910" i="6" s="1"/>
  <c r="Q909" i="6"/>
  <c r="R909" i="6" s="1"/>
  <c r="Q908" i="6"/>
  <c r="R908" i="6" s="1"/>
  <c r="Q907" i="6"/>
  <c r="R907" i="6" s="1"/>
  <c r="O907" i="6"/>
  <c r="Q906" i="6"/>
  <c r="R906" i="6" s="1"/>
  <c r="O906" i="6"/>
  <c r="O905" i="6"/>
  <c r="P904" i="6"/>
  <c r="S906" i="6" s="1"/>
  <c r="L898" i="6"/>
  <c r="K898" i="6"/>
  <c r="P896" i="6"/>
  <c r="Q890" i="6"/>
  <c r="R890" i="6" s="1"/>
  <c r="O890" i="6"/>
  <c r="Q889" i="6"/>
  <c r="R889" i="6" s="1"/>
  <c r="O889" i="6"/>
  <c r="Q888" i="6"/>
  <c r="R888" i="6" s="1"/>
  <c r="O888" i="6"/>
  <c r="Q887" i="6"/>
  <c r="R887" i="6" s="1"/>
  <c r="O887" i="6"/>
  <c r="Q886" i="6"/>
  <c r="R886" i="6" s="1"/>
  <c r="O886" i="6"/>
  <c r="Q885" i="6"/>
  <c r="R885" i="6" s="1"/>
  <c r="O885" i="6"/>
  <c r="Q884" i="6"/>
  <c r="R884" i="6" s="1"/>
  <c r="O884" i="6"/>
  <c r="O883" i="6"/>
  <c r="P882" i="6"/>
  <c r="L876" i="6"/>
  <c r="K876" i="6"/>
  <c r="P874" i="6"/>
  <c r="Q868" i="6"/>
  <c r="R868" i="6" s="1"/>
  <c r="O868" i="6"/>
  <c r="Q867" i="6"/>
  <c r="R867" i="6" s="1"/>
  <c r="O867" i="6"/>
  <c r="Q866" i="6"/>
  <c r="R866" i="6" s="1"/>
  <c r="O866" i="6"/>
  <c r="Q865" i="6"/>
  <c r="R865" i="6" s="1"/>
  <c r="O865" i="6"/>
  <c r="Q864" i="6"/>
  <c r="R864" i="6" s="1"/>
  <c r="O864" i="6"/>
  <c r="Q863" i="6"/>
  <c r="R863" i="6" s="1"/>
  <c r="O863" i="6"/>
  <c r="Q862" i="6"/>
  <c r="R862" i="6" s="1"/>
  <c r="O862" i="6"/>
  <c r="O861" i="6"/>
  <c r="P860" i="6"/>
  <c r="Q861" i="6" s="1"/>
  <c r="R861" i="6" s="1"/>
  <c r="L854" i="6"/>
  <c r="K854" i="6"/>
  <c r="P852" i="6"/>
  <c r="Q846" i="6"/>
  <c r="R846" i="6" s="1"/>
  <c r="O846" i="6"/>
  <c r="Q845" i="6"/>
  <c r="R845" i="6" s="1"/>
  <c r="O845" i="6"/>
  <c r="Q844" i="6"/>
  <c r="R844" i="6" s="1"/>
  <c r="O844" i="6"/>
  <c r="Q843" i="6"/>
  <c r="R843" i="6" s="1"/>
  <c r="O843" i="6"/>
  <c r="Q842" i="6"/>
  <c r="R842" i="6" s="1"/>
  <c r="O842" i="6"/>
  <c r="R841" i="6"/>
  <c r="Q841" i="6"/>
  <c r="O841" i="6"/>
  <c r="Q840" i="6"/>
  <c r="R840" i="6" s="1"/>
  <c r="O840" i="6"/>
  <c r="Q839" i="6"/>
  <c r="R839" i="6" s="1"/>
  <c r="O839" i="6"/>
  <c r="P838" i="6"/>
  <c r="S840" i="6" s="1"/>
  <c r="L832" i="6"/>
  <c r="P830" i="6"/>
  <c r="Q824" i="6"/>
  <c r="R824" i="6" s="1"/>
  <c r="O824" i="6"/>
  <c r="Q823" i="6"/>
  <c r="R823" i="6" s="1"/>
  <c r="O823" i="6"/>
  <c r="Q822" i="6"/>
  <c r="R822" i="6" s="1"/>
  <c r="O822" i="6"/>
  <c r="Q821" i="6"/>
  <c r="R821" i="6" s="1"/>
  <c r="O821" i="6"/>
  <c r="Q820" i="6"/>
  <c r="R820" i="6" s="1"/>
  <c r="O820" i="6"/>
  <c r="Q819" i="6"/>
  <c r="R819" i="6" s="1"/>
  <c r="O819" i="6"/>
  <c r="Q818" i="6"/>
  <c r="R818" i="6" s="1"/>
  <c r="O818" i="6"/>
  <c r="O817" i="6"/>
  <c r="P816" i="6"/>
  <c r="Q817" i="6" s="1"/>
  <c r="R817" i="6" s="1"/>
  <c r="L810" i="6"/>
  <c r="K810" i="6"/>
  <c r="P808" i="6"/>
  <c r="Q801" i="6"/>
  <c r="R801" i="6" s="1"/>
  <c r="O801" i="6"/>
  <c r="Q800" i="6"/>
  <c r="R800" i="6" s="1"/>
  <c r="O800" i="6"/>
  <c r="Q799" i="6"/>
  <c r="R799" i="6" s="1"/>
  <c r="O799" i="6"/>
  <c r="Q798" i="6"/>
  <c r="R798" i="6" s="1"/>
  <c r="O798" i="6"/>
  <c r="Q797" i="6"/>
  <c r="R797" i="6" s="1"/>
  <c r="O797" i="6"/>
  <c r="Q796" i="6"/>
  <c r="R796" i="6" s="1"/>
  <c r="O796" i="6"/>
  <c r="Q795" i="6"/>
  <c r="R795" i="6" s="1"/>
  <c r="O795" i="6"/>
  <c r="O794" i="6"/>
  <c r="P793" i="6"/>
  <c r="S795" i="6" s="1"/>
  <c r="L787" i="6"/>
  <c r="K787" i="6"/>
  <c r="P785" i="6"/>
  <c r="Q778" i="6"/>
  <c r="R778" i="6" s="1"/>
  <c r="O778" i="6"/>
  <c r="Q777" i="6"/>
  <c r="R777" i="6" s="1"/>
  <c r="O777" i="6"/>
  <c r="Q776" i="6"/>
  <c r="R776" i="6" s="1"/>
  <c r="O776" i="6"/>
  <c r="Q775" i="6"/>
  <c r="R775" i="6" s="1"/>
  <c r="O775" i="6"/>
  <c r="Q774" i="6"/>
  <c r="R774" i="6" s="1"/>
  <c r="O774" i="6"/>
  <c r="Q773" i="6"/>
  <c r="R773" i="6" s="1"/>
  <c r="O773" i="6"/>
  <c r="Q772" i="6"/>
  <c r="R772" i="6" s="1"/>
  <c r="O772" i="6"/>
  <c r="O771" i="6"/>
  <c r="P770" i="6"/>
  <c r="Q771" i="6" s="1"/>
  <c r="R771" i="6" s="1"/>
  <c r="L764" i="6"/>
  <c r="K764" i="6"/>
  <c r="P762" i="6"/>
  <c r="Q755" i="6"/>
  <c r="R755" i="6" s="1"/>
  <c r="O755" i="6"/>
  <c r="R754" i="6"/>
  <c r="Q754" i="6"/>
  <c r="O754" i="6"/>
  <c r="Q753" i="6"/>
  <c r="R753" i="6" s="1"/>
  <c r="O753" i="6"/>
  <c r="Q752" i="6"/>
  <c r="R752" i="6" s="1"/>
  <c r="O752" i="6"/>
  <c r="Q751" i="6"/>
  <c r="R751" i="6" s="1"/>
  <c r="O751" i="6"/>
  <c r="Q750" i="6"/>
  <c r="R750" i="6" s="1"/>
  <c r="O750" i="6"/>
  <c r="Q749" i="6"/>
  <c r="R749" i="6" s="1"/>
  <c r="O749" i="6"/>
  <c r="O748" i="6"/>
  <c r="P747" i="6"/>
  <c r="T749" i="6" s="1"/>
  <c r="L741" i="6"/>
  <c r="Q738" i="6"/>
  <c r="Q739" i="6" s="1"/>
  <c r="P739" i="6"/>
  <c r="Q732" i="6"/>
  <c r="R732" i="6" s="1"/>
  <c r="O732" i="6"/>
  <c r="Q731" i="6"/>
  <c r="R731" i="6" s="1"/>
  <c r="O731" i="6"/>
  <c r="Q730" i="6"/>
  <c r="R730" i="6" s="1"/>
  <c r="O730" i="6"/>
  <c r="Q729" i="6"/>
  <c r="R729" i="6" s="1"/>
  <c r="O729" i="6"/>
  <c r="Q728" i="6"/>
  <c r="R728" i="6" s="1"/>
  <c r="O728" i="6"/>
  <c r="Q727" i="6"/>
  <c r="R727" i="6" s="1"/>
  <c r="O727" i="6"/>
  <c r="Q726" i="6"/>
  <c r="R726" i="6" s="1"/>
  <c r="O726" i="6"/>
  <c r="O725" i="6"/>
  <c r="P724" i="6"/>
  <c r="Q725" i="6" s="1"/>
  <c r="R725" i="6" s="1"/>
  <c r="L718" i="6"/>
  <c r="K718" i="6"/>
  <c r="M718" i="6" s="1"/>
  <c r="P716" i="6"/>
  <c r="Q709" i="6"/>
  <c r="R709" i="6" s="1"/>
  <c r="O709" i="6"/>
  <c r="Q708" i="6"/>
  <c r="R708" i="6" s="1"/>
  <c r="O708" i="6"/>
  <c r="Q707" i="6"/>
  <c r="R707" i="6" s="1"/>
  <c r="O707" i="6"/>
  <c r="Q706" i="6"/>
  <c r="R706" i="6" s="1"/>
  <c r="O706" i="6"/>
  <c r="R705" i="6"/>
  <c r="Q705" i="6"/>
  <c r="O705" i="6"/>
  <c r="Q704" i="6"/>
  <c r="R704" i="6" s="1"/>
  <c r="O704" i="6"/>
  <c r="Q703" i="6"/>
  <c r="R703" i="6" s="1"/>
  <c r="O703" i="6"/>
  <c r="O702" i="6"/>
  <c r="P701" i="6"/>
  <c r="T703" i="6" s="1"/>
  <c r="L695" i="6"/>
  <c r="K695" i="6"/>
  <c r="Q692" i="6" s="1"/>
  <c r="Q693" i="6" s="1"/>
  <c r="P693" i="6"/>
  <c r="R686" i="6"/>
  <c r="Q686" i="6"/>
  <c r="O686" i="6"/>
  <c r="Q685" i="6"/>
  <c r="R685" i="6" s="1"/>
  <c r="O685" i="6"/>
  <c r="Q684" i="6"/>
  <c r="R684" i="6" s="1"/>
  <c r="O684" i="6"/>
  <c r="Q683" i="6"/>
  <c r="R683" i="6" s="1"/>
  <c r="O683" i="6"/>
  <c r="Q682" i="6"/>
  <c r="R682" i="6" s="1"/>
  <c r="O682" i="6"/>
  <c r="Q681" i="6"/>
  <c r="R681" i="6" s="1"/>
  <c r="O681" i="6"/>
  <c r="Q680" i="6"/>
  <c r="R680" i="6" s="1"/>
  <c r="O680" i="6"/>
  <c r="O679" i="6"/>
  <c r="P678" i="6"/>
  <c r="Q679" i="6" s="1"/>
  <c r="R679" i="6" s="1"/>
  <c r="L672" i="6"/>
  <c r="K672" i="6"/>
  <c r="M672" i="6" s="1"/>
  <c r="N672" i="6" s="1"/>
  <c r="P670" i="6"/>
  <c r="Q663" i="6"/>
  <c r="R663" i="6" s="1"/>
  <c r="O663" i="6"/>
  <c r="R662" i="6"/>
  <c r="Q662" i="6"/>
  <c r="O662" i="6"/>
  <c r="Q661" i="6"/>
  <c r="R661" i="6" s="1"/>
  <c r="O661" i="6"/>
  <c r="Q660" i="6"/>
  <c r="R660" i="6" s="1"/>
  <c r="O660" i="6"/>
  <c r="Q659" i="6"/>
  <c r="R659" i="6" s="1"/>
  <c r="O659" i="6"/>
  <c r="Q658" i="6"/>
  <c r="R658" i="6" s="1"/>
  <c r="O658" i="6"/>
  <c r="Q657" i="6"/>
  <c r="R657" i="6" s="1"/>
  <c r="O657" i="6"/>
  <c r="Q656" i="6"/>
  <c r="R656" i="6" s="1"/>
  <c r="O656" i="6"/>
  <c r="P655" i="6"/>
  <c r="T657" i="6" s="1"/>
  <c r="L649" i="6"/>
  <c r="K649" i="6"/>
  <c r="M649" i="6" s="1"/>
  <c r="P647" i="6"/>
  <c r="Q646" i="6"/>
  <c r="Q647" i="6" s="1"/>
  <c r="Q640" i="6"/>
  <c r="R640" i="6" s="1"/>
  <c r="O640" i="6"/>
  <c r="Q639" i="6"/>
  <c r="R639" i="6" s="1"/>
  <c r="O639" i="6"/>
  <c r="Q638" i="6"/>
  <c r="R638" i="6" s="1"/>
  <c r="O638" i="6"/>
  <c r="Q637" i="6"/>
  <c r="R637" i="6" s="1"/>
  <c r="O637" i="6"/>
  <c r="Q636" i="6"/>
  <c r="R636" i="6" s="1"/>
  <c r="O636" i="6"/>
  <c r="Q635" i="6"/>
  <c r="R635" i="6" s="1"/>
  <c r="O635" i="6"/>
  <c r="Q634" i="6"/>
  <c r="R634" i="6" s="1"/>
  <c r="O634" i="6"/>
  <c r="O633" i="6"/>
  <c r="P632" i="6"/>
  <c r="Q633" i="6" s="1"/>
  <c r="R633" i="6" s="1"/>
  <c r="L626" i="6"/>
  <c r="K626" i="6"/>
  <c r="M626" i="6" s="1"/>
  <c r="N626" i="6" s="1"/>
  <c r="P624" i="6"/>
  <c r="R617" i="6"/>
  <c r="Q617" i="6"/>
  <c r="O617" i="6"/>
  <c r="R616" i="6"/>
  <c r="Q616" i="6"/>
  <c r="O616" i="6"/>
  <c r="Q615" i="6"/>
  <c r="R615" i="6" s="1"/>
  <c r="O615" i="6"/>
  <c r="Q614" i="6"/>
  <c r="R614" i="6" s="1"/>
  <c r="O614" i="6"/>
  <c r="Q613" i="6"/>
  <c r="R613" i="6" s="1"/>
  <c r="O613" i="6"/>
  <c r="Q612" i="6"/>
  <c r="R612" i="6" s="1"/>
  <c r="O612" i="6"/>
  <c r="T611" i="6"/>
  <c r="Q611" i="6"/>
  <c r="R611" i="6" s="1"/>
  <c r="O611" i="6"/>
  <c r="Q610" i="6"/>
  <c r="R610" i="6" s="1"/>
  <c r="O610" i="6"/>
  <c r="P609" i="6"/>
  <c r="L603" i="6"/>
  <c r="K603" i="6"/>
  <c r="Q600" i="6" s="1"/>
  <c r="Q601" i="6" s="1"/>
  <c r="P601" i="6"/>
  <c r="Q594" i="6"/>
  <c r="R594" i="6" s="1"/>
  <c r="O594" i="6"/>
  <c r="Q593" i="6"/>
  <c r="R593" i="6" s="1"/>
  <c r="O593" i="6"/>
  <c r="R592" i="6"/>
  <c r="Q592" i="6"/>
  <c r="O592" i="6"/>
  <c r="Q591" i="6"/>
  <c r="R591" i="6" s="1"/>
  <c r="O591" i="6"/>
  <c r="Q590" i="6"/>
  <c r="R590" i="6" s="1"/>
  <c r="O590" i="6"/>
  <c r="Q589" i="6"/>
  <c r="R589" i="6" s="1"/>
  <c r="O589" i="6"/>
  <c r="Q588" i="6"/>
  <c r="R588" i="6" s="1"/>
  <c r="O588" i="6"/>
  <c r="O587" i="6"/>
  <c r="P586" i="6"/>
  <c r="Q587" i="6" s="1"/>
  <c r="R587" i="6" s="1"/>
  <c r="L580" i="6"/>
  <c r="K580" i="6"/>
  <c r="M580" i="6" s="1"/>
  <c r="N580" i="6" s="1"/>
  <c r="P578" i="6"/>
  <c r="Q571" i="6"/>
  <c r="R571" i="6" s="1"/>
  <c r="O571" i="6"/>
  <c r="Q570" i="6"/>
  <c r="R570" i="6" s="1"/>
  <c r="O570" i="6"/>
  <c r="Q569" i="6"/>
  <c r="R569" i="6" s="1"/>
  <c r="O569" i="6"/>
  <c r="Q568" i="6"/>
  <c r="R568" i="6" s="1"/>
  <c r="O568" i="6"/>
  <c r="Q567" i="6"/>
  <c r="R567" i="6" s="1"/>
  <c r="O567" i="6"/>
  <c r="Q566" i="6"/>
  <c r="R566" i="6" s="1"/>
  <c r="O566" i="6"/>
  <c r="T565" i="6"/>
  <c r="Q565" i="6"/>
  <c r="R565" i="6" s="1"/>
  <c r="O565" i="6"/>
  <c r="Q564" i="6"/>
  <c r="R564" i="6" s="1"/>
  <c r="O564" i="6"/>
  <c r="P563" i="6"/>
  <c r="L557" i="6"/>
  <c r="K557" i="6"/>
  <c r="M557" i="6" s="1"/>
  <c r="N557" i="6" s="1"/>
  <c r="P555" i="6"/>
  <c r="Q548" i="6"/>
  <c r="R548" i="6" s="1"/>
  <c r="O548" i="6"/>
  <c r="Q547" i="6"/>
  <c r="R547" i="6" s="1"/>
  <c r="O547" i="6"/>
  <c r="Q546" i="6"/>
  <c r="R546" i="6" s="1"/>
  <c r="O546" i="6"/>
  <c r="Q545" i="6"/>
  <c r="R545" i="6" s="1"/>
  <c r="O545" i="6"/>
  <c r="Q544" i="6"/>
  <c r="R544" i="6" s="1"/>
  <c r="O544" i="6"/>
  <c r="Q543" i="6"/>
  <c r="R543" i="6" s="1"/>
  <c r="O543" i="6"/>
  <c r="Q542" i="6"/>
  <c r="R542" i="6" s="1"/>
  <c r="O542" i="6"/>
  <c r="O541" i="6"/>
  <c r="P540" i="6"/>
  <c r="T542" i="6" s="1"/>
  <c r="L534" i="6"/>
  <c r="K534" i="6"/>
  <c r="M534" i="6" s="1"/>
  <c r="N534" i="6" s="1"/>
  <c r="P532" i="6"/>
  <c r="Q525" i="6"/>
  <c r="R525" i="6" s="1"/>
  <c r="O525" i="6"/>
  <c r="Q524" i="6"/>
  <c r="R524" i="6" s="1"/>
  <c r="O524" i="6"/>
  <c r="Q523" i="6"/>
  <c r="R523" i="6" s="1"/>
  <c r="O523" i="6"/>
  <c r="Q522" i="6"/>
  <c r="R522" i="6" s="1"/>
  <c r="O522" i="6"/>
  <c r="Q521" i="6"/>
  <c r="R521" i="6" s="1"/>
  <c r="O521" i="6"/>
  <c r="Q520" i="6"/>
  <c r="R520" i="6" s="1"/>
  <c r="O520" i="6"/>
  <c r="Q519" i="6"/>
  <c r="R519" i="6" s="1"/>
  <c r="O519" i="6"/>
  <c r="O518" i="6"/>
  <c r="P517" i="6"/>
  <c r="T519" i="6" s="1"/>
  <c r="L511" i="6"/>
  <c r="K511" i="6"/>
  <c r="Q508" i="6" s="1"/>
  <c r="Q509" i="6" s="1"/>
  <c r="P509" i="6"/>
  <c r="Q502" i="6"/>
  <c r="R502" i="6" s="1"/>
  <c r="O502" i="6"/>
  <c r="Q501" i="6"/>
  <c r="R501" i="6" s="1"/>
  <c r="O501" i="6"/>
  <c r="Q500" i="6"/>
  <c r="R500" i="6" s="1"/>
  <c r="O500" i="6"/>
  <c r="Q499" i="6"/>
  <c r="R499" i="6" s="1"/>
  <c r="O499" i="6"/>
  <c r="Q498" i="6"/>
  <c r="R498" i="6" s="1"/>
  <c r="O498" i="6"/>
  <c r="Q497" i="6"/>
  <c r="R497" i="6" s="1"/>
  <c r="O497" i="6"/>
  <c r="Q496" i="6"/>
  <c r="R496" i="6" s="1"/>
  <c r="O496" i="6"/>
  <c r="O495" i="6"/>
  <c r="P494" i="6"/>
  <c r="Q495" i="6" s="1"/>
  <c r="R495" i="6" s="1"/>
  <c r="L488" i="6"/>
  <c r="K488" i="6"/>
  <c r="Q485" i="6" s="1"/>
  <c r="Q486" i="6" s="1"/>
  <c r="P486" i="6"/>
  <c r="Q478" i="6"/>
  <c r="R478" i="6" s="1"/>
  <c r="O478" i="6"/>
  <c r="Q477" i="6"/>
  <c r="R477" i="6" s="1"/>
  <c r="O477" i="6"/>
  <c r="R476" i="6"/>
  <c r="Q476" i="6"/>
  <c r="O476" i="6"/>
  <c r="Q475" i="6"/>
  <c r="R475" i="6" s="1"/>
  <c r="O475" i="6"/>
  <c r="Q474" i="6"/>
  <c r="R474" i="6" s="1"/>
  <c r="O474" i="6"/>
  <c r="Q473" i="6"/>
  <c r="R473" i="6" s="1"/>
  <c r="O473" i="6"/>
  <c r="Q472" i="6"/>
  <c r="R472" i="6" s="1"/>
  <c r="O472" i="6"/>
  <c r="O471" i="6"/>
  <c r="P470" i="6"/>
  <c r="T472" i="6" s="1"/>
  <c r="L464" i="6"/>
  <c r="K464" i="6"/>
  <c r="M464" i="6" s="1"/>
  <c r="N464" i="6" s="1"/>
  <c r="P462" i="6"/>
  <c r="Q455" i="6"/>
  <c r="R455" i="6" s="1"/>
  <c r="O455" i="6"/>
  <c r="Q454" i="6"/>
  <c r="R454" i="6" s="1"/>
  <c r="O454" i="6"/>
  <c r="Q453" i="6"/>
  <c r="R453" i="6" s="1"/>
  <c r="O453" i="6"/>
  <c r="Q452" i="6"/>
  <c r="R452" i="6" s="1"/>
  <c r="O452" i="6"/>
  <c r="Q451" i="6"/>
  <c r="R451" i="6" s="1"/>
  <c r="O451" i="6"/>
  <c r="Q450" i="6"/>
  <c r="R450" i="6" s="1"/>
  <c r="O450" i="6"/>
  <c r="Q449" i="6"/>
  <c r="R449" i="6" s="1"/>
  <c r="O449" i="6"/>
  <c r="O448" i="6"/>
  <c r="P447" i="6"/>
  <c r="T449" i="6" s="1"/>
  <c r="L441" i="6"/>
  <c r="K441" i="6"/>
  <c r="M441" i="6" s="1"/>
  <c r="N441" i="6" s="1"/>
  <c r="P439" i="6"/>
  <c r="Q438" i="6"/>
  <c r="Q439" i="6" s="1"/>
  <c r="Q432" i="6"/>
  <c r="R432" i="6" s="1"/>
  <c r="O432" i="6"/>
  <c r="R431" i="6"/>
  <c r="Q431" i="6"/>
  <c r="O431" i="6"/>
  <c r="Q430" i="6"/>
  <c r="R430" i="6" s="1"/>
  <c r="O430" i="6"/>
  <c r="Q429" i="6"/>
  <c r="R429" i="6" s="1"/>
  <c r="O429" i="6"/>
  <c r="Q428" i="6"/>
  <c r="R428" i="6" s="1"/>
  <c r="O428" i="6"/>
  <c r="Q427" i="6"/>
  <c r="R427" i="6" s="1"/>
  <c r="O427" i="6"/>
  <c r="Q426" i="6"/>
  <c r="R426" i="6" s="1"/>
  <c r="O426" i="6"/>
  <c r="O425" i="6"/>
  <c r="P424" i="6"/>
  <c r="Q425" i="6" s="1"/>
  <c r="R425" i="6" s="1"/>
  <c r="M418" i="6"/>
  <c r="L418" i="6"/>
  <c r="K418" i="6"/>
  <c r="Q415" i="6" s="1"/>
  <c r="Q416" i="6" s="1"/>
  <c r="P416" i="6"/>
  <c r="Q409" i="6"/>
  <c r="R409" i="6" s="1"/>
  <c r="O409" i="6"/>
  <c r="Q408" i="6"/>
  <c r="R408" i="6" s="1"/>
  <c r="O408" i="6"/>
  <c r="Q407" i="6"/>
  <c r="R407" i="6" s="1"/>
  <c r="O407" i="6"/>
  <c r="Q406" i="6"/>
  <c r="R406" i="6" s="1"/>
  <c r="O406" i="6"/>
  <c r="Q405" i="6"/>
  <c r="R405" i="6" s="1"/>
  <c r="O405" i="6"/>
  <c r="Q404" i="6"/>
  <c r="R404" i="6" s="1"/>
  <c r="O404" i="6"/>
  <c r="Q403" i="6"/>
  <c r="R403" i="6" s="1"/>
  <c r="O403" i="6"/>
  <c r="O402" i="6"/>
  <c r="P401" i="6"/>
  <c r="Q402" i="6" s="1"/>
  <c r="R402" i="6" s="1"/>
  <c r="L395" i="6"/>
  <c r="K395" i="6"/>
  <c r="Q392" i="6" s="1"/>
  <c r="Q393" i="6" s="1"/>
  <c r="P393" i="6"/>
  <c r="Q386" i="6"/>
  <c r="R386" i="6" s="1"/>
  <c r="O386" i="6"/>
  <c r="Q385" i="6"/>
  <c r="R385" i="6" s="1"/>
  <c r="O385" i="6"/>
  <c r="Q384" i="6"/>
  <c r="R384" i="6" s="1"/>
  <c r="O384" i="6"/>
  <c r="Q383" i="6"/>
  <c r="R383" i="6" s="1"/>
  <c r="O383" i="6"/>
  <c r="Q382" i="6"/>
  <c r="R382" i="6" s="1"/>
  <c r="O382" i="6"/>
  <c r="Q381" i="6"/>
  <c r="R381" i="6" s="1"/>
  <c r="O381" i="6"/>
  <c r="Q380" i="6"/>
  <c r="R380" i="6" s="1"/>
  <c r="O380" i="6"/>
  <c r="O379" i="6"/>
  <c r="P378" i="6"/>
  <c r="T380" i="6" s="1"/>
  <c r="L372" i="6"/>
  <c r="K372" i="6"/>
  <c r="M372" i="6" s="1"/>
  <c r="P370" i="6"/>
  <c r="Q363" i="6"/>
  <c r="R363" i="6" s="1"/>
  <c r="O363" i="6"/>
  <c r="Q362" i="6"/>
  <c r="R362" i="6" s="1"/>
  <c r="O362" i="6"/>
  <c r="Q361" i="6"/>
  <c r="R361" i="6" s="1"/>
  <c r="O361" i="6"/>
  <c r="Q360" i="6"/>
  <c r="R360" i="6" s="1"/>
  <c r="O360" i="6"/>
  <c r="R359" i="6"/>
  <c r="Q359" i="6"/>
  <c r="O359" i="6"/>
  <c r="Q358" i="6"/>
  <c r="R358" i="6" s="1"/>
  <c r="O358" i="6"/>
  <c r="R357" i="6"/>
  <c r="Q357" i="6"/>
  <c r="O357" i="6"/>
  <c r="O356" i="6"/>
  <c r="P355" i="6"/>
  <c r="T357" i="6" s="1"/>
  <c r="L349" i="6"/>
  <c r="K349" i="6"/>
  <c r="Q346" i="6" s="1"/>
  <c r="Q347" i="6" s="1"/>
  <c r="P347" i="6"/>
  <c r="Q340" i="6"/>
  <c r="R340" i="6" s="1"/>
  <c r="O340" i="6"/>
  <c r="Q339" i="6"/>
  <c r="R339" i="6" s="1"/>
  <c r="O339" i="6"/>
  <c r="Q338" i="6"/>
  <c r="R338" i="6" s="1"/>
  <c r="O338" i="6"/>
  <c r="Q337" i="6"/>
  <c r="R337" i="6" s="1"/>
  <c r="O337" i="6"/>
  <c r="Q336" i="6"/>
  <c r="R336" i="6" s="1"/>
  <c r="O336" i="6"/>
  <c r="Q335" i="6"/>
  <c r="R335" i="6" s="1"/>
  <c r="O335" i="6"/>
  <c r="Q334" i="6"/>
  <c r="R334" i="6" s="1"/>
  <c r="O334" i="6"/>
  <c r="O333" i="6"/>
  <c r="P332" i="6"/>
  <c r="Q333" i="6" s="1"/>
  <c r="R333" i="6" s="1"/>
  <c r="L326" i="6"/>
  <c r="K326" i="6"/>
  <c r="U322" i="6" s="1"/>
  <c r="U323" i="6" s="1"/>
  <c r="T323" i="6"/>
  <c r="Q320" i="6"/>
  <c r="R320" i="6" s="1"/>
  <c r="O320" i="6"/>
  <c r="Q319" i="6"/>
  <c r="R319" i="6" s="1"/>
  <c r="O319" i="6"/>
  <c r="Q318" i="6"/>
  <c r="R318" i="6" s="1"/>
  <c r="O318" i="6"/>
  <c r="Q317" i="6"/>
  <c r="R317" i="6" s="1"/>
  <c r="O317" i="6"/>
  <c r="Q316" i="6"/>
  <c r="R316" i="6" s="1"/>
  <c r="O316" i="6"/>
  <c r="Q315" i="6"/>
  <c r="R315" i="6" s="1"/>
  <c r="O315" i="6"/>
  <c r="Q314" i="6"/>
  <c r="R314" i="6" s="1"/>
  <c r="O314" i="6"/>
  <c r="O313" i="6"/>
  <c r="P312" i="6"/>
  <c r="Q313" i="6" s="1"/>
  <c r="R313" i="6" s="1"/>
  <c r="L308" i="6"/>
  <c r="K308" i="6"/>
  <c r="M308" i="6" s="1"/>
  <c r="N308" i="6" s="1"/>
  <c r="T304" i="6"/>
  <c r="Q301" i="6"/>
  <c r="R301" i="6" s="1"/>
  <c r="O301" i="6"/>
  <c r="Q300" i="6"/>
  <c r="R300" i="6" s="1"/>
  <c r="O300" i="6"/>
  <c r="Q299" i="6"/>
  <c r="R299" i="6" s="1"/>
  <c r="O299" i="6"/>
  <c r="Q298" i="6"/>
  <c r="R298" i="6" s="1"/>
  <c r="O298" i="6"/>
  <c r="Q297" i="6"/>
  <c r="R297" i="6" s="1"/>
  <c r="O297" i="6"/>
  <c r="Q296" i="6"/>
  <c r="R296" i="6" s="1"/>
  <c r="O296" i="6"/>
  <c r="Q295" i="6"/>
  <c r="R295" i="6" s="1"/>
  <c r="O295" i="6"/>
  <c r="O294" i="6"/>
  <c r="P293" i="6"/>
  <c r="Q294" i="6" s="1"/>
  <c r="R294" i="6" s="1"/>
  <c r="L289" i="6"/>
  <c r="K289" i="6"/>
  <c r="M289" i="6" s="1"/>
  <c r="Q285" i="6"/>
  <c r="R285" i="6" s="1"/>
  <c r="O285" i="6"/>
  <c r="Q284" i="6"/>
  <c r="R284" i="6" s="1"/>
  <c r="O284" i="6"/>
  <c r="Q283" i="6"/>
  <c r="R283" i="6" s="1"/>
  <c r="O283" i="6"/>
  <c r="Q282" i="6"/>
  <c r="R282" i="6" s="1"/>
  <c r="O282" i="6"/>
  <c r="Q281" i="6"/>
  <c r="R281" i="6" s="1"/>
  <c r="O281" i="6"/>
  <c r="Q280" i="6"/>
  <c r="R280" i="6" s="1"/>
  <c r="O280" i="6"/>
  <c r="Q279" i="6"/>
  <c r="R279" i="6" s="1"/>
  <c r="O279" i="6"/>
  <c r="O278" i="6"/>
  <c r="P277" i="6"/>
  <c r="Q278" i="6" s="1"/>
  <c r="R278" i="6" s="1"/>
  <c r="L273" i="6"/>
  <c r="K273" i="6"/>
  <c r="M273" i="6" s="1"/>
  <c r="N273" i="6" s="1"/>
  <c r="R268" i="6"/>
  <c r="Q268" i="6"/>
  <c r="O268" i="6"/>
  <c r="Q267" i="6"/>
  <c r="R267" i="6" s="1"/>
  <c r="O267" i="6"/>
  <c r="Q266" i="6"/>
  <c r="R266" i="6" s="1"/>
  <c r="O266" i="6"/>
  <c r="Q265" i="6"/>
  <c r="R265" i="6" s="1"/>
  <c r="O265" i="6"/>
  <c r="Q264" i="6"/>
  <c r="R264" i="6" s="1"/>
  <c r="O264" i="6"/>
  <c r="Q263" i="6"/>
  <c r="R263" i="6" s="1"/>
  <c r="O263" i="6"/>
  <c r="Q262" i="6"/>
  <c r="R262" i="6" s="1"/>
  <c r="O262" i="6"/>
  <c r="O261" i="6"/>
  <c r="P260" i="6"/>
  <c r="L256" i="6"/>
  <c r="K256" i="6"/>
  <c r="M256" i="6" s="1"/>
  <c r="Q249" i="6"/>
  <c r="R249" i="6" s="1"/>
  <c r="O249" i="6"/>
  <c r="Q248" i="6"/>
  <c r="R248" i="6" s="1"/>
  <c r="O248" i="6"/>
  <c r="Q247" i="6"/>
  <c r="R247" i="6" s="1"/>
  <c r="O247" i="6"/>
  <c r="Q246" i="6"/>
  <c r="R246" i="6" s="1"/>
  <c r="O246" i="6"/>
  <c r="Q245" i="6"/>
  <c r="R245" i="6" s="1"/>
  <c r="O245" i="6"/>
  <c r="Q244" i="6"/>
  <c r="R244" i="6" s="1"/>
  <c r="O244" i="6"/>
  <c r="Q243" i="6"/>
  <c r="R243" i="6" s="1"/>
  <c r="O243" i="6"/>
  <c r="Q242" i="6"/>
  <c r="R242" i="6" s="1"/>
  <c r="O242" i="6"/>
  <c r="P241" i="6"/>
  <c r="L237" i="6"/>
  <c r="K237" i="6"/>
  <c r="M237" i="6" s="1"/>
  <c r="N237" i="6" s="1"/>
  <c r="Q234" i="6"/>
  <c r="R234" i="6" s="1"/>
  <c r="O234" i="6"/>
  <c r="Q233" i="6"/>
  <c r="R233" i="6" s="1"/>
  <c r="O233" i="6"/>
  <c r="Q232" i="6"/>
  <c r="R232" i="6" s="1"/>
  <c r="O232" i="6"/>
  <c r="Q231" i="6"/>
  <c r="R231" i="6" s="1"/>
  <c r="O231" i="6"/>
  <c r="Q230" i="6"/>
  <c r="R230" i="6" s="1"/>
  <c r="O230" i="6"/>
  <c r="Q229" i="6"/>
  <c r="R229" i="6" s="1"/>
  <c r="O229" i="6"/>
  <c r="Q228" i="6"/>
  <c r="R228" i="6" s="1"/>
  <c r="O228" i="6"/>
  <c r="O227" i="6"/>
  <c r="P226" i="6"/>
  <c r="Q227" i="6" s="1"/>
  <c r="R227" i="6" s="1"/>
  <c r="L222" i="6"/>
  <c r="K222" i="6"/>
  <c r="M222" i="6" s="1"/>
  <c r="N222" i="6" s="1"/>
  <c r="Q219" i="6"/>
  <c r="R219" i="6" s="1"/>
  <c r="O219" i="6"/>
  <c r="Q218" i="6"/>
  <c r="R218" i="6" s="1"/>
  <c r="O218" i="6"/>
  <c r="Q217" i="6"/>
  <c r="R217" i="6" s="1"/>
  <c r="O217" i="6"/>
  <c r="Q216" i="6"/>
  <c r="R216" i="6" s="1"/>
  <c r="O216" i="6"/>
  <c r="R215" i="6"/>
  <c r="Q215" i="6"/>
  <c r="O215" i="6"/>
  <c r="Q214" i="6"/>
  <c r="R214" i="6" s="1"/>
  <c r="O214" i="6"/>
  <c r="R213" i="6"/>
  <c r="Q213" i="6"/>
  <c r="O213" i="6"/>
  <c r="O212" i="6"/>
  <c r="P211" i="6"/>
  <c r="Q212" i="6" s="1"/>
  <c r="AK45" i="6" s="1"/>
  <c r="L207" i="6"/>
  <c r="K207" i="6"/>
  <c r="M207" i="6" s="1"/>
  <c r="N207" i="6" s="1"/>
  <c r="Q203" i="6"/>
  <c r="R203" i="6" s="1"/>
  <c r="O203" i="6"/>
  <c r="Q202" i="6"/>
  <c r="R202" i="6" s="1"/>
  <c r="O202" i="6"/>
  <c r="Q201" i="6"/>
  <c r="R201" i="6" s="1"/>
  <c r="O201" i="6"/>
  <c r="Q200" i="6"/>
  <c r="R200" i="6" s="1"/>
  <c r="O200" i="6"/>
  <c r="Q199" i="6"/>
  <c r="R199" i="6" s="1"/>
  <c r="O199" i="6"/>
  <c r="Q198" i="6"/>
  <c r="R198" i="6" s="1"/>
  <c r="O198" i="6"/>
  <c r="Q197" i="6"/>
  <c r="R197" i="6" s="1"/>
  <c r="AJ85" i="6" s="1"/>
  <c r="O197" i="6"/>
  <c r="AJ20" i="6" s="1"/>
  <c r="O196" i="6"/>
  <c r="AJ19" i="6" s="1"/>
  <c r="P195" i="6"/>
  <c r="Q196" i="6" s="1"/>
  <c r="R196" i="6" s="1"/>
  <c r="AJ84" i="6" s="1"/>
  <c r="L191" i="6"/>
  <c r="K191" i="6"/>
  <c r="M191" i="6" s="1"/>
  <c r="Q186" i="6"/>
  <c r="R186" i="6" s="1"/>
  <c r="O186" i="6"/>
  <c r="Q185" i="6"/>
  <c r="R185" i="6" s="1"/>
  <c r="O185" i="6"/>
  <c r="Q184" i="6"/>
  <c r="R184" i="6" s="1"/>
  <c r="O184" i="6"/>
  <c r="Q183" i="6"/>
  <c r="R183" i="6" s="1"/>
  <c r="O183" i="6"/>
  <c r="Q182" i="6"/>
  <c r="R182" i="6" s="1"/>
  <c r="O182" i="6"/>
  <c r="Q181" i="6"/>
  <c r="R181" i="6" s="1"/>
  <c r="AI86" i="6" s="1"/>
  <c r="O181" i="6"/>
  <c r="AI21" i="6" s="1"/>
  <c r="R180" i="6"/>
  <c r="AI85" i="6" s="1"/>
  <c r="Q180" i="6"/>
  <c r="O180" i="6"/>
  <c r="O179" i="6"/>
  <c r="P178" i="6"/>
  <c r="Q179" i="6" s="1"/>
  <c r="R179" i="6" s="1"/>
  <c r="AI84" i="6" s="1"/>
  <c r="L174" i="6"/>
  <c r="K174" i="6"/>
  <c r="M174" i="6" s="1"/>
  <c r="N174" i="6" s="1"/>
  <c r="Q169" i="6"/>
  <c r="R169" i="6" s="1"/>
  <c r="O169" i="6"/>
  <c r="Q168" i="6"/>
  <c r="R168" i="6" s="1"/>
  <c r="O168" i="6"/>
  <c r="Q167" i="6"/>
  <c r="R167" i="6" s="1"/>
  <c r="O167" i="6"/>
  <c r="Q166" i="6"/>
  <c r="R166" i="6" s="1"/>
  <c r="O166" i="6"/>
  <c r="Q165" i="6"/>
  <c r="R165" i="6" s="1"/>
  <c r="AH87" i="6" s="1"/>
  <c r="O165" i="6"/>
  <c r="AH22" i="6" s="1"/>
  <c r="Q164" i="6"/>
  <c r="AH47" i="6" s="1"/>
  <c r="O164" i="6"/>
  <c r="AH21" i="6" s="1"/>
  <c r="R163" i="6"/>
  <c r="AH85" i="6" s="1"/>
  <c r="Q163" i="6"/>
  <c r="O163" i="6"/>
  <c r="O162" i="6"/>
  <c r="P161" i="6"/>
  <c r="Q162" i="6" s="1"/>
  <c r="AH45" i="6" s="1"/>
  <c r="L157" i="6"/>
  <c r="K157" i="6"/>
  <c r="M157" i="6" s="1"/>
  <c r="U45" i="6" s="1"/>
  <c r="Q150" i="6"/>
  <c r="R150" i="6" s="1"/>
  <c r="O150" i="6"/>
  <c r="Q149" i="6"/>
  <c r="R149" i="6" s="1"/>
  <c r="O149" i="6"/>
  <c r="Q148" i="6"/>
  <c r="R148" i="6" s="1"/>
  <c r="O148" i="6"/>
  <c r="Q147" i="6"/>
  <c r="R147" i="6" s="1"/>
  <c r="AG88" i="6" s="1"/>
  <c r="O147" i="6"/>
  <c r="Q146" i="6"/>
  <c r="R146" i="6" s="1"/>
  <c r="AG87" i="6" s="1"/>
  <c r="O146" i="6"/>
  <c r="AG22" i="6" s="1"/>
  <c r="Q145" i="6"/>
  <c r="R145" i="6" s="1"/>
  <c r="AG86" i="6" s="1"/>
  <c r="O145" i="6"/>
  <c r="AG21" i="6" s="1"/>
  <c r="Q144" i="6"/>
  <c r="R144" i="6" s="1"/>
  <c r="AG85" i="6" s="1"/>
  <c r="O144" i="6"/>
  <c r="AG20" i="6" s="1"/>
  <c r="Q143" i="6"/>
  <c r="R143" i="6" s="1"/>
  <c r="AG84" i="6" s="1"/>
  <c r="O143" i="6"/>
  <c r="AG19" i="6" s="1"/>
  <c r="P142" i="6"/>
  <c r="L137" i="6"/>
  <c r="K137" i="6"/>
  <c r="M137" i="6" s="1"/>
  <c r="U44" i="6" s="1"/>
  <c r="Q129" i="6"/>
  <c r="R129" i="6" s="1"/>
  <c r="O129" i="6"/>
  <c r="Q128" i="6"/>
  <c r="R128" i="6" s="1"/>
  <c r="O128" i="6"/>
  <c r="Q127" i="6"/>
  <c r="R127" i="6" s="1"/>
  <c r="AF89" i="6" s="1"/>
  <c r="O127" i="6"/>
  <c r="AF24" i="6" s="1"/>
  <c r="Q126" i="6"/>
  <c r="R126" i="6" s="1"/>
  <c r="AF88" i="6" s="1"/>
  <c r="O126" i="6"/>
  <c r="AF23" i="6" s="1"/>
  <c r="Q125" i="6"/>
  <c r="R125" i="6" s="1"/>
  <c r="AF87" i="6" s="1"/>
  <c r="O125" i="6"/>
  <c r="Q124" i="6"/>
  <c r="AF47" i="6" s="1"/>
  <c r="O124" i="6"/>
  <c r="AF21" i="6" s="1"/>
  <c r="Q123" i="6"/>
  <c r="R123" i="6" s="1"/>
  <c r="AF85" i="6" s="1"/>
  <c r="O123" i="6"/>
  <c r="AF20" i="6" s="1"/>
  <c r="O122" i="6"/>
  <c r="AF19" i="6" s="1"/>
  <c r="P121" i="6"/>
  <c r="Q122" i="6" s="1"/>
  <c r="R122" i="6" s="1"/>
  <c r="AF84" i="6" s="1"/>
  <c r="L117" i="6"/>
  <c r="U20" i="6" s="1"/>
  <c r="K117" i="6"/>
  <c r="M117" i="6" s="1"/>
  <c r="N117" i="6" s="1"/>
  <c r="Q111" i="6"/>
  <c r="R111" i="6" s="1"/>
  <c r="O111" i="6"/>
  <c r="Q110" i="6"/>
  <c r="AE57" i="6" s="1"/>
  <c r="O110" i="6"/>
  <c r="AE25" i="6" s="1"/>
  <c r="Q109" i="6"/>
  <c r="R109" i="6" s="1"/>
  <c r="AE89" i="6" s="1"/>
  <c r="O109" i="6"/>
  <c r="AE24" i="6" s="1"/>
  <c r="Q108" i="6"/>
  <c r="R108" i="6" s="1"/>
  <c r="AE88" i="6" s="1"/>
  <c r="O108" i="6"/>
  <c r="AU107" i="6"/>
  <c r="AT107" i="6"/>
  <c r="AS107" i="6"/>
  <c r="AR107" i="6"/>
  <c r="AQ107" i="6"/>
  <c r="AP107" i="6"/>
  <c r="AM107" i="6"/>
  <c r="AK107" i="6"/>
  <c r="AJ107" i="6"/>
  <c r="AG107" i="6"/>
  <c r="Q107" i="6"/>
  <c r="R107" i="6" s="1"/>
  <c r="AE87" i="6" s="1"/>
  <c r="O107" i="6"/>
  <c r="AE22" i="6" s="1"/>
  <c r="Q106" i="6"/>
  <c r="R106" i="6" s="1"/>
  <c r="AE86" i="6" s="1"/>
  <c r="O106" i="6"/>
  <c r="AE21" i="6" s="1"/>
  <c r="Q105" i="6"/>
  <c r="AE46" i="6" s="1"/>
  <c r="O105" i="6"/>
  <c r="AE20" i="6" s="1"/>
  <c r="O104" i="6"/>
  <c r="P103" i="6"/>
  <c r="Q104" i="6" s="1"/>
  <c r="M97" i="6"/>
  <c r="U42" i="6" s="1"/>
  <c r="L97" i="6"/>
  <c r="U19" i="6" s="1"/>
  <c r="K97" i="6"/>
  <c r="Q91" i="6"/>
  <c r="AD58" i="6" s="1"/>
  <c r="O91" i="6"/>
  <c r="AD26" i="6" s="1"/>
  <c r="Q90" i="6"/>
  <c r="R90" i="6" s="1"/>
  <c r="AD90" i="6" s="1"/>
  <c r="O90" i="6"/>
  <c r="AD25" i="6" s="1"/>
  <c r="Q89" i="6"/>
  <c r="R89" i="6" s="1"/>
  <c r="AD89" i="6" s="1"/>
  <c r="O89" i="6"/>
  <c r="AD24" i="6" s="1"/>
  <c r="Q88" i="6"/>
  <c r="R88" i="6" s="1"/>
  <c r="AD88" i="6" s="1"/>
  <c r="O88" i="6"/>
  <c r="AD23" i="6" s="1"/>
  <c r="Q87" i="6"/>
  <c r="R87" i="6" s="1"/>
  <c r="AD87" i="6" s="1"/>
  <c r="O87" i="6"/>
  <c r="AD22" i="6" s="1"/>
  <c r="Q86" i="6"/>
  <c r="R86" i="6" s="1"/>
  <c r="AD86" i="6" s="1"/>
  <c r="O86" i="6"/>
  <c r="Q85" i="6"/>
  <c r="R85" i="6" s="1"/>
  <c r="AD85" i="6" s="1"/>
  <c r="O85" i="6"/>
  <c r="AD20" i="6" s="1"/>
  <c r="O84" i="6"/>
  <c r="P83" i="6"/>
  <c r="AD107" i="6" s="1"/>
  <c r="L77" i="6"/>
  <c r="K77" i="6"/>
  <c r="M77" i="6" s="1"/>
  <c r="Q70" i="6"/>
  <c r="R70" i="6" s="1"/>
  <c r="AC91" i="6" s="1"/>
  <c r="O70" i="6"/>
  <c r="AC26" i="6" s="1"/>
  <c r="Q69" i="6"/>
  <c r="R69" i="6" s="1"/>
  <c r="AC90" i="6" s="1"/>
  <c r="O69" i="6"/>
  <c r="Q68" i="6"/>
  <c r="R68" i="6" s="1"/>
  <c r="AC89" i="6" s="1"/>
  <c r="O68" i="6"/>
  <c r="AC24" i="6" s="1"/>
  <c r="Q67" i="6"/>
  <c r="R67" i="6" s="1"/>
  <c r="AC88" i="6" s="1"/>
  <c r="O67" i="6"/>
  <c r="AC23" i="6" s="1"/>
  <c r="U66" i="6"/>
  <c r="Q66" i="6"/>
  <c r="R66" i="6" s="1"/>
  <c r="AC87" i="6" s="1"/>
  <c r="O66" i="6"/>
  <c r="Q65" i="6"/>
  <c r="AC47" i="6" s="1"/>
  <c r="O65" i="6"/>
  <c r="AC21" i="6" s="1"/>
  <c r="Q64" i="6"/>
  <c r="R64" i="6" s="1"/>
  <c r="AC85" i="6" s="1"/>
  <c r="O64" i="6"/>
  <c r="AC20" i="6" s="1"/>
  <c r="O63" i="6"/>
  <c r="AC19" i="6" s="1"/>
  <c r="P62" i="6"/>
  <c r="Q63" i="6" s="1"/>
  <c r="AC58" i="6"/>
  <c r="AE56" i="6"/>
  <c r="AD56" i="6"/>
  <c r="L56" i="6"/>
  <c r="K56" i="6"/>
  <c r="M56" i="6" s="1"/>
  <c r="AG49" i="6"/>
  <c r="AD48" i="6"/>
  <c r="AC48" i="6"/>
  <c r="AI47" i="6"/>
  <c r="AD47" i="6"/>
  <c r="Q47" i="6"/>
  <c r="AB58" i="6" s="1"/>
  <c r="O47" i="6"/>
  <c r="AB26" i="6" s="1"/>
  <c r="AI46" i="6"/>
  <c r="AH46" i="6"/>
  <c r="Q46" i="6"/>
  <c r="R46" i="6" s="1"/>
  <c r="AB90" i="6" s="1"/>
  <c r="O46" i="6"/>
  <c r="AB25" i="6" s="1"/>
  <c r="AJ45" i="6"/>
  <c r="Q45" i="6"/>
  <c r="R45" i="6" s="1"/>
  <c r="AB89" i="6" s="1"/>
  <c r="O45" i="6"/>
  <c r="AB24" i="6" s="1"/>
  <c r="Q44" i="6"/>
  <c r="R44" i="6" s="1"/>
  <c r="AB88" i="6" s="1"/>
  <c r="O44" i="6"/>
  <c r="AB23" i="6" s="1"/>
  <c r="Q43" i="6"/>
  <c r="AB48" i="6" s="1"/>
  <c r="O43" i="6"/>
  <c r="AB22" i="6" s="1"/>
  <c r="Q42" i="6"/>
  <c r="R42" i="6" s="1"/>
  <c r="AB86" i="6" s="1"/>
  <c r="O42" i="6"/>
  <c r="AB21" i="6" s="1"/>
  <c r="Q41" i="6"/>
  <c r="R41" i="6" s="1"/>
  <c r="AB85" i="6" s="1"/>
  <c r="O41" i="6"/>
  <c r="AB20" i="6" s="1"/>
  <c r="O40" i="6"/>
  <c r="AB19" i="6" s="1"/>
  <c r="P39" i="6"/>
  <c r="AB107" i="6" s="1"/>
  <c r="Q34" i="6"/>
  <c r="R34" i="6" s="1"/>
  <c r="P34" i="6"/>
  <c r="L33" i="6"/>
  <c r="U16" i="6" s="1"/>
  <c r="K33" i="6"/>
  <c r="F34" i="6" s="1"/>
  <c r="Q27" i="6"/>
  <c r="R27" i="6" s="1"/>
  <c r="Q26" i="6"/>
  <c r="AA58" i="6" s="1"/>
  <c r="O26" i="6"/>
  <c r="AA26" i="6" s="1"/>
  <c r="AC25" i="6"/>
  <c r="Q25" i="6"/>
  <c r="AA57" i="6" s="1"/>
  <c r="O25" i="6"/>
  <c r="AA25" i="6" s="1"/>
  <c r="R24" i="6"/>
  <c r="AA89" i="6" s="1"/>
  <c r="Q24" i="6"/>
  <c r="AA56" i="6" s="1"/>
  <c r="O24" i="6"/>
  <c r="AA24" i="6" s="1"/>
  <c r="AG23" i="6"/>
  <c r="AE23" i="6"/>
  <c r="Q23" i="6"/>
  <c r="AA49" i="6" s="1"/>
  <c r="O23" i="6"/>
  <c r="AA23" i="6" s="1"/>
  <c r="AF22" i="6"/>
  <c r="AC22" i="6"/>
  <c r="U22" i="6"/>
  <c r="Q22" i="6"/>
  <c r="AA48" i="6" s="1"/>
  <c r="O22" i="6"/>
  <c r="AA22" i="6" s="1"/>
  <c r="AD21" i="6"/>
  <c r="U21" i="6"/>
  <c r="Q21" i="6"/>
  <c r="AA47" i="6" s="1"/>
  <c r="O21" i="6"/>
  <c r="AA21" i="6" s="1"/>
  <c r="AI20" i="6"/>
  <c r="AH20" i="6"/>
  <c r="Q20" i="6"/>
  <c r="R20" i="6" s="1"/>
  <c r="AA85" i="6" s="1"/>
  <c r="O20" i="6"/>
  <c r="AA20" i="6" s="1"/>
  <c r="AK19" i="6"/>
  <c r="AI19" i="6"/>
  <c r="AH19" i="6"/>
  <c r="AE19" i="6"/>
  <c r="AD19" i="6"/>
  <c r="O19" i="6"/>
  <c r="AA19" i="6" s="1"/>
  <c r="P18" i="6"/>
  <c r="AA107" i="6" s="1"/>
  <c r="U17" i="6"/>
  <c r="K1027" i="5"/>
  <c r="M1027" i="5" s="1"/>
  <c r="N1027" i="5" s="1"/>
  <c r="P1025" i="5"/>
  <c r="Q1024" i="5"/>
  <c r="Q1025" i="5" s="1"/>
  <c r="R1019" i="5"/>
  <c r="Q1019" i="5"/>
  <c r="O1019" i="5"/>
  <c r="R1018" i="5"/>
  <c r="Q1018" i="5"/>
  <c r="O1018" i="5"/>
  <c r="Q1017" i="5"/>
  <c r="R1017" i="5" s="1"/>
  <c r="O1017" i="5"/>
  <c r="Q1016" i="5"/>
  <c r="R1016" i="5" s="1"/>
  <c r="O1016" i="5"/>
  <c r="Q1015" i="5"/>
  <c r="R1015" i="5" s="1"/>
  <c r="O1015" i="5"/>
  <c r="R1014" i="5"/>
  <c r="Q1014" i="5"/>
  <c r="O1014" i="5"/>
  <c r="Q1013" i="5"/>
  <c r="R1013" i="5" s="1"/>
  <c r="O1013" i="5"/>
  <c r="O1012" i="5"/>
  <c r="P1011" i="5"/>
  <c r="S1013" i="5" s="1"/>
  <c r="K1005" i="5"/>
  <c r="M1005" i="5" s="1"/>
  <c r="N1005" i="5" s="1"/>
  <c r="P1003" i="5"/>
  <c r="Q1002" i="5"/>
  <c r="Q1003" i="5" s="1"/>
  <c r="R997" i="5"/>
  <c r="Q997" i="5"/>
  <c r="O997" i="5"/>
  <c r="Q996" i="5"/>
  <c r="R996" i="5" s="1"/>
  <c r="O996" i="5"/>
  <c r="Q995" i="5"/>
  <c r="R995" i="5" s="1"/>
  <c r="O995" i="5"/>
  <c r="Q994" i="5"/>
  <c r="R994" i="5" s="1"/>
  <c r="O994" i="5"/>
  <c r="Q993" i="5"/>
  <c r="R993" i="5" s="1"/>
  <c r="O993" i="5"/>
  <c r="Q992" i="5"/>
  <c r="R992" i="5" s="1"/>
  <c r="O992" i="5"/>
  <c r="Q991" i="5"/>
  <c r="R991" i="5" s="1"/>
  <c r="O991" i="5"/>
  <c r="O990" i="5"/>
  <c r="P989" i="5"/>
  <c r="Q990" i="5" s="1"/>
  <c r="R990" i="5" s="1"/>
  <c r="K983" i="5"/>
  <c r="M983" i="5" s="1"/>
  <c r="N983" i="5" s="1"/>
  <c r="P981" i="5"/>
  <c r="Q980" i="5"/>
  <c r="Q981" i="5" s="1"/>
  <c r="Q975" i="5"/>
  <c r="R975" i="5" s="1"/>
  <c r="O975" i="5"/>
  <c r="Q974" i="5"/>
  <c r="R974" i="5" s="1"/>
  <c r="O974" i="5"/>
  <c r="Q973" i="5"/>
  <c r="R973" i="5" s="1"/>
  <c r="O973" i="5"/>
  <c r="Q972" i="5"/>
  <c r="R972" i="5" s="1"/>
  <c r="O972" i="5"/>
  <c r="Q971" i="5"/>
  <c r="R971" i="5" s="1"/>
  <c r="O971" i="5"/>
  <c r="Q970" i="5"/>
  <c r="R970" i="5" s="1"/>
  <c r="O970" i="5"/>
  <c r="Q969" i="5"/>
  <c r="R969" i="5" s="1"/>
  <c r="O969" i="5"/>
  <c r="O968" i="5"/>
  <c r="P967" i="5"/>
  <c r="Q968" i="5" s="1"/>
  <c r="R968" i="5" s="1"/>
  <c r="K961" i="5"/>
  <c r="M961" i="5" s="1"/>
  <c r="N961" i="5" s="1"/>
  <c r="P959" i="5"/>
  <c r="Q958" i="5"/>
  <c r="Q959" i="5" s="1"/>
  <c r="Q953" i="5"/>
  <c r="R953" i="5" s="1"/>
  <c r="O953" i="5"/>
  <c r="Q952" i="5"/>
  <c r="R952" i="5" s="1"/>
  <c r="O952" i="5"/>
  <c r="Q951" i="5"/>
  <c r="R951" i="5" s="1"/>
  <c r="O951" i="5"/>
  <c r="Q950" i="5"/>
  <c r="R950" i="5" s="1"/>
  <c r="O950" i="5"/>
  <c r="Q949" i="5"/>
  <c r="R949" i="5" s="1"/>
  <c r="O949" i="5"/>
  <c r="Q948" i="5"/>
  <c r="R948" i="5" s="1"/>
  <c r="O948" i="5"/>
  <c r="Q947" i="5"/>
  <c r="R947" i="5" s="1"/>
  <c r="O947" i="5"/>
  <c r="O946" i="5"/>
  <c r="P945" i="5"/>
  <c r="Q946" i="5" s="1"/>
  <c r="R946" i="5" s="1"/>
  <c r="K939" i="5"/>
  <c r="M939" i="5" s="1"/>
  <c r="N939" i="5" s="1"/>
  <c r="P937" i="5"/>
  <c r="Q937" i="5"/>
  <c r="Q931" i="5"/>
  <c r="R931" i="5" s="1"/>
  <c r="O931" i="5"/>
  <c r="Q930" i="5"/>
  <c r="R930" i="5" s="1"/>
  <c r="O930" i="5"/>
  <c r="Q929" i="5"/>
  <c r="R929" i="5" s="1"/>
  <c r="O929" i="5"/>
  <c r="Q928" i="5"/>
  <c r="R928" i="5" s="1"/>
  <c r="O928" i="5"/>
  <c r="Q927" i="5"/>
  <c r="R927" i="5" s="1"/>
  <c r="O927" i="5"/>
  <c r="Q926" i="5"/>
  <c r="R926" i="5" s="1"/>
  <c r="O926" i="5"/>
  <c r="Q925" i="5"/>
  <c r="R925" i="5" s="1"/>
  <c r="O925" i="5"/>
  <c r="O924" i="5"/>
  <c r="P923" i="5"/>
  <c r="S925" i="5" s="1"/>
  <c r="K917" i="5"/>
  <c r="M917" i="5" s="1"/>
  <c r="N917" i="5" s="1"/>
  <c r="P915" i="5"/>
  <c r="Q915" i="5"/>
  <c r="Q909" i="5"/>
  <c r="R909" i="5" s="1"/>
  <c r="O909" i="5"/>
  <c r="Q908" i="5"/>
  <c r="R908" i="5" s="1"/>
  <c r="O908" i="5"/>
  <c r="Q907" i="5"/>
  <c r="R907" i="5" s="1"/>
  <c r="O907" i="5"/>
  <c r="Q906" i="5"/>
  <c r="R906" i="5" s="1"/>
  <c r="O906" i="5"/>
  <c r="R905" i="5"/>
  <c r="Q905" i="5"/>
  <c r="O905" i="5"/>
  <c r="Q904" i="5"/>
  <c r="R904" i="5" s="1"/>
  <c r="O904" i="5"/>
  <c r="Q903" i="5"/>
  <c r="R903" i="5" s="1"/>
  <c r="O903" i="5"/>
  <c r="O902" i="5"/>
  <c r="P901" i="5"/>
  <c r="Q902" i="5" s="1"/>
  <c r="R902" i="5" s="1"/>
  <c r="K895" i="5"/>
  <c r="P893" i="5"/>
  <c r="Q887" i="5"/>
  <c r="R887" i="5" s="1"/>
  <c r="O887" i="5"/>
  <c r="Q886" i="5"/>
  <c r="R886" i="5" s="1"/>
  <c r="O886" i="5"/>
  <c r="Q885" i="5"/>
  <c r="R885" i="5" s="1"/>
  <c r="O885" i="5"/>
  <c r="Q884" i="5"/>
  <c r="R884" i="5" s="1"/>
  <c r="O884" i="5"/>
  <c r="Q883" i="5"/>
  <c r="R883" i="5" s="1"/>
  <c r="O883" i="5"/>
  <c r="Q882" i="5"/>
  <c r="R882" i="5" s="1"/>
  <c r="O882" i="5"/>
  <c r="S881" i="5"/>
  <c r="Q881" i="5"/>
  <c r="R881" i="5" s="1"/>
  <c r="O881" i="5"/>
  <c r="O880" i="5"/>
  <c r="P879" i="5"/>
  <c r="Q880" i="5" s="1"/>
  <c r="R880" i="5" s="1"/>
  <c r="P871" i="5"/>
  <c r="Q865" i="5"/>
  <c r="R865" i="5" s="1"/>
  <c r="O865" i="5"/>
  <c r="Q864" i="5"/>
  <c r="R864" i="5" s="1"/>
  <c r="O864" i="5"/>
  <c r="Q863" i="5"/>
  <c r="R863" i="5" s="1"/>
  <c r="O863" i="5"/>
  <c r="Q862" i="5"/>
  <c r="R862" i="5" s="1"/>
  <c r="O862" i="5"/>
  <c r="Q861" i="5"/>
  <c r="R861" i="5" s="1"/>
  <c r="O861" i="5"/>
  <c r="Q860" i="5"/>
  <c r="R860" i="5" s="1"/>
  <c r="O860" i="5"/>
  <c r="Q859" i="5"/>
  <c r="R859" i="5" s="1"/>
  <c r="O859" i="5"/>
  <c r="O858" i="5"/>
  <c r="P857" i="5"/>
  <c r="Q858" i="5" s="1"/>
  <c r="R858" i="5" s="1"/>
  <c r="L851" i="5"/>
  <c r="K851" i="5"/>
  <c r="P849" i="5"/>
  <c r="Q843" i="5"/>
  <c r="R843" i="5" s="1"/>
  <c r="O843" i="5"/>
  <c r="Q842" i="5"/>
  <c r="R842" i="5" s="1"/>
  <c r="O842" i="5"/>
  <c r="Q841" i="5"/>
  <c r="R841" i="5" s="1"/>
  <c r="O841" i="5"/>
  <c r="Q840" i="5"/>
  <c r="R840" i="5" s="1"/>
  <c r="O840" i="5"/>
  <c r="Q839" i="5"/>
  <c r="R839" i="5" s="1"/>
  <c r="O839" i="5"/>
  <c r="Q838" i="5"/>
  <c r="R838" i="5" s="1"/>
  <c r="O838" i="5"/>
  <c r="Q837" i="5"/>
  <c r="R837" i="5" s="1"/>
  <c r="O837" i="5"/>
  <c r="O836" i="5"/>
  <c r="P835" i="5"/>
  <c r="S837" i="5" s="1"/>
  <c r="L829" i="5"/>
  <c r="K829" i="5"/>
  <c r="P827" i="5"/>
  <c r="Q820" i="5"/>
  <c r="R820" i="5" s="1"/>
  <c r="O820" i="5"/>
  <c r="Q819" i="5"/>
  <c r="R819" i="5" s="1"/>
  <c r="O819" i="5"/>
  <c r="Q818" i="5"/>
  <c r="R818" i="5" s="1"/>
  <c r="O818" i="5"/>
  <c r="Q817" i="5"/>
  <c r="R817" i="5" s="1"/>
  <c r="O817" i="5"/>
  <c r="Q816" i="5"/>
  <c r="R816" i="5" s="1"/>
  <c r="O816" i="5"/>
  <c r="Q815" i="5"/>
  <c r="R815" i="5" s="1"/>
  <c r="O815" i="5"/>
  <c r="Q814" i="5"/>
  <c r="R814" i="5" s="1"/>
  <c r="O814" i="5"/>
  <c r="O813" i="5"/>
  <c r="P812" i="5"/>
  <c r="Q813" i="5" s="1"/>
  <c r="R813" i="5" s="1"/>
  <c r="L806" i="5"/>
  <c r="K806" i="5"/>
  <c r="Q803" i="5" s="1"/>
  <c r="Q804" i="5" s="1"/>
  <c r="P804" i="5"/>
  <c r="Q797" i="5"/>
  <c r="R797" i="5" s="1"/>
  <c r="O797" i="5"/>
  <c r="Q796" i="5"/>
  <c r="R796" i="5" s="1"/>
  <c r="O796" i="5"/>
  <c r="Q795" i="5"/>
  <c r="R795" i="5" s="1"/>
  <c r="O795" i="5"/>
  <c r="Q794" i="5"/>
  <c r="R794" i="5" s="1"/>
  <c r="O794" i="5"/>
  <c r="Q793" i="5"/>
  <c r="R793" i="5" s="1"/>
  <c r="O793" i="5"/>
  <c r="Q792" i="5"/>
  <c r="R792" i="5" s="1"/>
  <c r="O792" i="5"/>
  <c r="Q791" i="5"/>
  <c r="R791" i="5" s="1"/>
  <c r="O791" i="5"/>
  <c r="O790" i="5"/>
  <c r="P789" i="5"/>
  <c r="Q790" i="5" s="1"/>
  <c r="R790" i="5" s="1"/>
  <c r="L783" i="5"/>
  <c r="K783" i="5"/>
  <c r="Q780" i="5" s="1"/>
  <c r="Q781" i="5" s="1"/>
  <c r="P781" i="5"/>
  <c r="Q774" i="5"/>
  <c r="R774" i="5" s="1"/>
  <c r="O774" i="5"/>
  <c r="Q773" i="5"/>
  <c r="R773" i="5" s="1"/>
  <c r="O773" i="5"/>
  <c r="Q772" i="5"/>
  <c r="R772" i="5" s="1"/>
  <c r="O772" i="5"/>
  <c r="Q771" i="5"/>
  <c r="R771" i="5" s="1"/>
  <c r="O771" i="5"/>
  <c r="Q770" i="5"/>
  <c r="R770" i="5" s="1"/>
  <c r="O770" i="5"/>
  <c r="Q769" i="5"/>
  <c r="R769" i="5" s="1"/>
  <c r="O769" i="5"/>
  <c r="Q768" i="5"/>
  <c r="R768" i="5" s="1"/>
  <c r="O768" i="5"/>
  <c r="O767" i="5"/>
  <c r="P766" i="5"/>
  <c r="Q767" i="5" s="1"/>
  <c r="R767" i="5" s="1"/>
  <c r="L760" i="5"/>
  <c r="K760" i="5"/>
  <c r="Q757" i="5" s="1"/>
  <c r="Q758" i="5" s="1"/>
  <c r="P758" i="5"/>
  <c r="Q751" i="5"/>
  <c r="R751" i="5" s="1"/>
  <c r="O751" i="5"/>
  <c r="Q750" i="5"/>
  <c r="R750" i="5" s="1"/>
  <c r="O750" i="5"/>
  <c r="Q749" i="5"/>
  <c r="R749" i="5" s="1"/>
  <c r="O749" i="5"/>
  <c r="Q748" i="5"/>
  <c r="R748" i="5" s="1"/>
  <c r="O748" i="5"/>
  <c r="Q747" i="5"/>
  <c r="R747" i="5" s="1"/>
  <c r="O747" i="5"/>
  <c r="Q746" i="5"/>
  <c r="R746" i="5" s="1"/>
  <c r="O746" i="5"/>
  <c r="Q745" i="5"/>
  <c r="R745" i="5" s="1"/>
  <c r="O745" i="5"/>
  <c r="O744" i="5"/>
  <c r="P743" i="5"/>
  <c r="Q744" i="5" s="1"/>
  <c r="R744" i="5" s="1"/>
  <c r="L737" i="5"/>
  <c r="K737" i="5"/>
  <c r="Q734" i="5" s="1"/>
  <c r="Q735" i="5" s="1"/>
  <c r="P735" i="5"/>
  <c r="Q728" i="5"/>
  <c r="R728" i="5" s="1"/>
  <c r="O728" i="5"/>
  <c r="Q727" i="5"/>
  <c r="R727" i="5" s="1"/>
  <c r="O727" i="5"/>
  <c r="Q726" i="5"/>
  <c r="R726" i="5" s="1"/>
  <c r="O726" i="5"/>
  <c r="Q725" i="5"/>
  <c r="R725" i="5" s="1"/>
  <c r="O725" i="5"/>
  <c r="Q724" i="5"/>
  <c r="R724" i="5" s="1"/>
  <c r="O724" i="5"/>
  <c r="Q723" i="5"/>
  <c r="R723" i="5" s="1"/>
  <c r="O723" i="5"/>
  <c r="Q722" i="5"/>
  <c r="R722" i="5" s="1"/>
  <c r="O722" i="5"/>
  <c r="O721" i="5"/>
  <c r="P720" i="5"/>
  <c r="Q721" i="5" s="1"/>
  <c r="R721" i="5" s="1"/>
  <c r="L714" i="5"/>
  <c r="K714" i="5"/>
  <c r="M714" i="5" s="1"/>
  <c r="P712" i="5"/>
  <c r="Q705" i="5"/>
  <c r="R705" i="5" s="1"/>
  <c r="O705" i="5"/>
  <c r="Q704" i="5"/>
  <c r="R704" i="5" s="1"/>
  <c r="O704" i="5"/>
  <c r="Q703" i="5"/>
  <c r="R703" i="5" s="1"/>
  <c r="O703" i="5"/>
  <c r="Q702" i="5"/>
  <c r="R702" i="5" s="1"/>
  <c r="O702" i="5"/>
  <c r="Q701" i="5"/>
  <c r="R701" i="5" s="1"/>
  <c r="O701" i="5"/>
  <c r="Q700" i="5"/>
  <c r="R700" i="5" s="1"/>
  <c r="O700" i="5"/>
  <c r="Q699" i="5"/>
  <c r="R699" i="5" s="1"/>
  <c r="O699" i="5"/>
  <c r="O698" i="5"/>
  <c r="P697" i="5"/>
  <c r="T699" i="5" s="1"/>
  <c r="L691" i="5"/>
  <c r="K691" i="5"/>
  <c r="Q688" i="5" s="1"/>
  <c r="Q689" i="5" s="1"/>
  <c r="P689" i="5"/>
  <c r="Q682" i="5"/>
  <c r="R682" i="5" s="1"/>
  <c r="O682" i="5"/>
  <c r="Q681" i="5"/>
  <c r="R681" i="5" s="1"/>
  <c r="O681" i="5"/>
  <c r="Q680" i="5"/>
  <c r="R680" i="5" s="1"/>
  <c r="O680" i="5"/>
  <c r="Q679" i="5"/>
  <c r="R679" i="5" s="1"/>
  <c r="O679" i="5"/>
  <c r="Q678" i="5"/>
  <c r="R678" i="5" s="1"/>
  <c r="O678" i="5"/>
  <c r="Q677" i="5"/>
  <c r="R677" i="5" s="1"/>
  <c r="O677" i="5"/>
  <c r="Q676" i="5"/>
  <c r="R676" i="5" s="1"/>
  <c r="O676" i="5"/>
  <c r="O675" i="5"/>
  <c r="P674" i="5"/>
  <c r="Q675" i="5" s="1"/>
  <c r="R675" i="5" s="1"/>
  <c r="L668" i="5"/>
  <c r="K668" i="5"/>
  <c r="Q665" i="5" s="1"/>
  <c r="Q666" i="5" s="1"/>
  <c r="P666" i="5"/>
  <c r="Q659" i="5"/>
  <c r="R659" i="5" s="1"/>
  <c r="O659" i="5"/>
  <c r="Q658" i="5"/>
  <c r="R658" i="5" s="1"/>
  <c r="O658" i="5"/>
  <c r="Q657" i="5"/>
  <c r="R657" i="5" s="1"/>
  <c r="O657" i="5"/>
  <c r="Q656" i="5"/>
  <c r="R656" i="5" s="1"/>
  <c r="O656" i="5"/>
  <c r="Q655" i="5"/>
  <c r="R655" i="5" s="1"/>
  <c r="O655" i="5"/>
  <c r="Q654" i="5"/>
  <c r="R654" i="5" s="1"/>
  <c r="O654" i="5"/>
  <c r="Q653" i="5"/>
  <c r="R653" i="5" s="1"/>
  <c r="O653" i="5"/>
  <c r="O652" i="5"/>
  <c r="P651" i="5"/>
  <c r="Q652" i="5" s="1"/>
  <c r="R652" i="5" s="1"/>
  <c r="L645" i="5"/>
  <c r="K645" i="5"/>
  <c r="Q642" i="5" s="1"/>
  <c r="Q643" i="5" s="1"/>
  <c r="P643" i="5"/>
  <c r="Q636" i="5"/>
  <c r="R636" i="5" s="1"/>
  <c r="O636" i="5"/>
  <c r="Q635" i="5"/>
  <c r="R635" i="5" s="1"/>
  <c r="O635" i="5"/>
  <c r="Q634" i="5"/>
  <c r="R634" i="5" s="1"/>
  <c r="O634" i="5"/>
  <c r="Q633" i="5"/>
  <c r="R633" i="5" s="1"/>
  <c r="O633" i="5"/>
  <c r="Q632" i="5"/>
  <c r="R632" i="5" s="1"/>
  <c r="O632" i="5"/>
  <c r="Q631" i="5"/>
  <c r="R631" i="5" s="1"/>
  <c r="O631" i="5"/>
  <c r="Q630" i="5"/>
  <c r="R630" i="5" s="1"/>
  <c r="O630" i="5"/>
  <c r="O629" i="5"/>
  <c r="P628" i="5"/>
  <c r="Q629" i="5" s="1"/>
  <c r="R629" i="5" s="1"/>
  <c r="L622" i="5"/>
  <c r="K622" i="5"/>
  <c r="M622" i="5" s="1"/>
  <c r="N622" i="5" s="1"/>
  <c r="P620" i="5"/>
  <c r="Q613" i="5"/>
  <c r="R613" i="5" s="1"/>
  <c r="O613" i="5"/>
  <c r="Q612" i="5"/>
  <c r="R612" i="5" s="1"/>
  <c r="O612" i="5"/>
  <c r="Q611" i="5"/>
  <c r="R611" i="5" s="1"/>
  <c r="O611" i="5"/>
  <c r="Q610" i="5"/>
  <c r="R610" i="5" s="1"/>
  <c r="O610" i="5"/>
  <c r="Q609" i="5"/>
  <c r="R609" i="5" s="1"/>
  <c r="O609" i="5"/>
  <c r="Q608" i="5"/>
  <c r="R608" i="5" s="1"/>
  <c r="O608" i="5"/>
  <c r="Q607" i="5"/>
  <c r="R607" i="5" s="1"/>
  <c r="O607" i="5"/>
  <c r="Q606" i="5"/>
  <c r="R606" i="5" s="1"/>
  <c r="O606" i="5"/>
  <c r="P605" i="5"/>
  <c r="S607" i="5" s="1"/>
  <c r="L599" i="5"/>
  <c r="K599" i="5"/>
  <c r="Q596" i="5" s="1"/>
  <c r="Q597" i="5" s="1"/>
  <c r="P597" i="5"/>
  <c r="Q590" i="5"/>
  <c r="R590" i="5" s="1"/>
  <c r="O590" i="5"/>
  <c r="Q589" i="5"/>
  <c r="R589" i="5" s="1"/>
  <c r="O589" i="5"/>
  <c r="Q588" i="5"/>
  <c r="R588" i="5" s="1"/>
  <c r="O588" i="5"/>
  <c r="Q587" i="5"/>
  <c r="R587" i="5" s="1"/>
  <c r="O587" i="5"/>
  <c r="Q586" i="5"/>
  <c r="R586" i="5" s="1"/>
  <c r="O586" i="5"/>
  <c r="Q585" i="5"/>
  <c r="R585" i="5" s="1"/>
  <c r="O585" i="5"/>
  <c r="Q584" i="5"/>
  <c r="R584" i="5" s="1"/>
  <c r="O584" i="5"/>
  <c r="O583" i="5"/>
  <c r="P582" i="5"/>
  <c r="Q583" i="5" s="1"/>
  <c r="R583" i="5" s="1"/>
  <c r="L576" i="5"/>
  <c r="K576" i="5"/>
  <c r="M576" i="5" s="1"/>
  <c r="N576" i="5" s="1"/>
  <c r="P574" i="5"/>
  <c r="Q573" i="5"/>
  <c r="Q574" i="5" s="1"/>
  <c r="Q567" i="5"/>
  <c r="R567" i="5" s="1"/>
  <c r="O567" i="5"/>
  <c r="Q566" i="5"/>
  <c r="R566" i="5" s="1"/>
  <c r="O566" i="5"/>
  <c r="Q565" i="5"/>
  <c r="R565" i="5" s="1"/>
  <c r="O565" i="5"/>
  <c r="Q564" i="5"/>
  <c r="R564" i="5" s="1"/>
  <c r="O564" i="5"/>
  <c r="Q563" i="5"/>
  <c r="R563" i="5" s="1"/>
  <c r="O563" i="5"/>
  <c r="Q562" i="5"/>
  <c r="R562" i="5" s="1"/>
  <c r="O562" i="5"/>
  <c r="Q561" i="5"/>
  <c r="R561" i="5" s="1"/>
  <c r="O561" i="5"/>
  <c r="O560" i="5"/>
  <c r="P559" i="5"/>
  <c r="T561" i="5" s="1"/>
  <c r="L553" i="5"/>
  <c r="K553" i="5"/>
  <c r="M553" i="5" s="1"/>
  <c r="N553" i="5" s="1"/>
  <c r="P551" i="5"/>
  <c r="Q550" i="5"/>
  <c r="Q551" i="5" s="1"/>
  <c r="Q544" i="5"/>
  <c r="R544" i="5" s="1"/>
  <c r="O544" i="5"/>
  <c r="Q543" i="5"/>
  <c r="R543" i="5" s="1"/>
  <c r="O543" i="5"/>
  <c r="Q542" i="5"/>
  <c r="R542" i="5" s="1"/>
  <c r="O542" i="5"/>
  <c r="Q541" i="5"/>
  <c r="R541" i="5" s="1"/>
  <c r="O541" i="5"/>
  <c r="Q540" i="5"/>
  <c r="R540" i="5" s="1"/>
  <c r="O540" i="5"/>
  <c r="Q539" i="5"/>
  <c r="R539" i="5" s="1"/>
  <c r="O539" i="5"/>
  <c r="Q538" i="5"/>
  <c r="R538" i="5" s="1"/>
  <c r="O538" i="5"/>
  <c r="O537" i="5"/>
  <c r="P536" i="5"/>
  <c r="Q537" i="5" s="1"/>
  <c r="R537" i="5" s="1"/>
  <c r="L530" i="5"/>
  <c r="K530" i="5"/>
  <c r="M530" i="5" s="1"/>
  <c r="N530" i="5" s="1"/>
  <c r="P528" i="5"/>
  <c r="Q527" i="5"/>
  <c r="Q528" i="5" s="1"/>
  <c r="Q521" i="5"/>
  <c r="R521" i="5" s="1"/>
  <c r="O521" i="5"/>
  <c r="Q520" i="5"/>
  <c r="R520" i="5" s="1"/>
  <c r="O520" i="5"/>
  <c r="Q519" i="5"/>
  <c r="R519" i="5" s="1"/>
  <c r="O519" i="5"/>
  <c r="Q518" i="5"/>
  <c r="R518" i="5" s="1"/>
  <c r="O518" i="5"/>
  <c r="Q517" i="5"/>
  <c r="R517" i="5" s="1"/>
  <c r="O517" i="5"/>
  <c r="Q516" i="5"/>
  <c r="R516" i="5" s="1"/>
  <c r="O516" i="5"/>
  <c r="Q515" i="5"/>
  <c r="R515" i="5" s="1"/>
  <c r="O515" i="5"/>
  <c r="O514" i="5"/>
  <c r="P513" i="5"/>
  <c r="T515" i="5" s="1"/>
  <c r="L507" i="5"/>
  <c r="K507" i="5"/>
  <c r="M507" i="5" s="1"/>
  <c r="N507" i="5" s="1"/>
  <c r="P505" i="5"/>
  <c r="Q504" i="5"/>
  <c r="Q505" i="5" s="1"/>
  <c r="Q498" i="5"/>
  <c r="R498" i="5" s="1"/>
  <c r="O498" i="5"/>
  <c r="Q497" i="5"/>
  <c r="R497" i="5" s="1"/>
  <c r="O497" i="5"/>
  <c r="Q496" i="5"/>
  <c r="R496" i="5" s="1"/>
  <c r="O496" i="5"/>
  <c r="Q495" i="5"/>
  <c r="R495" i="5" s="1"/>
  <c r="O495" i="5"/>
  <c r="Q494" i="5"/>
  <c r="R494" i="5" s="1"/>
  <c r="O494" i="5"/>
  <c r="Q493" i="5"/>
  <c r="R493" i="5" s="1"/>
  <c r="O493" i="5"/>
  <c r="Q492" i="5"/>
  <c r="R492" i="5" s="1"/>
  <c r="O492" i="5"/>
  <c r="O491" i="5"/>
  <c r="P490" i="5"/>
  <c r="Q491" i="5" s="1"/>
  <c r="R491" i="5" s="1"/>
  <c r="L484" i="5"/>
  <c r="K484" i="5"/>
  <c r="M484" i="5" s="1"/>
  <c r="P482" i="5"/>
  <c r="Q475" i="5"/>
  <c r="R475" i="5" s="1"/>
  <c r="O475" i="5"/>
  <c r="Q474" i="5"/>
  <c r="R474" i="5" s="1"/>
  <c r="O474" i="5"/>
  <c r="Q473" i="5"/>
  <c r="R473" i="5" s="1"/>
  <c r="O473" i="5"/>
  <c r="Q472" i="5"/>
  <c r="R472" i="5" s="1"/>
  <c r="O472" i="5"/>
  <c r="Q471" i="5"/>
  <c r="R471" i="5" s="1"/>
  <c r="O471" i="5"/>
  <c r="Q470" i="5"/>
  <c r="R470" i="5" s="1"/>
  <c r="O470" i="5"/>
  <c r="Q469" i="5"/>
  <c r="R469" i="5" s="1"/>
  <c r="O469" i="5"/>
  <c r="O468" i="5"/>
  <c r="P467" i="5"/>
  <c r="T469" i="5" s="1"/>
  <c r="L461" i="5"/>
  <c r="K461" i="5"/>
  <c r="M461" i="5" s="1"/>
  <c r="N461" i="5" s="1"/>
  <c r="P459" i="5"/>
  <c r="Q458" i="5"/>
  <c r="Q459" i="5" s="1"/>
  <c r="Q452" i="5"/>
  <c r="R452" i="5" s="1"/>
  <c r="O452" i="5"/>
  <c r="Q451" i="5"/>
  <c r="R451" i="5" s="1"/>
  <c r="O451" i="5"/>
  <c r="Q450" i="5"/>
  <c r="R450" i="5" s="1"/>
  <c r="O450" i="5"/>
  <c r="R449" i="5"/>
  <c r="Q449" i="5"/>
  <c r="O449" i="5"/>
  <c r="Q448" i="5"/>
  <c r="R448" i="5" s="1"/>
  <c r="O448" i="5"/>
  <c r="Q447" i="5"/>
  <c r="R447" i="5" s="1"/>
  <c r="O447" i="5"/>
  <c r="Q446" i="5"/>
  <c r="R446" i="5" s="1"/>
  <c r="O446" i="5"/>
  <c r="O445" i="5"/>
  <c r="P444" i="5"/>
  <c r="Q445" i="5" s="1"/>
  <c r="R445" i="5" s="1"/>
  <c r="L438" i="5"/>
  <c r="K438" i="5"/>
  <c r="M438" i="5" s="1"/>
  <c r="N438" i="5" s="1"/>
  <c r="P436" i="5"/>
  <c r="Q429" i="5"/>
  <c r="R429" i="5" s="1"/>
  <c r="O429" i="5"/>
  <c r="Q428" i="5"/>
  <c r="R428" i="5" s="1"/>
  <c r="O428" i="5"/>
  <c r="Q427" i="5"/>
  <c r="R427" i="5" s="1"/>
  <c r="O427" i="5"/>
  <c r="Q426" i="5"/>
  <c r="R426" i="5" s="1"/>
  <c r="O426" i="5"/>
  <c r="Q425" i="5"/>
  <c r="R425" i="5" s="1"/>
  <c r="O425" i="5"/>
  <c r="Q424" i="5"/>
  <c r="R424" i="5" s="1"/>
  <c r="O424" i="5"/>
  <c r="Q423" i="5"/>
  <c r="R423" i="5" s="1"/>
  <c r="O423" i="5"/>
  <c r="O422" i="5"/>
  <c r="P421" i="5"/>
  <c r="T423" i="5" s="1"/>
  <c r="L415" i="5"/>
  <c r="K415" i="5"/>
  <c r="Q412" i="5" s="1"/>
  <c r="Q413" i="5" s="1"/>
  <c r="P413" i="5"/>
  <c r="Q406" i="5"/>
  <c r="R406" i="5" s="1"/>
  <c r="O406" i="5"/>
  <c r="Q405" i="5"/>
  <c r="R405" i="5" s="1"/>
  <c r="O405" i="5"/>
  <c r="Q404" i="5"/>
  <c r="R404" i="5" s="1"/>
  <c r="O404" i="5"/>
  <c r="Q403" i="5"/>
  <c r="R403" i="5" s="1"/>
  <c r="O403" i="5"/>
  <c r="Q402" i="5"/>
  <c r="R402" i="5" s="1"/>
  <c r="O402" i="5"/>
  <c r="Q401" i="5"/>
  <c r="R401" i="5" s="1"/>
  <c r="O401" i="5"/>
  <c r="Q400" i="5"/>
  <c r="R400" i="5" s="1"/>
  <c r="O400" i="5"/>
  <c r="O399" i="5"/>
  <c r="P398" i="5"/>
  <c r="Q399" i="5" s="1"/>
  <c r="R399" i="5" s="1"/>
  <c r="L392" i="5"/>
  <c r="K392" i="5"/>
  <c r="Q389" i="5" s="1"/>
  <c r="Q390" i="5" s="1"/>
  <c r="P390" i="5"/>
  <c r="Q383" i="5"/>
  <c r="R383" i="5" s="1"/>
  <c r="O383" i="5"/>
  <c r="Q382" i="5"/>
  <c r="R382" i="5" s="1"/>
  <c r="O382" i="5"/>
  <c r="Q381" i="5"/>
  <c r="R381" i="5" s="1"/>
  <c r="O381" i="5"/>
  <c r="Q380" i="5"/>
  <c r="R380" i="5" s="1"/>
  <c r="O380" i="5"/>
  <c r="Q379" i="5"/>
  <c r="R379" i="5" s="1"/>
  <c r="O379" i="5"/>
  <c r="Q378" i="5"/>
  <c r="R378" i="5" s="1"/>
  <c r="O378" i="5"/>
  <c r="Q377" i="5"/>
  <c r="R377" i="5" s="1"/>
  <c r="O377" i="5"/>
  <c r="O376" i="5"/>
  <c r="P375" i="5"/>
  <c r="T377" i="5" s="1"/>
  <c r="T369" i="5"/>
  <c r="U368" i="5"/>
  <c r="U369" i="5" s="1"/>
  <c r="L368" i="5"/>
  <c r="K368" i="5"/>
  <c r="M368" i="5" s="1"/>
  <c r="N368" i="5" s="1"/>
  <c r="Q365" i="5"/>
  <c r="R365" i="5" s="1"/>
  <c r="O365" i="5"/>
  <c r="Q364" i="5"/>
  <c r="R364" i="5" s="1"/>
  <c r="O364" i="5"/>
  <c r="Q363" i="5"/>
  <c r="R363" i="5" s="1"/>
  <c r="O363" i="5"/>
  <c r="Q362" i="5"/>
  <c r="R362" i="5" s="1"/>
  <c r="O362" i="5"/>
  <c r="Q361" i="5"/>
  <c r="R361" i="5" s="1"/>
  <c r="O361" i="5"/>
  <c r="Q360" i="5"/>
  <c r="R360" i="5" s="1"/>
  <c r="O360" i="5"/>
  <c r="Q359" i="5"/>
  <c r="R359" i="5" s="1"/>
  <c r="O359" i="5"/>
  <c r="O358" i="5"/>
  <c r="P357" i="5"/>
  <c r="Q358" i="5" s="1"/>
  <c r="R358" i="5" s="1"/>
  <c r="T353" i="5"/>
  <c r="L353" i="5"/>
  <c r="K353" i="5"/>
  <c r="M353" i="5" s="1"/>
  <c r="N353" i="5" s="1"/>
  <c r="R348" i="5"/>
  <c r="Q348" i="5"/>
  <c r="O348" i="5"/>
  <c r="Q347" i="5"/>
  <c r="R347" i="5" s="1"/>
  <c r="O347" i="5"/>
  <c r="Q346" i="5"/>
  <c r="R346" i="5" s="1"/>
  <c r="O346" i="5"/>
  <c r="Q345" i="5"/>
  <c r="R345" i="5" s="1"/>
  <c r="O345" i="5"/>
  <c r="Q344" i="5"/>
  <c r="R344" i="5" s="1"/>
  <c r="O344" i="5"/>
  <c r="Q343" i="5"/>
  <c r="R343" i="5" s="1"/>
  <c r="O343" i="5"/>
  <c r="Q342" i="5"/>
  <c r="R342" i="5" s="1"/>
  <c r="O342" i="5"/>
  <c r="O341" i="5"/>
  <c r="P340" i="5"/>
  <c r="Q341" i="5" s="1"/>
  <c r="R341" i="5" s="1"/>
  <c r="L336" i="5"/>
  <c r="K336" i="5"/>
  <c r="M336" i="5" s="1"/>
  <c r="N336" i="5" s="1"/>
  <c r="Q333" i="5"/>
  <c r="R333" i="5" s="1"/>
  <c r="O333" i="5"/>
  <c r="Q332" i="5"/>
  <c r="R332" i="5" s="1"/>
  <c r="O332" i="5"/>
  <c r="Q331" i="5"/>
  <c r="R331" i="5" s="1"/>
  <c r="O331" i="5"/>
  <c r="Q330" i="5"/>
  <c r="R330" i="5" s="1"/>
  <c r="O330" i="5"/>
  <c r="Q329" i="5"/>
  <c r="R329" i="5" s="1"/>
  <c r="O329" i="5"/>
  <c r="Q328" i="5"/>
  <c r="R328" i="5" s="1"/>
  <c r="O328" i="5"/>
  <c r="Q327" i="5"/>
  <c r="R327" i="5" s="1"/>
  <c r="O327" i="5"/>
  <c r="O326" i="5"/>
  <c r="P325" i="5"/>
  <c r="Q326" i="5" s="1"/>
  <c r="R326" i="5" s="1"/>
  <c r="L316" i="5"/>
  <c r="K316" i="5"/>
  <c r="M316" i="5" s="1"/>
  <c r="N316" i="5" s="1"/>
  <c r="Q312" i="5"/>
  <c r="R312" i="5" s="1"/>
  <c r="O312" i="5"/>
  <c r="Q311" i="5"/>
  <c r="R311" i="5" s="1"/>
  <c r="O311" i="5"/>
  <c r="Q310" i="5"/>
  <c r="R310" i="5" s="1"/>
  <c r="O310" i="5"/>
  <c r="Q309" i="5"/>
  <c r="R309" i="5" s="1"/>
  <c r="O309" i="5"/>
  <c r="Q308" i="5"/>
  <c r="R308" i="5" s="1"/>
  <c r="O308" i="5"/>
  <c r="Q307" i="5"/>
  <c r="R307" i="5" s="1"/>
  <c r="O307" i="5"/>
  <c r="Q306" i="5"/>
  <c r="R306" i="5" s="1"/>
  <c r="O306" i="5"/>
  <c r="O305" i="5"/>
  <c r="P304" i="5"/>
  <c r="Q305" i="5" s="1"/>
  <c r="R305" i="5" s="1"/>
  <c r="L300" i="5"/>
  <c r="K300" i="5"/>
  <c r="M300" i="5" s="1"/>
  <c r="N300" i="5" s="1"/>
  <c r="Q296" i="5"/>
  <c r="R296" i="5" s="1"/>
  <c r="O296" i="5"/>
  <c r="Q295" i="5"/>
  <c r="R295" i="5" s="1"/>
  <c r="O295" i="5"/>
  <c r="Q294" i="5"/>
  <c r="R294" i="5" s="1"/>
  <c r="O294" i="5"/>
  <c r="Q293" i="5"/>
  <c r="R293" i="5" s="1"/>
  <c r="O293" i="5"/>
  <c r="Q292" i="5"/>
  <c r="R292" i="5" s="1"/>
  <c r="O292" i="5"/>
  <c r="Q291" i="5"/>
  <c r="R291" i="5" s="1"/>
  <c r="O291" i="5"/>
  <c r="Q290" i="5"/>
  <c r="R290" i="5" s="1"/>
  <c r="O290" i="5"/>
  <c r="O289" i="5"/>
  <c r="P288" i="5"/>
  <c r="AQ68" i="5" s="1"/>
  <c r="L284" i="5"/>
  <c r="K284" i="5"/>
  <c r="M284" i="5" s="1"/>
  <c r="Q280" i="5"/>
  <c r="R280" i="5" s="1"/>
  <c r="O280" i="5"/>
  <c r="Q279" i="5"/>
  <c r="R279" i="5" s="1"/>
  <c r="O279" i="5"/>
  <c r="Q278" i="5"/>
  <c r="R278" i="5" s="1"/>
  <c r="O278" i="5"/>
  <c r="Q277" i="5"/>
  <c r="R277" i="5" s="1"/>
  <c r="O277" i="5"/>
  <c r="Q276" i="5"/>
  <c r="R276" i="5" s="1"/>
  <c r="O276" i="5"/>
  <c r="Q275" i="5"/>
  <c r="R275" i="5" s="1"/>
  <c r="O275" i="5"/>
  <c r="Q274" i="5"/>
  <c r="R274" i="5" s="1"/>
  <c r="O274" i="5"/>
  <c r="O273" i="5"/>
  <c r="AP19" i="5" s="1"/>
  <c r="P272" i="5"/>
  <c r="Q273" i="5" s="1"/>
  <c r="L268" i="5"/>
  <c r="K268" i="5"/>
  <c r="M268" i="5" s="1"/>
  <c r="N268" i="5" s="1"/>
  <c r="R263" i="5"/>
  <c r="Q263" i="5"/>
  <c r="O263" i="5"/>
  <c r="Q262" i="5"/>
  <c r="R262" i="5" s="1"/>
  <c r="O262" i="5"/>
  <c r="Q261" i="5"/>
  <c r="R261" i="5" s="1"/>
  <c r="O261" i="5"/>
  <c r="Q260" i="5"/>
  <c r="R260" i="5" s="1"/>
  <c r="O260" i="5"/>
  <c r="Q259" i="5"/>
  <c r="R259" i="5" s="1"/>
  <c r="O259" i="5"/>
  <c r="Q258" i="5"/>
  <c r="R258" i="5" s="1"/>
  <c r="O258" i="5"/>
  <c r="Q257" i="5"/>
  <c r="R257" i="5" s="1"/>
  <c r="AO56" i="5" s="1"/>
  <c r="O257" i="5"/>
  <c r="AO20" i="5" s="1"/>
  <c r="O256" i="5"/>
  <c r="AO19" i="5" s="1"/>
  <c r="P255" i="5"/>
  <c r="Q256" i="5" s="1"/>
  <c r="L251" i="5"/>
  <c r="K251" i="5"/>
  <c r="M251" i="5" s="1"/>
  <c r="Q246" i="5"/>
  <c r="R246" i="5" s="1"/>
  <c r="O246" i="5"/>
  <c r="Q245" i="5"/>
  <c r="R245" i="5" s="1"/>
  <c r="O245" i="5"/>
  <c r="Q244" i="5"/>
  <c r="R244" i="5" s="1"/>
  <c r="O244" i="5"/>
  <c r="Q243" i="5"/>
  <c r="R243" i="5" s="1"/>
  <c r="O243" i="5"/>
  <c r="Q242" i="5"/>
  <c r="R242" i="5" s="1"/>
  <c r="O242" i="5"/>
  <c r="Q241" i="5"/>
  <c r="R241" i="5" s="1"/>
  <c r="AN57" i="5" s="1"/>
  <c r="O241" i="5"/>
  <c r="AN21" i="5" s="1"/>
  <c r="Q240" i="5"/>
  <c r="AN38" i="5" s="1"/>
  <c r="O240" i="5"/>
  <c r="AN20" i="5" s="1"/>
  <c r="O239" i="5"/>
  <c r="AN19" i="5" s="1"/>
  <c r="P238" i="5"/>
  <c r="Q239" i="5" s="1"/>
  <c r="L234" i="5"/>
  <c r="K234" i="5"/>
  <c r="M234" i="5" s="1"/>
  <c r="N234" i="5" s="1"/>
  <c r="Q228" i="5"/>
  <c r="R228" i="5" s="1"/>
  <c r="O228" i="5"/>
  <c r="Q227" i="5"/>
  <c r="R227" i="5" s="1"/>
  <c r="O227" i="5"/>
  <c r="Q226" i="5"/>
  <c r="R226" i="5" s="1"/>
  <c r="O226" i="5"/>
  <c r="Q225" i="5"/>
  <c r="R225" i="5" s="1"/>
  <c r="O225" i="5"/>
  <c r="Q224" i="5"/>
  <c r="R224" i="5" s="1"/>
  <c r="AM58" i="5" s="1"/>
  <c r="O224" i="5"/>
  <c r="Q223" i="5"/>
  <c r="R223" i="5" s="1"/>
  <c r="AM57" i="5" s="1"/>
  <c r="O223" i="5"/>
  <c r="AM21" i="5" s="1"/>
  <c r="Q222" i="5"/>
  <c r="O222" i="5"/>
  <c r="AM20" i="5" s="1"/>
  <c r="O221" i="5"/>
  <c r="P220" i="5"/>
  <c r="L216" i="5"/>
  <c r="K216" i="5"/>
  <c r="M216" i="5" s="1"/>
  <c r="Q213" i="5"/>
  <c r="R213" i="5" s="1"/>
  <c r="Q212" i="5"/>
  <c r="R212" i="5" s="1"/>
  <c r="Q211" i="5"/>
  <c r="R211" i="5" s="1"/>
  <c r="Q210" i="5"/>
  <c r="R210" i="5" s="1"/>
  <c r="O210" i="5"/>
  <c r="R209" i="5"/>
  <c r="Q209" i="5"/>
  <c r="O209" i="5"/>
  <c r="Q208" i="5"/>
  <c r="R208" i="5" s="1"/>
  <c r="AL58" i="5" s="1"/>
  <c r="O208" i="5"/>
  <c r="AL22" i="5" s="1"/>
  <c r="Q207" i="5"/>
  <c r="R207" i="5" s="1"/>
  <c r="AL57" i="5" s="1"/>
  <c r="O207" i="5"/>
  <c r="AL21" i="5" s="1"/>
  <c r="Q206" i="5"/>
  <c r="R206" i="5" s="1"/>
  <c r="AL56" i="5" s="1"/>
  <c r="O206" i="5"/>
  <c r="AL20" i="5" s="1"/>
  <c r="O205" i="5"/>
  <c r="P204" i="5"/>
  <c r="Q194" i="5"/>
  <c r="Q193" i="5"/>
  <c r="R193" i="5" s="1"/>
  <c r="AK57" i="5" s="1"/>
  <c r="O193" i="5"/>
  <c r="Q192" i="5"/>
  <c r="R192" i="5" s="1"/>
  <c r="AK56" i="5" s="1"/>
  <c r="O192" i="5"/>
  <c r="AK20" i="5" s="1"/>
  <c r="O191" i="5"/>
  <c r="P190" i="5"/>
  <c r="Q191" i="5" s="1"/>
  <c r="AK37" i="5" s="1"/>
  <c r="L186" i="5"/>
  <c r="T29" i="5" s="1"/>
  <c r="K186" i="5"/>
  <c r="M186" i="5" s="1"/>
  <c r="N186" i="5" s="1"/>
  <c r="T80" i="5" s="1"/>
  <c r="Q181" i="5"/>
  <c r="R181" i="5" s="1"/>
  <c r="Q180" i="5"/>
  <c r="AJ43" i="5" s="1"/>
  <c r="O180" i="5"/>
  <c r="AJ25" i="5" s="1"/>
  <c r="Q179" i="5"/>
  <c r="AJ42" i="5" s="1"/>
  <c r="O179" i="5"/>
  <c r="Q178" i="5"/>
  <c r="R178" i="5" s="1"/>
  <c r="AJ59" i="5" s="1"/>
  <c r="O178" i="5"/>
  <c r="AJ23" i="5" s="1"/>
  <c r="Q177" i="5"/>
  <c r="R177" i="5" s="1"/>
  <c r="AJ58" i="5" s="1"/>
  <c r="O177" i="5"/>
  <c r="AJ22" i="5" s="1"/>
  <c r="Q176" i="5"/>
  <c r="AJ39" i="5" s="1"/>
  <c r="O176" i="5"/>
  <c r="AJ21" i="5" s="1"/>
  <c r="Q175" i="5"/>
  <c r="R175" i="5" s="1"/>
  <c r="AJ56" i="5" s="1"/>
  <c r="O175" i="5"/>
  <c r="AJ20" i="5" s="1"/>
  <c r="O174" i="5"/>
  <c r="AJ19" i="5" s="1"/>
  <c r="P173" i="5"/>
  <c r="Q174" i="5" s="1"/>
  <c r="R174" i="5" s="1"/>
  <c r="AJ55" i="5" s="1"/>
  <c r="L168" i="5"/>
  <c r="K168" i="5"/>
  <c r="M168" i="5" s="1"/>
  <c r="N168" i="5" s="1"/>
  <c r="T79" i="5" s="1"/>
  <c r="Q166" i="5"/>
  <c r="R166" i="5" s="1"/>
  <c r="AI62" i="5" s="1"/>
  <c r="O166" i="5"/>
  <c r="AI26" i="5" s="1"/>
  <c r="Q165" i="5"/>
  <c r="AI43" i="5" s="1"/>
  <c r="O165" i="5"/>
  <c r="AI25" i="5" s="1"/>
  <c r="Q164" i="5"/>
  <c r="AI42" i="5" s="1"/>
  <c r="O164" i="5"/>
  <c r="AI24" i="5" s="1"/>
  <c r="Q163" i="5"/>
  <c r="R163" i="5" s="1"/>
  <c r="AI59" i="5" s="1"/>
  <c r="O163" i="5"/>
  <c r="AI23" i="5" s="1"/>
  <c r="Q162" i="5"/>
  <c r="R162" i="5" s="1"/>
  <c r="AI58" i="5" s="1"/>
  <c r="O162" i="5"/>
  <c r="AI22" i="5" s="1"/>
  <c r="Q161" i="5"/>
  <c r="AI39" i="5" s="1"/>
  <c r="O161" i="5"/>
  <c r="AI21" i="5" s="1"/>
  <c r="Q160" i="5"/>
  <c r="AI38" i="5" s="1"/>
  <c r="O160" i="5"/>
  <c r="AI20" i="5" s="1"/>
  <c r="O159" i="5"/>
  <c r="AI19" i="5" s="1"/>
  <c r="P158" i="5"/>
  <c r="Q159" i="5" s="1"/>
  <c r="L153" i="5"/>
  <c r="T27" i="5" s="1"/>
  <c r="K153" i="5"/>
  <c r="M153" i="5" s="1"/>
  <c r="Q150" i="5"/>
  <c r="R150" i="5" s="1"/>
  <c r="AH62" i="5" s="1"/>
  <c r="O150" i="5"/>
  <c r="Q149" i="5"/>
  <c r="AH43" i="5" s="1"/>
  <c r="O149" i="5"/>
  <c r="AH25" i="5" s="1"/>
  <c r="Q148" i="5"/>
  <c r="AH42" i="5" s="1"/>
  <c r="O148" i="5"/>
  <c r="AH24" i="5" s="1"/>
  <c r="Q147" i="5"/>
  <c r="O147" i="5"/>
  <c r="AH23" i="5" s="1"/>
  <c r="Q146" i="5"/>
  <c r="AH40" i="5" s="1"/>
  <c r="O146" i="5"/>
  <c r="Q145" i="5"/>
  <c r="R145" i="5" s="1"/>
  <c r="AH57" i="5" s="1"/>
  <c r="O145" i="5"/>
  <c r="AH21" i="5" s="1"/>
  <c r="Q144" i="5"/>
  <c r="AH38" i="5" s="1"/>
  <c r="O144" i="5"/>
  <c r="O143" i="5"/>
  <c r="P142" i="5"/>
  <c r="AH68" i="5" s="1"/>
  <c r="L138" i="5"/>
  <c r="T26" i="5" s="1"/>
  <c r="K138" i="5"/>
  <c r="M138" i="5" s="1"/>
  <c r="Q136" i="5"/>
  <c r="AG44" i="5" s="1"/>
  <c r="O136" i="5"/>
  <c r="AG26" i="5" s="1"/>
  <c r="Q135" i="5"/>
  <c r="R135" i="5" s="1"/>
  <c r="AG61" i="5" s="1"/>
  <c r="O135" i="5"/>
  <c r="AG25" i="5" s="1"/>
  <c r="Q134" i="5"/>
  <c r="R134" i="5" s="1"/>
  <c r="O134" i="5"/>
  <c r="AG24" i="5" s="1"/>
  <c r="Q133" i="5"/>
  <c r="R133" i="5" s="1"/>
  <c r="AG59" i="5" s="1"/>
  <c r="O133" i="5"/>
  <c r="Q132" i="5"/>
  <c r="R132" i="5" s="1"/>
  <c r="AG58" i="5" s="1"/>
  <c r="O132" i="5"/>
  <c r="AG22" i="5" s="1"/>
  <c r="Q131" i="5"/>
  <c r="O131" i="5"/>
  <c r="Q130" i="5"/>
  <c r="O130" i="5"/>
  <c r="O129" i="5"/>
  <c r="AG19" i="5" s="1"/>
  <c r="P128" i="5"/>
  <c r="Q124" i="5"/>
  <c r="P124" i="5"/>
  <c r="L122" i="5"/>
  <c r="T25" i="5" s="1"/>
  <c r="K122" i="5"/>
  <c r="M122" i="5" s="1"/>
  <c r="Q120" i="5"/>
  <c r="R120" i="5" s="1"/>
  <c r="Q119" i="5"/>
  <c r="R119" i="5" s="1"/>
  <c r="AF62" i="5" s="1"/>
  <c r="O119" i="5"/>
  <c r="AF26" i="5" s="1"/>
  <c r="Q118" i="5"/>
  <c r="R118" i="5" s="1"/>
  <c r="AF61" i="5" s="1"/>
  <c r="O118" i="5"/>
  <c r="Q117" i="5"/>
  <c r="R117" i="5" s="1"/>
  <c r="AF60" i="5" s="1"/>
  <c r="O117" i="5"/>
  <c r="AF24" i="5" s="1"/>
  <c r="Q116" i="5"/>
  <c r="AF41" i="5" s="1"/>
  <c r="O116" i="5"/>
  <c r="AF23" i="5" s="1"/>
  <c r="Q115" i="5"/>
  <c r="R115" i="5" s="1"/>
  <c r="AF58" i="5" s="1"/>
  <c r="O115" i="5"/>
  <c r="AF22" i="5" s="1"/>
  <c r="Q114" i="5"/>
  <c r="O114" i="5"/>
  <c r="Q113" i="5"/>
  <c r="R113" i="5" s="1"/>
  <c r="AF56" i="5" s="1"/>
  <c r="O113" i="5"/>
  <c r="O112" i="5"/>
  <c r="AF19" i="5" s="1"/>
  <c r="P111" i="5"/>
  <c r="Q112" i="5" s="1"/>
  <c r="AF37" i="5" s="1"/>
  <c r="M105" i="5"/>
  <c r="T50" i="5" s="1"/>
  <c r="L105" i="5"/>
  <c r="T24" i="5" s="1"/>
  <c r="K105" i="5"/>
  <c r="F106" i="5" s="1"/>
  <c r="Q103" i="5"/>
  <c r="R103" i="5" s="1"/>
  <c r="Q102" i="5"/>
  <c r="R102" i="5" s="1"/>
  <c r="AE62" i="5" s="1"/>
  <c r="O102" i="5"/>
  <c r="Q101" i="5"/>
  <c r="R101" i="5" s="1"/>
  <c r="O101" i="5"/>
  <c r="Q100" i="5"/>
  <c r="R100" i="5" s="1"/>
  <c r="AE60" i="5" s="1"/>
  <c r="O100" i="5"/>
  <c r="AE24" i="5" s="1"/>
  <c r="Q99" i="5"/>
  <c r="R99" i="5" s="1"/>
  <c r="AE59" i="5" s="1"/>
  <c r="O99" i="5"/>
  <c r="AE23" i="5" s="1"/>
  <c r="Q98" i="5"/>
  <c r="O98" i="5"/>
  <c r="Q97" i="5"/>
  <c r="R97" i="5" s="1"/>
  <c r="AE57" i="5" s="1"/>
  <c r="O97" i="5"/>
  <c r="AE21" i="5" s="1"/>
  <c r="Q96" i="5"/>
  <c r="R96" i="5" s="1"/>
  <c r="AE56" i="5" s="1"/>
  <c r="O96" i="5"/>
  <c r="O95" i="5"/>
  <c r="AE19" i="5" s="1"/>
  <c r="P94" i="5"/>
  <c r="Q95" i="5" s="1"/>
  <c r="Q88" i="5"/>
  <c r="R88" i="5" s="1"/>
  <c r="L88" i="5"/>
  <c r="T23" i="5" s="1"/>
  <c r="K88" i="5"/>
  <c r="M88" i="5" s="1"/>
  <c r="T49" i="5" s="1"/>
  <c r="Q87" i="5"/>
  <c r="R87" i="5" s="1"/>
  <c r="Q86" i="5"/>
  <c r="R86" i="5" s="1"/>
  <c r="Q85" i="5"/>
  <c r="R85" i="5" s="1"/>
  <c r="AD62" i="5" s="1"/>
  <c r="O85" i="5"/>
  <c r="AD26" i="5" s="1"/>
  <c r="Q84" i="5"/>
  <c r="R84" i="5" s="1"/>
  <c r="AD61" i="5" s="1"/>
  <c r="O84" i="5"/>
  <c r="AD25" i="5" s="1"/>
  <c r="Q83" i="5"/>
  <c r="AD42" i="5" s="1"/>
  <c r="O83" i="5"/>
  <c r="AD24" i="5" s="1"/>
  <c r="Q82" i="5"/>
  <c r="R82" i="5" s="1"/>
  <c r="AD59" i="5" s="1"/>
  <c r="O82" i="5"/>
  <c r="AD23" i="5" s="1"/>
  <c r="T81" i="5"/>
  <c r="Q81" i="5"/>
  <c r="R81" i="5" s="1"/>
  <c r="AD58" i="5" s="1"/>
  <c r="O81" i="5"/>
  <c r="AD22" i="5" s="1"/>
  <c r="Q80" i="5"/>
  <c r="AD39" i="5" s="1"/>
  <c r="O80" i="5"/>
  <c r="AD21" i="5" s="1"/>
  <c r="Q79" i="5"/>
  <c r="R79" i="5" s="1"/>
  <c r="AD56" i="5" s="1"/>
  <c r="O79" i="5"/>
  <c r="AD20" i="5" s="1"/>
  <c r="O78" i="5"/>
  <c r="AD19" i="5" s="1"/>
  <c r="P77" i="5"/>
  <c r="Q78" i="5" s="1"/>
  <c r="R78" i="5" s="1"/>
  <c r="AD55" i="5" s="1"/>
  <c r="L71" i="5"/>
  <c r="T22" i="5" s="1"/>
  <c r="K71" i="5"/>
  <c r="F72" i="5" s="1"/>
  <c r="Q70" i="5"/>
  <c r="R70" i="5" s="1"/>
  <c r="Q69" i="5"/>
  <c r="R69" i="5" s="1"/>
  <c r="AX68" i="5"/>
  <c r="AW68" i="5"/>
  <c r="AV68" i="5"/>
  <c r="AU68" i="5"/>
  <c r="AP68" i="5"/>
  <c r="AO68" i="5"/>
  <c r="AN68" i="5"/>
  <c r="AJ68" i="5"/>
  <c r="Q68" i="5"/>
  <c r="R68" i="5" s="1"/>
  <c r="Q67" i="5"/>
  <c r="R67" i="5" s="1"/>
  <c r="AC62" i="5" s="1"/>
  <c r="O67" i="5"/>
  <c r="AC26" i="5" s="1"/>
  <c r="Q66" i="5"/>
  <c r="R66" i="5" s="1"/>
  <c r="AC61" i="5" s="1"/>
  <c r="O66" i="5"/>
  <c r="AC25" i="5" s="1"/>
  <c r="Q65" i="5"/>
  <c r="AC42" i="5" s="1"/>
  <c r="O65" i="5"/>
  <c r="AC24" i="5" s="1"/>
  <c r="Q64" i="5"/>
  <c r="R64" i="5" s="1"/>
  <c r="AC59" i="5" s="1"/>
  <c r="O64" i="5"/>
  <c r="AC23" i="5" s="1"/>
  <c r="Q63" i="5"/>
  <c r="R63" i="5" s="1"/>
  <c r="AC58" i="5" s="1"/>
  <c r="O63" i="5"/>
  <c r="AC22" i="5" s="1"/>
  <c r="Q62" i="5"/>
  <c r="O62" i="5"/>
  <c r="AC21" i="5" s="1"/>
  <c r="AE61" i="5"/>
  <c r="Q61" i="5"/>
  <c r="R61" i="5" s="1"/>
  <c r="AC56" i="5" s="1"/>
  <c r="O61" i="5"/>
  <c r="AC20" i="5" s="1"/>
  <c r="AK60" i="5"/>
  <c r="AG60" i="5"/>
  <c r="O60" i="5"/>
  <c r="AC19" i="5" s="1"/>
  <c r="AL59" i="5"/>
  <c r="AK59" i="5"/>
  <c r="P59" i="5"/>
  <c r="Q60" i="5" s="1"/>
  <c r="R60" i="5" s="1"/>
  <c r="AC55" i="5" s="1"/>
  <c r="T56" i="5"/>
  <c r="L52" i="5"/>
  <c r="T21" i="5" s="1"/>
  <c r="K52" i="5"/>
  <c r="F53" i="5" s="1"/>
  <c r="Q50" i="5"/>
  <c r="R50" i="5" s="1"/>
  <c r="Q49" i="5"/>
  <c r="R49" i="5" s="1"/>
  <c r="Q48" i="5"/>
  <c r="R48" i="5" s="1"/>
  <c r="Q47" i="5"/>
  <c r="R47" i="5" s="1"/>
  <c r="AB62" i="5" s="1"/>
  <c r="O47" i="5"/>
  <c r="AB26" i="5" s="1"/>
  <c r="Q46" i="5"/>
  <c r="AB43" i="5" s="1"/>
  <c r="O46" i="5"/>
  <c r="Q45" i="5"/>
  <c r="R45" i="5" s="1"/>
  <c r="AB60" i="5" s="1"/>
  <c r="O45" i="5"/>
  <c r="AB24" i="5" s="1"/>
  <c r="AD44" i="5"/>
  <c r="AC44" i="5"/>
  <c r="Q44" i="5"/>
  <c r="R44" i="5" s="1"/>
  <c r="AB59" i="5" s="1"/>
  <c r="O44" i="5"/>
  <c r="AB23" i="5" s="1"/>
  <c r="AG43" i="5"/>
  <c r="AE43" i="5"/>
  <c r="Q43" i="5"/>
  <c r="AB40" i="5" s="1"/>
  <c r="O43" i="5"/>
  <c r="AB22" i="5" s="1"/>
  <c r="AK42" i="5"/>
  <c r="Q42" i="5"/>
  <c r="AB39" i="5" s="1"/>
  <c r="O42" i="5"/>
  <c r="AB21" i="5" s="1"/>
  <c r="AL41" i="5"/>
  <c r="AK41" i="5"/>
  <c r="AJ41" i="5"/>
  <c r="Q41" i="5"/>
  <c r="O41" i="5"/>
  <c r="AB20" i="5" s="1"/>
  <c r="AM40" i="5"/>
  <c r="AI40" i="5"/>
  <c r="AG40" i="5"/>
  <c r="O40" i="5"/>
  <c r="AK39" i="5"/>
  <c r="AH39" i="5"/>
  <c r="AE39" i="5"/>
  <c r="P39" i="5"/>
  <c r="Q40" i="5" s="1"/>
  <c r="AB37" i="5" s="1"/>
  <c r="AK38" i="5"/>
  <c r="AC37" i="5"/>
  <c r="L32" i="5"/>
  <c r="T20" i="5" s="1"/>
  <c r="K32" i="5"/>
  <c r="F34" i="5" s="1"/>
  <c r="T31" i="5"/>
  <c r="T30" i="5"/>
  <c r="Q29" i="5"/>
  <c r="R29" i="5" s="1"/>
  <c r="T28" i="5"/>
  <c r="Q28" i="5"/>
  <c r="R28" i="5" s="1"/>
  <c r="Q27" i="5"/>
  <c r="R27" i="5" s="1"/>
  <c r="AH26" i="5"/>
  <c r="AE26" i="5"/>
  <c r="AA26" i="5"/>
  <c r="Q26" i="5"/>
  <c r="AA44" i="5" s="1"/>
  <c r="O26" i="5"/>
  <c r="AF25" i="5"/>
  <c r="AE25" i="5"/>
  <c r="AB25" i="5"/>
  <c r="AA25" i="5"/>
  <c r="Q25" i="5"/>
  <c r="AA43" i="5" s="1"/>
  <c r="O25" i="5"/>
  <c r="AK24" i="5"/>
  <c r="AJ24" i="5"/>
  <c r="AA24" i="5"/>
  <c r="Q24" i="5"/>
  <c r="R24" i="5" s="1"/>
  <c r="AA60" i="5" s="1"/>
  <c r="O24" i="5"/>
  <c r="AL23" i="5"/>
  <c r="AK23" i="5"/>
  <c r="AG23" i="5"/>
  <c r="AA23" i="5"/>
  <c r="Q23" i="5"/>
  <c r="O23" i="5"/>
  <c r="AM22" i="5"/>
  <c r="AK22" i="5"/>
  <c r="AH22" i="5"/>
  <c r="AE22" i="5"/>
  <c r="AA22" i="5"/>
  <c r="Q22" i="5"/>
  <c r="O22" i="5"/>
  <c r="AK21" i="5"/>
  <c r="AG21" i="5"/>
  <c r="AF21" i="5"/>
  <c r="AA21" i="5"/>
  <c r="Q21" i="5"/>
  <c r="AA39" i="5" s="1"/>
  <c r="O21" i="5"/>
  <c r="AH20" i="5"/>
  <c r="AG20" i="5"/>
  <c r="AF20" i="5"/>
  <c r="AE20" i="5"/>
  <c r="AA20" i="5"/>
  <c r="Q20" i="5"/>
  <c r="R20" i="5" s="1"/>
  <c r="AA56" i="5" s="1"/>
  <c r="O20" i="5"/>
  <c r="AM19" i="5"/>
  <c r="AK19" i="5"/>
  <c r="AH19" i="5"/>
  <c r="AB19" i="5"/>
  <c r="AA19" i="5"/>
  <c r="O19" i="5"/>
  <c r="P18" i="5"/>
  <c r="N1086" i="4"/>
  <c r="L1086" i="4"/>
  <c r="K1086" i="4"/>
  <c r="M1086" i="4" s="1"/>
  <c r="P1084" i="4"/>
  <c r="Q1083" i="4"/>
  <c r="Q1084" i="4" s="1"/>
  <c r="R1078" i="4"/>
  <c r="Q1078" i="4"/>
  <c r="O1078" i="4"/>
  <c r="R1077" i="4"/>
  <c r="Q1077" i="4"/>
  <c r="O1077" i="4"/>
  <c r="Q1076" i="4"/>
  <c r="R1076" i="4" s="1"/>
  <c r="O1076" i="4"/>
  <c r="Q1075" i="4"/>
  <c r="R1075" i="4" s="1"/>
  <c r="O1075" i="4"/>
  <c r="Q1074" i="4"/>
  <c r="R1074" i="4" s="1"/>
  <c r="O1074" i="4"/>
  <c r="Q1073" i="4"/>
  <c r="R1073" i="4" s="1"/>
  <c r="O1073" i="4"/>
  <c r="Q1072" i="4"/>
  <c r="R1072" i="4" s="1"/>
  <c r="O1072" i="4"/>
  <c r="O1071" i="4"/>
  <c r="P1070" i="4"/>
  <c r="S1072" i="4" s="1"/>
  <c r="N1064" i="4"/>
  <c r="L1064" i="4"/>
  <c r="K1064" i="4"/>
  <c r="M1064" i="4" s="1"/>
  <c r="P1062" i="4"/>
  <c r="Q1061" i="4"/>
  <c r="Q1062" i="4" s="1"/>
  <c r="R1056" i="4"/>
  <c r="Q1056" i="4"/>
  <c r="O1056" i="4"/>
  <c r="Q1055" i="4"/>
  <c r="R1055" i="4" s="1"/>
  <c r="O1055" i="4"/>
  <c r="Q1054" i="4"/>
  <c r="R1054" i="4" s="1"/>
  <c r="O1054" i="4"/>
  <c r="Q1053" i="4"/>
  <c r="R1053" i="4" s="1"/>
  <c r="O1053" i="4"/>
  <c r="Q1052" i="4"/>
  <c r="R1052" i="4" s="1"/>
  <c r="O1052" i="4"/>
  <c r="Q1051" i="4"/>
  <c r="R1051" i="4" s="1"/>
  <c r="O1051" i="4"/>
  <c r="S1050" i="4"/>
  <c r="Q1050" i="4"/>
  <c r="R1050" i="4" s="1"/>
  <c r="O1050" i="4"/>
  <c r="O1049" i="4"/>
  <c r="P1048" i="4"/>
  <c r="Q1049" i="4" s="1"/>
  <c r="R1049" i="4" s="1"/>
  <c r="L1042" i="4"/>
  <c r="K1042" i="4"/>
  <c r="M1042" i="4" s="1"/>
  <c r="P1040" i="4"/>
  <c r="Q1039" i="4"/>
  <c r="Q1040" i="4" s="1"/>
  <c r="Q1034" i="4"/>
  <c r="R1034" i="4" s="1"/>
  <c r="O1034" i="4"/>
  <c r="Q1033" i="4"/>
  <c r="R1033" i="4" s="1"/>
  <c r="O1033" i="4"/>
  <c r="Q1032" i="4"/>
  <c r="R1032" i="4" s="1"/>
  <c r="O1032" i="4"/>
  <c r="Q1031" i="4"/>
  <c r="R1031" i="4" s="1"/>
  <c r="O1031" i="4"/>
  <c r="Q1030" i="4"/>
  <c r="R1030" i="4" s="1"/>
  <c r="O1030" i="4"/>
  <c r="Q1029" i="4"/>
  <c r="R1029" i="4" s="1"/>
  <c r="O1029" i="4"/>
  <c r="Q1028" i="4"/>
  <c r="R1028" i="4" s="1"/>
  <c r="O1028" i="4"/>
  <c r="Q1027" i="4"/>
  <c r="R1027" i="4" s="1"/>
  <c r="O1027" i="4"/>
  <c r="P1026" i="4"/>
  <c r="S1028" i="4" s="1"/>
  <c r="L1020" i="4"/>
  <c r="K1020" i="4"/>
  <c r="M1020" i="4" s="1"/>
  <c r="N1020" i="4" s="1"/>
  <c r="P1018" i="4"/>
  <c r="Q1017" i="4"/>
  <c r="Q1018" i="4" s="1"/>
  <c r="Q1012" i="4"/>
  <c r="R1012" i="4" s="1"/>
  <c r="O1012" i="4"/>
  <c r="Q1011" i="4"/>
  <c r="R1011" i="4" s="1"/>
  <c r="O1011" i="4"/>
  <c r="Q1010" i="4"/>
  <c r="R1010" i="4" s="1"/>
  <c r="O1010" i="4"/>
  <c r="Q1009" i="4"/>
  <c r="R1009" i="4" s="1"/>
  <c r="O1009" i="4"/>
  <c r="Q1008" i="4"/>
  <c r="R1008" i="4" s="1"/>
  <c r="O1008" i="4"/>
  <c r="Q1007" i="4"/>
  <c r="R1007" i="4" s="1"/>
  <c r="O1007" i="4"/>
  <c r="Q1006" i="4"/>
  <c r="R1006" i="4" s="1"/>
  <c r="O1006" i="4"/>
  <c r="O1005" i="4"/>
  <c r="P1004" i="4"/>
  <c r="L998" i="4"/>
  <c r="K998" i="4"/>
  <c r="M998" i="4" s="1"/>
  <c r="N998" i="4" s="1"/>
  <c r="P996" i="4"/>
  <c r="Q996" i="4"/>
  <c r="Q990" i="4"/>
  <c r="R990" i="4" s="1"/>
  <c r="O990" i="4"/>
  <c r="Q989" i="4"/>
  <c r="R989" i="4" s="1"/>
  <c r="O989" i="4"/>
  <c r="Q988" i="4"/>
  <c r="R988" i="4" s="1"/>
  <c r="O988" i="4"/>
  <c r="Q987" i="4"/>
  <c r="R987" i="4" s="1"/>
  <c r="O987" i="4"/>
  <c r="Q986" i="4"/>
  <c r="R986" i="4" s="1"/>
  <c r="O986" i="4"/>
  <c r="Q985" i="4"/>
  <c r="R985" i="4" s="1"/>
  <c r="O985" i="4"/>
  <c r="Q984" i="4"/>
  <c r="R984" i="4" s="1"/>
  <c r="O984" i="4"/>
  <c r="O983" i="4"/>
  <c r="P982" i="4"/>
  <c r="Q983" i="4" s="1"/>
  <c r="R983" i="4" s="1"/>
  <c r="L976" i="4"/>
  <c r="K976" i="4"/>
  <c r="M976" i="4" s="1"/>
  <c r="N976" i="4" s="1"/>
  <c r="P974" i="4"/>
  <c r="Q968" i="4"/>
  <c r="R968" i="4" s="1"/>
  <c r="O968" i="4"/>
  <c r="Q967" i="4"/>
  <c r="R967" i="4" s="1"/>
  <c r="O967" i="4"/>
  <c r="Q966" i="4"/>
  <c r="R966" i="4" s="1"/>
  <c r="O966" i="4"/>
  <c r="Q965" i="4"/>
  <c r="R965" i="4" s="1"/>
  <c r="O965" i="4"/>
  <c r="Q964" i="4"/>
  <c r="R964" i="4" s="1"/>
  <c r="O964" i="4"/>
  <c r="Q963" i="4"/>
  <c r="R963" i="4" s="1"/>
  <c r="O963" i="4"/>
  <c r="Q962" i="4"/>
  <c r="R962" i="4" s="1"/>
  <c r="O962" i="4"/>
  <c r="O961" i="4"/>
  <c r="P960" i="4"/>
  <c r="S962" i="4" s="1"/>
  <c r="L954" i="4"/>
  <c r="K954" i="4"/>
  <c r="P952" i="4"/>
  <c r="Q946" i="4"/>
  <c r="R946" i="4" s="1"/>
  <c r="O946" i="4"/>
  <c r="Q945" i="4"/>
  <c r="R945" i="4" s="1"/>
  <c r="O945" i="4"/>
  <c r="Q944" i="4"/>
  <c r="R944" i="4" s="1"/>
  <c r="O944" i="4"/>
  <c r="Q943" i="4"/>
  <c r="R943" i="4" s="1"/>
  <c r="O943" i="4"/>
  <c r="Q942" i="4"/>
  <c r="R942" i="4" s="1"/>
  <c r="O942" i="4"/>
  <c r="Q941" i="4"/>
  <c r="R941" i="4" s="1"/>
  <c r="O941" i="4"/>
  <c r="Q940" i="4"/>
  <c r="R940" i="4" s="1"/>
  <c r="O940" i="4"/>
  <c r="O939" i="4"/>
  <c r="P938" i="4"/>
  <c r="S940" i="4" s="1"/>
  <c r="L932" i="4"/>
  <c r="P930" i="4"/>
  <c r="Q924" i="4"/>
  <c r="R924" i="4" s="1"/>
  <c r="O924" i="4"/>
  <c r="Q923" i="4"/>
  <c r="R923" i="4" s="1"/>
  <c r="O923" i="4"/>
  <c r="Q922" i="4"/>
  <c r="R922" i="4" s="1"/>
  <c r="O922" i="4"/>
  <c r="Q921" i="4"/>
  <c r="R921" i="4" s="1"/>
  <c r="O921" i="4"/>
  <c r="Q920" i="4"/>
  <c r="R920" i="4" s="1"/>
  <c r="O920" i="4"/>
  <c r="Q919" i="4"/>
  <c r="R919" i="4" s="1"/>
  <c r="O919" i="4"/>
  <c r="Q918" i="4"/>
  <c r="R918" i="4" s="1"/>
  <c r="O918" i="4"/>
  <c r="O917" i="4"/>
  <c r="P916" i="4"/>
  <c r="Q917" i="4" s="1"/>
  <c r="R917" i="4" s="1"/>
  <c r="L910" i="4"/>
  <c r="P908" i="4"/>
  <c r="Q902" i="4"/>
  <c r="R902" i="4" s="1"/>
  <c r="O902" i="4"/>
  <c r="Q901" i="4"/>
  <c r="R901" i="4" s="1"/>
  <c r="O901" i="4"/>
  <c r="Q900" i="4"/>
  <c r="R900" i="4" s="1"/>
  <c r="O900" i="4"/>
  <c r="Q899" i="4"/>
  <c r="R899" i="4" s="1"/>
  <c r="O899" i="4"/>
  <c r="Q898" i="4"/>
  <c r="R898" i="4" s="1"/>
  <c r="O898" i="4"/>
  <c r="Q897" i="4"/>
  <c r="R897" i="4" s="1"/>
  <c r="O897" i="4"/>
  <c r="Q896" i="4"/>
  <c r="R896" i="4" s="1"/>
  <c r="O896" i="4"/>
  <c r="O895" i="4"/>
  <c r="P894" i="4"/>
  <c r="K888" i="4"/>
  <c r="P886" i="4"/>
  <c r="Q879" i="4"/>
  <c r="R879" i="4" s="1"/>
  <c r="O879" i="4"/>
  <c r="Q878" i="4"/>
  <c r="R878" i="4" s="1"/>
  <c r="O878" i="4"/>
  <c r="Q877" i="4"/>
  <c r="R877" i="4" s="1"/>
  <c r="O877" i="4"/>
  <c r="Q876" i="4"/>
  <c r="R876" i="4" s="1"/>
  <c r="O876" i="4"/>
  <c r="Q875" i="4"/>
  <c r="R875" i="4" s="1"/>
  <c r="O875" i="4"/>
  <c r="Q874" i="4"/>
  <c r="R874" i="4" s="1"/>
  <c r="O874" i="4"/>
  <c r="Q873" i="4"/>
  <c r="R873" i="4" s="1"/>
  <c r="O873" i="4"/>
  <c r="O872" i="4"/>
  <c r="P871" i="4"/>
  <c r="S873" i="4" s="1"/>
  <c r="L865" i="4"/>
  <c r="Q862" i="4"/>
  <c r="Q863" i="4" s="1"/>
  <c r="P863" i="4"/>
  <c r="Q856" i="4"/>
  <c r="R856" i="4" s="1"/>
  <c r="O856" i="4"/>
  <c r="Q855" i="4"/>
  <c r="R855" i="4" s="1"/>
  <c r="O855" i="4"/>
  <c r="Q854" i="4"/>
  <c r="R854" i="4" s="1"/>
  <c r="O854" i="4"/>
  <c r="Q853" i="4"/>
  <c r="R853" i="4" s="1"/>
  <c r="O853" i="4"/>
  <c r="Q852" i="4"/>
  <c r="R852" i="4" s="1"/>
  <c r="O852" i="4"/>
  <c r="Q851" i="4"/>
  <c r="R851" i="4" s="1"/>
  <c r="O851" i="4"/>
  <c r="Q850" i="4"/>
  <c r="R850" i="4" s="1"/>
  <c r="O850" i="4"/>
  <c r="O849" i="4"/>
  <c r="P848" i="4"/>
  <c r="Q849" i="4" s="1"/>
  <c r="R849" i="4" s="1"/>
  <c r="K842" i="4"/>
  <c r="Q839" i="4" s="1"/>
  <c r="Q840" i="4" s="1"/>
  <c r="P840" i="4"/>
  <c r="Q833" i="4"/>
  <c r="R833" i="4" s="1"/>
  <c r="O833" i="4"/>
  <c r="Q832" i="4"/>
  <c r="R832" i="4" s="1"/>
  <c r="O832" i="4"/>
  <c r="Q831" i="4"/>
  <c r="R831" i="4" s="1"/>
  <c r="O831" i="4"/>
  <c r="Q830" i="4"/>
  <c r="R830" i="4" s="1"/>
  <c r="O830" i="4"/>
  <c r="Q829" i="4"/>
  <c r="R829" i="4" s="1"/>
  <c r="O829" i="4"/>
  <c r="Q828" i="4"/>
  <c r="R828" i="4" s="1"/>
  <c r="O828" i="4"/>
  <c r="Q827" i="4"/>
  <c r="R827" i="4" s="1"/>
  <c r="O827" i="4"/>
  <c r="O826" i="4"/>
  <c r="P825" i="4"/>
  <c r="Q826" i="4" s="1"/>
  <c r="R826" i="4" s="1"/>
  <c r="K819" i="4"/>
  <c r="M819" i="4" s="1"/>
  <c r="N819" i="4" s="1"/>
  <c r="P817" i="4"/>
  <c r="Q810" i="4"/>
  <c r="R810" i="4" s="1"/>
  <c r="O810" i="4"/>
  <c r="Q809" i="4"/>
  <c r="R809" i="4" s="1"/>
  <c r="O809" i="4"/>
  <c r="Q808" i="4"/>
  <c r="R808" i="4" s="1"/>
  <c r="O808" i="4"/>
  <c r="Q807" i="4"/>
  <c r="R807" i="4" s="1"/>
  <c r="O807" i="4"/>
  <c r="Q806" i="4"/>
  <c r="R806" i="4" s="1"/>
  <c r="O806" i="4"/>
  <c r="Q805" i="4"/>
  <c r="R805" i="4" s="1"/>
  <c r="O805" i="4"/>
  <c r="Q804" i="4"/>
  <c r="R804" i="4" s="1"/>
  <c r="O804" i="4"/>
  <c r="O803" i="4"/>
  <c r="P802" i="4"/>
  <c r="T804" i="4" s="1"/>
  <c r="K796" i="4"/>
  <c r="M796" i="4" s="1"/>
  <c r="N796" i="4" s="1"/>
  <c r="P794" i="4"/>
  <c r="Q787" i="4"/>
  <c r="R787" i="4" s="1"/>
  <c r="O787" i="4"/>
  <c r="Q786" i="4"/>
  <c r="R786" i="4" s="1"/>
  <c r="O786" i="4"/>
  <c r="Q785" i="4"/>
  <c r="R785" i="4" s="1"/>
  <c r="O785" i="4"/>
  <c r="Q784" i="4"/>
  <c r="R784" i="4" s="1"/>
  <c r="O784" i="4"/>
  <c r="Q783" i="4"/>
  <c r="R783" i="4" s="1"/>
  <c r="O783" i="4"/>
  <c r="Q782" i="4"/>
  <c r="R782" i="4" s="1"/>
  <c r="O782" i="4"/>
  <c r="Q781" i="4"/>
  <c r="R781" i="4" s="1"/>
  <c r="O781" i="4"/>
  <c r="O780" i="4"/>
  <c r="P779" i="4"/>
  <c r="T781" i="4" s="1"/>
  <c r="L773" i="4"/>
  <c r="K773" i="4"/>
  <c r="Q770" i="4" s="1"/>
  <c r="Q771" i="4" s="1"/>
  <c r="P771" i="4"/>
  <c r="Q764" i="4"/>
  <c r="R764" i="4" s="1"/>
  <c r="O764" i="4"/>
  <c r="Q763" i="4"/>
  <c r="R763" i="4" s="1"/>
  <c r="O763" i="4"/>
  <c r="Q762" i="4"/>
  <c r="R762" i="4" s="1"/>
  <c r="O762" i="4"/>
  <c r="Q761" i="4"/>
  <c r="R761" i="4" s="1"/>
  <c r="O761" i="4"/>
  <c r="Q760" i="4"/>
  <c r="R760" i="4" s="1"/>
  <c r="O760" i="4"/>
  <c r="Q759" i="4"/>
  <c r="R759" i="4" s="1"/>
  <c r="O759" i="4"/>
  <c r="T758" i="4"/>
  <c r="Q758" i="4"/>
  <c r="R758" i="4" s="1"/>
  <c r="O758" i="4"/>
  <c r="Q757" i="4"/>
  <c r="R757" i="4" s="1"/>
  <c r="O757" i="4"/>
  <c r="P756" i="4"/>
  <c r="L750" i="4"/>
  <c r="K750" i="4"/>
  <c r="Q747" i="4" s="1"/>
  <c r="Q748" i="4" s="1"/>
  <c r="P748" i="4"/>
  <c r="Q741" i="4"/>
  <c r="R741" i="4" s="1"/>
  <c r="O741" i="4"/>
  <c r="Q740" i="4"/>
  <c r="R740" i="4" s="1"/>
  <c r="O740" i="4"/>
  <c r="Q739" i="4"/>
  <c r="R739" i="4" s="1"/>
  <c r="O739" i="4"/>
  <c r="Q738" i="4"/>
  <c r="R738" i="4" s="1"/>
  <c r="O738" i="4"/>
  <c r="Q737" i="4"/>
  <c r="R737" i="4" s="1"/>
  <c r="O737" i="4"/>
  <c r="Q736" i="4"/>
  <c r="R736" i="4" s="1"/>
  <c r="O736" i="4"/>
  <c r="Q735" i="4"/>
  <c r="R735" i="4" s="1"/>
  <c r="O735" i="4"/>
  <c r="O734" i="4"/>
  <c r="P733" i="4"/>
  <c r="Q734" i="4" s="1"/>
  <c r="R734" i="4" s="1"/>
  <c r="L727" i="4"/>
  <c r="K727" i="4"/>
  <c r="M727" i="4" s="1"/>
  <c r="P725" i="4"/>
  <c r="Q718" i="4"/>
  <c r="R718" i="4" s="1"/>
  <c r="O718" i="4"/>
  <c r="Q717" i="4"/>
  <c r="R717" i="4" s="1"/>
  <c r="O717" i="4"/>
  <c r="Q716" i="4"/>
  <c r="R716" i="4" s="1"/>
  <c r="O716" i="4"/>
  <c r="Q715" i="4"/>
  <c r="R715" i="4" s="1"/>
  <c r="O715" i="4"/>
  <c r="Q714" i="4"/>
  <c r="R714" i="4" s="1"/>
  <c r="O714" i="4"/>
  <c r="Q713" i="4"/>
  <c r="R713" i="4" s="1"/>
  <c r="O713" i="4"/>
  <c r="Q712" i="4"/>
  <c r="R712" i="4" s="1"/>
  <c r="O712" i="4"/>
  <c r="O711" i="4"/>
  <c r="P710" i="4"/>
  <c r="L704" i="4"/>
  <c r="K704" i="4"/>
  <c r="M704" i="4" s="1"/>
  <c r="P702" i="4"/>
  <c r="Q695" i="4"/>
  <c r="R695" i="4" s="1"/>
  <c r="O695" i="4"/>
  <c r="Q694" i="4"/>
  <c r="R694" i="4" s="1"/>
  <c r="O694" i="4"/>
  <c r="Q693" i="4"/>
  <c r="R693" i="4" s="1"/>
  <c r="O693" i="4"/>
  <c r="Q692" i="4"/>
  <c r="R692" i="4" s="1"/>
  <c r="O692" i="4"/>
  <c r="Q691" i="4"/>
  <c r="R691" i="4" s="1"/>
  <c r="O691" i="4"/>
  <c r="Q690" i="4"/>
  <c r="R690" i="4" s="1"/>
  <c r="O690" i="4"/>
  <c r="Q689" i="4"/>
  <c r="R689" i="4" s="1"/>
  <c r="O689" i="4"/>
  <c r="O688" i="4"/>
  <c r="P687" i="4"/>
  <c r="S689" i="4" s="1"/>
  <c r="L681" i="4"/>
  <c r="K681" i="4"/>
  <c r="M681" i="4" s="1"/>
  <c r="N681" i="4" s="1"/>
  <c r="P679" i="4"/>
  <c r="Q678" i="4"/>
  <c r="Q679" i="4" s="1"/>
  <c r="Q672" i="4"/>
  <c r="R672" i="4" s="1"/>
  <c r="O672" i="4"/>
  <c r="Q671" i="4"/>
  <c r="R671" i="4" s="1"/>
  <c r="O671" i="4"/>
  <c r="Q670" i="4"/>
  <c r="R670" i="4" s="1"/>
  <c r="O670" i="4"/>
  <c r="Q669" i="4"/>
  <c r="R669" i="4" s="1"/>
  <c r="O669" i="4"/>
  <c r="Q668" i="4"/>
  <c r="R668" i="4" s="1"/>
  <c r="O668" i="4"/>
  <c r="Q667" i="4"/>
  <c r="R667" i="4" s="1"/>
  <c r="O667" i="4"/>
  <c r="S666" i="4"/>
  <c r="Q666" i="4"/>
  <c r="R666" i="4" s="1"/>
  <c r="O666" i="4"/>
  <c r="O665" i="4"/>
  <c r="P664" i="4"/>
  <c r="Q665" i="4" s="1"/>
  <c r="R665" i="4" s="1"/>
  <c r="L658" i="4"/>
  <c r="K658" i="4"/>
  <c r="Q655" i="4" s="1"/>
  <c r="Q656" i="4" s="1"/>
  <c r="P656" i="4"/>
  <c r="Q649" i="4"/>
  <c r="R649" i="4" s="1"/>
  <c r="O649" i="4"/>
  <c r="Q648" i="4"/>
  <c r="R648" i="4" s="1"/>
  <c r="O648" i="4"/>
  <c r="Q647" i="4"/>
  <c r="R647" i="4" s="1"/>
  <c r="O647" i="4"/>
  <c r="Q646" i="4"/>
  <c r="R646" i="4" s="1"/>
  <c r="O646" i="4"/>
  <c r="Q645" i="4"/>
  <c r="R645" i="4" s="1"/>
  <c r="O645" i="4"/>
  <c r="Q644" i="4"/>
  <c r="R644" i="4" s="1"/>
  <c r="O644" i="4"/>
  <c r="Q643" i="4"/>
  <c r="R643" i="4" s="1"/>
  <c r="O643" i="4"/>
  <c r="O642" i="4"/>
  <c r="P641" i="4"/>
  <c r="Q642" i="4" s="1"/>
  <c r="R642" i="4" s="1"/>
  <c r="L635" i="4"/>
  <c r="K635" i="4"/>
  <c r="Q632" i="4" s="1"/>
  <c r="Q633" i="4" s="1"/>
  <c r="P633" i="4"/>
  <c r="Q625" i="4"/>
  <c r="R625" i="4" s="1"/>
  <c r="O625" i="4"/>
  <c r="Q624" i="4"/>
  <c r="R624" i="4" s="1"/>
  <c r="O624" i="4"/>
  <c r="Q623" i="4"/>
  <c r="R623" i="4" s="1"/>
  <c r="O623" i="4"/>
  <c r="Q622" i="4"/>
  <c r="R622" i="4" s="1"/>
  <c r="O622" i="4"/>
  <c r="Q621" i="4"/>
  <c r="R621" i="4" s="1"/>
  <c r="O621" i="4"/>
  <c r="Q620" i="4"/>
  <c r="R620" i="4" s="1"/>
  <c r="O620" i="4"/>
  <c r="T619" i="4"/>
  <c r="Q619" i="4"/>
  <c r="R619" i="4" s="1"/>
  <c r="O619" i="4"/>
  <c r="Q618" i="4"/>
  <c r="R618" i="4" s="1"/>
  <c r="O618" i="4"/>
  <c r="P617" i="4"/>
  <c r="L611" i="4"/>
  <c r="K611" i="4"/>
  <c r="M611" i="4" s="1"/>
  <c r="P609" i="4"/>
  <c r="Q601" i="4"/>
  <c r="R601" i="4" s="1"/>
  <c r="Q600" i="4"/>
  <c r="R600" i="4" s="1"/>
  <c r="Q599" i="4"/>
  <c r="R599" i="4" s="1"/>
  <c r="Q598" i="4"/>
  <c r="R598" i="4" s="1"/>
  <c r="O598" i="4"/>
  <c r="Q597" i="4"/>
  <c r="R597" i="4" s="1"/>
  <c r="O597" i="4"/>
  <c r="Q596" i="4"/>
  <c r="R596" i="4" s="1"/>
  <c r="O596" i="4"/>
  <c r="Q595" i="4"/>
  <c r="R595" i="4" s="1"/>
  <c r="O595" i="4"/>
  <c r="O594" i="4"/>
  <c r="P593" i="4"/>
  <c r="T595" i="4" s="1"/>
  <c r="L587" i="4"/>
  <c r="K587" i="4"/>
  <c r="M587" i="4" s="1"/>
  <c r="N587" i="4" s="1"/>
  <c r="P585" i="4"/>
  <c r="Q577" i="4"/>
  <c r="R577" i="4" s="1"/>
  <c r="O577" i="4"/>
  <c r="Q576" i="4"/>
  <c r="R576" i="4" s="1"/>
  <c r="O576" i="4"/>
  <c r="Q575" i="4"/>
  <c r="R575" i="4" s="1"/>
  <c r="O575" i="4"/>
  <c r="Q574" i="4"/>
  <c r="R574" i="4" s="1"/>
  <c r="O574" i="4"/>
  <c r="Q573" i="4"/>
  <c r="R573" i="4" s="1"/>
  <c r="O573" i="4"/>
  <c r="Q572" i="4"/>
  <c r="R572" i="4" s="1"/>
  <c r="O572" i="4"/>
  <c r="Q571" i="4"/>
  <c r="R571" i="4" s="1"/>
  <c r="O571" i="4"/>
  <c r="O570" i="4"/>
  <c r="P569" i="4"/>
  <c r="T571" i="4" s="1"/>
  <c r="L563" i="4"/>
  <c r="K563" i="4"/>
  <c r="Q560" i="4" s="1"/>
  <c r="Q561" i="4" s="1"/>
  <c r="P561" i="4"/>
  <c r="Q553" i="4"/>
  <c r="R553" i="4" s="1"/>
  <c r="O553" i="4"/>
  <c r="Q552" i="4"/>
  <c r="R552" i="4" s="1"/>
  <c r="O552" i="4"/>
  <c r="Q551" i="4"/>
  <c r="R551" i="4" s="1"/>
  <c r="O551" i="4"/>
  <c r="Q550" i="4"/>
  <c r="R550" i="4" s="1"/>
  <c r="O550" i="4"/>
  <c r="Q549" i="4"/>
  <c r="R549" i="4" s="1"/>
  <c r="O549" i="4"/>
  <c r="Q548" i="4"/>
  <c r="R548" i="4" s="1"/>
  <c r="O548" i="4"/>
  <c r="Q547" i="4"/>
  <c r="R547" i="4" s="1"/>
  <c r="O547" i="4"/>
  <c r="O546" i="4"/>
  <c r="P545" i="4"/>
  <c r="Q546" i="4" s="1"/>
  <c r="R546" i="4" s="1"/>
  <c r="L539" i="4"/>
  <c r="K539" i="4"/>
  <c r="M539" i="4" s="1"/>
  <c r="N539" i="4" s="1"/>
  <c r="P537" i="4"/>
  <c r="Q529" i="4"/>
  <c r="R529" i="4" s="1"/>
  <c r="O529" i="4"/>
  <c r="Q528" i="4"/>
  <c r="R528" i="4" s="1"/>
  <c r="O528" i="4"/>
  <c r="Q527" i="4"/>
  <c r="R527" i="4" s="1"/>
  <c r="O527" i="4"/>
  <c r="Q526" i="4"/>
  <c r="R526" i="4" s="1"/>
  <c r="O526" i="4"/>
  <c r="Q525" i="4"/>
  <c r="R525" i="4" s="1"/>
  <c r="O525" i="4"/>
  <c r="Q524" i="4"/>
  <c r="R524" i="4" s="1"/>
  <c r="O524" i="4"/>
  <c r="Q523" i="4"/>
  <c r="R523" i="4" s="1"/>
  <c r="O523" i="4"/>
  <c r="O522" i="4"/>
  <c r="P521" i="4"/>
  <c r="Q522" i="4" s="1"/>
  <c r="R522" i="4" s="1"/>
  <c r="L515" i="4"/>
  <c r="K515" i="4"/>
  <c r="M515" i="4" s="1"/>
  <c r="P513" i="4"/>
  <c r="Q512" i="4"/>
  <c r="Q513" i="4" s="1"/>
  <c r="Q505" i="4"/>
  <c r="R505" i="4" s="1"/>
  <c r="O505" i="4"/>
  <c r="Q504" i="4"/>
  <c r="R504" i="4" s="1"/>
  <c r="O504" i="4"/>
  <c r="Q503" i="4"/>
  <c r="R503" i="4" s="1"/>
  <c r="O503" i="4"/>
  <c r="Q502" i="4"/>
  <c r="R502" i="4" s="1"/>
  <c r="O502" i="4"/>
  <c r="Q501" i="4"/>
  <c r="R501" i="4" s="1"/>
  <c r="O501" i="4"/>
  <c r="Q500" i="4"/>
  <c r="R500" i="4" s="1"/>
  <c r="O500" i="4"/>
  <c r="Q499" i="4"/>
  <c r="R499" i="4" s="1"/>
  <c r="O499" i="4"/>
  <c r="O498" i="4"/>
  <c r="P497" i="4"/>
  <c r="S499" i="4" s="1"/>
  <c r="L491" i="4"/>
  <c r="K491" i="4"/>
  <c r="M491" i="4" s="1"/>
  <c r="N491" i="4" s="1"/>
  <c r="T490" i="4"/>
  <c r="U489" i="4"/>
  <c r="U490" i="4" s="1"/>
  <c r="Q487" i="4"/>
  <c r="R487" i="4" s="1"/>
  <c r="O487" i="4"/>
  <c r="Q486" i="4"/>
  <c r="R486" i="4" s="1"/>
  <c r="O486" i="4"/>
  <c r="Q485" i="4"/>
  <c r="R485" i="4" s="1"/>
  <c r="O485" i="4"/>
  <c r="Q484" i="4"/>
  <c r="R484" i="4" s="1"/>
  <c r="O484" i="4"/>
  <c r="Q483" i="4"/>
  <c r="R483" i="4" s="1"/>
  <c r="O483" i="4"/>
  <c r="Q482" i="4"/>
  <c r="R482" i="4" s="1"/>
  <c r="O482" i="4"/>
  <c r="Q481" i="4"/>
  <c r="R481" i="4" s="1"/>
  <c r="O481" i="4"/>
  <c r="O480" i="4"/>
  <c r="P479" i="4"/>
  <c r="Q480" i="4" s="1"/>
  <c r="R480" i="4" s="1"/>
  <c r="L474" i="4"/>
  <c r="K474" i="4"/>
  <c r="M474" i="4" s="1"/>
  <c r="N474" i="4" s="1"/>
  <c r="T473" i="4"/>
  <c r="Q469" i="4"/>
  <c r="R469" i="4" s="1"/>
  <c r="O469" i="4"/>
  <c r="Q468" i="4"/>
  <c r="R468" i="4" s="1"/>
  <c r="O468" i="4"/>
  <c r="Q467" i="4"/>
  <c r="R467" i="4" s="1"/>
  <c r="O467" i="4"/>
  <c r="Q466" i="4"/>
  <c r="R466" i="4" s="1"/>
  <c r="O466" i="4"/>
  <c r="Q465" i="4"/>
  <c r="R465" i="4" s="1"/>
  <c r="O465" i="4"/>
  <c r="Q464" i="4"/>
  <c r="R464" i="4" s="1"/>
  <c r="O464" i="4"/>
  <c r="Q463" i="4"/>
  <c r="R463" i="4" s="1"/>
  <c r="O463" i="4"/>
  <c r="Q462" i="4"/>
  <c r="R462" i="4" s="1"/>
  <c r="O462" i="4"/>
  <c r="P461" i="4"/>
  <c r="L456" i="4"/>
  <c r="K456" i="4"/>
  <c r="M456" i="4" s="1"/>
  <c r="N456" i="4" s="1"/>
  <c r="T455" i="4"/>
  <c r="Q451" i="4"/>
  <c r="R451" i="4" s="1"/>
  <c r="O451" i="4"/>
  <c r="Q450" i="4"/>
  <c r="R450" i="4" s="1"/>
  <c r="O450" i="4"/>
  <c r="Q449" i="4"/>
  <c r="R449" i="4" s="1"/>
  <c r="O449" i="4"/>
  <c r="Q448" i="4"/>
  <c r="R448" i="4" s="1"/>
  <c r="O448" i="4"/>
  <c r="Q447" i="4"/>
  <c r="R447" i="4" s="1"/>
  <c r="O447" i="4"/>
  <c r="Q446" i="4"/>
  <c r="R446" i="4" s="1"/>
  <c r="O446" i="4"/>
  <c r="Q445" i="4"/>
  <c r="R445" i="4" s="1"/>
  <c r="O445" i="4"/>
  <c r="O444" i="4"/>
  <c r="P443" i="4"/>
  <c r="Q444" i="4" s="1"/>
  <c r="R444" i="4" s="1"/>
  <c r="L439" i="4"/>
  <c r="K439" i="4"/>
  <c r="M439" i="4" s="1"/>
  <c r="T437" i="4"/>
  <c r="Q433" i="4"/>
  <c r="R433" i="4" s="1"/>
  <c r="O433" i="4"/>
  <c r="Q432" i="4"/>
  <c r="R432" i="4" s="1"/>
  <c r="O432" i="4"/>
  <c r="Q431" i="4"/>
  <c r="R431" i="4" s="1"/>
  <c r="O431" i="4"/>
  <c r="Q430" i="4"/>
  <c r="R430" i="4" s="1"/>
  <c r="O430" i="4"/>
  <c r="Q429" i="4"/>
  <c r="R429" i="4" s="1"/>
  <c r="O429" i="4"/>
  <c r="Q428" i="4"/>
  <c r="R428" i="4" s="1"/>
  <c r="O428" i="4"/>
  <c r="Q427" i="4"/>
  <c r="R427" i="4" s="1"/>
  <c r="O427" i="4"/>
  <c r="O426" i="4"/>
  <c r="P425" i="4"/>
  <c r="Q426" i="4" s="1"/>
  <c r="R426" i="4" s="1"/>
  <c r="L421" i="4"/>
  <c r="K421" i="4"/>
  <c r="M421" i="4" s="1"/>
  <c r="T418" i="4"/>
  <c r="Q414" i="4"/>
  <c r="R414" i="4" s="1"/>
  <c r="O414" i="4"/>
  <c r="Q413" i="4"/>
  <c r="R413" i="4" s="1"/>
  <c r="O413" i="4"/>
  <c r="Q412" i="4"/>
  <c r="R412" i="4" s="1"/>
  <c r="O412" i="4"/>
  <c r="Q411" i="4"/>
  <c r="R411" i="4" s="1"/>
  <c r="O411" i="4"/>
  <c r="Q410" i="4"/>
  <c r="R410" i="4" s="1"/>
  <c r="O410" i="4"/>
  <c r="Q409" i="4"/>
  <c r="R409" i="4" s="1"/>
  <c r="O409" i="4"/>
  <c r="Q408" i="4"/>
  <c r="R408" i="4" s="1"/>
  <c r="O408" i="4"/>
  <c r="O407" i="4"/>
  <c r="P406" i="4"/>
  <c r="Q407" i="4" s="1"/>
  <c r="R407" i="4" s="1"/>
  <c r="L402" i="4"/>
  <c r="K402" i="4"/>
  <c r="M402" i="4" s="1"/>
  <c r="T400" i="4"/>
  <c r="Q396" i="4"/>
  <c r="R396" i="4" s="1"/>
  <c r="O396" i="4"/>
  <c r="Q395" i="4"/>
  <c r="R395" i="4" s="1"/>
  <c r="O395" i="4"/>
  <c r="Q394" i="4"/>
  <c r="R394" i="4" s="1"/>
  <c r="O394" i="4"/>
  <c r="Q393" i="4"/>
  <c r="R393" i="4" s="1"/>
  <c r="O393" i="4"/>
  <c r="Q392" i="4"/>
  <c r="R392" i="4" s="1"/>
  <c r="O392" i="4"/>
  <c r="Q391" i="4"/>
  <c r="R391" i="4" s="1"/>
  <c r="O391" i="4"/>
  <c r="Q390" i="4"/>
  <c r="R390" i="4" s="1"/>
  <c r="O390" i="4"/>
  <c r="O389" i="4"/>
  <c r="P388" i="4"/>
  <c r="Q389" i="4" s="1"/>
  <c r="R389" i="4" s="1"/>
  <c r="L384" i="4"/>
  <c r="K384" i="4"/>
  <c r="M384" i="4" s="1"/>
  <c r="N384" i="4" s="1"/>
  <c r="Q380" i="4"/>
  <c r="R380" i="4" s="1"/>
  <c r="O380" i="4"/>
  <c r="Q379" i="4"/>
  <c r="R379" i="4" s="1"/>
  <c r="O379" i="4"/>
  <c r="Q378" i="4"/>
  <c r="R378" i="4" s="1"/>
  <c r="O378" i="4"/>
  <c r="Q377" i="4"/>
  <c r="R377" i="4" s="1"/>
  <c r="O377" i="4"/>
  <c r="Q376" i="4"/>
  <c r="R376" i="4" s="1"/>
  <c r="O376" i="4"/>
  <c r="Q375" i="4"/>
  <c r="R375" i="4" s="1"/>
  <c r="O375" i="4"/>
  <c r="Q374" i="4"/>
  <c r="R374" i="4" s="1"/>
  <c r="O374" i="4"/>
  <c r="O373" i="4"/>
  <c r="P372" i="4"/>
  <c r="Q373" i="4" s="1"/>
  <c r="R373" i="4" s="1"/>
  <c r="L368" i="4"/>
  <c r="K368" i="4"/>
  <c r="M368" i="4" s="1"/>
  <c r="N368" i="4" s="1"/>
  <c r="Q362" i="4"/>
  <c r="R362" i="4" s="1"/>
  <c r="O362" i="4"/>
  <c r="Q361" i="4"/>
  <c r="R361" i="4" s="1"/>
  <c r="O361" i="4"/>
  <c r="Q360" i="4"/>
  <c r="R360" i="4" s="1"/>
  <c r="O360" i="4"/>
  <c r="Q359" i="4"/>
  <c r="R359" i="4" s="1"/>
  <c r="O359" i="4"/>
  <c r="Q358" i="4"/>
  <c r="R358" i="4" s="1"/>
  <c r="O358" i="4"/>
  <c r="Q357" i="4"/>
  <c r="R357" i="4" s="1"/>
  <c r="O357" i="4"/>
  <c r="Q356" i="4"/>
  <c r="R356" i="4" s="1"/>
  <c r="O356" i="4"/>
  <c r="Q355" i="4"/>
  <c r="R355" i="4" s="1"/>
  <c r="O355" i="4"/>
  <c r="P354" i="4"/>
  <c r="AS69" i="4" s="1"/>
  <c r="L350" i="4"/>
  <c r="K350" i="4"/>
  <c r="M350" i="4" s="1"/>
  <c r="Q344" i="4"/>
  <c r="R344" i="4" s="1"/>
  <c r="O344" i="4"/>
  <c r="Q343" i="4"/>
  <c r="R343" i="4" s="1"/>
  <c r="O343" i="4"/>
  <c r="Q342" i="4"/>
  <c r="R342" i="4" s="1"/>
  <c r="O342" i="4"/>
  <c r="Q341" i="4"/>
  <c r="R341" i="4" s="1"/>
  <c r="O341" i="4"/>
  <c r="Q340" i="4"/>
  <c r="R340" i="4" s="1"/>
  <c r="O340" i="4"/>
  <c r="Q339" i="4"/>
  <c r="R339" i="4" s="1"/>
  <c r="O339" i="4"/>
  <c r="Q338" i="4"/>
  <c r="R338" i="4" s="1"/>
  <c r="O338" i="4"/>
  <c r="O337" i="4"/>
  <c r="P336" i="4"/>
  <c r="Q337" i="4" s="1"/>
  <c r="R337" i="4" s="1"/>
  <c r="L332" i="4"/>
  <c r="K332" i="4"/>
  <c r="M332" i="4" s="1"/>
  <c r="N332" i="4" s="1"/>
  <c r="Q326" i="4"/>
  <c r="R326" i="4" s="1"/>
  <c r="O326" i="4"/>
  <c r="Q325" i="4"/>
  <c r="R325" i="4" s="1"/>
  <c r="O325" i="4"/>
  <c r="Q324" i="4"/>
  <c r="R324" i="4" s="1"/>
  <c r="O324" i="4"/>
  <c r="Q323" i="4"/>
  <c r="R323" i="4" s="1"/>
  <c r="O323" i="4"/>
  <c r="Q322" i="4"/>
  <c r="R322" i="4" s="1"/>
  <c r="O322" i="4"/>
  <c r="Q321" i="4"/>
  <c r="R321" i="4" s="1"/>
  <c r="O321" i="4"/>
  <c r="Q320" i="4"/>
  <c r="R320" i="4" s="1"/>
  <c r="O320" i="4"/>
  <c r="O319" i="4"/>
  <c r="P318" i="4"/>
  <c r="Q319" i="4" s="1"/>
  <c r="R319" i="4" s="1"/>
  <c r="L314" i="4"/>
  <c r="K314" i="4"/>
  <c r="M314" i="4" s="1"/>
  <c r="N314" i="4" s="1"/>
  <c r="Q306" i="4"/>
  <c r="R306" i="4" s="1"/>
  <c r="O306" i="4"/>
  <c r="Q305" i="4"/>
  <c r="R305" i="4" s="1"/>
  <c r="O305" i="4"/>
  <c r="Q304" i="4"/>
  <c r="R304" i="4" s="1"/>
  <c r="Q303" i="4"/>
  <c r="R303" i="4" s="1"/>
  <c r="O303" i="4"/>
  <c r="Q302" i="4"/>
  <c r="R302" i="4" s="1"/>
  <c r="O302" i="4"/>
  <c r="Q301" i="4"/>
  <c r="R301" i="4" s="1"/>
  <c r="O301" i="4"/>
  <c r="Q300" i="4"/>
  <c r="R300" i="4" s="1"/>
  <c r="O300" i="4"/>
  <c r="O299" i="4"/>
  <c r="AP19" i="4" s="1"/>
  <c r="P298" i="4"/>
  <c r="Q299" i="4" s="1"/>
  <c r="L294" i="4"/>
  <c r="K294" i="4"/>
  <c r="M294" i="4" s="1"/>
  <c r="Q289" i="4"/>
  <c r="R289" i="4" s="1"/>
  <c r="O289" i="4"/>
  <c r="Q288" i="4"/>
  <c r="R288" i="4" s="1"/>
  <c r="O288" i="4"/>
  <c r="Q287" i="4"/>
  <c r="R287" i="4" s="1"/>
  <c r="O287" i="4"/>
  <c r="Q286" i="4"/>
  <c r="R286" i="4" s="1"/>
  <c r="O286" i="4"/>
  <c r="Q285" i="4"/>
  <c r="R285" i="4" s="1"/>
  <c r="O285" i="4"/>
  <c r="Q284" i="4"/>
  <c r="R284" i="4" s="1"/>
  <c r="O284" i="4"/>
  <c r="Q283" i="4"/>
  <c r="R283" i="4" s="1"/>
  <c r="AO57" i="4" s="1"/>
  <c r="O283" i="4"/>
  <c r="AO20" i="4" s="1"/>
  <c r="O282" i="4"/>
  <c r="AO19" i="4" s="1"/>
  <c r="P281" i="4"/>
  <c r="AO69" i="4" s="1"/>
  <c r="L277" i="4"/>
  <c r="K277" i="4"/>
  <c r="M277" i="4" s="1"/>
  <c r="Q272" i="4"/>
  <c r="R272" i="4" s="1"/>
  <c r="O272" i="4"/>
  <c r="Q271" i="4"/>
  <c r="R271" i="4" s="1"/>
  <c r="O271" i="4"/>
  <c r="Q270" i="4"/>
  <c r="R270" i="4" s="1"/>
  <c r="O270" i="4"/>
  <c r="Q269" i="4"/>
  <c r="R269" i="4" s="1"/>
  <c r="O269" i="4"/>
  <c r="Q268" i="4"/>
  <c r="R268" i="4" s="1"/>
  <c r="O268" i="4"/>
  <c r="Q267" i="4"/>
  <c r="AN39" i="4" s="1"/>
  <c r="O267" i="4"/>
  <c r="AN21" i="4" s="1"/>
  <c r="Q266" i="4"/>
  <c r="R266" i="4" s="1"/>
  <c r="AN57" i="4" s="1"/>
  <c r="O266" i="4"/>
  <c r="O265" i="4"/>
  <c r="P264" i="4"/>
  <c r="Q265" i="4" s="1"/>
  <c r="L260" i="4"/>
  <c r="K260" i="4"/>
  <c r="M260" i="4" s="1"/>
  <c r="N260" i="4" s="1"/>
  <c r="Q252" i="4"/>
  <c r="R252" i="4" s="1"/>
  <c r="O252" i="4"/>
  <c r="Q251" i="4"/>
  <c r="R251" i="4" s="1"/>
  <c r="O251" i="4"/>
  <c r="Q250" i="4"/>
  <c r="R250" i="4" s="1"/>
  <c r="O250" i="4"/>
  <c r="Q249" i="4"/>
  <c r="R249" i="4" s="1"/>
  <c r="O249" i="4"/>
  <c r="Q248" i="4"/>
  <c r="R248" i="4" s="1"/>
  <c r="AM59" i="4" s="1"/>
  <c r="O248" i="4"/>
  <c r="Q247" i="4"/>
  <c r="R247" i="4" s="1"/>
  <c r="AM58" i="4" s="1"/>
  <c r="O247" i="4"/>
  <c r="AM21" i="4" s="1"/>
  <c r="Q246" i="4"/>
  <c r="R246" i="4" s="1"/>
  <c r="AM57" i="4" s="1"/>
  <c r="O246" i="4"/>
  <c r="AM20" i="4" s="1"/>
  <c r="O245" i="4"/>
  <c r="P244" i="4"/>
  <c r="Q245" i="4" s="1"/>
  <c r="R245" i="4" s="1"/>
  <c r="AM56" i="4" s="1"/>
  <c r="L240" i="4"/>
  <c r="T31" i="4" s="1"/>
  <c r="K240" i="4"/>
  <c r="M240" i="4" s="1"/>
  <c r="Q233" i="4"/>
  <c r="R233" i="4" s="1"/>
  <c r="O233" i="4"/>
  <c r="Q232" i="4"/>
  <c r="R232" i="4" s="1"/>
  <c r="O232" i="4"/>
  <c r="Q231" i="4"/>
  <c r="R231" i="4" s="1"/>
  <c r="O231" i="4"/>
  <c r="Q230" i="4"/>
  <c r="R230" i="4" s="1"/>
  <c r="AL60" i="4" s="1"/>
  <c r="O230" i="4"/>
  <c r="AL23" i="4" s="1"/>
  <c r="Q229" i="4"/>
  <c r="AL40" i="4" s="1"/>
  <c r="O229" i="4"/>
  <c r="AL22" i="4" s="1"/>
  <c r="Q228" i="4"/>
  <c r="R228" i="4" s="1"/>
  <c r="AL58" i="4" s="1"/>
  <c r="O228" i="4"/>
  <c r="AL21" i="4" s="1"/>
  <c r="Q227" i="4"/>
  <c r="R227" i="4" s="1"/>
  <c r="AL57" i="4" s="1"/>
  <c r="O227" i="4"/>
  <c r="O226" i="4"/>
  <c r="P225" i="4"/>
  <c r="Q226" i="4" s="1"/>
  <c r="L221" i="4"/>
  <c r="T30" i="4" s="1"/>
  <c r="K221" i="4"/>
  <c r="M221" i="4" s="1"/>
  <c r="O213" i="4"/>
  <c r="Q212" i="4"/>
  <c r="R212" i="4" s="1"/>
  <c r="O212" i="4"/>
  <c r="Q211" i="4"/>
  <c r="R211" i="4" s="1"/>
  <c r="AK61" i="4" s="1"/>
  <c r="O211" i="4"/>
  <c r="AK24" i="4" s="1"/>
  <c r="R210" i="4"/>
  <c r="Q210" i="4"/>
  <c r="O210" i="4"/>
  <c r="Q209" i="4"/>
  <c r="R209" i="4" s="1"/>
  <c r="AK59" i="4" s="1"/>
  <c r="O209" i="4"/>
  <c r="AK22" i="4" s="1"/>
  <c r="Q208" i="4"/>
  <c r="AK39" i="4" s="1"/>
  <c r="O208" i="4"/>
  <c r="AK21" i="4" s="1"/>
  <c r="Q207" i="4"/>
  <c r="R207" i="4" s="1"/>
  <c r="AK57" i="4" s="1"/>
  <c r="O207" i="4"/>
  <c r="AK20" i="4" s="1"/>
  <c r="O206" i="4"/>
  <c r="AK19" i="4" s="1"/>
  <c r="P205" i="4"/>
  <c r="AK69" i="4" s="1"/>
  <c r="L201" i="4"/>
  <c r="K201" i="4"/>
  <c r="M201" i="4" s="1"/>
  <c r="N201" i="4" s="1"/>
  <c r="T82" i="4" s="1"/>
  <c r="Q196" i="4"/>
  <c r="R196" i="4" s="1"/>
  <c r="O196" i="4"/>
  <c r="Q195" i="4"/>
  <c r="O195" i="4"/>
  <c r="Q194" i="4"/>
  <c r="R194" i="4" s="1"/>
  <c r="AJ61" i="4" s="1"/>
  <c r="O194" i="4"/>
  <c r="AJ24" i="4" s="1"/>
  <c r="Q193" i="4"/>
  <c r="AJ41" i="4" s="1"/>
  <c r="O193" i="4"/>
  <c r="AJ23" i="4" s="1"/>
  <c r="Q192" i="4"/>
  <c r="R192" i="4" s="1"/>
  <c r="AJ59" i="4" s="1"/>
  <c r="O192" i="4"/>
  <c r="AJ22" i="4" s="1"/>
  <c r="Q191" i="4"/>
  <c r="R191" i="4" s="1"/>
  <c r="AJ58" i="4" s="1"/>
  <c r="O191" i="4"/>
  <c r="Q190" i="4"/>
  <c r="R190" i="4" s="1"/>
  <c r="AJ57" i="4" s="1"/>
  <c r="O190" i="4"/>
  <c r="O189" i="4"/>
  <c r="P188" i="4"/>
  <c r="Q189" i="4" s="1"/>
  <c r="AJ37" i="4" s="1"/>
  <c r="L183" i="4"/>
  <c r="T28" i="4" s="1"/>
  <c r="K183" i="4"/>
  <c r="M183" i="4" s="1"/>
  <c r="Q179" i="4"/>
  <c r="R179" i="4" s="1"/>
  <c r="O179" i="4"/>
  <c r="AI26" i="4" s="1"/>
  <c r="Q178" i="4"/>
  <c r="R178" i="4" s="1"/>
  <c r="AI62" i="4" s="1"/>
  <c r="O178" i="4"/>
  <c r="AI25" i="4" s="1"/>
  <c r="Q177" i="4"/>
  <c r="R177" i="4" s="1"/>
  <c r="AI61" i="4" s="1"/>
  <c r="O177" i="4"/>
  <c r="Q176" i="4"/>
  <c r="AI41" i="4" s="1"/>
  <c r="O176" i="4"/>
  <c r="Q175" i="4"/>
  <c r="R175" i="4" s="1"/>
  <c r="AI59" i="4" s="1"/>
  <c r="O175" i="4"/>
  <c r="AI22" i="4" s="1"/>
  <c r="Q174" i="4"/>
  <c r="R174" i="4" s="1"/>
  <c r="AI58" i="4" s="1"/>
  <c r="O174" i="4"/>
  <c r="AI21" i="4" s="1"/>
  <c r="Q173" i="4"/>
  <c r="R173" i="4" s="1"/>
  <c r="AI57" i="4" s="1"/>
  <c r="O173" i="4"/>
  <c r="AI20" i="4" s="1"/>
  <c r="O172" i="4"/>
  <c r="AI19" i="4" s="1"/>
  <c r="P171" i="4"/>
  <c r="Q172" i="4" s="1"/>
  <c r="R172" i="4" s="1"/>
  <c r="AI56" i="4" s="1"/>
  <c r="L164" i="4"/>
  <c r="K164" i="4"/>
  <c r="F165" i="4" s="1"/>
  <c r="Q160" i="4"/>
  <c r="R160" i="4" s="1"/>
  <c r="O160" i="4"/>
  <c r="Q159" i="4"/>
  <c r="R159" i="4" s="1"/>
  <c r="AH62" i="4" s="1"/>
  <c r="O159" i="4"/>
  <c r="Q158" i="4"/>
  <c r="AH42" i="4" s="1"/>
  <c r="O158" i="4"/>
  <c r="AH24" i="4" s="1"/>
  <c r="Q157" i="4"/>
  <c r="AH41" i="4" s="1"/>
  <c r="O157" i="4"/>
  <c r="AH23" i="4" s="1"/>
  <c r="Q156" i="4"/>
  <c r="R156" i="4" s="1"/>
  <c r="AH59" i="4" s="1"/>
  <c r="O156" i="4"/>
  <c r="AH22" i="4" s="1"/>
  <c r="Q155" i="4"/>
  <c r="R155" i="4" s="1"/>
  <c r="AH58" i="4" s="1"/>
  <c r="O155" i="4"/>
  <c r="AH21" i="4" s="1"/>
  <c r="Q154" i="4"/>
  <c r="R154" i="4" s="1"/>
  <c r="AH57" i="4" s="1"/>
  <c r="O154" i="4"/>
  <c r="AH20" i="4" s="1"/>
  <c r="O153" i="4"/>
  <c r="AH19" i="4" s="1"/>
  <c r="P152" i="4"/>
  <c r="L146" i="4"/>
  <c r="T26" i="4" s="1"/>
  <c r="K146" i="4"/>
  <c r="F147" i="4" s="1"/>
  <c r="Q143" i="4"/>
  <c r="R143" i="4" s="1"/>
  <c r="O143" i="4"/>
  <c r="AG26" i="4" s="1"/>
  <c r="Q142" i="4"/>
  <c r="R142" i="4" s="1"/>
  <c r="AG62" i="4" s="1"/>
  <c r="O142" i="4"/>
  <c r="AG25" i="4" s="1"/>
  <c r="Q141" i="4"/>
  <c r="R141" i="4" s="1"/>
  <c r="AG61" i="4" s="1"/>
  <c r="O141" i="4"/>
  <c r="AG24" i="4" s="1"/>
  <c r="Q140" i="4"/>
  <c r="R140" i="4" s="1"/>
  <c r="AG60" i="4" s="1"/>
  <c r="O140" i="4"/>
  <c r="AG23" i="4" s="1"/>
  <c r="Q139" i="4"/>
  <c r="R139" i="4" s="1"/>
  <c r="AG59" i="4" s="1"/>
  <c r="O139" i="4"/>
  <c r="AG22" i="4" s="1"/>
  <c r="Q138" i="4"/>
  <c r="AG39" i="4" s="1"/>
  <c r="O138" i="4"/>
  <c r="AG21" i="4" s="1"/>
  <c r="Q137" i="4"/>
  <c r="R137" i="4" s="1"/>
  <c r="AG57" i="4" s="1"/>
  <c r="O137" i="4"/>
  <c r="AG20" i="4" s="1"/>
  <c r="O136" i="4"/>
  <c r="AG19" i="4" s="1"/>
  <c r="P135" i="4"/>
  <c r="R131" i="4"/>
  <c r="Q131" i="4"/>
  <c r="L129" i="4"/>
  <c r="T25" i="4" s="1"/>
  <c r="K129" i="4"/>
  <c r="M129" i="4" s="1"/>
  <c r="Q123" i="4"/>
  <c r="R123" i="4" s="1"/>
  <c r="O123" i="4"/>
  <c r="AF26" i="4" s="1"/>
  <c r="Q122" i="4"/>
  <c r="R122" i="4" s="1"/>
  <c r="AF62" i="4" s="1"/>
  <c r="O122" i="4"/>
  <c r="Q121" i="4"/>
  <c r="AF42" i="4" s="1"/>
  <c r="O121" i="4"/>
  <c r="AF24" i="4" s="1"/>
  <c r="Q120" i="4"/>
  <c r="R120" i="4" s="1"/>
  <c r="AF60" i="4" s="1"/>
  <c r="O120" i="4"/>
  <c r="Q119" i="4"/>
  <c r="R119" i="4" s="1"/>
  <c r="AF59" i="4" s="1"/>
  <c r="O119" i="4"/>
  <c r="AF22" i="4" s="1"/>
  <c r="Q118" i="4"/>
  <c r="R118" i="4" s="1"/>
  <c r="AF58" i="4" s="1"/>
  <c r="O118" i="4"/>
  <c r="AF21" i="4" s="1"/>
  <c r="Q117" i="4"/>
  <c r="AF38" i="4" s="1"/>
  <c r="O117" i="4"/>
  <c r="AF20" i="4" s="1"/>
  <c r="O116" i="4"/>
  <c r="AF19" i="4" s="1"/>
  <c r="P115" i="4"/>
  <c r="Q116" i="4" s="1"/>
  <c r="L109" i="4"/>
  <c r="T24" i="4" s="1"/>
  <c r="K109" i="4"/>
  <c r="M109" i="4" s="1"/>
  <c r="Q105" i="4"/>
  <c r="R105" i="4" s="1"/>
  <c r="Q104" i="4"/>
  <c r="R104" i="4" s="1"/>
  <c r="O104" i="4"/>
  <c r="AE26" i="4" s="1"/>
  <c r="Q103" i="4"/>
  <c r="AE43" i="4" s="1"/>
  <c r="O103" i="4"/>
  <c r="AE25" i="4" s="1"/>
  <c r="Q102" i="4"/>
  <c r="R102" i="4" s="1"/>
  <c r="AE61" i="4" s="1"/>
  <c r="O102" i="4"/>
  <c r="Q101" i="4"/>
  <c r="AE41" i="4" s="1"/>
  <c r="O101" i="4"/>
  <c r="AE23" i="4" s="1"/>
  <c r="Q100" i="4"/>
  <c r="R100" i="4" s="1"/>
  <c r="AE59" i="4" s="1"/>
  <c r="O100" i="4"/>
  <c r="Q99" i="4"/>
  <c r="R99" i="4" s="1"/>
  <c r="AE58" i="4" s="1"/>
  <c r="O99" i="4"/>
  <c r="AE21" i="4" s="1"/>
  <c r="Q98" i="4"/>
  <c r="R98" i="4" s="1"/>
  <c r="AE57" i="4" s="1"/>
  <c r="O98" i="4"/>
  <c r="O97" i="4"/>
  <c r="AE19" i="4" s="1"/>
  <c r="P96" i="4"/>
  <c r="AE69" i="4" s="1"/>
  <c r="Q90" i="4"/>
  <c r="R90" i="4" s="1"/>
  <c r="L90" i="4"/>
  <c r="T23" i="4" s="1"/>
  <c r="K90" i="4"/>
  <c r="F91" i="4" s="1"/>
  <c r="Q89" i="4"/>
  <c r="R89" i="4" s="1"/>
  <c r="Q88" i="4"/>
  <c r="R88" i="4" s="1"/>
  <c r="Q87" i="4"/>
  <c r="R87" i="4" s="1"/>
  <c r="O87" i="4"/>
  <c r="AD26" i="4" s="1"/>
  <c r="Q86" i="4"/>
  <c r="R86" i="4" s="1"/>
  <c r="AD62" i="4" s="1"/>
  <c r="O86" i="4"/>
  <c r="AD25" i="4" s="1"/>
  <c r="Q85" i="4"/>
  <c r="R85" i="4" s="1"/>
  <c r="AD61" i="4" s="1"/>
  <c r="O85" i="4"/>
  <c r="Q84" i="4"/>
  <c r="AD41" i="4" s="1"/>
  <c r="O84" i="4"/>
  <c r="AD23" i="4" s="1"/>
  <c r="Q83" i="4"/>
  <c r="R83" i="4" s="1"/>
  <c r="AD59" i="4" s="1"/>
  <c r="O83" i="4"/>
  <c r="AD22" i="4" s="1"/>
  <c r="Q82" i="4"/>
  <c r="R82" i="4" s="1"/>
  <c r="AD58" i="4" s="1"/>
  <c r="O82" i="4"/>
  <c r="Q81" i="4"/>
  <c r="AD38" i="4" s="1"/>
  <c r="O81" i="4"/>
  <c r="AD20" i="4" s="1"/>
  <c r="O80" i="4"/>
  <c r="AD19" i="4" s="1"/>
  <c r="P79" i="4"/>
  <c r="Q80" i="4" s="1"/>
  <c r="L73" i="4"/>
  <c r="K73" i="4"/>
  <c r="M73" i="4" s="1"/>
  <c r="Q71" i="4"/>
  <c r="R71" i="4" s="1"/>
  <c r="Q70" i="4"/>
  <c r="R70" i="4" s="1"/>
  <c r="AY69" i="4"/>
  <c r="AV69" i="4"/>
  <c r="AT69" i="4"/>
  <c r="AR69" i="4"/>
  <c r="AM69" i="4"/>
  <c r="AL69" i="4"/>
  <c r="Q69" i="4"/>
  <c r="R69" i="4" s="1"/>
  <c r="Q68" i="4"/>
  <c r="R68" i="4" s="1"/>
  <c r="O68" i="4"/>
  <c r="AC26" i="4" s="1"/>
  <c r="Q67" i="4"/>
  <c r="AC43" i="4" s="1"/>
  <c r="O67" i="4"/>
  <c r="AC25" i="4" s="1"/>
  <c r="Q66" i="4"/>
  <c r="R66" i="4" s="1"/>
  <c r="AC61" i="4" s="1"/>
  <c r="O66" i="4"/>
  <c r="AC24" i="4" s="1"/>
  <c r="Q65" i="4"/>
  <c r="O65" i="4"/>
  <c r="AC23" i="4" s="1"/>
  <c r="Q64" i="4"/>
  <c r="R64" i="4" s="1"/>
  <c r="AC59" i="4" s="1"/>
  <c r="O64" i="4"/>
  <c r="Q63" i="4"/>
  <c r="R63" i="4" s="1"/>
  <c r="AC58" i="4" s="1"/>
  <c r="O63" i="4"/>
  <c r="Q62" i="4"/>
  <c r="R62" i="4" s="1"/>
  <c r="AC57" i="4" s="1"/>
  <c r="O62" i="4"/>
  <c r="O61" i="4"/>
  <c r="AC19" i="4" s="1"/>
  <c r="AK60" i="4"/>
  <c r="P60" i="4"/>
  <c r="AC69" i="4" s="1"/>
  <c r="T55" i="4"/>
  <c r="L53" i="4"/>
  <c r="T21" i="4" s="1"/>
  <c r="K53" i="4"/>
  <c r="F54" i="4" s="1"/>
  <c r="Q50" i="4"/>
  <c r="R50" i="4" s="1"/>
  <c r="Q49" i="4"/>
  <c r="R49" i="4" s="1"/>
  <c r="Q48" i="4"/>
  <c r="R48" i="4" s="1"/>
  <c r="Q47" i="4"/>
  <c r="R47" i="4" s="1"/>
  <c r="O47" i="4"/>
  <c r="AB26" i="4" s="1"/>
  <c r="Q46" i="4"/>
  <c r="AB43" i="4" s="1"/>
  <c r="O46" i="4"/>
  <c r="AB25" i="4" s="1"/>
  <c r="Q45" i="4"/>
  <c r="R45" i="4" s="1"/>
  <c r="AB61" i="4" s="1"/>
  <c r="O45" i="4"/>
  <c r="AB24" i="4" s="1"/>
  <c r="Q44" i="4"/>
  <c r="AB41" i="4" s="1"/>
  <c r="O44" i="4"/>
  <c r="AB23" i="4" s="1"/>
  <c r="AH43" i="4"/>
  <c r="AG43" i="4"/>
  <c r="Q43" i="4"/>
  <c r="R43" i="4" s="1"/>
  <c r="AB59" i="4" s="1"/>
  <c r="O43" i="4"/>
  <c r="AE42" i="4"/>
  <c r="Q42" i="4"/>
  <c r="AB39" i="4" s="1"/>
  <c r="O42" i="4"/>
  <c r="AB21" i="4" s="1"/>
  <c r="AK41" i="4"/>
  <c r="Q41" i="4"/>
  <c r="R41" i="4" s="1"/>
  <c r="AB57" i="4" s="1"/>
  <c r="O41" i="4"/>
  <c r="AB20" i="4" s="1"/>
  <c r="AM40" i="4"/>
  <c r="AK40" i="4"/>
  <c r="AI40" i="4"/>
  <c r="AD40" i="4"/>
  <c r="AB40" i="4"/>
  <c r="O40" i="4"/>
  <c r="AB19" i="4" s="1"/>
  <c r="AJ39" i="4"/>
  <c r="AI39" i="4"/>
  <c r="AF39" i="4"/>
  <c r="P39" i="4"/>
  <c r="Q40" i="4" s="1"/>
  <c r="AB37" i="4" s="1"/>
  <c r="AO38" i="4"/>
  <c r="AL38" i="4"/>
  <c r="AH38" i="4"/>
  <c r="AG38" i="4"/>
  <c r="AE38" i="4"/>
  <c r="AC38" i="4"/>
  <c r="AB38" i="4"/>
  <c r="K32" i="4"/>
  <c r="M32" i="4" s="1"/>
  <c r="T29" i="4"/>
  <c r="Q29" i="4"/>
  <c r="R29" i="4" s="1"/>
  <c r="Q28" i="4"/>
  <c r="R28" i="4" s="1"/>
  <c r="T27" i="4"/>
  <c r="Q27" i="4"/>
  <c r="R27" i="4" s="1"/>
  <c r="AH26" i="4"/>
  <c r="AA26" i="4"/>
  <c r="Q26" i="4"/>
  <c r="R26" i="4" s="1"/>
  <c r="O26" i="4"/>
  <c r="AJ25" i="4"/>
  <c r="AH25" i="4"/>
  <c r="AF25" i="4"/>
  <c r="AA25" i="4"/>
  <c r="Q25" i="4"/>
  <c r="R25" i="4" s="1"/>
  <c r="AA62" i="4" s="1"/>
  <c r="O25" i="4"/>
  <c r="AI24" i="4"/>
  <c r="AE24" i="4"/>
  <c r="AD24" i="4"/>
  <c r="AA24" i="4"/>
  <c r="Q24" i="4"/>
  <c r="AA42" i="4" s="1"/>
  <c r="O24" i="4"/>
  <c r="AK23" i="4"/>
  <c r="AI23" i="4"/>
  <c r="AF23" i="4"/>
  <c r="AA23" i="4"/>
  <c r="Q23" i="4"/>
  <c r="R23" i="4" s="1"/>
  <c r="AA60" i="4" s="1"/>
  <c r="O23" i="4"/>
  <c r="AM22" i="4"/>
  <c r="AE22" i="4"/>
  <c r="AC22" i="4"/>
  <c r="AB22" i="4"/>
  <c r="AA22" i="4"/>
  <c r="T22" i="4"/>
  <c r="Q22" i="4"/>
  <c r="AA40" i="4" s="1"/>
  <c r="O22" i="4"/>
  <c r="AJ21" i="4"/>
  <c r="AD21" i="4"/>
  <c r="AC21" i="4"/>
  <c r="AA21" i="4"/>
  <c r="Q21" i="4"/>
  <c r="R21" i="4" s="1"/>
  <c r="AA58" i="4" s="1"/>
  <c r="O21" i="4"/>
  <c r="AN20" i="4"/>
  <c r="AL20" i="4"/>
  <c r="AJ20" i="4"/>
  <c r="AE20" i="4"/>
  <c r="AC20" i="4"/>
  <c r="AA20" i="4"/>
  <c r="Q20" i="4"/>
  <c r="R20" i="4" s="1"/>
  <c r="AA57" i="4" s="1"/>
  <c r="O20" i="4"/>
  <c r="AN19" i="4"/>
  <c r="AM19" i="4"/>
  <c r="AL19" i="4"/>
  <c r="AJ19" i="4"/>
  <c r="AA19" i="4"/>
  <c r="O19" i="4"/>
  <c r="P18" i="4"/>
  <c r="AA69" i="4" s="1"/>
  <c r="K463" i="3"/>
  <c r="M463" i="3" s="1"/>
  <c r="P461" i="3"/>
  <c r="Q460" i="3"/>
  <c r="Q461" i="3" s="1"/>
  <c r="R455" i="3"/>
  <c r="Q455" i="3"/>
  <c r="O455" i="3"/>
  <c r="R454" i="3"/>
  <c r="Q454" i="3"/>
  <c r="O454" i="3"/>
  <c r="Q453" i="3"/>
  <c r="R453" i="3" s="1"/>
  <c r="O453" i="3"/>
  <c r="Q452" i="3"/>
  <c r="R452" i="3" s="1"/>
  <c r="O452" i="3"/>
  <c r="Q451" i="3"/>
  <c r="R451" i="3" s="1"/>
  <c r="O451" i="3"/>
  <c r="Q450" i="3"/>
  <c r="R450" i="3" s="1"/>
  <c r="O450" i="3"/>
  <c r="Q449" i="3"/>
  <c r="R449" i="3" s="1"/>
  <c r="O449" i="3"/>
  <c r="O448" i="3"/>
  <c r="P447" i="3"/>
  <c r="S449" i="3" s="1"/>
  <c r="N441" i="3"/>
  <c r="L441" i="3"/>
  <c r="K441" i="3"/>
  <c r="M441" i="3" s="1"/>
  <c r="P439" i="3"/>
  <c r="Q438" i="3"/>
  <c r="Q439" i="3" s="1"/>
  <c r="R433" i="3"/>
  <c r="Q433" i="3"/>
  <c r="O433" i="3"/>
  <c r="Q432" i="3"/>
  <c r="R432" i="3" s="1"/>
  <c r="O432" i="3"/>
  <c r="Q431" i="3"/>
  <c r="R431" i="3" s="1"/>
  <c r="O431" i="3"/>
  <c r="Q430" i="3"/>
  <c r="R430" i="3" s="1"/>
  <c r="O430" i="3"/>
  <c r="Q429" i="3"/>
  <c r="R429" i="3" s="1"/>
  <c r="O429" i="3"/>
  <c r="Q428" i="3"/>
  <c r="R428" i="3" s="1"/>
  <c r="O428" i="3"/>
  <c r="Q427" i="3"/>
  <c r="R427" i="3" s="1"/>
  <c r="O427" i="3"/>
  <c r="O426" i="3"/>
  <c r="P425" i="3"/>
  <c r="S427" i="3" s="1"/>
  <c r="L419" i="3"/>
  <c r="K419" i="3"/>
  <c r="M419" i="3" s="1"/>
  <c r="N419" i="3" s="1"/>
  <c r="P417" i="3"/>
  <c r="Q416" i="3"/>
  <c r="Q417" i="3" s="1"/>
  <c r="Q411" i="3"/>
  <c r="R411" i="3" s="1"/>
  <c r="O411" i="3"/>
  <c r="Q410" i="3"/>
  <c r="R410" i="3" s="1"/>
  <c r="O410" i="3"/>
  <c r="Q409" i="3"/>
  <c r="R409" i="3" s="1"/>
  <c r="O409" i="3"/>
  <c r="Q408" i="3"/>
  <c r="R408" i="3" s="1"/>
  <c r="O408" i="3"/>
  <c r="Q407" i="3"/>
  <c r="R407" i="3" s="1"/>
  <c r="O407" i="3"/>
  <c r="Q406" i="3"/>
  <c r="R406" i="3" s="1"/>
  <c r="O406" i="3"/>
  <c r="Q405" i="3"/>
  <c r="R405" i="3" s="1"/>
  <c r="O405" i="3"/>
  <c r="O404" i="3"/>
  <c r="P403" i="3"/>
  <c r="S405" i="3" s="1"/>
  <c r="L397" i="3"/>
  <c r="K397" i="3"/>
  <c r="M397" i="3" s="1"/>
  <c r="P395" i="3"/>
  <c r="Q394" i="3"/>
  <c r="Q395" i="3" s="1"/>
  <c r="Q389" i="3"/>
  <c r="R389" i="3" s="1"/>
  <c r="O389" i="3"/>
  <c r="Q388" i="3"/>
  <c r="R388" i="3" s="1"/>
  <c r="O388" i="3"/>
  <c r="Q387" i="3"/>
  <c r="R387" i="3" s="1"/>
  <c r="O387" i="3"/>
  <c r="Q386" i="3"/>
  <c r="R386" i="3" s="1"/>
  <c r="O386" i="3"/>
  <c r="Q385" i="3"/>
  <c r="R385" i="3" s="1"/>
  <c r="O385" i="3"/>
  <c r="Q384" i="3"/>
  <c r="R384" i="3" s="1"/>
  <c r="O384" i="3"/>
  <c r="Q383" i="3"/>
  <c r="R383" i="3" s="1"/>
  <c r="O383" i="3"/>
  <c r="O382" i="3"/>
  <c r="P381" i="3"/>
  <c r="S383" i="3" s="1"/>
  <c r="V395" i="3" s="1"/>
  <c r="L375" i="3"/>
  <c r="K375" i="3"/>
  <c r="P373" i="3"/>
  <c r="Q367" i="3"/>
  <c r="R367" i="3" s="1"/>
  <c r="O367" i="3"/>
  <c r="Q366" i="3"/>
  <c r="R366" i="3" s="1"/>
  <c r="O366" i="3"/>
  <c r="Q365" i="3"/>
  <c r="R365" i="3" s="1"/>
  <c r="O365" i="3"/>
  <c r="Q364" i="3"/>
  <c r="R364" i="3" s="1"/>
  <c r="O364" i="3"/>
  <c r="Q363" i="3"/>
  <c r="R363" i="3" s="1"/>
  <c r="O363" i="3"/>
  <c r="Q362" i="3"/>
  <c r="R362" i="3" s="1"/>
  <c r="O362" i="3"/>
  <c r="Q361" i="3"/>
  <c r="R361" i="3" s="1"/>
  <c r="O361" i="3"/>
  <c r="O360" i="3"/>
  <c r="P359" i="3"/>
  <c r="L353" i="3"/>
  <c r="K353" i="3"/>
  <c r="P351" i="3"/>
  <c r="Q345" i="3"/>
  <c r="R345" i="3" s="1"/>
  <c r="O345" i="3"/>
  <c r="Q344" i="3"/>
  <c r="R344" i="3" s="1"/>
  <c r="O344" i="3"/>
  <c r="Q343" i="3"/>
  <c r="R343" i="3" s="1"/>
  <c r="O343" i="3"/>
  <c r="Q342" i="3"/>
  <c r="R342" i="3" s="1"/>
  <c r="O342" i="3"/>
  <c r="Q341" i="3"/>
  <c r="R341" i="3" s="1"/>
  <c r="O341" i="3"/>
  <c r="Q340" i="3"/>
  <c r="R340" i="3" s="1"/>
  <c r="O340" i="3"/>
  <c r="Q339" i="3"/>
  <c r="R339" i="3" s="1"/>
  <c r="O339" i="3"/>
  <c r="O338" i="3"/>
  <c r="P337" i="3"/>
  <c r="S339" i="3" s="1"/>
  <c r="K331" i="3"/>
  <c r="M331" i="3" s="1"/>
  <c r="P329" i="3"/>
  <c r="Q323" i="3"/>
  <c r="R323" i="3" s="1"/>
  <c r="O323" i="3"/>
  <c r="Q322" i="3"/>
  <c r="R322" i="3" s="1"/>
  <c r="O322" i="3"/>
  <c r="Q321" i="3"/>
  <c r="R321" i="3" s="1"/>
  <c r="O321" i="3"/>
  <c r="Q320" i="3"/>
  <c r="R320" i="3" s="1"/>
  <c r="O320" i="3"/>
  <c r="Q319" i="3"/>
  <c r="R319" i="3" s="1"/>
  <c r="O319" i="3"/>
  <c r="Q318" i="3"/>
  <c r="R318" i="3" s="1"/>
  <c r="O318" i="3"/>
  <c r="Q317" i="3"/>
  <c r="R317" i="3" s="1"/>
  <c r="O317" i="3"/>
  <c r="O316" i="3"/>
  <c r="P315" i="3"/>
  <c r="K309" i="3"/>
  <c r="P307" i="3"/>
  <c r="Q301" i="3"/>
  <c r="R301" i="3" s="1"/>
  <c r="O301" i="3"/>
  <c r="Q300" i="3"/>
  <c r="R300" i="3" s="1"/>
  <c r="O300" i="3"/>
  <c r="Q299" i="3"/>
  <c r="R299" i="3" s="1"/>
  <c r="O299" i="3"/>
  <c r="Q298" i="3"/>
  <c r="R298" i="3" s="1"/>
  <c r="O298" i="3"/>
  <c r="Q297" i="3"/>
  <c r="R297" i="3" s="1"/>
  <c r="O297" i="3"/>
  <c r="Q296" i="3"/>
  <c r="R296" i="3" s="1"/>
  <c r="O296" i="3"/>
  <c r="Q295" i="3"/>
  <c r="R295" i="3" s="1"/>
  <c r="O295" i="3"/>
  <c r="O294" i="3"/>
  <c r="P293" i="3"/>
  <c r="S295" i="3" s="1"/>
  <c r="L287" i="3"/>
  <c r="K287" i="3"/>
  <c r="P285" i="3"/>
  <c r="Q279" i="3"/>
  <c r="R279" i="3" s="1"/>
  <c r="O279" i="3"/>
  <c r="Q278" i="3"/>
  <c r="R278" i="3" s="1"/>
  <c r="O278" i="3"/>
  <c r="Q277" i="3"/>
  <c r="R277" i="3" s="1"/>
  <c r="O277" i="3"/>
  <c r="Q276" i="3"/>
  <c r="R276" i="3" s="1"/>
  <c r="O276" i="3"/>
  <c r="Q275" i="3"/>
  <c r="R275" i="3" s="1"/>
  <c r="O275" i="3"/>
  <c r="Q274" i="3"/>
  <c r="R274" i="3" s="1"/>
  <c r="O274" i="3"/>
  <c r="Q273" i="3"/>
  <c r="R273" i="3" s="1"/>
  <c r="O273" i="3"/>
  <c r="O272" i="3"/>
  <c r="P271" i="3"/>
  <c r="L265" i="3"/>
  <c r="K265" i="3"/>
  <c r="P263" i="3"/>
  <c r="Q256" i="3"/>
  <c r="R256" i="3" s="1"/>
  <c r="O256" i="3"/>
  <c r="Q255" i="3"/>
  <c r="R255" i="3" s="1"/>
  <c r="O255" i="3"/>
  <c r="Q254" i="3"/>
  <c r="R254" i="3" s="1"/>
  <c r="O254" i="3"/>
  <c r="Q253" i="3"/>
  <c r="R253" i="3" s="1"/>
  <c r="O253" i="3"/>
  <c r="Q252" i="3"/>
  <c r="R252" i="3" s="1"/>
  <c r="O252" i="3"/>
  <c r="Q251" i="3"/>
  <c r="R251" i="3" s="1"/>
  <c r="O251" i="3"/>
  <c r="Q250" i="3"/>
  <c r="R250" i="3" s="1"/>
  <c r="O250" i="3"/>
  <c r="O249" i="3"/>
  <c r="P248" i="3"/>
  <c r="S250" i="3" s="1"/>
  <c r="L242" i="3"/>
  <c r="K242" i="3"/>
  <c r="P240" i="3"/>
  <c r="Q233" i="3"/>
  <c r="R233" i="3" s="1"/>
  <c r="O233" i="3"/>
  <c r="Q232" i="3"/>
  <c r="R232" i="3" s="1"/>
  <c r="O232" i="3"/>
  <c r="Q231" i="3"/>
  <c r="R231" i="3" s="1"/>
  <c r="O231" i="3"/>
  <c r="Q230" i="3"/>
  <c r="R230" i="3" s="1"/>
  <c r="O230" i="3"/>
  <c r="Q229" i="3"/>
  <c r="R229" i="3" s="1"/>
  <c r="O229" i="3"/>
  <c r="Q228" i="3"/>
  <c r="R228" i="3" s="1"/>
  <c r="O228" i="3"/>
  <c r="Q227" i="3"/>
  <c r="R227" i="3" s="1"/>
  <c r="O227" i="3"/>
  <c r="O226" i="3"/>
  <c r="P225" i="3"/>
  <c r="L219" i="3"/>
  <c r="K219" i="3"/>
  <c r="M219" i="3" s="1"/>
  <c r="P217" i="3"/>
  <c r="Q210" i="3"/>
  <c r="R210" i="3" s="1"/>
  <c r="O210" i="3"/>
  <c r="Q209" i="3"/>
  <c r="R209" i="3" s="1"/>
  <c r="O209" i="3"/>
  <c r="Q208" i="3"/>
  <c r="R208" i="3" s="1"/>
  <c r="O208" i="3"/>
  <c r="Q207" i="3"/>
  <c r="R207" i="3" s="1"/>
  <c r="O207" i="3"/>
  <c r="Q206" i="3"/>
  <c r="R206" i="3" s="1"/>
  <c r="O206" i="3"/>
  <c r="Q205" i="3"/>
  <c r="R205" i="3" s="1"/>
  <c r="O205" i="3"/>
  <c r="Q204" i="3"/>
  <c r="R204" i="3" s="1"/>
  <c r="O204" i="3"/>
  <c r="O203" i="3"/>
  <c r="P202" i="3"/>
  <c r="T204" i="3" s="1"/>
  <c r="L196" i="3"/>
  <c r="K196" i="3"/>
  <c r="P194" i="3"/>
  <c r="Q187" i="3"/>
  <c r="R187" i="3" s="1"/>
  <c r="O187" i="3"/>
  <c r="Q186" i="3"/>
  <c r="R186" i="3" s="1"/>
  <c r="O186" i="3"/>
  <c r="Q185" i="3"/>
  <c r="R185" i="3" s="1"/>
  <c r="O185" i="3"/>
  <c r="Q184" i="3"/>
  <c r="R184" i="3" s="1"/>
  <c r="O184" i="3"/>
  <c r="Q183" i="3"/>
  <c r="R183" i="3" s="1"/>
  <c r="O183" i="3"/>
  <c r="Q182" i="3"/>
  <c r="R182" i="3" s="1"/>
  <c r="O182" i="3"/>
  <c r="Q181" i="3"/>
  <c r="R181" i="3" s="1"/>
  <c r="O181" i="3"/>
  <c r="O180" i="3"/>
  <c r="P179" i="3"/>
  <c r="L173" i="3"/>
  <c r="M173" i="3"/>
  <c r="N173" i="3" s="1"/>
  <c r="P171" i="3"/>
  <c r="Q170" i="3"/>
  <c r="Q171" i="3" s="1"/>
  <c r="Q164" i="3"/>
  <c r="R164" i="3" s="1"/>
  <c r="O164" i="3"/>
  <c r="Q163" i="3"/>
  <c r="R163" i="3" s="1"/>
  <c r="O163" i="3"/>
  <c r="Q162" i="3"/>
  <c r="R162" i="3" s="1"/>
  <c r="O162" i="3"/>
  <c r="Q161" i="3"/>
  <c r="R161" i="3" s="1"/>
  <c r="O161" i="3"/>
  <c r="Q160" i="3"/>
  <c r="R160" i="3" s="1"/>
  <c r="O160" i="3"/>
  <c r="Q159" i="3"/>
  <c r="R159" i="3" s="1"/>
  <c r="O159" i="3"/>
  <c r="Q158" i="3"/>
  <c r="R158" i="3" s="1"/>
  <c r="O158" i="3"/>
  <c r="O157" i="3"/>
  <c r="P156" i="3"/>
  <c r="T158" i="3" s="1"/>
  <c r="L150" i="3"/>
  <c r="K150" i="3"/>
  <c r="Q147" i="3" s="1"/>
  <c r="Q148" i="3" s="1"/>
  <c r="P148" i="3"/>
  <c r="Q141" i="3"/>
  <c r="R141" i="3" s="1"/>
  <c r="O141" i="3"/>
  <c r="Q140" i="3"/>
  <c r="R140" i="3" s="1"/>
  <c r="O140" i="3"/>
  <c r="Q139" i="3"/>
  <c r="R139" i="3" s="1"/>
  <c r="O139" i="3"/>
  <c r="Q138" i="3"/>
  <c r="R138" i="3" s="1"/>
  <c r="O138" i="3"/>
  <c r="Q137" i="3"/>
  <c r="R137" i="3" s="1"/>
  <c r="O137" i="3"/>
  <c r="Q136" i="3"/>
  <c r="R136" i="3" s="1"/>
  <c r="O136" i="3"/>
  <c r="Q135" i="3"/>
  <c r="R135" i="3" s="1"/>
  <c r="O135" i="3"/>
  <c r="O134" i="3"/>
  <c r="P133" i="3"/>
  <c r="Q134" i="3" s="1"/>
  <c r="R134" i="3" s="1"/>
  <c r="L127" i="3"/>
  <c r="K127" i="3"/>
  <c r="M127" i="3" s="1"/>
  <c r="N127" i="3" s="1"/>
  <c r="P125" i="3"/>
  <c r="Q118" i="3"/>
  <c r="R118" i="3" s="1"/>
  <c r="O118" i="3"/>
  <c r="Q117" i="3"/>
  <c r="R117" i="3" s="1"/>
  <c r="O117" i="3"/>
  <c r="Q116" i="3"/>
  <c r="R116" i="3" s="1"/>
  <c r="O116" i="3"/>
  <c r="Q115" i="3"/>
  <c r="R115" i="3" s="1"/>
  <c r="O115" i="3"/>
  <c r="Q114" i="3"/>
  <c r="R114" i="3" s="1"/>
  <c r="O114" i="3"/>
  <c r="Q113" i="3"/>
  <c r="R113" i="3" s="1"/>
  <c r="O113" i="3"/>
  <c r="Q112" i="3"/>
  <c r="R112" i="3" s="1"/>
  <c r="O112" i="3"/>
  <c r="O111" i="3"/>
  <c r="P110" i="3"/>
  <c r="T112" i="3" s="1"/>
  <c r="L104" i="3"/>
  <c r="K104" i="3"/>
  <c r="M104" i="3" s="1"/>
  <c r="P102" i="3"/>
  <c r="Q95" i="3"/>
  <c r="R95" i="3" s="1"/>
  <c r="O95" i="3"/>
  <c r="Q94" i="3"/>
  <c r="R94" i="3" s="1"/>
  <c r="O94" i="3"/>
  <c r="Q93" i="3"/>
  <c r="R93" i="3" s="1"/>
  <c r="O93" i="3"/>
  <c r="Q92" i="3"/>
  <c r="R92" i="3" s="1"/>
  <c r="O92" i="3"/>
  <c r="Q91" i="3"/>
  <c r="R91" i="3" s="1"/>
  <c r="O91" i="3"/>
  <c r="Q90" i="3"/>
  <c r="R90" i="3" s="1"/>
  <c r="O90" i="3"/>
  <c r="Q89" i="3"/>
  <c r="R89" i="3" s="1"/>
  <c r="O89" i="3"/>
  <c r="O88" i="3"/>
  <c r="P87" i="3"/>
  <c r="T89" i="3" s="1"/>
  <c r="L81" i="3"/>
  <c r="K81" i="3"/>
  <c r="M81" i="3" s="1"/>
  <c r="P79" i="3"/>
  <c r="Q72" i="3"/>
  <c r="R72" i="3" s="1"/>
  <c r="O72" i="3"/>
  <c r="Q71" i="3"/>
  <c r="R71" i="3" s="1"/>
  <c r="O71" i="3"/>
  <c r="Q70" i="3"/>
  <c r="R70" i="3" s="1"/>
  <c r="O70" i="3"/>
  <c r="Q69" i="3"/>
  <c r="R69" i="3" s="1"/>
  <c r="O69" i="3"/>
  <c r="Q68" i="3"/>
  <c r="R68" i="3" s="1"/>
  <c r="O68" i="3"/>
  <c r="Q67" i="3"/>
  <c r="R67" i="3" s="1"/>
  <c r="O67" i="3"/>
  <c r="Q66" i="3"/>
  <c r="R66" i="3" s="1"/>
  <c r="O66" i="3"/>
  <c r="O65" i="3"/>
  <c r="P64" i="3"/>
  <c r="T66" i="3" s="1"/>
  <c r="L58" i="3"/>
  <c r="K58" i="3"/>
  <c r="M58" i="3" s="1"/>
  <c r="N58" i="3" s="1"/>
  <c r="P56" i="3"/>
  <c r="Q49" i="3"/>
  <c r="R49" i="3" s="1"/>
  <c r="O49" i="3"/>
  <c r="Q48" i="3"/>
  <c r="R48" i="3" s="1"/>
  <c r="O48" i="3"/>
  <c r="Q47" i="3"/>
  <c r="R47" i="3" s="1"/>
  <c r="O47" i="3"/>
  <c r="Q46" i="3"/>
  <c r="R46" i="3" s="1"/>
  <c r="O46" i="3"/>
  <c r="Q45" i="3"/>
  <c r="R45" i="3" s="1"/>
  <c r="O45" i="3"/>
  <c r="Q44" i="3"/>
  <c r="R44" i="3" s="1"/>
  <c r="O44" i="3"/>
  <c r="Q43" i="3"/>
  <c r="R43" i="3" s="1"/>
  <c r="O43" i="3"/>
  <c r="O42" i="3"/>
  <c r="P41" i="3"/>
  <c r="Q42" i="3" s="1"/>
  <c r="R42" i="3" s="1"/>
  <c r="L35" i="3"/>
  <c r="K35" i="3"/>
  <c r="M35" i="3" s="1"/>
  <c r="P33" i="3"/>
  <c r="Q26" i="3"/>
  <c r="R26" i="3" s="1"/>
  <c r="O26" i="3"/>
  <c r="Q25" i="3"/>
  <c r="R25" i="3" s="1"/>
  <c r="O25" i="3"/>
  <c r="Q24" i="3"/>
  <c r="R24" i="3" s="1"/>
  <c r="O24" i="3"/>
  <c r="Q23" i="3"/>
  <c r="R23" i="3" s="1"/>
  <c r="O23" i="3"/>
  <c r="Q22" i="3"/>
  <c r="R22" i="3" s="1"/>
  <c r="O22" i="3"/>
  <c r="Q21" i="3"/>
  <c r="R21" i="3" s="1"/>
  <c r="O21" i="3"/>
  <c r="Q20" i="3"/>
  <c r="R20" i="3" s="1"/>
  <c r="O20" i="3"/>
  <c r="O19" i="3"/>
  <c r="P18" i="3"/>
  <c r="T20" i="3" s="1"/>
  <c r="L679" i="2"/>
  <c r="K679" i="2"/>
  <c r="M679" i="2" s="1"/>
  <c r="N679" i="2" s="1"/>
  <c r="P677" i="2"/>
  <c r="Q676" i="2"/>
  <c r="Q677" i="2" s="1"/>
  <c r="Q670" i="2"/>
  <c r="R670" i="2" s="1"/>
  <c r="O670" i="2"/>
  <c r="Q669" i="2"/>
  <c r="R669" i="2" s="1"/>
  <c r="O669" i="2"/>
  <c r="Q668" i="2"/>
  <c r="R668" i="2" s="1"/>
  <c r="O668" i="2"/>
  <c r="Q667" i="2"/>
  <c r="R667" i="2" s="1"/>
  <c r="O667" i="2"/>
  <c r="Q666" i="2"/>
  <c r="R666" i="2" s="1"/>
  <c r="O666" i="2"/>
  <c r="Q665" i="2"/>
  <c r="R665" i="2" s="1"/>
  <c r="O665" i="2"/>
  <c r="Q664" i="2"/>
  <c r="R664" i="2" s="1"/>
  <c r="O664" i="2"/>
  <c r="O663" i="2"/>
  <c r="P662" i="2"/>
  <c r="T664" i="2" s="1"/>
  <c r="L656" i="2"/>
  <c r="K656" i="2"/>
  <c r="M656" i="2" s="1"/>
  <c r="N656" i="2" s="1"/>
  <c r="P654" i="2"/>
  <c r="Q653" i="2"/>
  <c r="Q654" i="2" s="1"/>
  <c r="Q647" i="2"/>
  <c r="R647" i="2" s="1"/>
  <c r="O647" i="2"/>
  <c r="Q646" i="2"/>
  <c r="R646" i="2" s="1"/>
  <c r="O646" i="2"/>
  <c r="Q645" i="2"/>
  <c r="R645" i="2" s="1"/>
  <c r="O645" i="2"/>
  <c r="Q644" i="2"/>
  <c r="R644" i="2" s="1"/>
  <c r="O644" i="2"/>
  <c r="Q643" i="2"/>
  <c r="R643" i="2" s="1"/>
  <c r="O643" i="2"/>
  <c r="Q642" i="2"/>
  <c r="R642" i="2" s="1"/>
  <c r="O642" i="2"/>
  <c r="Q641" i="2"/>
  <c r="R641" i="2" s="1"/>
  <c r="O641" i="2"/>
  <c r="O640" i="2"/>
  <c r="P639" i="2"/>
  <c r="T641" i="2" s="1"/>
  <c r="L633" i="2"/>
  <c r="K633" i="2"/>
  <c r="M633" i="2" s="1"/>
  <c r="N633" i="2" s="1"/>
  <c r="P631" i="2"/>
  <c r="Q630" i="2"/>
  <c r="Q631" i="2" s="1"/>
  <c r="Q624" i="2"/>
  <c r="R624" i="2" s="1"/>
  <c r="O624" i="2"/>
  <c r="Q623" i="2"/>
  <c r="R623" i="2" s="1"/>
  <c r="O623" i="2"/>
  <c r="Q622" i="2"/>
  <c r="R622" i="2" s="1"/>
  <c r="O622" i="2"/>
  <c r="Q621" i="2"/>
  <c r="R621" i="2" s="1"/>
  <c r="O621" i="2"/>
  <c r="Q620" i="2"/>
  <c r="R620" i="2" s="1"/>
  <c r="O620" i="2"/>
  <c r="Q619" i="2"/>
  <c r="R619" i="2" s="1"/>
  <c r="O619" i="2"/>
  <c r="R618" i="2"/>
  <c r="Q618" i="2"/>
  <c r="O618" i="2"/>
  <c r="O617" i="2"/>
  <c r="P616" i="2"/>
  <c r="Q617" i="2" s="1"/>
  <c r="R617" i="2" s="1"/>
  <c r="L610" i="2"/>
  <c r="K610" i="2"/>
  <c r="M610" i="2" s="1"/>
  <c r="P608" i="2"/>
  <c r="Q607" i="2"/>
  <c r="Q608" i="2" s="1"/>
  <c r="Q601" i="2"/>
  <c r="R601" i="2" s="1"/>
  <c r="O601" i="2"/>
  <c r="Q600" i="2"/>
  <c r="R600" i="2" s="1"/>
  <c r="O600" i="2"/>
  <c r="Q599" i="2"/>
  <c r="R599" i="2" s="1"/>
  <c r="O599" i="2"/>
  <c r="Q598" i="2"/>
  <c r="R598" i="2" s="1"/>
  <c r="O598" i="2"/>
  <c r="Q597" i="2"/>
  <c r="R597" i="2" s="1"/>
  <c r="O597" i="2"/>
  <c r="Q596" i="2"/>
  <c r="R596" i="2" s="1"/>
  <c r="O596" i="2"/>
  <c r="Q595" i="2"/>
  <c r="R595" i="2" s="1"/>
  <c r="O595" i="2"/>
  <c r="O594" i="2"/>
  <c r="P593" i="2"/>
  <c r="T595" i="2" s="1"/>
  <c r="L587" i="2"/>
  <c r="K587" i="2"/>
  <c r="Q584" i="2" s="1"/>
  <c r="Q585" i="2" s="1"/>
  <c r="P585" i="2"/>
  <c r="Q578" i="2"/>
  <c r="R578" i="2" s="1"/>
  <c r="O578" i="2"/>
  <c r="Q577" i="2"/>
  <c r="R577" i="2" s="1"/>
  <c r="O577" i="2"/>
  <c r="Q576" i="2"/>
  <c r="R576" i="2" s="1"/>
  <c r="O576" i="2"/>
  <c r="Q575" i="2"/>
  <c r="R575" i="2" s="1"/>
  <c r="O575" i="2"/>
  <c r="Q574" i="2"/>
  <c r="R574" i="2" s="1"/>
  <c r="O574" i="2"/>
  <c r="Q573" i="2"/>
  <c r="R573" i="2" s="1"/>
  <c r="O573" i="2"/>
  <c r="Q572" i="2"/>
  <c r="R572" i="2" s="1"/>
  <c r="O572" i="2"/>
  <c r="O571" i="2"/>
  <c r="P570" i="2"/>
  <c r="T572" i="2" s="1"/>
  <c r="L564" i="2"/>
  <c r="K564" i="2"/>
  <c r="M564" i="2" s="1"/>
  <c r="N564" i="2" s="1"/>
  <c r="P562" i="2"/>
  <c r="Q555" i="2"/>
  <c r="R555" i="2" s="1"/>
  <c r="O555" i="2"/>
  <c r="Q554" i="2"/>
  <c r="R554" i="2" s="1"/>
  <c r="O554" i="2"/>
  <c r="Q553" i="2"/>
  <c r="R553" i="2" s="1"/>
  <c r="O553" i="2"/>
  <c r="Q552" i="2"/>
  <c r="R552" i="2" s="1"/>
  <c r="O552" i="2"/>
  <c r="Q551" i="2"/>
  <c r="R551" i="2" s="1"/>
  <c r="O551" i="2"/>
  <c r="Q550" i="2"/>
  <c r="R550" i="2" s="1"/>
  <c r="O550" i="2"/>
  <c r="Q549" i="2"/>
  <c r="R549" i="2" s="1"/>
  <c r="O549" i="2"/>
  <c r="O548" i="2"/>
  <c r="P547" i="2"/>
  <c r="T549" i="2" s="1"/>
  <c r="L541" i="2"/>
  <c r="K541" i="2"/>
  <c r="M541" i="2" s="1"/>
  <c r="N541" i="2" s="1"/>
  <c r="P539" i="2"/>
  <c r="Q532" i="2"/>
  <c r="R532" i="2" s="1"/>
  <c r="O532" i="2"/>
  <c r="Q531" i="2"/>
  <c r="R531" i="2" s="1"/>
  <c r="O531" i="2"/>
  <c r="Q530" i="2"/>
  <c r="R530" i="2" s="1"/>
  <c r="O530" i="2"/>
  <c r="Q529" i="2"/>
  <c r="R529" i="2" s="1"/>
  <c r="O529" i="2"/>
  <c r="Q528" i="2"/>
  <c r="R528" i="2" s="1"/>
  <c r="O528" i="2"/>
  <c r="Q527" i="2"/>
  <c r="R527" i="2" s="1"/>
  <c r="O527" i="2"/>
  <c r="R526" i="2"/>
  <c r="Q526" i="2"/>
  <c r="O526" i="2"/>
  <c r="O525" i="2"/>
  <c r="P524" i="2"/>
  <c r="Q525" i="2" s="1"/>
  <c r="R525" i="2" s="1"/>
  <c r="L518" i="2"/>
  <c r="K518" i="2"/>
  <c r="M518" i="2" s="1"/>
  <c r="N518" i="2" s="1"/>
  <c r="P516" i="2"/>
  <c r="Q508" i="2"/>
  <c r="R508" i="2" s="1"/>
  <c r="O508" i="2"/>
  <c r="Q507" i="2"/>
  <c r="R507" i="2" s="1"/>
  <c r="O507" i="2"/>
  <c r="Q506" i="2"/>
  <c r="R506" i="2" s="1"/>
  <c r="O506" i="2"/>
  <c r="Q505" i="2"/>
  <c r="R505" i="2" s="1"/>
  <c r="O505" i="2"/>
  <c r="Q504" i="2"/>
  <c r="R504" i="2" s="1"/>
  <c r="O504" i="2"/>
  <c r="Q503" i="2"/>
  <c r="R503" i="2" s="1"/>
  <c r="O503" i="2"/>
  <c r="Q502" i="2"/>
  <c r="R502" i="2" s="1"/>
  <c r="O502" i="2"/>
  <c r="O501" i="2"/>
  <c r="P500" i="2"/>
  <c r="T502" i="2" s="1"/>
  <c r="L494" i="2"/>
  <c r="K494" i="2"/>
  <c r="M494" i="2" s="1"/>
  <c r="P492" i="2"/>
  <c r="Q485" i="2"/>
  <c r="R485" i="2" s="1"/>
  <c r="O485" i="2"/>
  <c r="Q484" i="2"/>
  <c r="R484" i="2" s="1"/>
  <c r="O484" i="2"/>
  <c r="Q483" i="2"/>
  <c r="R483" i="2" s="1"/>
  <c r="O483" i="2"/>
  <c r="Q482" i="2"/>
  <c r="R482" i="2" s="1"/>
  <c r="O482" i="2"/>
  <c r="Q481" i="2"/>
  <c r="R481" i="2" s="1"/>
  <c r="O481" i="2"/>
  <c r="Q480" i="2"/>
  <c r="R480" i="2" s="1"/>
  <c r="O480" i="2"/>
  <c r="Q479" i="2"/>
  <c r="R479" i="2" s="1"/>
  <c r="O479" i="2"/>
  <c r="O478" i="2"/>
  <c r="P477" i="2"/>
  <c r="T479" i="2" s="1"/>
  <c r="L471" i="2"/>
  <c r="K471" i="2"/>
  <c r="M471" i="2" s="1"/>
  <c r="P469" i="2"/>
  <c r="Q468" i="2"/>
  <c r="Q469" i="2" s="1"/>
  <c r="Q462" i="2"/>
  <c r="R462" i="2" s="1"/>
  <c r="O462" i="2"/>
  <c r="Q461" i="2"/>
  <c r="R461" i="2" s="1"/>
  <c r="O461" i="2"/>
  <c r="Q460" i="2"/>
  <c r="R460" i="2" s="1"/>
  <c r="O460" i="2"/>
  <c r="Q459" i="2"/>
  <c r="R459" i="2" s="1"/>
  <c r="O459" i="2"/>
  <c r="Q458" i="2"/>
  <c r="R458" i="2" s="1"/>
  <c r="O458" i="2"/>
  <c r="Q457" i="2"/>
  <c r="R457" i="2" s="1"/>
  <c r="O457" i="2"/>
  <c r="R456" i="2"/>
  <c r="Q456" i="2"/>
  <c r="O456" i="2"/>
  <c r="O455" i="2"/>
  <c r="P454" i="2"/>
  <c r="T456" i="2" s="1"/>
  <c r="L448" i="2"/>
  <c r="K448" i="2"/>
  <c r="U444" i="2" s="1"/>
  <c r="U445" i="2" s="1"/>
  <c r="T445" i="2"/>
  <c r="Q441" i="2"/>
  <c r="R441" i="2" s="1"/>
  <c r="O441" i="2"/>
  <c r="Q440" i="2"/>
  <c r="R440" i="2" s="1"/>
  <c r="O440" i="2"/>
  <c r="Q439" i="2"/>
  <c r="R439" i="2" s="1"/>
  <c r="O439" i="2"/>
  <c r="Q438" i="2"/>
  <c r="R438" i="2" s="1"/>
  <c r="O438" i="2"/>
  <c r="Q437" i="2"/>
  <c r="R437" i="2" s="1"/>
  <c r="O437" i="2"/>
  <c r="Q436" i="2"/>
  <c r="R436" i="2" s="1"/>
  <c r="O436" i="2"/>
  <c r="Q435" i="2"/>
  <c r="R435" i="2" s="1"/>
  <c r="O435" i="2"/>
  <c r="O434" i="2"/>
  <c r="P433" i="2"/>
  <c r="Q434" i="2" s="1"/>
  <c r="R434" i="2" s="1"/>
  <c r="T429" i="2"/>
  <c r="L429" i="2"/>
  <c r="K429" i="2"/>
  <c r="M429" i="2" s="1"/>
  <c r="Q425" i="2"/>
  <c r="R425" i="2" s="1"/>
  <c r="O425" i="2"/>
  <c r="Q424" i="2"/>
  <c r="R424" i="2" s="1"/>
  <c r="O424" i="2"/>
  <c r="Q423" i="2"/>
  <c r="R423" i="2" s="1"/>
  <c r="O423" i="2"/>
  <c r="Q422" i="2"/>
  <c r="R422" i="2" s="1"/>
  <c r="O422" i="2"/>
  <c r="Q421" i="2"/>
  <c r="R421" i="2" s="1"/>
  <c r="O421" i="2"/>
  <c r="R420" i="2"/>
  <c r="Q420" i="2"/>
  <c r="O420" i="2"/>
  <c r="Q419" i="2"/>
  <c r="R419" i="2" s="1"/>
  <c r="O419" i="2"/>
  <c r="O418" i="2"/>
  <c r="P417" i="2"/>
  <c r="AU72" i="2" s="1"/>
  <c r="L413" i="2"/>
  <c r="K413" i="2"/>
  <c r="M413" i="2" s="1"/>
  <c r="N413" i="2" s="1"/>
  <c r="Q408" i="2"/>
  <c r="R408" i="2" s="1"/>
  <c r="O408" i="2"/>
  <c r="Q407" i="2"/>
  <c r="R407" i="2" s="1"/>
  <c r="O407" i="2"/>
  <c r="Q406" i="2"/>
  <c r="R406" i="2" s="1"/>
  <c r="O406" i="2"/>
  <c r="Q405" i="2"/>
  <c r="R405" i="2" s="1"/>
  <c r="O405" i="2"/>
  <c r="Q404" i="2"/>
  <c r="R404" i="2" s="1"/>
  <c r="O404" i="2"/>
  <c r="Q403" i="2"/>
  <c r="R403" i="2" s="1"/>
  <c r="O403" i="2"/>
  <c r="Q402" i="2"/>
  <c r="R402" i="2" s="1"/>
  <c r="O402" i="2"/>
  <c r="O401" i="2"/>
  <c r="P400" i="2"/>
  <c r="Q401" i="2" s="1"/>
  <c r="R401" i="2" s="1"/>
  <c r="L396" i="2"/>
  <c r="K396" i="2"/>
  <c r="M396" i="2" s="1"/>
  <c r="N396" i="2" s="1"/>
  <c r="Q390" i="2"/>
  <c r="R390" i="2" s="1"/>
  <c r="O390" i="2"/>
  <c r="Q389" i="2"/>
  <c r="R389" i="2" s="1"/>
  <c r="O389" i="2"/>
  <c r="Q388" i="2"/>
  <c r="R388" i="2" s="1"/>
  <c r="O388" i="2"/>
  <c r="Q387" i="2"/>
  <c r="R387" i="2" s="1"/>
  <c r="O387" i="2"/>
  <c r="Q386" i="2"/>
  <c r="R386" i="2" s="1"/>
  <c r="O386" i="2"/>
  <c r="Q385" i="2"/>
  <c r="R385" i="2" s="1"/>
  <c r="O385" i="2"/>
  <c r="Q384" i="2"/>
  <c r="R384" i="2" s="1"/>
  <c r="O384" i="2"/>
  <c r="O383" i="2"/>
  <c r="P382" i="2"/>
  <c r="Q383" i="2" s="1"/>
  <c r="R383" i="2" s="1"/>
  <c r="L378" i="2"/>
  <c r="K378" i="2"/>
  <c r="M378" i="2" s="1"/>
  <c r="Q372" i="2"/>
  <c r="R372" i="2" s="1"/>
  <c r="O372" i="2"/>
  <c r="R371" i="2"/>
  <c r="Q371" i="2"/>
  <c r="O371" i="2"/>
  <c r="Q370" i="2"/>
  <c r="R370" i="2" s="1"/>
  <c r="O370" i="2"/>
  <c r="Q369" i="2"/>
  <c r="R369" i="2" s="1"/>
  <c r="O369" i="2"/>
  <c r="Q368" i="2"/>
  <c r="R368" i="2" s="1"/>
  <c r="O368" i="2"/>
  <c r="Q367" i="2"/>
  <c r="R367" i="2" s="1"/>
  <c r="O367" i="2"/>
  <c r="Q366" i="2"/>
  <c r="R366" i="2" s="1"/>
  <c r="O366" i="2"/>
  <c r="O365" i="2"/>
  <c r="P364" i="2"/>
  <c r="L360" i="2"/>
  <c r="K360" i="2"/>
  <c r="M360" i="2" s="1"/>
  <c r="Q355" i="2"/>
  <c r="R355" i="2" s="1"/>
  <c r="O355" i="2"/>
  <c r="Q354" i="2"/>
  <c r="R354" i="2" s="1"/>
  <c r="O354" i="2"/>
  <c r="Q353" i="2"/>
  <c r="R353" i="2" s="1"/>
  <c r="O353" i="2"/>
  <c r="Q352" i="2"/>
  <c r="R352" i="2" s="1"/>
  <c r="O352" i="2"/>
  <c r="Q351" i="2"/>
  <c r="R351" i="2" s="1"/>
  <c r="O351" i="2"/>
  <c r="Q350" i="2"/>
  <c r="R350" i="2" s="1"/>
  <c r="O350" i="2"/>
  <c r="Q349" i="2"/>
  <c r="R349" i="2" s="1"/>
  <c r="O349" i="2"/>
  <c r="Q348" i="2"/>
  <c r="R348" i="2" s="1"/>
  <c r="O348" i="2"/>
  <c r="P347" i="2"/>
  <c r="L343" i="2"/>
  <c r="K343" i="2"/>
  <c r="M343" i="2" s="1"/>
  <c r="N343" i="2" s="1"/>
  <c r="Q336" i="2"/>
  <c r="R336" i="2" s="1"/>
  <c r="O336" i="2"/>
  <c r="Q335" i="2"/>
  <c r="R335" i="2" s="1"/>
  <c r="O335" i="2"/>
  <c r="Q334" i="2"/>
  <c r="R334" i="2" s="1"/>
  <c r="O334" i="2"/>
  <c r="R333" i="2"/>
  <c r="Q333" i="2"/>
  <c r="O333" i="2"/>
  <c r="Q332" i="2"/>
  <c r="R332" i="2" s="1"/>
  <c r="O332" i="2"/>
  <c r="Q331" i="2"/>
  <c r="R331" i="2" s="1"/>
  <c r="O331" i="2"/>
  <c r="Q330" i="2"/>
  <c r="R330" i="2" s="1"/>
  <c r="O330" i="2"/>
  <c r="O329" i="2"/>
  <c r="AP19" i="2" s="1"/>
  <c r="P328" i="2"/>
  <c r="AP72" i="2" s="1"/>
  <c r="K323" i="2"/>
  <c r="M323" i="2" s="1"/>
  <c r="Q318" i="2"/>
  <c r="R318" i="2" s="1"/>
  <c r="O318" i="2"/>
  <c r="L318" i="2"/>
  <c r="L323" i="2" s="1"/>
  <c r="Q317" i="2"/>
  <c r="R317" i="2" s="1"/>
  <c r="O317" i="2"/>
  <c r="Q316" i="2"/>
  <c r="R316" i="2" s="1"/>
  <c r="O316" i="2"/>
  <c r="Q315" i="2"/>
  <c r="R315" i="2" s="1"/>
  <c r="O315" i="2"/>
  <c r="Q314" i="2"/>
  <c r="R314" i="2" s="1"/>
  <c r="O314" i="2"/>
  <c r="Q313" i="2"/>
  <c r="R313" i="2" s="1"/>
  <c r="O313" i="2"/>
  <c r="Q312" i="2"/>
  <c r="R312" i="2" s="1"/>
  <c r="O312" i="2"/>
  <c r="AO20" i="2" s="1"/>
  <c r="O311" i="2"/>
  <c r="AO19" i="2" s="1"/>
  <c r="P310" i="2"/>
  <c r="AO72" i="2" s="1"/>
  <c r="L306" i="2"/>
  <c r="K306" i="2"/>
  <c r="M306" i="2" s="1"/>
  <c r="N306" i="2" s="1"/>
  <c r="Q299" i="2"/>
  <c r="R299" i="2" s="1"/>
  <c r="O299" i="2"/>
  <c r="Q298" i="2"/>
  <c r="R298" i="2" s="1"/>
  <c r="O298" i="2"/>
  <c r="Q297" i="2"/>
  <c r="R297" i="2" s="1"/>
  <c r="O297" i="2"/>
  <c r="Q296" i="2"/>
  <c r="R296" i="2" s="1"/>
  <c r="O296" i="2"/>
  <c r="Q295" i="2"/>
  <c r="R295" i="2" s="1"/>
  <c r="O295" i="2"/>
  <c r="Q294" i="2"/>
  <c r="AN40" i="2" s="1"/>
  <c r="O294" i="2"/>
  <c r="AN21" i="2" s="1"/>
  <c r="R293" i="2"/>
  <c r="AN60" i="2" s="1"/>
  <c r="Q293" i="2"/>
  <c r="O293" i="2"/>
  <c r="O292" i="2"/>
  <c r="P291" i="2"/>
  <c r="Q292" i="2" s="1"/>
  <c r="L287" i="2"/>
  <c r="K287" i="2"/>
  <c r="M287" i="2" s="1"/>
  <c r="Q279" i="2"/>
  <c r="R279" i="2" s="1"/>
  <c r="O279" i="2"/>
  <c r="Q278" i="2"/>
  <c r="R278" i="2" s="1"/>
  <c r="O278" i="2"/>
  <c r="Q277" i="2"/>
  <c r="R277" i="2" s="1"/>
  <c r="O277" i="2"/>
  <c r="Q276" i="2"/>
  <c r="R276" i="2" s="1"/>
  <c r="O276" i="2"/>
  <c r="Q275" i="2"/>
  <c r="R275" i="2" s="1"/>
  <c r="AM62" i="2" s="1"/>
  <c r="O275" i="2"/>
  <c r="Q274" i="2"/>
  <c r="O274" i="2"/>
  <c r="AM21" i="2" s="1"/>
  <c r="Q273" i="2"/>
  <c r="R273" i="2" s="1"/>
  <c r="AM60" i="2" s="1"/>
  <c r="O273" i="2"/>
  <c r="O272" i="2"/>
  <c r="AM19" i="2" s="1"/>
  <c r="P271" i="2"/>
  <c r="AM72" i="2" s="1"/>
  <c r="L267" i="2"/>
  <c r="T31" i="2" s="1"/>
  <c r="K267" i="2"/>
  <c r="M267" i="2" s="1"/>
  <c r="Q262" i="2"/>
  <c r="R262" i="2" s="1"/>
  <c r="Q261" i="2"/>
  <c r="R261" i="2" s="1"/>
  <c r="O261" i="2"/>
  <c r="Q260" i="2"/>
  <c r="R260" i="2" s="1"/>
  <c r="O260" i="2"/>
  <c r="R259" i="2"/>
  <c r="Q259" i="2"/>
  <c r="O259" i="2"/>
  <c r="Q258" i="2"/>
  <c r="AL42" i="2" s="1"/>
  <c r="O258" i="2"/>
  <c r="Q257" i="2"/>
  <c r="R257" i="2" s="1"/>
  <c r="AL62" i="2" s="1"/>
  <c r="O257" i="2"/>
  <c r="Q256" i="2"/>
  <c r="R256" i="2" s="1"/>
  <c r="AL61" i="2" s="1"/>
  <c r="O256" i="2"/>
  <c r="AL21" i="2" s="1"/>
  <c r="Q255" i="2"/>
  <c r="R255" i="2" s="1"/>
  <c r="AL60" i="2" s="1"/>
  <c r="O255" i="2"/>
  <c r="AL20" i="2" s="1"/>
  <c r="O254" i="2"/>
  <c r="P253" i="2"/>
  <c r="AL72" i="2" s="1"/>
  <c r="L249" i="2"/>
  <c r="T30" i="2" s="1"/>
  <c r="K249" i="2"/>
  <c r="M249" i="2" s="1"/>
  <c r="Q244" i="2"/>
  <c r="R244" i="2" s="1"/>
  <c r="O244" i="2"/>
  <c r="Q243" i="2"/>
  <c r="R243" i="2" s="1"/>
  <c r="O243" i="2"/>
  <c r="Q242" i="2"/>
  <c r="R242" i="2" s="1"/>
  <c r="AK64" i="2" s="1"/>
  <c r="O242" i="2"/>
  <c r="AK24" i="2" s="1"/>
  <c r="Q241" i="2"/>
  <c r="O241" i="2"/>
  <c r="AK23" i="2" s="1"/>
  <c r="Q240" i="2"/>
  <c r="R240" i="2" s="1"/>
  <c r="O240" i="2"/>
  <c r="Q239" i="2"/>
  <c r="R239" i="2" s="1"/>
  <c r="AK61" i="2" s="1"/>
  <c r="O239" i="2"/>
  <c r="AK21" i="2" s="1"/>
  <c r="Q238" i="2"/>
  <c r="O238" i="2"/>
  <c r="O237" i="2"/>
  <c r="P236" i="2"/>
  <c r="AK72" i="2" s="1"/>
  <c r="L232" i="2"/>
  <c r="T29" i="2" s="1"/>
  <c r="K232" i="2"/>
  <c r="M232" i="2" s="1"/>
  <c r="T56" i="2" s="1"/>
  <c r="Q226" i="2"/>
  <c r="R226" i="2" s="1"/>
  <c r="O226" i="2"/>
  <c r="Q225" i="2"/>
  <c r="R225" i="2" s="1"/>
  <c r="AJ65" i="2" s="1"/>
  <c r="O225" i="2"/>
  <c r="AJ25" i="2" s="1"/>
  <c r="Q224" i="2"/>
  <c r="R224" i="2" s="1"/>
  <c r="AJ64" i="2" s="1"/>
  <c r="O224" i="2"/>
  <c r="AJ24" i="2" s="1"/>
  <c r="Q223" i="2"/>
  <c r="R223" i="2" s="1"/>
  <c r="AJ63" i="2" s="1"/>
  <c r="O223" i="2"/>
  <c r="AJ23" i="2" s="1"/>
  <c r="R222" i="2"/>
  <c r="AJ62" i="2" s="1"/>
  <c r="Q222" i="2"/>
  <c r="O222" i="2"/>
  <c r="AJ22" i="2" s="1"/>
  <c r="Q221" i="2"/>
  <c r="R221" i="2" s="1"/>
  <c r="AJ61" i="2" s="1"/>
  <c r="O221" i="2"/>
  <c r="AJ21" i="2" s="1"/>
  <c r="Q220" i="2"/>
  <c r="AJ39" i="2" s="1"/>
  <c r="O220" i="2"/>
  <c r="AJ20" i="2" s="1"/>
  <c r="O219" i="2"/>
  <c r="AJ19" i="2" s="1"/>
  <c r="P218" i="2"/>
  <c r="Q219" i="2" s="1"/>
  <c r="L213" i="2"/>
  <c r="T28" i="2" s="1"/>
  <c r="K213" i="2"/>
  <c r="M213" i="2" s="1"/>
  <c r="T55" i="2" s="1"/>
  <c r="Q206" i="2"/>
  <c r="R206" i="2" s="1"/>
  <c r="O206" i="2"/>
  <c r="Q205" i="2"/>
  <c r="R205" i="2" s="1"/>
  <c r="AI65" i="2" s="1"/>
  <c r="O205" i="2"/>
  <c r="Q204" i="2"/>
  <c r="R204" i="2" s="1"/>
  <c r="AI64" i="2" s="1"/>
  <c r="O204" i="2"/>
  <c r="AI24" i="2" s="1"/>
  <c r="Q203" i="2"/>
  <c r="R203" i="2" s="1"/>
  <c r="AI63" i="2" s="1"/>
  <c r="O203" i="2"/>
  <c r="Q202" i="2"/>
  <c r="AI41" i="2" s="1"/>
  <c r="O202" i="2"/>
  <c r="AI22" i="2" s="1"/>
  <c r="Q201" i="2"/>
  <c r="R201" i="2" s="1"/>
  <c r="AI61" i="2" s="1"/>
  <c r="O201" i="2"/>
  <c r="Q200" i="2"/>
  <c r="R200" i="2" s="1"/>
  <c r="AI60" i="2" s="1"/>
  <c r="O200" i="2"/>
  <c r="AI20" i="2" s="1"/>
  <c r="O199" i="2"/>
  <c r="AI19" i="2" s="1"/>
  <c r="P198" i="2"/>
  <c r="Q199" i="2" s="1"/>
  <c r="AI38" i="2" s="1"/>
  <c r="F192" i="2"/>
  <c r="L190" i="2"/>
  <c r="K190" i="2"/>
  <c r="M190" i="2" s="1"/>
  <c r="T54" i="2" s="1"/>
  <c r="Q182" i="2"/>
  <c r="R182" i="2" s="1"/>
  <c r="O182" i="2"/>
  <c r="Q181" i="2"/>
  <c r="R181" i="2" s="1"/>
  <c r="AH65" i="2" s="1"/>
  <c r="O181" i="2"/>
  <c r="AH25" i="2" s="1"/>
  <c r="Q180" i="2"/>
  <c r="AH43" i="2" s="1"/>
  <c r="O180" i="2"/>
  <c r="Q179" i="2"/>
  <c r="AH42" i="2" s="1"/>
  <c r="O179" i="2"/>
  <c r="Q178" i="2"/>
  <c r="AH41" i="2" s="1"/>
  <c r="O178" i="2"/>
  <c r="Q177" i="2"/>
  <c r="R177" i="2" s="1"/>
  <c r="AH61" i="2" s="1"/>
  <c r="O177" i="2"/>
  <c r="AH21" i="2" s="1"/>
  <c r="Q176" i="2"/>
  <c r="R176" i="2" s="1"/>
  <c r="AH60" i="2" s="1"/>
  <c r="O176" i="2"/>
  <c r="AH20" i="2" s="1"/>
  <c r="O175" i="2"/>
  <c r="P174" i="2"/>
  <c r="Q175" i="2" s="1"/>
  <c r="AH38" i="2" s="1"/>
  <c r="L168" i="2"/>
  <c r="K168" i="2"/>
  <c r="F169" i="2" s="1"/>
  <c r="Q162" i="2"/>
  <c r="R162" i="2" s="1"/>
  <c r="O162" i="2"/>
  <c r="Q161" i="2"/>
  <c r="R161" i="2" s="1"/>
  <c r="AG65" i="2" s="1"/>
  <c r="O161" i="2"/>
  <c r="Q160" i="2"/>
  <c r="AG43" i="2" s="1"/>
  <c r="O160" i="2"/>
  <c r="AG24" i="2" s="1"/>
  <c r="Q159" i="2"/>
  <c r="R159" i="2" s="1"/>
  <c r="AG63" i="2" s="1"/>
  <c r="O159" i="2"/>
  <c r="AG23" i="2" s="1"/>
  <c r="Q158" i="2"/>
  <c r="R158" i="2" s="1"/>
  <c r="AG62" i="2" s="1"/>
  <c r="O158" i="2"/>
  <c r="AG22" i="2" s="1"/>
  <c r="Q157" i="2"/>
  <c r="AG40" i="2" s="1"/>
  <c r="O157" i="2"/>
  <c r="Q156" i="2"/>
  <c r="R156" i="2" s="1"/>
  <c r="AG60" i="2" s="1"/>
  <c r="O156" i="2"/>
  <c r="AG20" i="2" s="1"/>
  <c r="O155" i="2"/>
  <c r="AG19" i="2" s="1"/>
  <c r="P154" i="2"/>
  <c r="Q155" i="2" s="1"/>
  <c r="R155" i="2" s="1"/>
  <c r="AG59" i="2" s="1"/>
  <c r="T151" i="2"/>
  <c r="S151" i="2"/>
  <c r="R151" i="2"/>
  <c r="L148" i="2"/>
  <c r="T25" i="2" s="1"/>
  <c r="K148" i="2"/>
  <c r="F149" i="2" s="1"/>
  <c r="Q140" i="2"/>
  <c r="AF45" i="2" s="1"/>
  <c r="O140" i="2"/>
  <c r="AF26" i="2" s="1"/>
  <c r="Q139" i="2"/>
  <c r="AF44" i="2" s="1"/>
  <c r="O139" i="2"/>
  <c r="AF25" i="2" s="1"/>
  <c r="Q138" i="2"/>
  <c r="AF43" i="2" s="1"/>
  <c r="O138" i="2"/>
  <c r="AF24" i="2" s="1"/>
  <c r="Q137" i="2"/>
  <c r="AF42" i="2" s="1"/>
  <c r="O137" i="2"/>
  <c r="AF23" i="2" s="1"/>
  <c r="Q136" i="2"/>
  <c r="R136" i="2" s="1"/>
  <c r="AF62" i="2" s="1"/>
  <c r="O136" i="2"/>
  <c r="AF22" i="2" s="1"/>
  <c r="Q135" i="2"/>
  <c r="R135" i="2" s="1"/>
  <c r="AF61" i="2" s="1"/>
  <c r="O135" i="2"/>
  <c r="AF21" i="2" s="1"/>
  <c r="Q134" i="2"/>
  <c r="AF39" i="2" s="1"/>
  <c r="O134" i="2"/>
  <c r="AF20" i="2" s="1"/>
  <c r="O133" i="2"/>
  <c r="AF19" i="2" s="1"/>
  <c r="P132" i="2"/>
  <c r="AF72" i="2" s="1"/>
  <c r="L126" i="2"/>
  <c r="T24" i="2" s="1"/>
  <c r="K126" i="2"/>
  <c r="F127" i="2" s="1"/>
  <c r="Q120" i="2"/>
  <c r="R120" i="2" s="1"/>
  <c r="Q119" i="2"/>
  <c r="O119" i="2"/>
  <c r="AE26" i="2" s="1"/>
  <c r="Q118" i="2"/>
  <c r="AE44" i="2" s="1"/>
  <c r="O118" i="2"/>
  <c r="Q117" i="2"/>
  <c r="R117" i="2" s="1"/>
  <c r="AE64" i="2" s="1"/>
  <c r="O117" i="2"/>
  <c r="AE24" i="2" s="1"/>
  <c r="Q116" i="2"/>
  <c r="AE42" i="2" s="1"/>
  <c r="O116" i="2"/>
  <c r="Q115" i="2"/>
  <c r="R115" i="2" s="1"/>
  <c r="AE62" i="2" s="1"/>
  <c r="O115" i="2"/>
  <c r="Q114" i="2"/>
  <c r="R114" i="2" s="1"/>
  <c r="AE61" i="2" s="1"/>
  <c r="O114" i="2"/>
  <c r="Q113" i="2"/>
  <c r="O113" i="2"/>
  <c r="O112" i="2"/>
  <c r="AE19" i="2" s="1"/>
  <c r="P111" i="2"/>
  <c r="AE72" i="2" s="1"/>
  <c r="F106" i="2"/>
  <c r="Q105" i="2"/>
  <c r="R105" i="2" s="1"/>
  <c r="L105" i="2"/>
  <c r="K105" i="2"/>
  <c r="M105" i="2" s="1"/>
  <c r="N105" i="2" s="1"/>
  <c r="T84" i="2" s="1"/>
  <c r="Q97" i="2"/>
  <c r="R97" i="2" s="1"/>
  <c r="Q96" i="2"/>
  <c r="R96" i="2" s="1"/>
  <c r="Q95" i="2"/>
  <c r="O95" i="2"/>
  <c r="AD26" i="2" s="1"/>
  <c r="Q94" i="2"/>
  <c r="R94" i="2" s="1"/>
  <c r="AD65" i="2" s="1"/>
  <c r="O94" i="2"/>
  <c r="Q93" i="2"/>
  <c r="R93" i="2" s="1"/>
  <c r="AD64" i="2" s="1"/>
  <c r="O93" i="2"/>
  <c r="AD24" i="2" s="1"/>
  <c r="Q92" i="2"/>
  <c r="AD42" i="2" s="1"/>
  <c r="O92" i="2"/>
  <c r="AD23" i="2" s="1"/>
  <c r="Q91" i="2"/>
  <c r="R91" i="2" s="1"/>
  <c r="AD62" i="2" s="1"/>
  <c r="O91" i="2"/>
  <c r="AD22" i="2" s="1"/>
  <c r="Q90" i="2"/>
  <c r="R90" i="2" s="1"/>
  <c r="AD61" i="2" s="1"/>
  <c r="O90" i="2"/>
  <c r="AD21" i="2" s="1"/>
  <c r="Q89" i="2"/>
  <c r="R89" i="2" s="1"/>
  <c r="AD60" i="2" s="1"/>
  <c r="O89" i="2"/>
  <c r="O88" i="2"/>
  <c r="AD19" i="2" s="1"/>
  <c r="P87" i="2"/>
  <c r="AD72" i="2" s="1"/>
  <c r="L81" i="2"/>
  <c r="T22" i="2" s="1"/>
  <c r="K81" i="2"/>
  <c r="F82" i="2" s="1"/>
  <c r="Q74" i="2"/>
  <c r="R74" i="2" s="1"/>
  <c r="Q73" i="2"/>
  <c r="R73" i="2" s="1"/>
  <c r="AZ72" i="2"/>
  <c r="AY72" i="2"/>
  <c r="AX72" i="2"/>
  <c r="AW72" i="2"/>
  <c r="AQ72" i="2"/>
  <c r="AN72" i="2"/>
  <c r="AH72" i="2"/>
  <c r="AG72" i="2"/>
  <c r="Q72" i="2"/>
  <c r="R72" i="2" s="1"/>
  <c r="Q71" i="2"/>
  <c r="R71" i="2" s="1"/>
  <c r="O71" i="2"/>
  <c r="AC26" i="2" s="1"/>
  <c r="R70" i="2"/>
  <c r="AC65" i="2" s="1"/>
  <c r="Q70" i="2"/>
  <c r="O70" i="2"/>
  <c r="AC25" i="2" s="1"/>
  <c r="Q69" i="2"/>
  <c r="AC43" i="2" s="1"/>
  <c r="O69" i="2"/>
  <c r="AC24" i="2" s="1"/>
  <c r="Q68" i="2"/>
  <c r="R68" i="2" s="1"/>
  <c r="AC63" i="2" s="1"/>
  <c r="O68" i="2"/>
  <c r="Q67" i="2"/>
  <c r="AC41" i="2" s="1"/>
  <c r="O67" i="2"/>
  <c r="AC22" i="2" s="1"/>
  <c r="Q66" i="2"/>
  <c r="AC40" i="2" s="1"/>
  <c r="O66" i="2"/>
  <c r="AC21" i="2" s="1"/>
  <c r="Q65" i="2"/>
  <c r="R65" i="2" s="1"/>
  <c r="O65" i="2"/>
  <c r="AC20" i="2" s="1"/>
  <c r="Q64" i="2"/>
  <c r="AC38" i="2" s="1"/>
  <c r="O64" i="2"/>
  <c r="AC19" i="2" s="1"/>
  <c r="P63" i="2"/>
  <c r="AC72" i="2" s="1"/>
  <c r="AK62" i="2"/>
  <c r="AO60" i="2"/>
  <c r="AC60" i="2"/>
  <c r="L56" i="2"/>
  <c r="T21" i="2" s="1"/>
  <c r="K56" i="2"/>
  <c r="F58" i="2" s="1"/>
  <c r="Q52" i="2"/>
  <c r="R52" i="2" s="1"/>
  <c r="Q51" i="2"/>
  <c r="R51" i="2" s="1"/>
  <c r="Q50" i="2"/>
  <c r="R50" i="2" s="1"/>
  <c r="Q49" i="2"/>
  <c r="R49" i="2" s="1"/>
  <c r="Q48" i="2"/>
  <c r="AB45" i="2" s="1"/>
  <c r="O48" i="2"/>
  <c r="AB26" i="2" s="1"/>
  <c r="Q47" i="2"/>
  <c r="R47" i="2" s="1"/>
  <c r="AB65" i="2" s="1"/>
  <c r="O47" i="2"/>
  <c r="AB25" i="2" s="1"/>
  <c r="Q46" i="2"/>
  <c r="R46" i="2" s="1"/>
  <c r="AB64" i="2" s="1"/>
  <c r="O46" i="2"/>
  <c r="AB24" i="2" s="1"/>
  <c r="AI45" i="2"/>
  <c r="Q45" i="2"/>
  <c r="R45" i="2" s="1"/>
  <c r="AB63" i="2" s="1"/>
  <c r="O45" i="2"/>
  <c r="AB23" i="2" s="1"/>
  <c r="AJ44" i="2"/>
  <c r="AI44" i="2"/>
  <c r="AH44" i="2"/>
  <c r="AG44" i="2"/>
  <c r="AD44" i="2"/>
  <c r="AC44" i="2"/>
  <c r="AB44" i="2"/>
  <c r="Q44" i="2"/>
  <c r="R44" i="2" s="1"/>
  <c r="AB62" i="2" s="1"/>
  <c r="O44" i="2"/>
  <c r="Q43" i="2"/>
  <c r="AB40" i="2" s="1"/>
  <c r="O43" i="2"/>
  <c r="AB21" i="2" s="1"/>
  <c r="AJ42" i="2"/>
  <c r="AI42" i="2"/>
  <c r="AG42" i="2"/>
  <c r="AC42" i="2"/>
  <c r="AB42" i="2"/>
  <c r="Q42" i="2"/>
  <c r="AB39" i="2" s="1"/>
  <c r="O42" i="2"/>
  <c r="AB20" i="2" s="1"/>
  <c r="AM41" i="2"/>
  <c r="AK41" i="2"/>
  <c r="AJ41" i="2"/>
  <c r="AG41" i="2"/>
  <c r="AF41" i="2"/>
  <c r="AB41" i="2"/>
  <c r="O41" i="2"/>
  <c r="AL40" i="2"/>
  <c r="AJ40" i="2"/>
  <c r="AI40" i="2"/>
  <c r="AF40" i="2"/>
  <c r="AD40" i="2"/>
  <c r="P40" i="2"/>
  <c r="AB72" i="2" s="1"/>
  <c r="AO39" i="2"/>
  <c r="AN39" i="2"/>
  <c r="AI39" i="2"/>
  <c r="AD39" i="2"/>
  <c r="AC39" i="2"/>
  <c r="F35" i="2"/>
  <c r="L33" i="2"/>
  <c r="K33" i="2"/>
  <c r="M33" i="2" s="1"/>
  <c r="T47" i="2" s="1"/>
  <c r="Q29" i="2"/>
  <c r="R29" i="2" s="1"/>
  <c r="Q28" i="2"/>
  <c r="R28" i="2" s="1"/>
  <c r="T27" i="2"/>
  <c r="Q27" i="2"/>
  <c r="R27" i="2" s="1"/>
  <c r="AI26" i="2"/>
  <c r="AH26" i="2"/>
  <c r="AG26" i="2"/>
  <c r="AA26" i="2"/>
  <c r="T26" i="2"/>
  <c r="Q26" i="2"/>
  <c r="R26" i="2" s="1"/>
  <c r="O26" i="2"/>
  <c r="AI25" i="2"/>
  <c r="AG25" i="2"/>
  <c r="AE25" i="2"/>
  <c r="AD25" i="2"/>
  <c r="AA25" i="2"/>
  <c r="R25" i="2"/>
  <c r="AA65" i="2" s="1"/>
  <c r="Q25" i="2"/>
  <c r="AA44" i="2" s="1"/>
  <c r="O25" i="2"/>
  <c r="AH24" i="2"/>
  <c r="AA24" i="2"/>
  <c r="Q24" i="2"/>
  <c r="R24" i="2" s="1"/>
  <c r="AA64" i="2" s="1"/>
  <c r="O24" i="2"/>
  <c r="AL23" i="2"/>
  <c r="AI23" i="2"/>
  <c r="AH23" i="2"/>
  <c r="AE23" i="2"/>
  <c r="AC23" i="2"/>
  <c r="AA23" i="2"/>
  <c r="T23" i="2"/>
  <c r="Q23" i="2"/>
  <c r="R23" i="2" s="1"/>
  <c r="AA63" i="2" s="1"/>
  <c r="O23" i="2"/>
  <c r="AM22" i="2"/>
  <c r="AL22" i="2"/>
  <c r="AK22" i="2"/>
  <c r="AH22" i="2"/>
  <c r="AE22" i="2"/>
  <c r="AB22" i="2"/>
  <c r="AA22" i="2"/>
  <c r="Q22" i="2"/>
  <c r="AA41" i="2" s="1"/>
  <c r="O22" i="2"/>
  <c r="AI21" i="2"/>
  <c r="AG21" i="2"/>
  <c r="AE21" i="2"/>
  <c r="AA21" i="2"/>
  <c r="Q21" i="2"/>
  <c r="AA40" i="2" s="1"/>
  <c r="O21" i="2"/>
  <c r="AN20" i="2"/>
  <c r="AM20" i="2"/>
  <c r="AK20" i="2"/>
  <c r="AE20" i="2"/>
  <c r="AD20" i="2"/>
  <c r="AA20" i="2"/>
  <c r="T20" i="2"/>
  <c r="Q20" i="2"/>
  <c r="R20" i="2" s="1"/>
  <c r="AA60" i="2" s="1"/>
  <c r="O20" i="2"/>
  <c r="AN19" i="2"/>
  <c r="AL19" i="2"/>
  <c r="AK19" i="2"/>
  <c r="AH19" i="2"/>
  <c r="AB19" i="2"/>
  <c r="AA19" i="2"/>
  <c r="O19" i="2"/>
  <c r="P18" i="2"/>
  <c r="Q19" i="2" s="1"/>
  <c r="L1101" i="1"/>
  <c r="K1101" i="1"/>
  <c r="M1101" i="1" s="1"/>
  <c r="P1099" i="1"/>
  <c r="Q1098" i="1"/>
  <c r="Q1099" i="1" s="1"/>
  <c r="R1093" i="1"/>
  <c r="Q1093" i="1"/>
  <c r="O1093" i="1"/>
  <c r="R1092" i="1"/>
  <c r="Q1092" i="1"/>
  <c r="O1092" i="1"/>
  <c r="Q1091" i="1"/>
  <c r="R1091" i="1" s="1"/>
  <c r="O1091" i="1"/>
  <c r="Q1090" i="1"/>
  <c r="R1090" i="1" s="1"/>
  <c r="O1090" i="1"/>
  <c r="Q1089" i="1"/>
  <c r="R1089" i="1" s="1"/>
  <c r="O1089" i="1"/>
  <c r="Q1088" i="1"/>
  <c r="R1088" i="1" s="1"/>
  <c r="O1088" i="1"/>
  <c r="Q1087" i="1"/>
  <c r="R1087" i="1" s="1"/>
  <c r="O1087" i="1"/>
  <c r="O1086" i="1"/>
  <c r="P1085" i="1"/>
  <c r="S1087" i="1" s="1"/>
  <c r="L1079" i="1"/>
  <c r="K1079" i="1"/>
  <c r="M1079" i="1" s="1"/>
  <c r="P1077" i="1"/>
  <c r="Q1076" i="1"/>
  <c r="Q1077" i="1" s="1"/>
  <c r="R1071" i="1"/>
  <c r="Q1071" i="1"/>
  <c r="O1071" i="1"/>
  <c r="Q1070" i="1"/>
  <c r="R1070" i="1" s="1"/>
  <c r="O1070" i="1"/>
  <c r="Q1069" i="1"/>
  <c r="R1069" i="1" s="1"/>
  <c r="O1069" i="1"/>
  <c r="Q1068" i="1"/>
  <c r="R1068" i="1" s="1"/>
  <c r="O1068" i="1"/>
  <c r="Q1067" i="1"/>
  <c r="R1067" i="1" s="1"/>
  <c r="O1067" i="1"/>
  <c r="Q1066" i="1"/>
  <c r="R1066" i="1" s="1"/>
  <c r="O1066" i="1"/>
  <c r="Q1065" i="1"/>
  <c r="R1065" i="1" s="1"/>
  <c r="O1065" i="1"/>
  <c r="O1064" i="1"/>
  <c r="P1063" i="1"/>
  <c r="S1065" i="1" s="1"/>
  <c r="L1057" i="1"/>
  <c r="K1057" i="1"/>
  <c r="M1057" i="1" s="1"/>
  <c r="P1055" i="1"/>
  <c r="Q1054" i="1"/>
  <c r="Q1055" i="1" s="1"/>
  <c r="Q1049" i="1"/>
  <c r="R1049" i="1" s="1"/>
  <c r="O1049" i="1"/>
  <c r="Q1048" i="1"/>
  <c r="R1048" i="1" s="1"/>
  <c r="O1048" i="1"/>
  <c r="Q1047" i="1"/>
  <c r="R1047" i="1" s="1"/>
  <c r="O1047" i="1"/>
  <c r="Q1046" i="1"/>
  <c r="R1046" i="1" s="1"/>
  <c r="O1046" i="1"/>
  <c r="Q1045" i="1"/>
  <c r="R1045" i="1" s="1"/>
  <c r="O1045" i="1"/>
  <c r="Q1044" i="1"/>
  <c r="R1044" i="1" s="1"/>
  <c r="O1044" i="1"/>
  <c r="Q1043" i="1"/>
  <c r="R1043" i="1" s="1"/>
  <c r="O1043" i="1"/>
  <c r="O1042" i="1"/>
  <c r="P1041" i="1"/>
  <c r="S1043" i="1" s="1"/>
  <c r="L1035" i="1"/>
  <c r="K1035" i="1"/>
  <c r="M1035" i="1" s="1"/>
  <c r="N1035" i="1" s="1"/>
  <c r="P1033" i="1"/>
  <c r="Q1032" i="1"/>
  <c r="Q1033" i="1" s="1"/>
  <c r="Q1027" i="1"/>
  <c r="R1027" i="1" s="1"/>
  <c r="O1027" i="1"/>
  <c r="Q1026" i="1"/>
  <c r="R1026" i="1" s="1"/>
  <c r="O1026" i="1"/>
  <c r="Q1025" i="1"/>
  <c r="R1025" i="1" s="1"/>
  <c r="O1025" i="1"/>
  <c r="Q1024" i="1"/>
  <c r="R1024" i="1" s="1"/>
  <c r="O1024" i="1"/>
  <c r="Q1023" i="1"/>
  <c r="R1023" i="1" s="1"/>
  <c r="O1023" i="1"/>
  <c r="Q1022" i="1"/>
  <c r="R1022" i="1" s="1"/>
  <c r="O1022" i="1"/>
  <c r="Q1021" i="1"/>
  <c r="R1021" i="1" s="1"/>
  <c r="O1021" i="1"/>
  <c r="O1020" i="1"/>
  <c r="P1019" i="1"/>
  <c r="S1021" i="1" s="1"/>
  <c r="L1013" i="1"/>
  <c r="K1013" i="1"/>
  <c r="M1013" i="1" s="1"/>
  <c r="P1011" i="1"/>
  <c r="Q1011" i="1"/>
  <c r="Q1005" i="1"/>
  <c r="R1005" i="1" s="1"/>
  <c r="O1005" i="1"/>
  <c r="Q1004" i="1"/>
  <c r="R1004" i="1" s="1"/>
  <c r="O1004" i="1"/>
  <c r="Q1003" i="1"/>
  <c r="R1003" i="1" s="1"/>
  <c r="O1003" i="1"/>
  <c r="Q1002" i="1"/>
  <c r="R1002" i="1" s="1"/>
  <c r="O1002" i="1"/>
  <c r="Q1001" i="1"/>
  <c r="R1001" i="1" s="1"/>
  <c r="O1001" i="1"/>
  <c r="Q1000" i="1"/>
  <c r="R1000" i="1" s="1"/>
  <c r="O1000" i="1"/>
  <c r="Q999" i="1"/>
  <c r="R999" i="1" s="1"/>
  <c r="O999" i="1"/>
  <c r="O998" i="1"/>
  <c r="P997" i="1"/>
  <c r="S999" i="1" s="1"/>
  <c r="K991" i="1"/>
  <c r="P989" i="1"/>
  <c r="Q983" i="1"/>
  <c r="R983" i="1" s="1"/>
  <c r="O983" i="1"/>
  <c r="Q982" i="1"/>
  <c r="R982" i="1" s="1"/>
  <c r="O982" i="1"/>
  <c r="Q981" i="1"/>
  <c r="R981" i="1" s="1"/>
  <c r="O981" i="1"/>
  <c r="Q980" i="1"/>
  <c r="R980" i="1" s="1"/>
  <c r="O980" i="1"/>
  <c r="Q979" i="1"/>
  <c r="R979" i="1" s="1"/>
  <c r="O979" i="1"/>
  <c r="Q978" i="1"/>
  <c r="R978" i="1" s="1"/>
  <c r="O978" i="1"/>
  <c r="Q977" i="1"/>
  <c r="R977" i="1" s="1"/>
  <c r="O977" i="1"/>
  <c r="O976" i="1"/>
  <c r="P975" i="1"/>
  <c r="S977" i="1" s="1"/>
  <c r="K969" i="1"/>
  <c r="P967" i="1"/>
  <c r="Q961" i="1"/>
  <c r="R961" i="1" s="1"/>
  <c r="O961" i="1"/>
  <c r="Q960" i="1"/>
  <c r="R960" i="1" s="1"/>
  <c r="O960" i="1"/>
  <c r="Q959" i="1"/>
  <c r="R959" i="1" s="1"/>
  <c r="O959" i="1"/>
  <c r="Q958" i="1"/>
  <c r="R958" i="1" s="1"/>
  <c r="O958" i="1"/>
  <c r="R957" i="1"/>
  <c r="Q957" i="1"/>
  <c r="O957" i="1"/>
  <c r="Q956" i="1"/>
  <c r="R956" i="1" s="1"/>
  <c r="O956" i="1"/>
  <c r="Q955" i="1"/>
  <c r="R955" i="1" s="1"/>
  <c r="O955" i="1"/>
  <c r="O954" i="1"/>
  <c r="P953" i="1"/>
  <c r="S955" i="1" s="1"/>
  <c r="L947" i="1"/>
  <c r="K947" i="1"/>
  <c r="P945" i="1"/>
  <c r="Q939" i="1"/>
  <c r="R939" i="1" s="1"/>
  <c r="O939" i="1"/>
  <c r="Q938" i="1"/>
  <c r="R938" i="1" s="1"/>
  <c r="O938" i="1"/>
  <c r="Q937" i="1"/>
  <c r="R937" i="1" s="1"/>
  <c r="O937" i="1"/>
  <c r="Q936" i="1"/>
  <c r="R936" i="1" s="1"/>
  <c r="O936" i="1"/>
  <c r="Q935" i="1"/>
  <c r="R935" i="1" s="1"/>
  <c r="O935" i="1"/>
  <c r="Q934" i="1"/>
  <c r="R934" i="1" s="1"/>
  <c r="O934" i="1"/>
  <c r="Q933" i="1"/>
  <c r="R933" i="1" s="1"/>
  <c r="O933" i="1"/>
  <c r="O932" i="1"/>
  <c r="P931" i="1"/>
  <c r="S933" i="1" s="1"/>
  <c r="P923" i="1"/>
  <c r="Q917" i="1"/>
  <c r="R917" i="1" s="1"/>
  <c r="O917" i="1"/>
  <c r="Q916" i="1"/>
  <c r="R916" i="1" s="1"/>
  <c r="O916" i="1"/>
  <c r="Q915" i="1"/>
  <c r="R915" i="1" s="1"/>
  <c r="O915" i="1"/>
  <c r="Q914" i="1"/>
  <c r="R914" i="1" s="1"/>
  <c r="O914" i="1"/>
  <c r="Q913" i="1"/>
  <c r="R913" i="1" s="1"/>
  <c r="O913" i="1"/>
  <c r="Q912" i="1"/>
  <c r="R912" i="1" s="1"/>
  <c r="O912" i="1"/>
  <c r="Q911" i="1"/>
  <c r="R911" i="1" s="1"/>
  <c r="O911" i="1"/>
  <c r="O910" i="1"/>
  <c r="P909" i="1"/>
  <c r="S911" i="1" s="1"/>
  <c r="K903" i="1"/>
  <c r="P901" i="1"/>
  <c r="Q894" i="1"/>
  <c r="R894" i="1" s="1"/>
  <c r="O894" i="1"/>
  <c r="Q893" i="1"/>
  <c r="R893" i="1" s="1"/>
  <c r="O893" i="1"/>
  <c r="Q892" i="1"/>
  <c r="R892" i="1" s="1"/>
  <c r="O892" i="1"/>
  <c r="Q891" i="1"/>
  <c r="R891" i="1" s="1"/>
  <c r="O891" i="1"/>
  <c r="Q890" i="1"/>
  <c r="R890" i="1" s="1"/>
  <c r="O890" i="1"/>
  <c r="Q889" i="1"/>
  <c r="R889" i="1" s="1"/>
  <c r="O889" i="1"/>
  <c r="Q888" i="1"/>
  <c r="R888" i="1" s="1"/>
  <c r="O888" i="1"/>
  <c r="O887" i="1"/>
  <c r="P886" i="1"/>
  <c r="Q887" i="1" s="1"/>
  <c r="R887" i="1" s="1"/>
  <c r="L880" i="1"/>
  <c r="K880" i="1"/>
  <c r="Q877" i="1" s="1"/>
  <c r="Q878" i="1" s="1"/>
  <c r="P878" i="1"/>
  <c r="Q871" i="1"/>
  <c r="R871" i="1" s="1"/>
  <c r="O871" i="1"/>
  <c r="Q870" i="1"/>
  <c r="R870" i="1" s="1"/>
  <c r="O870" i="1"/>
  <c r="Q869" i="1"/>
  <c r="R869" i="1" s="1"/>
  <c r="O869" i="1"/>
  <c r="Q868" i="1"/>
  <c r="R868" i="1" s="1"/>
  <c r="O868" i="1"/>
  <c r="Q867" i="1"/>
  <c r="R867" i="1" s="1"/>
  <c r="O867" i="1"/>
  <c r="Q866" i="1"/>
  <c r="R866" i="1" s="1"/>
  <c r="O866" i="1"/>
  <c r="Q865" i="1"/>
  <c r="R865" i="1" s="1"/>
  <c r="O865" i="1"/>
  <c r="O864" i="1"/>
  <c r="P863" i="1"/>
  <c r="S865" i="1" s="1"/>
  <c r="L857" i="1"/>
  <c r="K857" i="1"/>
  <c r="M857" i="1" s="1"/>
  <c r="P855" i="1"/>
  <c r="Q848" i="1"/>
  <c r="R848" i="1" s="1"/>
  <c r="O848" i="1"/>
  <c r="Q847" i="1"/>
  <c r="R847" i="1" s="1"/>
  <c r="O847" i="1"/>
  <c r="Q846" i="1"/>
  <c r="R846" i="1" s="1"/>
  <c r="O846" i="1"/>
  <c r="Q845" i="1"/>
  <c r="R845" i="1" s="1"/>
  <c r="O845" i="1"/>
  <c r="Q844" i="1"/>
  <c r="R844" i="1" s="1"/>
  <c r="O844" i="1"/>
  <c r="Q843" i="1"/>
  <c r="R843" i="1" s="1"/>
  <c r="O843" i="1"/>
  <c r="Q842" i="1"/>
  <c r="R842" i="1" s="1"/>
  <c r="O842" i="1"/>
  <c r="O841" i="1"/>
  <c r="P840" i="1"/>
  <c r="T842" i="1" s="1"/>
  <c r="L834" i="1"/>
  <c r="K834" i="1"/>
  <c r="Q831" i="1" s="1"/>
  <c r="Q832" i="1" s="1"/>
  <c r="P832" i="1"/>
  <c r="Q825" i="1"/>
  <c r="R825" i="1" s="1"/>
  <c r="O825" i="1"/>
  <c r="Q824" i="1"/>
  <c r="R824" i="1" s="1"/>
  <c r="O824" i="1"/>
  <c r="Q823" i="1"/>
  <c r="R823" i="1" s="1"/>
  <c r="O823" i="1"/>
  <c r="Q822" i="1"/>
  <c r="R822" i="1" s="1"/>
  <c r="O822" i="1"/>
  <c r="Q821" i="1"/>
  <c r="R821" i="1" s="1"/>
  <c r="O821" i="1"/>
  <c r="Q820" i="1"/>
  <c r="R820" i="1" s="1"/>
  <c r="O820" i="1"/>
  <c r="Q819" i="1"/>
  <c r="R819" i="1" s="1"/>
  <c r="O819" i="1"/>
  <c r="O818" i="1"/>
  <c r="P817" i="1"/>
  <c r="T819" i="1" s="1"/>
  <c r="L811" i="1"/>
  <c r="K811" i="1"/>
  <c r="Q808" i="1" s="1"/>
  <c r="Q809" i="1" s="1"/>
  <c r="P809" i="1"/>
  <c r="Q802" i="1"/>
  <c r="R802" i="1" s="1"/>
  <c r="O802" i="1"/>
  <c r="Q801" i="1"/>
  <c r="R801" i="1" s="1"/>
  <c r="O801" i="1"/>
  <c r="Q800" i="1"/>
  <c r="R800" i="1" s="1"/>
  <c r="O800" i="1"/>
  <c r="Q799" i="1"/>
  <c r="R799" i="1" s="1"/>
  <c r="O799" i="1"/>
  <c r="Q798" i="1"/>
  <c r="R798" i="1" s="1"/>
  <c r="O798" i="1"/>
  <c r="Q797" i="1"/>
  <c r="R797" i="1" s="1"/>
  <c r="O797" i="1"/>
  <c r="Q796" i="1"/>
  <c r="R796" i="1" s="1"/>
  <c r="O796" i="1"/>
  <c r="O795" i="1"/>
  <c r="P794" i="1"/>
  <c r="Q795" i="1" s="1"/>
  <c r="R795" i="1" s="1"/>
  <c r="L788" i="1"/>
  <c r="K788" i="1"/>
  <c r="Q785" i="1" s="1"/>
  <c r="Q786" i="1" s="1"/>
  <c r="P786" i="1"/>
  <c r="Q779" i="1"/>
  <c r="R779" i="1" s="1"/>
  <c r="O779" i="1"/>
  <c r="Q778" i="1"/>
  <c r="R778" i="1" s="1"/>
  <c r="O778" i="1"/>
  <c r="Q777" i="1"/>
  <c r="R777" i="1" s="1"/>
  <c r="O777" i="1"/>
  <c r="Q776" i="1"/>
  <c r="R776" i="1" s="1"/>
  <c r="O776" i="1"/>
  <c r="Q775" i="1"/>
  <c r="R775" i="1" s="1"/>
  <c r="O775" i="1"/>
  <c r="Q774" i="1"/>
  <c r="R774" i="1" s="1"/>
  <c r="O774" i="1"/>
  <c r="Q773" i="1"/>
  <c r="R773" i="1" s="1"/>
  <c r="O773" i="1"/>
  <c r="O772" i="1"/>
  <c r="P771" i="1"/>
  <c r="T773" i="1" s="1"/>
  <c r="L765" i="1"/>
  <c r="K765" i="1"/>
  <c r="M765" i="1" s="1"/>
  <c r="P763" i="1"/>
  <c r="Q756" i="1"/>
  <c r="R756" i="1" s="1"/>
  <c r="O756" i="1"/>
  <c r="Q755" i="1"/>
  <c r="R755" i="1" s="1"/>
  <c r="O755" i="1"/>
  <c r="Q754" i="1"/>
  <c r="R754" i="1" s="1"/>
  <c r="O754" i="1"/>
  <c r="Q753" i="1"/>
  <c r="R753" i="1" s="1"/>
  <c r="O753" i="1"/>
  <c r="Q752" i="1"/>
  <c r="R752" i="1" s="1"/>
  <c r="O752" i="1"/>
  <c r="Q751" i="1"/>
  <c r="R751" i="1" s="1"/>
  <c r="O751" i="1"/>
  <c r="Q750" i="1"/>
  <c r="R750" i="1" s="1"/>
  <c r="O750" i="1"/>
  <c r="O749" i="1"/>
  <c r="P748" i="1"/>
  <c r="T750" i="1" s="1"/>
  <c r="L742" i="1"/>
  <c r="K742" i="1"/>
  <c r="Q739" i="1" s="1"/>
  <c r="Q740" i="1" s="1"/>
  <c r="P740" i="1"/>
  <c r="Q733" i="1"/>
  <c r="R733" i="1" s="1"/>
  <c r="O733" i="1"/>
  <c r="Q732" i="1"/>
  <c r="R732" i="1" s="1"/>
  <c r="O732" i="1"/>
  <c r="Q731" i="1"/>
  <c r="R731" i="1" s="1"/>
  <c r="O731" i="1"/>
  <c r="Q730" i="1"/>
  <c r="R730" i="1" s="1"/>
  <c r="O730" i="1"/>
  <c r="Q729" i="1"/>
  <c r="R729" i="1" s="1"/>
  <c r="O729" i="1"/>
  <c r="Q728" i="1"/>
  <c r="R728" i="1" s="1"/>
  <c r="O728" i="1"/>
  <c r="Q727" i="1"/>
  <c r="R727" i="1" s="1"/>
  <c r="O727" i="1"/>
  <c r="O726" i="1"/>
  <c r="P725" i="1"/>
  <c r="S727" i="1" s="1"/>
  <c r="L719" i="1"/>
  <c r="K719" i="1"/>
  <c r="Q716" i="1" s="1"/>
  <c r="Q717" i="1" s="1"/>
  <c r="P717" i="1"/>
  <c r="Q710" i="1"/>
  <c r="R710" i="1" s="1"/>
  <c r="O710" i="1"/>
  <c r="Q709" i="1"/>
  <c r="R709" i="1" s="1"/>
  <c r="O709" i="1"/>
  <c r="Q708" i="1"/>
  <c r="R708" i="1" s="1"/>
  <c r="O708" i="1"/>
  <c r="Q707" i="1"/>
  <c r="R707" i="1" s="1"/>
  <c r="O707" i="1"/>
  <c r="Q706" i="1"/>
  <c r="R706" i="1" s="1"/>
  <c r="O706" i="1"/>
  <c r="Q705" i="1"/>
  <c r="R705" i="1" s="1"/>
  <c r="O705" i="1"/>
  <c r="Q704" i="1"/>
  <c r="R704" i="1" s="1"/>
  <c r="O704" i="1"/>
  <c r="O703" i="1"/>
  <c r="P702" i="1"/>
  <c r="Q703" i="1" s="1"/>
  <c r="R703" i="1" s="1"/>
  <c r="L696" i="1"/>
  <c r="K696" i="1"/>
  <c r="M696" i="1" s="1"/>
  <c r="N696" i="1" s="1"/>
  <c r="P694" i="1"/>
  <c r="Q693" i="1"/>
  <c r="Q694" i="1" s="1"/>
  <c r="Q686" i="1"/>
  <c r="R686" i="1" s="1"/>
  <c r="O686" i="1"/>
  <c r="Q685" i="1"/>
  <c r="R685" i="1" s="1"/>
  <c r="O685" i="1"/>
  <c r="Q684" i="1"/>
  <c r="R684" i="1" s="1"/>
  <c r="O684" i="1"/>
  <c r="Q683" i="1"/>
  <c r="R683" i="1" s="1"/>
  <c r="O683" i="1"/>
  <c r="Q682" i="1"/>
  <c r="R682" i="1" s="1"/>
  <c r="O682" i="1"/>
  <c r="Q681" i="1"/>
  <c r="R681" i="1" s="1"/>
  <c r="O681" i="1"/>
  <c r="Q680" i="1"/>
  <c r="R680" i="1" s="1"/>
  <c r="O680" i="1"/>
  <c r="O679" i="1"/>
  <c r="P678" i="1"/>
  <c r="S680" i="1" s="1"/>
  <c r="L672" i="1"/>
  <c r="K672" i="1"/>
  <c r="M672" i="1" s="1"/>
  <c r="P670" i="1"/>
  <c r="Q669" i="1"/>
  <c r="Q670" i="1" s="1"/>
  <c r="Q662" i="1"/>
  <c r="R662" i="1" s="1"/>
  <c r="O662" i="1"/>
  <c r="Q661" i="1"/>
  <c r="R661" i="1" s="1"/>
  <c r="O661" i="1"/>
  <c r="Q660" i="1"/>
  <c r="R660" i="1" s="1"/>
  <c r="O660" i="1"/>
  <c r="Q659" i="1"/>
  <c r="R659" i="1" s="1"/>
  <c r="O659" i="1"/>
  <c r="Q658" i="1"/>
  <c r="R658" i="1" s="1"/>
  <c r="O658" i="1"/>
  <c r="Q657" i="1"/>
  <c r="R657" i="1" s="1"/>
  <c r="O657" i="1"/>
  <c r="Q656" i="1"/>
  <c r="R656" i="1" s="1"/>
  <c r="O656" i="1"/>
  <c r="O655" i="1"/>
  <c r="P654" i="1"/>
  <c r="S656" i="1" s="1"/>
  <c r="L648" i="1"/>
  <c r="K648" i="1"/>
  <c r="M648" i="1" s="1"/>
  <c r="P646" i="1"/>
  <c r="Q645" i="1"/>
  <c r="Q646" i="1" s="1"/>
  <c r="Q638" i="1"/>
  <c r="R638" i="1" s="1"/>
  <c r="O638" i="1"/>
  <c r="Q637" i="1"/>
  <c r="R637" i="1" s="1"/>
  <c r="O637" i="1"/>
  <c r="Q636" i="1"/>
  <c r="R636" i="1" s="1"/>
  <c r="O636" i="1"/>
  <c r="Q635" i="1"/>
  <c r="R635" i="1" s="1"/>
  <c r="O635" i="1"/>
  <c r="Q634" i="1"/>
  <c r="R634" i="1" s="1"/>
  <c r="O634" i="1"/>
  <c r="Q633" i="1"/>
  <c r="R633" i="1" s="1"/>
  <c r="O633" i="1"/>
  <c r="Q632" i="1"/>
  <c r="R632" i="1" s="1"/>
  <c r="O632" i="1"/>
  <c r="O631" i="1"/>
  <c r="P630" i="1"/>
  <c r="S632" i="1" s="1"/>
  <c r="L624" i="1"/>
  <c r="K624" i="1"/>
  <c r="M624" i="1" s="1"/>
  <c r="N624" i="1" s="1"/>
  <c r="P622" i="1"/>
  <c r="Q621" i="1"/>
  <c r="Q622" i="1" s="1"/>
  <c r="Q614" i="1"/>
  <c r="R614" i="1" s="1"/>
  <c r="O614" i="1"/>
  <c r="Q613" i="1"/>
  <c r="R613" i="1" s="1"/>
  <c r="O613" i="1"/>
  <c r="Q612" i="1"/>
  <c r="R612" i="1" s="1"/>
  <c r="O612" i="1"/>
  <c r="Q611" i="1"/>
  <c r="R611" i="1" s="1"/>
  <c r="O611" i="1"/>
  <c r="Q610" i="1"/>
  <c r="R610" i="1" s="1"/>
  <c r="O610" i="1"/>
  <c r="Q609" i="1"/>
  <c r="R609" i="1" s="1"/>
  <c r="O609" i="1"/>
  <c r="Q608" i="1"/>
  <c r="R608" i="1" s="1"/>
  <c r="O608" i="1"/>
  <c r="O607" i="1"/>
  <c r="P606" i="1"/>
  <c r="Q607" i="1" s="1"/>
  <c r="R607" i="1" s="1"/>
  <c r="L600" i="1"/>
  <c r="K600" i="1"/>
  <c r="M600" i="1" s="1"/>
  <c r="N600" i="1" s="1"/>
  <c r="P598" i="1"/>
  <c r="Q597" i="1"/>
  <c r="Q598" i="1" s="1"/>
  <c r="Q590" i="1"/>
  <c r="R590" i="1" s="1"/>
  <c r="O590" i="1"/>
  <c r="Q589" i="1"/>
  <c r="R589" i="1" s="1"/>
  <c r="O589" i="1"/>
  <c r="Q588" i="1"/>
  <c r="R588" i="1" s="1"/>
  <c r="O588" i="1"/>
  <c r="Q587" i="1"/>
  <c r="R587" i="1" s="1"/>
  <c r="O587" i="1"/>
  <c r="Q586" i="1"/>
  <c r="R586" i="1" s="1"/>
  <c r="O586" i="1"/>
  <c r="Q585" i="1"/>
  <c r="R585" i="1" s="1"/>
  <c r="O585" i="1"/>
  <c r="Q584" i="1"/>
  <c r="R584" i="1" s="1"/>
  <c r="O584" i="1"/>
  <c r="O583" i="1"/>
  <c r="P582" i="1"/>
  <c r="Q583" i="1" s="1"/>
  <c r="R583" i="1" s="1"/>
  <c r="L576" i="1"/>
  <c r="K576" i="1"/>
  <c r="M576" i="1" s="1"/>
  <c r="N576" i="1" s="1"/>
  <c r="P574" i="1"/>
  <c r="Q573" i="1"/>
  <c r="Q574" i="1" s="1"/>
  <c r="Q566" i="1"/>
  <c r="R566" i="1" s="1"/>
  <c r="O566" i="1"/>
  <c r="Q565" i="1"/>
  <c r="R565" i="1" s="1"/>
  <c r="O565" i="1"/>
  <c r="Q564" i="1"/>
  <c r="R564" i="1" s="1"/>
  <c r="O564" i="1"/>
  <c r="Q563" i="1"/>
  <c r="R563" i="1" s="1"/>
  <c r="O563" i="1"/>
  <c r="Q562" i="1"/>
  <c r="R562" i="1" s="1"/>
  <c r="O562" i="1"/>
  <c r="Q561" i="1"/>
  <c r="R561" i="1" s="1"/>
  <c r="O561" i="1"/>
  <c r="Q560" i="1"/>
  <c r="R560" i="1" s="1"/>
  <c r="O560" i="1"/>
  <c r="O559" i="1"/>
  <c r="P558" i="1"/>
  <c r="S560" i="1" s="1"/>
  <c r="L552" i="1"/>
  <c r="K552" i="1"/>
  <c r="M552" i="1" s="1"/>
  <c r="P550" i="1"/>
  <c r="Q549" i="1"/>
  <c r="Q550" i="1" s="1"/>
  <c r="Q542" i="1"/>
  <c r="R542" i="1" s="1"/>
  <c r="O542" i="1"/>
  <c r="Q541" i="1"/>
  <c r="R541" i="1" s="1"/>
  <c r="O541" i="1"/>
  <c r="Q540" i="1"/>
  <c r="R540" i="1" s="1"/>
  <c r="O540" i="1"/>
  <c r="Q539" i="1"/>
  <c r="R539" i="1" s="1"/>
  <c r="O539" i="1"/>
  <c r="Q538" i="1"/>
  <c r="R538" i="1" s="1"/>
  <c r="O538" i="1"/>
  <c r="Q537" i="1"/>
  <c r="R537" i="1" s="1"/>
  <c r="O537" i="1"/>
  <c r="Q536" i="1"/>
  <c r="R536" i="1" s="1"/>
  <c r="O536" i="1"/>
  <c r="O535" i="1"/>
  <c r="P534" i="1"/>
  <c r="S536" i="1" s="1"/>
  <c r="L528" i="1"/>
  <c r="K528" i="1"/>
  <c r="Q525" i="1" s="1"/>
  <c r="Q526" i="1" s="1"/>
  <c r="P526" i="1"/>
  <c r="Q518" i="1"/>
  <c r="R518" i="1" s="1"/>
  <c r="O518" i="1"/>
  <c r="Q517" i="1"/>
  <c r="R517" i="1" s="1"/>
  <c r="O517" i="1"/>
  <c r="Q516" i="1"/>
  <c r="R516" i="1" s="1"/>
  <c r="O516" i="1"/>
  <c r="Q515" i="1"/>
  <c r="R515" i="1" s="1"/>
  <c r="O515" i="1"/>
  <c r="Q514" i="1"/>
  <c r="R514" i="1" s="1"/>
  <c r="O514" i="1"/>
  <c r="Q513" i="1"/>
  <c r="R513" i="1" s="1"/>
  <c r="O513" i="1"/>
  <c r="Q512" i="1"/>
  <c r="R512" i="1" s="1"/>
  <c r="O512" i="1"/>
  <c r="O511" i="1"/>
  <c r="P510" i="1"/>
  <c r="Q511" i="1" s="1"/>
  <c r="R511" i="1" s="1"/>
  <c r="L504" i="1"/>
  <c r="K504" i="1"/>
  <c r="M504" i="1" s="1"/>
  <c r="T500" i="1"/>
  <c r="Q498" i="1"/>
  <c r="R498" i="1" s="1"/>
  <c r="O498" i="1"/>
  <c r="Q497" i="1"/>
  <c r="R497" i="1" s="1"/>
  <c r="O497" i="1"/>
  <c r="Q496" i="1"/>
  <c r="R496" i="1" s="1"/>
  <c r="O496" i="1"/>
  <c r="Q495" i="1"/>
  <c r="R495" i="1" s="1"/>
  <c r="O495" i="1"/>
  <c r="Q494" i="1"/>
  <c r="R494" i="1" s="1"/>
  <c r="O494" i="1"/>
  <c r="Q493" i="1"/>
  <c r="R493" i="1" s="1"/>
  <c r="O493" i="1"/>
  <c r="Q492" i="1"/>
  <c r="R492" i="1" s="1"/>
  <c r="O492" i="1"/>
  <c r="Q491" i="1"/>
  <c r="R491" i="1" s="1"/>
  <c r="O491" i="1"/>
  <c r="P490" i="1"/>
  <c r="Q490" i="1" s="1"/>
  <c r="R490" i="1" s="1"/>
  <c r="L485" i="1"/>
  <c r="K485" i="1"/>
  <c r="M485" i="1" s="1"/>
  <c r="T482" i="1"/>
  <c r="Q480" i="1"/>
  <c r="R480" i="1" s="1"/>
  <c r="O480" i="1"/>
  <c r="Q479" i="1"/>
  <c r="R479" i="1" s="1"/>
  <c r="O479" i="1"/>
  <c r="Q478" i="1"/>
  <c r="R478" i="1" s="1"/>
  <c r="O478" i="1"/>
  <c r="Q477" i="1"/>
  <c r="R477" i="1" s="1"/>
  <c r="O477" i="1"/>
  <c r="Q476" i="1"/>
  <c r="R476" i="1" s="1"/>
  <c r="O476" i="1"/>
  <c r="Q475" i="1"/>
  <c r="R475" i="1" s="1"/>
  <c r="O475" i="1"/>
  <c r="Q474" i="1"/>
  <c r="R474" i="1" s="1"/>
  <c r="O474" i="1"/>
  <c r="O473" i="1"/>
  <c r="P472" i="1"/>
  <c r="Q473" i="1" s="1"/>
  <c r="R473" i="1" s="1"/>
  <c r="L468" i="1"/>
  <c r="K468" i="1"/>
  <c r="M468" i="1" s="1"/>
  <c r="T465" i="1"/>
  <c r="Q462" i="1"/>
  <c r="R462" i="1" s="1"/>
  <c r="O462" i="1"/>
  <c r="Q461" i="1"/>
  <c r="R461" i="1" s="1"/>
  <c r="O461" i="1"/>
  <c r="Q460" i="1"/>
  <c r="R460" i="1" s="1"/>
  <c r="O460" i="1"/>
  <c r="Q459" i="1"/>
  <c r="R459" i="1" s="1"/>
  <c r="O459" i="1"/>
  <c r="Q458" i="1"/>
  <c r="R458" i="1" s="1"/>
  <c r="O458" i="1"/>
  <c r="Q457" i="1"/>
  <c r="R457" i="1" s="1"/>
  <c r="O457" i="1"/>
  <c r="Q456" i="1"/>
  <c r="R456" i="1" s="1"/>
  <c r="O456" i="1"/>
  <c r="O455" i="1"/>
  <c r="P454" i="1"/>
  <c r="Q455" i="1" s="1"/>
  <c r="R455" i="1" s="1"/>
  <c r="L450" i="1"/>
  <c r="K450" i="1"/>
  <c r="M450" i="1" s="1"/>
  <c r="T448" i="1"/>
  <c r="Q445" i="1"/>
  <c r="R445" i="1" s="1"/>
  <c r="O445" i="1"/>
  <c r="Q444" i="1"/>
  <c r="R444" i="1" s="1"/>
  <c r="O444" i="1"/>
  <c r="Q443" i="1"/>
  <c r="R443" i="1" s="1"/>
  <c r="O443" i="1"/>
  <c r="Q442" i="1"/>
  <c r="R442" i="1" s="1"/>
  <c r="O442" i="1"/>
  <c r="Q441" i="1"/>
  <c r="R441" i="1" s="1"/>
  <c r="O441" i="1"/>
  <c r="Q440" i="1"/>
  <c r="R440" i="1" s="1"/>
  <c r="O440" i="1"/>
  <c r="Q439" i="1"/>
  <c r="R439" i="1" s="1"/>
  <c r="O439" i="1"/>
  <c r="O438" i="1"/>
  <c r="P437" i="1"/>
  <c r="AW72" i="1" s="1"/>
  <c r="L432" i="1"/>
  <c r="K432" i="1"/>
  <c r="M432" i="1" s="1"/>
  <c r="T430" i="1"/>
  <c r="Q427" i="1"/>
  <c r="R427" i="1" s="1"/>
  <c r="O427" i="1"/>
  <c r="Q426" i="1"/>
  <c r="R426" i="1" s="1"/>
  <c r="O426" i="1"/>
  <c r="Q425" i="1"/>
  <c r="R425" i="1" s="1"/>
  <c r="O425" i="1"/>
  <c r="Q424" i="1"/>
  <c r="R424" i="1" s="1"/>
  <c r="O424" i="1"/>
  <c r="Q423" i="1"/>
  <c r="R423" i="1" s="1"/>
  <c r="O423" i="1"/>
  <c r="Q422" i="1"/>
  <c r="R422" i="1" s="1"/>
  <c r="O422" i="1"/>
  <c r="Q421" i="1"/>
  <c r="R421" i="1" s="1"/>
  <c r="O421" i="1"/>
  <c r="O420" i="1"/>
  <c r="P419" i="1"/>
  <c r="Q420" i="1" s="1"/>
  <c r="R420" i="1" s="1"/>
  <c r="L415" i="1"/>
  <c r="K415" i="1"/>
  <c r="M415" i="1" s="1"/>
  <c r="N415" i="1" s="1"/>
  <c r="T412" i="1"/>
  <c r="Q409" i="1"/>
  <c r="R409" i="1" s="1"/>
  <c r="O409" i="1"/>
  <c r="Q408" i="1"/>
  <c r="R408" i="1" s="1"/>
  <c r="O408" i="1"/>
  <c r="Q407" i="1"/>
  <c r="R407" i="1" s="1"/>
  <c r="O407" i="1"/>
  <c r="Q406" i="1"/>
  <c r="R406" i="1" s="1"/>
  <c r="O406" i="1"/>
  <c r="Q405" i="1"/>
  <c r="R405" i="1" s="1"/>
  <c r="O405" i="1"/>
  <c r="Q404" i="1"/>
  <c r="R404" i="1" s="1"/>
  <c r="O404" i="1"/>
  <c r="Q403" i="1"/>
  <c r="R403" i="1" s="1"/>
  <c r="O403" i="1"/>
  <c r="O402" i="1"/>
  <c r="P401" i="1"/>
  <c r="AU72" i="1" s="1"/>
  <c r="L397" i="1"/>
  <c r="K397" i="1"/>
  <c r="M397" i="1" s="1"/>
  <c r="Q393" i="1"/>
  <c r="R393" i="1" s="1"/>
  <c r="O393" i="1"/>
  <c r="Q392" i="1"/>
  <c r="R392" i="1" s="1"/>
  <c r="O392" i="1"/>
  <c r="Q391" i="1"/>
  <c r="R391" i="1" s="1"/>
  <c r="O391" i="1"/>
  <c r="Q390" i="1"/>
  <c r="R390" i="1" s="1"/>
  <c r="O390" i="1"/>
  <c r="Q389" i="1"/>
  <c r="R389" i="1" s="1"/>
  <c r="O389" i="1"/>
  <c r="Q388" i="1"/>
  <c r="R388" i="1" s="1"/>
  <c r="O388" i="1"/>
  <c r="Q387" i="1"/>
  <c r="R387" i="1" s="1"/>
  <c r="O387" i="1"/>
  <c r="O386" i="1"/>
  <c r="P385" i="1"/>
  <c r="Q386" i="1" s="1"/>
  <c r="R386" i="1" s="1"/>
  <c r="L381" i="1"/>
  <c r="K381" i="1"/>
  <c r="M381" i="1" s="1"/>
  <c r="Q376" i="1"/>
  <c r="R376" i="1" s="1"/>
  <c r="O376" i="1"/>
  <c r="Q375" i="1"/>
  <c r="R375" i="1" s="1"/>
  <c r="O375" i="1"/>
  <c r="Q374" i="1"/>
  <c r="R374" i="1" s="1"/>
  <c r="O374" i="1"/>
  <c r="Q373" i="1"/>
  <c r="R373" i="1" s="1"/>
  <c r="O373" i="1"/>
  <c r="Q372" i="1"/>
  <c r="R372" i="1" s="1"/>
  <c r="O372" i="1"/>
  <c r="Q371" i="1"/>
  <c r="R371" i="1" s="1"/>
  <c r="O371" i="1"/>
  <c r="Q370" i="1"/>
  <c r="R370" i="1" s="1"/>
  <c r="O370" i="1"/>
  <c r="O369" i="1"/>
  <c r="P368" i="1"/>
  <c r="Q369" i="1" s="1"/>
  <c r="R369" i="1" s="1"/>
  <c r="L364" i="1"/>
  <c r="K364" i="1"/>
  <c r="M364" i="1" s="1"/>
  <c r="Q361" i="1"/>
  <c r="R361" i="1" s="1"/>
  <c r="O361" i="1"/>
  <c r="Q360" i="1"/>
  <c r="R360" i="1" s="1"/>
  <c r="O360" i="1"/>
  <c r="Q359" i="1"/>
  <c r="R359" i="1" s="1"/>
  <c r="O359" i="1"/>
  <c r="Q358" i="1"/>
  <c r="R358" i="1" s="1"/>
  <c r="O358" i="1"/>
  <c r="Q357" i="1"/>
  <c r="R357" i="1" s="1"/>
  <c r="O357" i="1"/>
  <c r="Q356" i="1"/>
  <c r="R356" i="1" s="1"/>
  <c r="O356" i="1"/>
  <c r="Q355" i="1"/>
  <c r="R355" i="1" s="1"/>
  <c r="O355" i="1"/>
  <c r="O354" i="1"/>
  <c r="P353" i="1"/>
  <c r="Q354" i="1" s="1"/>
  <c r="R354" i="1" s="1"/>
  <c r="L349" i="1"/>
  <c r="K349" i="1"/>
  <c r="M349" i="1" s="1"/>
  <c r="Q344" i="1"/>
  <c r="R344" i="1" s="1"/>
  <c r="O344" i="1"/>
  <c r="Q343" i="1"/>
  <c r="R343" i="1" s="1"/>
  <c r="O343" i="1"/>
  <c r="Q342" i="1"/>
  <c r="R342" i="1" s="1"/>
  <c r="O342" i="1"/>
  <c r="Q341" i="1"/>
  <c r="R341" i="1" s="1"/>
  <c r="O341" i="1"/>
  <c r="Q340" i="1"/>
  <c r="R340" i="1" s="1"/>
  <c r="O340" i="1"/>
  <c r="Q339" i="1"/>
  <c r="R339" i="1" s="1"/>
  <c r="O339" i="1"/>
  <c r="Q338" i="1"/>
  <c r="R338" i="1" s="1"/>
  <c r="O338" i="1"/>
  <c r="O337" i="1"/>
  <c r="P336" i="1"/>
  <c r="AQ72" i="1" s="1"/>
  <c r="K332" i="1"/>
  <c r="M332" i="1" s="1"/>
  <c r="Q325" i="1"/>
  <c r="R325" i="1" s="1"/>
  <c r="O325" i="1"/>
  <c r="L325" i="1"/>
  <c r="L332" i="1" s="1"/>
  <c r="Q324" i="1"/>
  <c r="R324" i="1" s="1"/>
  <c r="O324" i="1"/>
  <c r="Q323" i="1"/>
  <c r="R323" i="1" s="1"/>
  <c r="O323" i="1"/>
  <c r="Q322" i="1"/>
  <c r="R322" i="1" s="1"/>
  <c r="O322" i="1"/>
  <c r="Q321" i="1"/>
  <c r="R321" i="1" s="1"/>
  <c r="O321" i="1"/>
  <c r="Q320" i="1"/>
  <c r="R320" i="1" s="1"/>
  <c r="O320" i="1"/>
  <c r="Q319" i="1"/>
  <c r="R319" i="1" s="1"/>
  <c r="O319" i="1"/>
  <c r="O318" i="1"/>
  <c r="AP20" i="1" s="1"/>
  <c r="P317" i="1"/>
  <c r="Q318" i="1" s="1"/>
  <c r="L313" i="1"/>
  <c r="K313" i="1"/>
  <c r="M313" i="1" s="1"/>
  <c r="Q307" i="1"/>
  <c r="R307" i="1" s="1"/>
  <c r="O307" i="1"/>
  <c r="Q306" i="1"/>
  <c r="R306" i="1" s="1"/>
  <c r="O306" i="1"/>
  <c r="Q305" i="1"/>
  <c r="R305" i="1" s="1"/>
  <c r="O305" i="1"/>
  <c r="Q304" i="1"/>
  <c r="R304" i="1" s="1"/>
  <c r="O304" i="1"/>
  <c r="Q303" i="1"/>
  <c r="R303" i="1" s="1"/>
  <c r="O303" i="1"/>
  <c r="Q302" i="1"/>
  <c r="R302" i="1" s="1"/>
  <c r="O302" i="1"/>
  <c r="Q301" i="1"/>
  <c r="R301" i="1" s="1"/>
  <c r="AO60" i="1" s="1"/>
  <c r="O301" i="1"/>
  <c r="AO21" i="1" s="1"/>
  <c r="O300" i="1"/>
  <c r="AO20" i="1" s="1"/>
  <c r="P299" i="1"/>
  <c r="AO72" i="1" s="1"/>
  <c r="L295" i="1"/>
  <c r="K295" i="1"/>
  <c r="M295" i="1" s="1"/>
  <c r="Q287" i="1"/>
  <c r="R287" i="1" s="1"/>
  <c r="O287" i="1"/>
  <c r="Q286" i="1"/>
  <c r="R286" i="1" s="1"/>
  <c r="O286" i="1"/>
  <c r="Q285" i="1"/>
  <c r="R285" i="1" s="1"/>
  <c r="O285" i="1"/>
  <c r="Q284" i="1"/>
  <c r="R284" i="1" s="1"/>
  <c r="O284" i="1"/>
  <c r="Q283" i="1"/>
  <c r="R283" i="1" s="1"/>
  <c r="O283" i="1"/>
  <c r="Q282" i="1"/>
  <c r="R282" i="1" s="1"/>
  <c r="AN61" i="1" s="1"/>
  <c r="O282" i="1"/>
  <c r="AN22" i="1" s="1"/>
  <c r="Q281" i="1"/>
  <c r="R281" i="1" s="1"/>
  <c r="AN60" i="1" s="1"/>
  <c r="O281" i="1"/>
  <c r="AN21" i="1" s="1"/>
  <c r="O280" i="1"/>
  <c r="AN20" i="1" s="1"/>
  <c r="P279" i="1"/>
  <c r="Q280" i="1" s="1"/>
  <c r="L275" i="1"/>
  <c r="K275" i="1"/>
  <c r="M275" i="1" s="1"/>
  <c r="Q267" i="1"/>
  <c r="R267" i="1" s="1"/>
  <c r="O267" i="1"/>
  <c r="Q266" i="1"/>
  <c r="R266" i="1" s="1"/>
  <c r="O266" i="1"/>
  <c r="Q265" i="1"/>
  <c r="R265" i="1" s="1"/>
  <c r="O265" i="1"/>
  <c r="Q264" i="1"/>
  <c r="R264" i="1" s="1"/>
  <c r="O264" i="1"/>
  <c r="Q263" i="1"/>
  <c r="R263" i="1" s="1"/>
  <c r="AM62" i="1" s="1"/>
  <c r="O263" i="1"/>
  <c r="AM23" i="1" s="1"/>
  <c r="Q262" i="1"/>
  <c r="AM41" i="1" s="1"/>
  <c r="O262" i="1"/>
  <c r="AM22" i="1" s="1"/>
  <c r="Q261" i="1"/>
  <c r="AM40" i="1" s="1"/>
  <c r="O261" i="1"/>
  <c r="AM21" i="1" s="1"/>
  <c r="O260" i="1"/>
  <c r="AM20" i="1" s="1"/>
  <c r="P259" i="1"/>
  <c r="Q260" i="1" s="1"/>
  <c r="L255" i="1"/>
  <c r="T32" i="1" s="1"/>
  <c r="K255" i="1"/>
  <c r="M255" i="1" s="1"/>
  <c r="Q246" i="1"/>
  <c r="R246" i="1" s="1"/>
  <c r="O246" i="1"/>
  <c r="Q245" i="1"/>
  <c r="R245" i="1" s="1"/>
  <c r="AL62" i="1" s="1"/>
  <c r="O245" i="1"/>
  <c r="Q244" i="1"/>
  <c r="R244" i="1" s="1"/>
  <c r="O244" i="1"/>
  <c r="Q243" i="1"/>
  <c r="R243" i="1" s="1"/>
  <c r="O243" i="1"/>
  <c r="AL24" i="1" s="1"/>
  <c r="Q242" i="1"/>
  <c r="R242" i="1" s="1"/>
  <c r="O242" i="1"/>
  <c r="AL23" i="1" s="1"/>
  <c r="Q241" i="1"/>
  <c r="R241" i="1" s="1"/>
  <c r="AL61" i="1" s="1"/>
  <c r="O241" i="1"/>
  <c r="AL22" i="1" s="1"/>
  <c r="Q240" i="1"/>
  <c r="AL40" i="1" s="1"/>
  <c r="O240" i="1"/>
  <c r="AL21" i="1" s="1"/>
  <c r="O239" i="1"/>
  <c r="AL20" i="1" s="1"/>
  <c r="P238" i="1"/>
  <c r="Q239" i="1" s="1"/>
  <c r="L233" i="1"/>
  <c r="T31" i="1" s="1"/>
  <c r="K233" i="1"/>
  <c r="M233" i="1" s="1"/>
  <c r="Q226" i="1"/>
  <c r="R226" i="1" s="1"/>
  <c r="O226" i="1"/>
  <c r="Q225" i="1"/>
  <c r="R225" i="1" s="1"/>
  <c r="O225" i="1"/>
  <c r="Q224" i="1"/>
  <c r="R224" i="1" s="1"/>
  <c r="O224" i="1"/>
  <c r="AK25" i="1" s="1"/>
  <c r="Q223" i="1"/>
  <c r="R223" i="1" s="1"/>
  <c r="O223" i="1"/>
  <c r="AK24" i="1" s="1"/>
  <c r="Q222" i="1"/>
  <c r="R222" i="1" s="1"/>
  <c r="AK62" i="1" s="1"/>
  <c r="O222" i="1"/>
  <c r="AK23" i="1" s="1"/>
  <c r="Q221" i="1"/>
  <c r="R221" i="1" s="1"/>
  <c r="AK61" i="1" s="1"/>
  <c r="O221" i="1"/>
  <c r="AK22" i="1" s="1"/>
  <c r="Q220" i="1"/>
  <c r="R220" i="1" s="1"/>
  <c r="AK60" i="1" s="1"/>
  <c r="O220" i="1"/>
  <c r="AK21" i="1" s="1"/>
  <c r="O219" i="1"/>
  <c r="AK20" i="1" s="1"/>
  <c r="P218" i="1"/>
  <c r="Q219" i="1" s="1"/>
  <c r="L214" i="1"/>
  <c r="T30" i="1" s="1"/>
  <c r="K214" i="1"/>
  <c r="M214" i="1" s="1"/>
  <c r="Q208" i="1"/>
  <c r="R208" i="1" s="1"/>
  <c r="O208" i="1"/>
  <c r="Q207" i="1"/>
  <c r="AJ45" i="1" s="1"/>
  <c r="O207" i="1"/>
  <c r="AJ26" i="1" s="1"/>
  <c r="Q206" i="1"/>
  <c r="AJ44" i="1" s="1"/>
  <c r="O206" i="1"/>
  <c r="AJ25" i="1" s="1"/>
  <c r="Q205" i="1"/>
  <c r="R205" i="1" s="1"/>
  <c r="AJ63" i="1" s="1"/>
  <c r="O205" i="1"/>
  <c r="AJ24" i="1" s="1"/>
  <c r="Q204" i="1"/>
  <c r="AJ42" i="1" s="1"/>
  <c r="O204" i="1"/>
  <c r="AJ23" i="1" s="1"/>
  <c r="Q203" i="1"/>
  <c r="AJ41" i="1" s="1"/>
  <c r="O203" i="1"/>
  <c r="AJ22" i="1" s="1"/>
  <c r="Q202" i="1"/>
  <c r="R202" i="1" s="1"/>
  <c r="AJ60" i="1" s="1"/>
  <c r="O202" i="1"/>
  <c r="AJ21" i="1" s="1"/>
  <c r="O201" i="1"/>
  <c r="AJ20" i="1" s="1"/>
  <c r="P200" i="1"/>
  <c r="Q201" i="1" s="1"/>
  <c r="L195" i="1"/>
  <c r="T29" i="1" s="1"/>
  <c r="K195" i="1"/>
  <c r="M195" i="1" s="1"/>
  <c r="Q191" i="1"/>
  <c r="R191" i="1" s="1"/>
  <c r="O191" i="1"/>
  <c r="AI27" i="1" s="1"/>
  <c r="Q190" i="1"/>
  <c r="R190" i="1" s="1"/>
  <c r="O190" i="1"/>
  <c r="AI26" i="1" s="1"/>
  <c r="Q189" i="1"/>
  <c r="R189" i="1" s="1"/>
  <c r="AI64" i="1" s="1"/>
  <c r="O189" i="1"/>
  <c r="AI25" i="1" s="1"/>
  <c r="Q188" i="1"/>
  <c r="R188" i="1" s="1"/>
  <c r="AI63" i="1" s="1"/>
  <c r="O188" i="1"/>
  <c r="AI24" i="1" s="1"/>
  <c r="Q187" i="1"/>
  <c r="R187" i="1" s="1"/>
  <c r="AI62" i="1" s="1"/>
  <c r="O187" i="1"/>
  <c r="AI23" i="1" s="1"/>
  <c r="Q186" i="1"/>
  <c r="AI41" i="1" s="1"/>
  <c r="O186" i="1"/>
  <c r="AI22" i="1" s="1"/>
  <c r="Q185" i="1"/>
  <c r="R185" i="1" s="1"/>
  <c r="AI60" i="1" s="1"/>
  <c r="O185" i="1"/>
  <c r="AI21" i="1" s="1"/>
  <c r="O184" i="1"/>
  <c r="AI20" i="1" s="1"/>
  <c r="P183" i="1"/>
  <c r="Q184" i="1" s="1"/>
  <c r="AI39" i="1" s="1"/>
  <c r="L175" i="1"/>
  <c r="T28" i="1" s="1"/>
  <c r="K175" i="1"/>
  <c r="F177" i="1" s="1"/>
  <c r="Q171" i="1"/>
  <c r="R171" i="1" s="1"/>
  <c r="O171" i="1"/>
  <c r="AH27" i="1" s="1"/>
  <c r="Q170" i="1"/>
  <c r="R170" i="1" s="1"/>
  <c r="AH65" i="1" s="1"/>
  <c r="O170" i="1"/>
  <c r="AH26" i="1" s="1"/>
  <c r="Q169" i="1"/>
  <c r="R169" i="1" s="1"/>
  <c r="AH64" i="1" s="1"/>
  <c r="O169" i="1"/>
  <c r="AH25" i="1" s="1"/>
  <c r="Q168" i="1"/>
  <c r="R168" i="1" s="1"/>
  <c r="AH63" i="1" s="1"/>
  <c r="O168" i="1"/>
  <c r="AH24" i="1" s="1"/>
  <c r="Q167" i="1"/>
  <c r="R167" i="1" s="1"/>
  <c r="AH62" i="1" s="1"/>
  <c r="O167" i="1"/>
  <c r="AH23" i="1" s="1"/>
  <c r="Q166" i="1"/>
  <c r="R166" i="1" s="1"/>
  <c r="AH61" i="1" s="1"/>
  <c r="O166" i="1"/>
  <c r="AH22" i="1" s="1"/>
  <c r="Q165" i="1"/>
  <c r="R165" i="1" s="1"/>
  <c r="AH60" i="1" s="1"/>
  <c r="O165" i="1"/>
  <c r="AH21" i="1" s="1"/>
  <c r="O164" i="1"/>
  <c r="AH20" i="1" s="1"/>
  <c r="P163" i="1"/>
  <c r="Q164" i="1" s="1"/>
  <c r="L157" i="1"/>
  <c r="T27" i="1" s="1"/>
  <c r="K157" i="1"/>
  <c r="M157" i="1" s="1"/>
  <c r="Q152" i="1"/>
  <c r="R152" i="1" s="1"/>
  <c r="AG66" i="1" s="1"/>
  <c r="O152" i="1"/>
  <c r="AG27" i="1" s="1"/>
  <c r="Q151" i="1"/>
  <c r="AG45" i="1" s="1"/>
  <c r="O151" i="1"/>
  <c r="AG26" i="1" s="1"/>
  <c r="Q150" i="1"/>
  <c r="R150" i="1" s="1"/>
  <c r="AG64" i="1" s="1"/>
  <c r="O150" i="1"/>
  <c r="AG25" i="1" s="1"/>
  <c r="Q149" i="1"/>
  <c r="R149" i="1" s="1"/>
  <c r="AG63" i="1" s="1"/>
  <c r="O149" i="1"/>
  <c r="AG24" i="1" s="1"/>
  <c r="Q148" i="1"/>
  <c r="R148" i="1" s="1"/>
  <c r="AG62" i="1" s="1"/>
  <c r="O148" i="1"/>
  <c r="AG23" i="1" s="1"/>
  <c r="Q147" i="1"/>
  <c r="AG41" i="1" s="1"/>
  <c r="O147" i="1"/>
  <c r="AG22" i="1" s="1"/>
  <c r="Q146" i="1"/>
  <c r="R146" i="1" s="1"/>
  <c r="AG60" i="1" s="1"/>
  <c r="O146" i="1"/>
  <c r="AG21" i="1" s="1"/>
  <c r="O145" i="1"/>
  <c r="AG20" i="1" s="1"/>
  <c r="P144" i="1"/>
  <c r="AG72" i="1" s="1"/>
  <c r="Q140" i="1"/>
  <c r="P140" i="1"/>
  <c r="L138" i="1"/>
  <c r="T26" i="1" s="1"/>
  <c r="K138" i="1"/>
  <c r="M138" i="1" s="1"/>
  <c r="Q131" i="1"/>
  <c r="R131" i="1" s="1"/>
  <c r="AF66" i="1" s="1"/>
  <c r="O131" i="1"/>
  <c r="AF27" i="1" s="1"/>
  <c r="Q130" i="1"/>
  <c r="R130" i="1" s="1"/>
  <c r="AF65" i="1" s="1"/>
  <c r="O130" i="1"/>
  <c r="AF26" i="1" s="1"/>
  <c r="Q129" i="1"/>
  <c r="R129" i="1" s="1"/>
  <c r="AF64" i="1" s="1"/>
  <c r="O129" i="1"/>
  <c r="AF25" i="1" s="1"/>
  <c r="Q128" i="1"/>
  <c r="R128" i="1" s="1"/>
  <c r="AF63" i="1" s="1"/>
  <c r="O128" i="1"/>
  <c r="AF24" i="1" s="1"/>
  <c r="Q127" i="1"/>
  <c r="R127" i="1" s="1"/>
  <c r="AF62" i="1" s="1"/>
  <c r="O127" i="1"/>
  <c r="AF23" i="1" s="1"/>
  <c r="Q126" i="1"/>
  <c r="R126" i="1" s="1"/>
  <c r="AF61" i="1" s="1"/>
  <c r="O126" i="1"/>
  <c r="AF22" i="1" s="1"/>
  <c r="Q125" i="1"/>
  <c r="AF40" i="1" s="1"/>
  <c r="O125" i="1"/>
  <c r="AF21" i="1" s="1"/>
  <c r="O124" i="1"/>
  <c r="AF20" i="1" s="1"/>
  <c r="P123" i="1"/>
  <c r="Q124" i="1" s="1"/>
  <c r="L118" i="1"/>
  <c r="T25" i="1" s="1"/>
  <c r="K118" i="1"/>
  <c r="M118" i="1" s="1"/>
  <c r="Q112" i="1"/>
  <c r="R112" i="1" s="1"/>
  <c r="Q111" i="1"/>
  <c r="R111" i="1" s="1"/>
  <c r="AE66" i="1" s="1"/>
  <c r="O111" i="1"/>
  <c r="AE27" i="1" s="1"/>
  <c r="Q110" i="1"/>
  <c r="R110" i="1" s="1"/>
  <c r="AE65" i="1" s="1"/>
  <c r="O110" i="1"/>
  <c r="AE26" i="1" s="1"/>
  <c r="Q109" i="1"/>
  <c r="AE44" i="1" s="1"/>
  <c r="O109" i="1"/>
  <c r="AE25" i="1" s="1"/>
  <c r="Q108" i="1"/>
  <c r="AE43" i="1" s="1"/>
  <c r="O108" i="1"/>
  <c r="AE24" i="1" s="1"/>
  <c r="Q107" i="1"/>
  <c r="R107" i="1" s="1"/>
  <c r="AE62" i="1" s="1"/>
  <c r="O107" i="1"/>
  <c r="AE23" i="1" s="1"/>
  <c r="Q106" i="1"/>
  <c r="R106" i="1" s="1"/>
  <c r="AE61" i="1" s="1"/>
  <c r="O106" i="1"/>
  <c r="AE22" i="1" s="1"/>
  <c r="Q105" i="1"/>
  <c r="R105" i="1" s="1"/>
  <c r="AE60" i="1" s="1"/>
  <c r="O105" i="1"/>
  <c r="AE21" i="1" s="1"/>
  <c r="O104" i="1"/>
  <c r="AE20" i="1" s="1"/>
  <c r="P103" i="1"/>
  <c r="AE72" i="1" s="1"/>
  <c r="Q97" i="1"/>
  <c r="R97" i="1" s="1"/>
  <c r="L97" i="1"/>
  <c r="T24" i="1" s="1"/>
  <c r="K97" i="1"/>
  <c r="M97" i="1" s="1"/>
  <c r="Q93" i="1"/>
  <c r="R93" i="1" s="1"/>
  <c r="Q92" i="1"/>
  <c r="R92" i="1" s="1"/>
  <c r="Q91" i="1"/>
  <c r="AD46" i="1" s="1"/>
  <c r="O91" i="1"/>
  <c r="AD27" i="1" s="1"/>
  <c r="Q90" i="1"/>
  <c r="R90" i="1" s="1"/>
  <c r="AD65" i="1" s="1"/>
  <c r="O90" i="1"/>
  <c r="AD26" i="1" s="1"/>
  <c r="Q89" i="1"/>
  <c r="R89" i="1" s="1"/>
  <c r="AD64" i="1" s="1"/>
  <c r="O89" i="1"/>
  <c r="AD25" i="1" s="1"/>
  <c r="Q88" i="1"/>
  <c r="AD43" i="1" s="1"/>
  <c r="O88" i="1"/>
  <c r="AD24" i="1" s="1"/>
  <c r="Q87" i="1"/>
  <c r="R87" i="1" s="1"/>
  <c r="AD62" i="1" s="1"/>
  <c r="O87" i="1"/>
  <c r="AD23" i="1" s="1"/>
  <c r="Q86" i="1"/>
  <c r="AD41" i="1" s="1"/>
  <c r="O86" i="1"/>
  <c r="AD22" i="1" s="1"/>
  <c r="Q85" i="1"/>
  <c r="R85" i="1" s="1"/>
  <c r="AD60" i="1" s="1"/>
  <c r="O85" i="1"/>
  <c r="AD21" i="1" s="1"/>
  <c r="O84" i="1"/>
  <c r="AD20" i="1" s="1"/>
  <c r="P83" i="1"/>
  <c r="Q84" i="1" s="1"/>
  <c r="L77" i="1"/>
  <c r="T23" i="1" s="1"/>
  <c r="K77" i="1"/>
  <c r="M77" i="1" s="1"/>
  <c r="Q74" i="1"/>
  <c r="R74" i="1" s="1"/>
  <c r="Q73" i="1"/>
  <c r="R73" i="1" s="1"/>
  <c r="AY72" i="1"/>
  <c r="AL72" i="1"/>
  <c r="AF72" i="1"/>
  <c r="Q72" i="1"/>
  <c r="R72" i="1" s="1"/>
  <c r="L72" i="1"/>
  <c r="Q71" i="1"/>
  <c r="R71" i="1" s="1"/>
  <c r="AC66" i="1" s="1"/>
  <c r="O71" i="1"/>
  <c r="AC27" i="1" s="1"/>
  <c r="Q70" i="1"/>
  <c r="R70" i="1" s="1"/>
  <c r="AC65" i="1" s="1"/>
  <c r="O70" i="1"/>
  <c r="AC26" i="1" s="1"/>
  <c r="Q69" i="1"/>
  <c r="AC44" i="1" s="1"/>
  <c r="O69" i="1"/>
  <c r="AC25" i="1" s="1"/>
  <c r="Q68" i="1"/>
  <c r="R68" i="1" s="1"/>
  <c r="AC63" i="1" s="1"/>
  <c r="O68" i="1"/>
  <c r="AC24" i="1" s="1"/>
  <c r="Q67" i="1"/>
  <c r="R67" i="1" s="1"/>
  <c r="AC62" i="1" s="1"/>
  <c r="O67" i="1"/>
  <c r="AC23" i="1" s="1"/>
  <c r="AI66" i="1"/>
  <c r="AH66" i="1"/>
  <c r="Q66" i="1"/>
  <c r="AC41" i="1" s="1"/>
  <c r="O66" i="1"/>
  <c r="AC22" i="1" s="1"/>
  <c r="AJ65" i="1"/>
  <c r="AI65" i="1"/>
  <c r="Q65" i="1"/>
  <c r="R65" i="1" s="1"/>
  <c r="AC60" i="1" s="1"/>
  <c r="O65" i="1"/>
  <c r="AC21" i="1" s="1"/>
  <c r="AK64" i="1"/>
  <c r="AJ64" i="1"/>
  <c r="O64" i="1"/>
  <c r="AC20" i="1" s="1"/>
  <c r="AL63" i="1"/>
  <c r="AK63" i="1"/>
  <c r="P63" i="1"/>
  <c r="Q64" i="1" s="1"/>
  <c r="L56" i="1"/>
  <c r="T22" i="1" s="1"/>
  <c r="K56" i="1"/>
  <c r="Q52" i="1"/>
  <c r="R52" i="1" s="1"/>
  <c r="Q51" i="1"/>
  <c r="R51" i="1" s="1"/>
  <c r="Q50" i="1"/>
  <c r="R50" i="1" s="1"/>
  <c r="Q49" i="1"/>
  <c r="R49" i="1" s="1"/>
  <c r="AB66" i="1" s="1"/>
  <c r="O49" i="1"/>
  <c r="AB27" i="1" s="1"/>
  <c r="L49" i="1"/>
  <c r="Q48" i="1"/>
  <c r="AB45" i="1" s="1"/>
  <c r="O48" i="1"/>
  <c r="AB26" i="1" s="1"/>
  <c r="Q47" i="1"/>
  <c r="R47" i="1" s="1"/>
  <c r="AB64" i="1" s="1"/>
  <c r="O47" i="1"/>
  <c r="AB25" i="1" s="1"/>
  <c r="Q46" i="1"/>
  <c r="R46" i="1" s="1"/>
  <c r="AB63" i="1" s="1"/>
  <c r="O46" i="1"/>
  <c r="AB24" i="1" s="1"/>
  <c r="Q45" i="1"/>
  <c r="R45" i="1" s="1"/>
  <c r="AB62" i="1" s="1"/>
  <c r="O45" i="1"/>
  <c r="AB23" i="1" s="1"/>
  <c r="AB44" i="1"/>
  <c r="Q44" i="1"/>
  <c r="AB41" i="1" s="1"/>
  <c r="O44" i="1"/>
  <c r="AB22" i="1" s="1"/>
  <c r="Q43" i="1"/>
  <c r="AB40" i="1" s="1"/>
  <c r="O43" i="1"/>
  <c r="AB21" i="1" s="1"/>
  <c r="O42" i="1"/>
  <c r="AB20" i="1" s="1"/>
  <c r="P41" i="1"/>
  <c r="AB72" i="1" s="1"/>
  <c r="L34" i="1"/>
  <c r="T21" i="1" s="1"/>
  <c r="K34" i="1"/>
  <c r="L36" i="1" s="1"/>
  <c r="M36" i="1" s="1"/>
  <c r="Q31" i="1"/>
  <c r="R31" i="1" s="1"/>
  <c r="Q30" i="1"/>
  <c r="R30" i="1" s="1"/>
  <c r="Q29" i="1"/>
  <c r="R29" i="1" s="1"/>
  <c r="Q28" i="1"/>
  <c r="R28" i="1" s="1"/>
  <c r="AA27" i="1"/>
  <c r="Q27" i="1"/>
  <c r="R27" i="1" s="1"/>
  <c r="AA66" i="1" s="1"/>
  <c r="O27" i="1"/>
  <c r="L27" i="1"/>
  <c r="AA26" i="1"/>
  <c r="Q26" i="1"/>
  <c r="R26" i="1" s="1"/>
  <c r="AA65" i="1" s="1"/>
  <c r="O26" i="1"/>
  <c r="AA25" i="1"/>
  <c r="Q25" i="1"/>
  <c r="R25" i="1" s="1"/>
  <c r="AA64" i="1" s="1"/>
  <c r="O25" i="1"/>
  <c r="AA24" i="1"/>
  <c r="Q24" i="1"/>
  <c r="R24" i="1" s="1"/>
  <c r="AA63" i="1" s="1"/>
  <c r="O24" i="1"/>
  <c r="AA23" i="1"/>
  <c r="Q23" i="1"/>
  <c r="R23" i="1" s="1"/>
  <c r="AA62" i="1" s="1"/>
  <c r="O23" i="1"/>
  <c r="AA22" i="1"/>
  <c r="Q22" i="1"/>
  <c r="AA41" i="1" s="1"/>
  <c r="O22" i="1"/>
  <c r="AA21" i="1"/>
  <c r="Q21" i="1"/>
  <c r="AA40" i="1" s="1"/>
  <c r="O21" i="1"/>
  <c r="AA20" i="1"/>
  <c r="O20" i="1"/>
  <c r="P19" i="1"/>
  <c r="Q20" i="1" s="1"/>
  <c r="M898" i="6" l="1"/>
  <c r="Q895" i="6"/>
  <c r="Q896" i="6" s="1"/>
  <c r="M375" i="3"/>
  <c r="Q372" i="3"/>
  <c r="Q373" i="3" s="1"/>
  <c r="M353" i="3"/>
  <c r="Q350" i="3"/>
  <c r="Q351" i="3" s="1"/>
  <c r="Q88" i="17"/>
  <c r="R88" i="17" s="1"/>
  <c r="M81" i="17"/>
  <c r="M330" i="17"/>
  <c r="N330" i="17" s="1"/>
  <c r="Q327" i="17"/>
  <c r="Q328" i="17" s="1"/>
  <c r="N242" i="16"/>
  <c r="M331" i="16"/>
  <c r="N331" i="16" s="1"/>
  <c r="Q328" i="16"/>
  <c r="Q329" i="16" s="1"/>
  <c r="Q65" i="16"/>
  <c r="R65" i="16" s="1"/>
  <c r="Q117" i="15"/>
  <c r="R117" i="15" s="1"/>
  <c r="N703" i="15"/>
  <c r="M681" i="15"/>
  <c r="N681" i="15" s="1"/>
  <c r="Q678" i="15"/>
  <c r="Q679" i="15" s="1"/>
  <c r="O480" i="14"/>
  <c r="N388" i="14"/>
  <c r="N271" i="14"/>
  <c r="T350" i="14"/>
  <c r="O549" i="14"/>
  <c r="Q326" i="14"/>
  <c r="R326" i="14" s="1"/>
  <c r="N729" i="14"/>
  <c r="O729" i="14" s="1"/>
  <c r="R726" i="14"/>
  <c r="R727" i="14" s="1"/>
  <c r="N109" i="14"/>
  <c r="N179" i="14"/>
  <c r="N365" i="14"/>
  <c r="O293" i="13"/>
  <c r="R597" i="12"/>
  <c r="R598" i="12" s="1"/>
  <c r="O255" i="12"/>
  <c r="O394" i="12"/>
  <c r="R262" i="12"/>
  <c r="S262" i="12" s="1"/>
  <c r="R643" i="12"/>
  <c r="R644" i="12" s="1"/>
  <c r="R391" i="12"/>
  <c r="R392" i="12" s="1"/>
  <c r="R607" i="12"/>
  <c r="S607" i="12" s="1"/>
  <c r="R630" i="12"/>
  <c r="S630" i="12" s="1"/>
  <c r="V73" i="12"/>
  <c r="O141" i="12"/>
  <c r="R285" i="12"/>
  <c r="S285" i="12" s="1"/>
  <c r="R506" i="12"/>
  <c r="R507" i="12" s="1"/>
  <c r="T741" i="12"/>
  <c r="R424" i="12"/>
  <c r="S424" i="12" s="1"/>
  <c r="R252" i="12"/>
  <c r="R253" i="12" s="1"/>
  <c r="U402" i="12"/>
  <c r="O69" i="12"/>
  <c r="O158" i="12"/>
  <c r="O278" i="12"/>
  <c r="U517" i="12"/>
  <c r="R552" i="12"/>
  <c r="R553" i="12" s="1"/>
  <c r="R64" i="11"/>
  <c r="W119" i="11" s="1"/>
  <c r="N291" i="11"/>
  <c r="AP127" i="10"/>
  <c r="R68" i="10"/>
  <c r="AD105" i="10" s="1"/>
  <c r="R85" i="10"/>
  <c r="AE102" i="10" s="1"/>
  <c r="N149" i="10"/>
  <c r="Q308" i="10"/>
  <c r="Q309" i="10" s="1"/>
  <c r="Q745" i="10"/>
  <c r="Q746" i="10" s="1"/>
  <c r="T549" i="10"/>
  <c r="R21" i="10"/>
  <c r="AB103" i="10" s="1"/>
  <c r="Q257" i="10"/>
  <c r="R257" i="10" s="1"/>
  <c r="AI61" i="10"/>
  <c r="AF65" i="10"/>
  <c r="Q525" i="10"/>
  <c r="R525" i="10" s="1"/>
  <c r="Q755" i="10"/>
  <c r="R755" i="10" s="1"/>
  <c r="S845" i="10"/>
  <c r="AD62" i="10"/>
  <c r="M472" i="10"/>
  <c r="R124" i="10"/>
  <c r="AG104" i="10" s="1"/>
  <c r="AI127" i="10"/>
  <c r="M541" i="10"/>
  <c r="N541" i="10" s="1"/>
  <c r="Q538" i="10"/>
  <c r="Q539" i="10" s="1"/>
  <c r="Q768" i="10"/>
  <c r="Q769" i="10" s="1"/>
  <c r="Q676" i="10"/>
  <c r="Q677" i="10" s="1"/>
  <c r="M859" i="10"/>
  <c r="N859" i="10" s="1"/>
  <c r="Q856" i="10"/>
  <c r="Q857" i="10" s="1"/>
  <c r="N438" i="9"/>
  <c r="Q271" i="9"/>
  <c r="R271" i="9" s="1"/>
  <c r="AE117" i="9"/>
  <c r="Q253" i="9"/>
  <c r="R253" i="9" s="1"/>
  <c r="N462" i="9"/>
  <c r="AE56" i="9"/>
  <c r="R87" i="9"/>
  <c r="AF96" i="9" s="1"/>
  <c r="AC53" i="9"/>
  <c r="AJ117" i="9"/>
  <c r="Q39" i="9"/>
  <c r="R39" i="9" s="1"/>
  <c r="AF53" i="9"/>
  <c r="N284" i="9"/>
  <c r="N346" i="9"/>
  <c r="Q515" i="9"/>
  <c r="R515" i="9" s="1"/>
  <c r="AG53" i="9"/>
  <c r="AI53" i="9"/>
  <c r="N266" i="9"/>
  <c r="AG55" i="9"/>
  <c r="Q422" i="9"/>
  <c r="R422" i="9" s="1"/>
  <c r="AG46" i="9"/>
  <c r="AC56" i="9"/>
  <c r="Q99" i="9"/>
  <c r="AG45" i="9" s="1"/>
  <c r="N248" i="9"/>
  <c r="M152" i="8"/>
  <c r="T581" i="7"/>
  <c r="G48" i="7"/>
  <c r="AD48" i="7"/>
  <c r="AI87" i="7"/>
  <c r="AI45" i="7"/>
  <c r="AP87" i="7"/>
  <c r="AC46" i="7"/>
  <c r="AF46" i="7"/>
  <c r="AN87" i="7"/>
  <c r="AG46" i="7"/>
  <c r="Q290" i="7"/>
  <c r="Q291" i="7" s="1"/>
  <c r="R90" i="7"/>
  <c r="AF75" i="7" s="1"/>
  <c r="Q38" i="7"/>
  <c r="R38" i="7" s="1"/>
  <c r="AC70" i="7" s="1"/>
  <c r="AO87" i="7"/>
  <c r="M389" i="7"/>
  <c r="N389" i="7" s="1"/>
  <c r="AD46" i="7"/>
  <c r="R102" i="7"/>
  <c r="AG72" i="7" s="1"/>
  <c r="N196" i="7"/>
  <c r="Q419" i="7"/>
  <c r="R419" i="7" s="1"/>
  <c r="AI44" i="7"/>
  <c r="AH46" i="7"/>
  <c r="AD50" i="7"/>
  <c r="M481" i="7"/>
  <c r="AD44" i="7"/>
  <c r="R23" i="7"/>
  <c r="AB73" i="7" s="1"/>
  <c r="Q277" i="7"/>
  <c r="R277" i="7" s="1"/>
  <c r="T397" i="7"/>
  <c r="M504" i="7"/>
  <c r="Q54" i="7"/>
  <c r="Q409" i="7"/>
  <c r="Q410" i="7" s="1"/>
  <c r="AD47" i="7"/>
  <c r="AH87" i="7"/>
  <c r="AH47" i="7"/>
  <c r="N216" i="7"/>
  <c r="R25" i="6"/>
  <c r="AA90" i="6" s="1"/>
  <c r="R47" i="6"/>
  <c r="AB91" i="6" s="1"/>
  <c r="AG45" i="6"/>
  <c r="U303" i="6"/>
  <c r="U304" i="6" s="1"/>
  <c r="M349" i="6"/>
  <c r="N349" i="6" s="1"/>
  <c r="R21" i="6"/>
  <c r="AA86" i="6" s="1"/>
  <c r="AI45" i="6"/>
  <c r="R164" i="6"/>
  <c r="AH86" i="6" s="1"/>
  <c r="Q669" i="6"/>
  <c r="Q670" i="6" s="1"/>
  <c r="AF48" i="6"/>
  <c r="R91" i="6"/>
  <c r="AD91" i="6" s="1"/>
  <c r="AF107" i="6"/>
  <c r="Q577" i="6"/>
  <c r="Q578" i="6" s="1"/>
  <c r="N649" i="6"/>
  <c r="AB46" i="6"/>
  <c r="AF49" i="6"/>
  <c r="T334" i="6"/>
  <c r="X813" i="6"/>
  <c r="Q971" i="6"/>
  <c r="R971" i="6" s="1"/>
  <c r="R43" i="6"/>
  <c r="AB87" i="6" s="1"/>
  <c r="R212" i="6"/>
  <c r="AK84" i="6" s="1"/>
  <c r="Q927" i="6"/>
  <c r="R927" i="6" s="1"/>
  <c r="M33" i="6"/>
  <c r="N33" i="6" s="1"/>
  <c r="U62" i="6" s="1"/>
  <c r="U43" i="6"/>
  <c r="M603" i="6"/>
  <c r="N603" i="6" s="1"/>
  <c r="Q715" i="6"/>
  <c r="Q716" i="6" s="1"/>
  <c r="AJ46" i="6"/>
  <c r="T426" i="6"/>
  <c r="Q531" i="6"/>
  <c r="Q532" i="6" s="1"/>
  <c r="AC56" i="6"/>
  <c r="F78" i="6"/>
  <c r="AO107" i="6"/>
  <c r="N718" i="6"/>
  <c r="Q748" i="6"/>
  <c r="R748" i="6" s="1"/>
  <c r="AI41" i="5"/>
  <c r="R124" i="5"/>
  <c r="R164" i="5"/>
  <c r="AI60" i="5" s="1"/>
  <c r="N714" i="5"/>
  <c r="W834" i="5"/>
  <c r="AH44" i="5"/>
  <c r="Q376" i="5"/>
  <c r="R376" i="5" s="1"/>
  <c r="AG42" i="5"/>
  <c r="Q481" i="5"/>
  <c r="Q482" i="5" s="1"/>
  <c r="S969" i="5"/>
  <c r="T745" i="5"/>
  <c r="AD38" i="5"/>
  <c r="AJ40" i="5"/>
  <c r="Q619" i="5"/>
  <c r="Q620" i="5" s="1"/>
  <c r="AE38" i="5"/>
  <c r="AL40" i="5"/>
  <c r="AF40" i="5"/>
  <c r="AJ38" i="5"/>
  <c r="AI68" i="5"/>
  <c r="AD43" i="5"/>
  <c r="T653" i="5"/>
  <c r="S947" i="5"/>
  <c r="AE39" i="4"/>
  <c r="Q206" i="4"/>
  <c r="AK37" i="4" s="1"/>
  <c r="S850" i="4"/>
  <c r="AL41" i="4"/>
  <c r="AC40" i="4"/>
  <c r="AF69" i="4"/>
  <c r="AJ40" i="4"/>
  <c r="AF43" i="4"/>
  <c r="N439" i="4"/>
  <c r="N397" i="3"/>
  <c r="Q88" i="3"/>
  <c r="R88" i="3" s="1"/>
  <c r="Q448" i="3"/>
  <c r="R448" i="3" s="1"/>
  <c r="N104" i="3"/>
  <c r="N219" i="3"/>
  <c r="R292" i="2"/>
  <c r="AN59" i="2" s="1"/>
  <c r="AN38" i="2"/>
  <c r="AE40" i="2"/>
  <c r="R69" i="2"/>
  <c r="AC64" i="2" s="1"/>
  <c r="R258" i="2"/>
  <c r="AL63" i="2" s="1"/>
  <c r="AA43" i="2"/>
  <c r="AI72" i="2"/>
  <c r="R138" i="2"/>
  <c r="AF64" i="2" s="1"/>
  <c r="Q272" i="2"/>
  <c r="R272" i="2" s="1"/>
  <c r="AM59" i="2" s="1"/>
  <c r="Q329" i="2"/>
  <c r="AP38" i="2" s="1"/>
  <c r="AG39" i="2"/>
  <c r="AH40" i="2"/>
  <c r="AB43" i="2"/>
  <c r="AJ72" i="2"/>
  <c r="N610" i="2"/>
  <c r="AL39" i="2"/>
  <c r="AM39" i="2"/>
  <c r="AJ43" i="2"/>
  <c r="AC45" i="2"/>
  <c r="R140" i="2"/>
  <c r="N232" i="2"/>
  <c r="T89" i="2" s="1"/>
  <c r="M587" i="2"/>
  <c r="N587" i="2" s="1"/>
  <c r="Q478" i="2"/>
  <c r="R478" i="2" s="1"/>
  <c r="AS72" i="2"/>
  <c r="Q88" i="2"/>
  <c r="AD38" i="2" s="1"/>
  <c r="Q112" i="2"/>
  <c r="R112" i="2" s="1"/>
  <c r="AE59" i="2" s="1"/>
  <c r="M168" i="2"/>
  <c r="T53" i="2" s="1"/>
  <c r="R66" i="2"/>
  <c r="AC61" i="2" s="1"/>
  <c r="AG45" i="2"/>
  <c r="T50" i="2"/>
  <c r="AA72" i="2"/>
  <c r="AV72" i="2"/>
  <c r="Q491" i="2"/>
  <c r="Q492" i="2" s="1"/>
  <c r="AE41" i="2"/>
  <c r="AH45" i="2"/>
  <c r="AH39" i="2"/>
  <c r="AK40" i="2"/>
  <c r="AI43" i="2"/>
  <c r="R48" i="2"/>
  <c r="Q311" i="2"/>
  <c r="AO38" i="2" s="1"/>
  <c r="AG38" i="2"/>
  <c r="N378" i="2"/>
  <c r="N494" i="2"/>
  <c r="N485" i="1"/>
  <c r="N1101" i="1"/>
  <c r="AE41" i="1"/>
  <c r="AE45" i="1"/>
  <c r="AB42" i="1"/>
  <c r="AE46" i="1"/>
  <c r="Q631" i="1"/>
  <c r="R631" i="1" s="1"/>
  <c r="N468" i="1"/>
  <c r="AE40" i="1"/>
  <c r="AI44" i="1"/>
  <c r="AI72" i="1"/>
  <c r="N275" i="1"/>
  <c r="N313" i="1"/>
  <c r="N381" i="1"/>
  <c r="AN41" i="1"/>
  <c r="AZ72" i="1"/>
  <c r="N648" i="1"/>
  <c r="AK44" i="1"/>
  <c r="AD45" i="1"/>
  <c r="AF42" i="1"/>
  <c r="N364" i="1"/>
  <c r="N672" i="1"/>
  <c r="N214" i="1"/>
  <c r="T86" i="1" s="1"/>
  <c r="Q679" i="1"/>
  <c r="R679" i="1" s="1"/>
  <c r="M56" i="1"/>
  <c r="N56" i="1" s="1"/>
  <c r="H57" i="1"/>
  <c r="AI46" i="1"/>
  <c r="AJ43" i="1"/>
  <c r="AI40" i="1"/>
  <c r="AD40" i="1"/>
  <c r="AJ40" i="1"/>
  <c r="M286" i="8"/>
  <c r="N286" i="8" s="1"/>
  <c r="Q283" i="8"/>
  <c r="Q284" i="8" s="1"/>
  <c r="V155" i="8"/>
  <c r="M37" i="8"/>
  <c r="N37" i="8" s="1"/>
  <c r="S360" i="8"/>
  <c r="N152" i="8"/>
  <c r="S294" i="8"/>
  <c r="Q21" i="8"/>
  <c r="R21" i="8" s="1"/>
  <c r="V728" i="10"/>
  <c r="R206" i="4"/>
  <c r="AK56" i="4" s="1"/>
  <c r="F110" i="4"/>
  <c r="AE40" i="4"/>
  <c r="AF41" i="4"/>
  <c r="R46" i="4"/>
  <c r="AB62" i="4" s="1"/>
  <c r="AI69" i="4"/>
  <c r="AZ69" i="4"/>
  <c r="R158" i="4"/>
  <c r="AH61" i="4" s="1"/>
  <c r="Q1071" i="4"/>
  <c r="R1071" i="4" s="1"/>
  <c r="AC42" i="4"/>
  <c r="R229" i="4"/>
  <c r="AL59" i="4" s="1"/>
  <c r="AL39" i="4"/>
  <c r="R44" i="4"/>
  <c r="AB60" i="4" s="1"/>
  <c r="F130" i="4"/>
  <c r="AK38" i="4"/>
  <c r="AJ42" i="4"/>
  <c r="M53" i="4"/>
  <c r="N53" i="4" s="1"/>
  <c r="AK42" i="4"/>
  <c r="Q282" i="4"/>
  <c r="AO37" i="4" s="1"/>
  <c r="Q570" i="4"/>
  <c r="R570" i="4" s="1"/>
  <c r="M773" i="4"/>
  <c r="N773" i="4" s="1"/>
  <c r="Q939" i="4"/>
  <c r="R939" i="4" s="1"/>
  <c r="AG40" i="4"/>
  <c r="AG41" i="4"/>
  <c r="AA43" i="4"/>
  <c r="AJ69" i="4"/>
  <c r="M90" i="4"/>
  <c r="N90" i="4" s="1"/>
  <c r="T76" i="4" s="1"/>
  <c r="M635" i="4"/>
  <c r="N635" i="4" s="1"/>
  <c r="N294" i="4"/>
  <c r="R193" i="4"/>
  <c r="AJ60" i="4" s="1"/>
  <c r="S984" i="4"/>
  <c r="AI38" i="4"/>
  <c r="AU69" i="4"/>
  <c r="R189" i="4"/>
  <c r="AJ56" i="4" s="1"/>
  <c r="S523" i="4"/>
  <c r="AX69" i="4"/>
  <c r="Q803" i="4"/>
  <c r="R803" i="4" s="1"/>
  <c r="AM38" i="4"/>
  <c r="AM37" i="4"/>
  <c r="AD39" i="4"/>
  <c r="AH40" i="4"/>
  <c r="N515" i="4"/>
  <c r="Q816" i="4"/>
  <c r="Q817" i="4" s="1"/>
  <c r="S294" i="17"/>
  <c r="N150" i="17"/>
  <c r="Q180" i="17"/>
  <c r="R180" i="17" s="1"/>
  <c r="Q381" i="17"/>
  <c r="R381" i="17" s="1"/>
  <c r="N81" i="17"/>
  <c r="S338" i="17"/>
  <c r="S20" i="17"/>
  <c r="S112" i="17"/>
  <c r="Q88" i="16"/>
  <c r="R88" i="16" s="1"/>
  <c r="T43" i="16"/>
  <c r="S204" i="16"/>
  <c r="N58" i="16"/>
  <c r="Q157" i="16"/>
  <c r="R157" i="16" s="1"/>
  <c r="Q245" i="15"/>
  <c r="Q246" i="15" s="1"/>
  <c r="T164" i="15"/>
  <c r="T417" i="15"/>
  <c r="N156" i="15"/>
  <c r="Q406" i="15"/>
  <c r="Q407" i="15" s="1"/>
  <c r="Q36" i="15"/>
  <c r="R36" i="15" s="1"/>
  <c r="T325" i="15"/>
  <c r="S689" i="15"/>
  <c r="N340" i="15"/>
  <c r="N409" i="15"/>
  <c r="Q439" i="15"/>
  <c r="R439" i="15" s="1"/>
  <c r="Q153" i="15"/>
  <c r="Q154" i="15" s="1"/>
  <c r="N31" i="15"/>
  <c r="Q50" i="13"/>
  <c r="R50" i="13" s="1"/>
  <c r="N63" i="13"/>
  <c r="N201" i="13"/>
  <c r="S92" i="13"/>
  <c r="Q152" i="13"/>
  <c r="Q153" i="13" s="1"/>
  <c r="N224" i="13"/>
  <c r="N247" i="13"/>
  <c r="N30" i="13"/>
  <c r="R321" i="11"/>
  <c r="S321" i="11" s="1"/>
  <c r="N77" i="11"/>
  <c r="N115" i="11"/>
  <c r="N199" i="11"/>
  <c r="V65" i="11"/>
  <c r="AB141" i="11"/>
  <c r="N245" i="11"/>
  <c r="U80" i="11"/>
  <c r="N57" i="11"/>
  <c r="N153" i="11"/>
  <c r="Q196" i="11"/>
  <c r="Q197" i="11" s="1"/>
  <c r="Q62" i="11"/>
  <c r="R62" i="11" s="1"/>
  <c r="W117" i="11" s="1"/>
  <c r="R367" i="11"/>
  <c r="S367" i="11" s="1"/>
  <c r="Q19" i="11"/>
  <c r="R19" i="11" s="1"/>
  <c r="U117" i="11" s="1"/>
  <c r="T230" i="11"/>
  <c r="O383" i="11"/>
  <c r="T414" i="11"/>
  <c r="R526" i="11"/>
  <c r="S526" i="11" s="1"/>
  <c r="Q123" i="11"/>
  <c r="R123" i="11" s="1"/>
  <c r="W65" i="11"/>
  <c r="U77" i="11"/>
  <c r="U150" i="11"/>
  <c r="U151" i="11" s="1"/>
  <c r="AO38" i="5"/>
  <c r="AE42" i="5"/>
  <c r="AB44" i="5"/>
  <c r="N138" i="5"/>
  <c r="T77" i="5" s="1"/>
  <c r="R165" i="5"/>
  <c r="AI61" i="5" s="1"/>
  <c r="Q289" i="5"/>
  <c r="R289" i="5" s="1"/>
  <c r="Q836" i="5"/>
  <c r="R836" i="5" s="1"/>
  <c r="Q924" i="5"/>
  <c r="R924" i="5" s="1"/>
  <c r="V961" i="5"/>
  <c r="N668" i="5"/>
  <c r="Q514" i="5"/>
  <c r="R514" i="5" s="1"/>
  <c r="AB41" i="5"/>
  <c r="AT68" i="5"/>
  <c r="M392" i="5"/>
  <c r="N392" i="5" s="1"/>
  <c r="Q468" i="5"/>
  <c r="R468" i="5" s="1"/>
  <c r="Q1012" i="5"/>
  <c r="R1012" i="5" s="1"/>
  <c r="M668" i="5"/>
  <c r="R21" i="5"/>
  <c r="AA57" i="5" s="1"/>
  <c r="AD37" i="5"/>
  <c r="AL39" i="5"/>
  <c r="AC41" i="5"/>
  <c r="AI44" i="5"/>
  <c r="AA38" i="5"/>
  <c r="AM39" i="5"/>
  <c r="AE41" i="5"/>
  <c r="N484" i="5"/>
  <c r="AE68" i="5"/>
  <c r="R80" i="5"/>
  <c r="AD57" i="5" s="1"/>
  <c r="M599" i="5"/>
  <c r="N599" i="5" s="1"/>
  <c r="S791" i="5"/>
  <c r="AF42" i="5"/>
  <c r="AF38" i="5"/>
  <c r="AF43" i="5"/>
  <c r="AF68" i="5"/>
  <c r="T768" i="5"/>
  <c r="Q101" i="3"/>
  <c r="Q102" i="3" s="1"/>
  <c r="Q55" i="3"/>
  <c r="Q56" i="3" s="1"/>
  <c r="Q157" i="3"/>
  <c r="R157" i="3" s="1"/>
  <c r="N353" i="3"/>
  <c r="Q426" i="3"/>
  <c r="R426" i="3" s="1"/>
  <c r="Q382" i="3"/>
  <c r="R382" i="3" s="1"/>
  <c r="Q249" i="3"/>
  <c r="R249" i="3" s="1"/>
  <c r="M150" i="3"/>
  <c r="N150" i="3" s="1"/>
  <c r="Q338" i="3"/>
  <c r="R338" i="3" s="1"/>
  <c r="Q932" i="1"/>
  <c r="R932" i="1" s="1"/>
  <c r="AK43" i="1"/>
  <c r="N349" i="1"/>
  <c r="N432" i="1"/>
  <c r="N857" i="1"/>
  <c r="AC43" i="1"/>
  <c r="M788" i="1"/>
  <c r="N788" i="1" s="1"/>
  <c r="AO40" i="1"/>
  <c r="Q438" i="1"/>
  <c r="R438" i="1" s="1"/>
  <c r="AH46" i="1"/>
  <c r="AC40" i="1"/>
  <c r="AK41" i="1"/>
  <c r="AI42" i="1"/>
  <c r="Q726" i="1"/>
  <c r="R726" i="1" s="1"/>
  <c r="AM42" i="1"/>
  <c r="AL43" i="1"/>
  <c r="N504" i="1"/>
  <c r="U464" i="1"/>
  <c r="U465" i="1" s="1"/>
  <c r="Q818" i="1"/>
  <c r="R818" i="1" s="1"/>
  <c r="AG40" i="1"/>
  <c r="AD42" i="1"/>
  <c r="H98" i="1"/>
  <c r="N295" i="1"/>
  <c r="AE42" i="1"/>
  <c r="V855" i="1"/>
  <c r="AF45" i="1"/>
  <c r="AK40" i="1"/>
  <c r="AH42" i="1"/>
  <c r="R44" i="1"/>
  <c r="AB61" i="1" s="1"/>
  <c r="AI45" i="1"/>
  <c r="R109" i="1"/>
  <c r="AE64" i="1" s="1"/>
  <c r="Q772" i="1"/>
  <c r="R772" i="1" s="1"/>
  <c r="AN40" i="1"/>
  <c r="AJ72" i="1"/>
  <c r="Q300" i="1"/>
  <c r="R300" i="1" s="1"/>
  <c r="AO59" i="1" s="1"/>
  <c r="N450" i="1"/>
  <c r="N552" i="1"/>
  <c r="Q998" i="1"/>
  <c r="R998" i="1" s="1"/>
  <c r="N1079" i="1"/>
  <c r="AD44" i="1"/>
  <c r="AB46" i="1"/>
  <c r="AM72" i="1"/>
  <c r="R140" i="1"/>
  <c r="Q337" i="1"/>
  <c r="R337" i="1" s="1"/>
  <c r="M34" i="1"/>
  <c r="T48" i="1" s="1"/>
  <c r="AF44" i="1"/>
  <c r="AC46" i="1"/>
  <c r="AS72" i="1"/>
  <c r="M834" i="1"/>
  <c r="N834" i="1" s="1"/>
  <c r="Q976" i="1"/>
  <c r="R976" i="1" s="1"/>
  <c r="Q1064" i="1"/>
  <c r="R1064" i="1" s="1"/>
  <c r="Q1086" i="1"/>
  <c r="R1086" i="1" s="1"/>
  <c r="H36" i="1"/>
  <c r="AB43" i="1"/>
  <c r="AV72" i="1"/>
  <c r="N225" i="15"/>
  <c r="T210" i="15"/>
  <c r="S733" i="15"/>
  <c r="Q754" i="15"/>
  <c r="R754" i="15" s="1"/>
  <c r="T256" i="15"/>
  <c r="Q508" i="15"/>
  <c r="R508" i="15" s="1"/>
  <c r="Q140" i="15"/>
  <c r="R140" i="15" s="1"/>
  <c r="Q222" i="15"/>
  <c r="Q223" i="15" s="1"/>
  <c r="S532" i="15"/>
  <c r="Q498" i="15"/>
  <c r="Q499" i="15" s="1"/>
  <c r="R579" i="14"/>
  <c r="S579" i="14" s="1"/>
  <c r="U488" i="14"/>
  <c r="N34" i="14"/>
  <c r="N155" i="14"/>
  <c r="M295" i="14"/>
  <c r="N295" i="14" s="1"/>
  <c r="Q232" i="14"/>
  <c r="R232" i="14" s="1"/>
  <c r="Q39" i="14"/>
  <c r="R39" i="14" s="1"/>
  <c r="R524" i="14"/>
  <c r="R525" i="14" s="1"/>
  <c r="M127" i="14"/>
  <c r="N127" i="14" s="1"/>
  <c r="R510" i="14"/>
  <c r="S510" i="14" s="1"/>
  <c r="Q19" i="14"/>
  <c r="R19" i="14" s="1"/>
  <c r="N71" i="14"/>
  <c r="N248" i="14"/>
  <c r="M319" i="14"/>
  <c r="N319" i="14" s="1"/>
  <c r="R802" i="14"/>
  <c r="S802" i="14" s="1"/>
  <c r="T442" i="14"/>
  <c r="R477" i="14"/>
  <c r="R478" i="14" s="1"/>
  <c r="N532" i="12"/>
  <c r="O532" i="12" s="1"/>
  <c r="T804" i="12"/>
  <c r="S40" i="12"/>
  <c r="W106" i="12" s="1"/>
  <c r="R39" i="12"/>
  <c r="W69" i="12" s="1"/>
  <c r="S58" i="12"/>
  <c r="X106" i="12" s="1"/>
  <c r="R698" i="12"/>
  <c r="S698" i="12" s="1"/>
  <c r="N417" i="12"/>
  <c r="O417" i="12" s="1"/>
  <c r="N578" i="12"/>
  <c r="O578" i="12" s="1"/>
  <c r="T846" i="12"/>
  <c r="T720" i="12"/>
  <c r="N371" i="12"/>
  <c r="O371" i="12" s="1"/>
  <c r="O52" i="12"/>
  <c r="V70" i="12"/>
  <c r="O231" i="12"/>
  <c r="R824" i="12"/>
  <c r="S824" i="12" s="1"/>
  <c r="Q71" i="13"/>
  <c r="R71" i="13" s="1"/>
  <c r="Q139" i="13"/>
  <c r="R139" i="13" s="1"/>
  <c r="Q114" i="13"/>
  <c r="R114" i="13" s="1"/>
  <c r="T58" i="1"/>
  <c r="N233" i="1"/>
  <c r="T87" i="1" s="1"/>
  <c r="R19" i="2"/>
  <c r="AA59" i="2" s="1"/>
  <c r="AA38" i="2"/>
  <c r="N97" i="1"/>
  <c r="T80" i="1" s="1"/>
  <c r="T51" i="1"/>
  <c r="AP39" i="1"/>
  <c r="R318" i="1"/>
  <c r="AP59" i="1" s="1"/>
  <c r="AN37" i="4"/>
  <c r="R265" i="4"/>
  <c r="AN56" i="4" s="1"/>
  <c r="R164" i="1"/>
  <c r="AH59" i="1" s="1"/>
  <c r="AH39" i="1"/>
  <c r="AJ39" i="1"/>
  <c r="R201" i="1"/>
  <c r="AJ59" i="1" s="1"/>
  <c r="AH72" i="1"/>
  <c r="S584" i="1"/>
  <c r="AL41" i="2"/>
  <c r="N323" i="2"/>
  <c r="Q538" i="2"/>
  <c r="Q539" i="2" s="1"/>
  <c r="Q216" i="3"/>
  <c r="Q217" i="3" s="1"/>
  <c r="AC41" i="4"/>
  <c r="R65" i="4"/>
  <c r="AC60" i="4" s="1"/>
  <c r="AG69" i="4"/>
  <c r="Q136" i="4"/>
  <c r="R136" i="4" s="1"/>
  <c r="AG56" i="4" s="1"/>
  <c r="U41" i="6"/>
  <c r="N77" i="6"/>
  <c r="U64" i="6" s="1"/>
  <c r="AC45" i="1"/>
  <c r="AA44" i="1"/>
  <c r="R86" i="1"/>
  <c r="AD61" i="1" s="1"/>
  <c r="R91" i="1"/>
  <c r="AD66" i="1" s="1"/>
  <c r="R203" i="1"/>
  <c r="AJ61" i="1" s="1"/>
  <c r="R207" i="1"/>
  <c r="U499" i="1"/>
  <c r="U500" i="1" s="1"/>
  <c r="M742" i="1"/>
  <c r="N742" i="1" s="1"/>
  <c r="Q910" i="1"/>
  <c r="R910" i="1" s="1"/>
  <c r="N1013" i="1"/>
  <c r="AE38" i="2"/>
  <c r="M448" i="2"/>
  <c r="N448" i="2" s="1"/>
  <c r="AC39" i="4"/>
  <c r="AI42" i="4"/>
  <c r="N402" i="4"/>
  <c r="R104" i="6"/>
  <c r="AE84" i="6" s="1"/>
  <c r="AE45" i="6"/>
  <c r="R24" i="4"/>
  <c r="AA61" i="4" s="1"/>
  <c r="AF43" i="1"/>
  <c r="F139" i="1"/>
  <c r="R204" i="1"/>
  <c r="AJ62" i="1" s="1"/>
  <c r="U411" i="1"/>
  <c r="U412" i="1" s="1"/>
  <c r="Q864" i="1"/>
  <c r="R864" i="1" s="1"/>
  <c r="Q1042" i="1"/>
  <c r="R1042" i="1" s="1"/>
  <c r="R42" i="2"/>
  <c r="AB60" i="2" s="1"/>
  <c r="R64" i="2"/>
  <c r="AC59" i="2" s="1"/>
  <c r="R134" i="2"/>
  <c r="AF60" i="2" s="1"/>
  <c r="R179" i="2"/>
  <c r="AH63" i="2" s="1"/>
  <c r="Q418" i="2"/>
  <c r="R418" i="2" s="1"/>
  <c r="Q571" i="2"/>
  <c r="R571" i="2" s="1"/>
  <c r="AN69" i="4"/>
  <c r="N277" i="4"/>
  <c r="AH43" i="1"/>
  <c r="R261" i="1"/>
  <c r="AM60" i="1" s="1"/>
  <c r="Q1020" i="1"/>
  <c r="R1020" i="1" s="1"/>
  <c r="AA42" i="2"/>
  <c r="R67" i="2"/>
  <c r="AC62" i="2" s="1"/>
  <c r="R160" i="2"/>
  <c r="AG64" i="2" s="1"/>
  <c r="Q237" i="2"/>
  <c r="R294" i="2"/>
  <c r="AN61" i="2" s="1"/>
  <c r="U436" i="4"/>
  <c r="U437" i="4" s="1"/>
  <c r="AA41" i="5"/>
  <c r="R23" i="5"/>
  <c r="AA59" i="5" s="1"/>
  <c r="R147" i="5"/>
  <c r="AH59" i="5" s="1"/>
  <c r="AH41" i="5"/>
  <c r="AJ43" i="4"/>
  <c r="R195" i="4"/>
  <c r="AJ62" i="4" s="1"/>
  <c r="N168" i="2"/>
  <c r="T87" i="2" s="1"/>
  <c r="R311" i="2"/>
  <c r="AO59" i="2" s="1"/>
  <c r="R208" i="4"/>
  <c r="AK58" i="4" s="1"/>
  <c r="AG42" i="1"/>
  <c r="AI43" i="1"/>
  <c r="AG44" i="1"/>
  <c r="R48" i="1"/>
  <c r="AB65" i="1" s="1"/>
  <c r="AP72" i="1"/>
  <c r="N397" i="1"/>
  <c r="Q535" i="1"/>
  <c r="R535" i="1" s="1"/>
  <c r="AD41" i="2"/>
  <c r="R199" i="2"/>
  <c r="AI59" i="2" s="1"/>
  <c r="N287" i="2"/>
  <c r="N81" i="3"/>
  <c r="Q294" i="3"/>
  <c r="R294" i="3" s="1"/>
  <c r="N375" i="3"/>
  <c r="Q19" i="4"/>
  <c r="AJ38" i="4"/>
  <c r="T712" i="4"/>
  <c r="Q711" i="4"/>
  <c r="R711" i="4" s="1"/>
  <c r="AA40" i="5"/>
  <c r="R22" i="5"/>
  <c r="AA58" i="5" s="1"/>
  <c r="R131" i="5"/>
  <c r="AG57" i="5" s="1"/>
  <c r="AG39" i="5"/>
  <c r="AF41" i="1"/>
  <c r="R262" i="1"/>
  <c r="AM61" i="1" s="1"/>
  <c r="N332" i="1"/>
  <c r="AT72" i="2"/>
  <c r="R157" i="2"/>
  <c r="AG61" i="2" s="1"/>
  <c r="Q203" i="3"/>
  <c r="R203" i="3" s="1"/>
  <c r="W268" i="3"/>
  <c r="F34" i="4"/>
  <c r="S896" i="4"/>
  <c r="Q895" i="4"/>
  <c r="R895" i="4" s="1"/>
  <c r="AA72" i="1"/>
  <c r="AT72" i="1"/>
  <c r="F119" i="1"/>
  <c r="Q145" i="1"/>
  <c r="Q954" i="1"/>
  <c r="R954" i="1" s="1"/>
  <c r="AK43" i="2"/>
  <c r="R220" i="2"/>
  <c r="AJ60" i="2" s="1"/>
  <c r="Q663" i="2"/>
  <c r="R663" i="2" s="1"/>
  <c r="N331" i="3"/>
  <c r="Q328" i="3"/>
  <c r="Q329" i="3" s="1"/>
  <c r="AD42" i="4"/>
  <c r="AB69" i="4"/>
  <c r="V1033" i="1"/>
  <c r="AH44" i="1"/>
  <c r="AH69" i="4"/>
  <c r="Q153" i="4"/>
  <c r="AH37" i="4" s="1"/>
  <c r="AL41" i="1"/>
  <c r="AL42" i="1"/>
  <c r="R206" i="1"/>
  <c r="R21" i="2"/>
  <c r="AA61" i="2" s="1"/>
  <c r="AA45" i="2"/>
  <c r="AN38" i="4"/>
  <c r="N421" i="4"/>
  <c r="M954" i="4"/>
  <c r="N954" i="4" s="1"/>
  <c r="Q951" i="4"/>
  <c r="Q952" i="4" s="1"/>
  <c r="Q1005" i="4"/>
  <c r="R1005" i="4" s="1"/>
  <c r="S1006" i="4"/>
  <c r="V1018" i="4" s="1"/>
  <c r="AF39" i="5"/>
  <c r="R114" i="5"/>
  <c r="AF57" i="5" s="1"/>
  <c r="T57" i="5"/>
  <c r="N216" i="5"/>
  <c r="T82" i="5" s="1"/>
  <c r="R273" i="5"/>
  <c r="AP55" i="5" s="1"/>
  <c r="AP37" i="5"/>
  <c r="AR72" i="1"/>
  <c r="N360" i="2"/>
  <c r="AX72" i="1"/>
  <c r="N765" i="1"/>
  <c r="N1057" i="1"/>
  <c r="N267" i="2"/>
  <c r="T91" i="2" s="1"/>
  <c r="N471" i="2"/>
  <c r="N35" i="3"/>
  <c r="AG42" i="4"/>
  <c r="N350" i="4"/>
  <c r="AD40" i="5"/>
  <c r="AB44" i="7"/>
  <c r="R21" i="7"/>
  <c r="AB71" i="7" s="1"/>
  <c r="M725" i="10"/>
  <c r="N725" i="10" s="1"/>
  <c r="Q723" i="10"/>
  <c r="V71" i="12"/>
  <c r="S21" i="12"/>
  <c r="V107" i="12" s="1"/>
  <c r="N284" i="5"/>
  <c r="U352" i="5"/>
  <c r="U353" i="5" s="1"/>
  <c r="R105" i="6"/>
  <c r="AE85" i="6" s="1"/>
  <c r="N191" i="6"/>
  <c r="AB87" i="7"/>
  <c r="Q20" i="7"/>
  <c r="AB43" i="7" s="1"/>
  <c r="N234" i="7"/>
  <c r="N340" i="7"/>
  <c r="R103" i="9"/>
  <c r="AG94" i="9" s="1"/>
  <c r="R89" i="10"/>
  <c r="AE106" i="10" s="1"/>
  <c r="O314" i="11"/>
  <c r="N457" i="14"/>
  <c r="Q560" i="5"/>
  <c r="R560" i="5" s="1"/>
  <c r="Q19" i="6"/>
  <c r="AA45" i="6" s="1"/>
  <c r="AL107" i="6"/>
  <c r="Q471" i="6"/>
  <c r="R471" i="6" s="1"/>
  <c r="M876" i="6"/>
  <c r="N876" i="6" s="1"/>
  <c r="Q873" i="6"/>
  <c r="Q874" i="6" s="1"/>
  <c r="R26" i="7"/>
  <c r="AB76" i="7" s="1"/>
  <c r="AB49" i="7"/>
  <c r="R72" i="7"/>
  <c r="AE72" i="7" s="1"/>
  <c r="AE45" i="7"/>
  <c r="AB66" i="10"/>
  <c r="R24" i="10"/>
  <c r="AB106" i="10" s="1"/>
  <c r="AH61" i="10"/>
  <c r="R138" i="10"/>
  <c r="AH101" i="10" s="1"/>
  <c r="Q377" i="10"/>
  <c r="Q378" i="10" s="1"/>
  <c r="M380" i="10"/>
  <c r="N380" i="10" s="1"/>
  <c r="M434" i="14"/>
  <c r="N434" i="14" s="1"/>
  <c r="Q431" i="14"/>
  <c r="Q432" i="14" s="1"/>
  <c r="S131" i="4"/>
  <c r="AC43" i="5"/>
  <c r="R148" i="5"/>
  <c r="AH60" i="5" s="1"/>
  <c r="R160" i="5"/>
  <c r="AI56" i="5" s="1"/>
  <c r="R240" i="5"/>
  <c r="AN56" i="5" s="1"/>
  <c r="M415" i="5"/>
  <c r="N415" i="5" s="1"/>
  <c r="Q435" i="5"/>
  <c r="Q436" i="5" s="1"/>
  <c r="M691" i="5"/>
  <c r="N691" i="5" s="1"/>
  <c r="Q711" i="5"/>
  <c r="Q712" i="5" s="1"/>
  <c r="AE48" i="6"/>
  <c r="AF56" i="6"/>
  <c r="N289" i="6"/>
  <c r="Q379" i="6"/>
  <c r="R379" i="6" s="1"/>
  <c r="M488" i="6"/>
  <c r="N488" i="6" s="1"/>
  <c r="N131" i="7"/>
  <c r="U64" i="7" s="1"/>
  <c r="S206" i="8"/>
  <c r="Q205" i="8"/>
  <c r="R205" i="8" s="1"/>
  <c r="S382" i="8"/>
  <c r="Q381" i="8"/>
  <c r="R381" i="8" s="1"/>
  <c r="N231" i="9"/>
  <c r="T595" i="10"/>
  <c r="Q594" i="10"/>
  <c r="R594" i="10" s="1"/>
  <c r="N440" i="12"/>
  <c r="O440" i="12" s="1"/>
  <c r="R437" i="12"/>
  <c r="R438" i="12" s="1"/>
  <c r="R483" i="12"/>
  <c r="R484" i="12" s="1"/>
  <c r="N486" i="12"/>
  <c r="O486" i="12" s="1"/>
  <c r="N105" i="5"/>
  <c r="T75" i="5" s="1"/>
  <c r="Q143" i="5"/>
  <c r="R143" i="5" s="1"/>
  <c r="AH55" i="5" s="1"/>
  <c r="S859" i="5"/>
  <c r="Q84" i="6"/>
  <c r="M395" i="6"/>
  <c r="N395" i="6" s="1"/>
  <c r="M511" i="6"/>
  <c r="N511" i="6" s="1"/>
  <c r="S884" i="6"/>
  <c r="Q883" i="6"/>
  <c r="R883" i="6" s="1"/>
  <c r="U267" i="10"/>
  <c r="U268" i="10" s="1"/>
  <c r="M270" i="10"/>
  <c r="N270" i="10" s="1"/>
  <c r="Q492" i="10"/>
  <c r="Q493" i="10" s="1"/>
  <c r="M495" i="10"/>
  <c r="N495" i="10" s="1"/>
  <c r="AA46" i="6"/>
  <c r="AB49" i="6"/>
  <c r="AB57" i="6"/>
  <c r="R65" i="6"/>
  <c r="AC86" i="6" s="1"/>
  <c r="N418" i="6"/>
  <c r="N213" i="9"/>
  <c r="G58" i="10"/>
  <c r="M57" i="10"/>
  <c r="T710" i="10"/>
  <c r="Q709" i="10"/>
  <c r="R709" i="10" s="1"/>
  <c r="Q910" i="10"/>
  <c r="R910" i="10" s="1"/>
  <c r="S911" i="10"/>
  <c r="T781" i="14"/>
  <c r="R780" i="14"/>
  <c r="S780" i="14" s="1"/>
  <c r="Q536" i="4"/>
  <c r="Q537" i="4" s="1"/>
  <c r="AC68" i="5"/>
  <c r="F89" i="5"/>
  <c r="R161" i="5"/>
  <c r="AI57" i="5" s="1"/>
  <c r="T400" i="5"/>
  <c r="Q422" i="5"/>
  <c r="R422" i="5" s="1"/>
  <c r="Q698" i="5"/>
  <c r="R698" i="5" s="1"/>
  <c r="AC49" i="6"/>
  <c r="AC57" i="6"/>
  <c r="N97" i="6"/>
  <c r="U65" i="6" s="1"/>
  <c r="R110" i="6"/>
  <c r="AE90" i="6" s="1"/>
  <c r="R124" i="6"/>
  <c r="AF86" i="6" s="1"/>
  <c r="N157" i="6"/>
  <c r="U68" i="6" s="1"/>
  <c r="M326" i="6"/>
  <c r="N326" i="6" s="1"/>
  <c r="AG44" i="7"/>
  <c r="N435" i="7"/>
  <c r="AJ47" i="9"/>
  <c r="U379" i="12"/>
  <c r="R378" i="12"/>
  <c r="S378" i="12" s="1"/>
  <c r="Q584" i="4"/>
  <c r="Q585" i="4" s="1"/>
  <c r="M52" i="5"/>
  <c r="N52" i="5" s="1"/>
  <c r="T492" i="5"/>
  <c r="T676" i="5"/>
  <c r="AC46" i="6"/>
  <c r="AD49" i="6"/>
  <c r="AE107" i="6"/>
  <c r="Q518" i="6"/>
  <c r="R518" i="6" s="1"/>
  <c r="S818" i="6"/>
  <c r="AB48" i="7"/>
  <c r="R25" i="7"/>
  <c r="AB75" i="7" s="1"/>
  <c r="Q168" i="7"/>
  <c r="AK43" i="7" s="1"/>
  <c r="AK87" i="7"/>
  <c r="T45" i="8"/>
  <c r="Q44" i="8"/>
  <c r="R44" i="8" s="1"/>
  <c r="AC47" i="9"/>
  <c r="AD45" i="9"/>
  <c r="G55" i="9"/>
  <c r="M53" i="9"/>
  <c r="R106" i="10"/>
  <c r="AF104" i="10" s="1"/>
  <c r="T161" i="11"/>
  <c r="Q160" i="11"/>
  <c r="R160" i="11" s="1"/>
  <c r="T783" i="12"/>
  <c r="R782" i="12"/>
  <c r="S782" i="12" s="1"/>
  <c r="R26" i="5"/>
  <c r="AA62" i="5" s="1"/>
  <c r="R46" i="5"/>
  <c r="AB61" i="5" s="1"/>
  <c r="AE47" i="6"/>
  <c r="N65" i="7"/>
  <c r="U60" i="7" s="1"/>
  <c r="R21" i="9"/>
  <c r="N113" i="9"/>
  <c r="U70" i="9" s="1"/>
  <c r="U46" i="9"/>
  <c r="R138" i="9"/>
  <c r="AI86" i="9" s="1"/>
  <c r="N196" i="9"/>
  <c r="T493" i="9"/>
  <c r="Q492" i="9"/>
  <c r="R492" i="9" s="1"/>
  <c r="N357" i="10"/>
  <c r="N472" i="10"/>
  <c r="R267" i="4"/>
  <c r="AN58" i="4" s="1"/>
  <c r="N611" i="4"/>
  <c r="AN39" i="5"/>
  <c r="T55" i="5"/>
  <c r="S584" i="5"/>
  <c r="AF46" i="6"/>
  <c r="AB45" i="7"/>
  <c r="R22" i="7"/>
  <c r="AB72" i="7" s="1"/>
  <c r="R86" i="7"/>
  <c r="AF71" i="7" s="1"/>
  <c r="AH43" i="7"/>
  <c r="R119" i="7"/>
  <c r="AH70" i="7" s="1"/>
  <c r="M392" i="9"/>
  <c r="N392" i="9" s="1"/>
  <c r="Q389" i="9"/>
  <c r="Q390" i="9" s="1"/>
  <c r="R334" i="11"/>
  <c r="R335" i="11" s="1"/>
  <c r="N337" i="11"/>
  <c r="O337" i="11" s="1"/>
  <c r="AG46" i="6"/>
  <c r="AG47" i="6"/>
  <c r="AH107" i="6"/>
  <c r="M764" i="6"/>
  <c r="N764" i="6" s="1"/>
  <c r="Q761" i="6"/>
  <c r="Q762" i="6" s="1"/>
  <c r="R31" i="7"/>
  <c r="U41" i="7"/>
  <c r="Q363" i="7"/>
  <c r="Q364" i="7" s="1"/>
  <c r="M366" i="7"/>
  <c r="N366" i="7" s="1"/>
  <c r="AJ45" i="9"/>
  <c r="R153" i="9"/>
  <c r="AJ84" i="9" s="1"/>
  <c r="M35" i="10"/>
  <c r="N35" i="10" s="1"/>
  <c r="U82" i="10" s="1"/>
  <c r="G36" i="10"/>
  <c r="N79" i="10"/>
  <c r="U84" i="10" s="1"/>
  <c r="U50" i="10"/>
  <c r="AF128" i="12"/>
  <c r="R195" i="12"/>
  <c r="S195" i="12" s="1"/>
  <c r="T232" i="13"/>
  <c r="Q231" i="13"/>
  <c r="R231" i="13" s="1"/>
  <c r="R67" i="4"/>
  <c r="AC62" i="4" s="1"/>
  <c r="N704" i="4"/>
  <c r="N727" i="4"/>
  <c r="AL38" i="5"/>
  <c r="AD41" i="5"/>
  <c r="R136" i="5"/>
  <c r="AG62" i="5" s="1"/>
  <c r="M895" i="5"/>
  <c r="N895" i="5" s="1"/>
  <c r="Q892" i="5"/>
  <c r="Q893" i="5" s="1"/>
  <c r="AF45" i="6"/>
  <c r="AI107" i="6"/>
  <c r="N372" i="6"/>
  <c r="AE49" i="7"/>
  <c r="R76" i="7"/>
  <c r="AE76" i="7" s="1"/>
  <c r="N75" i="9"/>
  <c r="U68" i="9" s="1"/>
  <c r="T726" i="6"/>
  <c r="T255" i="7"/>
  <c r="AF117" i="9"/>
  <c r="Q400" i="10"/>
  <c r="Q401" i="10" s="1"/>
  <c r="V904" i="10"/>
  <c r="Q242" i="11"/>
  <c r="Q243" i="11" s="1"/>
  <c r="N707" i="14"/>
  <c r="O707" i="14" s="1"/>
  <c r="R704" i="14"/>
  <c r="R705" i="14" s="1"/>
  <c r="N129" i="8"/>
  <c r="R26" i="9"/>
  <c r="AD46" i="9"/>
  <c r="M793" i="10"/>
  <c r="N793" i="10" s="1"/>
  <c r="Q791" i="10"/>
  <c r="O595" i="14"/>
  <c r="N248" i="15"/>
  <c r="N501" i="15"/>
  <c r="M837" i="10"/>
  <c r="N837" i="10" s="1"/>
  <c r="Q835" i="10"/>
  <c r="T209" i="13"/>
  <c r="Q208" i="13"/>
  <c r="R208" i="13" s="1"/>
  <c r="N270" i="13"/>
  <c r="O270" i="13" s="1"/>
  <c r="R267" i="13"/>
  <c r="R268" i="13" s="1"/>
  <c r="U301" i="13"/>
  <c r="R300" i="13"/>
  <c r="S300" i="13" s="1"/>
  <c r="Q794" i="6"/>
  <c r="R794" i="6" s="1"/>
  <c r="N481" i="7"/>
  <c r="AD53" i="9"/>
  <c r="AO117" i="9"/>
  <c r="Q376" i="9"/>
  <c r="R376" i="9" s="1"/>
  <c r="Q387" i="10"/>
  <c r="R387" i="10" s="1"/>
  <c r="Q617" i="10"/>
  <c r="R617" i="10" s="1"/>
  <c r="M815" i="10"/>
  <c r="N815" i="10" s="1"/>
  <c r="Q813" i="10"/>
  <c r="V79" i="11"/>
  <c r="N222" i="11"/>
  <c r="V72" i="12"/>
  <c r="M411" i="14"/>
  <c r="N411" i="14" s="1"/>
  <c r="T603" i="14"/>
  <c r="R602" i="14"/>
  <c r="S602" i="14" s="1"/>
  <c r="R714" i="14"/>
  <c r="S714" i="14" s="1"/>
  <c r="Q347" i="15"/>
  <c r="R347" i="15" s="1"/>
  <c r="S777" i="15"/>
  <c r="Q776" i="15"/>
  <c r="R776" i="15" s="1"/>
  <c r="Q239" i="17"/>
  <c r="Q240" i="17" s="1"/>
  <c r="M242" i="17"/>
  <c r="N242" i="17" s="1"/>
  <c r="R45" i="7"/>
  <c r="AC77" i="7" s="1"/>
  <c r="AC49" i="7"/>
  <c r="T351" i="7"/>
  <c r="M106" i="8"/>
  <c r="M264" i="8"/>
  <c r="N264" i="8" s="1"/>
  <c r="Q261" i="8"/>
  <c r="Q262" i="8" s="1"/>
  <c r="Q42" i="10"/>
  <c r="R42" i="10" s="1"/>
  <c r="AC101" i="10" s="1"/>
  <c r="Q121" i="10"/>
  <c r="T457" i="10"/>
  <c r="Q502" i="10"/>
  <c r="R502" i="10" s="1"/>
  <c r="M656" i="10"/>
  <c r="N656" i="10" s="1"/>
  <c r="Q954" i="10"/>
  <c r="R954" i="10" s="1"/>
  <c r="Q275" i="11"/>
  <c r="R275" i="11" s="1"/>
  <c r="M178" i="13"/>
  <c r="N178" i="13" s="1"/>
  <c r="N452" i="13"/>
  <c r="O452" i="13" s="1"/>
  <c r="R449" i="13"/>
  <c r="R450" i="13" s="1"/>
  <c r="T419" i="14"/>
  <c r="Q418" i="14"/>
  <c r="R418" i="14" s="1"/>
  <c r="T825" i="14"/>
  <c r="R824" i="14"/>
  <c r="S824" i="14" s="1"/>
  <c r="Q232" i="15"/>
  <c r="R232" i="15" s="1"/>
  <c r="Q600" i="15"/>
  <c r="R600" i="15" s="1"/>
  <c r="S601" i="15"/>
  <c r="Q623" i="6"/>
  <c r="Q624" i="6" s="1"/>
  <c r="N270" i="7"/>
  <c r="T443" i="7"/>
  <c r="M242" i="8"/>
  <c r="N242" i="8" s="1"/>
  <c r="Q239" i="8"/>
  <c r="Q240" i="8" s="1"/>
  <c r="R101" i="9"/>
  <c r="AG86" i="9" s="1"/>
  <c r="Q136" i="9"/>
  <c r="R20" i="10"/>
  <c r="AB102" i="10" s="1"/>
  <c r="T365" i="10"/>
  <c r="S733" i="10"/>
  <c r="Q800" i="10"/>
  <c r="R800" i="10" s="1"/>
  <c r="N475" i="11"/>
  <c r="O475" i="11" s="1"/>
  <c r="R473" i="11"/>
  <c r="S41" i="12"/>
  <c r="W107" i="12" s="1"/>
  <c r="N301" i="12"/>
  <c r="O301" i="12" s="1"/>
  <c r="R298" i="12"/>
  <c r="R299" i="12" s="1"/>
  <c r="U585" i="12"/>
  <c r="R584" i="12"/>
  <c r="S584" i="12" s="1"/>
  <c r="T186" i="13"/>
  <c r="Q185" i="13"/>
  <c r="R185" i="13" s="1"/>
  <c r="R692" i="14"/>
  <c r="S692" i="14" s="1"/>
  <c r="M133" i="15"/>
  <c r="N133" i="15" s="1"/>
  <c r="R23" i="10"/>
  <c r="AB105" i="10" s="1"/>
  <c r="M564" i="10"/>
  <c r="N564" i="10" s="1"/>
  <c r="Y38" i="14"/>
  <c r="Q95" i="14"/>
  <c r="R95" i="14" s="1"/>
  <c r="Q485" i="15"/>
  <c r="R485" i="15" s="1"/>
  <c r="S405" i="16"/>
  <c r="Q404" i="16"/>
  <c r="R404" i="16" s="1"/>
  <c r="AC47" i="7"/>
  <c r="R25" i="9"/>
  <c r="AD94" i="9" s="1"/>
  <c r="M32" i="9"/>
  <c r="U42" i="9" s="1"/>
  <c r="AD47" i="9"/>
  <c r="AC54" i="9"/>
  <c r="Q482" i="9"/>
  <c r="Q483" i="9" s="1"/>
  <c r="R49" i="10"/>
  <c r="AC116" i="10" s="1"/>
  <c r="AB67" i="10"/>
  <c r="AF127" i="10"/>
  <c r="Q410" i="10"/>
  <c r="R410" i="10" s="1"/>
  <c r="Q866" i="10"/>
  <c r="R866" i="10" s="1"/>
  <c r="Q82" i="11"/>
  <c r="X64" i="11" s="1"/>
  <c r="R74" i="12"/>
  <c r="Y69" i="12" s="1"/>
  <c r="N208" i="12"/>
  <c r="O208" i="12" s="1"/>
  <c r="V205" i="12"/>
  <c r="V206" i="12" s="1"/>
  <c r="U309" i="12"/>
  <c r="R308" i="12"/>
  <c r="S308" i="12" s="1"/>
  <c r="T163" i="13"/>
  <c r="Q162" i="13"/>
  <c r="R162" i="13" s="1"/>
  <c r="R459" i="13"/>
  <c r="S459" i="13" s="1"/>
  <c r="Z38" i="14"/>
  <c r="Q395" i="14"/>
  <c r="R395" i="14" s="1"/>
  <c r="Q294" i="16"/>
  <c r="R294" i="16" s="1"/>
  <c r="S295" i="16"/>
  <c r="Q702" i="6"/>
  <c r="R702" i="6" s="1"/>
  <c r="R24" i="7"/>
  <c r="AB74" i="7" s="1"/>
  <c r="AC44" i="7"/>
  <c r="Q330" i="9"/>
  <c r="R330" i="9" s="1"/>
  <c r="T641" i="10"/>
  <c r="N702" i="10"/>
  <c r="S823" i="10"/>
  <c r="M925" i="10"/>
  <c r="N925" i="10" s="1"/>
  <c r="Q923" i="10"/>
  <c r="R504" i="11"/>
  <c r="S504" i="11" s="1"/>
  <c r="R91" i="12"/>
  <c r="X819" i="12"/>
  <c r="T438" i="13"/>
  <c r="R437" i="13"/>
  <c r="S437" i="13" s="1"/>
  <c r="R533" i="14"/>
  <c r="S533" i="14" s="1"/>
  <c r="U534" i="14"/>
  <c r="T394" i="15"/>
  <c r="Q393" i="15"/>
  <c r="R393" i="15" s="1"/>
  <c r="S204" i="17"/>
  <c r="Q203" i="17"/>
  <c r="R203" i="17" s="1"/>
  <c r="Q993" i="6"/>
  <c r="R993" i="6" s="1"/>
  <c r="G31" i="7"/>
  <c r="N163" i="7"/>
  <c r="Q67" i="8"/>
  <c r="R67" i="8" s="1"/>
  <c r="AD55" i="9"/>
  <c r="N485" i="9"/>
  <c r="R26" i="10"/>
  <c r="AB116" i="10" s="1"/>
  <c r="AC65" i="10"/>
  <c r="Q318" i="10"/>
  <c r="R318" i="10" s="1"/>
  <c r="Q183" i="11"/>
  <c r="R183" i="11" s="1"/>
  <c r="U216" i="12"/>
  <c r="R215" i="12"/>
  <c r="S215" i="12" s="1"/>
  <c r="U255" i="13"/>
  <c r="R254" i="13"/>
  <c r="S254" i="13" s="1"/>
  <c r="W38" i="14"/>
  <c r="Q57" i="14"/>
  <c r="R57" i="14" s="1"/>
  <c r="Q162" i="14"/>
  <c r="R162" i="14" s="1"/>
  <c r="T163" i="14"/>
  <c r="M363" i="15"/>
  <c r="N363" i="15" s="1"/>
  <c r="Q360" i="15"/>
  <c r="Q361" i="15" s="1"/>
  <c r="Q111" i="16"/>
  <c r="R111" i="16" s="1"/>
  <c r="T112" i="16"/>
  <c r="O324" i="12"/>
  <c r="Q104" i="13"/>
  <c r="Q105" i="13" s="1"/>
  <c r="T256" i="14"/>
  <c r="Q314" i="15"/>
  <c r="Q315" i="15" s="1"/>
  <c r="W269" i="16"/>
  <c r="N104" i="17"/>
  <c r="R275" i="12"/>
  <c r="R276" i="12" s="1"/>
  <c r="R460" i="12"/>
  <c r="R461" i="12" s="1"/>
  <c r="Q127" i="13"/>
  <c r="Q128" i="13" s="1"/>
  <c r="Q339" i="14"/>
  <c r="Q340" i="14" s="1"/>
  <c r="Q385" i="14"/>
  <c r="Q386" i="14" s="1"/>
  <c r="R238" i="12"/>
  <c r="S238" i="12" s="1"/>
  <c r="R493" i="12"/>
  <c r="S493" i="12" s="1"/>
  <c r="R539" i="12"/>
  <c r="S539" i="12" s="1"/>
  <c r="R761" i="12"/>
  <c r="S761" i="12" s="1"/>
  <c r="N84" i="13"/>
  <c r="R277" i="13"/>
  <c r="S277" i="13" s="1"/>
  <c r="R503" i="13"/>
  <c r="S503" i="13" s="1"/>
  <c r="Q245" i="14"/>
  <c r="Q246" i="14" s="1"/>
  <c r="R625" i="14"/>
  <c r="S625" i="14" s="1"/>
  <c r="Q55" i="15"/>
  <c r="R55" i="15" s="1"/>
  <c r="N179" i="15"/>
  <c r="N524" i="15"/>
  <c r="V550" i="15"/>
  <c r="N35" i="16"/>
  <c r="M659" i="15"/>
  <c r="N659" i="15" s="1"/>
  <c r="Q656" i="15"/>
  <c r="Q657" i="15" s="1"/>
  <c r="R447" i="12"/>
  <c r="S447" i="12" s="1"/>
  <c r="R653" i="12"/>
  <c r="S653" i="12" s="1"/>
  <c r="V34" i="13"/>
  <c r="Q221" i="13"/>
  <c r="Q222" i="13" s="1"/>
  <c r="R313" i="13"/>
  <c r="R314" i="13" s="1"/>
  <c r="N202" i="14"/>
  <c r="M225" i="14"/>
  <c r="N225" i="14" s="1"/>
  <c r="Q426" i="16"/>
  <c r="R426" i="16" s="1"/>
  <c r="Q271" i="17"/>
  <c r="R271" i="17" s="1"/>
  <c r="M308" i="17"/>
  <c r="N308" i="17" s="1"/>
  <c r="Q305" i="17"/>
  <c r="Q306" i="17" s="1"/>
  <c r="Q19" i="13"/>
  <c r="R19" i="13" s="1"/>
  <c r="N130" i="13"/>
  <c r="M202" i="14"/>
  <c r="N503" i="14"/>
  <c r="O503" i="14" s="1"/>
  <c r="Q452" i="15"/>
  <c r="Q453" i="15" s="1"/>
  <c r="M150" i="16"/>
  <c r="N150" i="16" s="1"/>
  <c r="S273" i="16"/>
  <c r="M35" i="17"/>
  <c r="N35" i="17" s="1"/>
  <c r="S227" i="17"/>
  <c r="S250" i="17"/>
  <c r="V376" i="17"/>
  <c r="Q425" i="17"/>
  <c r="R425" i="17" s="1"/>
  <c r="W891" i="4"/>
  <c r="R346" i="13"/>
  <c r="S346" i="13" s="1"/>
  <c r="N572" i="14"/>
  <c r="O572" i="14" s="1"/>
  <c r="Q666" i="15"/>
  <c r="R666" i="15" s="1"/>
  <c r="M58" i="17"/>
  <c r="N58" i="17" s="1"/>
  <c r="R125" i="12"/>
  <c r="S125" i="12" s="1"/>
  <c r="N455" i="15"/>
  <c r="S711" i="15"/>
  <c r="M127" i="16"/>
  <c r="N127" i="16" s="1"/>
  <c r="Q157" i="17"/>
  <c r="R157" i="17" s="1"/>
  <c r="U199" i="17"/>
  <c r="Q359" i="17"/>
  <c r="R359" i="17" s="1"/>
  <c r="N81" i="16"/>
  <c r="Q180" i="16"/>
  <c r="R180" i="16" s="1"/>
  <c r="M219" i="16"/>
  <c r="N219" i="16" s="1"/>
  <c r="Q360" i="16"/>
  <c r="R360" i="16" s="1"/>
  <c r="M309" i="16"/>
  <c r="N309" i="16" s="1"/>
  <c r="Q306" i="16"/>
  <c r="Q307" i="16" s="1"/>
  <c r="Q134" i="16"/>
  <c r="R134" i="16" s="1"/>
  <c r="Q249" i="16"/>
  <c r="R249" i="16" s="1"/>
  <c r="M265" i="16"/>
  <c r="N265" i="16" s="1"/>
  <c r="Q262" i="16"/>
  <c r="Q263" i="16" s="1"/>
  <c r="M287" i="16"/>
  <c r="N287" i="16" s="1"/>
  <c r="Q284" i="16"/>
  <c r="Q285" i="16" s="1"/>
  <c r="N353" i="16"/>
  <c r="Q338" i="16"/>
  <c r="R338" i="16" s="1"/>
  <c r="M932" i="4"/>
  <c r="N932" i="4" s="1"/>
  <c r="Q929" i="4"/>
  <c r="Q930" i="4" s="1"/>
  <c r="M873" i="5"/>
  <c r="N873" i="5" s="1"/>
  <c r="Q870" i="5"/>
  <c r="Q871" i="5" s="1"/>
  <c r="M991" i="1"/>
  <c r="N991" i="1" s="1"/>
  <c r="Q988" i="1"/>
  <c r="Q989" i="1" s="1"/>
  <c r="M947" i="1"/>
  <c r="N947" i="1" s="1"/>
  <c r="Q944" i="1"/>
  <c r="Q945" i="1" s="1"/>
  <c r="M286" i="17"/>
  <c r="N286" i="17" s="1"/>
  <c r="Q283" i="17"/>
  <c r="Q284" i="17" s="1"/>
  <c r="M264" i="17"/>
  <c r="N264" i="17" s="1"/>
  <c r="Q261" i="17"/>
  <c r="Q262" i="17" s="1"/>
  <c r="M637" i="15"/>
  <c r="N637" i="15" s="1"/>
  <c r="Q634" i="15"/>
  <c r="Q635" i="15" s="1"/>
  <c r="M309" i="3"/>
  <c r="N309" i="3" s="1"/>
  <c r="Q306" i="3"/>
  <c r="Q307" i="3" s="1"/>
  <c r="N898" i="6"/>
  <c r="M854" i="6"/>
  <c r="N854" i="6" s="1"/>
  <c r="Q851" i="6"/>
  <c r="Q852" i="6" s="1"/>
  <c r="N685" i="14"/>
  <c r="O685" i="14" s="1"/>
  <c r="R682" i="14"/>
  <c r="R683" i="14" s="1"/>
  <c r="U222" i="16"/>
  <c r="M910" i="4"/>
  <c r="N910" i="4" s="1"/>
  <c r="Q907" i="4"/>
  <c r="Q908" i="4" s="1"/>
  <c r="N428" i="11"/>
  <c r="O428" i="11" s="1"/>
  <c r="R425" i="11"/>
  <c r="R426" i="11" s="1"/>
  <c r="M615" i="15"/>
  <c r="N615" i="15" s="1"/>
  <c r="Q612" i="15"/>
  <c r="Q613" i="15" s="1"/>
  <c r="M287" i="3"/>
  <c r="N287" i="3" s="1"/>
  <c r="Q284" i="3"/>
  <c r="Q285" i="3" s="1"/>
  <c r="M832" i="6"/>
  <c r="N832" i="6" s="1"/>
  <c r="Q829" i="6"/>
  <c r="Q830" i="6" s="1"/>
  <c r="N663" i="14"/>
  <c r="O663" i="14" s="1"/>
  <c r="R660" i="14"/>
  <c r="R661" i="14" s="1"/>
  <c r="M851" i="5"/>
  <c r="N851" i="5" s="1"/>
  <c r="Q848" i="5"/>
  <c r="Q849" i="5" s="1"/>
  <c r="M829" i="5"/>
  <c r="N829" i="5" s="1"/>
  <c r="Q826" i="5"/>
  <c r="Q827" i="5" s="1"/>
  <c r="M925" i="1"/>
  <c r="N925" i="1" s="1"/>
  <c r="Q922" i="1"/>
  <c r="Q923" i="1" s="1"/>
  <c r="N754" i="12"/>
  <c r="O754" i="12" s="1"/>
  <c r="M220" i="8"/>
  <c r="N220" i="8" s="1"/>
  <c r="Q217" i="8"/>
  <c r="Q218" i="8" s="1"/>
  <c r="V845" i="4"/>
  <c r="V222" i="3"/>
  <c r="V767" i="6"/>
  <c r="M771" i="10"/>
  <c r="N771" i="10" s="1"/>
  <c r="M748" i="10"/>
  <c r="N748" i="10" s="1"/>
  <c r="M888" i="4"/>
  <c r="N888" i="4" s="1"/>
  <c r="Q885" i="4"/>
  <c r="Q886" i="4" s="1"/>
  <c r="M593" i="15"/>
  <c r="N593" i="15" s="1"/>
  <c r="Q590" i="15"/>
  <c r="Q591" i="15" s="1"/>
  <c r="M570" i="15"/>
  <c r="N570" i="15" s="1"/>
  <c r="M265" i="3"/>
  <c r="N265" i="3" s="1"/>
  <c r="Q262" i="3"/>
  <c r="Q263" i="3" s="1"/>
  <c r="M810" i="6"/>
  <c r="N810" i="6" s="1"/>
  <c r="Q807" i="6"/>
  <c r="Q808" i="6" s="1"/>
  <c r="N641" i="14"/>
  <c r="O641" i="14" s="1"/>
  <c r="M806" i="5"/>
  <c r="N806" i="5" s="1"/>
  <c r="M903" i="1"/>
  <c r="N903" i="1" s="1"/>
  <c r="Q900" i="1"/>
  <c r="Q901" i="1" s="1"/>
  <c r="N733" i="12"/>
  <c r="O733" i="12" s="1"/>
  <c r="N712" i="12"/>
  <c r="O712" i="12" s="1"/>
  <c r="N362" i="13"/>
  <c r="O362" i="13" s="1"/>
  <c r="W575" i="14"/>
  <c r="W626" i="12"/>
  <c r="U786" i="5"/>
  <c r="M196" i="17"/>
  <c r="N196" i="17" s="1"/>
  <c r="Q193" i="17"/>
  <c r="Q194" i="17" s="1"/>
  <c r="Q544" i="15"/>
  <c r="Q545" i="15" s="1"/>
  <c r="N618" i="14"/>
  <c r="O618" i="14" s="1"/>
  <c r="R592" i="14"/>
  <c r="R593" i="14" s="1"/>
  <c r="N691" i="12"/>
  <c r="O691" i="12" s="1"/>
  <c r="N669" i="12"/>
  <c r="O669" i="12" s="1"/>
  <c r="N406" i="11"/>
  <c r="O406" i="11" s="1"/>
  <c r="M787" i="6"/>
  <c r="N787" i="6" s="1"/>
  <c r="Q784" i="6"/>
  <c r="Q785" i="6" s="1"/>
  <c r="M741" i="6"/>
  <c r="N741" i="6" s="1"/>
  <c r="M783" i="5"/>
  <c r="N783" i="5" s="1"/>
  <c r="M760" i="5"/>
  <c r="N760" i="5" s="1"/>
  <c r="M865" i="4"/>
  <c r="N865" i="4" s="1"/>
  <c r="M242" i="3"/>
  <c r="N242" i="3" s="1"/>
  <c r="Q239" i="3"/>
  <c r="Q240" i="3" s="1"/>
  <c r="M969" i="1"/>
  <c r="N969" i="1" s="1"/>
  <c r="Q966" i="1"/>
  <c r="Q967" i="1" s="1"/>
  <c r="M880" i="1"/>
  <c r="N880" i="1" s="1"/>
  <c r="Q113" i="8"/>
  <c r="R113" i="8" s="1"/>
  <c r="M175" i="8"/>
  <c r="N175" i="8" s="1"/>
  <c r="T627" i="7"/>
  <c r="S272" i="8"/>
  <c r="Q182" i="8"/>
  <c r="R182" i="8" s="1"/>
  <c r="N83" i="8"/>
  <c r="Q90" i="8"/>
  <c r="R90" i="8" s="1"/>
  <c r="Q724" i="4"/>
  <c r="Q725" i="4" s="1"/>
  <c r="R64" i="1"/>
  <c r="AC59" i="1" s="1"/>
  <c r="AC39" i="1"/>
  <c r="R260" i="1"/>
  <c r="AM59" i="1" s="1"/>
  <c r="AM39" i="1"/>
  <c r="N157" i="1"/>
  <c r="T83" i="1" s="1"/>
  <c r="T54" i="1"/>
  <c r="T53" i="1"/>
  <c r="N138" i="1"/>
  <c r="T82" i="1" s="1"/>
  <c r="N195" i="1"/>
  <c r="T85" i="1" s="1"/>
  <c r="T56" i="1"/>
  <c r="R280" i="1"/>
  <c r="AN59" i="1" s="1"/>
  <c r="AN39" i="1"/>
  <c r="T50" i="1"/>
  <c r="N77" i="1"/>
  <c r="R20" i="1"/>
  <c r="AA59" i="1" s="1"/>
  <c r="AA39" i="1"/>
  <c r="R84" i="1"/>
  <c r="AD59" i="1" s="1"/>
  <c r="AD39" i="1"/>
  <c r="N118" i="1"/>
  <c r="T81" i="1" s="1"/>
  <c r="T52" i="1"/>
  <c r="R239" i="1"/>
  <c r="AL59" i="1" s="1"/>
  <c r="AL39" i="1"/>
  <c r="AK39" i="1"/>
  <c r="R219" i="1"/>
  <c r="AK59" i="1" s="1"/>
  <c r="AF39" i="1"/>
  <c r="R124" i="1"/>
  <c r="AF59" i="1" s="1"/>
  <c r="T59" i="1"/>
  <c r="N255" i="1"/>
  <c r="T88" i="1" s="1"/>
  <c r="R22" i="1"/>
  <c r="AA61" i="1" s="1"/>
  <c r="AA45" i="1"/>
  <c r="F158" i="1"/>
  <c r="AH40" i="1"/>
  <c r="Q42" i="1"/>
  <c r="AK42" i="1"/>
  <c r="AG43" i="1"/>
  <c r="AA46" i="1"/>
  <c r="AK72" i="1"/>
  <c r="U447" i="1"/>
  <c r="U448" i="1" s="1"/>
  <c r="T58" i="2"/>
  <c r="R95" i="2"/>
  <c r="AD45" i="2"/>
  <c r="R116" i="2"/>
  <c r="AE63" i="2" s="1"/>
  <c r="M126" i="2"/>
  <c r="R178" i="2"/>
  <c r="AH62" i="2" s="1"/>
  <c r="H78" i="1"/>
  <c r="AK39" i="2"/>
  <c r="R238" i="2"/>
  <c r="AK60" i="2" s="1"/>
  <c r="AA42" i="1"/>
  <c r="T57" i="2"/>
  <c r="N249" i="2"/>
  <c r="T90" i="2" s="1"/>
  <c r="T57" i="1"/>
  <c r="AN72" i="1"/>
  <c r="R88" i="1"/>
  <c r="AD63" i="1" s="1"/>
  <c r="Q104" i="1"/>
  <c r="R125" i="1"/>
  <c r="AF60" i="1" s="1"/>
  <c r="R147" i="1"/>
  <c r="AG61" i="1" s="1"/>
  <c r="R151" i="1"/>
  <c r="AG65" i="1" s="1"/>
  <c r="M175" i="1"/>
  <c r="R186" i="1"/>
  <c r="AI61" i="1" s="1"/>
  <c r="R240" i="1"/>
  <c r="AL60" i="1" s="1"/>
  <c r="R22" i="2"/>
  <c r="AA62" i="2" s="1"/>
  <c r="N33" i="2"/>
  <c r="T81" i="2" s="1"/>
  <c r="AA39" i="2"/>
  <c r="Q133" i="2"/>
  <c r="R175" i="2"/>
  <c r="AH59" i="2" s="1"/>
  <c r="AH41" i="1"/>
  <c r="AC42" i="1"/>
  <c r="R69" i="1"/>
  <c r="AC64" i="1" s="1"/>
  <c r="AC72" i="1"/>
  <c r="R108" i="1"/>
  <c r="AE63" i="1" s="1"/>
  <c r="U429" i="1"/>
  <c r="U430" i="1" s="1"/>
  <c r="U481" i="1"/>
  <c r="U482" i="1" s="1"/>
  <c r="S512" i="1"/>
  <c r="M528" i="1"/>
  <c r="N528" i="1" s="1"/>
  <c r="S608" i="1"/>
  <c r="S704" i="1"/>
  <c r="M719" i="1"/>
  <c r="N719" i="1" s="1"/>
  <c r="T796" i="1"/>
  <c r="M811" i="1"/>
  <c r="N811" i="1" s="1"/>
  <c r="S888" i="1"/>
  <c r="Q41" i="2"/>
  <c r="R88" i="2"/>
  <c r="AD59" i="2" s="1"/>
  <c r="R113" i="2"/>
  <c r="AE60" i="2" s="1"/>
  <c r="AE39" i="2"/>
  <c r="R137" i="2"/>
  <c r="AF63" i="2" s="1"/>
  <c r="M148" i="2"/>
  <c r="N190" i="2"/>
  <c r="T88" i="2" s="1"/>
  <c r="AM40" i="2"/>
  <c r="R274" i="2"/>
  <c r="AM61" i="2" s="1"/>
  <c r="Q559" i="1"/>
  <c r="R559" i="1" s="1"/>
  <c r="Q655" i="1"/>
  <c r="R655" i="1" s="1"/>
  <c r="Q749" i="1"/>
  <c r="R749" i="1" s="1"/>
  <c r="Q762" i="1"/>
  <c r="Q763" i="1" s="1"/>
  <c r="Q841" i="1"/>
  <c r="R841" i="1" s="1"/>
  <c r="Q854" i="1"/>
  <c r="Q855" i="1" s="1"/>
  <c r="R92" i="2"/>
  <c r="AD63" i="2" s="1"/>
  <c r="R118" i="2"/>
  <c r="AE65" i="2" s="1"/>
  <c r="R202" i="2"/>
  <c r="AI62" i="2" s="1"/>
  <c r="R21" i="1"/>
  <c r="AA60" i="1" s="1"/>
  <c r="R43" i="1"/>
  <c r="AB60" i="1" s="1"/>
  <c r="AF46" i="1"/>
  <c r="AD72" i="1"/>
  <c r="AA43" i="1"/>
  <c r="AH45" i="1"/>
  <c r="AG46" i="1"/>
  <c r="R43" i="2"/>
  <c r="AB61" i="2" s="1"/>
  <c r="M81" i="2"/>
  <c r="R180" i="2"/>
  <c r="AH64" i="2" s="1"/>
  <c r="Q254" i="2"/>
  <c r="Q365" i="2"/>
  <c r="R365" i="2" s="1"/>
  <c r="AR72" i="2"/>
  <c r="AE45" i="2"/>
  <c r="R119" i="2"/>
  <c r="R241" i="2"/>
  <c r="AK63" i="2" s="1"/>
  <c r="AK42" i="2"/>
  <c r="R184" i="1"/>
  <c r="AI59" i="1" s="1"/>
  <c r="Q402" i="1"/>
  <c r="R402" i="1" s="1"/>
  <c r="M56" i="2"/>
  <c r="N213" i="2"/>
  <c r="R66" i="1"/>
  <c r="AC61" i="1" s="1"/>
  <c r="AD43" i="2"/>
  <c r="R139" i="2"/>
  <c r="AF65" i="2" s="1"/>
  <c r="R219" i="2"/>
  <c r="AJ59" i="2" s="1"/>
  <c r="AJ38" i="2"/>
  <c r="AE43" i="2"/>
  <c r="Q501" i="2"/>
  <c r="R501" i="2" s="1"/>
  <c r="Q515" i="2"/>
  <c r="Q516" i="2" s="1"/>
  <c r="Q594" i="2"/>
  <c r="R594" i="2" s="1"/>
  <c r="Q19" i="3"/>
  <c r="R19" i="3" s="1"/>
  <c r="Q32" i="3"/>
  <c r="Q33" i="3" s="1"/>
  <c r="Q111" i="3"/>
  <c r="R111" i="3" s="1"/>
  <c r="Q124" i="3"/>
  <c r="Q125" i="3" s="1"/>
  <c r="Q180" i="3"/>
  <c r="R180" i="3" s="1"/>
  <c r="T181" i="3"/>
  <c r="U428" i="2"/>
  <c r="U429" i="2" s="1"/>
  <c r="T526" i="2"/>
  <c r="T618" i="2"/>
  <c r="T43" i="3"/>
  <c r="T135" i="3"/>
  <c r="S317" i="3"/>
  <c r="Q316" i="3"/>
  <c r="R316" i="3" s="1"/>
  <c r="T51" i="4"/>
  <c r="N129" i="4"/>
  <c r="T78" i="4" s="1"/>
  <c r="Q272" i="3"/>
  <c r="R272" i="3" s="1"/>
  <c r="S273" i="3"/>
  <c r="R256" i="5"/>
  <c r="AO55" i="5" s="1"/>
  <c r="AO37" i="5"/>
  <c r="Q455" i="2"/>
  <c r="R455" i="2" s="1"/>
  <c r="Q548" i="2"/>
  <c r="R548" i="2" s="1"/>
  <c r="Q561" i="2"/>
  <c r="Q562" i="2" s="1"/>
  <c r="Q640" i="2"/>
  <c r="R640" i="2" s="1"/>
  <c r="Q65" i="3"/>
  <c r="R65" i="3" s="1"/>
  <c r="Q78" i="3"/>
  <c r="Q79" i="3" s="1"/>
  <c r="Q193" i="3"/>
  <c r="Q194" i="3" s="1"/>
  <c r="M196" i="3"/>
  <c r="N196" i="3" s="1"/>
  <c r="Q360" i="3"/>
  <c r="R360" i="3" s="1"/>
  <c r="S361" i="3"/>
  <c r="T46" i="4"/>
  <c r="N73" i="4"/>
  <c r="T48" i="4"/>
  <c r="N109" i="4"/>
  <c r="T77" i="4" s="1"/>
  <c r="T50" i="4"/>
  <c r="N240" i="4"/>
  <c r="T84" i="4" s="1"/>
  <c r="T57" i="4"/>
  <c r="R299" i="4"/>
  <c r="AP56" i="4" s="1"/>
  <c r="AP37" i="4"/>
  <c r="S227" i="3"/>
  <c r="Q226" i="3"/>
  <c r="R226" i="3" s="1"/>
  <c r="R159" i="5"/>
  <c r="AI55" i="5" s="1"/>
  <c r="AI37" i="5"/>
  <c r="R239" i="5"/>
  <c r="AN55" i="5" s="1"/>
  <c r="AN37" i="5"/>
  <c r="R80" i="4"/>
  <c r="AD56" i="4" s="1"/>
  <c r="AD37" i="4"/>
  <c r="N221" i="4"/>
  <c r="T83" i="4" s="1"/>
  <c r="T56" i="4"/>
  <c r="AF37" i="4"/>
  <c r="R116" i="4"/>
  <c r="AF56" i="4" s="1"/>
  <c r="N183" i="4"/>
  <c r="T81" i="4" s="1"/>
  <c r="T54" i="4"/>
  <c r="R226" i="4"/>
  <c r="AL56" i="4" s="1"/>
  <c r="AL37" i="4"/>
  <c r="N122" i="5"/>
  <c r="T76" i="5" s="1"/>
  <c r="T51" i="5"/>
  <c r="AH39" i="4"/>
  <c r="T49" i="4"/>
  <c r="AW69" i="4"/>
  <c r="U417" i="4"/>
  <c r="U418" i="4" s="1"/>
  <c r="U472" i="4"/>
  <c r="U473" i="4" s="1"/>
  <c r="AJ37" i="5"/>
  <c r="AD68" i="5"/>
  <c r="R112" i="5"/>
  <c r="AF55" i="5" s="1"/>
  <c r="N251" i="5"/>
  <c r="AA38" i="4"/>
  <c r="F74" i="4"/>
  <c r="AA41" i="4"/>
  <c r="AG68" i="5"/>
  <c r="Q129" i="5"/>
  <c r="AF40" i="4"/>
  <c r="AI43" i="4"/>
  <c r="R81" i="4"/>
  <c r="AD57" i="4" s="1"/>
  <c r="R84" i="4"/>
  <c r="AD60" i="4" s="1"/>
  <c r="Q97" i="4"/>
  <c r="R117" i="4"/>
  <c r="AF57" i="4" s="1"/>
  <c r="R121" i="4"/>
  <c r="AF61" i="4" s="1"/>
  <c r="R138" i="4"/>
  <c r="AG58" i="4" s="1"/>
  <c r="R157" i="4"/>
  <c r="AH60" i="4" s="1"/>
  <c r="M164" i="4"/>
  <c r="R40" i="5"/>
  <c r="AB55" i="5" s="1"/>
  <c r="R43" i="5"/>
  <c r="AB58" i="5" s="1"/>
  <c r="R180" i="5"/>
  <c r="AJ61" i="5" s="1"/>
  <c r="Q404" i="3"/>
  <c r="R404" i="3" s="1"/>
  <c r="R22" i="4"/>
  <c r="AA59" i="4" s="1"/>
  <c r="R42" i="4"/>
  <c r="AB58" i="4" s="1"/>
  <c r="Q61" i="4"/>
  <c r="R101" i="4"/>
  <c r="AE60" i="4" s="1"/>
  <c r="U399" i="4"/>
  <c r="U400" i="4" s="1"/>
  <c r="U454" i="4"/>
  <c r="U455" i="4" s="1"/>
  <c r="T547" i="4"/>
  <c r="M563" i="4"/>
  <c r="N563" i="4" s="1"/>
  <c r="S643" i="4"/>
  <c r="M658" i="4"/>
  <c r="N658" i="4" s="1"/>
  <c r="T735" i="4"/>
  <c r="M750" i="4"/>
  <c r="N750" i="4" s="1"/>
  <c r="T827" i="4"/>
  <c r="M842" i="4"/>
  <c r="N842" i="4" s="1"/>
  <c r="S918" i="4"/>
  <c r="M32" i="5"/>
  <c r="AB38" i="5"/>
  <c r="R41" i="5"/>
  <c r="AB56" i="5" s="1"/>
  <c r="R42" i="5"/>
  <c r="AB57" i="5" s="1"/>
  <c r="AE44" i="5"/>
  <c r="T52" i="5"/>
  <c r="R65" i="5"/>
  <c r="AC60" i="5" s="1"/>
  <c r="N88" i="5"/>
  <c r="T74" i="5" s="1"/>
  <c r="R144" i="5"/>
  <c r="AH56" i="5" s="1"/>
  <c r="R194" i="5"/>
  <c r="AK58" i="5" s="1"/>
  <c r="AK40" i="5"/>
  <c r="L32" i="4"/>
  <c r="T20" i="4" s="1"/>
  <c r="AI37" i="4"/>
  <c r="AA39" i="4"/>
  <c r="AM39" i="4"/>
  <c r="AD69" i="4"/>
  <c r="AP69" i="4"/>
  <c r="Q498" i="4"/>
  <c r="R498" i="4" s="1"/>
  <c r="Q594" i="4"/>
  <c r="R594" i="4" s="1"/>
  <c r="Q608" i="4"/>
  <c r="Q609" i="4" s="1"/>
  <c r="Q688" i="4"/>
  <c r="R688" i="4" s="1"/>
  <c r="Q701" i="4"/>
  <c r="Q702" i="4" s="1"/>
  <c r="Q780" i="4"/>
  <c r="R780" i="4" s="1"/>
  <c r="Q793" i="4"/>
  <c r="Q794" i="4" s="1"/>
  <c r="Q872" i="4"/>
  <c r="R872" i="4" s="1"/>
  <c r="Q961" i="4"/>
  <c r="R961" i="4" s="1"/>
  <c r="AA42" i="5"/>
  <c r="AC39" i="5"/>
  <c r="R62" i="5"/>
  <c r="AC57" i="5" s="1"/>
  <c r="R98" i="5"/>
  <c r="AE58" i="5" s="1"/>
  <c r="AE40" i="5"/>
  <c r="AG38" i="5"/>
  <c r="R130" i="5"/>
  <c r="AG56" i="5" s="1"/>
  <c r="AL68" i="5"/>
  <c r="Q205" i="5"/>
  <c r="AB42" i="4"/>
  <c r="AQ69" i="4"/>
  <c r="AA68" i="5"/>
  <c r="Q19" i="5"/>
  <c r="AC38" i="5"/>
  <c r="AC40" i="5"/>
  <c r="AB42" i="5"/>
  <c r="T54" i="5"/>
  <c r="AK68" i="5"/>
  <c r="R176" i="5"/>
  <c r="AJ57" i="5" s="1"/>
  <c r="Q221" i="5"/>
  <c r="AM68" i="5"/>
  <c r="N56" i="6"/>
  <c r="U63" i="6" s="1"/>
  <c r="U40" i="6"/>
  <c r="R83" i="5"/>
  <c r="AD60" i="5" s="1"/>
  <c r="N153" i="5"/>
  <c r="T78" i="5" s="1"/>
  <c r="T53" i="5"/>
  <c r="R63" i="6"/>
  <c r="AC84" i="6" s="1"/>
  <c r="AC45" i="6"/>
  <c r="R40" i="4"/>
  <c r="AB56" i="4" s="1"/>
  <c r="M146" i="4"/>
  <c r="R176" i="4"/>
  <c r="AI60" i="4" s="1"/>
  <c r="R25" i="5"/>
  <c r="AA61" i="5" s="1"/>
  <c r="AE37" i="5"/>
  <c r="R95" i="5"/>
  <c r="AE55" i="5" s="1"/>
  <c r="R146" i="5"/>
  <c r="AH58" i="5" s="1"/>
  <c r="R222" i="5"/>
  <c r="AM56" i="5" s="1"/>
  <c r="AM38" i="5"/>
  <c r="AD43" i="4"/>
  <c r="R103" i="4"/>
  <c r="AE62" i="4" s="1"/>
  <c r="AB68" i="5"/>
  <c r="R116" i="5"/>
  <c r="AF59" i="5" s="1"/>
  <c r="R191" i="5"/>
  <c r="AK55" i="5" s="1"/>
  <c r="AG41" i="5"/>
  <c r="R179" i="5"/>
  <c r="AJ60" i="5" s="1"/>
  <c r="Q40" i="6"/>
  <c r="F57" i="6"/>
  <c r="AC107" i="6"/>
  <c r="N47" i="7"/>
  <c r="U59" i="7" s="1"/>
  <c r="U40" i="7"/>
  <c r="N80" i="7"/>
  <c r="U61" i="7" s="1"/>
  <c r="U42" i="7"/>
  <c r="N95" i="7"/>
  <c r="U62" i="7" s="1"/>
  <c r="U43" i="7"/>
  <c r="U39" i="7"/>
  <c r="N30" i="7"/>
  <c r="U58" i="7" s="1"/>
  <c r="R22" i="6"/>
  <c r="AA87" i="6" s="1"/>
  <c r="R23" i="6"/>
  <c r="AA88" i="6" s="1"/>
  <c r="AB47" i="6"/>
  <c r="N137" i="6"/>
  <c r="U67" i="6" s="1"/>
  <c r="T446" i="5"/>
  <c r="T538" i="5"/>
  <c r="T630" i="5"/>
  <c r="M645" i="5"/>
  <c r="N645" i="5" s="1"/>
  <c r="T722" i="5"/>
  <c r="M737" i="5"/>
  <c r="N737" i="5" s="1"/>
  <c r="S814" i="5"/>
  <c r="S903" i="5"/>
  <c r="S991" i="5"/>
  <c r="AD46" i="6"/>
  <c r="AD57" i="6"/>
  <c r="N256" i="6"/>
  <c r="AF44" i="5"/>
  <c r="AR68" i="5"/>
  <c r="R149" i="5"/>
  <c r="AH61" i="5" s="1"/>
  <c r="AG48" i="6"/>
  <c r="R162" i="6"/>
  <c r="AH84" i="6" s="1"/>
  <c r="Q261" i="6"/>
  <c r="R261" i="6" s="1"/>
  <c r="AN107" i="6"/>
  <c r="AS68" i="5"/>
  <c r="M71" i="5"/>
  <c r="U18" i="6"/>
  <c r="R26" i="6"/>
  <c r="AA91" i="6" s="1"/>
  <c r="AH48" i="6"/>
  <c r="R168" i="7"/>
  <c r="AK70" i="7" s="1"/>
  <c r="AB56" i="6"/>
  <c r="AE43" i="7"/>
  <c r="R70" i="7"/>
  <c r="AE70" i="7" s="1"/>
  <c r="R19" i="6"/>
  <c r="AA84" i="6" s="1"/>
  <c r="U44" i="7"/>
  <c r="N114" i="7"/>
  <c r="U63" i="7" s="1"/>
  <c r="R136" i="7"/>
  <c r="AI70" i="7" s="1"/>
  <c r="AI43" i="7"/>
  <c r="R152" i="7"/>
  <c r="AJ70" i="7" s="1"/>
  <c r="AJ43" i="7"/>
  <c r="AE49" i="6"/>
  <c r="AD45" i="7"/>
  <c r="AG47" i="7"/>
  <c r="N316" i="7"/>
  <c r="Q159" i="8"/>
  <c r="R159" i="8" s="1"/>
  <c r="S160" i="8"/>
  <c r="AC62" i="10"/>
  <c r="R43" i="10"/>
  <c r="AC102" i="10" s="1"/>
  <c r="AC94" i="9"/>
  <c r="AD86" i="9"/>
  <c r="AE55" i="9"/>
  <c r="R66" i="9"/>
  <c r="AE95" i="9" s="1"/>
  <c r="R140" i="10"/>
  <c r="AH103" i="10" s="1"/>
  <c r="AH63" i="10"/>
  <c r="Z141" i="11"/>
  <c r="Q101" i="11"/>
  <c r="R101" i="11" s="1"/>
  <c r="R27" i="7"/>
  <c r="AB77" i="7" s="1"/>
  <c r="R71" i="7"/>
  <c r="AE71" i="7" s="1"/>
  <c r="R74" i="7"/>
  <c r="AE74" i="7" s="1"/>
  <c r="R121" i="7"/>
  <c r="AH72" i="7" s="1"/>
  <c r="R169" i="7"/>
  <c r="AK71" i="7" s="1"/>
  <c r="T324" i="7"/>
  <c r="Q323" i="7"/>
  <c r="R323" i="7" s="1"/>
  <c r="Q373" i="7"/>
  <c r="R373" i="7" s="1"/>
  <c r="T374" i="7"/>
  <c r="N504" i="7"/>
  <c r="T680" i="6"/>
  <c r="M695" i="6"/>
  <c r="N695" i="6" s="1"/>
  <c r="S772" i="6"/>
  <c r="S862" i="6"/>
  <c r="S950" i="6"/>
  <c r="W944" i="6" s="1"/>
  <c r="R40" i="7"/>
  <c r="AC72" i="7" s="1"/>
  <c r="R43" i="7"/>
  <c r="AC75" i="7" s="1"/>
  <c r="R73" i="7"/>
  <c r="AE73" i="7" s="1"/>
  <c r="AE87" i="7"/>
  <c r="R100" i="7"/>
  <c r="AG70" i="7" s="1"/>
  <c r="Q185" i="7"/>
  <c r="S228" i="8"/>
  <c r="Q227" i="8"/>
  <c r="R227" i="8" s="1"/>
  <c r="R82" i="9"/>
  <c r="AF85" i="9" s="1"/>
  <c r="AH45" i="9"/>
  <c r="R118" i="9"/>
  <c r="AH84" i="9" s="1"/>
  <c r="Q320" i="9"/>
  <c r="Q321" i="9" s="1"/>
  <c r="M323" i="9"/>
  <c r="N323" i="9" s="1"/>
  <c r="AB64" i="10"/>
  <c r="R22" i="10"/>
  <c r="AB104" i="10" s="1"/>
  <c r="T403" i="6"/>
  <c r="T496" i="6"/>
  <c r="T588" i="6"/>
  <c r="Q905" i="6"/>
  <c r="R905" i="6" s="1"/>
  <c r="Q85" i="7"/>
  <c r="S316" i="8"/>
  <c r="Q315" i="8"/>
  <c r="R315" i="8" s="1"/>
  <c r="T354" i="9"/>
  <c r="Q353" i="9"/>
  <c r="R353" i="9" s="1"/>
  <c r="U51" i="10"/>
  <c r="Q356" i="6"/>
  <c r="R356" i="6" s="1"/>
  <c r="Q369" i="6"/>
  <c r="Q370" i="6" s="1"/>
  <c r="Q448" i="6"/>
  <c r="R448" i="6" s="1"/>
  <c r="Q461" i="6"/>
  <c r="Q462" i="6" s="1"/>
  <c r="Q541" i="6"/>
  <c r="R541" i="6" s="1"/>
  <c r="Q554" i="6"/>
  <c r="Q555" i="6" s="1"/>
  <c r="AE50" i="7"/>
  <c r="R60" i="7"/>
  <c r="AD76" i="7" s="1"/>
  <c r="AE46" i="9"/>
  <c r="R62" i="9"/>
  <c r="AE85" i="9" s="1"/>
  <c r="N94" i="9"/>
  <c r="U69" i="9" s="1"/>
  <c r="U45" i="9"/>
  <c r="AK46" i="9"/>
  <c r="R170" i="9"/>
  <c r="AK85" i="9" s="1"/>
  <c r="R123" i="10"/>
  <c r="AG103" i="10" s="1"/>
  <c r="AG63" i="10"/>
  <c r="Q300" i="7"/>
  <c r="R300" i="7" s="1"/>
  <c r="N106" i="8"/>
  <c r="N131" i="9"/>
  <c r="U71" i="9" s="1"/>
  <c r="U47" i="9"/>
  <c r="Q412" i="9"/>
  <c r="Q413" i="9" s="1"/>
  <c r="M415" i="9"/>
  <c r="N415" i="9" s="1"/>
  <c r="T446" i="9"/>
  <c r="Q445" i="9"/>
  <c r="R445" i="9" s="1"/>
  <c r="AD127" i="10"/>
  <c r="Q64" i="10"/>
  <c r="AE127" i="10"/>
  <c r="Q84" i="10"/>
  <c r="Q465" i="7"/>
  <c r="R465" i="7" s="1"/>
  <c r="T466" i="7"/>
  <c r="AH47" i="9"/>
  <c r="R120" i="9"/>
  <c r="AH86" i="9" s="1"/>
  <c r="AC117" i="9"/>
  <c r="Q19" i="9"/>
  <c r="AC66" i="10"/>
  <c r="R47" i="10"/>
  <c r="AC106" i="10" s="1"/>
  <c r="N148" i="9"/>
  <c r="AL117" i="9"/>
  <c r="Q186" i="9"/>
  <c r="AN117" i="9"/>
  <c r="Q218" i="9"/>
  <c r="R218" i="9" s="1"/>
  <c r="R69" i="10"/>
  <c r="AD106" i="10" s="1"/>
  <c r="AD66" i="10"/>
  <c r="R89" i="7"/>
  <c r="AF74" i="7" s="1"/>
  <c r="N412" i="7"/>
  <c r="U44" i="9"/>
  <c r="AB127" i="10"/>
  <c r="Q19" i="10"/>
  <c r="R66" i="10"/>
  <c r="AD103" i="10" s="1"/>
  <c r="AD63" i="10"/>
  <c r="T137" i="8"/>
  <c r="T650" i="7"/>
  <c r="Q136" i="8"/>
  <c r="R136" i="8" s="1"/>
  <c r="R81" i="9"/>
  <c r="AF84" i="9" s="1"/>
  <c r="AF45" i="9"/>
  <c r="AE64" i="10"/>
  <c r="AK45" i="9"/>
  <c r="T308" i="9"/>
  <c r="T400" i="9"/>
  <c r="AC63" i="10"/>
  <c r="N200" i="10"/>
  <c r="N217" i="10"/>
  <c r="R24" i="9"/>
  <c r="AE54" i="9"/>
  <c r="AH117" i="9"/>
  <c r="Q459" i="9"/>
  <c r="Q460" i="9" s="1"/>
  <c r="AE63" i="10"/>
  <c r="N116" i="10"/>
  <c r="U86" i="10" s="1"/>
  <c r="AM127" i="10"/>
  <c r="Q222" i="10"/>
  <c r="R222" i="10" s="1"/>
  <c r="Q57" i="8"/>
  <c r="Q58" i="8" s="1"/>
  <c r="S250" i="8"/>
  <c r="S338" i="8"/>
  <c r="AF54" i="9"/>
  <c r="R103" i="10"/>
  <c r="AF101" i="10" s="1"/>
  <c r="Q171" i="10"/>
  <c r="AJ127" i="10"/>
  <c r="Q524" i="7"/>
  <c r="Q525" i="7" s="1"/>
  <c r="Q126" i="8"/>
  <c r="Q127" i="8" s="1"/>
  <c r="R20" i="9"/>
  <c r="AC85" i="9" s="1"/>
  <c r="R63" i="9"/>
  <c r="AE86" i="9" s="1"/>
  <c r="R121" i="9"/>
  <c r="AH87" i="9" s="1"/>
  <c r="R48" i="10"/>
  <c r="AC107" i="10" s="1"/>
  <c r="AH54" i="9"/>
  <c r="Q435" i="9"/>
  <c r="Q436" i="9" s="1"/>
  <c r="AE45" i="9"/>
  <c r="AE53" i="9"/>
  <c r="R86" i="9"/>
  <c r="AF95" i="9" s="1"/>
  <c r="AC87" i="9"/>
  <c r="AM117" i="9"/>
  <c r="R45" i="10"/>
  <c r="AC104" i="10" s="1"/>
  <c r="R155" i="10"/>
  <c r="AI102" i="10" s="1"/>
  <c r="M518" i="10"/>
  <c r="N518" i="10" s="1"/>
  <c r="Q515" i="10"/>
  <c r="Q516" i="10" s="1"/>
  <c r="AH62" i="10"/>
  <c r="M426" i="10"/>
  <c r="N426" i="10" s="1"/>
  <c r="Q423" i="10"/>
  <c r="Q424" i="10" s="1"/>
  <c r="M334" i="10"/>
  <c r="N334" i="10" s="1"/>
  <c r="Q331" i="10"/>
  <c r="Q332" i="10" s="1"/>
  <c r="V64" i="11"/>
  <c r="R42" i="11"/>
  <c r="V117" i="11" s="1"/>
  <c r="Q607" i="10"/>
  <c r="Q608" i="10" s="1"/>
  <c r="Q699" i="10"/>
  <c r="Q700" i="10" s="1"/>
  <c r="U78" i="11"/>
  <c r="R44" i="11"/>
  <c r="V119" i="11" s="1"/>
  <c r="V78" i="11"/>
  <c r="U65" i="11"/>
  <c r="U79" i="11"/>
  <c r="R357" i="11"/>
  <c r="R358" i="11" s="1"/>
  <c r="N360" i="11"/>
  <c r="O360" i="11" s="1"/>
  <c r="O34" i="12"/>
  <c r="V141" i="11"/>
  <c r="AC128" i="12"/>
  <c r="R146" i="12"/>
  <c r="S146" i="12" s="1"/>
  <c r="X38" i="14"/>
  <c r="Q76" i="14"/>
  <c r="R76" i="14" s="1"/>
  <c r="T187" i="14"/>
  <c r="Q186" i="14"/>
  <c r="R186" i="14" s="1"/>
  <c r="X69" i="15"/>
  <c r="Q73" i="15"/>
  <c r="R73" i="15" s="1"/>
  <c r="Q265" i="11"/>
  <c r="Q266" i="11" s="1"/>
  <c r="M268" i="11"/>
  <c r="N268" i="11" s="1"/>
  <c r="U81" i="11"/>
  <c r="Q173" i="11"/>
  <c r="Q174" i="11" s="1"/>
  <c r="V69" i="12"/>
  <c r="S19" i="12"/>
  <c r="V105" i="12" s="1"/>
  <c r="R57" i="12"/>
  <c r="R107" i="12"/>
  <c r="S107" i="12" s="1"/>
  <c r="N219" i="17"/>
  <c r="T253" i="11"/>
  <c r="U345" i="11"/>
  <c r="V128" i="12"/>
  <c r="T759" i="14"/>
  <c r="R758" i="14"/>
  <c r="S758" i="14" s="1"/>
  <c r="Q206" i="11"/>
  <c r="R206" i="11" s="1"/>
  <c r="Q219" i="11"/>
  <c r="Q220" i="11" s="1"/>
  <c r="R298" i="11"/>
  <c r="S298" i="11" s="1"/>
  <c r="R311" i="11"/>
  <c r="R312" i="11" s="1"/>
  <c r="R390" i="11"/>
  <c r="S390" i="11" s="1"/>
  <c r="R482" i="11"/>
  <c r="S482" i="11" s="1"/>
  <c r="S42" i="12"/>
  <c r="W108" i="12" s="1"/>
  <c r="Q198" i="13"/>
  <c r="Q199" i="13" s="1"/>
  <c r="U465" i="14"/>
  <c r="R464" i="14"/>
  <c r="S464" i="14" s="1"/>
  <c r="N196" i="16"/>
  <c r="S645" i="15"/>
  <c r="Q644" i="15"/>
  <c r="R644" i="15" s="1"/>
  <c r="Q288" i="11"/>
  <c r="Q289" i="11" s="1"/>
  <c r="R380" i="11"/>
  <c r="R381" i="11" s="1"/>
  <c r="R460" i="11"/>
  <c r="S460" i="11" s="1"/>
  <c r="X71" i="12"/>
  <c r="T671" i="14"/>
  <c r="R670" i="14"/>
  <c r="S670" i="14" s="1"/>
  <c r="U69" i="15"/>
  <c r="Q19" i="15"/>
  <c r="R19" i="15" s="1"/>
  <c r="N407" i="13"/>
  <c r="O407" i="13" s="1"/>
  <c r="R404" i="13"/>
  <c r="R405" i="13" s="1"/>
  <c r="R179" i="12"/>
  <c r="S179" i="12" s="1"/>
  <c r="R291" i="13"/>
  <c r="R292" i="13" s="1"/>
  <c r="N342" i="14"/>
  <c r="T373" i="14"/>
  <c r="Q372" i="14"/>
  <c r="R372" i="14" s="1"/>
  <c r="T279" i="14"/>
  <c r="Q278" i="14"/>
  <c r="R278" i="14" s="1"/>
  <c r="Q382" i="16"/>
  <c r="R382" i="16" s="1"/>
  <c r="S383" i="16"/>
  <c r="O526" i="14"/>
  <c r="U557" i="14"/>
  <c r="R556" i="14"/>
  <c r="S556" i="14" s="1"/>
  <c r="S138" i="14"/>
  <c r="U83" i="15"/>
  <c r="U84" i="15" s="1"/>
  <c r="Q176" i="15"/>
  <c r="Q177" i="15" s="1"/>
  <c r="Q268" i="15"/>
  <c r="Q269" i="15" s="1"/>
  <c r="S227" i="16"/>
  <c r="S94" i="15"/>
  <c r="M110" i="15"/>
  <c r="N110" i="15" s="1"/>
  <c r="T187" i="15"/>
  <c r="M202" i="15"/>
  <c r="N202" i="15" s="1"/>
  <c r="T279" i="15"/>
  <c r="M294" i="15"/>
  <c r="N294" i="15" s="1"/>
  <c r="T371" i="15"/>
  <c r="M386" i="15"/>
  <c r="N386" i="15" s="1"/>
  <c r="T463" i="15"/>
  <c r="M478" i="15"/>
  <c r="N478" i="15" s="1"/>
  <c r="S555" i="15"/>
  <c r="T210" i="14"/>
  <c r="T303" i="14"/>
  <c r="Q337" i="15"/>
  <c r="Q338" i="15" s="1"/>
  <c r="Q521" i="15"/>
  <c r="Q522" i="15" s="1"/>
  <c r="Q170" i="16"/>
  <c r="Q171" i="16" s="1"/>
  <c r="S404" i="17"/>
  <c r="Q403" i="17"/>
  <c r="R403" i="17" s="1"/>
  <c r="Q176" i="14"/>
  <c r="Q177" i="14" s="1"/>
  <c r="Q268" i="14"/>
  <c r="Q269" i="14" s="1"/>
  <c r="Q362" i="14"/>
  <c r="Q363" i="14" s="1"/>
  <c r="Q454" i="14"/>
  <c r="Q455" i="14" s="1"/>
  <c r="R546" i="14"/>
  <c r="R547" i="14" s="1"/>
  <c r="R648" i="14"/>
  <c r="S648" i="14" s="1"/>
  <c r="R736" i="14"/>
  <c r="S736" i="14" s="1"/>
  <c r="Q577" i="15"/>
  <c r="R577" i="15" s="1"/>
  <c r="T20" i="16"/>
  <c r="S43" i="17"/>
  <c r="M127" i="17"/>
  <c r="N127" i="17" s="1"/>
  <c r="S316" i="17"/>
  <c r="R392" i="13"/>
  <c r="S392" i="13" s="1"/>
  <c r="R481" i="13"/>
  <c r="S481" i="13" s="1"/>
  <c r="Q622" i="15"/>
  <c r="R622" i="15" s="1"/>
  <c r="M104" i="16"/>
  <c r="N104" i="16" s="1"/>
  <c r="Q316" i="16"/>
  <c r="R316" i="16" s="1"/>
  <c r="Q65" i="17"/>
  <c r="R65" i="17" s="1"/>
  <c r="N173" i="16"/>
  <c r="D37" i="18"/>
  <c r="S135" i="17"/>
  <c r="V400" i="16" l="1"/>
  <c r="S39" i="12"/>
  <c r="W105" i="12" s="1"/>
  <c r="AC61" i="10"/>
  <c r="R99" i="9"/>
  <c r="AG84" i="9" s="1"/>
  <c r="N32" i="9"/>
  <c r="U66" i="9" s="1"/>
  <c r="AC43" i="7"/>
  <c r="R20" i="7"/>
  <c r="AB70" i="7" s="1"/>
  <c r="AD43" i="7"/>
  <c r="R54" i="7"/>
  <c r="AD70" i="7" s="1"/>
  <c r="U39" i="6"/>
  <c r="T47" i="4"/>
  <c r="AM38" i="2"/>
  <c r="R329" i="2"/>
  <c r="AP59" i="2" s="1"/>
  <c r="T49" i="1"/>
  <c r="R282" i="4"/>
  <c r="AO56" i="4" s="1"/>
  <c r="V726" i="15"/>
  <c r="W64" i="11"/>
  <c r="U64" i="11"/>
  <c r="R82" i="11"/>
  <c r="X117" i="11" s="1"/>
  <c r="AH37" i="5"/>
  <c r="T47" i="5"/>
  <c r="N34" i="1"/>
  <c r="T77" i="1" s="1"/>
  <c r="AO39" i="1"/>
  <c r="R121" i="10"/>
  <c r="AG101" i="10" s="1"/>
  <c r="AG61" i="10"/>
  <c r="AC86" i="9"/>
  <c r="AD84" i="9"/>
  <c r="AA37" i="4"/>
  <c r="R19" i="4"/>
  <c r="AA56" i="4" s="1"/>
  <c r="R145" i="1"/>
  <c r="AG59" i="1" s="1"/>
  <c r="AG39" i="1"/>
  <c r="U48" i="10"/>
  <c r="AC96" i="9"/>
  <c r="S91" i="12"/>
  <c r="Z105" i="12" s="1"/>
  <c r="Z69" i="12"/>
  <c r="AD45" i="6"/>
  <c r="R84" i="6"/>
  <c r="AD84" i="6" s="1"/>
  <c r="AG37" i="4"/>
  <c r="AD95" i="9"/>
  <c r="AC97" i="9"/>
  <c r="N57" i="10"/>
  <c r="U83" i="10" s="1"/>
  <c r="U49" i="10"/>
  <c r="R237" i="2"/>
  <c r="AK59" i="2" s="1"/>
  <c r="AK38" i="2"/>
  <c r="W772" i="14"/>
  <c r="S74" i="12"/>
  <c r="Y105" i="12" s="1"/>
  <c r="R153" i="4"/>
  <c r="AH56" i="4" s="1"/>
  <c r="R136" i="9"/>
  <c r="AI84" i="9" s="1"/>
  <c r="AI45" i="9"/>
  <c r="V330" i="8"/>
  <c r="N53" i="9"/>
  <c r="U67" i="9" s="1"/>
  <c r="U43" i="9"/>
  <c r="R186" i="9"/>
  <c r="AL84" i="9" s="1"/>
  <c r="AL45" i="9"/>
  <c r="X69" i="12"/>
  <c r="S57" i="12"/>
  <c r="X105" i="12" s="1"/>
  <c r="T79" i="1"/>
  <c r="T78" i="1"/>
  <c r="AB61" i="10"/>
  <c r="R19" i="10"/>
  <c r="AB101" i="10" s="1"/>
  <c r="AB38" i="2"/>
  <c r="R41" i="2"/>
  <c r="AB59" i="2" s="1"/>
  <c r="AB39" i="1"/>
  <c r="R42" i="1"/>
  <c r="AB59" i="1" s="1"/>
  <c r="AC45" i="9"/>
  <c r="R19" i="9"/>
  <c r="AC84" i="9" s="1"/>
  <c r="R19" i="5"/>
  <c r="AA55" i="5" s="1"/>
  <c r="AA37" i="5"/>
  <c r="T53" i="4"/>
  <c r="N164" i="4"/>
  <c r="T80" i="4" s="1"/>
  <c r="R129" i="5"/>
  <c r="AG55" i="5" s="1"/>
  <c r="AG37" i="5"/>
  <c r="N126" i="2"/>
  <c r="T85" i="2" s="1"/>
  <c r="T51" i="2"/>
  <c r="AE39" i="1"/>
  <c r="R104" i="1"/>
  <c r="AE59" i="1" s="1"/>
  <c r="R40" i="6"/>
  <c r="AB84" i="6" s="1"/>
  <c r="AB45" i="6"/>
  <c r="N32" i="5"/>
  <c r="T71" i="5" s="1"/>
  <c r="T46" i="5"/>
  <c r="T75" i="4"/>
  <c r="T74" i="4"/>
  <c r="AC37" i="4"/>
  <c r="R61" i="4"/>
  <c r="AC56" i="4" s="1"/>
  <c r="AF38" i="2"/>
  <c r="R133" i="2"/>
  <c r="AF59" i="2" s="1"/>
  <c r="N71" i="5"/>
  <c r="T48" i="5"/>
  <c r="AF43" i="7"/>
  <c r="R85" i="7"/>
  <c r="AF70" i="7" s="1"/>
  <c r="R221" i="5"/>
  <c r="AM55" i="5" s="1"/>
  <c r="AM37" i="5"/>
  <c r="AL37" i="5"/>
  <c r="R205" i="5"/>
  <c r="AL55" i="5" s="1"/>
  <c r="N32" i="4"/>
  <c r="T73" i="4" s="1"/>
  <c r="R171" i="10"/>
  <c r="AJ101" i="10" s="1"/>
  <c r="AJ61" i="10"/>
  <c r="R84" i="10"/>
  <c r="AE101" i="10" s="1"/>
  <c r="AE61" i="10"/>
  <c r="R97" i="4"/>
  <c r="AE56" i="4" s="1"/>
  <c r="AE37" i="4"/>
  <c r="N148" i="2"/>
  <c r="T86" i="2" s="1"/>
  <c r="T52" i="2"/>
  <c r="R185" i="7"/>
  <c r="AL70" i="7" s="1"/>
  <c r="AL43" i="7"/>
  <c r="N146" i="4"/>
  <c r="T79" i="4" s="1"/>
  <c r="T52" i="4"/>
  <c r="R254" i="2"/>
  <c r="AL59" i="2" s="1"/>
  <c r="AL38" i="2"/>
  <c r="AD87" i="9"/>
  <c r="AC95" i="9"/>
  <c r="R64" i="10"/>
  <c r="AD101" i="10" s="1"/>
  <c r="AD61" i="10"/>
  <c r="T49" i="2"/>
  <c r="N81" i="2"/>
  <c r="N56" i="2"/>
  <c r="T48" i="2"/>
  <c r="T55" i="1"/>
  <c r="N175" i="1"/>
  <c r="T84" i="1" s="1"/>
  <c r="T73" i="5" l="1"/>
  <c r="T72" i="5"/>
  <c r="T83" i="2"/>
  <c r="T8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<sst xmlns="http://schemas.openxmlformats.org/spreadsheetml/2006/main" count="18632" uniqueCount="148">
  <si>
    <t>INGENIERIA INDUSTRIAL</t>
  </si>
  <si>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</si>
  <si>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</si>
  <si>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</si>
  <si>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</si>
  <si>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</si>
  <si>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</si>
  <si>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</si>
  <si>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</si>
  <si>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</si>
  <si>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</si>
  <si>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</si>
  <si>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</si>
  <si>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</si>
  <si>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</si>
  <si>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</si>
  <si>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</si>
  <si>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</si>
  <si>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</si>
  <si>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</si>
  <si>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</si>
  <si>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</si>
  <si>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</si>
  <si>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</si>
  <si>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1º a 2º</t>
  </si>
  <si>
    <t>2º a 3º</t>
  </si>
  <si>
    <t>3º a 4º</t>
  </si>
  <si>
    <t xml:space="preserve"> </t>
  </si>
  <si>
    <t>4º a 5º</t>
  </si>
  <si>
    <t>5º a 6º</t>
  </si>
  <si>
    <t>6º a 7º</t>
  </si>
  <si>
    <t>7º a 8º</t>
  </si>
  <si>
    <t>8º a 9º</t>
  </si>
  <si>
    <t xml:space="preserve">Total: </t>
  </si>
  <si>
    <t>Tiempos Medios de egreso</t>
  </si>
  <si>
    <t>Índice de Retención</t>
  </si>
  <si>
    <t>Generación 9702</t>
  </si>
  <si>
    <t>1 a 2</t>
  </si>
  <si>
    <t>2 a 3</t>
  </si>
  <si>
    <t>3 a 4</t>
  </si>
  <si>
    <t>4 a 5</t>
  </si>
  <si>
    <t>5 a 6</t>
  </si>
  <si>
    <t>6 a 7</t>
  </si>
  <si>
    <t>7 a 8</t>
  </si>
  <si>
    <t>8 a 9</t>
  </si>
  <si>
    <t>Índice de Deserción</t>
  </si>
  <si>
    <t>Generación 9801</t>
  </si>
  <si>
    <t>Índice de retencion del 1º al 2º Ciclo (Año)</t>
  </si>
  <si>
    <t>0501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</si>
  <si>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</si>
  <si>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</si>
  <si>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</si>
  <si>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</si>
  <si>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</si>
  <si>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</si>
  <si>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</si>
  <si>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</si>
  <si>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</si>
  <si>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Total</t>
  </si>
  <si>
    <t>Generación 9802</t>
  </si>
  <si>
    <t>Generación 9901</t>
  </si>
  <si>
    <t>TRES alumnos adelanto materias y termino en 8 sesmestres</t>
  </si>
  <si>
    <t>Generación 9902</t>
  </si>
  <si>
    <t>Generación 0001</t>
  </si>
  <si>
    <t>Generación 0002</t>
  </si>
  <si>
    <t>Generación 0101</t>
  </si>
  <si>
    <t>Generación 0102</t>
  </si>
  <si>
    <t>Generación 0201</t>
  </si>
  <si>
    <t>Generación 0202</t>
  </si>
  <si>
    <t>1001</t>
  </si>
  <si>
    <t>1002</t>
  </si>
  <si>
    <t>Generación 0301</t>
  </si>
  <si>
    <t>Generación 0302</t>
  </si>
  <si>
    <t>1101</t>
  </si>
  <si>
    <t>Generación 0401</t>
  </si>
  <si>
    <t>Generación 0402</t>
  </si>
  <si>
    <t>1102</t>
  </si>
  <si>
    <t>Generación 0501</t>
  </si>
  <si>
    <t>Generación 0502</t>
  </si>
  <si>
    <t>Generación 0601</t>
  </si>
  <si>
    <t>1201</t>
  </si>
  <si>
    <t>Generación 0602</t>
  </si>
  <si>
    <t>Generación 0701</t>
  </si>
  <si>
    <t>Titulados</t>
  </si>
  <si>
    <t>1202</t>
  </si>
  <si>
    <t>Tit. Terminal</t>
  </si>
  <si>
    <t>Tit. Egreso</t>
  </si>
  <si>
    <t>1301</t>
  </si>
  <si>
    <t>1302</t>
  </si>
  <si>
    <t>Generación 0702</t>
  </si>
  <si>
    <t>Generación 0801</t>
  </si>
  <si>
    <t>1401</t>
  </si>
  <si>
    <t>Generación 0802</t>
  </si>
  <si>
    <t>1402</t>
  </si>
  <si>
    <t>1501</t>
  </si>
  <si>
    <t>Generación 0901</t>
  </si>
  <si>
    <t>Generación 0902</t>
  </si>
  <si>
    <t>1502</t>
  </si>
  <si>
    <t>1601</t>
  </si>
  <si>
    <t>Cohorte Generacional:</t>
  </si>
  <si>
    <t>Semestre</t>
  </si>
  <si>
    <t>Índice de abandono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</si>
  <si>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</si>
  <si>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</si>
  <si>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</si>
  <si>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</si>
  <si>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</si>
  <si>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</si>
  <si>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</si>
  <si>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</si>
  <si>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</si>
  <si>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Total de Egresados</t>
  </si>
  <si>
    <t>1602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</si>
  <si>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</si>
  <si>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</si>
  <si>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</si>
  <si>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</si>
  <si>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</si>
  <si>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</si>
  <si>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</si>
  <si>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</si>
  <si>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</si>
  <si>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2102</t>
  </si>
  <si>
    <t>2201</t>
  </si>
  <si>
    <t>2202</t>
  </si>
  <si>
    <t>A partir de esta generación revalidaron materias para la Licenciatura en Sistemas Computacionales que comenzo en Enero Junio del 2001</t>
  </si>
  <si>
    <t>TOTAL</t>
  </si>
  <si>
    <t>Es la última generación que cursa este programa el cual inicio su proceso de liquidación dando origen a la Licenciatura en Ciencias Computacionales</t>
  </si>
  <si>
    <t xml:space="preserve">  </t>
  </si>
  <si>
    <t>NO TUVO INGRESOS</t>
  </si>
  <si>
    <t>INGENIERIA MATERIALES</t>
  </si>
  <si>
    <t>Sin ingreso</t>
  </si>
  <si>
    <t>SIN INGRESOS</t>
  </si>
  <si>
    <t>Ingeniería de Materiales</t>
  </si>
  <si>
    <t>Sin ingresos</t>
  </si>
  <si>
    <t>10º</t>
  </si>
  <si>
    <t>NO HUBO NUEVOS INGRESOS</t>
  </si>
  <si>
    <t>10°</t>
  </si>
  <si>
    <t>no hubo ingresos</t>
  </si>
  <si>
    <t>--</t>
  </si>
  <si>
    <t>NO HUBO INGRESOS</t>
  </si>
  <si>
    <t>Doctorado en Ciencias Computacionales</t>
  </si>
  <si>
    <t>2301</t>
  </si>
  <si>
    <t>2302</t>
  </si>
  <si>
    <t>2401</t>
  </si>
  <si>
    <t>2402</t>
  </si>
  <si>
    <t>2501</t>
  </si>
  <si>
    <t>2502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</si>
</sst>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_-;\-* #,##0_-;_-* &quot;-&quot;??_-;_-@"/>
    <numFmt numFmtId="166" formatCode="0.0"/>
  </numFmts>
  <fonts count="31" x14ac:knownFonts="1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Open Sans"/>
      <family val="2"/>
    </font>
    <font>
      <b/>
      <sz val="10"/>
      <color rgb="FFFF0000"/>
      <name val="Arial"/>
      <family val="2"/>
    </font>
    <font>
      <b/>
      <sz val="10"/>
      <color rgb="FFFF0000"/>
      <name val="Open Sans"/>
      <family val="2"/>
    </font>
    <font>
      <sz val="10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1"/>
      <color rgb="FF000000"/>
      <name val="Arial"/>
      <family val="2"/>
    </font>
    <font>
      <b/>
      <sz val="9"/>
      <color rgb="FFFF0000"/>
      <name val="Arial"/>
      <family val="2"/>
    </font>
    <font>
      <b/>
      <sz val="13"/>
      <color theme="1"/>
      <name val="Arial"/>
      <family val="2"/>
    </font>
    <font>
      <sz val="13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  <scheme val="minor"/>
    </font>
    <font>
      <sz val="8"/>
      <name val="Arial"/>
      <family val="2"/>
      <scheme val="minor"/>
    </font>
    <font>
      <b/>
      <sz val="11"/>
      <color rgb="FFFF0000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sz val="8"/>
      <name val="Arial"/>
      <family val="2"/>
      <scheme val="minor"/>
    </font>
    <font>
      <sz val="11"/>
      <color rgb="FF000000"/>
      <name val="Arial"/>
      <family val="2"/>
      <scheme val="minor"/>
    </font>
    <font>
      <b/>
      <sz val="20"/>
      <color rgb="FF000000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rgb="FF33CCCC"/>
        <bgColor rgb="FF33CCC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9" fontId="23" fillId="0" borderId="0" applyFont="0" applyFill="0" applyBorder="0" applyAlignment="0" applyProtection="0"/>
  </cellStyleXfs>
  <cellXfs count="345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/>
    <xf numFmtId="10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1" fontId="2" fillId="0" borderId="0" xfId="0" applyNumberFormat="1" applyFont="1"/>
    <xf numFmtId="9" fontId="1" fillId="0" borderId="4" xfId="0" applyNumberFormat="1" applyFont="1" applyBorder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2" fillId="3" borderId="5" xfId="0" applyFont="1" applyFill="1" applyBorder="1"/>
    <xf numFmtId="164" fontId="2" fillId="0" borderId="0" xfId="0" applyNumberFormat="1" applyFont="1"/>
    <xf numFmtId="0" fontId="2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0" fontId="3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right"/>
    </xf>
    <xf numFmtId="0" fontId="2" fillId="0" borderId="0" xfId="0" applyFont="1"/>
    <xf numFmtId="0" fontId="2" fillId="2" borderId="5" xfId="0" applyFont="1" applyFill="1" applyBorder="1"/>
    <xf numFmtId="0" fontId="1" fillId="0" borderId="6" xfId="0" applyFont="1" applyBorder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2" fontId="2" fillId="0" borderId="0" xfId="0" applyNumberFormat="1" applyFont="1"/>
    <xf numFmtId="10" fontId="2" fillId="0" borderId="8" xfId="0" applyNumberFormat="1" applyFont="1" applyBorder="1"/>
    <xf numFmtId="9" fontId="2" fillId="0" borderId="0" xfId="0" applyNumberFormat="1" applyFont="1"/>
    <xf numFmtId="0" fontId="4" fillId="0" borderId="0" xfId="0" applyFont="1"/>
    <xf numFmtId="49" fontId="2" fillId="0" borderId="9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6" fillId="0" borderId="0" xfId="0" applyFont="1"/>
    <xf numFmtId="9" fontId="6" fillId="0" borderId="0" xfId="0" applyNumberFormat="1" applyFont="1"/>
    <xf numFmtId="10" fontId="2" fillId="0" borderId="10" xfId="0" applyNumberFormat="1" applyFont="1" applyBorder="1"/>
    <xf numFmtId="0" fontId="2" fillId="0" borderId="11" xfId="0" applyFont="1" applyBorder="1"/>
    <xf numFmtId="0" fontId="1" fillId="0" borderId="0" xfId="0" applyFont="1" applyAlignment="1">
      <alignment wrapText="1"/>
    </xf>
    <xf numFmtId="0" fontId="1" fillId="0" borderId="13" xfId="0" applyFont="1" applyBorder="1"/>
    <xf numFmtId="0" fontId="2" fillId="0" borderId="13" xfId="0" applyFont="1" applyBorder="1"/>
    <xf numFmtId="0" fontId="1" fillId="2" borderId="13" xfId="0" applyFont="1" applyFill="1" applyBorder="1"/>
    <xf numFmtId="0" fontId="2" fillId="0" borderId="0" xfId="0" applyFont="1" applyAlignment="1">
      <alignment horizontal="right"/>
    </xf>
    <xf numFmtId="165" fontId="2" fillId="0" borderId="0" xfId="0" applyNumberFormat="1" applyFont="1"/>
    <xf numFmtId="0" fontId="4" fillId="0" borderId="0" xfId="0" applyFont="1" applyAlignment="1">
      <alignment wrapText="1"/>
    </xf>
    <xf numFmtId="0" fontId="2" fillId="0" borderId="0" xfId="0" applyFont="1" applyAlignment="1">
      <alignment horizontal="left"/>
    </xf>
    <xf numFmtId="49" fontId="8" fillId="0" borderId="14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0" fontId="2" fillId="0" borderId="16" xfId="0" applyNumberFormat="1" applyFont="1" applyBorder="1"/>
    <xf numFmtId="0" fontId="2" fillId="0" borderId="10" xfId="0" applyFont="1" applyBorder="1"/>
    <xf numFmtId="10" fontId="12" fillId="0" borderId="3" xfId="0" applyNumberFormat="1" applyFont="1" applyBorder="1"/>
    <xf numFmtId="1" fontId="13" fillId="5" borderId="17" xfId="0" applyNumberFormat="1" applyFont="1" applyFill="1" applyBorder="1" applyAlignment="1">
      <alignment horizontal="center" vertical="center"/>
    </xf>
    <xf numFmtId="1" fontId="12" fillId="0" borderId="8" xfId="0" applyNumberFormat="1" applyFont="1" applyBorder="1"/>
    <xf numFmtId="10" fontId="2" fillId="0" borderId="4" xfId="0" applyNumberFormat="1" applyFont="1" applyBorder="1"/>
    <xf numFmtId="0" fontId="2" fillId="0" borderId="18" xfId="0" applyFont="1" applyBorder="1"/>
    <xf numFmtId="10" fontId="12" fillId="0" borderId="19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10" fontId="12" fillId="0" borderId="15" xfId="0" applyNumberFormat="1" applyFont="1" applyBorder="1" applyAlignment="1">
      <alignment horizontal="center"/>
    </xf>
    <xf numFmtId="9" fontId="13" fillId="0" borderId="0" xfId="0" applyNumberFormat="1" applyFont="1"/>
    <xf numFmtId="10" fontId="12" fillId="0" borderId="1" xfId="0" applyNumberFormat="1" applyFont="1" applyBorder="1" applyAlignment="1">
      <alignment horizontal="center" vertical="center"/>
    </xf>
    <xf numFmtId="10" fontId="12" fillId="0" borderId="1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0" fontId="14" fillId="0" borderId="20" xfId="0" applyNumberFormat="1" applyFont="1" applyBorder="1" applyAlignment="1">
      <alignment horizontal="center"/>
    </xf>
    <xf numFmtId="10" fontId="2" fillId="0" borderId="18" xfId="0" applyNumberFormat="1" applyFont="1" applyBorder="1"/>
    <xf numFmtId="0" fontId="2" fillId="5" borderId="17" xfId="0" applyFont="1" applyFill="1" applyBorder="1" applyAlignment="1">
      <alignment horizontal="center" vertical="center"/>
    </xf>
    <xf numFmtId="164" fontId="2" fillId="0" borderId="4" xfId="0" applyNumberFormat="1" applyFont="1" applyBorder="1"/>
    <xf numFmtId="0" fontId="2" fillId="0" borderId="1" xfId="0" applyFont="1" applyBorder="1" applyAlignment="1">
      <alignment horizontal="center" vertical="center"/>
    </xf>
    <xf numFmtId="10" fontId="2" fillId="0" borderId="16" xfId="0" applyNumberFormat="1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10" fontId="2" fillId="0" borderId="20" xfId="0" applyNumberFormat="1" applyFont="1" applyBorder="1" applyAlignment="1">
      <alignment horizontal="center"/>
    </xf>
    <xf numFmtId="10" fontId="2" fillId="0" borderId="21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 vertical="center"/>
    </xf>
    <xf numFmtId="164" fontId="12" fillId="0" borderId="14" xfId="0" applyNumberFormat="1" applyFont="1" applyBorder="1" applyAlignment="1">
      <alignment horizontal="center"/>
    </xf>
    <xf numFmtId="10" fontId="2" fillId="0" borderId="19" xfId="0" applyNumberFormat="1" applyFont="1" applyBorder="1" applyAlignment="1">
      <alignment horizontal="center"/>
    </xf>
    <xf numFmtId="10" fontId="2" fillId="0" borderId="21" xfId="0" applyNumberFormat="1" applyFont="1" applyBorder="1"/>
    <xf numFmtId="10" fontId="2" fillId="0" borderId="14" xfId="0" applyNumberFormat="1" applyFont="1" applyBorder="1"/>
    <xf numFmtId="0" fontId="2" fillId="0" borderId="14" xfId="0" applyFont="1" applyBorder="1"/>
    <xf numFmtId="10" fontId="2" fillId="0" borderId="19" xfId="0" applyNumberFormat="1" applyFont="1" applyBorder="1"/>
    <xf numFmtId="0" fontId="10" fillId="0" borderId="1" xfId="0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 vertical="center"/>
    </xf>
    <xf numFmtId="10" fontId="12" fillId="0" borderId="16" xfId="0" applyNumberFormat="1" applyFont="1" applyBorder="1"/>
    <xf numFmtId="10" fontId="12" fillId="0" borderId="10" xfId="0" applyNumberFormat="1" applyFont="1" applyBorder="1"/>
    <xf numFmtId="0" fontId="12" fillId="0" borderId="10" xfId="0" applyFont="1" applyBorder="1"/>
    <xf numFmtId="10" fontId="12" fillId="0" borderId="3" xfId="0" applyNumberFormat="1" applyFont="1" applyBorder="1" applyAlignment="1">
      <alignment horizontal="center"/>
    </xf>
    <xf numFmtId="1" fontId="12" fillId="0" borderId="8" xfId="0" applyNumberFormat="1" applyFont="1" applyBorder="1" applyAlignment="1">
      <alignment horizontal="center"/>
    </xf>
    <xf numFmtId="10" fontId="12" fillId="0" borderId="4" xfId="0" applyNumberFormat="1" applyFont="1" applyBorder="1"/>
    <xf numFmtId="10" fontId="12" fillId="0" borderId="0" xfId="0" applyNumberFormat="1" applyFont="1"/>
    <xf numFmtId="0" fontId="12" fillId="0" borderId="18" xfId="0" applyFont="1" applyBorder="1"/>
    <xf numFmtId="0" fontId="12" fillId="0" borderId="0" xfId="0" applyFont="1"/>
    <xf numFmtId="10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20" xfId="0" applyNumberFormat="1" applyFont="1" applyBorder="1" applyAlignment="1">
      <alignment horizontal="center"/>
    </xf>
    <xf numFmtId="10" fontId="12" fillId="0" borderId="18" xfId="0" applyNumberFormat="1" applyFont="1" applyBorder="1"/>
    <xf numFmtId="0" fontId="12" fillId="5" borderId="17" xfId="0" applyFont="1" applyFill="1" applyBorder="1" applyAlignment="1">
      <alignment horizontal="center" vertical="center"/>
    </xf>
    <xf numFmtId="164" fontId="12" fillId="0" borderId="4" xfId="0" applyNumberFormat="1" applyFont="1" applyBorder="1"/>
    <xf numFmtId="0" fontId="12" fillId="0" borderId="16" xfId="0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0" fontId="2" fillId="0" borderId="19" xfId="0" applyFont="1" applyBorder="1"/>
    <xf numFmtId="10" fontId="2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0" fontId="15" fillId="0" borderId="19" xfId="0" applyNumberFormat="1" applyFont="1" applyBorder="1" applyAlignment="1">
      <alignment horizontal="center" vertical="center"/>
    </xf>
    <xf numFmtId="10" fontId="15" fillId="0" borderId="15" xfId="0" applyNumberFormat="1" applyFont="1" applyBorder="1" applyAlignment="1">
      <alignment horizontal="center"/>
    </xf>
    <xf numFmtId="10" fontId="15" fillId="0" borderId="1" xfId="0" applyNumberFormat="1" applyFont="1" applyBorder="1" applyAlignment="1">
      <alignment horizontal="center" vertical="center"/>
    </xf>
    <xf numFmtId="10" fontId="15" fillId="0" borderId="1" xfId="0" applyNumberFormat="1" applyFont="1" applyBorder="1" applyAlignment="1">
      <alignment horizontal="center"/>
    </xf>
    <xf numFmtId="0" fontId="16" fillId="0" borderId="0" xfId="0" applyFont="1"/>
    <xf numFmtId="1" fontId="1" fillId="0" borderId="0" xfId="0" applyNumberFormat="1" applyFont="1"/>
    <xf numFmtId="0" fontId="5" fillId="0" borderId="0" xfId="0" applyFont="1"/>
    <xf numFmtId="9" fontId="2" fillId="4" borderId="5" xfId="0" applyNumberFormat="1" applyFont="1" applyFill="1" applyBorder="1"/>
    <xf numFmtId="164" fontId="12" fillId="0" borderId="0" xfId="0" applyNumberFormat="1" applyFont="1" applyAlignment="1">
      <alignment horizontal="center" vertical="center"/>
    </xf>
    <xf numFmtId="164" fontId="10" fillId="0" borderId="1" xfId="0" applyNumberFormat="1" applyFont="1" applyBorder="1" applyAlignment="1">
      <alignment horizontal="center"/>
    </xf>
    <xf numFmtId="0" fontId="2" fillId="6" borderId="5" xfId="0" applyFont="1" applyFill="1" applyBorder="1"/>
    <xf numFmtId="2" fontId="2" fillId="6" borderId="5" xfId="0" applyNumberFormat="1" applyFont="1" applyFill="1" applyBorder="1"/>
    <xf numFmtId="0" fontId="12" fillId="5" borderId="1" xfId="0" applyFont="1" applyFill="1" applyBorder="1" applyAlignment="1">
      <alignment horizontal="center"/>
    </xf>
    <xf numFmtId="10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0" fontId="12" fillId="0" borderId="20" xfId="0" applyNumberFormat="1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/>
    </xf>
    <xf numFmtId="0" fontId="1" fillId="0" borderId="22" xfId="0" applyFont="1" applyBorder="1"/>
    <xf numFmtId="0" fontId="2" fillId="0" borderId="22" xfId="0" applyFont="1" applyBorder="1"/>
    <xf numFmtId="0" fontId="1" fillId="2" borderId="23" xfId="0" applyFont="1" applyFill="1" applyBorder="1"/>
    <xf numFmtId="0" fontId="17" fillId="0" borderId="1" xfId="0" applyFont="1" applyBorder="1"/>
    <xf numFmtId="0" fontId="17" fillId="0" borderId="0" xfId="0" applyFont="1"/>
    <xf numFmtId="166" fontId="2" fillId="0" borderId="0" xfId="0" applyNumberFormat="1" applyFont="1"/>
    <xf numFmtId="10" fontId="1" fillId="0" borderId="9" xfId="0" applyNumberFormat="1" applyFont="1" applyBorder="1" applyAlignment="1">
      <alignment wrapText="1"/>
    </xf>
    <xf numFmtId="10" fontId="2" fillId="0" borderId="1" xfId="0" applyNumberFormat="1" applyFont="1" applyBorder="1"/>
    <xf numFmtId="9" fontId="1" fillId="0" borderId="0" xfId="0" applyNumberFormat="1" applyFont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 wrapText="1"/>
    </xf>
    <xf numFmtId="164" fontId="12" fillId="0" borderId="0" xfId="0" applyNumberFormat="1" applyFont="1"/>
    <xf numFmtId="10" fontId="12" fillId="0" borderId="21" xfId="0" applyNumberFormat="1" applyFont="1" applyBorder="1"/>
    <xf numFmtId="10" fontId="12" fillId="0" borderId="14" xfId="0" applyNumberFormat="1" applyFont="1" applyBorder="1"/>
    <xf numFmtId="0" fontId="12" fillId="0" borderId="14" xfId="0" applyFont="1" applyBorder="1"/>
    <xf numFmtId="0" fontId="11" fillId="0" borderId="8" xfId="0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9" fontId="18" fillId="0" borderId="0" xfId="0" applyNumberFormat="1" applyFont="1"/>
    <xf numFmtId="10" fontId="3" fillId="0" borderId="0" xfId="0" applyNumberFormat="1" applyFont="1"/>
    <xf numFmtId="10" fontId="17" fillId="0" borderId="0" xfId="0" applyNumberFormat="1" applyFont="1"/>
    <xf numFmtId="49" fontId="19" fillId="7" borderId="27" xfId="0" applyNumberFormat="1" applyFont="1" applyFill="1" applyBorder="1" applyAlignment="1">
      <alignment vertical="center"/>
    </xf>
    <xf numFmtId="0" fontId="2" fillId="5" borderId="17" xfId="0" applyFont="1" applyFill="1" applyBorder="1" applyAlignment="1">
      <alignment horizontal="center" vertical="center"/>
    </xf>
    <xf numFmtId="0" fontId="2" fillId="0" borderId="1" xfId="0" applyFont="1" applyBorder="1" applyAlignment="1"/>
    <xf numFmtId="0" fontId="1" fillId="0" borderId="33" xfId="0" applyFont="1" applyBorder="1" applyAlignment="1">
      <alignment horizontal="center"/>
    </xf>
    <xf numFmtId="0" fontId="8" fillId="0" borderId="0" xfId="0" applyFont="1" applyAlignment="1"/>
    <xf numFmtId="0" fontId="7" fillId="0" borderId="14" xfId="0" applyFont="1" applyBorder="1" applyAlignment="1"/>
    <xf numFmtId="0" fontId="8" fillId="0" borderId="27" xfId="0" applyFont="1" applyBorder="1" applyAlignment="1"/>
    <xf numFmtId="49" fontId="8" fillId="0" borderId="27" xfId="0" applyNumberFormat="1" applyFont="1" applyBorder="1" applyAlignment="1">
      <alignment vertical="center"/>
    </xf>
    <xf numFmtId="0" fontId="8" fillId="0" borderId="14" xfId="0" applyFont="1" applyBorder="1" applyAlignment="1"/>
    <xf numFmtId="10" fontId="0" fillId="0" borderId="0" xfId="0" applyNumberFormat="1" applyFont="1" applyAlignment="1"/>
    <xf numFmtId="164" fontId="0" fillId="0" borderId="0" xfId="0" applyNumberFormat="1" applyFont="1" applyAlignment="1"/>
    <xf numFmtId="9" fontId="0" fillId="0" borderId="0" xfId="0" applyNumberFormat="1" applyFont="1" applyAlignment="1"/>
    <xf numFmtId="0" fontId="22" fillId="0" borderId="10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164" fontId="22" fillId="0" borderId="14" xfId="0" applyNumberFormat="1" applyFont="1" applyBorder="1" applyAlignment="1">
      <alignment horizontal="center"/>
    </xf>
    <xf numFmtId="164" fontId="22" fillId="0" borderId="21" xfId="0" applyNumberFormat="1" applyFont="1" applyBorder="1" applyAlignment="1">
      <alignment horizontal="center"/>
    </xf>
    <xf numFmtId="9" fontId="0" fillId="0" borderId="0" xfId="1" applyFont="1" applyAlignment="1"/>
    <xf numFmtId="0" fontId="0" fillId="0" borderId="0" xfId="0" applyFont="1" applyAlignment="1"/>
    <xf numFmtId="0" fontId="0" fillId="0" borderId="0" xfId="0" applyFont="1" applyAlignment="1"/>
    <xf numFmtId="0" fontId="12" fillId="5" borderId="26" xfId="0" applyFont="1" applyFill="1" applyBorder="1" applyAlignment="1">
      <alignment horizontal="center" vertical="center"/>
    </xf>
    <xf numFmtId="10" fontId="12" fillId="0" borderId="31" xfId="0" applyNumberFormat="1" applyFont="1" applyBorder="1" applyAlignment="1">
      <alignment horizontal="center" vertical="center"/>
    </xf>
    <xf numFmtId="10" fontId="12" fillId="0" borderId="34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0" fontId="7" fillId="0" borderId="14" xfId="0" applyFont="1" applyBorder="1" applyAlignment="1"/>
    <xf numFmtId="0" fontId="7" fillId="0" borderId="14" xfId="0" applyFont="1" applyBorder="1"/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0" fontId="7" fillId="0" borderId="14" xfId="0" applyFont="1" applyBorder="1" applyAlignment="1"/>
    <xf numFmtId="0" fontId="0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10" fontId="1" fillId="0" borderId="16" xfId="0" applyNumberFormat="1" applyFont="1" applyBorder="1" applyAlignment="1">
      <alignment horizontal="center"/>
    </xf>
    <xf numFmtId="10" fontId="1" fillId="0" borderId="21" xfId="0" applyNumberFormat="1" applyFont="1" applyBorder="1" applyAlignment="1">
      <alignment horizontal="center"/>
    </xf>
    <xf numFmtId="10" fontId="1" fillId="0" borderId="20" xfId="0" applyNumberFormat="1" applyFont="1" applyBorder="1" applyAlignment="1">
      <alignment horizontal="center"/>
    </xf>
    <xf numFmtId="10" fontId="1" fillId="0" borderId="19" xfId="0" applyNumberFormat="1" applyFont="1" applyBorder="1" applyAlignment="1">
      <alignment horizontal="center"/>
    </xf>
    <xf numFmtId="0" fontId="12" fillId="0" borderId="28" xfId="0" applyFont="1" applyBorder="1" applyAlignment="1">
      <alignment horizontal="center" vertical="center"/>
    </xf>
    <xf numFmtId="0" fontId="12" fillId="5" borderId="29" xfId="0" applyFont="1" applyFill="1" applyBorder="1" applyAlignment="1">
      <alignment horizontal="center" vertical="center"/>
    </xf>
    <xf numFmtId="0" fontId="12" fillId="0" borderId="31" xfId="0" applyFont="1" applyBorder="1" applyAlignment="1">
      <alignment horizontal="center"/>
    </xf>
    <xf numFmtId="0" fontId="12" fillId="5" borderId="3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2" fillId="5" borderId="28" xfId="0" applyFont="1" applyFill="1" applyBorder="1" applyAlignment="1">
      <alignment horizontal="center" vertical="center"/>
    </xf>
    <xf numFmtId="0" fontId="12" fillId="0" borderId="36" xfId="0" applyFont="1" applyBorder="1" applyAlignment="1">
      <alignment horizontal="center"/>
    </xf>
    <xf numFmtId="164" fontId="12" fillId="0" borderId="39" xfId="0" applyNumberFormat="1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164" fontId="12" fillId="0" borderId="40" xfId="0" applyNumberFormat="1" applyFont="1" applyBorder="1" applyAlignment="1">
      <alignment horizontal="center" vertical="center"/>
    </xf>
    <xf numFmtId="10" fontId="12" fillId="0" borderId="5" xfId="0" applyNumberFormat="1" applyFont="1" applyBorder="1"/>
    <xf numFmtId="164" fontId="12" fillId="0" borderId="5" xfId="0" applyNumberFormat="1" applyFont="1" applyBorder="1"/>
    <xf numFmtId="10" fontId="12" fillId="0" borderId="31" xfId="0" applyNumberFormat="1" applyFont="1" applyBorder="1"/>
    <xf numFmtId="0" fontId="25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/>
    <xf numFmtId="0" fontId="1" fillId="2" borderId="23" xfId="0" applyFont="1" applyFill="1" applyBorder="1" applyAlignment="1">
      <alignment horizontal="center" vertical="center"/>
    </xf>
    <xf numFmtId="0" fontId="9" fillId="0" borderId="27" xfId="0" applyFont="1" applyBorder="1" applyAlignment="1"/>
    <xf numFmtId="10" fontId="1" fillId="0" borderId="35" xfId="0" applyNumberFormat="1" applyFont="1" applyBorder="1" applyAlignment="1">
      <alignment horizontal="center"/>
    </xf>
    <xf numFmtId="10" fontId="1" fillId="0" borderId="37" xfId="0" applyNumberFormat="1" applyFont="1" applyBorder="1" applyAlignment="1">
      <alignment horizontal="center"/>
    </xf>
    <xf numFmtId="10" fontId="1" fillId="0" borderId="38" xfId="0" applyNumberFormat="1" applyFont="1" applyBorder="1" applyAlignment="1">
      <alignment horizontal="center"/>
    </xf>
    <xf numFmtId="10" fontId="1" fillId="0" borderId="40" xfId="0" applyNumberFormat="1" applyFont="1" applyBorder="1" applyAlignment="1">
      <alignment horizontal="center"/>
    </xf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7" fillId="0" borderId="14" xfId="0" applyFont="1" applyBorder="1" applyAlignment="1"/>
    <xf numFmtId="49" fontId="8" fillId="0" borderId="27" xfId="0" applyNumberFormat="1" applyFont="1" applyBorder="1" applyAlignment="1">
      <alignment horizontal="center" vertical="center"/>
    </xf>
    <xf numFmtId="0" fontId="4" fillId="0" borderId="0" xfId="0" applyFont="1" applyAlignment="1"/>
    <xf numFmtId="0" fontId="1" fillId="0" borderId="22" xfId="0" applyFont="1" applyBorder="1" applyAlignment="1"/>
    <xf numFmtId="49" fontId="1" fillId="4" borderId="5" xfId="0" applyNumberFormat="1" applyFont="1" applyFill="1" applyBorder="1" applyAlignment="1"/>
    <xf numFmtId="0" fontId="1" fillId="0" borderId="13" xfId="0" applyFont="1" applyBorder="1" applyAlignment="1"/>
    <xf numFmtId="0" fontId="1" fillId="0" borderId="0" xfId="0" applyFont="1" applyAlignment="1"/>
    <xf numFmtId="0" fontId="12" fillId="0" borderId="35" xfId="0" applyFont="1" applyBorder="1" applyAlignment="1">
      <alignment horizontal="center"/>
    </xf>
    <xf numFmtId="164" fontId="12" fillId="0" borderId="38" xfId="0" applyNumberFormat="1" applyFont="1" applyBorder="1" applyAlignment="1">
      <alignment horizontal="center"/>
    </xf>
    <xf numFmtId="10" fontId="12" fillId="0" borderId="16" xfId="0" applyNumberFormat="1" applyFont="1" applyBorder="1" applyAlignment="1">
      <alignment horizontal="center" vertical="center"/>
    </xf>
    <xf numFmtId="10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0" fontId="12" fillId="0" borderId="4" xfId="0" applyNumberFormat="1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0" fontId="12" fillId="0" borderId="21" xfId="0" applyNumberFormat="1" applyFont="1" applyBorder="1" applyAlignment="1">
      <alignment horizontal="center" vertical="center"/>
    </xf>
    <xf numFmtId="10" fontId="12" fillId="0" borderId="14" xfId="0" applyNumberFormat="1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10" fontId="12" fillId="0" borderId="3" xfId="0" applyNumberFormat="1" applyFont="1" applyBorder="1" applyAlignment="1">
      <alignment horizontal="center" vertical="center"/>
    </xf>
    <xf numFmtId="1" fontId="12" fillId="0" borderId="8" xfId="0" applyNumberFormat="1" applyFont="1" applyBorder="1" applyAlignment="1">
      <alignment horizontal="center" vertical="center"/>
    </xf>
    <xf numFmtId="10" fontId="12" fillId="0" borderId="15" xfId="0" applyNumberFormat="1" applyFont="1" applyBorder="1" applyAlignment="1">
      <alignment horizontal="center" vertical="center"/>
    </xf>
    <xf numFmtId="10" fontId="12" fillId="0" borderId="20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0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5" borderId="41" xfId="0" applyFont="1" applyFill="1" applyBorder="1" applyAlignment="1">
      <alignment horizontal="center" vertical="center"/>
    </xf>
    <xf numFmtId="0" fontId="12" fillId="5" borderId="42" xfId="0" applyFont="1" applyFill="1" applyBorder="1" applyAlignment="1">
      <alignment horizontal="center" vertical="center"/>
    </xf>
    <xf numFmtId="10" fontId="15" fillId="0" borderId="20" xfId="0" applyNumberFormat="1" applyFont="1" applyBorder="1" applyAlignment="1">
      <alignment horizontal="center" vertical="center"/>
    </xf>
    <xf numFmtId="10" fontId="15" fillId="0" borderId="15" xfId="0" applyNumberFormat="1" applyFont="1" applyBorder="1" applyAlignment="1">
      <alignment horizontal="center" vertical="center"/>
    </xf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49" fontId="8" fillId="0" borderId="27" xfId="0" applyNumberFormat="1" applyFont="1" applyBorder="1" applyAlignment="1">
      <alignment horizontal="center" vertical="center"/>
    </xf>
    <xf numFmtId="0" fontId="0" fillId="0" borderId="0" xfId="0" applyFont="1" applyFill="1" applyAlignment="1"/>
    <xf numFmtId="0" fontId="9" fillId="0" borderId="0" xfId="0" applyFont="1" applyAlignment="1"/>
    <xf numFmtId="0" fontId="2" fillId="0" borderId="0" xfId="0" applyFont="1" applyAlignment="1"/>
    <xf numFmtId="10" fontId="12" fillId="0" borderId="10" xfId="0" applyNumberFormat="1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0" xfId="0" applyFont="1" applyAlignment="1">
      <alignment horizontal="center"/>
    </xf>
    <xf numFmtId="10" fontId="12" fillId="0" borderId="14" xfId="0" applyNumberFormat="1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5" fillId="0" borderId="0" xfId="0" applyFont="1" applyAlignment="1"/>
    <xf numFmtId="10" fontId="10" fillId="0" borderId="1" xfId="0" applyNumberFormat="1" applyFont="1" applyBorder="1" applyAlignment="1">
      <alignment horizontal="center" vertical="center"/>
    </xf>
    <xf numFmtId="10" fontId="2" fillId="0" borderId="2" xfId="0" applyNumberFormat="1" applyFont="1" applyBorder="1" applyAlignment="1">
      <alignment horizontal="center" vertical="center"/>
    </xf>
    <xf numFmtId="10" fontId="1" fillId="0" borderId="0" xfId="0" applyNumberFormat="1" applyFont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10" fontId="12" fillId="0" borderId="16" xfId="0" applyNumberFormat="1" applyFont="1" applyBorder="1" applyAlignment="1">
      <alignment horizontal="center"/>
    </xf>
    <xf numFmtId="10" fontId="12" fillId="0" borderId="4" xfId="0" applyNumberFormat="1" applyFont="1" applyBorder="1" applyAlignment="1">
      <alignment horizontal="center"/>
    </xf>
    <xf numFmtId="10" fontId="12" fillId="0" borderId="21" xfId="0" applyNumberFormat="1" applyFont="1" applyBorder="1" applyAlignment="1">
      <alignment horizontal="center"/>
    </xf>
    <xf numFmtId="0" fontId="23" fillId="0" borderId="0" xfId="0" applyFont="1" applyAlignment="1"/>
    <xf numFmtId="0" fontId="12" fillId="8" borderId="10" xfId="0" applyFont="1" applyFill="1" applyBorder="1" applyAlignment="1">
      <alignment horizontal="center"/>
    </xf>
    <xf numFmtId="0" fontId="12" fillId="8" borderId="31" xfId="0" applyFont="1" applyFill="1" applyBorder="1" applyAlignment="1">
      <alignment horizontal="center"/>
    </xf>
    <xf numFmtId="164" fontId="12" fillId="8" borderId="19" xfId="0" applyNumberFormat="1" applyFont="1" applyFill="1" applyBorder="1" applyAlignment="1">
      <alignment horizontal="center" vertical="center"/>
    </xf>
    <xf numFmtId="164" fontId="12" fillId="8" borderId="14" xfId="0" applyNumberFormat="1" applyFont="1" applyFill="1" applyBorder="1" applyAlignment="1">
      <alignment horizontal="center"/>
    </xf>
    <xf numFmtId="0" fontId="12" fillId="0" borderId="16" xfId="0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Font="1" applyAlignment="1"/>
    <xf numFmtId="10" fontId="12" fillId="0" borderId="19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/>
    </xf>
    <xf numFmtId="10" fontId="12" fillId="0" borderId="1" xfId="0" applyNumberFormat="1" applyFont="1" applyFill="1" applyBorder="1" applyAlignment="1">
      <alignment horizontal="center" vertical="center"/>
    </xf>
    <xf numFmtId="0" fontId="2" fillId="0" borderId="5" xfId="0" applyFont="1" applyFill="1" applyBorder="1"/>
    <xf numFmtId="10" fontId="12" fillId="0" borderId="15" xfId="0" applyNumberFormat="1" applyFont="1" applyFill="1" applyBorder="1" applyAlignment="1">
      <alignment horizontal="center" vertical="center"/>
    </xf>
    <xf numFmtId="10" fontId="12" fillId="0" borderId="3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1" fontId="1" fillId="0" borderId="9" xfId="0" applyNumberFormat="1" applyFont="1" applyBorder="1" applyAlignment="1">
      <alignment horizontal="center" vertical="center" wrapText="1"/>
    </xf>
    <xf numFmtId="0" fontId="7" fillId="0" borderId="15" xfId="0" applyFont="1" applyBorder="1"/>
    <xf numFmtId="10" fontId="1" fillId="0" borderId="9" xfId="0" applyNumberFormat="1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7" fillId="0" borderId="14" xfId="0" applyFont="1" applyBorder="1"/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7" fillId="0" borderId="2" xfId="0" applyFont="1" applyBorder="1"/>
    <xf numFmtId="0" fontId="7" fillId="0" borderId="3" xfId="0" applyFont="1" applyBorder="1"/>
    <xf numFmtId="0" fontId="10" fillId="2" borderId="9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7" fillId="0" borderId="12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9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0" fontId="9" fillId="0" borderId="9" xfId="0" applyFont="1" applyBorder="1" applyAlignment="1">
      <alignment horizontal="center" vertical="center" textRotation="90" wrapText="1"/>
    </xf>
    <xf numFmtId="0" fontId="10" fillId="0" borderId="8" xfId="0" applyFont="1" applyBorder="1" applyAlignment="1">
      <alignment horizontal="center" wrapText="1"/>
    </xf>
    <xf numFmtId="1" fontId="1" fillId="5" borderId="9" xfId="0" applyNumberFormat="1" applyFont="1" applyFill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7" fillId="0" borderId="15" xfId="0" applyFont="1" applyBorder="1" applyAlignment="1"/>
    <xf numFmtId="10" fontId="1" fillId="0" borderId="0" xfId="0" applyNumberFormat="1" applyFont="1" applyAlignment="1">
      <alignment horizontal="center" wrapText="1"/>
    </xf>
    <xf numFmtId="49" fontId="8" fillId="0" borderId="27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0" fontId="7" fillId="0" borderId="14" xfId="0" applyFont="1" applyBorder="1" applyAlignment="1"/>
    <xf numFmtId="0" fontId="20" fillId="2" borderId="9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/>
    </xf>
    <xf numFmtId="1" fontId="1" fillId="0" borderId="28" xfId="0" applyNumberFormat="1" applyFont="1" applyBorder="1" applyAlignment="1">
      <alignment horizontal="center" vertical="center" wrapText="1"/>
    </xf>
    <xf numFmtId="1" fontId="1" fillId="0" borderId="32" xfId="0" applyNumberFormat="1" applyFont="1" applyBorder="1" applyAlignment="1">
      <alignment horizontal="center" vertical="center" wrapText="1"/>
    </xf>
    <xf numFmtId="10" fontId="1" fillId="0" borderId="28" xfId="0" applyNumberFormat="1" applyFont="1" applyBorder="1" applyAlignment="1">
      <alignment horizontal="center" vertical="center" wrapText="1"/>
    </xf>
    <xf numFmtId="10" fontId="1" fillId="0" borderId="32" xfId="0" applyNumberFormat="1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26" fillId="0" borderId="15" xfId="0" applyFont="1" applyBorder="1"/>
    <xf numFmtId="0" fontId="10" fillId="0" borderId="34" xfId="0" applyFont="1" applyBorder="1" applyAlignment="1">
      <alignment horizontal="center"/>
    </xf>
    <xf numFmtId="0" fontId="10" fillId="2" borderId="24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7" fillId="0" borderId="33" xfId="0" applyFont="1" applyBorder="1"/>
    <xf numFmtId="49" fontId="2" fillId="0" borderId="0" xfId="0" applyNumberFormat="1" applyFont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Industrial!$S$21:$S$32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Industrial!$T$21:$T$32</c:f>
              <c:numCache>
                <c:formatCode>0.00%</c:formatCode>
                <c:ptCount val="12"/>
                <c:pt idx="0">
                  <c:v>1.9607843137254902E-2</c:v>
                </c:pt>
                <c:pt idx="1">
                  <c:v>0.26724137931034481</c:v>
                </c:pt>
                <c:pt idx="2">
                  <c:v>0.14492753623188406</c:v>
                </c:pt>
                <c:pt idx="3">
                  <c:v>0.22818791946308725</c:v>
                </c:pt>
                <c:pt idx="4">
                  <c:v>0.18181818181818182</c:v>
                </c:pt>
                <c:pt idx="5">
                  <c:v>0.29746835443037972</c:v>
                </c:pt>
                <c:pt idx="6">
                  <c:v>0.23529411764705882</c:v>
                </c:pt>
                <c:pt idx="7">
                  <c:v>9.8484848484848481E-2</c:v>
                </c:pt>
                <c:pt idx="8">
                  <c:v>0.4</c:v>
                </c:pt>
                <c:pt idx="9">
                  <c:v>0.45652173913043476</c:v>
                </c:pt>
                <c:pt idx="10">
                  <c:v>0.26415094339622641</c:v>
                </c:pt>
                <c:pt idx="11">
                  <c:v>0.51428571428571423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E8-4AFD-AE5A-A62B406EF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778926"/>
        <c:axId val="974276866"/>
      </c:lineChart>
      <c:catAx>
        <c:axId val="15267789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74276866"/>
        <c:crosses val="autoZero"/>
        <c:auto val="1"/>
        <c:lblAlgn val="ctr"/>
        <c:lblOffset val="100"/>
        <c:noMultiLvlLbl val="1"/>
      </c:catAx>
      <c:valAx>
        <c:axId val="974276866"/>
        <c:scaling>
          <c:orientation val="minMax"/>
          <c:max val="0.60000000000000053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267789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Quimica!$S$20:$S$31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Quimica!$T$20:$T$31</c:f>
              <c:numCache>
                <c:formatCode>0.00%</c:formatCode>
                <c:ptCount val="12"/>
                <c:pt idx="0">
                  <c:v>0.7</c:v>
                </c:pt>
                <c:pt idx="1">
                  <c:v>0</c:v>
                </c:pt>
                <c:pt idx="2">
                  <c:v>0.15</c:v>
                </c:pt>
                <c:pt idx="3">
                  <c:v>0.30612244897959184</c:v>
                </c:pt>
                <c:pt idx="4">
                  <c:v>5.4054054054054057E-2</c:v>
                </c:pt>
                <c:pt idx="5">
                  <c:v>0.16923076923076924</c:v>
                </c:pt>
                <c:pt idx="6">
                  <c:v>0.28125</c:v>
                </c:pt>
                <c:pt idx="7">
                  <c:v>0.17142857142857143</c:v>
                </c:pt>
                <c:pt idx="8">
                  <c:v>0.16</c:v>
                </c:pt>
                <c:pt idx="9">
                  <c:v>0.42499999999999999</c:v>
                </c:pt>
                <c:pt idx="10">
                  <c:v>0.12121212121212122</c:v>
                </c:pt>
                <c:pt idx="11">
                  <c:v>0.36363636363636365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75E-4F55-8D57-549BFF919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0792408"/>
        <c:axId val="95903664"/>
      </c:barChart>
      <c:catAx>
        <c:axId val="1720792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5903664"/>
        <c:crosses val="autoZero"/>
        <c:auto val="1"/>
        <c:lblAlgn val="ctr"/>
        <c:lblOffset val="100"/>
        <c:noMultiLvlLbl val="1"/>
      </c:catAx>
      <c:valAx>
        <c:axId val="95903664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2079240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Minero!$S$46:$S$57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Minero!$T$46:$T$57</c:f>
              <c:numCache>
                <c:formatCode>0%</c:formatCode>
                <c:ptCount val="12"/>
                <c:pt idx="0">
                  <c:v>0.66666666666666663</c:v>
                </c:pt>
                <c:pt idx="1">
                  <c:v>0.5</c:v>
                </c:pt>
                <c:pt idx="2">
                  <c:v>0.5714285714285714</c:v>
                </c:pt>
                <c:pt idx="3">
                  <c:v>0.83333333333333337</c:v>
                </c:pt>
                <c:pt idx="4" formatCode="0.00%">
                  <c:v>1</c:v>
                </c:pt>
                <c:pt idx="5" formatCode="0.00%">
                  <c:v>0.625</c:v>
                </c:pt>
                <c:pt idx="6" formatCode="0.00%">
                  <c:v>0.5</c:v>
                </c:pt>
                <c:pt idx="7" formatCode="0.00%">
                  <c:v>0.27272727272727271</c:v>
                </c:pt>
                <c:pt idx="8" formatCode="0.00%">
                  <c:v>1</c:v>
                </c:pt>
                <c:pt idx="9" formatCode="0.00%">
                  <c:v>0.10526315789473684</c:v>
                </c:pt>
                <c:pt idx="10" formatCode="0.00%">
                  <c:v>0</c:v>
                </c:pt>
                <c:pt idx="11" formatCode="0.00%">
                  <c:v>4.7619047619047616E-2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776-4239-87F6-EB3C0C16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8849266"/>
        <c:axId val="625535721"/>
      </c:barChart>
      <c:catAx>
        <c:axId val="13388492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25535721"/>
        <c:crosses val="autoZero"/>
        <c:auto val="1"/>
        <c:lblAlgn val="ctr"/>
        <c:lblOffset val="100"/>
        <c:noMultiLvlLbl val="1"/>
      </c:catAx>
      <c:valAx>
        <c:axId val="62553572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3884926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MX" sz="1100" b="1" i="0">
                <a:solidFill>
                  <a:srgbClr val="000000"/>
                </a:solidFill>
                <a:latin typeface="Calibri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Minero!$S$71:$S$82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Minero!$T$71:$T$82</c:f>
              <c:numCache>
                <c:formatCode>0.00%</c:formatCode>
                <c:ptCount val="12"/>
                <c:pt idx="0">
                  <c:v>0.33333333333333331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0.16666666666666674</c:v>
                </c:pt>
                <c:pt idx="4">
                  <c:v>1</c:v>
                </c:pt>
                <c:pt idx="5">
                  <c:v>0.375</c:v>
                </c:pt>
                <c:pt idx="6">
                  <c:v>0</c:v>
                </c:pt>
                <c:pt idx="7">
                  <c:v>0.1818181818181818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4.7619047619047616E-2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7D5-41E0-8F7E-78C26DC7A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5232565"/>
        <c:axId val="1106254059"/>
      </c:barChart>
      <c:catAx>
        <c:axId val="12152325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6254059"/>
        <c:crosses val="autoZero"/>
        <c:auto val="1"/>
        <c:lblAlgn val="ctr"/>
        <c:lblOffset val="100"/>
        <c:noMultiLvlLbl val="1"/>
      </c:catAx>
      <c:valAx>
        <c:axId val="1106254059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152325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MX" sz="1100" b="1" i="0">
                <a:solidFill>
                  <a:srgbClr val="000000"/>
                </a:solidFill>
                <a:latin typeface="Calibri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Minero!$S$20:$S$31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Minero!$T$20:$T$31</c:f>
              <c:numCache>
                <c:formatCode>0.00%</c:formatCode>
                <c:ptCount val="12"/>
                <c:pt idx="0">
                  <c:v>0.33333333333333331</c:v>
                </c:pt>
                <c:pt idx="1">
                  <c:v>0</c:v>
                </c:pt>
                <c:pt idx="2">
                  <c:v>0.14285714285714285</c:v>
                </c:pt>
                <c:pt idx="3">
                  <c:v>0.66666666666666663</c:v>
                </c:pt>
                <c:pt idx="4">
                  <c:v>0</c:v>
                </c:pt>
                <c:pt idx="5">
                  <c:v>0.25</c:v>
                </c:pt>
                <c:pt idx="6">
                  <c:v>0.5</c:v>
                </c:pt>
                <c:pt idx="7">
                  <c:v>9.0909090909090912E-2</c:v>
                </c:pt>
                <c:pt idx="8">
                  <c:v>1</c:v>
                </c:pt>
                <c:pt idx="9">
                  <c:v>0.10526315789473684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4F0-476B-AE65-AA52D42C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35196"/>
        <c:axId val="915713762"/>
      </c:barChart>
      <c:catAx>
        <c:axId val="604351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15713762"/>
        <c:crosses val="autoZero"/>
        <c:auto val="1"/>
        <c:lblAlgn val="ctr"/>
        <c:lblOffset val="100"/>
        <c:noMultiLvlLbl val="1"/>
      </c:catAx>
      <c:valAx>
        <c:axId val="915713762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04351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Minero!$S$46:$S$49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Minero!$T$46:$T$49</c:f>
              <c:numCache>
                <c:formatCode>0%</c:formatCode>
                <c:ptCount val="4"/>
                <c:pt idx="0">
                  <c:v>0.66666666666666663</c:v>
                </c:pt>
                <c:pt idx="1">
                  <c:v>0.5</c:v>
                </c:pt>
                <c:pt idx="2">
                  <c:v>0.5714285714285714</c:v>
                </c:pt>
                <c:pt idx="3">
                  <c:v>0.83333333333333337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8C-448B-9EB0-0D79EEB0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3613171"/>
        <c:axId val="2069966931"/>
      </c:barChart>
      <c:catAx>
        <c:axId val="12336131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69966931"/>
        <c:crosses val="autoZero"/>
        <c:auto val="1"/>
        <c:lblAlgn val="ctr"/>
        <c:lblOffset val="100"/>
        <c:noMultiLvlLbl val="1"/>
      </c:catAx>
      <c:valAx>
        <c:axId val="206996693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3361317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Minero!$S$71:$S$74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Minero!$T$71:$T$74</c:f>
              <c:numCache>
                <c:formatCode>0.00%</c:formatCode>
                <c:ptCount val="4"/>
                <c:pt idx="0">
                  <c:v>0.33333333333333331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0.16666666666666674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0A9-4C2F-A19B-7314CD7E4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2041313"/>
        <c:axId val="1398541397"/>
      </c:barChart>
      <c:catAx>
        <c:axId val="2420413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98541397"/>
        <c:crosses val="autoZero"/>
        <c:auto val="1"/>
        <c:lblAlgn val="ctr"/>
        <c:lblOffset val="100"/>
        <c:noMultiLvlLbl val="1"/>
      </c:catAx>
      <c:valAx>
        <c:axId val="1398541397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4204131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Minero!$S$20:$S$23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Minero!$T$20:$T$23</c:f>
              <c:numCache>
                <c:formatCode>0.00%</c:formatCode>
                <c:ptCount val="4"/>
                <c:pt idx="0">
                  <c:v>0.33333333333333331</c:v>
                </c:pt>
                <c:pt idx="1">
                  <c:v>0</c:v>
                </c:pt>
                <c:pt idx="2">
                  <c:v>0.14285714285714285</c:v>
                </c:pt>
                <c:pt idx="3">
                  <c:v>0.66666666666666663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E77-4009-AB01-F9F5B911D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4400247"/>
        <c:axId val="934545240"/>
      </c:barChart>
      <c:catAx>
        <c:axId val="20444002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34545240"/>
        <c:crosses val="autoZero"/>
        <c:auto val="1"/>
        <c:lblAlgn val="ctr"/>
        <c:lblOffset val="100"/>
        <c:noMultiLvlLbl val="1"/>
      </c:catAx>
      <c:valAx>
        <c:axId val="93454524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44002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Biologia!$T$16:$T$21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Biologia!$U$16:$U$21</c:f>
              <c:numCache>
                <c:formatCode>0.00%</c:formatCode>
                <c:ptCount val="6"/>
                <c:pt idx="0">
                  <c:v>0.328125</c:v>
                </c:pt>
                <c:pt idx="1">
                  <c:v>0.18867924528301888</c:v>
                </c:pt>
                <c:pt idx="2">
                  <c:v>0.46875</c:v>
                </c:pt>
                <c:pt idx="3">
                  <c:v>0.3235294117647059</c:v>
                </c:pt>
                <c:pt idx="4">
                  <c:v>0.17460317460317459</c:v>
                </c:pt>
                <c:pt idx="5">
                  <c:v>0.12121212121212122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047-4354-B9EB-090C6FACB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1177067"/>
        <c:axId val="1746692009"/>
      </c:barChart>
      <c:catAx>
        <c:axId val="12211770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46692009"/>
        <c:crosses val="autoZero"/>
        <c:auto val="1"/>
        <c:lblAlgn val="ctr"/>
        <c:lblOffset val="100"/>
        <c:noMultiLvlLbl val="1"/>
      </c:catAx>
      <c:valAx>
        <c:axId val="1746692009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2117706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Biologia!$T$39:$T$44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Biologia!$U$39:$U$44</c:f>
              <c:numCache>
                <c:formatCode>0.00%</c:formatCode>
                <c:ptCount val="6"/>
                <c:pt idx="0">
                  <c:v>0.546875</c:v>
                </c:pt>
                <c:pt idx="1">
                  <c:v>0.41509433962264153</c:v>
                </c:pt>
                <c:pt idx="2">
                  <c:v>0.46875</c:v>
                </c:pt>
                <c:pt idx="3">
                  <c:v>0.47058823529411764</c:v>
                </c:pt>
                <c:pt idx="4">
                  <c:v>0.3968253968253968</c:v>
                </c:pt>
                <c:pt idx="5">
                  <c:v>0.39393939393939392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380-43A8-9B42-4E873D1C5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5752977"/>
        <c:axId val="631463313"/>
      </c:barChart>
      <c:catAx>
        <c:axId val="6957529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31463313"/>
        <c:crosses val="autoZero"/>
        <c:auto val="1"/>
        <c:lblAlgn val="ctr"/>
        <c:lblOffset val="100"/>
        <c:noMultiLvlLbl val="1"/>
      </c:catAx>
      <c:valAx>
        <c:axId val="631463313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9575297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Biologia!$T$62:$T$67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Biologia!$U$62:$U$67</c:f>
              <c:numCache>
                <c:formatCode>0.00%</c:formatCode>
                <c:ptCount val="6"/>
                <c:pt idx="0">
                  <c:v>0.21875</c:v>
                </c:pt>
                <c:pt idx="1">
                  <c:v>0.22641509433962265</c:v>
                </c:pt>
                <c:pt idx="2">
                  <c:v>0.28125</c:v>
                </c:pt>
                <c:pt idx="3">
                  <c:v>0.14705882352941174</c:v>
                </c:pt>
                <c:pt idx="4">
                  <c:v>0.22222222222222221</c:v>
                </c:pt>
                <c:pt idx="5">
                  <c:v>0.27272727272727271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C59-4E10-B8A9-7F73887A7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1621847"/>
        <c:axId val="1805561558"/>
      </c:barChart>
      <c:catAx>
        <c:axId val="1481621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05561558"/>
        <c:crosses val="autoZero"/>
        <c:auto val="1"/>
        <c:lblAlgn val="ctr"/>
        <c:lblOffset val="100"/>
        <c:noMultiLvlLbl val="1"/>
      </c:catAx>
      <c:valAx>
        <c:axId val="1805561558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816218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Industrial!$S$48:$S$59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Industrial!$T$48:$T$59</c:f>
              <c:numCache>
                <c:formatCode>0%</c:formatCode>
                <c:ptCount val="12"/>
                <c:pt idx="0">
                  <c:v>0.33333333333333331</c:v>
                </c:pt>
                <c:pt idx="1">
                  <c:v>0.59482758620689657</c:v>
                </c:pt>
                <c:pt idx="2">
                  <c:v>0.37681159420289856</c:v>
                </c:pt>
                <c:pt idx="3">
                  <c:v>0.42281879194630873</c:v>
                </c:pt>
                <c:pt idx="4" formatCode="0.00%">
                  <c:v>0.31818181818181818</c:v>
                </c:pt>
                <c:pt idx="5" formatCode="0.00%">
                  <c:v>0.5</c:v>
                </c:pt>
                <c:pt idx="6" formatCode="0.00%">
                  <c:v>0.48039215686274511</c:v>
                </c:pt>
                <c:pt idx="7" formatCode="0.00%">
                  <c:v>0.27272727272727271</c:v>
                </c:pt>
                <c:pt idx="8" formatCode="0.00%">
                  <c:v>0.53846153846153844</c:v>
                </c:pt>
                <c:pt idx="9" formatCode="0.00%">
                  <c:v>0.52898550724637683</c:v>
                </c:pt>
                <c:pt idx="10" formatCode="0.00%">
                  <c:v>0.47169811320754718</c:v>
                </c:pt>
                <c:pt idx="11" formatCode="0.00%">
                  <c:v>0.69523809523809521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DD-4421-8100-6114F6972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259216"/>
        <c:axId val="692047261"/>
      </c:lineChart>
      <c:catAx>
        <c:axId val="11225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92047261"/>
        <c:crosses val="autoZero"/>
        <c:auto val="1"/>
        <c:lblAlgn val="ctr"/>
        <c:lblOffset val="100"/>
        <c:noMultiLvlLbl val="1"/>
      </c:catAx>
      <c:valAx>
        <c:axId val="692047261"/>
        <c:scaling>
          <c:orientation val="minMax"/>
          <c:max val="0.7000000000000005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225921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Materiales'!$T$19:$T$25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Materiales'!$U$19:$U$25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0.18181818181818182</c:v>
                </c:pt>
                <c:pt idx="2">
                  <c:v>0.14285714285714285</c:v>
                </c:pt>
                <c:pt idx="3">
                  <c:v>0.16666666666666666</c:v>
                </c:pt>
                <c:pt idx="4">
                  <c:v>0.3888888888888889</c:v>
                </c:pt>
                <c:pt idx="5">
                  <c:v>0.14285714285714285</c:v>
                </c:pt>
                <c:pt idx="6">
                  <c:v>0.16666666666666666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7D2-4166-AEAA-F3298F26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2361041"/>
        <c:axId val="338578938"/>
      </c:barChart>
      <c:catAx>
        <c:axId val="12323610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338578938"/>
        <c:crosses val="autoZero"/>
        <c:auto val="1"/>
        <c:lblAlgn val="ctr"/>
        <c:lblOffset val="100"/>
        <c:noMultiLvlLbl val="1"/>
      </c:catAx>
      <c:valAx>
        <c:axId val="338578938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3236104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Materiales'!$T$39:$T$45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Materiales'!$U$39:$U$45</c:f>
              <c:numCache>
                <c:formatCode>0.00%</c:formatCode>
                <c:ptCount val="7"/>
                <c:pt idx="0">
                  <c:v>0.2857142857142857</c:v>
                </c:pt>
                <c:pt idx="1">
                  <c:v>0.27272727272727271</c:v>
                </c:pt>
                <c:pt idx="2">
                  <c:v>0.2857142857142857</c:v>
                </c:pt>
                <c:pt idx="3">
                  <c:v>0.16666666666666666</c:v>
                </c:pt>
                <c:pt idx="4">
                  <c:v>0.5</c:v>
                </c:pt>
                <c:pt idx="5">
                  <c:v>0.42857142857142855</c:v>
                </c:pt>
                <c:pt idx="6">
                  <c:v>0.27777777777777779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E51-4DB8-80FF-B4EE3F15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642918"/>
        <c:axId val="728521601"/>
      </c:barChart>
      <c:catAx>
        <c:axId val="11086429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28521601"/>
        <c:crosses val="autoZero"/>
        <c:auto val="1"/>
        <c:lblAlgn val="ctr"/>
        <c:lblOffset val="100"/>
        <c:noMultiLvlLbl val="1"/>
      </c:catAx>
      <c:valAx>
        <c:axId val="72852160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864291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Materiales'!$T$58:$T$64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Materiales'!$U$58:$U$64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9.0909090909090884E-2</c:v>
                </c:pt>
                <c:pt idx="2">
                  <c:v>0.14285714285714285</c:v>
                </c:pt>
                <c:pt idx="3">
                  <c:v>0</c:v>
                </c:pt>
                <c:pt idx="4">
                  <c:v>0.1111111111111111</c:v>
                </c:pt>
                <c:pt idx="5">
                  <c:v>0.2857142857142857</c:v>
                </c:pt>
                <c:pt idx="6">
                  <c:v>0.11111111111111113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8A4-47FD-ABC4-F71BC3BC6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1721475"/>
        <c:axId val="1302681380"/>
      </c:barChart>
      <c:catAx>
        <c:axId val="20317214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02681380"/>
        <c:crosses val="autoZero"/>
        <c:auto val="1"/>
        <c:lblAlgn val="ctr"/>
        <c:lblOffset val="100"/>
        <c:noMultiLvlLbl val="1"/>
      </c:catAx>
      <c:valAx>
        <c:axId val="130268138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3172147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Electronica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Telecom'!$T$19:$T$24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Telecom'!$U$19:$U$24</c:f>
              <c:numCache>
                <c:formatCode>0.00%</c:formatCode>
                <c:ptCount val="6"/>
                <c:pt idx="0">
                  <c:v>0.33333333333333331</c:v>
                </c:pt>
                <c:pt idx="1">
                  <c:v>0.47328244274809161</c:v>
                </c:pt>
                <c:pt idx="2">
                  <c:v>0.38235294117647056</c:v>
                </c:pt>
                <c:pt idx="3">
                  <c:v>0.43548387096774194</c:v>
                </c:pt>
                <c:pt idx="4">
                  <c:v>0.19148936170212766</c:v>
                </c:pt>
                <c:pt idx="5">
                  <c:v>0.44910179640718562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819-4DA4-A483-98364668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8160991"/>
        <c:axId val="1749215190"/>
      </c:barChart>
      <c:catAx>
        <c:axId val="12181609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49215190"/>
        <c:crosses val="autoZero"/>
        <c:auto val="1"/>
        <c:lblAlgn val="ctr"/>
        <c:lblOffset val="100"/>
        <c:noMultiLvlLbl val="1"/>
      </c:catAx>
      <c:valAx>
        <c:axId val="174921519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1816099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Electronica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Telecom'!$T$42:$T$47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Telecom'!$U$42:$U$47</c:f>
              <c:numCache>
                <c:formatCode>0.00%</c:formatCode>
                <c:ptCount val="6"/>
                <c:pt idx="0">
                  <c:v>0.5625</c:v>
                </c:pt>
                <c:pt idx="1">
                  <c:v>0.60305343511450382</c:v>
                </c:pt>
                <c:pt idx="2">
                  <c:v>0.46078431372549017</c:v>
                </c:pt>
                <c:pt idx="3">
                  <c:v>0.55913978494623651</c:v>
                </c:pt>
                <c:pt idx="4">
                  <c:v>0.34042553191489361</c:v>
                </c:pt>
                <c:pt idx="5">
                  <c:v>0.56287425149700598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49-4B1A-AAF7-3CE15F484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4077279"/>
        <c:axId val="1360007895"/>
      </c:barChart>
      <c:catAx>
        <c:axId val="4240772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60007895"/>
        <c:crosses val="autoZero"/>
        <c:auto val="1"/>
        <c:lblAlgn val="ctr"/>
        <c:lblOffset val="100"/>
        <c:noMultiLvlLbl val="1"/>
      </c:catAx>
      <c:valAx>
        <c:axId val="1360007895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2407727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Electronica
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Telecom'!$T$66:$T$71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Telecom'!$U$66:$U$71</c:f>
              <c:numCache>
                <c:formatCode>0.00%</c:formatCode>
                <c:ptCount val="6"/>
                <c:pt idx="0">
                  <c:v>0.22916666666666669</c:v>
                </c:pt>
                <c:pt idx="1">
                  <c:v>0.12977099236641221</c:v>
                </c:pt>
                <c:pt idx="2">
                  <c:v>7.8431372549019607E-2</c:v>
                </c:pt>
                <c:pt idx="3">
                  <c:v>0.12365591397849457</c:v>
                </c:pt>
                <c:pt idx="4">
                  <c:v>0.14893617021276595</c:v>
                </c:pt>
                <c:pt idx="5">
                  <c:v>0.11377245508982037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F02-4057-8D55-2EF095F50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5165596"/>
        <c:axId val="1096695051"/>
      </c:barChart>
      <c:catAx>
        <c:axId val="13351655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96695051"/>
        <c:crosses val="autoZero"/>
        <c:auto val="1"/>
        <c:lblAlgn val="ctr"/>
        <c:lblOffset val="100"/>
        <c:noMultiLvlLbl val="1"/>
      </c:catAx>
      <c:valAx>
        <c:axId val="109669505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351655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Quimica en Alimentos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Alimentos'!$T$21:$T$25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Alimentos'!$U$21:$U$25</c:f>
              <c:numCache>
                <c:formatCode>0.00%</c:formatCode>
                <c:ptCount val="5"/>
                <c:pt idx="0">
                  <c:v>0.21686746987951808</c:v>
                </c:pt>
                <c:pt idx="1">
                  <c:v>0.22916666666666666</c:v>
                </c:pt>
                <c:pt idx="2">
                  <c:v>0.31578947368421051</c:v>
                </c:pt>
                <c:pt idx="3">
                  <c:v>0.13636363636363635</c:v>
                </c:pt>
                <c:pt idx="4">
                  <c:v>0.36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B1C-4599-A22E-2A83B12EB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3846404"/>
        <c:axId val="1115710667"/>
      </c:barChart>
      <c:catAx>
        <c:axId val="11338464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15710667"/>
        <c:crosses val="autoZero"/>
        <c:auto val="1"/>
        <c:lblAlgn val="ctr"/>
        <c:lblOffset val="100"/>
        <c:noMultiLvlLbl val="1"/>
      </c:catAx>
      <c:valAx>
        <c:axId val="11157106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338464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Quimica en Alimentos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Alimentos'!$T$48:$T$52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Alimentos'!$U$48:$U$52</c:f>
              <c:numCache>
                <c:formatCode>0.00%</c:formatCode>
                <c:ptCount val="5"/>
                <c:pt idx="0">
                  <c:v>0.37349397590361444</c:v>
                </c:pt>
                <c:pt idx="1">
                  <c:v>0.35416666666666669</c:v>
                </c:pt>
                <c:pt idx="2">
                  <c:v>0.47368421052631576</c:v>
                </c:pt>
                <c:pt idx="3">
                  <c:v>0.20454545454545456</c:v>
                </c:pt>
                <c:pt idx="4">
                  <c:v>0.52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90B-4404-924D-E2F5A947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0947484"/>
        <c:axId val="1026878935"/>
      </c:barChart>
      <c:catAx>
        <c:axId val="9109474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26878935"/>
        <c:crosses val="autoZero"/>
        <c:auto val="1"/>
        <c:lblAlgn val="ctr"/>
        <c:lblOffset val="100"/>
        <c:noMultiLvlLbl val="1"/>
      </c:catAx>
      <c:valAx>
        <c:axId val="102687893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1094748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Quimica en Alimentos
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Alimentos'!$T$82:$T$86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Alimentos'!$U$82:$U$86</c:f>
              <c:numCache>
                <c:formatCode>0.00%</c:formatCode>
                <c:ptCount val="5"/>
                <c:pt idx="0">
                  <c:v>0.15662650602409636</c:v>
                </c:pt>
                <c:pt idx="1">
                  <c:v>0.12500000000000003</c:v>
                </c:pt>
                <c:pt idx="2">
                  <c:v>0.15789473684210525</c:v>
                </c:pt>
                <c:pt idx="3">
                  <c:v>6.8181818181818205E-2</c:v>
                </c:pt>
                <c:pt idx="4">
                  <c:v>0.16000000000000003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C8E-4A72-99BC-A0921C6B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8984958"/>
        <c:axId val="1048273102"/>
      </c:barChart>
      <c:catAx>
        <c:axId val="85898495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48273102"/>
        <c:crosses val="autoZero"/>
        <c:auto val="1"/>
        <c:lblAlgn val="ctr"/>
        <c:lblOffset val="100"/>
        <c:noMultiLvlLbl val="1"/>
      </c:catAx>
      <c:valAx>
        <c:axId val="1048273102"/>
        <c:scaling>
          <c:orientation val="minMax"/>
          <c:max val="0.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85898495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Industrial!$S$77:$S$88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Industrial!$T$77:$T$88</c:f>
              <c:numCache>
                <c:formatCode>0.00%</c:formatCode>
                <c:ptCount val="12"/>
                <c:pt idx="0">
                  <c:v>0.31372549019607843</c:v>
                </c:pt>
                <c:pt idx="1">
                  <c:v>0.2318840579710145</c:v>
                </c:pt>
                <c:pt idx="2">
                  <c:v>0.2318840579710145</c:v>
                </c:pt>
                <c:pt idx="3">
                  <c:v>0.19463087248322147</c:v>
                </c:pt>
                <c:pt idx="4">
                  <c:v>0.13636363636363635</c:v>
                </c:pt>
                <c:pt idx="5">
                  <c:v>0.20253164556962028</c:v>
                </c:pt>
                <c:pt idx="6">
                  <c:v>0.24509803921568629</c:v>
                </c:pt>
                <c:pt idx="7">
                  <c:v>0.17424242424242423</c:v>
                </c:pt>
                <c:pt idx="8">
                  <c:v>0.13846153846153841</c:v>
                </c:pt>
                <c:pt idx="9">
                  <c:v>7.2463768115942073E-2</c:v>
                </c:pt>
                <c:pt idx="10">
                  <c:v>0.20754716981132076</c:v>
                </c:pt>
                <c:pt idx="11">
                  <c:v>0.18095238095238098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A45-4F69-BBC6-D07DB8058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940043"/>
        <c:axId val="1101519885"/>
      </c:lineChart>
      <c:catAx>
        <c:axId val="10109400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1519885"/>
        <c:crosses val="autoZero"/>
        <c:auto val="1"/>
        <c:lblAlgn val="ctr"/>
        <c:lblOffset val="100"/>
        <c:noMultiLvlLbl val="1"/>
      </c:catAx>
      <c:valAx>
        <c:axId val="1101519885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1094004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Industrial!$Z$20:$Z$27</c:f>
              <c:strCache>
                <c:ptCount val="8"/>
                <c:pt idx="0">
                  <c:v>1º a 2º</c:v>
                </c:pt>
                <c:pt idx="1">
                  <c:v>2º a 3º</c:v>
                </c:pt>
                <c:pt idx="2">
                  <c:v>3º a 4º</c:v>
                </c:pt>
                <c:pt idx="3">
                  <c:v>4º a 5º</c:v>
                </c:pt>
                <c:pt idx="4">
                  <c:v>5º a 6º</c:v>
                </c:pt>
                <c:pt idx="5">
                  <c:v>6º a 7º</c:v>
                </c:pt>
                <c:pt idx="6">
                  <c:v>7º a 8º</c:v>
                </c:pt>
                <c:pt idx="7">
                  <c:v>8º a 9º</c:v>
                </c:pt>
              </c:strCache>
            </c:strRef>
          </c:cat>
          <c:val>
            <c:numRef>
              <c:f>Industrial!$AA$20:$AA$27</c:f>
              <c:numCache>
                <c:formatCode>0.0%</c:formatCode>
                <c:ptCount val="8"/>
                <c:pt idx="0">
                  <c:v>0.88235294117647056</c:v>
                </c:pt>
                <c:pt idx="1">
                  <c:v>0.53333333333333333</c:v>
                </c:pt>
                <c:pt idx="2">
                  <c:v>0.70833333333333337</c:v>
                </c:pt>
                <c:pt idx="3">
                  <c:v>1</c:v>
                </c:pt>
                <c:pt idx="4">
                  <c:v>0.35294117647058826</c:v>
                </c:pt>
                <c:pt idx="5">
                  <c:v>1</c:v>
                </c:pt>
                <c:pt idx="6">
                  <c:v>1</c:v>
                </c:pt>
                <c:pt idx="7">
                  <c:v>0.83333333333333337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CC-4159-9389-F5E8A1D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389809"/>
        <c:axId val="1532979178"/>
      </c:lineChart>
      <c:catAx>
        <c:axId val="7413898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32979178"/>
        <c:crosses val="autoZero"/>
        <c:auto val="1"/>
        <c:lblAlgn val="ctr"/>
        <c:lblOffset val="100"/>
        <c:noMultiLvlLbl val="1"/>
      </c:catAx>
      <c:valAx>
        <c:axId val="153297917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413898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Comp'!$S$20:$S$31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'Sist Comp'!$T$20:$T$31</c:f>
              <c:numCache>
                <c:formatCode>0.00%</c:formatCode>
                <c:ptCount val="12"/>
                <c:pt idx="0">
                  <c:v>0.32051282051282054</c:v>
                </c:pt>
                <c:pt idx="1">
                  <c:v>0.34759358288770054</c:v>
                </c:pt>
                <c:pt idx="2">
                  <c:v>0.15151515151515152</c:v>
                </c:pt>
                <c:pt idx="3">
                  <c:v>0.42592592592592593</c:v>
                </c:pt>
                <c:pt idx="4">
                  <c:v>0.1834862385321101</c:v>
                </c:pt>
                <c:pt idx="5">
                  <c:v>0.24615384615384617</c:v>
                </c:pt>
                <c:pt idx="6">
                  <c:v>0.30687830687830686</c:v>
                </c:pt>
                <c:pt idx="7">
                  <c:v>0.33445945945945948</c:v>
                </c:pt>
                <c:pt idx="8">
                  <c:v>0.23026315789473684</c:v>
                </c:pt>
                <c:pt idx="9">
                  <c:v>0.33660130718954251</c:v>
                </c:pt>
                <c:pt idx="10">
                  <c:v>0.18681318681318682</c:v>
                </c:pt>
                <c:pt idx="11">
                  <c:v>0.31899641577060933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29-4757-83A1-7C3AC373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7349768"/>
        <c:axId val="780175313"/>
      </c:lineChart>
      <c:catAx>
        <c:axId val="204734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80175313"/>
        <c:crosses val="autoZero"/>
        <c:auto val="1"/>
        <c:lblAlgn val="ctr"/>
        <c:lblOffset val="100"/>
        <c:noMultiLvlLbl val="1"/>
      </c:catAx>
      <c:valAx>
        <c:axId val="780175313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734976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Calibri"/>
              </a:defRPr>
            </a:pPr>
            <a:r>
              <a:rPr lang="es-MX" sz="1400" b="1" i="0">
                <a:solidFill>
                  <a:srgbClr val="000000"/>
                </a:solidFill>
                <a:latin typeface="Calibri"/>
              </a:rPr>
              <a:t>Eficiencia de Egreso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Comp'!$S$47:$S$58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'Sist Comp'!$T$47:$T$58</c:f>
              <c:numCache>
                <c:formatCode>0%</c:formatCode>
                <c:ptCount val="12"/>
                <c:pt idx="0">
                  <c:v>0.44871794871794873</c:v>
                </c:pt>
                <c:pt idx="1">
                  <c:v>0.55614973262032086</c:v>
                </c:pt>
                <c:pt idx="2">
                  <c:v>0.36363636363636365</c:v>
                </c:pt>
                <c:pt idx="3">
                  <c:v>0.60185185185185186</c:v>
                </c:pt>
                <c:pt idx="4" formatCode="0.00%">
                  <c:v>0.3669724770642202</c:v>
                </c:pt>
                <c:pt idx="5" formatCode="0.00%">
                  <c:v>0.43076923076923079</c:v>
                </c:pt>
                <c:pt idx="6" formatCode="0.00%">
                  <c:v>0.38095238095238093</c:v>
                </c:pt>
                <c:pt idx="7" formatCode="0.00%">
                  <c:v>0.38175675675675674</c:v>
                </c:pt>
                <c:pt idx="8" formatCode="0.00%">
                  <c:v>0.31578947368421051</c:v>
                </c:pt>
                <c:pt idx="9" formatCode="0.00%">
                  <c:v>0.42810457516339867</c:v>
                </c:pt>
                <c:pt idx="10" formatCode="0.00%">
                  <c:v>0.2857142857142857</c:v>
                </c:pt>
                <c:pt idx="11" formatCode="0.00%">
                  <c:v>0.35842293906810035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2-4D98-8131-2134292E7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1609"/>
        <c:axId val="2055205241"/>
      </c:lineChart>
      <c:catAx>
        <c:axId val="2348416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55205241"/>
        <c:crosses val="autoZero"/>
        <c:auto val="1"/>
        <c:lblAlgn val="ctr"/>
        <c:lblOffset val="100"/>
        <c:noMultiLvlLbl val="1"/>
      </c:catAx>
      <c:valAx>
        <c:axId val="2055205241"/>
        <c:scaling>
          <c:orientation val="minMax"/>
          <c:max val="0.7000000000000005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348416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Comp'!$S$81:$S$90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'Sist Comp'!$T$81:$T$90</c:f>
              <c:numCache>
                <c:formatCode>0.00%</c:formatCode>
                <c:ptCount val="10"/>
                <c:pt idx="0">
                  <c:v>0.12820512820512819</c:v>
                </c:pt>
                <c:pt idx="1">
                  <c:v>0.21212121212121213</c:v>
                </c:pt>
                <c:pt idx="2">
                  <c:v>0.21212121212121213</c:v>
                </c:pt>
                <c:pt idx="3">
                  <c:v>0.17592592592592593</c:v>
                </c:pt>
                <c:pt idx="4">
                  <c:v>0.1834862385321101</c:v>
                </c:pt>
                <c:pt idx="5">
                  <c:v>0.18461538461538463</c:v>
                </c:pt>
                <c:pt idx="6">
                  <c:v>7.407407407407407E-2</c:v>
                </c:pt>
                <c:pt idx="7">
                  <c:v>4.7297297297297258E-2</c:v>
                </c:pt>
                <c:pt idx="8">
                  <c:v>9.1503267973856162E-2</c:v>
                </c:pt>
                <c:pt idx="9">
                  <c:v>9.8901098901098883E-2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57C-45BA-A33C-50ED2F880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8393709"/>
        <c:axId val="236571621"/>
      </c:lineChart>
      <c:catAx>
        <c:axId val="20483937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36571621"/>
        <c:crosses val="autoZero"/>
        <c:auto val="1"/>
        <c:lblAlgn val="ctr"/>
        <c:lblOffset val="100"/>
        <c:noMultiLvlLbl val="1"/>
      </c:catAx>
      <c:valAx>
        <c:axId val="236571621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83937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Quimica!$S$46:$S$57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Quimica!$T$46:$T$57</c:f>
              <c:numCache>
                <c:formatCode>0%</c:formatCode>
                <c:ptCount val="12"/>
                <c:pt idx="0">
                  <c:v>0.7</c:v>
                </c:pt>
                <c:pt idx="1">
                  <c:v>0.51111111111111107</c:v>
                </c:pt>
                <c:pt idx="2">
                  <c:v>0.4</c:v>
                </c:pt>
                <c:pt idx="3">
                  <c:v>0.36734693877551022</c:v>
                </c:pt>
                <c:pt idx="4" formatCode="0.00%">
                  <c:v>0.29729729729729731</c:v>
                </c:pt>
                <c:pt idx="5" formatCode="0.00%">
                  <c:v>0.24615384615384617</c:v>
                </c:pt>
                <c:pt idx="6" formatCode="0.00%">
                  <c:v>0.3125</c:v>
                </c:pt>
                <c:pt idx="7" formatCode="0.00%">
                  <c:v>0.45714285714285713</c:v>
                </c:pt>
                <c:pt idx="8" formatCode="0.00%">
                  <c:v>0.4</c:v>
                </c:pt>
                <c:pt idx="9" formatCode="0.00%">
                  <c:v>0.55000000000000004</c:v>
                </c:pt>
                <c:pt idx="10" formatCode="0.00%">
                  <c:v>0.24242424242424243</c:v>
                </c:pt>
                <c:pt idx="11" formatCode="0.00%">
                  <c:v>0.47727272727272729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FEE-4822-87B6-126511E91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239612"/>
        <c:axId val="824017069"/>
      </c:barChart>
      <c:catAx>
        <c:axId val="4442396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824017069"/>
        <c:crosses val="autoZero"/>
        <c:auto val="1"/>
        <c:lblAlgn val="ctr"/>
        <c:lblOffset val="100"/>
        <c:noMultiLvlLbl val="1"/>
      </c:catAx>
      <c:valAx>
        <c:axId val="824017069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4423961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Quimica!$S$73:$S$84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Quimica!$T$73:$T$84</c:f>
              <c:numCache>
                <c:formatCode>0.00%</c:formatCode>
                <c:ptCount val="12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6.122448979591838E-2</c:v>
                </c:pt>
                <c:pt idx="4">
                  <c:v>0.24324324324324326</c:v>
                </c:pt>
                <c:pt idx="5">
                  <c:v>7.6923076923076927E-2</c:v>
                </c:pt>
                <c:pt idx="6">
                  <c:v>3.125E-2</c:v>
                </c:pt>
                <c:pt idx="7">
                  <c:v>0.2857142857142857</c:v>
                </c:pt>
                <c:pt idx="8">
                  <c:v>0.24000000000000002</c:v>
                </c:pt>
                <c:pt idx="9">
                  <c:v>0.12500000000000006</c:v>
                </c:pt>
                <c:pt idx="10">
                  <c:v>0.12121212121212122</c:v>
                </c:pt>
                <c:pt idx="11">
                  <c:v>0.11363636363636365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A8E-4CA6-88C9-D3736555A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369303"/>
        <c:axId val="1439750222"/>
      </c:barChart>
      <c:catAx>
        <c:axId val="923693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39750222"/>
        <c:crosses val="autoZero"/>
        <c:auto val="1"/>
        <c:lblAlgn val="ctr"/>
        <c:lblOffset val="100"/>
        <c:noMultiLvlLbl val="1"/>
      </c:catAx>
      <c:valAx>
        <c:axId val="143975022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236930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image" Target="../media/image1.png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171450</xdr:colOff>
      <xdr:row>16</xdr:row>
      <xdr:rowOff>171450</xdr:rowOff>
    </xdr:from>
    <xdr:ext cx="5457825" cy="2752725"/>
    <xdr:graphicFrame macro="">
      <xdr:nvGraphicFramePr>
        <xdr:cNvPr id="69808661" name="Chart 1" descr="Chart 0">
          <a:extLst>
            <a:ext uri="{FF2B5EF4-FFF2-40B4-BE49-F238E27FC236}">
              <a16:creationId xmlns:a16="http://schemas.microsoft.com/office/drawing/2014/main" id="{00000000-0008-0000-0000-000015322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152400</xdr:colOff>
      <xdr:row>44</xdr:row>
      <xdr:rowOff>104775</xdr:rowOff>
    </xdr:from>
    <xdr:ext cx="5676900" cy="2914650"/>
    <xdr:graphicFrame macro="">
      <xdr:nvGraphicFramePr>
        <xdr:cNvPr id="943642826" name="Chart 2" descr="Chart 1">
          <a:extLst>
            <a:ext uri="{FF2B5EF4-FFF2-40B4-BE49-F238E27FC236}">
              <a16:creationId xmlns:a16="http://schemas.microsoft.com/office/drawing/2014/main" id="{00000000-0008-0000-0000-0000CAD83E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152400</xdr:colOff>
      <xdr:row>71</xdr:row>
      <xdr:rowOff>85725</xdr:rowOff>
    </xdr:from>
    <xdr:ext cx="6153150" cy="2924175"/>
    <xdr:graphicFrame macro="">
      <xdr:nvGraphicFramePr>
        <xdr:cNvPr id="935562953" name="Chart 3" descr="Chart 2">
          <a:extLst>
            <a:ext uri="{FF2B5EF4-FFF2-40B4-BE49-F238E27FC236}">
              <a16:creationId xmlns:a16="http://schemas.microsoft.com/office/drawing/2014/main" id="{00000000-0008-0000-0000-0000C98EC3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44</xdr:col>
      <xdr:colOff>304800</xdr:colOff>
      <xdr:row>23</xdr:row>
      <xdr:rowOff>85725</xdr:rowOff>
    </xdr:from>
    <xdr:ext cx="4076700" cy="2724150"/>
    <xdr:graphicFrame macro="">
      <xdr:nvGraphicFramePr>
        <xdr:cNvPr id="739010321" name="Chart 4" descr="Chart 3">
          <a:extLst>
            <a:ext uri="{FF2B5EF4-FFF2-40B4-BE49-F238E27FC236}">
              <a16:creationId xmlns:a16="http://schemas.microsoft.com/office/drawing/2014/main" id="{00000000-0008-0000-0000-000011670C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E62FA8-D707-4EE0-A5C8-5589794CA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20</xdr:row>
      <xdr:rowOff>57150</xdr:rowOff>
    </xdr:from>
    <xdr:ext cx="2686050" cy="3524250"/>
    <xdr:graphicFrame macro="">
      <xdr:nvGraphicFramePr>
        <xdr:cNvPr id="1521554765" name="Chart 26" descr="Chart 0">
          <a:extLst>
            <a:ext uri="{FF2B5EF4-FFF2-40B4-BE49-F238E27FC236}">
              <a16:creationId xmlns:a16="http://schemas.microsoft.com/office/drawing/2014/main" id="{00000000-0008-0000-0900-00004D15B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45</xdr:row>
      <xdr:rowOff>47625</xdr:rowOff>
    </xdr:from>
    <xdr:ext cx="2781300" cy="3914775"/>
    <xdr:graphicFrame macro="">
      <xdr:nvGraphicFramePr>
        <xdr:cNvPr id="956121612" name="Chart 27" descr="Chart 1">
          <a:extLst>
            <a:ext uri="{FF2B5EF4-FFF2-40B4-BE49-F238E27FC236}">
              <a16:creationId xmlns:a16="http://schemas.microsoft.com/office/drawing/2014/main" id="{00000000-0008-0000-0900-00000C42FD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79</xdr:row>
      <xdr:rowOff>0</xdr:rowOff>
    </xdr:from>
    <xdr:ext cx="2790825" cy="4562475"/>
    <xdr:graphicFrame macro="">
      <xdr:nvGraphicFramePr>
        <xdr:cNvPr id="1547755213" name="Chart 28" descr="Chart 2">
          <a:extLst>
            <a:ext uri="{FF2B5EF4-FFF2-40B4-BE49-F238E27FC236}">
              <a16:creationId xmlns:a16="http://schemas.microsoft.com/office/drawing/2014/main" id="{00000000-0008-0000-0900-0000CDDE40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E4F043-6EF8-4C9C-A1F8-7CE14A1BE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515671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A6E98B-A955-49BC-A400-5E4C8D58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515671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BB357B-8873-4D81-AB24-64EA4E712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515671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262BB4-99BD-4166-9467-8E7DB449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515671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19E3B7-17F4-43C0-B93A-281BB4477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4C3071-CE27-495D-8F1C-A5E2C09EC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67415C3-0E98-4F45-866C-4F333C18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D98D65-CAF9-4E10-B50A-FDB081AD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89DA9-C2A3-4318-90FD-87A233B5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0C93C6-95AF-43B3-87E0-CAF45A58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57150</xdr:colOff>
      <xdr:row>18</xdr:row>
      <xdr:rowOff>38100</xdr:rowOff>
    </xdr:from>
    <xdr:ext cx="4086225" cy="3067050"/>
    <xdr:graphicFrame macro="">
      <xdr:nvGraphicFramePr>
        <xdr:cNvPr id="975262004" name="Chart 5" descr="Chart 0">
          <a:extLst>
            <a:ext uri="{FF2B5EF4-FFF2-40B4-BE49-F238E27FC236}">
              <a16:creationId xmlns:a16="http://schemas.microsoft.com/office/drawing/2014/main" id="{00000000-0008-0000-0100-000034512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752475</xdr:colOff>
      <xdr:row>39</xdr:row>
      <xdr:rowOff>47625</xdr:rowOff>
    </xdr:from>
    <xdr:ext cx="4686300" cy="3400425"/>
    <xdr:graphicFrame macro="">
      <xdr:nvGraphicFramePr>
        <xdr:cNvPr id="5181181" name="Chart 6" descr="Chart 1">
          <a:extLst>
            <a:ext uri="{FF2B5EF4-FFF2-40B4-BE49-F238E27FC236}">
              <a16:creationId xmlns:a16="http://schemas.microsoft.com/office/drawing/2014/main" id="{00000000-0008-0000-0100-0000FD0E4F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180975</xdr:colOff>
      <xdr:row>71</xdr:row>
      <xdr:rowOff>133350</xdr:rowOff>
    </xdr:from>
    <xdr:ext cx="4105275" cy="3400425"/>
    <xdr:graphicFrame macro="">
      <xdr:nvGraphicFramePr>
        <xdr:cNvPr id="1766908749" name="Chart 7" descr="Chart 2">
          <a:extLst>
            <a:ext uri="{FF2B5EF4-FFF2-40B4-BE49-F238E27FC236}">
              <a16:creationId xmlns:a16="http://schemas.microsoft.com/office/drawing/2014/main" id="{00000000-0008-0000-0100-00004DE350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E951B3D-09BB-474E-818D-64BF48EDD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0E9EB3-435B-49F5-83AA-DA567196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B83786-D205-4DD0-A627-CFC0DE60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6E74C7-6D99-469A-93AE-DFD4E846C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21E1D3-0DF1-4F04-A4D3-318B92E47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9A23EE-C6E3-4AB1-9DD7-9B027626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96325F-7C57-42A8-8CA2-68109178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E21843-507D-4180-92E9-39BF0A3DD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9467BB-9777-4239-A58E-2221A7920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1321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5620A6-6B9D-4328-A196-70AEF69E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220396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EFBEF2-9088-4B51-B47C-64D38212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86A58D-6D0B-4B3B-972D-22BEEBA0D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391846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2BD413-0312-439D-957C-34E0FCF34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506146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0D8F7D-FFB6-4E8B-9B3B-54ECB18D5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496621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08F6EC-4833-446A-BF36-41B05E336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96571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0815E4-2E38-419B-926C-3E304AF2F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43</xdr:row>
      <xdr:rowOff>152400</xdr:rowOff>
    </xdr:from>
    <xdr:ext cx="4095750" cy="2762250"/>
    <xdr:graphicFrame macro="">
      <xdr:nvGraphicFramePr>
        <xdr:cNvPr id="1251208315" name="Chart 8" descr="Chart 0">
          <a:extLst>
            <a:ext uri="{FF2B5EF4-FFF2-40B4-BE49-F238E27FC236}">
              <a16:creationId xmlns:a16="http://schemas.microsoft.com/office/drawing/2014/main" id="{00000000-0008-0000-0300-00007BEC93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342900</xdr:colOff>
      <xdr:row>68</xdr:row>
      <xdr:rowOff>95250</xdr:rowOff>
    </xdr:from>
    <xdr:ext cx="4105275" cy="2628900"/>
    <xdr:graphicFrame macro="">
      <xdr:nvGraphicFramePr>
        <xdr:cNvPr id="183794155" name="Chart 9" descr="Chart 1">
          <a:extLst>
            <a:ext uri="{FF2B5EF4-FFF2-40B4-BE49-F238E27FC236}">
              <a16:creationId xmlns:a16="http://schemas.microsoft.com/office/drawing/2014/main" id="{00000000-0008-0000-0300-0000EB79F4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95250</xdr:colOff>
      <xdr:row>18</xdr:row>
      <xdr:rowOff>38100</xdr:rowOff>
    </xdr:from>
    <xdr:ext cx="4371975" cy="3619500"/>
    <xdr:graphicFrame macro="">
      <xdr:nvGraphicFramePr>
        <xdr:cNvPr id="1157172729" name="Chart 10" descr="Chart 2">
          <a:extLst>
            <a:ext uri="{FF2B5EF4-FFF2-40B4-BE49-F238E27FC236}">
              <a16:creationId xmlns:a16="http://schemas.microsoft.com/office/drawing/2014/main" id="{00000000-0008-0000-0300-0000F90DF9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5FD50A6-1556-48E2-925C-90D5220B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50</xdr:row>
      <xdr:rowOff>38100</xdr:rowOff>
    </xdr:from>
    <xdr:ext cx="5686425" cy="2590800"/>
    <xdr:graphicFrame macro="">
      <xdr:nvGraphicFramePr>
        <xdr:cNvPr id="629569652" name="Chart 11" descr="Chart 0">
          <a:extLst>
            <a:ext uri="{FF2B5EF4-FFF2-40B4-BE49-F238E27FC236}">
              <a16:creationId xmlns:a16="http://schemas.microsoft.com/office/drawing/2014/main" id="{00000000-0008-0000-0400-0000747886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85725</xdr:colOff>
      <xdr:row>75</xdr:row>
      <xdr:rowOff>28575</xdr:rowOff>
    </xdr:from>
    <xdr:ext cx="5457825" cy="2476500"/>
    <xdr:graphicFrame macro="">
      <xdr:nvGraphicFramePr>
        <xdr:cNvPr id="1005129346" name="Chart 12" descr="Chart 1">
          <a:extLst>
            <a:ext uri="{FF2B5EF4-FFF2-40B4-BE49-F238E27FC236}">
              <a16:creationId xmlns:a16="http://schemas.microsoft.com/office/drawing/2014/main" id="{00000000-0008-0000-0400-0000820EE9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9525</xdr:colOff>
      <xdr:row>24</xdr:row>
      <xdr:rowOff>123825</xdr:rowOff>
    </xdr:from>
    <xdr:ext cx="5086350" cy="2476500"/>
    <xdr:graphicFrame macro="">
      <xdr:nvGraphicFramePr>
        <xdr:cNvPr id="1762934326" name="Chart 13" descr="Chart 2">
          <a:extLst>
            <a:ext uri="{FF2B5EF4-FFF2-40B4-BE49-F238E27FC236}">
              <a16:creationId xmlns:a16="http://schemas.microsoft.com/office/drawing/2014/main" id="{00000000-0008-0000-0400-0000363E14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842598-B146-4797-AFF6-DF14F9A63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79</xdr:row>
      <xdr:rowOff>38100</xdr:rowOff>
    </xdr:from>
    <xdr:ext cx="0" cy="4371975"/>
    <xdr:graphicFrame macro="">
      <xdr:nvGraphicFramePr>
        <xdr:cNvPr id="2138613333" name="Chart 14" descr="Chart 0">
          <a:extLst>
            <a:ext uri="{FF2B5EF4-FFF2-40B4-BE49-F238E27FC236}">
              <a16:creationId xmlns:a16="http://schemas.microsoft.com/office/drawing/2014/main" id="{00000000-0008-0000-0500-000055A678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0</xdr:colOff>
      <xdr:row>123</xdr:row>
      <xdr:rowOff>28575</xdr:rowOff>
    </xdr:from>
    <xdr:ext cx="0" cy="6686550"/>
    <xdr:graphicFrame macro="">
      <xdr:nvGraphicFramePr>
        <xdr:cNvPr id="1425652950" name="Chart 15" descr="Chart 1">
          <a:extLst>
            <a:ext uri="{FF2B5EF4-FFF2-40B4-BE49-F238E27FC236}">
              <a16:creationId xmlns:a16="http://schemas.microsoft.com/office/drawing/2014/main" id="{00000000-0008-0000-0500-0000D6BCF9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0</xdr:colOff>
      <xdr:row>23</xdr:row>
      <xdr:rowOff>104775</xdr:rowOff>
    </xdr:from>
    <xdr:ext cx="0" cy="5991225"/>
    <xdr:graphicFrame macro="">
      <xdr:nvGraphicFramePr>
        <xdr:cNvPr id="771514376" name="Chart 16" descr="Chart 2">
          <a:extLst>
            <a:ext uri="{FF2B5EF4-FFF2-40B4-BE49-F238E27FC236}">
              <a16:creationId xmlns:a16="http://schemas.microsoft.com/office/drawing/2014/main" id="{00000000-0008-0000-0500-00000860FC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21</xdr:col>
      <xdr:colOff>9525</xdr:colOff>
      <xdr:row>15</xdr:row>
      <xdr:rowOff>66675</xdr:rowOff>
    </xdr:from>
    <xdr:ext cx="2886075" cy="3248025"/>
    <xdr:graphicFrame macro="">
      <xdr:nvGraphicFramePr>
        <xdr:cNvPr id="1395415943" name="Chart 17" descr="Chart 3">
          <a:extLst>
            <a:ext uri="{FF2B5EF4-FFF2-40B4-BE49-F238E27FC236}">
              <a16:creationId xmlns:a16="http://schemas.microsoft.com/office/drawing/2014/main" id="{00000000-0008-0000-0500-0000875B2C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21</xdr:col>
      <xdr:colOff>76200</xdr:colOff>
      <xdr:row>36</xdr:row>
      <xdr:rowOff>47625</xdr:rowOff>
    </xdr:from>
    <xdr:ext cx="2905125" cy="3752850"/>
    <xdr:graphicFrame macro="">
      <xdr:nvGraphicFramePr>
        <xdr:cNvPr id="1532873154" name="Chart 18" descr="Chart 4">
          <a:extLst>
            <a:ext uri="{FF2B5EF4-FFF2-40B4-BE49-F238E27FC236}">
              <a16:creationId xmlns:a16="http://schemas.microsoft.com/office/drawing/2014/main" id="{00000000-0008-0000-0500-0000C2C95D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21</xdr:col>
      <xdr:colOff>66675</xdr:colOff>
      <xdr:row>59</xdr:row>
      <xdr:rowOff>9525</xdr:rowOff>
    </xdr:from>
    <xdr:ext cx="2914650" cy="3914775"/>
    <xdr:graphicFrame macro="">
      <xdr:nvGraphicFramePr>
        <xdr:cNvPr id="1154074789" name="Chart 19" descr="Chart 5">
          <a:extLst>
            <a:ext uri="{FF2B5EF4-FFF2-40B4-BE49-F238E27FC236}">
              <a16:creationId xmlns:a16="http://schemas.microsoft.com/office/drawing/2014/main" id="{00000000-0008-0000-0500-0000A5C8C9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AEECEFE-D1E8-4E78-86BF-E400C6172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18</xdr:row>
      <xdr:rowOff>57150</xdr:rowOff>
    </xdr:from>
    <xdr:ext cx="2686050" cy="2228850"/>
    <xdr:graphicFrame macro="">
      <xdr:nvGraphicFramePr>
        <xdr:cNvPr id="547000160" name="Chart 20" descr="Chart 0">
          <a:extLst>
            <a:ext uri="{FF2B5EF4-FFF2-40B4-BE49-F238E27FC236}">
              <a16:creationId xmlns:a16="http://schemas.microsoft.com/office/drawing/2014/main" id="{00000000-0008-0000-0600-0000608F9A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36</xdr:row>
      <xdr:rowOff>47625</xdr:rowOff>
    </xdr:from>
    <xdr:ext cx="2781300" cy="2781300"/>
    <xdr:graphicFrame macro="">
      <xdr:nvGraphicFramePr>
        <xdr:cNvPr id="386366008" name="Chart 21" descr="Chart 1">
          <a:extLst>
            <a:ext uri="{FF2B5EF4-FFF2-40B4-BE49-F238E27FC236}">
              <a16:creationId xmlns:a16="http://schemas.microsoft.com/office/drawing/2014/main" id="{00000000-0008-0000-0600-0000387A07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55</xdr:row>
      <xdr:rowOff>0</xdr:rowOff>
    </xdr:from>
    <xdr:ext cx="2790825" cy="3429000"/>
    <xdr:graphicFrame macro="">
      <xdr:nvGraphicFramePr>
        <xdr:cNvPr id="1842156237" name="Chart 22" descr="Chart 2">
          <a:extLst>
            <a:ext uri="{FF2B5EF4-FFF2-40B4-BE49-F238E27FC236}">
              <a16:creationId xmlns:a16="http://schemas.microsoft.com/office/drawing/2014/main" id="{00000000-0008-0000-0600-0000CD12CD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97CCD56-DA46-4A37-B1CF-C11BBB207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234708-30AF-4697-9F6C-D7740464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18</xdr:row>
      <xdr:rowOff>57150</xdr:rowOff>
    </xdr:from>
    <xdr:ext cx="2686050" cy="2714625"/>
    <xdr:graphicFrame macro="">
      <xdr:nvGraphicFramePr>
        <xdr:cNvPr id="1835647300" name="Chart 23" descr="Chart 0">
          <a:extLst>
            <a:ext uri="{FF2B5EF4-FFF2-40B4-BE49-F238E27FC236}">
              <a16:creationId xmlns:a16="http://schemas.microsoft.com/office/drawing/2014/main" id="{00000000-0008-0000-0800-000044C169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39</xdr:row>
      <xdr:rowOff>47625</xdr:rowOff>
    </xdr:from>
    <xdr:ext cx="2781300" cy="3590925"/>
    <xdr:graphicFrame macro="">
      <xdr:nvGraphicFramePr>
        <xdr:cNvPr id="776287056" name="Chart 24" descr="Chart 1">
          <a:extLst>
            <a:ext uri="{FF2B5EF4-FFF2-40B4-BE49-F238E27FC236}">
              <a16:creationId xmlns:a16="http://schemas.microsoft.com/office/drawing/2014/main" id="{00000000-0008-0000-0800-0000503345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63</xdr:row>
      <xdr:rowOff>0</xdr:rowOff>
    </xdr:from>
    <xdr:ext cx="2790825" cy="5048250"/>
    <xdr:graphicFrame macro="">
      <xdr:nvGraphicFramePr>
        <xdr:cNvPr id="1114993274" name="Chart 25" descr="Chart 2">
          <a:extLst>
            <a:ext uri="{FF2B5EF4-FFF2-40B4-BE49-F238E27FC236}">
              <a16:creationId xmlns:a16="http://schemas.microsoft.com/office/drawing/2014/main" id="{00000000-0008-0000-0800-00007A7275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1B274AF-4995-4514-8DC0-A7A92CD68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AZ23674"/>
  <sheetViews>
    <sheetView tabSelected="1" topLeftCell="A1006" zoomScaleNormal="100" workbookViewId="0">
      <selection activeCell="P988" sqref="P988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7" bestFit="1" customWidth="1"/>
    <col min="12" max="18" width="12.85546875" customWidth="1"/>
    <col min="19" max="20" width="10" customWidth="1"/>
    <col min="21" max="21" width="9.5703125" customWidth="1"/>
    <col min="22" max="52" width="10" customWidth="1"/>
  </cols>
  <sheetData>
    <row r="1" spans="1:15" s="286" customFormat="1" ht="15" customHeight="1" x14ac:dyDescent="0.2">
      <c r="K1" s="187"/>
    </row>
    <row r="2" spans="1:15" s="286" customFormat="1" ht="15" customHeight="1" x14ac:dyDescent="0.2">
      <c r="K2" s="187"/>
    </row>
    <row r="3" spans="1:15" s="286" customFormat="1" ht="15" customHeight="1" x14ac:dyDescent="0.2">
      <c r="K3" s="187"/>
    </row>
    <row r="4" spans="1:15" s="286" customFormat="1" ht="15" customHeight="1" x14ac:dyDescent="0.2">
      <c r="K4" s="187"/>
    </row>
    <row r="5" spans="1:15" s="286" customFormat="1" ht="15" customHeight="1" x14ac:dyDescent="0.2">
      <c r="K5" s="187"/>
    </row>
    <row r="6" spans="1:15" s="286" customFormat="1" ht="15" customHeight="1" x14ac:dyDescent="0.2">
      <c r="K6" s="187"/>
    </row>
    <row r="7" spans="1:15" s="286" customFormat="1" ht="15" customHeight="1" x14ac:dyDescent="0.2">
      <c r="K7" s="187"/>
    </row>
    <row r="8" spans="1:15" s="286" customFormat="1" ht="15" customHeight="1" x14ac:dyDescent="0.2">
      <c r="K8" s="187"/>
    </row>
    <row r="9" spans="1:15" s="286" customFormat="1" ht="15" customHeight="1" x14ac:dyDescent="0.2">
      <c r="K9" s="187"/>
    </row>
    <row r="10" spans="1:15" s="286" customFormat="1" ht="15" customHeight="1" x14ac:dyDescent="0.2">
      <c r="K10" s="187"/>
    </row>
    <row r="11" spans="1:15" s="286" customFormat="1" ht="15" customHeight="1" x14ac:dyDescent="0.2">
      <c r="K11" s="187"/>
    </row>
    <row r="12" spans="1:15" s="286" customFormat="1" ht="15" customHeight="1" x14ac:dyDescent="0.2">
      <c r="K12" s="187"/>
    </row>
    <row r="13" spans="1:15" s="286" customFormat="1" ht="15" customHeight="1" x14ac:dyDescent="0.2">
      <c r="K13" s="187"/>
    </row>
    <row r="14" spans="1:15" s="286" customFormat="1" ht="15" customHeight="1" x14ac:dyDescent="0.2">
      <c r="K14" s="187"/>
    </row>
    <row r="15" spans="1:15" ht="12.75" customHeight="1" x14ac:dyDescent="0.2">
      <c r="A15" s="310" t="s">
        <v>0</v>
      </c>
      <c r="B15" s="311"/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</row>
    <row r="16" spans="1:15" ht="12.75" customHeight="1" x14ac:dyDescent="0.2">
      <c r="A16" s="2" t="s">
        <v>1</v>
      </c>
      <c r="L16" s="3"/>
      <c r="M16" s="3"/>
      <c r="O16" s="3"/>
    </row>
    <row r="17" spans="1:42" ht="25.5" customHeight="1" x14ac:dyDescent="0.2">
      <c r="B17" s="310" t="s">
        <v>2</v>
      </c>
      <c r="C17" s="311"/>
      <c r="D17" s="311"/>
      <c r="E17" s="311"/>
      <c r="F17" s="311"/>
      <c r="G17" s="311"/>
      <c r="H17" s="311"/>
      <c r="I17" s="311"/>
      <c r="J17" s="311"/>
      <c r="L17" s="4" t="s">
        <v>3</v>
      </c>
      <c r="M17" s="4" t="s">
        <v>4</v>
      </c>
      <c r="N17" s="5" t="s">
        <v>5</v>
      </c>
      <c r="O17" s="4" t="s">
        <v>6</v>
      </c>
      <c r="P17" s="6" t="s">
        <v>7</v>
      </c>
      <c r="Q17" s="6" t="s">
        <v>8</v>
      </c>
      <c r="R17" s="7" t="s">
        <v>9</v>
      </c>
      <c r="AA17" s="8" t="s">
        <v>6</v>
      </c>
      <c r="AB17" s="8"/>
      <c r="AC17" s="8"/>
      <c r="AD17" s="8"/>
      <c r="AE17" s="8"/>
      <c r="AF17" s="8"/>
      <c r="AG17" s="8"/>
      <c r="AH17" s="8"/>
      <c r="AI17" s="8"/>
      <c r="AJ17" s="8"/>
    </row>
    <row r="18" spans="1:42" ht="12.75" customHeight="1" x14ac:dyDescent="0.2">
      <c r="A18" s="9" t="s">
        <v>10</v>
      </c>
      <c r="B18" s="10">
        <v>1</v>
      </c>
      <c r="C18" s="10">
        <v>2</v>
      </c>
      <c r="D18" s="10">
        <v>3</v>
      </c>
      <c r="E18" s="10">
        <v>4</v>
      </c>
      <c r="F18" s="10">
        <v>5</v>
      </c>
      <c r="G18" s="10">
        <v>6</v>
      </c>
      <c r="H18" s="10">
        <v>7</v>
      </c>
      <c r="I18" s="10">
        <v>8</v>
      </c>
      <c r="J18" s="10">
        <v>9</v>
      </c>
      <c r="K18" s="115" t="s">
        <v>11</v>
      </c>
      <c r="L18" s="11"/>
      <c r="M18" s="11"/>
      <c r="N18" s="12"/>
      <c r="O18" s="13"/>
      <c r="P18" s="14"/>
      <c r="Q18" s="14"/>
      <c r="R18" s="3"/>
      <c r="AA18" s="312" t="s">
        <v>12</v>
      </c>
      <c r="AB18" s="311"/>
      <c r="AC18" s="311"/>
      <c r="AD18" s="311"/>
      <c r="AE18" s="311"/>
      <c r="AF18" s="311"/>
      <c r="AG18" s="311"/>
      <c r="AH18" s="311"/>
      <c r="AI18" s="311"/>
      <c r="AJ18" s="311"/>
    </row>
    <row r="19" spans="1:42" ht="12.75" customHeight="1" x14ac:dyDescent="0.2">
      <c r="A19" s="10">
        <v>9701</v>
      </c>
      <c r="B19" s="10">
        <v>51</v>
      </c>
      <c r="C19" s="10"/>
      <c r="D19" s="10"/>
      <c r="E19" s="10"/>
      <c r="F19" s="10"/>
      <c r="G19" s="10"/>
      <c r="H19" s="10"/>
      <c r="I19" s="10"/>
      <c r="J19" s="10"/>
      <c r="K19" s="188"/>
      <c r="L19" s="11"/>
      <c r="M19" s="11"/>
      <c r="N19" s="12"/>
      <c r="O19" s="13"/>
      <c r="P19" s="17">
        <f>B19</f>
        <v>51</v>
      </c>
      <c r="Q19" s="14"/>
      <c r="R19" s="3"/>
      <c r="Z19" s="18" t="s">
        <v>13</v>
      </c>
      <c r="AA19" s="1">
        <v>9701</v>
      </c>
      <c r="AB19" s="19">
        <v>9702</v>
      </c>
      <c r="AC19" s="19">
        <v>9801</v>
      </c>
      <c r="AD19" s="19">
        <v>9802</v>
      </c>
      <c r="AE19" s="19">
        <v>9901</v>
      </c>
      <c r="AF19" s="19">
        <v>9902</v>
      </c>
      <c r="AG19" s="20" t="s">
        <v>14</v>
      </c>
      <c r="AH19" s="20" t="s">
        <v>15</v>
      </c>
      <c r="AI19" s="20" t="s">
        <v>16</v>
      </c>
      <c r="AJ19" s="20" t="s">
        <v>17</v>
      </c>
      <c r="AK19" s="20" t="s">
        <v>18</v>
      </c>
      <c r="AL19" s="20" t="s">
        <v>19</v>
      </c>
      <c r="AM19" s="20" t="s">
        <v>20</v>
      </c>
      <c r="AN19" s="20" t="s">
        <v>21</v>
      </c>
      <c r="AO19" s="1" t="s">
        <v>22</v>
      </c>
      <c r="AP19" s="1" t="s">
        <v>23</v>
      </c>
    </row>
    <row r="20" spans="1:42" ht="12.75" customHeight="1" x14ac:dyDescent="0.2">
      <c r="A20" s="10">
        <v>9702</v>
      </c>
      <c r="B20" s="10">
        <v>3</v>
      </c>
      <c r="C20" s="10">
        <v>45</v>
      </c>
      <c r="D20" s="10"/>
      <c r="E20" s="10"/>
      <c r="F20" s="10"/>
      <c r="G20" s="10"/>
      <c r="H20" s="10"/>
      <c r="I20" s="10"/>
      <c r="J20" s="10"/>
      <c r="K20" s="188"/>
      <c r="L20" s="11"/>
      <c r="M20" s="11"/>
      <c r="N20" s="12"/>
      <c r="O20" s="13">
        <f>C20/B19</f>
        <v>0.88235294117647056</v>
      </c>
      <c r="P20" s="21">
        <v>48</v>
      </c>
      <c r="Q20" s="22">
        <f t="shared" ref="Q20:Q31" si="0">P20/P19</f>
        <v>0.94117647058823528</v>
      </c>
      <c r="R20" s="3">
        <f t="shared" ref="R20:R31" si="1">100%-Q20</f>
        <v>5.8823529411764719E-2</v>
      </c>
      <c r="S20" s="2" t="s">
        <v>3</v>
      </c>
      <c r="Z20" s="23" t="s">
        <v>24</v>
      </c>
      <c r="AA20" s="22">
        <f>C20/B19</f>
        <v>0.88235294117647056</v>
      </c>
      <c r="AB20" s="22">
        <f t="shared" ref="AB20:AB27" si="2">O42</f>
        <v>0.85344827586206895</v>
      </c>
      <c r="AC20" s="22">
        <f t="shared" ref="AC20:AC27" si="3">O64</f>
        <v>0.79710144927536231</v>
      </c>
      <c r="AD20" s="22">
        <f t="shared" ref="AD20:AD27" si="4">O84</f>
        <v>0.73154362416107388</v>
      </c>
      <c r="AE20" s="22">
        <f t="shared" ref="AE20:AE27" si="5">O104</f>
        <v>0.68181818181818177</v>
      </c>
      <c r="AF20" s="24">
        <f t="shared" ref="AF20:AF27" si="6">O124</f>
        <v>0.73417721518987344</v>
      </c>
      <c r="AG20" s="24">
        <f t="shared" ref="AG20:AG27" si="7">O145</f>
        <v>0.60784313725490191</v>
      </c>
      <c r="AH20" s="24">
        <f t="shared" ref="AH20:AH27" si="8">O164</f>
        <v>0.69696969696969702</v>
      </c>
      <c r="AI20" s="24">
        <f t="shared" ref="AI20:AI27" si="9">O184</f>
        <v>0.6</v>
      </c>
      <c r="AJ20" s="24">
        <f t="shared" ref="AJ20:AJ26" si="10">O201</f>
        <v>0.60144927536231885</v>
      </c>
      <c r="AK20" s="3">
        <f t="shared" ref="AK20:AK25" si="11">O219</f>
        <v>0.77358490566037741</v>
      </c>
      <c r="AL20" s="3">
        <f t="shared" ref="AL20:AL24" si="12">O239</f>
        <v>0.80952380952380953</v>
      </c>
      <c r="AM20" s="3">
        <f t="shared" ref="AM20:AM23" si="13">O260</f>
        <v>0.80373831775700932</v>
      </c>
      <c r="AN20" s="3">
        <f t="shared" ref="AN20:AN22" si="14">O280</f>
        <v>0.93939393939393945</v>
      </c>
      <c r="AO20" s="3">
        <f t="shared" ref="AO20:AO21" si="15">O300</f>
        <v>0.8441558441558441</v>
      </c>
      <c r="AP20" s="3">
        <f>O318</f>
        <v>0.88073394495412849</v>
      </c>
    </row>
    <row r="21" spans="1:42" ht="12.75" customHeight="1" x14ac:dyDescent="0.2">
      <c r="A21" s="10">
        <v>9801</v>
      </c>
      <c r="B21" s="10"/>
      <c r="C21" s="10">
        <v>19</v>
      </c>
      <c r="D21" s="10">
        <v>24</v>
      </c>
      <c r="E21" s="10"/>
      <c r="F21" s="10"/>
      <c r="G21" s="10"/>
      <c r="H21" s="10"/>
      <c r="I21" s="10"/>
      <c r="J21" s="10"/>
      <c r="K21" s="188"/>
      <c r="L21" s="11"/>
      <c r="M21" s="11"/>
      <c r="N21" s="12"/>
      <c r="O21" s="13">
        <f>D21/C20</f>
        <v>0.53333333333333333</v>
      </c>
      <c r="P21" s="21">
        <v>43</v>
      </c>
      <c r="Q21" s="22">
        <f t="shared" si="0"/>
        <v>0.89583333333333337</v>
      </c>
      <c r="R21" s="3">
        <f t="shared" si="1"/>
        <v>0.10416666666666663</v>
      </c>
      <c r="S21" s="25">
        <v>9701</v>
      </c>
      <c r="T21" s="3">
        <f>L34</f>
        <v>1.9607843137254902E-2</v>
      </c>
      <c r="Z21" s="23" t="s">
        <v>25</v>
      </c>
      <c r="AA21" s="22">
        <f>D21/C20</f>
        <v>0.53333333333333333</v>
      </c>
      <c r="AB21" s="22">
        <f t="shared" si="2"/>
        <v>0.56565656565656564</v>
      </c>
      <c r="AC21" s="22">
        <f t="shared" si="3"/>
        <v>0.4</v>
      </c>
      <c r="AD21" s="22">
        <f t="shared" si="4"/>
        <v>0.55045871559633031</v>
      </c>
      <c r="AE21" s="22">
        <f t="shared" si="5"/>
        <v>0.37333333333333335</v>
      </c>
      <c r="AF21" s="24">
        <f t="shared" si="6"/>
        <v>0.51724137931034486</v>
      </c>
      <c r="AG21" s="24">
        <f t="shared" si="7"/>
        <v>0.59677419354838712</v>
      </c>
      <c r="AH21" s="24">
        <f t="shared" si="8"/>
        <v>0.81521739130434778</v>
      </c>
      <c r="AI21" s="24">
        <f t="shared" si="9"/>
        <v>0.82051282051282048</v>
      </c>
      <c r="AJ21" s="24">
        <f t="shared" si="10"/>
        <v>0.98795180722891562</v>
      </c>
      <c r="AK21" s="3">
        <f t="shared" si="11"/>
        <v>0.85365853658536583</v>
      </c>
      <c r="AL21" s="3">
        <f t="shared" si="12"/>
        <v>0.91764705882352937</v>
      </c>
      <c r="AM21" s="3">
        <f t="shared" si="13"/>
        <v>0.84883720930232553</v>
      </c>
      <c r="AN21" s="3">
        <f t="shared" si="14"/>
        <v>0.86021505376344087</v>
      </c>
      <c r="AO21" s="3">
        <f t="shared" si="15"/>
        <v>0.81538461538461537</v>
      </c>
    </row>
    <row r="22" spans="1:42" ht="12.75" customHeight="1" x14ac:dyDescent="0.2">
      <c r="A22" s="10">
        <v>9802</v>
      </c>
      <c r="B22" s="10"/>
      <c r="C22" s="10"/>
      <c r="D22" s="10">
        <v>17</v>
      </c>
      <c r="E22" s="10">
        <v>17</v>
      </c>
      <c r="F22" s="10"/>
      <c r="G22" s="10"/>
      <c r="H22" s="10"/>
      <c r="I22" s="10"/>
      <c r="J22" s="10"/>
      <c r="K22" s="188"/>
      <c r="L22" s="11"/>
      <c r="M22" s="11"/>
      <c r="N22" s="12"/>
      <c r="O22" s="13">
        <f>E22/D21</f>
        <v>0.70833333333333337</v>
      </c>
      <c r="P22" s="21">
        <v>34</v>
      </c>
      <c r="Q22" s="22">
        <f t="shared" si="0"/>
        <v>0.79069767441860461</v>
      </c>
      <c r="R22" s="3">
        <f t="shared" si="1"/>
        <v>0.20930232558139539</v>
      </c>
      <c r="S22" s="25">
        <v>9702</v>
      </c>
      <c r="T22" s="3">
        <f>L56</f>
        <v>0.26724137931034481</v>
      </c>
      <c r="Z22" s="23" t="s">
        <v>26</v>
      </c>
      <c r="AA22" s="22">
        <f>E22/D21</f>
        <v>0.70833333333333337</v>
      </c>
      <c r="AB22" s="22">
        <f t="shared" si="2"/>
        <v>0.9107142857142857</v>
      </c>
      <c r="AC22" s="22">
        <f t="shared" si="3"/>
        <v>0.63636363636363635</v>
      </c>
      <c r="AD22" s="22">
        <f t="shared" si="4"/>
        <v>0.73333333333333328</v>
      </c>
      <c r="AE22" s="22">
        <f t="shared" si="5"/>
        <v>0.75</v>
      </c>
      <c r="AF22" s="24">
        <f t="shared" si="6"/>
        <v>1</v>
      </c>
      <c r="AG22" s="24">
        <f t="shared" si="7"/>
        <v>0.78378378378378377</v>
      </c>
      <c r="AH22" s="24">
        <f t="shared" si="8"/>
        <v>0.84</v>
      </c>
      <c r="AI22" s="24">
        <f t="shared" si="9"/>
        <v>1</v>
      </c>
      <c r="AJ22" s="24">
        <f t="shared" si="10"/>
        <v>0.55797101449275366</v>
      </c>
      <c r="AK22" s="3">
        <f t="shared" si="11"/>
        <v>0.77142857142857146</v>
      </c>
      <c r="AL22" s="3">
        <f t="shared" si="12"/>
        <v>0.89743589743589747</v>
      </c>
      <c r="AM22" s="3">
        <f t="shared" si="13"/>
        <v>0.90410958904109584</v>
      </c>
      <c r="AN22" s="3">
        <f t="shared" si="14"/>
        <v>0.97499999999999998</v>
      </c>
      <c r="AO22" s="3" t="s">
        <v>27</v>
      </c>
    </row>
    <row r="23" spans="1:42" ht="12.75" customHeight="1" x14ac:dyDescent="0.2">
      <c r="A23" s="10">
        <v>9901</v>
      </c>
      <c r="B23" s="10"/>
      <c r="C23" s="10"/>
      <c r="D23" s="10"/>
      <c r="E23" s="10">
        <v>15</v>
      </c>
      <c r="F23" s="10">
        <v>17</v>
      </c>
      <c r="G23" s="10"/>
      <c r="H23" s="10"/>
      <c r="I23" s="10"/>
      <c r="J23" s="10"/>
      <c r="K23" s="188"/>
      <c r="L23" s="11"/>
      <c r="M23" s="11"/>
      <c r="N23" s="12"/>
      <c r="O23" s="13">
        <f>F23/E22</f>
        <v>1</v>
      </c>
      <c r="P23" s="21">
        <v>32</v>
      </c>
      <c r="Q23" s="22">
        <f t="shared" si="0"/>
        <v>0.94117647058823528</v>
      </c>
      <c r="R23" s="3">
        <f t="shared" si="1"/>
        <v>5.8823529411764719E-2</v>
      </c>
      <c r="S23" s="25">
        <v>9801</v>
      </c>
      <c r="T23" s="3">
        <f>L77</f>
        <v>0.14492753623188406</v>
      </c>
      <c r="Z23" s="23" t="s">
        <v>28</v>
      </c>
      <c r="AA23" s="22">
        <f>F23/E22</f>
        <v>1</v>
      </c>
      <c r="AB23" s="22">
        <f t="shared" si="2"/>
        <v>0.84313725490196079</v>
      </c>
      <c r="AC23" s="22">
        <f t="shared" si="3"/>
        <v>0.9285714285714286</v>
      </c>
      <c r="AD23" s="22">
        <f t="shared" si="4"/>
        <v>0.84090909090909094</v>
      </c>
      <c r="AE23" s="22">
        <f t="shared" si="5"/>
        <v>0.90476190476190477</v>
      </c>
      <c r="AF23" s="24">
        <f t="shared" si="6"/>
        <v>1</v>
      </c>
      <c r="AG23" s="24">
        <f t="shared" si="7"/>
        <v>0.7931034482758621</v>
      </c>
      <c r="AH23" s="24">
        <f t="shared" si="8"/>
        <v>0.87301587301587302</v>
      </c>
      <c r="AI23" s="24">
        <f t="shared" si="9"/>
        <v>0.9375</v>
      </c>
      <c r="AJ23" s="24">
        <f t="shared" si="10"/>
        <v>0.97402597402597402</v>
      </c>
      <c r="AK23" s="3">
        <f t="shared" si="11"/>
        <v>0.85185185185185186</v>
      </c>
      <c r="AL23" s="3">
        <f t="shared" si="12"/>
        <v>0.9285714285714286</v>
      </c>
      <c r="AM23" s="3">
        <f t="shared" si="13"/>
        <v>0.80303030303030298</v>
      </c>
      <c r="AN23" s="3" t="s">
        <v>27</v>
      </c>
    </row>
    <row r="24" spans="1:42" ht="12.75" customHeight="1" x14ac:dyDescent="0.2">
      <c r="A24" s="10">
        <v>9902</v>
      </c>
      <c r="B24" s="10"/>
      <c r="C24" s="10"/>
      <c r="D24" s="10"/>
      <c r="E24" s="10"/>
      <c r="F24" s="10">
        <v>19</v>
      </c>
      <c r="G24" s="10">
        <v>6</v>
      </c>
      <c r="H24" s="10"/>
      <c r="I24" s="10"/>
      <c r="J24" s="10"/>
      <c r="K24" s="188"/>
      <c r="L24" s="11"/>
      <c r="M24" s="11"/>
      <c r="N24" s="12"/>
      <c r="O24" s="13">
        <f>G24/F23</f>
        <v>0.35294117647058826</v>
      </c>
      <c r="P24" s="21">
        <v>25</v>
      </c>
      <c r="Q24" s="22">
        <f t="shared" si="0"/>
        <v>0.78125</v>
      </c>
      <c r="R24" s="3">
        <f t="shared" si="1"/>
        <v>0.21875</v>
      </c>
      <c r="S24" s="25">
        <v>9802</v>
      </c>
      <c r="T24" s="3">
        <f>L97</f>
        <v>0.22818791946308725</v>
      </c>
      <c r="Z24" s="23" t="s">
        <v>29</v>
      </c>
      <c r="AA24" s="22">
        <f>G24/F23</f>
        <v>0.35294117647058826</v>
      </c>
      <c r="AB24" s="22">
        <f t="shared" si="2"/>
        <v>0.97674418604651159</v>
      </c>
      <c r="AC24" s="22">
        <f t="shared" si="3"/>
        <v>0.84615384615384615</v>
      </c>
      <c r="AD24" s="22">
        <f t="shared" si="4"/>
        <v>1</v>
      </c>
      <c r="AE24" s="22">
        <f t="shared" si="5"/>
        <v>1</v>
      </c>
      <c r="AF24" s="24">
        <f t="shared" si="6"/>
        <v>0.8666666666666667</v>
      </c>
      <c r="AG24" s="24">
        <f t="shared" si="7"/>
        <v>0.95652173913043481</v>
      </c>
      <c r="AH24" s="24">
        <f t="shared" si="8"/>
        <v>0.94545454545454544</v>
      </c>
      <c r="AI24" s="24">
        <f t="shared" si="9"/>
        <v>0.96666666666666667</v>
      </c>
      <c r="AJ24" s="24">
        <f t="shared" si="10"/>
        <v>0.97333333333333338</v>
      </c>
      <c r="AK24" s="3">
        <f t="shared" si="11"/>
        <v>1</v>
      </c>
      <c r="AL24" s="3">
        <f t="shared" si="12"/>
        <v>1</v>
      </c>
      <c r="AM24" s="3" t="s">
        <v>27</v>
      </c>
    </row>
    <row r="25" spans="1:42" ht="12.75" customHeight="1" x14ac:dyDescent="0.2">
      <c r="A25" s="26" t="s">
        <v>14</v>
      </c>
      <c r="B25" s="10"/>
      <c r="C25" s="10"/>
      <c r="D25" s="10"/>
      <c r="E25" s="10"/>
      <c r="F25" s="10"/>
      <c r="G25" s="10">
        <v>12</v>
      </c>
      <c r="H25" s="10">
        <v>6</v>
      </c>
      <c r="I25" s="10"/>
      <c r="J25" s="10"/>
      <c r="K25" s="188"/>
      <c r="L25" s="11"/>
      <c r="M25" s="11"/>
      <c r="N25" s="12"/>
      <c r="O25" s="13">
        <f>H25/G24</f>
        <v>1</v>
      </c>
      <c r="P25" s="21">
        <v>18</v>
      </c>
      <c r="Q25" s="22">
        <f t="shared" si="0"/>
        <v>0.72</v>
      </c>
      <c r="R25" s="3">
        <f t="shared" si="1"/>
        <v>0.28000000000000003</v>
      </c>
      <c r="S25" s="25">
        <v>9901</v>
      </c>
      <c r="T25" s="3">
        <f>L118</f>
        <v>0.18181818181818182</v>
      </c>
      <c r="Z25" s="26" t="s">
        <v>30</v>
      </c>
      <c r="AA25" s="24">
        <f>H25/G24</f>
        <v>1</v>
      </c>
      <c r="AB25" s="22">
        <f t="shared" si="2"/>
        <v>0.83333333333333337</v>
      </c>
      <c r="AC25" s="22">
        <f t="shared" si="3"/>
        <v>1</v>
      </c>
      <c r="AD25" s="22">
        <f t="shared" si="4"/>
        <v>0.97297297297297303</v>
      </c>
      <c r="AE25" s="22">
        <f t="shared" si="5"/>
        <v>1</v>
      </c>
      <c r="AF25" s="24">
        <f t="shared" si="6"/>
        <v>0.90384615384615385</v>
      </c>
      <c r="AG25" s="24">
        <f t="shared" si="7"/>
        <v>1</v>
      </c>
      <c r="AH25" s="24">
        <f t="shared" si="8"/>
        <v>1</v>
      </c>
      <c r="AI25" s="24">
        <f t="shared" si="9"/>
        <v>0.93103448275862066</v>
      </c>
      <c r="AJ25" s="24">
        <f t="shared" si="10"/>
        <v>0.98630136986301364</v>
      </c>
      <c r="AK25" s="3">
        <f t="shared" si="11"/>
        <v>0.91304347826086951</v>
      </c>
      <c r="AL25" s="3" t="s">
        <v>27</v>
      </c>
      <c r="AM25" s="3" t="s">
        <v>27</v>
      </c>
    </row>
    <row r="26" spans="1:42" ht="12.75" customHeight="1" x14ac:dyDescent="0.2">
      <c r="A26" s="26" t="s">
        <v>15</v>
      </c>
      <c r="B26" s="10"/>
      <c r="C26" s="10"/>
      <c r="D26" s="10"/>
      <c r="E26" s="10"/>
      <c r="F26" s="10"/>
      <c r="G26" s="10"/>
      <c r="H26" s="10">
        <v>12</v>
      </c>
      <c r="I26" s="10">
        <v>6</v>
      </c>
      <c r="J26" s="10"/>
      <c r="K26" s="188"/>
      <c r="L26" s="11"/>
      <c r="M26" s="11"/>
      <c r="N26" s="12"/>
      <c r="O26" s="13">
        <f>I26/H25</f>
        <v>1</v>
      </c>
      <c r="P26" s="21">
        <v>18</v>
      </c>
      <c r="Q26" s="22">
        <f t="shared" si="0"/>
        <v>1</v>
      </c>
      <c r="R26" s="3">
        <f t="shared" si="1"/>
        <v>0</v>
      </c>
      <c r="S26" s="25">
        <v>9902</v>
      </c>
      <c r="T26" s="3">
        <f>L138</f>
        <v>0.29746835443037972</v>
      </c>
      <c r="Z26" s="26" t="s">
        <v>31</v>
      </c>
      <c r="AA26" s="24">
        <f>I26/H25</f>
        <v>1</v>
      </c>
      <c r="AB26" s="22">
        <f t="shared" si="2"/>
        <v>1</v>
      </c>
      <c r="AC26" s="22">
        <f t="shared" si="3"/>
        <v>1</v>
      </c>
      <c r="AD26" s="22">
        <f t="shared" si="4"/>
        <v>0.94444444444444442</v>
      </c>
      <c r="AE26" s="22">
        <f t="shared" si="5"/>
        <v>1</v>
      </c>
      <c r="AF26" s="24">
        <f t="shared" si="6"/>
        <v>0.97872340425531912</v>
      </c>
      <c r="AG26" s="24">
        <f t="shared" si="7"/>
        <v>0.86363636363636365</v>
      </c>
      <c r="AH26" s="24">
        <f t="shared" si="8"/>
        <v>1</v>
      </c>
      <c r="AI26" s="24">
        <f t="shared" si="9"/>
        <v>0.92592592592592593</v>
      </c>
      <c r="AJ26" s="24">
        <f t="shared" si="10"/>
        <v>0.95833333333333337</v>
      </c>
      <c r="AK26" s="3" t="s">
        <v>27</v>
      </c>
      <c r="AL26" s="3" t="s">
        <v>27</v>
      </c>
      <c r="AM26" s="3" t="s">
        <v>27</v>
      </c>
    </row>
    <row r="27" spans="1:42" ht="12.75" customHeight="1" x14ac:dyDescent="0.2">
      <c r="A27" s="26" t="s">
        <v>16</v>
      </c>
      <c r="B27" s="10"/>
      <c r="C27" s="10"/>
      <c r="D27" s="10"/>
      <c r="E27" s="10"/>
      <c r="F27" s="10"/>
      <c r="G27" s="10"/>
      <c r="H27" s="10"/>
      <c r="I27" s="10">
        <v>12</v>
      </c>
      <c r="J27" s="10">
        <v>5</v>
      </c>
      <c r="K27" s="188">
        <v>1</v>
      </c>
      <c r="L27" s="11">
        <f>K27/B19</f>
        <v>1.9607843137254902E-2</v>
      </c>
      <c r="M27" s="11"/>
      <c r="N27" s="12"/>
      <c r="O27" s="13">
        <f>J27/I26</f>
        <v>0.83333333333333337</v>
      </c>
      <c r="P27" s="21">
        <v>17</v>
      </c>
      <c r="Q27" s="22">
        <f t="shared" si="0"/>
        <v>0.94444444444444442</v>
      </c>
      <c r="R27" s="3">
        <f t="shared" si="1"/>
        <v>5.555555555555558E-2</v>
      </c>
      <c r="S27" s="27" t="s">
        <v>14</v>
      </c>
      <c r="T27" s="3">
        <f>L157</f>
        <v>0.23529411764705882</v>
      </c>
      <c r="Z27" s="26" t="s">
        <v>32</v>
      </c>
      <c r="AA27" s="24">
        <f>J27/I26</f>
        <v>0.83333333333333337</v>
      </c>
      <c r="AB27" s="22">
        <f t="shared" si="2"/>
        <v>1</v>
      </c>
      <c r="AC27" s="22">
        <f t="shared" si="3"/>
        <v>1</v>
      </c>
      <c r="AD27" s="22">
        <f t="shared" si="4"/>
        <v>1</v>
      </c>
      <c r="AE27" s="22">
        <f t="shared" si="5"/>
        <v>1</v>
      </c>
      <c r="AF27" s="24">
        <f t="shared" si="6"/>
        <v>1</v>
      </c>
      <c r="AG27" s="24">
        <f t="shared" si="7"/>
        <v>1</v>
      </c>
      <c r="AH27" s="24">
        <f t="shared" si="8"/>
        <v>1</v>
      </c>
      <c r="AI27" s="24">
        <f t="shared" si="9"/>
        <v>1</v>
      </c>
      <c r="AJ27" s="24" t="s">
        <v>27</v>
      </c>
      <c r="AK27" s="3" t="s">
        <v>27</v>
      </c>
    </row>
    <row r="28" spans="1:42" ht="12.75" customHeight="1" x14ac:dyDescent="0.2">
      <c r="A28" s="26" t="s">
        <v>17</v>
      </c>
      <c r="B28" s="10"/>
      <c r="C28" s="10"/>
      <c r="D28" s="10"/>
      <c r="E28" s="10"/>
      <c r="F28" s="10"/>
      <c r="G28" s="10"/>
      <c r="H28" s="10">
        <v>1</v>
      </c>
      <c r="I28" s="10"/>
      <c r="J28" s="10">
        <v>15</v>
      </c>
      <c r="K28" s="188">
        <v>3</v>
      </c>
      <c r="L28" s="11"/>
      <c r="M28" s="11"/>
      <c r="N28" s="12"/>
      <c r="O28" s="13"/>
      <c r="P28" s="21">
        <v>16</v>
      </c>
      <c r="Q28" s="22">
        <f t="shared" si="0"/>
        <v>0.94117647058823528</v>
      </c>
      <c r="R28" s="3">
        <f t="shared" si="1"/>
        <v>5.8823529411764719E-2</v>
      </c>
      <c r="S28" s="27" t="s">
        <v>15</v>
      </c>
      <c r="T28" s="3">
        <f>L175</f>
        <v>9.8484848484848481E-2</v>
      </c>
    </row>
    <row r="29" spans="1:42" ht="12.75" customHeight="1" x14ac:dyDescent="0.2">
      <c r="A29" s="26" t="s">
        <v>18</v>
      </c>
      <c r="B29" s="10"/>
      <c r="C29" s="10"/>
      <c r="D29" s="10"/>
      <c r="E29" s="10"/>
      <c r="F29" s="10">
        <v>1</v>
      </c>
      <c r="G29" s="10">
        <v>1</v>
      </c>
      <c r="H29" s="10">
        <v>1</v>
      </c>
      <c r="I29" s="10">
        <v>10</v>
      </c>
      <c r="J29" s="10">
        <v>1</v>
      </c>
      <c r="K29" s="188">
        <v>8</v>
      </c>
      <c r="L29" s="11"/>
      <c r="M29" s="11"/>
      <c r="N29" s="12"/>
      <c r="O29" s="13"/>
      <c r="P29" s="21">
        <v>14</v>
      </c>
      <c r="Q29" s="22">
        <f t="shared" si="0"/>
        <v>0.875</v>
      </c>
      <c r="R29" s="3">
        <f t="shared" si="1"/>
        <v>0.125</v>
      </c>
      <c r="S29" s="27" t="s">
        <v>16</v>
      </c>
      <c r="T29" s="3">
        <f>L195</f>
        <v>0.4</v>
      </c>
    </row>
    <row r="30" spans="1:42" ht="12.75" customHeight="1" x14ac:dyDescent="0.2">
      <c r="A30" s="26" t="s">
        <v>19</v>
      </c>
      <c r="B30" s="10"/>
      <c r="C30" s="10"/>
      <c r="D30" s="10"/>
      <c r="E30" s="10"/>
      <c r="F30" s="10"/>
      <c r="G30" s="10"/>
      <c r="H30" s="10">
        <v>1</v>
      </c>
      <c r="I30" s="10">
        <v>3</v>
      </c>
      <c r="J30" s="10"/>
      <c r="K30" s="188">
        <v>4</v>
      </c>
      <c r="L30" s="11"/>
      <c r="M30" s="11"/>
      <c r="N30" s="12"/>
      <c r="O30" s="13"/>
      <c r="P30" s="21">
        <v>4</v>
      </c>
      <c r="Q30" s="22">
        <f t="shared" si="0"/>
        <v>0.2857142857142857</v>
      </c>
      <c r="R30" s="3">
        <f t="shared" si="1"/>
        <v>0.7142857142857143</v>
      </c>
      <c r="S30" s="27" t="s">
        <v>17</v>
      </c>
      <c r="T30" s="3">
        <f>L214</f>
        <v>0.45652173913043476</v>
      </c>
    </row>
    <row r="31" spans="1:42" ht="12.75" customHeight="1" x14ac:dyDescent="0.2">
      <c r="A31" s="26" t="s">
        <v>20</v>
      </c>
      <c r="B31" s="10"/>
      <c r="C31" s="10"/>
      <c r="D31" s="10"/>
      <c r="E31" s="10"/>
      <c r="F31" s="10"/>
      <c r="G31" s="10"/>
      <c r="H31" s="10"/>
      <c r="I31" s="10"/>
      <c r="J31" s="10"/>
      <c r="K31" s="188">
        <v>1</v>
      </c>
      <c r="L31" s="11"/>
      <c r="M31" s="11"/>
      <c r="N31" s="11"/>
      <c r="O31" s="13"/>
      <c r="P31" s="21">
        <v>1</v>
      </c>
      <c r="Q31" s="22">
        <f t="shared" si="0"/>
        <v>0.25</v>
      </c>
      <c r="R31" s="3">
        <f t="shared" si="1"/>
        <v>0.75</v>
      </c>
      <c r="S31" s="27" t="s">
        <v>18</v>
      </c>
      <c r="T31" s="3">
        <f>L233</f>
        <v>0.26415094339622641</v>
      </c>
    </row>
    <row r="32" spans="1:42" ht="12.75" customHeight="1" x14ac:dyDescent="0.2">
      <c r="A32" s="26" t="s">
        <v>21</v>
      </c>
      <c r="B32" s="10"/>
      <c r="C32" s="10"/>
      <c r="D32" s="10"/>
      <c r="E32" s="10"/>
      <c r="F32" s="10"/>
      <c r="G32" s="10"/>
      <c r="H32" s="10"/>
      <c r="I32" s="10"/>
      <c r="J32" s="10"/>
      <c r="K32" s="188"/>
      <c r="L32" s="11"/>
      <c r="M32" s="11"/>
      <c r="N32" s="11"/>
      <c r="O32" s="13"/>
      <c r="S32" s="27" t="s">
        <v>19</v>
      </c>
      <c r="T32" s="3">
        <f>L255</f>
        <v>0.51428571428571423</v>
      </c>
    </row>
    <row r="33" spans="1:42" ht="12.75" customHeight="1" x14ac:dyDescent="0.2">
      <c r="A33" s="28" t="s">
        <v>22</v>
      </c>
      <c r="B33" s="29"/>
      <c r="C33" s="29"/>
      <c r="D33" s="29"/>
      <c r="E33" s="29"/>
      <c r="F33" s="29"/>
      <c r="G33" s="29"/>
      <c r="H33" s="29"/>
      <c r="I33" s="29"/>
      <c r="J33" s="29"/>
      <c r="K33" s="189"/>
      <c r="L33" s="3"/>
      <c r="M33" s="3"/>
      <c r="N33" s="3"/>
      <c r="O33" s="3"/>
      <c r="S33" s="27" t="s">
        <v>20</v>
      </c>
    </row>
    <row r="34" spans="1:42" ht="12.75" customHeight="1" x14ac:dyDescent="0.2">
      <c r="A34" s="28"/>
      <c r="J34" s="31" t="s">
        <v>33</v>
      </c>
      <c r="K34" s="190">
        <f>SUM(K27:K31)</f>
        <v>17</v>
      </c>
      <c r="L34" s="3">
        <f>K27/B19</f>
        <v>1.9607843137254902E-2</v>
      </c>
      <c r="M34" s="3">
        <f>K34/B19</f>
        <v>0.33333333333333331</v>
      </c>
      <c r="N34" s="3">
        <f>M34-L27</f>
        <v>0.31372549019607843</v>
      </c>
      <c r="O34" s="3"/>
      <c r="S34" s="27" t="s">
        <v>21</v>
      </c>
    </row>
    <row r="35" spans="1:42" ht="12.75" customHeight="1" x14ac:dyDescent="0.2">
      <c r="L35" s="3"/>
      <c r="M35" s="3"/>
      <c r="O35" s="3"/>
      <c r="S35" s="27" t="s">
        <v>22</v>
      </c>
    </row>
    <row r="36" spans="1:42" ht="12.75" customHeight="1" x14ac:dyDescent="0.2">
      <c r="A36" s="32" t="s">
        <v>34</v>
      </c>
      <c r="B36" s="32"/>
      <c r="C36" s="32"/>
      <c r="D36" s="33"/>
      <c r="E36" s="33"/>
      <c r="H36" s="34">
        <f>((K27*9)+(K28*10)+(K29*11)+(K30*12)+(K31*13))/K34</f>
        <v>11.058823529411764</v>
      </c>
      <c r="K36" s="191"/>
      <c r="L36" s="29">
        <f>B19-K34</f>
        <v>34</v>
      </c>
      <c r="M36" s="3">
        <f>L36*100%/B19</f>
        <v>0.66666666666666663</v>
      </c>
      <c r="N36" s="29"/>
      <c r="O36" s="29"/>
      <c r="P36" s="35"/>
      <c r="Z36" s="2"/>
      <c r="AA36" s="8" t="s">
        <v>35</v>
      </c>
      <c r="AB36" s="8"/>
      <c r="AC36" s="8"/>
      <c r="AD36" s="8"/>
      <c r="AE36" s="8"/>
      <c r="AF36" s="8"/>
      <c r="AG36" s="8"/>
      <c r="AH36" s="8"/>
      <c r="AI36" s="8"/>
      <c r="AJ36" s="8"/>
    </row>
    <row r="37" spans="1:42" ht="12.75" customHeight="1" x14ac:dyDescent="0.2">
      <c r="L37" s="3"/>
      <c r="M37" s="3"/>
      <c r="O37" s="3"/>
      <c r="AA37" s="312" t="s">
        <v>12</v>
      </c>
      <c r="AB37" s="311"/>
      <c r="AC37" s="311"/>
      <c r="AD37" s="311"/>
      <c r="AE37" s="311"/>
      <c r="AF37" s="311"/>
      <c r="AG37" s="311"/>
      <c r="AH37" s="311"/>
      <c r="AI37" s="311"/>
      <c r="AJ37" s="311"/>
    </row>
    <row r="38" spans="1:42" ht="12.75" customHeight="1" x14ac:dyDescent="0.2">
      <c r="A38" s="2" t="s">
        <v>36</v>
      </c>
      <c r="L38" s="3"/>
      <c r="M38" s="3"/>
      <c r="O38" s="3"/>
      <c r="Z38" s="18" t="s">
        <v>13</v>
      </c>
      <c r="AA38" s="1">
        <v>9701</v>
      </c>
      <c r="AB38" s="19">
        <v>9702</v>
      </c>
      <c r="AC38" s="19">
        <v>9801</v>
      </c>
      <c r="AD38" s="19">
        <v>9802</v>
      </c>
      <c r="AE38" s="19">
        <v>9901</v>
      </c>
      <c r="AF38" s="19">
        <v>9902</v>
      </c>
      <c r="AG38" s="20" t="s">
        <v>14</v>
      </c>
      <c r="AH38" s="20" t="s">
        <v>15</v>
      </c>
      <c r="AI38" s="20" t="s">
        <v>16</v>
      </c>
      <c r="AJ38" s="20" t="s">
        <v>17</v>
      </c>
      <c r="AK38" s="20" t="s">
        <v>18</v>
      </c>
      <c r="AL38" s="20" t="s">
        <v>19</v>
      </c>
      <c r="AM38" s="20" t="s">
        <v>20</v>
      </c>
      <c r="AN38" s="20" t="s">
        <v>21</v>
      </c>
      <c r="AO38" s="20" t="s">
        <v>22</v>
      </c>
      <c r="AP38" s="20" t="s">
        <v>23</v>
      </c>
    </row>
    <row r="39" spans="1:42" ht="25.5" customHeight="1" x14ac:dyDescent="0.2">
      <c r="B39" s="310" t="s">
        <v>2</v>
      </c>
      <c r="C39" s="311"/>
      <c r="D39" s="311"/>
      <c r="E39" s="311"/>
      <c r="F39" s="311"/>
      <c r="G39" s="311"/>
      <c r="H39" s="311"/>
      <c r="I39" s="311"/>
      <c r="J39" s="311"/>
      <c r="L39" s="4" t="s">
        <v>3</v>
      </c>
      <c r="M39" s="4" t="s">
        <v>4</v>
      </c>
      <c r="N39" s="5" t="s">
        <v>5</v>
      </c>
      <c r="O39" s="4" t="s">
        <v>6</v>
      </c>
      <c r="P39" s="6" t="s">
        <v>7</v>
      </c>
      <c r="Q39" s="6" t="s">
        <v>8</v>
      </c>
      <c r="R39" s="7" t="s">
        <v>9</v>
      </c>
      <c r="Z39" s="23" t="s">
        <v>37</v>
      </c>
      <c r="AA39" s="22">
        <f t="shared" ref="AA39:AA46" si="16">Q20</f>
        <v>0.94117647058823528</v>
      </c>
      <c r="AB39" s="22">
        <f t="shared" ref="AB39:AB46" si="17">Q42</f>
        <v>0.85344827586206895</v>
      </c>
      <c r="AC39" s="22">
        <f t="shared" ref="AC39:AC46" si="18">Q64</f>
        <v>0.73913043478260865</v>
      </c>
      <c r="AD39" s="22">
        <f t="shared" ref="AD39:AD46" si="19">Q84</f>
        <v>0.74496644295302017</v>
      </c>
      <c r="AE39" s="22">
        <f t="shared" ref="AE39:AE46" si="20">Q104</f>
        <v>0.69090909090909092</v>
      </c>
      <c r="AF39" s="22">
        <f t="shared" ref="AF39:AF46" si="21">Q124</f>
        <v>0.70253164556962022</v>
      </c>
      <c r="AG39" s="22">
        <f t="shared" ref="AG39:AG46" si="22">Q145</f>
        <v>0.6470588235294118</v>
      </c>
      <c r="AH39" s="22">
        <f t="shared" ref="AH39:AH46" si="23">Q164</f>
        <v>0.68939393939393945</v>
      </c>
      <c r="AI39" s="22">
        <f t="shared" ref="AI39:AI46" si="24">Q184</f>
        <v>0.69230769230769229</v>
      </c>
      <c r="AJ39" s="22">
        <f t="shared" ref="AJ39:AJ45" si="25">Q201</f>
        <v>0.64492753623188404</v>
      </c>
      <c r="AK39" s="22">
        <f t="shared" ref="AK39:AK44" si="26">Q219</f>
        <v>0.79245283018867929</v>
      </c>
      <c r="AL39" s="22">
        <f t="shared" ref="AL39:AL43" si="27">Q239</f>
        <v>0.84761904761904761</v>
      </c>
      <c r="AM39" s="22">
        <f t="shared" ref="AM39:AM42" si="28">Q260</f>
        <v>0.82242990654205606</v>
      </c>
      <c r="AN39" s="22">
        <f t="shared" ref="AN39:AN41" si="29">Q280</f>
        <v>0.93939393939393945</v>
      </c>
      <c r="AO39" s="22">
        <f t="shared" ref="AO39:AO40" si="30">Q300</f>
        <v>0.8571428571428571</v>
      </c>
      <c r="AP39" s="22">
        <f>Q318</f>
        <v>0.8990825688073395</v>
      </c>
    </row>
    <row r="40" spans="1:42" ht="12.75" customHeight="1" x14ac:dyDescent="0.2">
      <c r="A40" s="9" t="s">
        <v>10</v>
      </c>
      <c r="B40" s="10">
        <v>1</v>
      </c>
      <c r="C40" s="10">
        <v>2</v>
      </c>
      <c r="D40" s="10">
        <v>3</v>
      </c>
      <c r="E40" s="10">
        <v>4</v>
      </c>
      <c r="F40" s="10">
        <v>5</v>
      </c>
      <c r="G40" s="10">
        <v>6</v>
      </c>
      <c r="H40" s="10">
        <v>7</v>
      </c>
      <c r="I40" s="10">
        <v>8</v>
      </c>
      <c r="J40" s="10">
        <v>9</v>
      </c>
      <c r="K40" s="115" t="s">
        <v>11</v>
      </c>
      <c r="L40" s="36"/>
      <c r="M40" s="11"/>
      <c r="N40" s="12"/>
      <c r="O40" s="13"/>
      <c r="P40" s="14"/>
      <c r="Q40" s="14"/>
      <c r="R40" s="3"/>
      <c r="Z40" s="23" t="s">
        <v>38</v>
      </c>
      <c r="AA40" s="22">
        <f t="shared" si="16"/>
        <v>0.89583333333333337</v>
      </c>
      <c r="AB40" s="22">
        <f t="shared" si="17"/>
        <v>0.89898989898989901</v>
      </c>
      <c r="AC40" s="22">
        <f t="shared" si="18"/>
        <v>0.96078431372549022</v>
      </c>
      <c r="AD40" s="22">
        <f t="shared" si="19"/>
        <v>0.89189189189189189</v>
      </c>
      <c r="AE40" s="22">
        <f t="shared" si="20"/>
        <v>0.84210526315789469</v>
      </c>
      <c r="AF40" s="22">
        <f t="shared" si="21"/>
        <v>0.89189189189189189</v>
      </c>
      <c r="AG40" s="22">
        <f t="shared" si="22"/>
        <v>0.87878787878787878</v>
      </c>
      <c r="AH40" s="22">
        <f t="shared" si="23"/>
        <v>0.87912087912087911</v>
      </c>
      <c r="AI40" s="22">
        <f t="shared" si="24"/>
        <v>0.88888888888888884</v>
      </c>
      <c r="AJ40" s="22">
        <f t="shared" si="25"/>
        <v>0.9438202247191011</v>
      </c>
      <c r="AK40" s="22">
        <f t="shared" si="26"/>
        <v>0.88095238095238093</v>
      </c>
      <c r="AL40" s="22">
        <f t="shared" si="27"/>
        <v>1</v>
      </c>
      <c r="AM40" s="22">
        <f t="shared" si="28"/>
        <v>0.93181818181818177</v>
      </c>
      <c r="AN40" s="22">
        <f t="shared" si="29"/>
        <v>0.94623655913978499</v>
      </c>
      <c r="AO40" s="22">
        <f t="shared" si="30"/>
        <v>0.93939393939393945</v>
      </c>
    </row>
    <row r="41" spans="1:42" ht="12.75" customHeight="1" x14ac:dyDescent="0.2">
      <c r="A41" s="10">
        <v>9702</v>
      </c>
      <c r="B41" s="10">
        <v>116</v>
      </c>
      <c r="C41" s="10"/>
      <c r="D41" s="10"/>
      <c r="E41" s="10"/>
      <c r="F41" s="10"/>
      <c r="G41" s="10"/>
      <c r="H41" s="10"/>
      <c r="I41" s="10"/>
      <c r="J41" s="10"/>
      <c r="K41" s="188"/>
      <c r="L41" s="36"/>
      <c r="M41" s="11"/>
      <c r="N41" s="12"/>
      <c r="O41" s="13"/>
      <c r="P41" s="17">
        <f>B41</f>
        <v>116</v>
      </c>
      <c r="Q41" s="14"/>
      <c r="R41" s="3"/>
      <c r="Z41" s="23" t="s">
        <v>39</v>
      </c>
      <c r="AA41" s="22">
        <f t="shared" si="16"/>
        <v>0.79069767441860461</v>
      </c>
      <c r="AB41" s="22">
        <f t="shared" si="17"/>
        <v>0.9101123595505618</v>
      </c>
      <c r="AC41" s="22">
        <f t="shared" si="18"/>
        <v>0.75510204081632648</v>
      </c>
      <c r="AD41" s="22">
        <f t="shared" si="19"/>
        <v>0.91919191919191923</v>
      </c>
      <c r="AE41" s="22">
        <f t="shared" si="20"/>
        <v>0.734375</v>
      </c>
      <c r="AF41" s="22">
        <f t="shared" si="21"/>
        <v>0.95959595959595956</v>
      </c>
      <c r="AG41" s="22">
        <f t="shared" si="22"/>
        <v>0.93103448275862066</v>
      </c>
      <c r="AH41" s="22">
        <f t="shared" si="23"/>
        <v>0.92500000000000004</v>
      </c>
      <c r="AI41" s="22">
        <f t="shared" si="24"/>
        <v>0.92500000000000004</v>
      </c>
      <c r="AJ41" s="22">
        <f t="shared" si="25"/>
        <v>0.95238095238095233</v>
      </c>
      <c r="AK41" s="22">
        <f t="shared" si="26"/>
        <v>1</v>
      </c>
      <c r="AL41" s="22">
        <f t="shared" si="27"/>
        <v>0.97752808988764039</v>
      </c>
      <c r="AM41" s="22">
        <f t="shared" si="28"/>
        <v>0.95121951219512191</v>
      </c>
      <c r="AN41" s="22">
        <f t="shared" si="29"/>
        <v>1</v>
      </c>
    </row>
    <row r="42" spans="1:42" ht="12.75" customHeight="1" x14ac:dyDescent="0.2">
      <c r="A42" s="10">
        <v>9801</v>
      </c>
      <c r="B42" s="10"/>
      <c r="C42" s="10">
        <v>99</v>
      </c>
      <c r="D42" s="10"/>
      <c r="E42" s="10"/>
      <c r="F42" s="10"/>
      <c r="G42" s="10"/>
      <c r="H42" s="10"/>
      <c r="I42" s="10"/>
      <c r="J42" s="10"/>
      <c r="K42" s="188"/>
      <c r="L42" s="36"/>
      <c r="M42" s="11"/>
      <c r="N42" s="12"/>
      <c r="O42" s="13">
        <f>C42/B41</f>
        <v>0.85344827586206895</v>
      </c>
      <c r="P42" s="21">
        <v>99</v>
      </c>
      <c r="Q42" s="22">
        <f t="shared" ref="Q42:Q52" si="31">P42/P41</f>
        <v>0.85344827586206895</v>
      </c>
      <c r="R42" s="3">
        <f t="shared" ref="R42:R52" si="32">100%-Q42</f>
        <v>0.14655172413793105</v>
      </c>
      <c r="Z42" s="23" t="s">
        <v>40</v>
      </c>
      <c r="AA42" s="22">
        <f t="shared" si="16"/>
        <v>0.94117647058823528</v>
      </c>
      <c r="AB42" s="22">
        <f t="shared" si="17"/>
        <v>0.93827160493827155</v>
      </c>
      <c r="AC42" s="22">
        <f t="shared" si="18"/>
        <v>0.83783783783783783</v>
      </c>
      <c r="AD42" s="22">
        <f t="shared" si="19"/>
        <v>0.89010989010989006</v>
      </c>
      <c r="AE42" s="22">
        <f t="shared" si="20"/>
        <v>0.97872340425531912</v>
      </c>
      <c r="AF42" s="22">
        <f t="shared" si="21"/>
        <v>0.93684210526315792</v>
      </c>
      <c r="AG42" s="22">
        <f t="shared" si="22"/>
        <v>0.94444444444444442</v>
      </c>
      <c r="AH42" s="22">
        <f t="shared" si="23"/>
        <v>0.97297297297297303</v>
      </c>
      <c r="AI42" s="22">
        <f t="shared" si="24"/>
        <v>1</v>
      </c>
      <c r="AJ42" s="22">
        <f t="shared" si="25"/>
        <v>1</v>
      </c>
      <c r="AK42" s="22">
        <f t="shared" si="26"/>
        <v>0.91891891891891897</v>
      </c>
      <c r="AL42" s="22">
        <f t="shared" si="27"/>
        <v>1</v>
      </c>
      <c r="AM42" s="22">
        <f t="shared" si="28"/>
        <v>0.91025641025641024</v>
      </c>
      <c r="AN42" s="22" t="s">
        <v>27</v>
      </c>
    </row>
    <row r="43" spans="1:42" ht="12.75" customHeight="1" x14ac:dyDescent="0.2">
      <c r="A43" s="10">
        <v>9802</v>
      </c>
      <c r="B43" s="10"/>
      <c r="C43" s="10">
        <v>33</v>
      </c>
      <c r="D43" s="10">
        <v>56</v>
      </c>
      <c r="E43" s="10"/>
      <c r="F43" s="10"/>
      <c r="G43" s="10"/>
      <c r="H43" s="10"/>
      <c r="I43" s="10"/>
      <c r="J43" s="10"/>
      <c r="K43" s="188"/>
      <c r="L43" s="36"/>
      <c r="M43" s="11"/>
      <c r="N43" s="12"/>
      <c r="O43" s="13">
        <f>D43/C42</f>
        <v>0.56565656565656564</v>
      </c>
      <c r="P43" s="21">
        <v>89</v>
      </c>
      <c r="Q43" s="22">
        <f t="shared" si="31"/>
        <v>0.89898989898989901</v>
      </c>
      <c r="R43" s="3">
        <f t="shared" si="32"/>
        <v>0.10101010101010099</v>
      </c>
      <c r="Z43" s="23" t="s">
        <v>41</v>
      </c>
      <c r="AA43" s="22">
        <f t="shared" si="16"/>
        <v>0.78125</v>
      </c>
      <c r="AB43" s="22">
        <f t="shared" si="17"/>
        <v>0.94736842105263153</v>
      </c>
      <c r="AC43" s="22">
        <f t="shared" si="18"/>
        <v>0.90322580645161288</v>
      </c>
      <c r="AD43" s="22">
        <f t="shared" si="19"/>
        <v>0.96296296296296291</v>
      </c>
      <c r="AE43" s="22">
        <f t="shared" si="20"/>
        <v>0.93478260869565222</v>
      </c>
      <c r="AF43" s="22">
        <f t="shared" si="21"/>
        <v>1</v>
      </c>
      <c r="AG43" s="22">
        <f t="shared" si="22"/>
        <v>0.94117647058823528</v>
      </c>
      <c r="AH43" s="22">
        <f t="shared" si="23"/>
        <v>0.98611111111111116</v>
      </c>
      <c r="AI43" s="22">
        <f t="shared" si="24"/>
        <v>1</v>
      </c>
      <c r="AJ43" s="22">
        <f t="shared" si="25"/>
        <v>1</v>
      </c>
      <c r="AK43" s="22">
        <f t="shared" si="26"/>
        <v>0.8529411764705882</v>
      </c>
      <c r="AL43" s="22">
        <f t="shared" si="27"/>
        <v>0.95402298850574707</v>
      </c>
      <c r="AM43" s="22" t="s">
        <v>27</v>
      </c>
    </row>
    <row r="44" spans="1:42" ht="12.75" customHeight="1" x14ac:dyDescent="0.2">
      <c r="A44" s="10">
        <v>9901</v>
      </c>
      <c r="B44" s="10"/>
      <c r="C44" s="10"/>
      <c r="D44" s="10"/>
      <c r="E44" s="10">
        <v>51</v>
      </c>
      <c r="F44" s="10"/>
      <c r="G44" s="10"/>
      <c r="H44" s="10"/>
      <c r="I44" s="10"/>
      <c r="J44" s="10"/>
      <c r="K44" s="188"/>
      <c r="L44" s="36"/>
      <c r="M44" s="11"/>
      <c r="N44" s="12"/>
      <c r="O44" s="13">
        <f>E44/D43</f>
        <v>0.9107142857142857</v>
      </c>
      <c r="P44" s="21">
        <v>81</v>
      </c>
      <c r="Q44" s="22">
        <f t="shared" si="31"/>
        <v>0.9101123595505618</v>
      </c>
      <c r="R44" s="3">
        <f t="shared" si="32"/>
        <v>8.98876404494382E-2</v>
      </c>
      <c r="Z44" s="26" t="s">
        <v>42</v>
      </c>
      <c r="AA44" s="22">
        <f t="shared" si="16"/>
        <v>0.72</v>
      </c>
      <c r="AB44" s="22">
        <f t="shared" si="17"/>
        <v>0.94444444444444442</v>
      </c>
      <c r="AC44" s="22">
        <f t="shared" si="18"/>
        <v>0.9642857142857143</v>
      </c>
      <c r="AD44" s="22">
        <f t="shared" si="19"/>
        <v>0.98717948717948723</v>
      </c>
      <c r="AE44" s="22">
        <f t="shared" si="20"/>
        <v>1</v>
      </c>
      <c r="AF44" s="22">
        <f t="shared" si="21"/>
        <v>0.97752808988764039</v>
      </c>
      <c r="AG44" s="22">
        <f t="shared" si="22"/>
        <v>1</v>
      </c>
      <c r="AH44" s="22">
        <f t="shared" si="23"/>
        <v>1.056338028169014</v>
      </c>
      <c r="AI44" s="22">
        <f t="shared" si="24"/>
        <v>1</v>
      </c>
      <c r="AJ44" s="22">
        <f t="shared" si="25"/>
        <v>0.98750000000000004</v>
      </c>
      <c r="AK44" s="22">
        <f t="shared" si="26"/>
        <v>1</v>
      </c>
      <c r="AL44" s="22" t="s">
        <v>27</v>
      </c>
    </row>
    <row r="45" spans="1:42" ht="12.75" customHeight="1" x14ac:dyDescent="0.2">
      <c r="A45" s="10">
        <v>9902</v>
      </c>
      <c r="B45" s="10"/>
      <c r="C45" s="10"/>
      <c r="D45" s="10"/>
      <c r="E45" s="10"/>
      <c r="F45" s="10">
        <v>43</v>
      </c>
      <c r="G45" s="10"/>
      <c r="H45" s="10"/>
      <c r="I45" s="10"/>
      <c r="J45" s="10"/>
      <c r="K45" s="188"/>
      <c r="L45" s="36"/>
      <c r="M45" s="11"/>
      <c r="N45" s="12"/>
      <c r="O45" s="13">
        <f>F45/E44</f>
        <v>0.84313725490196079</v>
      </c>
      <c r="P45" s="21">
        <v>76</v>
      </c>
      <c r="Q45" s="22">
        <f t="shared" si="31"/>
        <v>0.93827160493827155</v>
      </c>
      <c r="R45" s="3">
        <f t="shared" si="32"/>
        <v>6.1728395061728447E-2</v>
      </c>
      <c r="Z45" s="26" t="s">
        <v>43</v>
      </c>
      <c r="AA45" s="22">
        <f t="shared" si="16"/>
        <v>1</v>
      </c>
      <c r="AB45" s="22">
        <f t="shared" si="17"/>
        <v>0.97058823529411764</v>
      </c>
      <c r="AC45" s="22">
        <f t="shared" si="18"/>
        <v>0.96296296296296291</v>
      </c>
      <c r="AD45" s="22">
        <f t="shared" si="19"/>
        <v>0.93506493506493504</v>
      </c>
      <c r="AE45" s="22">
        <f t="shared" si="20"/>
        <v>1.0232558139534884</v>
      </c>
      <c r="AF45" s="22">
        <f t="shared" si="21"/>
        <v>0.94252873563218387</v>
      </c>
      <c r="AG45" s="22">
        <f t="shared" si="22"/>
        <v>0.95833333333333337</v>
      </c>
      <c r="AH45" s="22">
        <f t="shared" si="23"/>
        <v>0.96</v>
      </c>
      <c r="AI45" s="22">
        <f t="shared" si="24"/>
        <v>0.97297297297297303</v>
      </c>
      <c r="AJ45" s="22">
        <f t="shared" si="25"/>
        <v>0.96202531645569622</v>
      </c>
      <c r="AK45" s="22" t="s">
        <v>27</v>
      </c>
      <c r="AL45" s="22" t="s">
        <v>27</v>
      </c>
    </row>
    <row r="46" spans="1:42" ht="12.75" customHeight="1" x14ac:dyDescent="0.2">
      <c r="A46" s="26" t="s">
        <v>14</v>
      </c>
      <c r="B46" s="10"/>
      <c r="C46" s="10"/>
      <c r="D46" s="10"/>
      <c r="E46" s="10"/>
      <c r="F46" s="10"/>
      <c r="G46" s="10">
        <v>42</v>
      </c>
      <c r="H46" s="10"/>
      <c r="I46" s="10"/>
      <c r="J46" s="10"/>
      <c r="K46" s="188"/>
      <c r="L46" s="36"/>
      <c r="M46" s="11"/>
      <c r="N46" s="12"/>
      <c r="O46" s="13">
        <f>G46/F45</f>
        <v>0.97674418604651159</v>
      </c>
      <c r="P46" s="21">
        <v>72</v>
      </c>
      <c r="Q46" s="22">
        <f t="shared" si="31"/>
        <v>0.94736842105263153</v>
      </c>
      <c r="R46" s="3">
        <f t="shared" si="32"/>
        <v>5.2631578947368474E-2</v>
      </c>
      <c r="Z46" s="26" t="s">
        <v>44</v>
      </c>
      <c r="AA46" s="22">
        <f t="shared" si="16"/>
        <v>0.94444444444444442</v>
      </c>
      <c r="AB46" s="22">
        <f t="shared" si="17"/>
        <v>0.98484848484848486</v>
      </c>
      <c r="AC46" s="22">
        <f t="shared" si="18"/>
        <v>0.96153846153846156</v>
      </c>
      <c r="AD46" s="22">
        <f t="shared" si="19"/>
        <v>0.97222222222222221</v>
      </c>
      <c r="AE46" s="22">
        <f t="shared" si="20"/>
        <v>0.93181818181818177</v>
      </c>
      <c r="AF46" s="22">
        <f t="shared" si="21"/>
        <v>1</v>
      </c>
      <c r="AG46" s="22">
        <f t="shared" si="22"/>
        <v>0.97826086956521741</v>
      </c>
      <c r="AH46" s="22">
        <f t="shared" si="23"/>
        <v>1</v>
      </c>
      <c r="AI46" s="22">
        <f t="shared" si="24"/>
        <v>0.97222222222222221</v>
      </c>
      <c r="AJ46" s="22" t="s">
        <v>27</v>
      </c>
    </row>
    <row r="47" spans="1:42" ht="12.75" customHeight="1" x14ac:dyDescent="0.2">
      <c r="A47" s="26" t="s">
        <v>15</v>
      </c>
      <c r="B47" s="10"/>
      <c r="C47" s="10"/>
      <c r="D47" s="10"/>
      <c r="E47" s="10"/>
      <c r="F47" s="10"/>
      <c r="G47" s="10"/>
      <c r="H47" s="10">
        <v>35</v>
      </c>
      <c r="I47" s="10"/>
      <c r="J47" s="10"/>
      <c r="K47" s="188"/>
      <c r="L47" s="36"/>
      <c r="M47" s="11"/>
      <c r="N47" s="12"/>
      <c r="O47" s="13">
        <f>H47/G46</f>
        <v>0.83333333333333337</v>
      </c>
      <c r="P47" s="21">
        <v>68</v>
      </c>
      <c r="Q47" s="22">
        <f t="shared" si="31"/>
        <v>0.94444444444444442</v>
      </c>
      <c r="R47" s="3">
        <f t="shared" si="32"/>
        <v>5.555555555555558E-2</v>
      </c>
      <c r="S47" s="2" t="s">
        <v>4</v>
      </c>
    </row>
    <row r="48" spans="1:42" ht="12.75" customHeight="1" x14ac:dyDescent="0.2">
      <c r="A48" s="26" t="s">
        <v>16</v>
      </c>
      <c r="B48" s="10"/>
      <c r="C48" s="10"/>
      <c r="D48" s="10"/>
      <c r="E48" s="10"/>
      <c r="F48" s="10"/>
      <c r="G48" s="10"/>
      <c r="H48" s="10"/>
      <c r="I48" s="10">
        <v>35</v>
      </c>
      <c r="J48" s="10"/>
      <c r="K48" s="188"/>
      <c r="L48" s="36"/>
      <c r="M48" s="11"/>
      <c r="N48" s="12"/>
      <c r="O48" s="13">
        <f>I48/H47</f>
        <v>1</v>
      </c>
      <c r="P48" s="21">
        <v>66</v>
      </c>
      <c r="Q48" s="22">
        <f t="shared" si="31"/>
        <v>0.97058823529411764</v>
      </c>
      <c r="R48" s="3">
        <f t="shared" si="32"/>
        <v>2.9411764705882359E-2</v>
      </c>
      <c r="S48" s="25">
        <v>9701</v>
      </c>
      <c r="T48" s="37">
        <f>M34</f>
        <v>0.33333333333333331</v>
      </c>
    </row>
    <row r="49" spans="1:42" ht="12.75" customHeight="1" x14ac:dyDescent="0.2">
      <c r="A49" s="26" t="s">
        <v>17</v>
      </c>
      <c r="B49" s="10"/>
      <c r="C49" s="10"/>
      <c r="D49" s="10"/>
      <c r="E49" s="10"/>
      <c r="F49" s="10"/>
      <c r="G49" s="10"/>
      <c r="H49" s="10"/>
      <c r="I49" s="10"/>
      <c r="J49" s="10">
        <v>35</v>
      </c>
      <c r="K49" s="188">
        <v>31</v>
      </c>
      <c r="L49" s="36">
        <f>K49/B41</f>
        <v>0.26724137931034481</v>
      </c>
      <c r="M49" s="11"/>
      <c r="N49" s="12"/>
      <c r="O49" s="13">
        <f>J49/I48</f>
        <v>1</v>
      </c>
      <c r="P49" s="21">
        <v>65</v>
      </c>
      <c r="Q49" s="22">
        <f t="shared" si="31"/>
        <v>0.98484848484848486</v>
      </c>
      <c r="R49" s="3">
        <f t="shared" si="32"/>
        <v>1.5151515151515138E-2</v>
      </c>
      <c r="S49" s="25">
        <v>9702</v>
      </c>
      <c r="T49" s="37">
        <f>M56</f>
        <v>0.59482758620689657</v>
      </c>
    </row>
    <row r="50" spans="1:42" ht="12.75" customHeight="1" x14ac:dyDescent="0.2">
      <c r="A50" s="26" t="s">
        <v>18</v>
      </c>
      <c r="B50" s="10"/>
      <c r="C50" s="10"/>
      <c r="D50" s="10"/>
      <c r="E50" s="10"/>
      <c r="F50" s="10"/>
      <c r="G50" s="10"/>
      <c r="H50" s="10"/>
      <c r="I50" s="10"/>
      <c r="J50" s="10">
        <v>38</v>
      </c>
      <c r="K50" s="188">
        <v>22</v>
      </c>
      <c r="L50" s="36"/>
      <c r="M50" s="11"/>
      <c r="N50" s="12"/>
      <c r="O50" s="13"/>
      <c r="P50" s="21">
        <v>34</v>
      </c>
      <c r="Q50" s="22">
        <f t="shared" si="31"/>
        <v>0.52307692307692311</v>
      </c>
      <c r="R50" s="3">
        <f t="shared" si="32"/>
        <v>0.47692307692307689</v>
      </c>
      <c r="S50" s="25">
        <v>9801</v>
      </c>
      <c r="T50" s="37">
        <f>M77</f>
        <v>0.37681159420289856</v>
      </c>
    </row>
    <row r="51" spans="1:42" ht="12.75" customHeight="1" x14ac:dyDescent="0.2">
      <c r="A51" s="26" t="s">
        <v>19</v>
      </c>
      <c r="B51" s="10"/>
      <c r="C51" s="10"/>
      <c r="D51" s="10"/>
      <c r="E51" s="10"/>
      <c r="F51" s="10"/>
      <c r="G51" s="10">
        <v>1</v>
      </c>
      <c r="H51" s="10"/>
      <c r="I51" s="10">
        <v>1</v>
      </c>
      <c r="J51" s="10">
        <v>10</v>
      </c>
      <c r="K51" s="188">
        <v>13</v>
      </c>
      <c r="L51" s="36"/>
      <c r="M51" s="11"/>
      <c r="N51" s="12"/>
      <c r="O51" s="13"/>
      <c r="P51" s="21">
        <v>12</v>
      </c>
      <c r="Q51" s="22">
        <f t="shared" si="31"/>
        <v>0.35294117647058826</v>
      </c>
      <c r="R51" s="3">
        <f t="shared" si="32"/>
        <v>0.64705882352941169</v>
      </c>
      <c r="S51" s="25">
        <v>9802</v>
      </c>
      <c r="T51" s="37">
        <f>M97</f>
        <v>0.42281879194630873</v>
      </c>
    </row>
    <row r="52" spans="1:42" ht="12.75" customHeight="1" x14ac:dyDescent="0.2">
      <c r="A52" s="26" t="s">
        <v>20</v>
      </c>
      <c r="B52" s="10"/>
      <c r="C52" s="10"/>
      <c r="D52" s="10"/>
      <c r="E52" s="10"/>
      <c r="F52" s="10"/>
      <c r="G52" s="10"/>
      <c r="H52" s="10"/>
      <c r="I52" s="10"/>
      <c r="J52" s="10">
        <v>3</v>
      </c>
      <c r="K52" s="188">
        <v>2</v>
      </c>
      <c r="L52" s="11"/>
      <c r="M52" s="11"/>
      <c r="N52" s="11"/>
      <c r="O52" s="13"/>
      <c r="P52" s="21">
        <v>3</v>
      </c>
      <c r="Q52" s="22">
        <f t="shared" si="31"/>
        <v>0.25</v>
      </c>
      <c r="R52" s="3">
        <f t="shared" si="32"/>
        <v>0.75</v>
      </c>
      <c r="S52" s="25">
        <v>9901</v>
      </c>
      <c r="T52" s="3">
        <f>M118</f>
        <v>0.31818181818181818</v>
      </c>
    </row>
    <row r="53" spans="1:42" ht="12.75" customHeight="1" x14ac:dyDescent="0.2">
      <c r="A53" s="26" t="s">
        <v>21</v>
      </c>
      <c r="B53" s="10"/>
      <c r="C53" s="10"/>
      <c r="D53" s="10"/>
      <c r="E53" s="10"/>
      <c r="F53" s="10"/>
      <c r="G53" s="10"/>
      <c r="H53" s="10">
        <v>1</v>
      </c>
      <c r="I53" s="10"/>
      <c r="J53" s="10"/>
      <c r="K53" s="188"/>
      <c r="L53" s="11"/>
      <c r="M53" s="11"/>
      <c r="N53" s="11"/>
      <c r="O53" s="13"/>
      <c r="P53" s="21">
        <v>1</v>
      </c>
      <c r="S53" s="25">
        <v>9902</v>
      </c>
      <c r="T53" s="3">
        <f>M138</f>
        <v>0.5</v>
      </c>
    </row>
    <row r="54" spans="1:42" ht="12.75" customHeight="1" x14ac:dyDescent="0.2">
      <c r="A54" s="28" t="s">
        <v>22</v>
      </c>
      <c r="B54" s="29"/>
      <c r="C54" s="29"/>
      <c r="D54" s="29"/>
      <c r="E54" s="29"/>
      <c r="F54" s="29"/>
      <c r="G54" s="29"/>
      <c r="H54" s="29"/>
      <c r="I54" s="29"/>
      <c r="J54" s="29"/>
      <c r="K54" s="189"/>
      <c r="L54" s="3"/>
      <c r="M54" s="3"/>
      <c r="N54" s="3"/>
      <c r="O54" s="3"/>
      <c r="P54" s="21"/>
      <c r="S54" s="27" t="s">
        <v>14</v>
      </c>
      <c r="T54" s="3">
        <f>M157</f>
        <v>0.48039215686274511</v>
      </c>
    </row>
    <row r="55" spans="1:42" ht="12.75" customHeight="1" x14ac:dyDescent="0.2">
      <c r="A55" s="28" t="s">
        <v>23</v>
      </c>
      <c r="B55" s="29"/>
      <c r="C55" s="29"/>
      <c r="D55" s="29"/>
      <c r="E55" s="29"/>
      <c r="F55" s="29"/>
      <c r="G55" s="29"/>
      <c r="H55" s="29"/>
      <c r="I55" s="29"/>
      <c r="J55" s="29">
        <v>1</v>
      </c>
      <c r="K55" s="189">
        <v>1</v>
      </c>
      <c r="L55" s="3"/>
      <c r="M55" s="3"/>
      <c r="N55" s="3"/>
      <c r="O55" s="3"/>
      <c r="P55" s="21"/>
      <c r="S55" s="27" t="s">
        <v>15</v>
      </c>
      <c r="T55" s="3">
        <f>M175</f>
        <v>0.27272727272727271</v>
      </c>
    </row>
    <row r="56" spans="1:42" ht="12.75" customHeight="1" x14ac:dyDescent="0.2">
      <c r="K56" s="189">
        <f>SUM(K49:K55)</f>
        <v>69</v>
      </c>
      <c r="L56" s="3">
        <f>K49/B41</f>
        <v>0.26724137931034481</v>
      </c>
      <c r="M56" s="3">
        <f>K56/B41</f>
        <v>0.59482758620689657</v>
      </c>
      <c r="N56" s="3">
        <f>M56-L49</f>
        <v>0.32758620689655177</v>
      </c>
      <c r="O56" s="3"/>
      <c r="S56" s="27" t="s">
        <v>16</v>
      </c>
      <c r="T56" s="3">
        <f>M195</f>
        <v>0.53846153846153844</v>
      </c>
      <c r="Z56" s="2"/>
      <c r="AA56" s="8" t="s">
        <v>45</v>
      </c>
      <c r="AB56" s="8"/>
      <c r="AC56" s="8"/>
      <c r="AD56" s="8"/>
      <c r="AE56" s="8"/>
      <c r="AF56" s="8"/>
      <c r="AG56" s="8"/>
      <c r="AH56" s="8"/>
      <c r="AI56" s="8"/>
      <c r="AJ56" s="8"/>
    </row>
    <row r="57" spans="1:42" ht="12.75" customHeight="1" x14ac:dyDescent="0.2">
      <c r="A57" s="32" t="s">
        <v>34</v>
      </c>
      <c r="B57" s="32"/>
      <c r="C57" s="32"/>
      <c r="D57" s="33"/>
      <c r="E57" s="33"/>
      <c r="H57" s="34">
        <f>((K49*9)+(K50*10)+(K51*11)+(K52*12)+(K55*15))/K56</f>
        <v>9.8695652173913047</v>
      </c>
      <c r="L57" s="3"/>
      <c r="M57" s="3"/>
      <c r="O57" s="3"/>
      <c r="S57" s="27" t="s">
        <v>17</v>
      </c>
      <c r="T57" s="3">
        <f>M214</f>
        <v>0.52898550724637683</v>
      </c>
      <c r="AA57" s="312" t="s">
        <v>12</v>
      </c>
      <c r="AB57" s="311"/>
      <c r="AC57" s="311"/>
      <c r="AD57" s="311"/>
      <c r="AE57" s="311"/>
      <c r="AF57" s="311"/>
      <c r="AG57" s="311"/>
      <c r="AH57" s="311"/>
      <c r="AI57" s="311"/>
      <c r="AJ57" s="311"/>
    </row>
    <row r="58" spans="1:42" ht="12.75" customHeight="1" x14ac:dyDescent="0.2">
      <c r="L58" s="3"/>
      <c r="M58" s="3"/>
      <c r="O58" s="3"/>
      <c r="S58" s="27" t="s">
        <v>18</v>
      </c>
      <c r="T58" s="3">
        <f>M233</f>
        <v>0.47169811320754718</v>
      </c>
      <c r="Z58" s="18" t="s">
        <v>13</v>
      </c>
      <c r="AA58" s="1">
        <v>9701</v>
      </c>
      <c r="AB58" s="19">
        <v>9702</v>
      </c>
      <c r="AC58" s="19">
        <v>9801</v>
      </c>
      <c r="AD58" s="19">
        <v>9802</v>
      </c>
      <c r="AE58" s="19">
        <v>9901</v>
      </c>
      <c r="AF58" s="19">
        <v>9902</v>
      </c>
      <c r="AG58" s="20" t="s">
        <v>14</v>
      </c>
      <c r="AH58" s="20" t="s">
        <v>15</v>
      </c>
      <c r="AI58" s="20" t="s">
        <v>16</v>
      </c>
      <c r="AJ58" s="20" t="s">
        <v>17</v>
      </c>
      <c r="AK58" s="20" t="s">
        <v>18</v>
      </c>
      <c r="AL58" s="20" t="s">
        <v>19</v>
      </c>
      <c r="AM58" s="20" t="s">
        <v>20</v>
      </c>
      <c r="AN58" s="20" t="s">
        <v>21</v>
      </c>
      <c r="AO58" s="20" t="s">
        <v>22</v>
      </c>
      <c r="AP58" s="20" t="s">
        <v>23</v>
      </c>
    </row>
    <row r="59" spans="1:42" ht="12.75" customHeight="1" x14ac:dyDescent="0.2">
      <c r="L59" s="3"/>
      <c r="M59" s="3"/>
      <c r="O59" s="3"/>
      <c r="S59" s="27" t="s">
        <v>19</v>
      </c>
      <c r="T59" s="3">
        <f>M255</f>
        <v>0.69523809523809521</v>
      </c>
      <c r="Z59" s="23" t="s">
        <v>37</v>
      </c>
      <c r="AA59" s="22">
        <f t="shared" ref="AA59:AA66" si="33">R20</f>
        <v>5.8823529411764719E-2</v>
      </c>
      <c r="AB59" s="22">
        <f t="shared" ref="AB59:AB66" si="34">R42</f>
        <v>0.14655172413793105</v>
      </c>
      <c r="AC59" s="22">
        <f t="shared" ref="AC59:AC66" si="35">R64</f>
        <v>0.26086956521739135</v>
      </c>
      <c r="AD59" s="22">
        <f t="shared" ref="AD59:AD66" si="36">R84</f>
        <v>0.25503355704697983</v>
      </c>
      <c r="AE59" s="22">
        <f t="shared" ref="AE59:AE66" si="37">R104</f>
        <v>0.30909090909090908</v>
      </c>
      <c r="AF59" s="22">
        <f t="shared" ref="AF59:AF66" si="38">R124</f>
        <v>0.29746835443037978</v>
      </c>
      <c r="AG59" s="22">
        <f t="shared" ref="AG59:AG66" si="39">R145</f>
        <v>0.3529411764705882</v>
      </c>
      <c r="AH59" s="22">
        <f t="shared" ref="AH59:AH65" si="40">R164</f>
        <v>0.31060606060606055</v>
      </c>
      <c r="AI59" s="22">
        <f t="shared" ref="AI59:AI64" si="41">R184</f>
        <v>0.30769230769230771</v>
      </c>
      <c r="AJ59" s="22">
        <f t="shared" ref="AJ59:AJ63" si="42">R201</f>
        <v>0.35507246376811596</v>
      </c>
      <c r="AK59" s="3">
        <f t="shared" ref="AK59:AK62" si="43">R219</f>
        <v>0.20754716981132071</v>
      </c>
      <c r="AL59" s="3">
        <f t="shared" ref="AL59:AL61" si="44">R239</f>
        <v>0.15238095238095239</v>
      </c>
      <c r="AM59" s="3">
        <f t="shared" ref="AM59:AM62" si="45">R260</f>
        <v>0.17757009345794394</v>
      </c>
      <c r="AN59" s="3">
        <f t="shared" ref="AN59:AN61" si="46">R280</f>
        <v>6.0606060606060552E-2</v>
      </c>
      <c r="AO59" s="3">
        <f t="shared" ref="AO59:AO60" si="47">R300</f>
        <v>0.1428571428571429</v>
      </c>
      <c r="AP59" s="3">
        <f>R318</f>
        <v>0.1009174311926605</v>
      </c>
    </row>
    <row r="60" spans="1:42" ht="12.75" customHeight="1" x14ac:dyDescent="0.3">
      <c r="A60" s="38" t="s">
        <v>46</v>
      </c>
      <c r="L60" s="3"/>
      <c r="M60" s="3"/>
      <c r="O60" s="3"/>
      <c r="S60" s="27" t="s">
        <v>20</v>
      </c>
      <c r="Z60" s="23" t="s">
        <v>38</v>
      </c>
      <c r="AA60" s="22">
        <f t="shared" si="33"/>
        <v>0.10416666666666663</v>
      </c>
      <c r="AB60" s="22">
        <f t="shared" si="34"/>
        <v>0.10101010101010099</v>
      </c>
      <c r="AC60" s="22">
        <f t="shared" si="35"/>
        <v>3.9215686274509776E-2</v>
      </c>
      <c r="AD60" s="22">
        <f t="shared" si="36"/>
        <v>0.10810810810810811</v>
      </c>
      <c r="AE60" s="22">
        <f t="shared" si="37"/>
        <v>0.15789473684210531</v>
      </c>
      <c r="AF60" s="22">
        <f t="shared" si="38"/>
        <v>0.10810810810810811</v>
      </c>
      <c r="AG60" s="22">
        <f t="shared" si="39"/>
        <v>0.12121212121212122</v>
      </c>
      <c r="AH60" s="22">
        <f t="shared" si="40"/>
        <v>0.12087912087912089</v>
      </c>
      <c r="AI60" s="22">
        <f t="shared" si="41"/>
        <v>0.11111111111111116</v>
      </c>
      <c r="AJ60" s="22">
        <f t="shared" si="42"/>
        <v>5.6179775280898903E-2</v>
      </c>
      <c r="AK60" s="3">
        <f t="shared" si="43"/>
        <v>0.11904761904761907</v>
      </c>
      <c r="AL60" s="3">
        <f t="shared" si="44"/>
        <v>0</v>
      </c>
      <c r="AM60" s="3">
        <f t="shared" si="45"/>
        <v>6.8181818181818232E-2</v>
      </c>
      <c r="AN60" s="3">
        <f t="shared" si="46"/>
        <v>5.3763440860215006E-2</v>
      </c>
      <c r="AO60" s="3">
        <f t="shared" si="47"/>
        <v>6.0606060606060552E-2</v>
      </c>
    </row>
    <row r="61" spans="1:42" ht="25.5" customHeight="1" x14ac:dyDescent="0.2">
      <c r="B61" s="310" t="s">
        <v>2</v>
      </c>
      <c r="C61" s="311"/>
      <c r="D61" s="311"/>
      <c r="E61" s="311"/>
      <c r="F61" s="311"/>
      <c r="G61" s="311"/>
      <c r="H61" s="311"/>
      <c r="I61" s="311"/>
      <c r="J61" s="311"/>
      <c r="L61" s="4" t="s">
        <v>3</v>
      </c>
      <c r="M61" s="4" t="s">
        <v>4</v>
      </c>
      <c r="N61" s="5" t="s">
        <v>5</v>
      </c>
      <c r="O61" s="4" t="s">
        <v>6</v>
      </c>
      <c r="P61" s="6" t="s">
        <v>7</v>
      </c>
      <c r="Q61" s="6" t="s">
        <v>8</v>
      </c>
      <c r="R61" s="7" t="s">
        <v>9</v>
      </c>
      <c r="S61" s="27" t="s">
        <v>21</v>
      </c>
      <c r="Z61" s="23" t="s">
        <v>39</v>
      </c>
      <c r="AA61" s="22">
        <f t="shared" si="33"/>
        <v>0.20930232558139539</v>
      </c>
      <c r="AB61" s="22">
        <f t="shared" si="34"/>
        <v>8.98876404494382E-2</v>
      </c>
      <c r="AC61" s="22">
        <f t="shared" si="35"/>
        <v>0.24489795918367352</v>
      </c>
      <c r="AD61" s="22">
        <f t="shared" si="36"/>
        <v>8.0808080808080773E-2</v>
      </c>
      <c r="AE61" s="22">
        <f t="shared" si="37"/>
        <v>0.265625</v>
      </c>
      <c r="AF61" s="22">
        <f t="shared" si="38"/>
        <v>4.0404040404040442E-2</v>
      </c>
      <c r="AG61" s="22">
        <f t="shared" si="39"/>
        <v>6.8965517241379337E-2</v>
      </c>
      <c r="AH61" s="22">
        <f t="shared" si="40"/>
        <v>7.4999999999999956E-2</v>
      </c>
      <c r="AI61" s="22">
        <f t="shared" si="41"/>
        <v>7.4999999999999956E-2</v>
      </c>
      <c r="AJ61" s="22">
        <f t="shared" si="42"/>
        <v>4.7619047619047672E-2</v>
      </c>
      <c r="AK61" s="3">
        <f t="shared" si="43"/>
        <v>0</v>
      </c>
      <c r="AL61" s="3">
        <f t="shared" si="44"/>
        <v>2.2471910112359605E-2</v>
      </c>
      <c r="AM61" s="3">
        <f t="shared" si="45"/>
        <v>4.8780487804878092E-2</v>
      </c>
      <c r="AN61" s="3">
        <f t="shared" si="46"/>
        <v>0</v>
      </c>
    </row>
    <row r="62" spans="1:42" ht="12.75" customHeight="1" x14ac:dyDescent="0.2">
      <c r="A62" s="9" t="s">
        <v>10</v>
      </c>
      <c r="B62" s="10">
        <v>1</v>
      </c>
      <c r="C62" s="10">
        <v>2</v>
      </c>
      <c r="D62" s="10">
        <v>3</v>
      </c>
      <c r="E62" s="10">
        <v>4</v>
      </c>
      <c r="F62" s="10">
        <v>5</v>
      </c>
      <c r="G62" s="10">
        <v>6</v>
      </c>
      <c r="H62" s="10">
        <v>7</v>
      </c>
      <c r="I62" s="10">
        <v>8</v>
      </c>
      <c r="J62" s="10">
        <v>9</v>
      </c>
      <c r="K62" s="115" t="s">
        <v>11</v>
      </c>
      <c r="L62" s="11"/>
      <c r="M62" s="11"/>
      <c r="N62" s="12"/>
      <c r="O62" s="13"/>
      <c r="P62" s="14"/>
      <c r="Q62" s="14"/>
      <c r="R62" s="3"/>
      <c r="S62" s="27" t="s">
        <v>22</v>
      </c>
      <c r="Z62" s="23" t="s">
        <v>40</v>
      </c>
      <c r="AA62" s="22">
        <f t="shared" si="33"/>
        <v>5.8823529411764719E-2</v>
      </c>
      <c r="AB62" s="22">
        <f t="shared" si="34"/>
        <v>6.1728395061728447E-2</v>
      </c>
      <c r="AC62" s="22">
        <f t="shared" si="35"/>
        <v>0.16216216216216217</v>
      </c>
      <c r="AD62" s="22">
        <f t="shared" si="36"/>
        <v>0.10989010989010994</v>
      </c>
      <c r="AE62" s="22">
        <f t="shared" si="37"/>
        <v>2.1276595744680882E-2</v>
      </c>
      <c r="AF62" s="22">
        <f t="shared" si="38"/>
        <v>6.315789473684208E-2</v>
      </c>
      <c r="AG62" s="22">
        <f t="shared" si="39"/>
        <v>5.555555555555558E-2</v>
      </c>
      <c r="AH62" s="22">
        <f t="shared" si="40"/>
        <v>2.7027027027026973E-2</v>
      </c>
      <c r="AI62" s="22">
        <f t="shared" si="41"/>
        <v>0</v>
      </c>
      <c r="AJ62" s="22">
        <f t="shared" si="42"/>
        <v>0</v>
      </c>
      <c r="AK62" s="3">
        <f t="shared" si="43"/>
        <v>8.108108108108103E-2</v>
      </c>
      <c r="AL62" s="3">
        <f>R245</f>
        <v>2.3809523809523836E-2</v>
      </c>
      <c r="AM62" s="3">
        <f t="shared" si="45"/>
        <v>8.9743589743589758E-2</v>
      </c>
    </row>
    <row r="63" spans="1:42" ht="12.75" customHeight="1" x14ac:dyDescent="0.2">
      <c r="A63" s="10">
        <v>9801</v>
      </c>
      <c r="B63" s="10">
        <v>69</v>
      </c>
      <c r="C63" s="10"/>
      <c r="D63" s="10"/>
      <c r="E63" s="10"/>
      <c r="F63" s="10"/>
      <c r="G63" s="10"/>
      <c r="H63" s="10"/>
      <c r="I63" s="10"/>
      <c r="J63" s="10"/>
      <c r="K63" s="188"/>
      <c r="L63" s="11"/>
      <c r="M63" s="11"/>
      <c r="N63" s="12"/>
      <c r="O63" s="13"/>
      <c r="P63" s="17">
        <f>B63</f>
        <v>69</v>
      </c>
      <c r="Q63" s="14"/>
      <c r="R63" s="3"/>
      <c r="Z63" s="23" t="s">
        <v>41</v>
      </c>
      <c r="AA63" s="22">
        <f t="shared" si="33"/>
        <v>0.21875</v>
      </c>
      <c r="AB63" s="22">
        <f t="shared" si="34"/>
        <v>5.2631578947368474E-2</v>
      </c>
      <c r="AC63" s="22">
        <f t="shared" si="35"/>
        <v>9.6774193548387122E-2</v>
      </c>
      <c r="AD63" s="22">
        <f t="shared" si="36"/>
        <v>3.703703703703709E-2</v>
      </c>
      <c r="AE63" s="22">
        <f t="shared" si="37"/>
        <v>6.5217391304347783E-2</v>
      </c>
      <c r="AF63" s="22">
        <f t="shared" si="38"/>
        <v>0</v>
      </c>
      <c r="AG63" s="22">
        <f t="shared" si="39"/>
        <v>5.8823529411764719E-2</v>
      </c>
      <c r="AH63" s="22">
        <f t="shared" si="40"/>
        <v>1.388888888888884E-2</v>
      </c>
      <c r="AI63" s="22">
        <f t="shared" si="41"/>
        <v>0</v>
      </c>
      <c r="AJ63" s="22">
        <f t="shared" si="42"/>
        <v>0</v>
      </c>
      <c r="AK63" s="3">
        <f t="shared" ref="AK63:AK64" si="48">R234</f>
        <v>0</v>
      </c>
      <c r="AL63" s="3">
        <f>R255</f>
        <v>0</v>
      </c>
      <c r="AM63" s="3" t="s">
        <v>27</v>
      </c>
    </row>
    <row r="64" spans="1:42" ht="12.75" customHeight="1" x14ac:dyDescent="0.2">
      <c r="A64" s="10">
        <v>9802</v>
      </c>
      <c r="B64" s="10">
        <v>1</v>
      </c>
      <c r="C64" s="10">
        <v>55</v>
      </c>
      <c r="D64" s="10"/>
      <c r="E64" s="10"/>
      <c r="F64" s="10"/>
      <c r="G64" s="10"/>
      <c r="H64" s="10"/>
      <c r="I64" s="10"/>
      <c r="J64" s="10"/>
      <c r="K64" s="188"/>
      <c r="L64" s="11"/>
      <c r="M64" s="11"/>
      <c r="N64" s="12"/>
      <c r="O64" s="13">
        <f>C64/B63</f>
        <v>0.79710144927536231</v>
      </c>
      <c r="P64" s="21">
        <v>51</v>
      </c>
      <c r="Q64" s="22">
        <f t="shared" ref="Q64:Q74" si="49">P64/P63</f>
        <v>0.73913043478260865</v>
      </c>
      <c r="R64" s="3">
        <f t="shared" ref="R64:R74" si="50">100%-Q64</f>
        <v>0.26086956521739135</v>
      </c>
      <c r="Z64" s="26" t="s">
        <v>42</v>
      </c>
      <c r="AA64" s="22">
        <f t="shared" si="33"/>
        <v>0.28000000000000003</v>
      </c>
      <c r="AB64" s="22">
        <f t="shared" si="34"/>
        <v>5.555555555555558E-2</v>
      </c>
      <c r="AC64" s="22">
        <f t="shared" si="35"/>
        <v>3.5714285714285698E-2</v>
      </c>
      <c r="AD64" s="22">
        <f t="shared" si="36"/>
        <v>1.2820512820512775E-2</v>
      </c>
      <c r="AE64" s="22">
        <f t="shared" si="37"/>
        <v>0</v>
      </c>
      <c r="AF64" s="22">
        <f t="shared" si="38"/>
        <v>2.2471910112359605E-2</v>
      </c>
      <c r="AG64" s="22">
        <f t="shared" si="39"/>
        <v>0</v>
      </c>
      <c r="AH64" s="22">
        <f t="shared" si="40"/>
        <v>-5.6338028169014009E-2</v>
      </c>
      <c r="AI64" s="22">
        <f t="shared" si="41"/>
        <v>0</v>
      </c>
      <c r="AJ64" s="22">
        <f t="shared" ref="AJ64:AJ65" si="51">R214</f>
        <v>0</v>
      </c>
      <c r="AK64" s="3">
        <f t="shared" si="48"/>
        <v>0</v>
      </c>
      <c r="AL64" s="3" t="s">
        <v>27</v>
      </c>
      <c r="AM64" s="3" t="s">
        <v>27</v>
      </c>
    </row>
    <row r="65" spans="1:52" ht="12.75" customHeight="1" x14ac:dyDescent="0.2">
      <c r="A65" s="10">
        <v>9901</v>
      </c>
      <c r="B65" s="10"/>
      <c r="C65" s="10"/>
      <c r="D65" s="10">
        <v>22</v>
      </c>
      <c r="E65" s="10"/>
      <c r="F65" s="10"/>
      <c r="G65" s="10"/>
      <c r="H65" s="10"/>
      <c r="I65" s="10"/>
      <c r="J65" s="10"/>
      <c r="K65" s="188"/>
      <c r="L65" s="11"/>
      <c r="M65" s="11"/>
      <c r="N65" s="12"/>
      <c r="O65" s="13">
        <f>D65/C64</f>
        <v>0.4</v>
      </c>
      <c r="P65" s="21">
        <v>49</v>
      </c>
      <c r="Q65" s="22">
        <f t="shared" si="49"/>
        <v>0.96078431372549022</v>
      </c>
      <c r="R65" s="3">
        <f t="shared" si="50"/>
        <v>3.9215686274509776E-2</v>
      </c>
      <c r="Z65" s="26" t="s">
        <v>43</v>
      </c>
      <c r="AA65" s="22">
        <f t="shared" si="33"/>
        <v>0</v>
      </c>
      <c r="AB65" s="22">
        <f t="shared" si="34"/>
        <v>2.9411764705882359E-2</v>
      </c>
      <c r="AC65" s="22">
        <f t="shared" si="35"/>
        <v>3.703703703703709E-2</v>
      </c>
      <c r="AD65" s="22">
        <f t="shared" si="36"/>
        <v>6.4935064935064957E-2</v>
      </c>
      <c r="AE65" s="22">
        <f t="shared" si="37"/>
        <v>-2.3255813953488413E-2</v>
      </c>
      <c r="AF65" s="22">
        <f t="shared" si="38"/>
        <v>5.7471264367816133E-2</v>
      </c>
      <c r="AG65" s="22">
        <f t="shared" si="39"/>
        <v>4.166666666666663E-2</v>
      </c>
      <c r="AH65" s="22">
        <f t="shared" si="40"/>
        <v>4.0000000000000036E-2</v>
      </c>
      <c r="AI65" s="22">
        <f t="shared" ref="AI65:AI66" si="52">R196</f>
        <v>0</v>
      </c>
      <c r="AJ65" s="22">
        <f t="shared" si="51"/>
        <v>0</v>
      </c>
      <c r="AK65" s="3" t="s">
        <v>27</v>
      </c>
    </row>
    <row r="66" spans="1:52" ht="12.75" customHeight="1" x14ac:dyDescent="0.2">
      <c r="A66" s="10">
        <v>9902</v>
      </c>
      <c r="B66" s="10"/>
      <c r="C66" s="10"/>
      <c r="D66" s="10"/>
      <c r="E66" s="10">
        <v>14</v>
      </c>
      <c r="F66" s="10"/>
      <c r="G66" s="10"/>
      <c r="H66" s="10"/>
      <c r="I66" s="10"/>
      <c r="J66" s="10"/>
      <c r="K66" s="188"/>
      <c r="L66" s="11"/>
      <c r="M66" s="11"/>
      <c r="N66" s="12"/>
      <c r="O66" s="13">
        <f>E66/D65</f>
        <v>0.63636363636363635</v>
      </c>
      <c r="P66" s="21">
        <v>37</v>
      </c>
      <c r="Q66" s="22">
        <f t="shared" si="49"/>
        <v>0.75510204081632648</v>
      </c>
      <c r="R66" s="3">
        <f t="shared" si="50"/>
        <v>0.24489795918367352</v>
      </c>
      <c r="Z66" s="26" t="s">
        <v>44</v>
      </c>
      <c r="AA66" s="22">
        <f t="shared" si="33"/>
        <v>5.555555555555558E-2</v>
      </c>
      <c r="AB66" s="22">
        <f t="shared" si="34"/>
        <v>1.5151515151515138E-2</v>
      </c>
      <c r="AC66" s="22">
        <f t="shared" si="35"/>
        <v>3.8461538461538436E-2</v>
      </c>
      <c r="AD66" s="22">
        <f t="shared" si="36"/>
        <v>2.777777777777779E-2</v>
      </c>
      <c r="AE66" s="22">
        <f t="shared" si="37"/>
        <v>6.8181818181818232E-2</v>
      </c>
      <c r="AF66" s="22">
        <f t="shared" si="38"/>
        <v>0</v>
      </c>
      <c r="AG66" s="22">
        <f t="shared" si="39"/>
        <v>2.1739130434782594E-2</v>
      </c>
      <c r="AH66" s="22">
        <f>R175</f>
        <v>0</v>
      </c>
      <c r="AI66" s="22">
        <f t="shared" si="52"/>
        <v>0</v>
      </c>
      <c r="AJ66" s="22" t="s">
        <v>27</v>
      </c>
    </row>
    <row r="67" spans="1:52" ht="12.75" customHeight="1" x14ac:dyDescent="0.2">
      <c r="A67" s="26" t="s">
        <v>14</v>
      </c>
      <c r="B67" s="10"/>
      <c r="C67" s="10"/>
      <c r="D67" s="10"/>
      <c r="E67" s="10"/>
      <c r="F67" s="10">
        <v>13</v>
      </c>
      <c r="G67" s="10"/>
      <c r="H67" s="10"/>
      <c r="I67" s="10"/>
      <c r="J67" s="10"/>
      <c r="K67" s="188"/>
      <c r="L67" s="11"/>
      <c r="M67" s="11"/>
      <c r="N67" s="12"/>
      <c r="O67" s="13">
        <f>F67/E66</f>
        <v>0.9285714285714286</v>
      </c>
      <c r="P67" s="21">
        <v>31</v>
      </c>
      <c r="Q67" s="22">
        <f t="shared" si="49"/>
        <v>0.83783783783783783</v>
      </c>
      <c r="R67" s="3">
        <f t="shared" si="50"/>
        <v>0.16216216216216217</v>
      </c>
      <c r="Z67" s="39"/>
      <c r="AA67" s="37"/>
      <c r="AB67" s="37"/>
      <c r="AC67" s="37"/>
      <c r="AD67" s="40"/>
      <c r="AE67" s="40"/>
      <c r="AF67" s="40"/>
      <c r="AG67" s="40"/>
      <c r="AH67" s="40"/>
      <c r="AI67" s="40"/>
      <c r="AJ67" s="40"/>
    </row>
    <row r="68" spans="1:52" ht="12.75" customHeight="1" x14ac:dyDescent="0.2">
      <c r="A68" s="26" t="s">
        <v>15</v>
      </c>
      <c r="B68" s="10"/>
      <c r="C68" s="10"/>
      <c r="D68" s="10"/>
      <c r="E68" s="10"/>
      <c r="F68" s="10"/>
      <c r="G68" s="10">
        <v>11</v>
      </c>
      <c r="H68" s="10"/>
      <c r="I68" s="10"/>
      <c r="J68" s="10"/>
      <c r="K68" s="188"/>
      <c r="L68" s="11"/>
      <c r="M68" s="11"/>
      <c r="N68" s="12"/>
      <c r="O68" s="13">
        <f>G68/F67</f>
        <v>0.84615384615384615</v>
      </c>
      <c r="P68" s="21">
        <v>28</v>
      </c>
      <c r="Q68" s="22">
        <f t="shared" si="49"/>
        <v>0.90322580645161288</v>
      </c>
      <c r="R68" s="3">
        <f t="shared" si="50"/>
        <v>9.6774193548387122E-2</v>
      </c>
      <c r="Z68" s="28"/>
      <c r="AA68" s="37"/>
      <c r="AB68" s="37"/>
      <c r="AC68" s="40"/>
      <c r="AD68" s="40"/>
      <c r="AE68" s="40"/>
      <c r="AF68" s="40"/>
      <c r="AG68" s="40"/>
      <c r="AH68" s="40"/>
      <c r="AI68" s="40"/>
      <c r="AJ68" s="40"/>
    </row>
    <row r="69" spans="1:52" ht="12.75" customHeight="1" x14ac:dyDescent="0.2">
      <c r="A69" s="26" t="s">
        <v>16</v>
      </c>
      <c r="B69" s="10"/>
      <c r="C69" s="10"/>
      <c r="D69" s="10"/>
      <c r="E69" s="10"/>
      <c r="F69" s="10"/>
      <c r="G69" s="10"/>
      <c r="H69" s="10">
        <v>11</v>
      </c>
      <c r="I69" s="10"/>
      <c r="J69" s="10"/>
      <c r="K69" s="188"/>
      <c r="L69" s="11"/>
      <c r="M69" s="11"/>
      <c r="N69" s="12"/>
      <c r="O69" s="13">
        <f>H69/G68</f>
        <v>1</v>
      </c>
      <c r="P69" s="21">
        <v>27</v>
      </c>
      <c r="Q69" s="22">
        <f t="shared" si="49"/>
        <v>0.9642857142857143</v>
      </c>
      <c r="R69" s="3">
        <f t="shared" si="50"/>
        <v>3.5714285714285698E-2</v>
      </c>
      <c r="Z69" s="28"/>
      <c r="AA69" s="37"/>
      <c r="AB69" s="40"/>
      <c r="AC69" s="40"/>
      <c r="AD69" s="40"/>
      <c r="AE69" s="40"/>
      <c r="AF69" s="40"/>
      <c r="AG69" s="40"/>
      <c r="AH69" s="40"/>
      <c r="AI69" s="40"/>
      <c r="AJ69" s="40"/>
    </row>
    <row r="70" spans="1:52" ht="12.75" customHeight="1" x14ac:dyDescent="0.2">
      <c r="A70" s="26" t="s">
        <v>17</v>
      </c>
      <c r="B70" s="10"/>
      <c r="C70" s="10"/>
      <c r="D70" s="10"/>
      <c r="E70" s="10"/>
      <c r="F70" s="10"/>
      <c r="G70" s="10"/>
      <c r="H70" s="10"/>
      <c r="I70" s="10">
        <v>11</v>
      </c>
      <c r="J70" s="10"/>
      <c r="K70" s="188"/>
      <c r="L70" s="11"/>
      <c r="M70" s="11"/>
      <c r="N70" s="12"/>
      <c r="O70" s="13">
        <f>I70/H69</f>
        <v>1</v>
      </c>
      <c r="P70" s="21">
        <v>26</v>
      </c>
      <c r="Q70" s="22">
        <f t="shared" si="49"/>
        <v>0.96296296296296291</v>
      </c>
      <c r="R70" s="3">
        <f t="shared" si="50"/>
        <v>3.703703703703709E-2</v>
      </c>
      <c r="Z70" s="29"/>
      <c r="AA70" s="8" t="s">
        <v>47</v>
      </c>
      <c r="AB70" s="37"/>
      <c r="AC70" s="37"/>
      <c r="AD70" s="37"/>
      <c r="AE70" s="37"/>
      <c r="AF70" s="37"/>
      <c r="AG70" s="37"/>
      <c r="AH70" s="37"/>
      <c r="AI70" s="37"/>
      <c r="AJ70" s="37"/>
    </row>
    <row r="71" spans="1:52" ht="12.75" customHeight="1" x14ac:dyDescent="0.2">
      <c r="A71" s="26" t="s">
        <v>18</v>
      </c>
      <c r="B71" s="10"/>
      <c r="C71" s="10"/>
      <c r="D71" s="10"/>
      <c r="E71" s="10"/>
      <c r="F71" s="10"/>
      <c r="G71" s="10"/>
      <c r="H71" s="10"/>
      <c r="I71" s="10"/>
      <c r="J71" s="10">
        <v>11</v>
      </c>
      <c r="K71" s="188">
        <v>10</v>
      </c>
      <c r="L71" s="11"/>
      <c r="M71" s="11"/>
      <c r="N71" s="12"/>
      <c r="O71" s="13">
        <f>J71/I70</f>
        <v>1</v>
      </c>
      <c r="P71" s="21">
        <v>25</v>
      </c>
      <c r="Q71" s="22">
        <f t="shared" si="49"/>
        <v>0.96153846153846156</v>
      </c>
      <c r="R71" s="3">
        <f t="shared" si="50"/>
        <v>3.8461538461538436E-2</v>
      </c>
      <c r="Z71" s="41" t="s">
        <v>13</v>
      </c>
      <c r="AA71" s="42">
        <v>9701</v>
      </c>
      <c r="AB71" s="43">
        <v>9702</v>
      </c>
      <c r="AC71" s="43">
        <v>9801</v>
      </c>
      <c r="AD71" s="43">
        <v>9802</v>
      </c>
      <c r="AE71" s="43">
        <v>9901</v>
      </c>
      <c r="AF71" s="43">
        <v>9902</v>
      </c>
      <c r="AG71" s="44" t="s">
        <v>14</v>
      </c>
      <c r="AH71" s="44" t="s">
        <v>15</v>
      </c>
      <c r="AI71" s="44" t="s">
        <v>16</v>
      </c>
      <c r="AJ71" s="44" t="s">
        <v>17</v>
      </c>
      <c r="AK71" s="44" t="s">
        <v>18</v>
      </c>
      <c r="AL71" s="44" t="s">
        <v>19</v>
      </c>
      <c r="AM71" s="44" t="s">
        <v>20</v>
      </c>
      <c r="AN71" s="44" t="s">
        <v>21</v>
      </c>
      <c r="AO71" s="44" t="s">
        <v>22</v>
      </c>
      <c r="AP71" s="44" t="s">
        <v>23</v>
      </c>
      <c r="AQ71" s="44" t="s">
        <v>48</v>
      </c>
      <c r="AR71" s="44" t="s">
        <v>49</v>
      </c>
      <c r="AS71" s="44" t="s">
        <v>50</v>
      </c>
      <c r="AT71" s="44" t="s">
        <v>51</v>
      </c>
      <c r="AU71" s="44" t="s">
        <v>52</v>
      </c>
      <c r="AV71" s="44" t="s">
        <v>53</v>
      </c>
      <c r="AW71" s="44" t="s">
        <v>54</v>
      </c>
      <c r="AX71" s="44" t="s">
        <v>55</v>
      </c>
      <c r="AY71" s="44" t="s">
        <v>56</v>
      </c>
      <c r="AZ71" s="44" t="s">
        <v>57</v>
      </c>
    </row>
    <row r="72" spans="1:52" ht="12.75" customHeight="1" x14ac:dyDescent="0.3">
      <c r="A72" s="26" t="s">
        <v>19</v>
      </c>
      <c r="B72" s="10"/>
      <c r="C72" s="10"/>
      <c r="D72" s="10"/>
      <c r="E72" s="10"/>
      <c r="F72" s="10"/>
      <c r="G72" s="10"/>
      <c r="H72" s="10"/>
      <c r="I72" s="10"/>
      <c r="J72" s="10">
        <v>8</v>
      </c>
      <c r="K72" s="188">
        <v>10</v>
      </c>
      <c r="L72" s="11">
        <f>K71/B63</f>
        <v>0.14492753623188406</v>
      </c>
      <c r="M72" s="11"/>
      <c r="N72" s="12"/>
      <c r="O72" s="13"/>
      <c r="P72" s="21">
        <v>14</v>
      </c>
      <c r="Q72" s="22">
        <f t="shared" si="49"/>
        <v>0.56000000000000005</v>
      </c>
      <c r="R72" s="3">
        <f t="shared" si="50"/>
        <v>0.43999999999999995</v>
      </c>
      <c r="Z72" s="45" t="s">
        <v>37</v>
      </c>
      <c r="AA72" s="46">
        <f>P21/P19</f>
        <v>0.84313725490196079</v>
      </c>
      <c r="AB72" s="46">
        <f>P43/P41</f>
        <v>0.76724137931034486</v>
      </c>
      <c r="AC72" s="46">
        <f>P65/P63</f>
        <v>0.71014492753623193</v>
      </c>
      <c r="AD72" s="46">
        <f>P85/P83</f>
        <v>0.66442953020134232</v>
      </c>
      <c r="AE72" s="46">
        <f>P105/P103</f>
        <v>0.58181818181818179</v>
      </c>
      <c r="AF72" s="46">
        <f>P125/P123</f>
        <v>0.62658227848101267</v>
      </c>
      <c r="AG72" s="46">
        <f>P146/P144</f>
        <v>0.56862745098039214</v>
      </c>
      <c r="AH72" s="46">
        <f>P165/P163</f>
        <v>0.60606060606060608</v>
      </c>
      <c r="AI72" s="46">
        <f>P185/P183</f>
        <v>0.61538461538461542</v>
      </c>
      <c r="AJ72" s="46">
        <f>P202/P200</f>
        <v>0.60869565217391308</v>
      </c>
      <c r="AK72" s="46">
        <f>P220/P218</f>
        <v>0.69811320754716977</v>
      </c>
      <c r="AL72" s="46">
        <f>P240/P238</f>
        <v>0.84761904761904761</v>
      </c>
      <c r="AM72" s="46">
        <f>P261/P259</f>
        <v>0.76635514018691586</v>
      </c>
      <c r="AN72" s="46">
        <f>P281/P279</f>
        <v>0.88888888888888884</v>
      </c>
      <c r="AO72" s="46">
        <f>P302/P299</f>
        <v>0.74025974025974028</v>
      </c>
      <c r="AP72" s="46">
        <f>P319/P317</f>
        <v>0.85321100917431192</v>
      </c>
      <c r="AQ72" s="46">
        <f>P338/P336</f>
        <v>0.7021276595744681</v>
      </c>
      <c r="AR72" s="46">
        <f>P355/P353</f>
        <v>0.85</v>
      </c>
      <c r="AS72" s="46">
        <f>P370/P368</f>
        <v>0.88888888888888884</v>
      </c>
      <c r="AT72" s="46">
        <f>P387/P385</f>
        <v>0.88297872340425532</v>
      </c>
      <c r="AU72" s="46">
        <f>P403/P401</f>
        <v>0.68367346938775508</v>
      </c>
      <c r="AV72" s="46">
        <f>P421/P419</f>
        <v>0.8089887640449438</v>
      </c>
      <c r="AW72" s="46">
        <f>P439/P437</f>
        <v>0.8</v>
      </c>
      <c r="AX72" s="46">
        <f>P456/P454</f>
        <v>0.85</v>
      </c>
      <c r="AY72" s="46">
        <f>P474/P472</f>
        <v>0.87878787878787878</v>
      </c>
      <c r="AZ72" s="46">
        <f>P492/P490</f>
        <v>0.91208791208791207</v>
      </c>
    </row>
    <row r="73" spans="1:52" ht="12.75" customHeight="1" x14ac:dyDescent="0.2">
      <c r="A73" s="26" t="s">
        <v>20</v>
      </c>
      <c r="B73" s="10"/>
      <c r="C73" s="10"/>
      <c r="D73" s="10"/>
      <c r="E73" s="10"/>
      <c r="F73" s="10"/>
      <c r="G73" s="10"/>
      <c r="H73" s="10"/>
      <c r="I73" s="10"/>
      <c r="J73" s="10">
        <v>4</v>
      </c>
      <c r="K73" s="188">
        <v>6</v>
      </c>
      <c r="L73" s="11"/>
      <c r="M73" s="11"/>
      <c r="N73" s="11"/>
      <c r="O73" s="13"/>
      <c r="P73" s="21">
        <v>5</v>
      </c>
      <c r="Q73" s="22">
        <f t="shared" si="49"/>
        <v>0.35714285714285715</v>
      </c>
      <c r="R73" s="3">
        <f t="shared" si="50"/>
        <v>0.64285714285714279</v>
      </c>
      <c r="S73" s="313" t="s">
        <v>5</v>
      </c>
      <c r="T73" s="311"/>
      <c r="Z73" s="2"/>
      <c r="AA73" s="8"/>
      <c r="AB73" s="37"/>
      <c r="AC73" s="37"/>
      <c r="AD73" s="37"/>
      <c r="AE73" s="37"/>
      <c r="AF73" s="37"/>
      <c r="AG73" s="37"/>
      <c r="AH73" s="37"/>
      <c r="AI73" s="37"/>
      <c r="AJ73" s="37"/>
    </row>
    <row r="74" spans="1:52" ht="12.75" customHeight="1" x14ac:dyDescent="0.2">
      <c r="A74" s="26" t="s">
        <v>21</v>
      </c>
      <c r="B74" s="10"/>
      <c r="C74" s="10"/>
      <c r="D74" s="10"/>
      <c r="E74" s="10"/>
      <c r="F74" s="10"/>
      <c r="G74" s="10"/>
      <c r="H74" s="10">
        <v>1</v>
      </c>
      <c r="I74" s="10"/>
      <c r="J74" s="10"/>
      <c r="K74" s="188"/>
      <c r="L74" s="11"/>
      <c r="M74" s="11"/>
      <c r="N74" s="11"/>
      <c r="O74" s="13"/>
      <c r="P74" s="21">
        <v>1</v>
      </c>
      <c r="Q74" s="22">
        <f t="shared" si="49"/>
        <v>0.2</v>
      </c>
      <c r="R74" s="3">
        <f t="shared" si="50"/>
        <v>0.8</v>
      </c>
    </row>
    <row r="75" spans="1:52" ht="12.75" customHeight="1" x14ac:dyDescent="0.2">
      <c r="A75" s="28" t="s">
        <v>22</v>
      </c>
      <c r="B75" s="29"/>
      <c r="C75" s="29"/>
      <c r="D75" s="29"/>
      <c r="E75" s="29"/>
      <c r="F75" s="29"/>
      <c r="G75" s="29"/>
      <c r="H75" s="29"/>
      <c r="I75" s="29"/>
      <c r="J75" s="29"/>
      <c r="K75" s="189"/>
      <c r="L75" s="47"/>
      <c r="M75" s="47"/>
      <c r="N75" s="47"/>
      <c r="O75" s="47"/>
      <c r="P75" s="21"/>
      <c r="Q75" s="22"/>
      <c r="R75" s="3"/>
    </row>
    <row r="76" spans="1:52" ht="12.75" customHeight="1" x14ac:dyDescent="0.2">
      <c r="A76" s="28" t="s">
        <v>23</v>
      </c>
      <c r="B76" s="29"/>
      <c r="C76" s="29"/>
      <c r="D76" s="29"/>
      <c r="E76" s="29"/>
      <c r="F76" s="29"/>
      <c r="G76" s="29"/>
      <c r="H76" s="29"/>
      <c r="I76" s="29"/>
      <c r="J76" s="29">
        <v>1</v>
      </c>
      <c r="K76" s="189"/>
      <c r="L76" s="47"/>
      <c r="M76" s="47"/>
      <c r="N76" s="47"/>
      <c r="O76" s="47"/>
      <c r="P76" s="21">
        <v>1</v>
      </c>
      <c r="Q76" s="22"/>
      <c r="R76" s="3"/>
    </row>
    <row r="77" spans="1:52" ht="12.75" customHeight="1" x14ac:dyDescent="0.2">
      <c r="J77" s="2" t="s">
        <v>58</v>
      </c>
      <c r="K77" s="192">
        <f>SUM(K71:K74)</f>
        <v>26</v>
      </c>
      <c r="L77" s="47">
        <f>K71/B63</f>
        <v>0.14492753623188406</v>
      </c>
      <c r="M77" s="47">
        <f>K77/B63</f>
        <v>0.37681159420289856</v>
      </c>
      <c r="N77" s="47">
        <f>M77-L72</f>
        <v>0.2318840579710145</v>
      </c>
      <c r="O77" s="47"/>
      <c r="S77" s="25">
        <v>9701</v>
      </c>
      <c r="T77" s="3">
        <f>N34</f>
        <v>0.31372549019607843</v>
      </c>
    </row>
    <row r="78" spans="1:52" ht="12.75" customHeight="1" x14ac:dyDescent="0.2">
      <c r="A78" s="32" t="s">
        <v>34</v>
      </c>
      <c r="B78" s="32"/>
      <c r="C78" s="32"/>
      <c r="D78" s="33"/>
      <c r="E78" s="33"/>
      <c r="H78" s="34">
        <f>((K71*9)+(K72*10)+(K73*11))/K77</f>
        <v>9.8461538461538467</v>
      </c>
      <c r="L78" s="3"/>
      <c r="M78" s="3"/>
      <c r="O78" s="3"/>
      <c r="S78" s="25">
        <v>9702</v>
      </c>
      <c r="T78" s="3">
        <f>N77</f>
        <v>0.2318840579710145</v>
      </c>
    </row>
    <row r="79" spans="1:52" ht="12.75" customHeight="1" x14ac:dyDescent="0.2">
      <c r="L79" s="3"/>
      <c r="M79" s="3"/>
      <c r="O79" s="3"/>
      <c r="S79" s="25">
        <v>9801</v>
      </c>
      <c r="T79" s="3">
        <f>N77</f>
        <v>0.2318840579710145</v>
      </c>
    </row>
    <row r="80" spans="1:52" ht="12.75" customHeight="1" x14ac:dyDescent="0.3">
      <c r="A80" s="38" t="s">
        <v>59</v>
      </c>
      <c r="L80" s="3"/>
      <c r="M80" s="3"/>
      <c r="O80" s="3"/>
      <c r="S80" s="25">
        <v>9802</v>
      </c>
      <c r="T80" s="3">
        <f>N97</f>
        <v>0.19463087248322147</v>
      </c>
    </row>
    <row r="81" spans="1:20" ht="25.5" customHeight="1" x14ac:dyDescent="0.2">
      <c r="B81" s="310" t="s">
        <v>2</v>
      </c>
      <c r="C81" s="311"/>
      <c r="D81" s="311"/>
      <c r="E81" s="311"/>
      <c r="F81" s="311"/>
      <c r="G81" s="311"/>
      <c r="H81" s="311"/>
      <c r="I81" s="311"/>
      <c r="J81" s="311"/>
      <c r="L81" s="4" t="s">
        <v>3</v>
      </c>
      <c r="M81" s="4" t="s">
        <v>4</v>
      </c>
      <c r="N81" s="5" t="s">
        <v>5</v>
      </c>
      <c r="O81" s="4" t="s">
        <v>6</v>
      </c>
      <c r="P81" s="6" t="s">
        <v>7</v>
      </c>
      <c r="Q81" s="6" t="s">
        <v>8</v>
      </c>
      <c r="R81" s="7" t="s">
        <v>9</v>
      </c>
      <c r="S81" s="25">
        <v>9901</v>
      </c>
      <c r="T81" s="3">
        <f>N118</f>
        <v>0.13636363636363635</v>
      </c>
    </row>
    <row r="82" spans="1:20" ht="12.75" customHeight="1" x14ac:dyDescent="0.2">
      <c r="A82" s="9" t="s">
        <v>10</v>
      </c>
      <c r="B82" s="10">
        <v>1</v>
      </c>
      <c r="C82" s="10">
        <v>2</v>
      </c>
      <c r="D82" s="10">
        <v>3</v>
      </c>
      <c r="E82" s="10">
        <v>4</v>
      </c>
      <c r="F82" s="10">
        <v>5</v>
      </c>
      <c r="G82" s="10">
        <v>6</v>
      </c>
      <c r="H82" s="10">
        <v>7</v>
      </c>
      <c r="I82" s="10">
        <v>8</v>
      </c>
      <c r="J82" s="10">
        <v>9</v>
      </c>
      <c r="K82" s="115" t="s">
        <v>11</v>
      </c>
      <c r="L82" s="36"/>
      <c r="M82" s="11"/>
      <c r="N82" s="12"/>
      <c r="O82" s="13"/>
      <c r="P82" s="14"/>
      <c r="Q82" s="14"/>
      <c r="R82" s="3"/>
      <c r="S82" s="25">
        <v>9902</v>
      </c>
      <c r="T82" s="3">
        <f>N138</f>
        <v>0.20253164556962028</v>
      </c>
    </row>
    <row r="83" spans="1:20" ht="12.75" customHeight="1" x14ac:dyDescent="0.2">
      <c r="A83" s="10">
        <v>9802</v>
      </c>
      <c r="B83" s="10">
        <v>149</v>
      </c>
      <c r="C83" s="10"/>
      <c r="D83" s="10"/>
      <c r="E83" s="10"/>
      <c r="F83" s="10"/>
      <c r="G83" s="10"/>
      <c r="H83" s="10"/>
      <c r="I83" s="10"/>
      <c r="J83" s="10"/>
      <c r="K83" s="188"/>
      <c r="L83" s="36"/>
      <c r="M83" s="11"/>
      <c r="N83" s="12"/>
      <c r="O83" s="13"/>
      <c r="P83" s="17">
        <f>B83</f>
        <v>149</v>
      </c>
      <c r="Q83" s="14"/>
      <c r="R83" s="3"/>
      <c r="S83" s="27" t="s">
        <v>14</v>
      </c>
      <c r="T83" s="3">
        <f>N157</f>
        <v>0.24509803921568629</v>
      </c>
    </row>
    <row r="84" spans="1:20" ht="12.75" customHeight="1" x14ac:dyDescent="0.2">
      <c r="A84" s="10">
        <v>9901</v>
      </c>
      <c r="B84" s="10"/>
      <c r="C84" s="10">
        <v>109</v>
      </c>
      <c r="D84" s="10"/>
      <c r="E84" s="10"/>
      <c r="F84" s="10"/>
      <c r="G84" s="10"/>
      <c r="H84" s="10"/>
      <c r="I84" s="10"/>
      <c r="J84" s="10"/>
      <c r="K84" s="188"/>
      <c r="L84" s="36"/>
      <c r="M84" s="11"/>
      <c r="N84" s="12"/>
      <c r="O84" s="13">
        <f>C84/B83</f>
        <v>0.73154362416107388</v>
      </c>
      <c r="P84" s="21">
        <v>111</v>
      </c>
      <c r="Q84" s="22">
        <f t="shared" ref="Q84:Q93" si="53">P84/P83</f>
        <v>0.74496644295302017</v>
      </c>
      <c r="R84" s="3">
        <f t="shared" ref="R84:R93" si="54">100%-Q84</f>
        <v>0.25503355704697983</v>
      </c>
      <c r="S84" s="27" t="s">
        <v>15</v>
      </c>
      <c r="T84" s="3">
        <f>N175</f>
        <v>0.17424242424242423</v>
      </c>
    </row>
    <row r="85" spans="1:20" ht="12.75" customHeight="1" x14ac:dyDescent="0.2">
      <c r="A85" s="10">
        <v>9902</v>
      </c>
      <c r="B85" s="10"/>
      <c r="C85" s="10"/>
      <c r="D85" s="10">
        <v>60</v>
      </c>
      <c r="E85" s="10"/>
      <c r="F85" s="10"/>
      <c r="G85" s="10"/>
      <c r="H85" s="10"/>
      <c r="I85" s="10"/>
      <c r="J85" s="10"/>
      <c r="K85" s="188"/>
      <c r="L85" s="36"/>
      <c r="M85" s="11"/>
      <c r="N85" s="12"/>
      <c r="O85" s="13">
        <f>D85/C84</f>
        <v>0.55045871559633031</v>
      </c>
      <c r="P85" s="21">
        <v>99</v>
      </c>
      <c r="Q85" s="22">
        <f t="shared" si="53"/>
        <v>0.89189189189189189</v>
      </c>
      <c r="R85" s="3">
        <f t="shared" si="54"/>
        <v>0.10810810810810811</v>
      </c>
      <c r="S85" s="27" t="s">
        <v>16</v>
      </c>
      <c r="T85" s="3">
        <f>N195</f>
        <v>0.13846153846153841</v>
      </c>
    </row>
    <row r="86" spans="1:20" ht="12.75" customHeight="1" x14ac:dyDescent="0.2">
      <c r="A86" s="26" t="s">
        <v>14</v>
      </c>
      <c r="B86" s="10"/>
      <c r="C86" s="10"/>
      <c r="D86" s="10"/>
      <c r="E86" s="10">
        <v>44</v>
      </c>
      <c r="F86" s="10"/>
      <c r="G86" s="10"/>
      <c r="H86" s="10"/>
      <c r="I86" s="10"/>
      <c r="J86" s="10"/>
      <c r="K86" s="188"/>
      <c r="L86" s="36"/>
      <c r="M86" s="11"/>
      <c r="N86" s="12"/>
      <c r="O86" s="13">
        <f>E86/D85</f>
        <v>0.73333333333333328</v>
      </c>
      <c r="P86" s="21">
        <v>91</v>
      </c>
      <c r="Q86" s="22">
        <f t="shared" si="53"/>
        <v>0.91919191919191923</v>
      </c>
      <c r="R86" s="3">
        <f t="shared" si="54"/>
        <v>8.0808080808080773E-2</v>
      </c>
      <c r="S86" s="27" t="s">
        <v>17</v>
      </c>
      <c r="T86" s="3">
        <f>N214</f>
        <v>7.2463768115942073E-2</v>
      </c>
    </row>
    <row r="87" spans="1:20" ht="12.75" customHeight="1" x14ac:dyDescent="0.2">
      <c r="A87" s="26" t="s">
        <v>15</v>
      </c>
      <c r="B87" s="10"/>
      <c r="C87" s="10"/>
      <c r="D87" s="10"/>
      <c r="E87" s="10"/>
      <c r="F87" s="10">
        <v>37</v>
      </c>
      <c r="G87" s="10"/>
      <c r="H87" s="10"/>
      <c r="I87" s="10"/>
      <c r="J87" s="10"/>
      <c r="K87" s="188"/>
      <c r="L87" s="36"/>
      <c r="M87" s="11"/>
      <c r="N87" s="12"/>
      <c r="O87" s="13">
        <f>F87/E86</f>
        <v>0.84090909090909094</v>
      </c>
      <c r="P87" s="21">
        <v>81</v>
      </c>
      <c r="Q87" s="22">
        <f t="shared" si="53"/>
        <v>0.89010989010989006</v>
      </c>
      <c r="R87" s="3">
        <f t="shared" si="54"/>
        <v>0.10989010989010994</v>
      </c>
      <c r="S87" s="27" t="s">
        <v>18</v>
      </c>
      <c r="T87" s="3">
        <f>N233</f>
        <v>0.20754716981132076</v>
      </c>
    </row>
    <row r="88" spans="1:20" ht="12.75" customHeight="1" x14ac:dyDescent="0.2">
      <c r="A88" s="26" t="s">
        <v>16</v>
      </c>
      <c r="B88" s="10"/>
      <c r="C88" s="10"/>
      <c r="D88" s="10"/>
      <c r="E88" s="10"/>
      <c r="F88" s="10"/>
      <c r="G88" s="10">
        <v>37</v>
      </c>
      <c r="H88" s="10"/>
      <c r="I88" s="10"/>
      <c r="J88" s="10"/>
      <c r="K88" s="188"/>
      <c r="L88" s="36"/>
      <c r="M88" s="11"/>
      <c r="N88" s="12"/>
      <c r="O88" s="13">
        <f>G88/F87</f>
        <v>1</v>
      </c>
      <c r="P88" s="21">
        <v>78</v>
      </c>
      <c r="Q88" s="22">
        <f t="shared" si="53"/>
        <v>0.96296296296296291</v>
      </c>
      <c r="R88" s="3">
        <f t="shared" si="54"/>
        <v>3.703703703703709E-2</v>
      </c>
      <c r="S88" s="27" t="s">
        <v>19</v>
      </c>
      <c r="T88" s="3">
        <f>N255</f>
        <v>0.18095238095238098</v>
      </c>
    </row>
    <row r="89" spans="1:20" ht="12.75" customHeight="1" x14ac:dyDescent="0.2">
      <c r="A89" s="26" t="s">
        <v>17</v>
      </c>
      <c r="B89" s="10"/>
      <c r="C89" s="10"/>
      <c r="D89" s="10"/>
      <c r="E89" s="10"/>
      <c r="F89" s="10"/>
      <c r="G89" s="10"/>
      <c r="H89" s="10">
        <v>36</v>
      </c>
      <c r="I89" s="10"/>
      <c r="J89" s="10"/>
      <c r="K89" s="188"/>
      <c r="L89" s="36"/>
      <c r="M89" s="11"/>
      <c r="N89" s="12"/>
      <c r="O89" s="13">
        <f>H89/G88</f>
        <v>0.97297297297297303</v>
      </c>
      <c r="P89" s="21">
        <v>77</v>
      </c>
      <c r="Q89" s="22">
        <f t="shared" si="53"/>
        <v>0.98717948717948723</v>
      </c>
      <c r="R89" s="3">
        <f t="shared" si="54"/>
        <v>1.2820512820512775E-2</v>
      </c>
      <c r="S89" s="27" t="s">
        <v>20</v>
      </c>
    </row>
    <row r="90" spans="1:20" ht="12.75" customHeight="1" x14ac:dyDescent="0.2">
      <c r="A90" s="26" t="s">
        <v>18</v>
      </c>
      <c r="B90" s="10"/>
      <c r="C90" s="10"/>
      <c r="D90" s="10"/>
      <c r="E90" s="10"/>
      <c r="F90" s="10"/>
      <c r="G90" s="10"/>
      <c r="H90" s="10"/>
      <c r="I90" s="10">
        <v>34</v>
      </c>
      <c r="J90" s="10"/>
      <c r="K90" s="188"/>
      <c r="L90" s="36"/>
      <c r="M90" s="11"/>
      <c r="N90" s="12"/>
      <c r="O90" s="13">
        <f>I90/H89</f>
        <v>0.94444444444444442</v>
      </c>
      <c r="P90" s="21">
        <v>72</v>
      </c>
      <c r="Q90" s="22">
        <f t="shared" si="53"/>
        <v>0.93506493506493504</v>
      </c>
      <c r="R90" s="3">
        <f t="shared" si="54"/>
        <v>6.4935064935064957E-2</v>
      </c>
      <c r="S90" s="27" t="s">
        <v>21</v>
      </c>
    </row>
    <row r="91" spans="1:20" ht="12.75" customHeight="1" x14ac:dyDescent="0.2">
      <c r="A91" s="26" t="s">
        <v>19</v>
      </c>
      <c r="B91" s="10"/>
      <c r="C91" s="10"/>
      <c r="D91" s="10"/>
      <c r="E91" s="10"/>
      <c r="F91" s="10"/>
      <c r="G91" s="10"/>
      <c r="H91" s="10"/>
      <c r="I91" s="10">
        <v>21</v>
      </c>
      <c r="J91" s="10">
        <v>34</v>
      </c>
      <c r="K91" s="188">
        <v>34</v>
      </c>
      <c r="L91" s="36"/>
      <c r="M91" s="11"/>
      <c r="N91" s="12"/>
      <c r="O91" s="13">
        <f>J91/I90</f>
        <v>1</v>
      </c>
      <c r="P91" s="21">
        <v>70</v>
      </c>
      <c r="Q91" s="22">
        <f t="shared" si="53"/>
        <v>0.97222222222222221</v>
      </c>
      <c r="R91" s="3">
        <f t="shared" si="54"/>
        <v>2.777777777777779E-2</v>
      </c>
      <c r="S91" s="27" t="s">
        <v>22</v>
      </c>
    </row>
    <row r="92" spans="1:20" ht="12.75" customHeight="1" x14ac:dyDescent="0.2">
      <c r="A92" s="26" t="s">
        <v>20</v>
      </c>
      <c r="B92" s="10"/>
      <c r="C92" s="10"/>
      <c r="D92" s="10"/>
      <c r="E92" s="10"/>
      <c r="F92" s="10"/>
      <c r="G92" s="10"/>
      <c r="H92" s="10"/>
      <c r="I92" s="10">
        <v>11</v>
      </c>
      <c r="J92" s="10"/>
      <c r="K92" s="188">
        <v>19</v>
      </c>
      <c r="L92" s="11"/>
      <c r="M92" s="11"/>
      <c r="N92" s="11"/>
      <c r="O92" s="13"/>
      <c r="P92" s="21">
        <v>36</v>
      </c>
      <c r="Q92" s="22">
        <f t="shared" si="53"/>
        <v>0.51428571428571423</v>
      </c>
      <c r="R92" s="3">
        <f t="shared" si="54"/>
        <v>0.48571428571428577</v>
      </c>
    </row>
    <row r="93" spans="1:20" ht="12.75" customHeight="1" x14ac:dyDescent="0.2">
      <c r="A93" s="26" t="s">
        <v>21</v>
      </c>
      <c r="B93" s="10"/>
      <c r="C93" s="10"/>
      <c r="D93" s="10"/>
      <c r="E93" s="10"/>
      <c r="F93" s="10"/>
      <c r="G93" s="10"/>
      <c r="H93" s="10"/>
      <c r="I93" s="10"/>
      <c r="J93" s="10">
        <v>8</v>
      </c>
      <c r="K93" s="188">
        <v>5</v>
      </c>
      <c r="L93" s="11"/>
      <c r="M93" s="11"/>
      <c r="N93" s="11"/>
      <c r="O93" s="13"/>
      <c r="P93" s="21">
        <v>15</v>
      </c>
      <c r="Q93" s="22">
        <f t="shared" si="53"/>
        <v>0.41666666666666669</v>
      </c>
      <c r="R93" s="3">
        <f t="shared" si="54"/>
        <v>0.58333333333333326</v>
      </c>
    </row>
    <row r="94" spans="1:20" ht="12.75" customHeight="1" x14ac:dyDescent="0.2">
      <c r="A94" s="28" t="s">
        <v>22</v>
      </c>
      <c r="B94" s="29"/>
      <c r="C94" s="29"/>
      <c r="D94" s="29"/>
      <c r="E94" s="29"/>
      <c r="F94" s="29"/>
      <c r="G94" s="29"/>
      <c r="H94" s="29"/>
      <c r="I94" s="29"/>
      <c r="J94" s="29">
        <v>3</v>
      </c>
      <c r="K94" s="189">
        <v>3</v>
      </c>
      <c r="L94" s="3"/>
      <c r="M94" s="3"/>
      <c r="N94" s="3"/>
      <c r="O94" s="3"/>
      <c r="P94" s="21"/>
      <c r="Q94" s="22"/>
      <c r="R94" s="3"/>
    </row>
    <row r="95" spans="1:20" ht="12.75" customHeight="1" x14ac:dyDescent="0.2">
      <c r="A95" s="28" t="s">
        <v>23</v>
      </c>
      <c r="B95" s="29"/>
      <c r="C95" s="29"/>
      <c r="D95" s="29"/>
      <c r="E95" s="29"/>
      <c r="F95" s="29"/>
      <c r="G95" s="29"/>
      <c r="H95" s="29"/>
      <c r="I95" s="29"/>
      <c r="J95" s="29">
        <v>2</v>
      </c>
      <c r="K95" s="189">
        <v>1</v>
      </c>
      <c r="L95" s="3"/>
      <c r="M95" s="3"/>
      <c r="N95" s="3"/>
      <c r="O95" s="3"/>
      <c r="P95" s="21">
        <v>4</v>
      </c>
      <c r="Q95" s="22"/>
      <c r="R95" s="3"/>
    </row>
    <row r="96" spans="1:20" ht="12.75" customHeight="1" x14ac:dyDescent="0.2">
      <c r="A96" s="28" t="s">
        <v>48</v>
      </c>
      <c r="B96" s="29"/>
      <c r="C96" s="29"/>
      <c r="D96" s="29"/>
      <c r="E96" s="29"/>
      <c r="F96" s="29"/>
      <c r="G96" s="29"/>
      <c r="H96" s="29"/>
      <c r="I96" s="29"/>
      <c r="J96" s="29">
        <v>2</v>
      </c>
      <c r="K96" s="189">
        <v>1</v>
      </c>
      <c r="L96" s="3"/>
      <c r="M96" s="3"/>
      <c r="N96" s="3"/>
      <c r="O96" s="3"/>
      <c r="P96" s="21">
        <v>2</v>
      </c>
      <c r="Q96" s="22"/>
      <c r="R96" s="3"/>
    </row>
    <row r="97" spans="1:18" ht="12.75" customHeight="1" x14ac:dyDescent="0.2">
      <c r="K97" s="189">
        <f>SUM(K91:K96)</f>
        <v>63</v>
      </c>
      <c r="L97" s="3">
        <f>K91/B83</f>
        <v>0.22818791946308725</v>
      </c>
      <c r="M97" s="3">
        <f>K97/B83</f>
        <v>0.42281879194630873</v>
      </c>
      <c r="N97" s="3">
        <f>M97-L97</f>
        <v>0.19463087248322147</v>
      </c>
      <c r="O97" s="3"/>
      <c r="P97" s="21"/>
      <c r="Q97" s="22">
        <f>P97/P93</f>
        <v>0</v>
      </c>
      <c r="R97" s="3">
        <f>100%-Q97</f>
        <v>1</v>
      </c>
    </row>
    <row r="98" spans="1:18" ht="12.75" customHeight="1" x14ac:dyDescent="0.2">
      <c r="A98" s="32" t="s">
        <v>34</v>
      </c>
      <c r="B98" s="32"/>
      <c r="C98" s="32"/>
      <c r="D98" s="33"/>
      <c r="E98" s="33"/>
      <c r="H98" s="34">
        <f>((K91*9)+(K92*10)+(K93*10)+(K94*11)+(K95*12)+(K96*13))/K97</f>
        <v>9.587301587301587</v>
      </c>
      <c r="L98" s="3"/>
      <c r="M98" s="3"/>
      <c r="O98" s="3"/>
    </row>
    <row r="99" spans="1:18" ht="12.75" customHeight="1" x14ac:dyDescent="0.2">
      <c r="L99" s="3"/>
      <c r="M99" s="3"/>
      <c r="O99" s="3"/>
    </row>
    <row r="100" spans="1:18" ht="12.75" customHeight="1" x14ac:dyDescent="0.3">
      <c r="A100" s="38" t="s">
        <v>60</v>
      </c>
      <c r="L100" s="3"/>
      <c r="M100" s="3"/>
      <c r="O100" s="3"/>
    </row>
    <row r="101" spans="1:18" ht="25.5" customHeight="1" x14ac:dyDescent="0.2">
      <c r="B101" s="310" t="s">
        <v>2</v>
      </c>
      <c r="C101" s="311"/>
      <c r="D101" s="311"/>
      <c r="E101" s="311"/>
      <c r="F101" s="311"/>
      <c r="G101" s="311"/>
      <c r="H101" s="311"/>
      <c r="I101" s="311"/>
      <c r="J101" s="311"/>
      <c r="L101" s="4" t="s">
        <v>3</v>
      </c>
      <c r="M101" s="4" t="s">
        <v>4</v>
      </c>
      <c r="N101" s="5" t="s">
        <v>5</v>
      </c>
      <c r="O101" s="4" t="s">
        <v>6</v>
      </c>
      <c r="P101" s="6" t="s">
        <v>7</v>
      </c>
      <c r="Q101" s="6" t="s">
        <v>8</v>
      </c>
      <c r="R101" s="7" t="s">
        <v>9</v>
      </c>
    </row>
    <row r="102" spans="1:18" ht="12.75" customHeight="1" x14ac:dyDescent="0.2">
      <c r="A102" s="9" t="s">
        <v>10</v>
      </c>
      <c r="B102" s="10">
        <v>1</v>
      </c>
      <c r="C102" s="10">
        <v>2</v>
      </c>
      <c r="D102" s="10">
        <v>3</v>
      </c>
      <c r="E102" s="10">
        <v>4</v>
      </c>
      <c r="F102" s="10">
        <v>5</v>
      </c>
      <c r="G102" s="10">
        <v>6</v>
      </c>
      <c r="H102" s="10">
        <v>7</v>
      </c>
      <c r="I102" s="10">
        <v>8</v>
      </c>
      <c r="J102" s="10">
        <v>9</v>
      </c>
      <c r="K102" s="115" t="s">
        <v>11</v>
      </c>
      <c r="L102" s="25" t="s">
        <v>61</v>
      </c>
      <c r="M102" s="11"/>
      <c r="N102" s="12"/>
      <c r="O102" s="13"/>
      <c r="P102" s="14"/>
      <c r="Q102" s="14"/>
      <c r="R102" s="3"/>
    </row>
    <row r="103" spans="1:18" ht="12.75" customHeight="1" x14ac:dyDescent="0.2">
      <c r="A103" s="10">
        <v>9901</v>
      </c>
      <c r="B103" s="10">
        <v>110</v>
      </c>
      <c r="C103" s="10"/>
      <c r="D103" s="10"/>
      <c r="E103" s="10"/>
      <c r="F103" s="10"/>
      <c r="G103" s="10"/>
      <c r="H103" s="10"/>
      <c r="I103" s="10"/>
      <c r="J103" s="10"/>
      <c r="K103" s="188"/>
      <c r="L103" s="36"/>
      <c r="M103" s="11"/>
      <c r="N103" s="12"/>
      <c r="O103" s="13"/>
      <c r="P103" s="17">
        <f>B103</f>
        <v>110</v>
      </c>
      <c r="Q103" s="14"/>
      <c r="R103" s="3"/>
    </row>
    <row r="104" spans="1:18" ht="12.75" customHeight="1" x14ac:dyDescent="0.2">
      <c r="A104" s="10">
        <v>9902</v>
      </c>
      <c r="B104" s="10">
        <v>1</v>
      </c>
      <c r="C104" s="10">
        <v>75</v>
      </c>
      <c r="D104" s="10"/>
      <c r="E104" s="10"/>
      <c r="F104" s="10"/>
      <c r="G104" s="10"/>
      <c r="H104" s="10"/>
      <c r="I104" s="10"/>
      <c r="J104" s="10"/>
      <c r="K104" s="188"/>
      <c r="L104" s="36"/>
      <c r="M104" s="11"/>
      <c r="N104" s="12"/>
      <c r="O104" s="13">
        <f>C104/B103</f>
        <v>0.68181818181818177</v>
      </c>
      <c r="P104" s="21">
        <v>76</v>
      </c>
      <c r="Q104" s="22">
        <f t="shared" ref="Q104:Q112" si="55">P104/P103</f>
        <v>0.69090909090909092</v>
      </c>
      <c r="R104" s="3">
        <f t="shared" ref="R104:R112" si="56">100%-Q104</f>
        <v>0.30909090909090908</v>
      </c>
    </row>
    <row r="105" spans="1:18" ht="12.75" customHeight="1" x14ac:dyDescent="0.2">
      <c r="A105" s="26" t="s">
        <v>14</v>
      </c>
      <c r="B105" s="10">
        <v>1</v>
      </c>
      <c r="C105" s="10">
        <v>35</v>
      </c>
      <c r="D105" s="10">
        <v>28</v>
      </c>
      <c r="E105" s="10"/>
      <c r="F105" s="10"/>
      <c r="G105" s="10"/>
      <c r="H105" s="10"/>
      <c r="I105" s="10"/>
      <c r="J105" s="10"/>
      <c r="K105" s="188"/>
      <c r="L105" s="36"/>
      <c r="M105" s="11"/>
      <c r="N105" s="12"/>
      <c r="O105" s="13">
        <f>D105/C104</f>
        <v>0.37333333333333335</v>
      </c>
      <c r="P105" s="21">
        <v>64</v>
      </c>
      <c r="Q105" s="22">
        <f t="shared" si="55"/>
        <v>0.84210526315789469</v>
      </c>
      <c r="R105" s="3">
        <f t="shared" si="56"/>
        <v>0.15789473684210531</v>
      </c>
    </row>
    <row r="106" spans="1:18" ht="12.75" customHeight="1" x14ac:dyDescent="0.2">
      <c r="A106" s="26" t="s">
        <v>15</v>
      </c>
      <c r="B106" s="10"/>
      <c r="C106" s="10"/>
      <c r="D106" s="10"/>
      <c r="E106" s="10">
        <v>21</v>
      </c>
      <c r="F106" s="10"/>
      <c r="G106" s="10"/>
      <c r="H106" s="10"/>
      <c r="I106" s="10"/>
      <c r="J106" s="10"/>
      <c r="K106" s="188"/>
      <c r="L106" s="36"/>
      <c r="M106" s="11"/>
      <c r="N106" s="12"/>
      <c r="O106" s="13">
        <f>E106/D105</f>
        <v>0.75</v>
      </c>
      <c r="P106" s="21">
        <v>47</v>
      </c>
      <c r="Q106" s="22">
        <f t="shared" si="55"/>
        <v>0.734375</v>
      </c>
      <c r="R106" s="3">
        <f t="shared" si="56"/>
        <v>0.265625</v>
      </c>
    </row>
    <row r="107" spans="1:18" ht="12.75" customHeight="1" x14ac:dyDescent="0.2">
      <c r="A107" s="26" t="s">
        <v>16</v>
      </c>
      <c r="B107" s="10"/>
      <c r="C107" s="10"/>
      <c r="D107" s="10"/>
      <c r="E107" s="10"/>
      <c r="F107" s="10">
        <v>19</v>
      </c>
      <c r="G107" s="10">
        <v>3</v>
      </c>
      <c r="H107" s="10"/>
      <c r="I107" s="10"/>
      <c r="J107" s="10"/>
      <c r="K107" s="188"/>
      <c r="L107" s="36"/>
      <c r="M107" s="11"/>
      <c r="N107" s="12"/>
      <c r="O107" s="13">
        <f>F107/E106</f>
        <v>0.90476190476190477</v>
      </c>
      <c r="P107" s="21">
        <v>46</v>
      </c>
      <c r="Q107" s="22">
        <f t="shared" si="55"/>
        <v>0.97872340425531912</v>
      </c>
      <c r="R107" s="3">
        <f t="shared" si="56"/>
        <v>2.1276595744680882E-2</v>
      </c>
    </row>
    <row r="108" spans="1:18" ht="12.75" customHeight="1" x14ac:dyDescent="0.2">
      <c r="A108" s="26" t="s">
        <v>17</v>
      </c>
      <c r="B108" s="10"/>
      <c r="C108" s="10"/>
      <c r="D108" s="10"/>
      <c r="E108" s="10"/>
      <c r="F108" s="10"/>
      <c r="G108" s="10">
        <v>19</v>
      </c>
      <c r="H108" s="10">
        <v>3</v>
      </c>
      <c r="I108" s="10"/>
      <c r="J108" s="10"/>
      <c r="K108" s="188"/>
      <c r="L108" s="36"/>
      <c r="M108" s="11"/>
      <c r="N108" s="12"/>
      <c r="O108" s="13">
        <f>G108/F107</f>
        <v>1</v>
      </c>
      <c r="P108" s="21">
        <v>43</v>
      </c>
      <c r="Q108" s="22">
        <f t="shared" si="55"/>
        <v>0.93478260869565222</v>
      </c>
      <c r="R108" s="3">
        <f t="shared" si="56"/>
        <v>6.5217391304347783E-2</v>
      </c>
    </row>
    <row r="109" spans="1:18" ht="12.75" customHeight="1" x14ac:dyDescent="0.2">
      <c r="A109" s="26" t="s">
        <v>18</v>
      </c>
      <c r="B109" s="10"/>
      <c r="C109" s="10"/>
      <c r="D109" s="10"/>
      <c r="E109" s="10"/>
      <c r="F109" s="10"/>
      <c r="G109" s="10"/>
      <c r="H109" s="10">
        <v>19</v>
      </c>
      <c r="I109" s="10">
        <v>3</v>
      </c>
      <c r="J109" s="10"/>
      <c r="K109" s="188"/>
      <c r="L109" s="36"/>
      <c r="M109" s="11"/>
      <c r="N109" s="12"/>
      <c r="O109" s="13">
        <f>H109/G108</f>
        <v>1</v>
      </c>
      <c r="P109" s="21">
        <v>43</v>
      </c>
      <c r="Q109" s="22">
        <f t="shared" si="55"/>
        <v>1</v>
      </c>
      <c r="R109" s="3">
        <f t="shared" si="56"/>
        <v>0</v>
      </c>
    </row>
    <row r="110" spans="1:18" ht="12.75" customHeight="1" x14ac:dyDescent="0.2">
      <c r="A110" s="26" t="s">
        <v>19</v>
      </c>
      <c r="B110" s="10"/>
      <c r="C110" s="10"/>
      <c r="D110" s="10"/>
      <c r="E110" s="10"/>
      <c r="F110" s="10"/>
      <c r="G110" s="10"/>
      <c r="H110" s="10"/>
      <c r="I110" s="10">
        <v>19</v>
      </c>
      <c r="J110" s="10">
        <v>3</v>
      </c>
      <c r="K110" s="188">
        <v>3</v>
      </c>
      <c r="L110" s="36"/>
      <c r="M110" s="11"/>
      <c r="N110" s="12"/>
      <c r="O110" s="13">
        <f>I110/H109</f>
        <v>1</v>
      </c>
      <c r="P110" s="21">
        <v>44</v>
      </c>
      <c r="Q110" s="22">
        <f t="shared" si="55"/>
        <v>1.0232558139534884</v>
      </c>
      <c r="R110" s="3">
        <f t="shared" si="56"/>
        <v>-2.3255813953488413E-2</v>
      </c>
    </row>
    <row r="111" spans="1:18" ht="12.75" customHeight="1" x14ac:dyDescent="0.2">
      <c r="A111" s="26" t="s">
        <v>20</v>
      </c>
      <c r="B111" s="10"/>
      <c r="C111" s="10"/>
      <c r="D111" s="10"/>
      <c r="E111" s="10"/>
      <c r="F111" s="10"/>
      <c r="G111" s="10"/>
      <c r="H111" s="10"/>
      <c r="I111" s="10"/>
      <c r="J111" s="10">
        <v>19</v>
      </c>
      <c r="K111" s="188">
        <v>17</v>
      </c>
      <c r="L111" s="11"/>
      <c r="M111" s="11"/>
      <c r="N111" s="11"/>
      <c r="O111" s="13">
        <f>J111/I110</f>
        <v>1</v>
      </c>
      <c r="P111" s="21">
        <v>41</v>
      </c>
      <c r="Q111" s="22">
        <f t="shared" si="55"/>
        <v>0.93181818181818177</v>
      </c>
      <c r="R111" s="3">
        <f t="shared" si="56"/>
        <v>6.8181818181818232E-2</v>
      </c>
    </row>
    <row r="112" spans="1:18" ht="12.75" customHeight="1" x14ac:dyDescent="0.2">
      <c r="A112" s="26" t="s">
        <v>21</v>
      </c>
      <c r="B112" s="10"/>
      <c r="C112" s="10"/>
      <c r="D112" s="10"/>
      <c r="E112" s="10"/>
      <c r="F112" s="10"/>
      <c r="G112" s="10"/>
      <c r="H112" s="10"/>
      <c r="I112" s="10"/>
      <c r="J112" s="10">
        <v>7</v>
      </c>
      <c r="K112" s="188">
        <v>5</v>
      </c>
      <c r="L112" s="11"/>
      <c r="M112" s="11"/>
      <c r="N112" s="11"/>
      <c r="O112" s="13"/>
      <c r="P112" s="21">
        <v>20</v>
      </c>
      <c r="Q112" s="22">
        <f t="shared" si="55"/>
        <v>0.48780487804878048</v>
      </c>
      <c r="R112" s="3">
        <f t="shared" si="56"/>
        <v>0.51219512195121952</v>
      </c>
    </row>
    <row r="113" spans="1:18" ht="12.75" customHeight="1" x14ac:dyDescent="0.2">
      <c r="A113" s="28" t="s">
        <v>22</v>
      </c>
      <c r="B113" s="29"/>
      <c r="C113" s="29"/>
      <c r="D113" s="29"/>
      <c r="E113" s="29"/>
      <c r="F113" s="29"/>
      <c r="G113" s="29"/>
      <c r="H113" s="29"/>
      <c r="I113" s="29"/>
      <c r="J113" s="48">
        <v>13</v>
      </c>
      <c r="K113" s="189">
        <v>8</v>
      </c>
      <c r="L113" s="3"/>
      <c r="M113" s="3"/>
      <c r="N113" s="3"/>
      <c r="O113" s="3"/>
      <c r="P113" s="21">
        <v>14</v>
      </c>
      <c r="Q113" s="22"/>
      <c r="R113" s="3"/>
    </row>
    <row r="114" spans="1:18" ht="12.75" customHeight="1" x14ac:dyDescent="0.2">
      <c r="A114" s="28" t="s">
        <v>23</v>
      </c>
      <c r="B114" s="29"/>
      <c r="C114" s="29"/>
      <c r="D114" s="29"/>
      <c r="E114" s="29"/>
      <c r="F114" s="29"/>
      <c r="G114" s="29"/>
      <c r="H114" s="29"/>
      <c r="I114" s="29"/>
      <c r="J114" s="29">
        <v>1</v>
      </c>
      <c r="K114" s="189">
        <v>1</v>
      </c>
      <c r="L114" s="3"/>
      <c r="M114" s="3"/>
      <c r="N114" s="3"/>
      <c r="O114" s="3"/>
      <c r="P114" s="21">
        <v>5</v>
      </c>
      <c r="Q114" s="22"/>
      <c r="R114" s="3"/>
    </row>
    <row r="115" spans="1:18" ht="12.75" customHeight="1" x14ac:dyDescent="0.2">
      <c r="A115" s="28" t="s">
        <v>48</v>
      </c>
      <c r="B115" s="29"/>
      <c r="C115" s="29"/>
      <c r="D115" s="29"/>
      <c r="E115" s="29"/>
      <c r="F115" s="29"/>
      <c r="G115" s="29"/>
      <c r="H115" s="29"/>
      <c r="I115" s="29"/>
      <c r="J115" s="29">
        <v>1</v>
      </c>
      <c r="K115" s="189">
        <v>1</v>
      </c>
      <c r="L115" s="3"/>
      <c r="M115" s="3"/>
      <c r="N115" s="3"/>
      <c r="O115" s="3"/>
      <c r="P115" s="21">
        <v>3</v>
      </c>
      <c r="Q115" s="22"/>
      <c r="R115" s="3"/>
    </row>
    <row r="116" spans="1:18" ht="12.75" customHeight="1" x14ac:dyDescent="0.2">
      <c r="A116" s="28" t="s">
        <v>49</v>
      </c>
      <c r="B116" s="29"/>
      <c r="C116" s="29"/>
      <c r="D116" s="29"/>
      <c r="E116" s="29"/>
      <c r="F116" s="29"/>
      <c r="G116" s="29"/>
      <c r="H116" s="29"/>
      <c r="I116" s="29"/>
      <c r="J116" s="29">
        <v>1</v>
      </c>
      <c r="K116" s="189"/>
      <c r="L116" s="3"/>
      <c r="M116" s="3"/>
      <c r="N116" s="3"/>
      <c r="O116" s="3"/>
      <c r="P116" s="21"/>
      <c r="Q116" s="22"/>
      <c r="R116" s="3"/>
    </row>
    <row r="117" spans="1:18" ht="12.75" customHeight="1" x14ac:dyDescent="0.2">
      <c r="A117" s="28" t="s">
        <v>50</v>
      </c>
      <c r="B117" s="29"/>
      <c r="C117" s="29"/>
      <c r="D117" s="29"/>
      <c r="E117" s="29"/>
      <c r="F117" s="29"/>
      <c r="G117" s="29"/>
      <c r="H117" s="29"/>
      <c r="I117" s="29"/>
      <c r="J117" s="29">
        <v>1</v>
      </c>
      <c r="K117" s="189"/>
      <c r="L117" s="3"/>
      <c r="M117" s="3"/>
      <c r="N117" s="3"/>
      <c r="O117" s="3"/>
      <c r="P117" s="21"/>
      <c r="Q117" s="22"/>
      <c r="R117" s="3"/>
    </row>
    <row r="118" spans="1:18" ht="12.75" customHeight="1" x14ac:dyDescent="0.2">
      <c r="K118" s="191">
        <f>SUM(K110:K115)</f>
        <v>35</v>
      </c>
      <c r="L118" s="3">
        <f>SUM(K110:K111)/B103</f>
        <v>0.18181818181818182</v>
      </c>
      <c r="M118" s="3">
        <f>K118/B103</f>
        <v>0.31818181818181818</v>
      </c>
      <c r="N118" s="3">
        <f>M118-L118</f>
        <v>0.13636363636363635</v>
      </c>
      <c r="O118" s="3"/>
      <c r="P118" s="21"/>
      <c r="Q118" s="22"/>
      <c r="R118" s="3"/>
    </row>
    <row r="119" spans="1:18" ht="12.75" customHeight="1" x14ac:dyDescent="0.2">
      <c r="A119" s="32" t="s">
        <v>34</v>
      </c>
      <c r="B119" s="32"/>
      <c r="C119" s="32"/>
      <c r="D119" s="32"/>
      <c r="E119" s="32"/>
      <c r="F119" s="2">
        <f>((K110*8)+(K111*9)+(K112*10)+(K113*11)+(K114*12)+(K115*13))/K118</f>
        <v>9.7142857142857135</v>
      </c>
      <c r="L119" s="3"/>
      <c r="M119" s="3"/>
      <c r="O119" s="3"/>
    </row>
    <row r="120" spans="1:18" ht="12.75" customHeight="1" x14ac:dyDescent="0.3">
      <c r="A120" s="38" t="s">
        <v>62</v>
      </c>
      <c r="L120" s="3"/>
      <c r="M120" s="3"/>
      <c r="O120" s="3"/>
    </row>
    <row r="121" spans="1:18" ht="25.5" customHeight="1" x14ac:dyDescent="0.2">
      <c r="B121" s="310" t="s">
        <v>2</v>
      </c>
      <c r="C121" s="311"/>
      <c r="D121" s="311"/>
      <c r="E121" s="311"/>
      <c r="F121" s="311"/>
      <c r="G121" s="311"/>
      <c r="H121" s="311"/>
      <c r="I121" s="311"/>
      <c r="J121" s="311"/>
      <c r="L121" s="4" t="s">
        <v>3</v>
      </c>
      <c r="M121" s="4" t="s">
        <v>4</v>
      </c>
      <c r="N121" s="5" t="s">
        <v>5</v>
      </c>
      <c r="O121" s="4" t="s">
        <v>6</v>
      </c>
      <c r="P121" s="6" t="s">
        <v>7</v>
      </c>
      <c r="Q121" s="6" t="s">
        <v>8</v>
      </c>
      <c r="R121" s="7" t="s">
        <v>9</v>
      </c>
    </row>
    <row r="122" spans="1:18" ht="12.75" customHeight="1" x14ac:dyDescent="0.2">
      <c r="A122" s="9" t="s">
        <v>10</v>
      </c>
      <c r="B122" s="10">
        <v>1</v>
      </c>
      <c r="C122" s="10">
        <v>2</v>
      </c>
      <c r="D122" s="10">
        <v>3</v>
      </c>
      <c r="E122" s="10">
        <v>4</v>
      </c>
      <c r="F122" s="10">
        <v>5</v>
      </c>
      <c r="G122" s="10">
        <v>6</v>
      </c>
      <c r="H122" s="10">
        <v>7</v>
      </c>
      <c r="I122" s="10">
        <v>8</v>
      </c>
      <c r="J122" s="10">
        <v>9</v>
      </c>
      <c r="K122" s="115" t="s">
        <v>11</v>
      </c>
      <c r="L122" s="36"/>
      <c r="M122" s="11"/>
      <c r="N122" s="12"/>
      <c r="O122" s="13"/>
      <c r="P122" s="14"/>
      <c r="Q122" s="14"/>
      <c r="R122" s="3"/>
    </row>
    <row r="123" spans="1:18" ht="12.75" customHeight="1" x14ac:dyDescent="0.2">
      <c r="A123" s="10">
        <v>9902</v>
      </c>
      <c r="B123" s="10">
        <v>158</v>
      </c>
      <c r="C123" s="10"/>
      <c r="D123" s="10"/>
      <c r="E123" s="10"/>
      <c r="F123" s="10"/>
      <c r="G123" s="10"/>
      <c r="H123" s="10"/>
      <c r="I123" s="10"/>
      <c r="J123" s="10"/>
      <c r="K123" s="188"/>
      <c r="L123" s="36"/>
      <c r="M123" s="11"/>
      <c r="N123" s="12"/>
      <c r="O123" s="13"/>
      <c r="P123" s="17">
        <f>B123</f>
        <v>158</v>
      </c>
      <c r="Q123" s="14"/>
      <c r="R123" s="3"/>
    </row>
    <row r="124" spans="1:18" ht="12.75" customHeight="1" x14ac:dyDescent="0.2">
      <c r="A124" s="26" t="s">
        <v>14</v>
      </c>
      <c r="B124" s="10"/>
      <c r="C124" s="10">
        <v>116</v>
      </c>
      <c r="D124" s="10"/>
      <c r="E124" s="10"/>
      <c r="F124" s="10"/>
      <c r="G124" s="10"/>
      <c r="H124" s="10"/>
      <c r="I124" s="10"/>
      <c r="J124" s="10"/>
      <c r="K124" s="188"/>
      <c r="L124" s="36"/>
      <c r="M124" s="11"/>
      <c r="N124" s="12"/>
      <c r="O124" s="13">
        <f>C124/B123</f>
        <v>0.73417721518987344</v>
      </c>
      <c r="P124" s="21">
        <v>111</v>
      </c>
      <c r="Q124" s="22">
        <f t="shared" ref="Q124:Q131" si="57">P124/P123</f>
        <v>0.70253164556962022</v>
      </c>
      <c r="R124" s="3">
        <f t="shared" ref="R124:R131" si="58">100%-Q124</f>
        <v>0.29746835443037978</v>
      </c>
    </row>
    <row r="125" spans="1:18" ht="12.75" customHeight="1" x14ac:dyDescent="0.2">
      <c r="A125" s="26" t="s">
        <v>15</v>
      </c>
      <c r="B125" s="10"/>
      <c r="C125" s="10"/>
      <c r="D125" s="10">
        <v>60</v>
      </c>
      <c r="E125" s="10"/>
      <c r="F125" s="10"/>
      <c r="G125" s="10"/>
      <c r="H125" s="10"/>
      <c r="I125" s="10"/>
      <c r="J125" s="10"/>
      <c r="K125" s="188"/>
      <c r="L125" s="36"/>
      <c r="M125" s="11"/>
      <c r="N125" s="12"/>
      <c r="O125" s="13">
        <f>D125/C124</f>
        <v>0.51724137931034486</v>
      </c>
      <c r="P125" s="21">
        <v>99</v>
      </c>
      <c r="Q125" s="22">
        <f t="shared" si="57"/>
        <v>0.89189189189189189</v>
      </c>
      <c r="R125" s="3">
        <f t="shared" si="58"/>
        <v>0.10810810810810811</v>
      </c>
    </row>
    <row r="126" spans="1:18" ht="12.75" customHeight="1" x14ac:dyDescent="0.2">
      <c r="A126" s="26" t="s">
        <v>16</v>
      </c>
      <c r="B126" s="10"/>
      <c r="C126" s="10"/>
      <c r="D126" s="10"/>
      <c r="E126" s="10">
        <v>60</v>
      </c>
      <c r="F126" s="10"/>
      <c r="G126" s="10"/>
      <c r="H126" s="10"/>
      <c r="I126" s="10"/>
      <c r="J126" s="10"/>
      <c r="K126" s="188"/>
      <c r="L126" s="36"/>
      <c r="M126" s="11"/>
      <c r="N126" s="12"/>
      <c r="O126" s="13">
        <f>E126/D125</f>
        <v>1</v>
      </c>
      <c r="P126" s="21">
        <v>95</v>
      </c>
      <c r="Q126" s="22">
        <f t="shared" si="57"/>
        <v>0.95959595959595956</v>
      </c>
      <c r="R126" s="3">
        <f t="shared" si="58"/>
        <v>4.0404040404040442E-2</v>
      </c>
    </row>
    <row r="127" spans="1:18" ht="12.75" customHeight="1" x14ac:dyDescent="0.2">
      <c r="A127" s="26" t="s">
        <v>17</v>
      </c>
      <c r="B127" s="10"/>
      <c r="C127" s="10"/>
      <c r="D127" s="10"/>
      <c r="E127" s="10"/>
      <c r="F127" s="10">
        <v>60</v>
      </c>
      <c r="G127" s="10"/>
      <c r="H127" s="10"/>
      <c r="I127" s="10"/>
      <c r="J127" s="10"/>
      <c r="K127" s="188"/>
      <c r="L127" s="36"/>
      <c r="M127" s="11"/>
      <c r="N127" s="12"/>
      <c r="O127" s="13">
        <f>F127/E126</f>
        <v>1</v>
      </c>
      <c r="P127" s="21">
        <v>89</v>
      </c>
      <c r="Q127" s="22">
        <f t="shared" si="57"/>
        <v>0.93684210526315792</v>
      </c>
      <c r="R127" s="3">
        <f t="shared" si="58"/>
        <v>6.315789473684208E-2</v>
      </c>
    </row>
    <row r="128" spans="1:18" ht="12.75" customHeight="1" x14ac:dyDescent="0.2">
      <c r="A128" s="26" t="s">
        <v>18</v>
      </c>
      <c r="B128" s="10"/>
      <c r="C128" s="10"/>
      <c r="D128" s="10"/>
      <c r="E128" s="10"/>
      <c r="F128" s="10"/>
      <c r="G128" s="10">
        <v>52</v>
      </c>
      <c r="H128" s="10"/>
      <c r="I128" s="10"/>
      <c r="J128" s="10"/>
      <c r="K128" s="188"/>
      <c r="L128" s="36"/>
      <c r="M128" s="11"/>
      <c r="N128" s="12"/>
      <c r="O128" s="13">
        <f>G128/F127</f>
        <v>0.8666666666666667</v>
      </c>
      <c r="P128" s="21">
        <v>89</v>
      </c>
      <c r="Q128" s="22">
        <f t="shared" si="57"/>
        <v>1</v>
      </c>
      <c r="R128" s="3">
        <f t="shared" si="58"/>
        <v>0</v>
      </c>
    </row>
    <row r="129" spans="1:18" ht="12.75" customHeight="1" x14ac:dyDescent="0.2">
      <c r="A129" s="26" t="s">
        <v>19</v>
      </c>
      <c r="B129" s="10"/>
      <c r="C129" s="10"/>
      <c r="D129" s="10"/>
      <c r="E129" s="10"/>
      <c r="F129" s="10"/>
      <c r="G129" s="10"/>
      <c r="H129" s="10">
        <v>47</v>
      </c>
      <c r="I129" s="10">
        <v>3</v>
      </c>
      <c r="J129" s="10"/>
      <c r="K129" s="188">
        <v>1</v>
      </c>
      <c r="L129" s="36"/>
      <c r="M129" s="11"/>
      <c r="N129" s="12"/>
      <c r="O129" s="13">
        <f>H129/G128</f>
        <v>0.90384615384615385</v>
      </c>
      <c r="P129" s="21">
        <v>87</v>
      </c>
      <c r="Q129" s="22">
        <f t="shared" si="57"/>
        <v>0.97752808988764039</v>
      </c>
      <c r="R129" s="3">
        <f t="shared" si="58"/>
        <v>2.2471910112359605E-2</v>
      </c>
    </row>
    <row r="130" spans="1:18" ht="12.75" customHeight="1" x14ac:dyDescent="0.2">
      <c r="A130" s="26" t="s">
        <v>20</v>
      </c>
      <c r="B130" s="10"/>
      <c r="C130" s="10"/>
      <c r="D130" s="10"/>
      <c r="E130" s="10"/>
      <c r="F130" s="10"/>
      <c r="G130" s="10"/>
      <c r="H130" s="10"/>
      <c r="I130" s="10">
        <v>46</v>
      </c>
      <c r="J130" s="10">
        <v>8</v>
      </c>
      <c r="K130" s="188">
        <v>1</v>
      </c>
      <c r="L130" s="11"/>
      <c r="M130" s="11"/>
      <c r="N130" s="11"/>
      <c r="O130" s="13">
        <f>I130/H129</f>
        <v>0.97872340425531912</v>
      </c>
      <c r="P130" s="21">
        <v>82</v>
      </c>
      <c r="Q130" s="22">
        <f t="shared" si="57"/>
        <v>0.94252873563218387</v>
      </c>
      <c r="R130" s="3">
        <f t="shared" si="58"/>
        <v>5.7471264367816133E-2</v>
      </c>
    </row>
    <row r="131" spans="1:18" ht="12.75" customHeight="1" x14ac:dyDescent="0.2">
      <c r="A131" s="26" t="s">
        <v>21</v>
      </c>
      <c r="B131" s="10"/>
      <c r="C131" s="10"/>
      <c r="D131" s="10"/>
      <c r="E131" s="10"/>
      <c r="F131" s="10"/>
      <c r="G131" s="10"/>
      <c r="H131" s="10"/>
      <c r="I131" s="10"/>
      <c r="J131" s="10">
        <v>46</v>
      </c>
      <c r="K131" s="188">
        <v>45</v>
      </c>
      <c r="L131" s="11"/>
      <c r="M131" s="11"/>
      <c r="N131" s="11"/>
      <c r="O131" s="13">
        <f>J131/I130</f>
        <v>1</v>
      </c>
      <c r="P131" s="21">
        <v>82</v>
      </c>
      <c r="Q131" s="22">
        <f t="shared" si="57"/>
        <v>1</v>
      </c>
      <c r="R131" s="3">
        <f t="shared" si="58"/>
        <v>0</v>
      </c>
    </row>
    <row r="132" spans="1:18" ht="12.75" customHeight="1" x14ac:dyDescent="0.2">
      <c r="A132" s="28" t="s">
        <v>22</v>
      </c>
      <c r="B132" s="29"/>
      <c r="C132" s="29"/>
      <c r="D132" s="29"/>
      <c r="E132" s="29"/>
      <c r="F132" s="29"/>
      <c r="G132" s="29"/>
      <c r="H132" s="29"/>
      <c r="I132" s="29"/>
      <c r="J132" s="29">
        <v>24</v>
      </c>
      <c r="K132" s="189">
        <v>23</v>
      </c>
      <c r="L132" s="3"/>
      <c r="M132" s="3"/>
      <c r="N132" s="3"/>
      <c r="O132" s="3"/>
      <c r="P132" s="21"/>
      <c r="Q132" s="22"/>
      <c r="R132" s="3"/>
    </row>
    <row r="133" spans="1:18" ht="12.75" customHeight="1" x14ac:dyDescent="0.2">
      <c r="A133" s="28" t="s">
        <v>23</v>
      </c>
      <c r="B133" s="29"/>
      <c r="C133" s="29"/>
      <c r="D133" s="29"/>
      <c r="E133" s="29"/>
      <c r="F133" s="29"/>
      <c r="G133" s="29"/>
      <c r="H133" s="29"/>
      <c r="I133" s="29"/>
      <c r="J133" s="29">
        <v>3</v>
      </c>
      <c r="K133" s="189">
        <v>3</v>
      </c>
      <c r="L133" s="3"/>
      <c r="M133" s="3"/>
      <c r="N133" s="3"/>
      <c r="O133" s="3"/>
      <c r="P133" s="21"/>
      <c r="Q133" s="22"/>
      <c r="R133" s="3"/>
    </row>
    <row r="134" spans="1:18" ht="12.75" customHeight="1" x14ac:dyDescent="0.2">
      <c r="A134" s="28" t="s">
        <v>48</v>
      </c>
      <c r="B134" s="29"/>
      <c r="C134" s="29"/>
      <c r="D134" s="29"/>
      <c r="E134" s="29"/>
      <c r="F134" s="29"/>
      <c r="G134" s="29"/>
      <c r="H134" s="29"/>
      <c r="I134" s="29"/>
      <c r="J134" s="29">
        <v>5</v>
      </c>
      <c r="K134" s="189">
        <v>3</v>
      </c>
      <c r="L134" s="3"/>
      <c r="M134" s="3"/>
      <c r="N134" s="3"/>
      <c r="O134" s="3"/>
      <c r="P134" s="21">
        <v>7</v>
      </c>
      <c r="Q134" s="22"/>
      <c r="R134" s="3"/>
    </row>
    <row r="135" spans="1:18" ht="12.75" customHeight="1" x14ac:dyDescent="0.2">
      <c r="A135" s="28" t="s">
        <v>49</v>
      </c>
      <c r="B135" s="29"/>
      <c r="C135" s="29"/>
      <c r="D135" s="29"/>
      <c r="E135" s="29"/>
      <c r="F135" s="29"/>
      <c r="G135" s="29"/>
      <c r="H135" s="29"/>
      <c r="I135" s="29"/>
      <c r="J135" s="29">
        <v>2</v>
      </c>
      <c r="K135" s="189">
        <v>1</v>
      </c>
      <c r="L135" s="3"/>
      <c r="M135" s="3"/>
      <c r="N135" s="3"/>
      <c r="O135" s="3"/>
      <c r="P135" s="21">
        <v>4</v>
      </c>
      <c r="Q135" s="22"/>
      <c r="R135" s="3"/>
    </row>
    <row r="136" spans="1:18" ht="12.75" customHeight="1" x14ac:dyDescent="0.2">
      <c r="A136" s="28" t="s">
        <v>50</v>
      </c>
      <c r="B136" s="29"/>
      <c r="C136" s="29"/>
      <c r="D136" s="29"/>
      <c r="E136" s="29"/>
      <c r="F136" s="29"/>
      <c r="G136" s="29"/>
      <c r="H136" s="29"/>
      <c r="I136" s="29"/>
      <c r="J136" s="29">
        <v>2</v>
      </c>
      <c r="K136" s="189">
        <v>1</v>
      </c>
      <c r="L136" s="3"/>
      <c r="M136" s="3"/>
      <c r="N136" s="3"/>
      <c r="O136" s="3"/>
      <c r="P136" s="21">
        <v>3</v>
      </c>
      <c r="Q136" s="22"/>
      <c r="R136" s="3"/>
    </row>
    <row r="137" spans="1:18" ht="12.75" customHeight="1" x14ac:dyDescent="0.2">
      <c r="A137" s="28" t="s">
        <v>51</v>
      </c>
      <c r="B137" s="29"/>
      <c r="C137" s="29"/>
      <c r="D137" s="29"/>
      <c r="E137" s="29"/>
      <c r="F137" s="29"/>
      <c r="G137" s="29"/>
      <c r="H137" s="29"/>
      <c r="I137" s="29"/>
      <c r="J137" s="29">
        <v>1</v>
      </c>
      <c r="K137" s="189">
        <v>1</v>
      </c>
      <c r="L137" s="3"/>
      <c r="M137" s="3"/>
      <c r="N137" s="3"/>
      <c r="O137" s="3"/>
      <c r="P137" s="21">
        <v>1</v>
      </c>
      <c r="Q137" s="22"/>
      <c r="R137" s="3"/>
    </row>
    <row r="138" spans="1:18" ht="12.75" customHeight="1" x14ac:dyDescent="0.2">
      <c r="K138" s="191">
        <f>SUM(K129:K137)</f>
        <v>79</v>
      </c>
      <c r="L138" s="3">
        <f>SUM(K129:K131)/B123</f>
        <v>0.29746835443037972</v>
      </c>
      <c r="M138" s="3">
        <f>K138/B123</f>
        <v>0.5</v>
      </c>
      <c r="N138" s="3">
        <f>M138-L138</f>
        <v>0.20253164556962028</v>
      </c>
      <c r="O138" s="3"/>
    </row>
    <row r="139" spans="1:18" ht="12.75" customHeight="1" x14ac:dyDescent="0.2">
      <c r="A139" s="32" t="s">
        <v>34</v>
      </c>
      <c r="B139" s="32"/>
      <c r="C139" s="32"/>
      <c r="D139" s="32"/>
      <c r="E139" s="32"/>
      <c r="F139" s="2">
        <f>((K129*7)+(K130*8)+(K131*9)+(K132*10)+(K133*11)+(K134*12))/K138</f>
        <v>9.1012658227848107</v>
      </c>
      <c r="K139" s="191"/>
      <c r="L139" s="3"/>
      <c r="M139" s="3"/>
      <c r="N139" s="3"/>
      <c r="O139" s="3"/>
    </row>
    <row r="140" spans="1:18" ht="12.75" customHeight="1" x14ac:dyDescent="0.2">
      <c r="K140" s="191"/>
      <c r="L140" s="3"/>
      <c r="M140" s="3"/>
      <c r="N140" s="3"/>
      <c r="O140" s="3"/>
      <c r="P140" s="25">
        <f>B123+B144</f>
        <v>260</v>
      </c>
      <c r="Q140" s="25">
        <f>K129+K130+K131+K150+K151+K152</f>
        <v>71</v>
      </c>
      <c r="R140" s="37">
        <f>Q140/P140</f>
        <v>0.27307692307692305</v>
      </c>
    </row>
    <row r="141" spans="1:18" ht="12.75" customHeight="1" x14ac:dyDescent="0.3">
      <c r="A141" s="38" t="s">
        <v>63</v>
      </c>
      <c r="L141" s="3"/>
      <c r="M141" s="3"/>
      <c r="O141" s="3"/>
    </row>
    <row r="142" spans="1:18" ht="25.5" customHeight="1" x14ac:dyDescent="0.2">
      <c r="B142" s="310" t="s">
        <v>2</v>
      </c>
      <c r="C142" s="311"/>
      <c r="D142" s="311"/>
      <c r="E142" s="311"/>
      <c r="F142" s="311"/>
      <c r="G142" s="311"/>
      <c r="H142" s="311"/>
      <c r="I142" s="311"/>
      <c r="J142" s="311"/>
      <c r="L142" s="4" t="s">
        <v>3</v>
      </c>
      <c r="M142" s="4" t="s">
        <v>4</v>
      </c>
      <c r="N142" s="5" t="s">
        <v>5</v>
      </c>
      <c r="O142" s="4" t="s">
        <v>6</v>
      </c>
      <c r="P142" s="6" t="s">
        <v>7</v>
      </c>
      <c r="Q142" s="6" t="s">
        <v>8</v>
      </c>
      <c r="R142" s="7" t="s">
        <v>9</v>
      </c>
    </row>
    <row r="143" spans="1:18" ht="12.75" customHeight="1" x14ac:dyDescent="0.2">
      <c r="A143" s="9" t="s">
        <v>10</v>
      </c>
      <c r="B143" s="10">
        <v>1</v>
      </c>
      <c r="C143" s="10">
        <v>2</v>
      </c>
      <c r="D143" s="10">
        <v>3</v>
      </c>
      <c r="E143" s="10">
        <v>4</v>
      </c>
      <c r="F143" s="10">
        <v>5</v>
      </c>
      <c r="G143" s="10">
        <v>6</v>
      </c>
      <c r="H143" s="10">
        <v>7</v>
      </c>
      <c r="I143" s="10">
        <v>8</v>
      </c>
      <c r="J143" s="10">
        <v>9</v>
      </c>
      <c r="K143" s="115" t="s">
        <v>11</v>
      </c>
      <c r="L143" s="36"/>
      <c r="M143" s="11"/>
      <c r="N143" s="12"/>
      <c r="O143" s="13"/>
      <c r="P143" s="14"/>
      <c r="Q143" s="14"/>
      <c r="R143" s="3"/>
    </row>
    <row r="144" spans="1:18" ht="12.75" customHeight="1" x14ac:dyDescent="0.2">
      <c r="A144" s="26" t="s">
        <v>14</v>
      </c>
      <c r="B144" s="10">
        <v>102</v>
      </c>
      <c r="C144" s="10"/>
      <c r="D144" s="10"/>
      <c r="E144" s="10"/>
      <c r="F144" s="10"/>
      <c r="G144" s="10"/>
      <c r="H144" s="10"/>
      <c r="I144" s="10"/>
      <c r="J144" s="10"/>
      <c r="K144" s="188"/>
      <c r="L144" s="36"/>
      <c r="M144" s="11"/>
      <c r="N144" s="12"/>
      <c r="O144" s="13"/>
      <c r="P144" s="17">
        <f>B144</f>
        <v>102</v>
      </c>
      <c r="Q144" s="14"/>
      <c r="R144" s="3"/>
    </row>
    <row r="145" spans="1:18" ht="12.75" customHeight="1" x14ac:dyDescent="0.2">
      <c r="A145" s="26" t="s">
        <v>15</v>
      </c>
      <c r="B145" s="10"/>
      <c r="C145" s="10">
        <v>62</v>
      </c>
      <c r="D145" s="10"/>
      <c r="E145" s="10"/>
      <c r="F145" s="10"/>
      <c r="G145" s="10"/>
      <c r="H145" s="10"/>
      <c r="I145" s="10"/>
      <c r="J145" s="10"/>
      <c r="K145" s="188"/>
      <c r="L145" s="36"/>
      <c r="M145" s="11"/>
      <c r="N145" s="12"/>
      <c r="O145" s="13">
        <f>C145/B144</f>
        <v>0.60784313725490191</v>
      </c>
      <c r="P145" s="21">
        <v>66</v>
      </c>
      <c r="Q145" s="22">
        <f t="shared" ref="Q145:Q152" si="59">P145/P144</f>
        <v>0.6470588235294118</v>
      </c>
      <c r="R145" s="3">
        <f t="shared" ref="R145:R152" si="60">100%-Q145</f>
        <v>0.3529411764705882</v>
      </c>
    </row>
    <row r="146" spans="1:18" ht="12.75" customHeight="1" x14ac:dyDescent="0.2">
      <c r="A146" s="26" t="s">
        <v>16</v>
      </c>
      <c r="B146" s="10"/>
      <c r="C146" s="10"/>
      <c r="D146" s="10">
        <v>37</v>
      </c>
      <c r="E146" s="10"/>
      <c r="F146" s="10"/>
      <c r="G146" s="10"/>
      <c r="H146" s="10"/>
      <c r="I146" s="10"/>
      <c r="J146" s="10"/>
      <c r="K146" s="188"/>
      <c r="L146" s="36"/>
      <c r="M146" s="11"/>
      <c r="N146" s="12"/>
      <c r="O146" s="13">
        <f>D146/C145</f>
        <v>0.59677419354838712</v>
      </c>
      <c r="P146" s="21">
        <v>58</v>
      </c>
      <c r="Q146" s="22">
        <f t="shared" si="59"/>
        <v>0.87878787878787878</v>
      </c>
      <c r="R146" s="3">
        <f t="shared" si="60"/>
        <v>0.12121212121212122</v>
      </c>
    </row>
    <row r="147" spans="1:18" ht="12.75" customHeight="1" x14ac:dyDescent="0.2">
      <c r="A147" s="26" t="s">
        <v>17</v>
      </c>
      <c r="B147" s="10"/>
      <c r="C147" s="10"/>
      <c r="D147" s="10"/>
      <c r="E147" s="10">
        <v>29</v>
      </c>
      <c r="F147" s="10"/>
      <c r="G147" s="10"/>
      <c r="H147" s="10"/>
      <c r="I147" s="10"/>
      <c r="J147" s="10"/>
      <c r="K147" s="188"/>
      <c r="L147" s="36"/>
      <c r="M147" s="11"/>
      <c r="N147" s="12"/>
      <c r="O147" s="13">
        <f>E147/D146</f>
        <v>0.78378378378378377</v>
      </c>
      <c r="P147" s="21">
        <v>54</v>
      </c>
      <c r="Q147" s="22">
        <f t="shared" si="59"/>
        <v>0.93103448275862066</v>
      </c>
      <c r="R147" s="3">
        <f t="shared" si="60"/>
        <v>6.8965517241379337E-2</v>
      </c>
    </row>
    <row r="148" spans="1:18" ht="12.75" customHeight="1" x14ac:dyDescent="0.2">
      <c r="A148" s="26" t="s">
        <v>18</v>
      </c>
      <c r="B148" s="10"/>
      <c r="C148" s="10"/>
      <c r="D148" s="10"/>
      <c r="E148" s="10"/>
      <c r="F148" s="10">
        <v>23</v>
      </c>
      <c r="G148" s="10"/>
      <c r="H148" s="10"/>
      <c r="I148" s="10"/>
      <c r="J148" s="10"/>
      <c r="K148" s="188"/>
      <c r="L148" s="36"/>
      <c r="M148" s="11"/>
      <c r="N148" s="12"/>
      <c r="O148" s="13">
        <f>F148/E147</f>
        <v>0.7931034482758621</v>
      </c>
      <c r="P148" s="21">
        <v>51</v>
      </c>
      <c r="Q148" s="22">
        <f t="shared" si="59"/>
        <v>0.94444444444444442</v>
      </c>
      <c r="R148" s="3">
        <f t="shared" si="60"/>
        <v>5.555555555555558E-2</v>
      </c>
    </row>
    <row r="149" spans="1:18" ht="12.75" customHeight="1" x14ac:dyDescent="0.2">
      <c r="A149" s="26" t="s">
        <v>19</v>
      </c>
      <c r="B149" s="10"/>
      <c r="C149" s="10"/>
      <c r="D149" s="10"/>
      <c r="E149" s="10"/>
      <c r="F149" s="10"/>
      <c r="G149" s="10">
        <v>22</v>
      </c>
      <c r="H149" s="10"/>
      <c r="I149" s="10"/>
      <c r="J149" s="10"/>
      <c r="K149" s="188"/>
      <c r="L149" s="36"/>
      <c r="M149" s="11"/>
      <c r="N149" s="12"/>
      <c r="O149" s="13">
        <f>G149/F148</f>
        <v>0.95652173913043481</v>
      </c>
      <c r="P149" s="21">
        <v>48</v>
      </c>
      <c r="Q149" s="22">
        <f t="shared" si="59"/>
        <v>0.94117647058823528</v>
      </c>
      <c r="R149" s="3">
        <f t="shared" si="60"/>
        <v>5.8823529411764719E-2</v>
      </c>
    </row>
    <row r="150" spans="1:18" ht="12.75" customHeight="1" x14ac:dyDescent="0.2">
      <c r="A150" s="26" t="s">
        <v>20</v>
      </c>
      <c r="B150" s="10"/>
      <c r="C150" s="10"/>
      <c r="D150" s="10"/>
      <c r="E150" s="10"/>
      <c r="F150" s="10"/>
      <c r="G150" s="10"/>
      <c r="H150" s="10">
        <v>22</v>
      </c>
      <c r="I150" s="10">
        <v>1</v>
      </c>
      <c r="J150" s="10">
        <v>4</v>
      </c>
      <c r="K150" s="188">
        <v>4</v>
      </c>
      <c r="L150" s="11"/>
      <c r="M150" s="11"/>
      <c r="N150" s="11"/>
      <c r="O150" s="13">
        <f>H150/G149</f>
        <v>1</v>
      </c>
      <c r="P150" s="21">
        <v>48</v>
      </c>
      <c r="Q150" s="22">
        <f t="shared" si="59"/>
        <v>1</v>
      </c>
      <c r="R150" s="3">
        <f t="shared" si="60"/>
        <v>0</v>
      </c>
    </row>
    <row r="151" spans="1:18" ht="12.75" customHeight="1" x14ac:dyDescent="0.2">
      <c r="A151" s="26" t="s">
        <v>21</v>
      </c>
      <c r="B151" s="10"/>
      <c r="C151" s="10"/>
      <c r="D151" s="10"/>
      <c r="E151" s="10"/>
      <c r="F151" s="10"/>
      <c r="G151" s="10"/>
      <c r="H151" s="10"/>
      <c r="I151" s="10">
        <v>19</v>
      </c>
      <c r="J151" s="10"/>
      <c r="K151" s="188">
        <v>1</v>
      </c>
      <c r="L151" s="11"/>
      <c r="M151" s="11"/>
      <c r="N151" s="11"/>
      <c r="O151" s="13">
        <f>I151/H150</f>
        <v>0.86363636363636365</v>
      </c>
      <c r="P151" s="21">
        <v>46</v>
      </c>
      <c r="Q151" s="22">
        <f t="shared" si="59"/>
        <v>0.95833333333333337</v>
      </c>
      <c r="R151" s="3">
        <f t="shared" si="60"/>
        <v>4.166666666666663E-2</v>
      </c>
    </row>
    <row r="152" spans="1:18" ht="12.75" customHeight="1" x14ac:dyDescent="0.2">
      <c r="A152" s="28" t="s">
        <v>22</v>
      </c>
      <c r="B152" s="29"/>
      <c r="C152" s="29"/>
      <c r="D152" s="29"/>
      <c r="E152" s="29"/>
      <c r="F152" s="29"/>
      <c r="G152" s="29"/>
      <c r="H152" s="29"/>
      <c r="I152" s="29"/>
      <c r="J152" s="29">
        <v>19</v>
      </c>
      <c r="K152" s="189">
        <v>19</v>
      </c>
      <c r="L152" s="3"/>
      <c r="M152" s="3"/>
      <c r="N152" s="3"/>
      <c r="O152" s="13">
        <f>J152/I151</f>
        <v>1</v>
      </c>
      <c r="P152" s="21">
        <v>45</v>
      </c>
      <c r="Q152" s="22">
        <f t="shared" si="59"/>
        <v>0.97826086956521741</v>
      </c>
      <c r="R152" s="3">
        <f t="shared" si="60"/>
        <v>2.1739130434782594E-2</v>
      </c>
    </row>
    <row r="153" spans="1:18" ht="12.75" customHeight="1" x14ac:dyDescent="0.2">
      <c r="A153" s="28" t="s">
        <v>23</v>
      </c>
      <c r="B153" s="29"/>
      <c r="C153" s="29"/>
      <c r="D153" s="29"/>
      <c r="E153" s="29"/>
      <c r="F153" s="29"/>
      <c r="G153" s="29"/>
      <c r="H153" s="29"/>
      <c r="I153" s="29"/>
      <c r="J153" s="29">
        <v>12</v>
      </c>
      <c r="K153" s="189">
        <v>13</v>
      </c>
      <c r="L153" s="3"/>
      <c r="M153" s="3"/>
      <c r="N153" s="3"/>
      <c r="O153" s="3"/>
      <c r="P153" s="21">
        <v>25</v>
      </c>
      <c r="Q153" s="22"/>
      <c r="R153" s="3"/>
    </row>
    <row r="154" spans="1:18" ht="12.75" customHeight="1" x14ac:dyDescent="0.2">
      <c r="A154" s="28" t="s">
        <v>48</v>
      </c>
      <c r="B154" s="29"/>
      <c r="C154" s="29"/>
      <c r="D154" s="29"/>
      <c r="E154" s="29"/>
      <c r="F154" s="29"/>
      <c r="G154" s="29"/>
      <c r="H154" s="29"/>
      <c r="I154" s="29"/>
      <c r="J154" s="29">
        <v>11</v>
      </c>
      <c r="K154" s="189">
        <v>9</v>
      </c>
      <c r="L154" s="3"/>
      <c r="M154" s="3"/>
      <c r="N154" s="3"/>
      <c r="O154" s="3"/>
      <c r="P154" s="21">
        <v>12</v>
      </c>
      <c r="Q154" s="22"/>
      <c r="R154" s="3"/>
    </row>
    <row r="155" spans="1:18" ht="12.75" customHeight="1" x14ac:dyDescent="0.2">
      <c r="A155" s="28" t="s">
        <v>49</v>
      </c>
      <c r="B155" s="29"/>
      <c r="C155" s="29"/>
      <c r="D155" s="29"/>
      <c r="E155" s="29"/>
      <c r="F155" s="29"/>
      <c r="G155" s="29"/>
      <c r="H155" s="29"/>
      <c r="I155" s="29"/>
      <c r="J155" s="29">
        <v>3</v>
      </c>
      <c r="K155" s="189">
        <v>1</v>
      </c>
      <c r="L155" s="3"/>
      <c r="M155" s="3"/>
      <c r="N155" s="3"/>
      <c r="O155" s="3"/>
      <c r="P155" s="21">
        <v>3</v>
      </c>
      <c r="Q155" s="22"/>
      <c r="R155" s="3"/>
    </row>
    <row r="156" spans="1:18" ht="12.75" customHeight="1" x14ac:dyDescent="0.2">
      <c r="A156" s="28" t="s">
        <v>50</v>
      </c>
      <c r="B156" s="29"/>
      <c r="C156" s="29"/>
      <c r="D156" s="29"/>
      <c r="E156" s="29"/>
      <c r="F156" s="29"/>
      <c r="G156" s="29"/>
      <c r="H156" s="29"/>
      <c r="I156" s="29"/>
      <c r="J156" s="29">
        <v>1</v>
      </c>
      <c r="K156" s="189">
        <v>2</v>
      </c>
      <c r="L156" s="3"/>
      <c r="M156" s="3"/>
      <c r="N156" s="3"/>
      <c r="O156" s="3"/>
      <c r="P156" s="21">
        <v>2</v>
      </c>
      <c r="Q156" s="22"/>
      <c r="R156" s="3"/>
    </row>
    <row r="157" spans="1:18" ht="12.75" customHeight="1" x14ac:dyDescent="0.2">
      <c r="K157" s="191">
        <f>SUM(K150:K156)</f>
        <v>49</v>
      </c>
      <c r="L157" s="3">
        <f>SUM(K150:K152)/B144</f>
        <v>0.23529411764705882</v>
      </c>
      <c r="M157" s="3">
        <f>K157/B144</f>
        <v>0.48039215686274511</v>
      </c>
      <c r="N157" s="3">
        <f>M157-L157</f>
        <v>0.24509803921568629</v>
      </c>
      <c r="O157" s="3"/>
    </row>
    <row r="158" spans="1:18" ht="12.75" customHeight="1" x14ac:dyDescent="0.2">
      <c r="A158" s="32" t="s">
        <v>34</v>
      </c>
      <c r="B158" s="32"/>
      <c r="C158" s="32"/>
      <c r="D158" s="32"/>
      <c r="E158" s="32"/>
      <c r="F158" s="2">
        <f>((K150*7)+(K151*8)+(K152*9)+(K153*10)+(K154*11))/K157</f>
        <v>8.8979591836734695</v>
      </c>
      <c r="K158" s="191"/>
      <c r="L158" s="3"/>
      <c r="M158" s="3"/>
      <c r="N158" s="3"/>
      <c r="O158" s="3"/>
    </row>
    <row r="159" spans="1:18" ht="12.75" customHeight="1" x14ac:dyDescent="0.2">
      <c r="K159" s="191"/>
      <c r="L159" s="3"/>
      <c r="M159" s="3"/>
      <c r="O159" s="3"/>
    </row>
    <row r="160" spans="1:18" ht="12.75" customHeight="1" x14ac:dyDescent="0.3">
      <c r="A160" s="38" t="s">
        <v>64</v>
      </c>
      <c r="L160" s="3"/>
      <c r="M160" s="3"/>
      <c r="O160" s="3"/>
    </row>
    <row r="161" spans="1:18" ht="25.5" customHeight="1" x14ac:dyDescent="0.2">
      <c r="B161" s="310" t="s">
        <v>2</v>
      </c>
      <c r="C161" s="311"/>
      <c r="D161" s="311"/>
      <c r="E161" s="311"/>
      <c r="F161" s="311"/>
      <c r="G161" s="311"/>
      <c r="H161" s="311"/>
      <c r="I161" s="311"/>
      <c r="J161" s="311"/>
      <c r="L161" s="4" t="s">
        <v>3</v>
      </c>
      <c r="M161" s="4" t="s">
        <v>4</v>
      </c>
      <c r="N161" s="5" t="s">
        <v>5</v>
      </c>
      <c r="O161" s="4" t="s">
        <v>6</v>
      </c>
      <c r="P161" s="6" t="s">
        <v>7</v>
      </c>
      <c r="Q161" s="6" t="s">
        <v>8</v>
      </c>
      <c r="R161" s="7" t="s">
        <v>9</v>
      </c>
    </row>
    <row r="162" spans="1:18" ht="12.75" customHeight="1" x14ac:dyDescent="0.2">
      <c r="A162" s="9" t="s">
        <v>10</v>
      </c>
      <c r="B162" s="10">
        <v>1</v>
      </c>
      <c r="C162" s="10">
        <v>2</v>
      </c>
      <c r="D162" s="10">
        <v>3</v>
      </c>
      <c r="E162" s="10">
        <v>4</v>
      </c>
      <c r="F162" s="10">
        <v>5</v>
      </c>
      <c r="G162" s="10">
        <v>6</v>
      </c>
      <c r="H162" s="10">
        <v>7</v>
      </c>
      <c r="I162" s="10">
        <v>8</v>
      </c>
      <c r="J162" s="10">
        <v>9</v>
      </c>
      <c r="K162" s="115" t="s">
        <v>11</v>
      </c>
      <c r="L162" s="36"/>
      <c r="M162" s="11"/>
      <c r="N162" s="12"/>
      <c r="O162" s="13"/>
      <c r="P162" s="14"/>
      <c r="Q162" s="14"/>
      <c r="R162" s="3"/>
    </row>
    <row r="163" spans="1:18" ht="12.75" customHeight="1" x14ac:dyDescent="0.2">
      <c r="A163" s="26" t="s">
        <v>15</v>
      </c>
      <c r="B163" s="10">
        <v>132</v>
      </c>
      <c r="C163" s="10"/>
      <c r="D163" s="10"/>
      <c r="E163" s="10"/>
      <c r="F163" s="10"/>
      <c r="G163" s="10"/>
      <c r="H163" s="10"/>
      <c r="I163" s="10"/>
      <c r="J163" s="10"/>
      <c r="K163" s="188"/>
      <c r="L163" s="36"/>
      <c r="M163" s="11"/>
      <c r="N163" s="12"/>
      <c r="O163" s="13"/>
      <c r="P163" s="17">
        <f>B163</f>
        <v>132</v>
      </c>
      <c r="Q163" s="14"/>
      <c r="R163" s="3"/>
    </row>
    <row r="164" spans="1:18" ht="12.75" customHeight="1" x14ac:dyDescent="0.2">
      <c r="A164" s="26" t="s">
        <v>16</v>
      </c>
      <c r="B164" s="10"/>
      <c r="C164" s="10">
        <v>92</v>
      </c>
      <c r="D164" s="10"/>
      <c r="E164" s="10"/>
      <c r="F164" s="10"/>
      <c r="G164" s="10"/>
      <c r="H164" s="10"/>
      <c r="I164" s="10"/>
      <c r="J164" s="10"/>
      <c r="K164" s="188"/>
      <c r="L164" s="36"/>
      <c r="M164" s="11"/>
      <c r="N164" s="12"/>
      <c r="O164" s="13">
        <f>C164/B163</f>
        <v>0.69696969696969702</v>
      </c>
      <c r="P164" s="21">
        <v>91</v>
      </c>
      <c r="Q164" s="22">
        <f t="shared" ref="Q164:Q171" si="61">P164/P163</f>
        <v>0.68939393939393945</v>
      </c>
      <c r="R164" s="3">
        <f t="shared" ref="R164:R171" si="62">100%-Q164</f>
        <v>0.31060606060606055</v>
      </c>
    </row>
    <row r="165" spans="1:18" ht="12.75" customHeight="1" x14ac:dyDescent="0.2">
      <c r="A165" s="26" t="s">
        <v>17</v>
      </c>
      <c r="B165" s="10"/>
      <c r="C165" s="10"/>
      <c r="D165" s="10">
        <v>75</v>
      </c>
      <c r="E165" s="10"/>
      <c r="F165" s="10"/>
      <c r="G165" s="10"/>
      <c r="H165" s="10"/>
      <c r="I165" s="10"/>
      <c r="J165" s="10"/>
      <c r="K165" s="188"/>
      <c r="L165" s="36"/>
      <c r="M165" s="11"/>
      <c r="N165" s="12"/>
      <c r="O165" s="13">
        <f>D165/C164</f>
        <v>0.81521739130434778</v>
      </c>
      <c r="P165" s="21">
        <v>80</v>
      </c>
      <c r="Q165" s="22">
        <f t="shared" si="61"/>
        <v>0.87912087912087911</v>
      </c>
      <c r="R165" s="3">
        <f t="shared" si="62"/>
        <v>0.12087912087912089</v>
      </c>
    </row>
    <row r="166" spans="1:18" ht="12.75" customHeight="1" x14ac:dyDescent="0.2">
      <c r="A166" s="26" t="s">
        <v>18</v>
      </c>
      <c r="B166" s="10"/>
      <c r="C166" s="10"/>
      <c r="D166" s="10"/>
      <c r="E166" s="10">
        <v>63</v>
      </c>
      <c r="F166" s="10"/>
      <c r="G166" s="10"/>
      <c r="H166" s="10"/>
      <c r="I166" s="10"/>
      <c r="J166" s="10"/>
      <c r="K166" s="188"/>
      <c r="L166" s="36"/>
      <c r="M166" s="11"/>
      <c r="N166" s="12"/>
      <c r="O166" s="13">
        <f>E166/D165</f>
        <v>0.84</v>
      </c>
      <c r="P166" s="21">
        <v>74</v>
      </c>
      <c r="Q166" s="22">
        <f t="shared" si="61"/>
        <v>0.92500000000000004</v>
      </c>
      <c r="R166" s="3">
        <f t="shared" si="62"/>
        <v>7.4999999999999956E-2</v>
      </c>
    </row>
    <row r="167" spans="1:18" ht="12.75" customHeight="1" x14ac:dyDescent="0.2">
      <c r="A167" s="26" t="s">
        <v>19</v>
      </c>
      <c r="B167" s="10"/>
      <c r="C167" s="10"/>
      <c r="D167" s="10"/>
      <c r="E167" s="10"/>
      <c r="F167" s="10">
        <v>55</v>
      </c>
      <c r="G167" s="10"/>
      <c r="H167" s="10"/>
      <c r="I167" s="10"/>
      <c r="J167" s="10"/>
      <c r="K167" s="188"/>
      <c r="L167" s="36"/>
      <c r="M167" s="11"/>
      <c r="N167" s="12"/>
      <c r="O167" s="13">
        <f>F167/E166</f>
        <v>0.87301587301587302</v>
      </c>
      <c r="P167" s="21">
        <v>72</v>
      </c>
      <c r="Q167" s="22">
        <f t="shared" si="61"/>
        <v>0.97297297297297303</v>
      </c>
      <c r="R167" s="3">
        <f t="shared" si="62"/>
        <v>2.7027027027026973E-2</v>
      </c>
    </row>
    <row r="168" spans="1:18" ht="12.75" customHeight="1" x14ac:dyDescent="0.2">
      <c r="A168" s="26" t="s">
        <v>20</v>
      </c>
      <c r="B168" s="10"/>
      <c r="C168" s="10"/>
      <c r="D168" s="10"/>
      <c r="E168" s="10"/>
      <c r="F168" s="10"/>
      <c r="G168" s="10">
        <v>52</v>
      </c>
      <c r="H168" s="10"/>
      <c r="I168" s="10"/>
      <c r="J168" s="10"/>
      <c r="K168" s="188"/>
      <c r="L168" s="11"/>
      <c r="M168" s="11"/>
      <c r="N168" s="11"/>
      <c r="O168" s="13">
        <f>G168/F167</f>
        <v>0.94545454545454544</v>
      </c>
      <c r="P168" s="21">
        <v>71</v>
      </c>
      <c r="Q168" s="22">
        <f t="shared" si="61"/>
        <v>0.98611111111111116</v>
      </c>
      <c r="R168" s="3">
        <f t="shared" si="62"/>
        <v>1.388888888888884E-2</v>
      </c>
    </row>
    <row r="169" spans="1:18" ht="12.75" customHeight="1" x14ac:dyDescent="0.2">
      <c r="A169" s="26" t="s">
        <v>21</v>
      </c>
      <c r="B169" s="10"/>
      <c r="C169" s="10"/>
      <c r="D169" s="10"/>
      <c r="E169" s="10"/>
      <c r="F169" s="10"/>
      <c r="G169" s="10"/>
      <c r="H169" s="10">
        <v>52</v>
      </c>
      <c r="I169" s="10"/>
      <c r="J169" s="10"/>
      <c r="K169" s="188"/>
      <c r="L169" s="11"/>
      <c r="M169" s="11"/>
      <c r="N169" s="11"/>
      <c r="O169" s="13">
        <f>H169/G168</f>
        <v>1</v>
      </c>
      <c r="P169" s="21">
        <v>75</v>
      </c>
      <c r="Q169" s="22">
        <f t="shared" si="61"/>
        <v>1.056338028169014</v>
      </c>
      <c r="R169" s="3">
        <f t="shared" si="62"/>
        <v>-5.6338028169014009E-2</v>
      </c>
    </row>
    <row r="170" spans="1:18" ht="12.75" customHeight="1" x14ac:dyDescent="0.2">
      <c r="A170" s="28" t="s">
        <v>22</v>
      </c>
      <c r="B170" s="29"/>
      <c r="C170" s="29"/>
      <c r="D170" s="29"/>
      <c r="E170" s="29"/>
      <c r="F170" s="29"/>
      <c r="G170" s="29"/>
      <c r="H170" s="29"/>
      <c r="I170" s="29">
        <v>52</v>
      </c>
      <c r="J170" s="29"/>
      <c r="K170" s="189"/>
      <c r="L170" s="3"/>
      <c r="M170" s="3"/>
      <c r="N170" s="3"/>
      <c r="O170" s="13">
        <f>I170/H169</f>
        <v>1</v>
      </c>
      <c r="P170" s="21">
        <v>72</v>
      </c>
      <c r="Q170" s="22">
        <f t="shared" si="61"/>
        <v>0.96</v>
      </c>
      <c r="R170" s="3">
        <f t="shared" si="62"/>
        <v>4.0000000000000036E-2</v>
      </c>
    </row>
    <row r="171" spans="1:18" ht="12.75" customHeight="1" x14ac:dyDescent="0.2">
      <c r="A171" s="28" t="s">
        <v>23</v>
      </c>
      <c r="B171" s="29"/>
      <c r="C171" s="29"/>
      <c r="D171" s="29"/>
      <c r="E171" s="29"/>
      <c r="F171" s="29"/>
      <c r="G171" s="29"/>
      <c r="H171" s="29"/>
      <c r="I171" s="29"/>
      <c r="J171" s="29">
        <v>52</v>
      </c>
      <c r="K171" s="189">
        <v>13</v>
      </c>
      <c r="L171" s="3"/>
      <c r="M171" s="3"/>
      <c r="N171" s="3"/>
      <c r="O171" s="3">
        <f>J171/I170</f>
        <v>1</v>
      </c>
      <c r="P171" s="21">
        <v>72</v>
      </c>
      <c r="Q171" s="22">
        <f t="shared" si="61"/>
        <v>1</v>
      </c>
      <c r="R171" s="3">
        <f t="shared" si="62"/>
        <v>0</v>
      </c>
    </row>
    <row r="172" spans="1:18" ht="12.75" customHeight="1" x14ac:dyDescent="0.2">
      <c r="A172" s="28" t="s">
        <v>48</v>
      </c>
      <c r="B172" s="29"/>
      <c r="C172" s="29"/>
      <c r="D172" s="29"/>
      <c r="E172" s="29"/>
      <c r="F172" s="29"/>
      <c r="G172" s="29"/>
      <c r="H172" s="29"/>
      <c r="I172" s="29"/>
      <c r="J172" s="29">
        <v>23</v>
      </c>
      <c r="K172" s="189">
        <v>21</v>
      </c>
      <c r="L172" s="3"/>
      <c r="M172" s="3"/>
      <c r="N172" s="3"/>
      <c r="O172" s="3"/>
      <c r="P172" s="21">
        <v>24</v>
      </c>
      <c r="Q172" s="22"/>
      <c r="R172" s="3"/>
    </row>
    <row r="173" spans="1:18" ht="12.75" customHeight="1" x14ac:dyDescent="0.2">
      <c r="A173" s="28" t="s">
        <v>49</v>
      </c>
      <c r="B173" s="29"/>
      <c r="C173" s="29"/>
      <c r="D173" s="29"/>
      <c r="E173" s="29"/>
      <c r="F173" s="29"/>
      <c r="G173" s="29"/>
      <c r="H173" s="29"/>
      <c r="I173" s="29"/>
      <c r="J173" s="29">
        <v>1</v>
      </c>
      <c r="K173" s="189">
        <v>2</v>
      </c>
      <c r="L173" s="3"/>
      <c r="M173" s="3"/>
      <c r="N173" s="3"/>
      <c r="O173" s="3"/>
      <c r="P173" s="21">
        <v>1</v>
      </c>
      <c r="Q173" s="22"/>
      <c r="R173" s="3"/>
    </row>
    <row r="174" spans="1:18" ht="12.75" customHeight="1" x14ac:dyDescent="0.2">
      <c r="A174" s="28"/>
      <c r="B174" s="29"/>
      <c r="C174" s="29"/>
      <c r="D174" s="29"/>
      <c r="E174" s="29"/>
      <c r="F174" s="29"/>
      <c r="G174" s="29"/>
      <c r="H174" s="29"/>
      <c r="I174" s="29"/>
      <c r="J174" s="29"/>
      <c r="K174" s="189"/>
      <c r="L174" s="3"/>
      <c r="M174" s="3"/>
      <c r="N174" s="3"/>
      <c r="O174" s="3"/>
      <c r="P174" s="21"/>
      <c r="Q174" s="22"/>
      <c r="R174" s="3"/>
    </row>
    <row r="175" spans="1:18" ht="12.75" customHeight="1" x14ac:dyDescent="0.2">
      <c r="K175" s="191">
        <f>SUM(K171:K173)</f>
        <v>36</v>
      </c>
      <c r="L175" s="3">
        <f>K171/B163</f>
        <v>9.8484848484848481E-2</v>
      </c>
      <c r="M175" s="3">
        <f>K175/B163</f>
        <v>0.27272727272727271</v>
      </c>
      <c r="N175" s="3">
        <f>M175-L175</f>
        <v>0.17424242424242423</v>
      </c>
      <c r="O175" s="3"/>
    </row>
    <row r="176" spans="1:18" ht="12.75" customHeight="1" x14ac:dyDescent="0.2">
      <c r="K176" s="191"/>
      <c r="L176" s="3"/>
      <c r="M176" s="3"/>
      <c r="N176" s="3"/>
      <c r="O176" s="3"/>
    </row>
    <row r="177" spans="1:18" ht="12.75" customHeight="1" x14ac:dyDescent="0.2">
      <c r="A177" s="32" t="s">
        <v>34</v>
      </c>
      <c r="B177" s="32"/>
      <c r="C177" s="32"/>
      <c r="D177" s="32"/>
      <c r="E177" s="32"/>
      <c r="F177" s="2">
        <f>((K171*9)+(K172*10))/K175</f>
        <v>9.0833333333333339</v>
      </c>
      <c r="K177" s="191"/>
      <c r="L177" s="3"/>
      <c r="M177" s="3"/>
      <c r="N177" s="3"/>
      <c r="O177" s="3"/>
    </row>
    <row r="178" spans="1:18" ht="12.75" customHeight="1" x14ac:dyDescent="0.2">
      <c r="K178" s="191"/>
      <c r="L178" s="3"/>
      <c r="M178" s="3"/>
      <c r="N178" s="3"/>
      <c r="O178" s="3"/>
    </row>
    <row r="179" spans="1:18" ht="12.75" customHeight="1" x14ac:dyDescent="0.2">
      <c r="K179" s="191"/>
      <c r="L179" s="3"/>
      <c r="M179" s="3"/>
      <c r="N179" s="3"/>
      <c r="O179" s="3"/>
    </row>
    <row r="180" spans="1:18" ht="12.75" customHeight="1" x14ac:dyDescent="0.3">
      <c r="A180" s="38" t="s">
        <v>65</v>
      </c>
      <c r="L180" s="3"/>
      <c r="M180" s="3"/>
      <c r="O180" s="3"/>
    </row>
    <row r="181" spans="1:18" ht="25.5" customHeight="1" x14ac:dyDescent="0.2">
      <c r="B181" s="310" t="s">
        <v>2</v>
      </c>
      <c r="C181" s="311"/>
      <c r="D181" s="311"/>
      <c r="E181" s="311"/>
      <c r="F181" s="311"/>
      <c r="G181" s="311"/>
      <c r="H181" s="311"/>
      <c r="I181" s="311"/>
      <c r="J181" s="311"/>
      <c r="L181" s="4" t="s">
        <v>3</v>
      </c>
      <c r="M181" s="4" t="s">
        <v>4</v>
      </c>
      <c r="N181" s="5" t="s">
        <v>5</v>
      </c>
      <c r="O181" s="4" t="s">
        <v>6</v>
      </c>
      <c r="P181" s="6" t="s">
        <v>7</v>
      </c>
      <c r="Q181" s="6" t="s">
        <v>8</v>
      </c>
      <c r="R181" s="7" t="s">
        <v>9</v>
      </c>
    </row>
    <row r="182" spans="1:18" ht="12.75" customHeight="1" x14ac:dyDescent="0.2">
      <c r="A182" s="9" t="s">
        <v>10</v>
      </c>
      <c r="B182" s="10">
        <v>1</v>
      </c>
      <c r="C182" s="10">
        <v>2</v>
      </c>
      <c r="D182" s="10">
        <v>3</v>
      </c>
      <c r="E182" s="10">
        <v>4</v>
      </c>
      <c r="F182" s="10">
        <v>5</v>
      </c>
      <c r="G182" s="10">
        <v>6</v>
      </c>
      <c r="H182" s="10">
        <v>7</v>
      </c>
      <c r="I182" s="10">
        <v>8</v>
      </c>
      <c r="J182" s="10">
        <v>9</v>
      </c>
      <c r="K182" s="115" t="s">
        <v>11</v>
      </c>
      <c r="L182" s="36"/>
      <c r="M182" s="11"/>
      <c r="N182" s="12"/>
      <c r="O182" s="13"/>
      <c r="P182" s="14"/>
      <c r="Q182" s="14"/>
      <c r="R182" s="3"/>
    </row>
    <row r="183" spans="1:18" ht="12.75" customHeight="1" x14ac:dyDescent="0.2">
      <c r="A183" s="26" t="s">
        <v>16</v>
      </c>
      <c r="B183" s="10">
        <v>65</v>
      </c>
      <c r="C183" s="10"/>
      <c r="D183" s="10"/>
      <c r="E183" s="10"/>
      <c r="F183" s="10"/>
      <c r="G183" s="10"/>
      <c r="H183" s="10"/>
      <c r="I183" s="10"/>
      <c r="J183" s="10"/>
      <c r="K183" s="188"/>
      <c r="L183" s="36"/>
      <c r="M183" s="11"/>
      <c r="N183" s="12"/>
      <c r="O183" s="13"/>
      <c r="P183" s="17">
        <f>B183</f>
        <v>65</v>
      </c>
      <c r="Q183" s="14"/>
      <c r="R183" s="3"/>
    </row>
    <row r="184" spans="1:18" ht="12.75" customHeight="1" x14ac:dyDescent="0.2">
      <c r="A184" s="26" t="s">
        <v>17</v>
      </c>
      <c r="B184" s="10"/>
      <c r="C184" s="10">
        <v>39</v>
      </c>
      <c r="D184" s="10"/>
      <c r="E184" s="10"/>
      <c r="F184" s="10"/>
      <c r="G184" s="10"/>
      <c r="H184" s="10"/>
      <c r="I184" s="10"/>
      <c r="J184" s="10"/>
      <c r="K184" s="188"/>
      <c r="L184" s="36"/>
      <c r="M184" s="11"/>
      <c r="N184" s="12"/>
      <c r="O184" s="13">
        <f>C184/B183</f>
        <v>0.6</v>
      </c>
      <c r="P184" s="21">
        <v>45</v>
      </c>
      <c r="Q184" s="22">
        <f t="shared" ref="Q184:Q191" si="63">P184/P183</f>
        <v>0.69230769230769229</v>
      </c>
      <c r="R184" s="3">
        <f t="shared" ref="R184:R191" si="64">100%-Q184</f>
        <v>0.30769230769230771</v>
      </c>
    </row>
    <row r="185" spans="1:18" ht="12.75" customHeight="1" x14ac:dyDescent="0.2">
      <c r="A185" s="26" t="s">
        <v>18</v>
      </c>
      <c r="B185" s="10"/>
      <c r="C185" s="10"/>
      <c r="D185" s="10">
        <v>32</v>
      </c>
      <c r="E185" s="10"/>
      <c r="F185" s="10"/>
      <c r="G185" s="10"/>
      <c r="H185" s="10"/>
      <c r="I185" s="10"/>
      <c r="J185" s="10"/>
      <c r="K185" s="188"/>
      <c r="L185" s="36"/>
      <c r="M185" s="11"/>
      <c r="N185" s="12"/>
      <c r="O185" s="13">
        <f>D185/C184</f>
        <v>0.82051282051282048</v>
      </c>
      <c r="P185" s="21">
        <v>40</v>
      </c>
      <c r="Q185" s="22">
        <f t="shared" si="63"/>
        <v>0.88888888888888884</v>
      </c>
      <c r="R185" s="3">
        <f t="shared" si="64"/>
        <v>0.11111111111111116</v>
      </c>
    </row>
    <row r="186" spans="1:18" ht="12.75" customHeight="1" x14ac:dyDescent="0.2">
      <c r="A186" s="26" t="s">
        <v>19</v>
      </c>
      <c r="B186" s="10"/>
      <c r="C186" s="10"/>
      <c r="D186" s="10"/>
      <c r="E186" s="10">
        <v>32</v>
      </c>
      <c r="F186" s="10"/>
      <c r="G186" s="10"/>
      <c r="H186" s="10"/>
      <c r="I186" s="10"/>
      <c r="J186" s="10"/>
      <c r="K186" s="188"/>
      <c r="L186" s="36"/>
      <c r="M186" s="11"/>
      <c r="N186" s="12"/>
      <c r="O186" s="13">
        <f>E186/D185</f>
        <v>1</v>
      </c>
      <c r="P186" s="21">
        <v>37</v>
      </c>
      <c r="Q186" s="22">
        <f t="shared" si="63"/>
        <v>0.92500000000000004</v>
      </c>
      <c r="R186" s="3">
        <f t="shared" si="64"/>
        <v>7.4999999999999956E-2</v>
      </c>
    </row>
    <row r="187" spans="1:18" ht="12.75" customHeight="1" x14ac:dyDescent="0.2">
      <c r="A187" s="26" t="s">
        <v>20</v>
      </c>
      <c r="B187" s="10"/>
      <c r="C187" s="10"/>
      <c r="D187" s="10"/>
      <c r="E187" s="10"/>
      <c r="F187" s="10">
        <v>30</v>
      </c>
      <c r="G187" s="10">
        <v>1</v>
      </c>
      <c r="H187" s="10"/>
      <c r="I187" s="10"/>
      <c r="J187" s="10"/>
      <c r="K187" s="188"/>
      <c r="L187" s="11"/>
      <c r="M187" s="11"/>
      <c r="N187" s="11"/>
      <c r="O187" s="13">
        <f>F187/E186</f>
        <v>0.9375</v>
      </c>
      <c r="P187" s="21">
        <v>37</v>
      </c>
      <c r="Q187" s="22">
        <f t="shared" si="63"/>
        <v>1</v>
      </c>
      <c r="R187" s="3">
        <f t="shared" si="64"/>
        <v>0</v>
      </c>
    </row>
    <row r="188" spans="1:18" ht="12.75" customHeight="1" x14ac:dyDescent="0.2">
      <c r="A188" s="26" t="s">
        <v>21</v>
      </c>
      <c r="B188" s="10"/>
      <c r="C188" s="10"/>
      <c r="D188" s="10"/>
      <c r="E188" s="10"/>
      <c r="F188" s="10"/>
      <c r="G188" s="10">
        <v>29</v>
      </c>
      <c r="H188" s="10"/>
      <c r="I188" s="10"/>
      <c r="J188" s="10"/>
      <c r="K188" s="188"/>
      <c r="L188" s="11"/>
      <c r="M188" s="11"/>
      <c r="N188" s="11"/>
      <c r="O188" s="13">
        <f>G188/F187</f>
        <v>0.96666666666666667</v>
      </c>
      <c r="P188" s="21">
        <v>37</v>
      </c>
      <c r="Q188" s="22">
        <f t="shared" si="63"/>
        <v>1</v>
      </c>
      <c r="R188" s="3">
        <f t="shared" si="64"/>
        <v>0</v>
      </c>
    </row>
    <row r="189" spans="1:18" ht="12.75" customHeight="1" x14ac:dyDescent="0.2">
      <c r="A189" s="28" t="s">
        <v>22</v>
      </c>
      <c r="B189" s="29"/>
      <c r="C189" s="29"/>
      <c r="D189" s="29"/>
      <c r="E189" s="29"/>
      <c r="F189" s="29"/>
      <c r="G189" s="29"/>
      <c r="H189" s="29">
        <v>27</v>
      </c>
      <c r="I189" s="29"/>
      <c r="J189" s="29"/>
      <c r="K189" s="189"/>
      <c r="L189" s="3"/>
      <c r="M189" s="3"/>
      <c r="N189" s="3"/>
      <c r="O189" s="13">
        <f>H189/G188</f>
        <v>0.93103448275862066</v>
      </c>
      <c r="P189" s="21">
        <v>37</v>
      </c>
      <c r="Q189" s="22">
        <f t="shared" si="63"/>
        <v>1</v>
      </c>
      <c r="R189" s="3">
        <f t="shared" si="64"/>
        <v>0</v>
      </c>
    </row>
    <row r="190" spans="1:18" ht="12.75" customHeight="1" x14ac:dyDescent="0.2">
      <c r="A190" s="28" t="s">
        <v>23</v>
      </c>
      <c r="B190" s="29"/>
      <c r="C190" s="29"/>
      <c r="D190" s="29"/>
      <c r="E190" s="29"/>
      <c r="F190" s="29"/>
      <c r="G190" s="29"/>
      <c r="H190" s="29"/>
      <c r="I190" s="29">
        <v>25</v>
      </c>
      <c r="J190" s="29"/>
      <c r="K190" s="189">
        <v>2</v>
      </c>
      <c r="L190" s="3"/>
      <c r="M190" s="3"/>
      <c r="N190" s="3"/>
      <c r="O190" s="3">
        <f>I190/H189</f>
        <v>0.92592592592592593</v>
      </c>
      <c r="P190" s="21">
        <v>36</v>
      </c>
      <c r="Q190" s="22">
        <f t="shared" si="63"/>
        <v>0.97297297297297303</v>
      </c>
      <c r="R190" s="3">
        <f t="shared" si="64"/>
        <v>2.7027027027026973E-2</v>
      </c>
    </row>
    <row r="191" spans="1:18" ht="12.75" customHeight="1" x14ac:dyDescent="0.2">
      <c r="A191" s="28" t="s">
        <v>48</v>
      </c>
      <c r="B191" s="29"/>
      <c r="C191" s="29"/>
      <c r="D191" s="29"/>
      <c r="E191" s="29"/>
      <c r="F191" s="29"/>
      <c r="G191" s="29"/>
      <c r="H191" s="29"/>
      <c r="I191" s="29"/>
      <c r="J191" s="29">
        <v>25</v>
      </c>
      <c r="K191" s="189">
        <v>24</v>
      </c>
      <c r="L191" s="3"/>
      <c r="M191" s="3"/>
      <c r="N191" s="3"/>
      <c r="O191" s="3">
        <f>J191/I190</f>
        <v>1</v>
      </c>
      <c r="P191" s="21">
        <v>35</v>
      </c>
      <c r="Q191" s="22">
        <f t="shared" si="63"/>
        <v>0.97222222222222221</v>
      </c>
      <c r="R191" s="3">
        <f t="shared" si="64"/>
        <v>2.777777777777779E-2</v>
      </c>
    </row>
    <row r="192" spans="1:18" ht="12.75" customHeight="1" x14ac:dyDescent="0.2">
      <c r="A192" s="28" t="s">
        <v>49</v>
      </c>
      <c r="B192" s="29"/>
      <c r="C192" s="29"/>
      <c r="D192" s="29"/>
      <c r="E192" s="29"/>
      <c r="F192" s="29"/>
      <c r="G192" s="29"/>
      <c r="H192" s="29"/>
      <c r="I192" s="29"/>
      <c r="J192" s="29">
        <v>7</v>
      </c>
      <c r="K192" s="189">
        <v>5</v>
      </c>
      <c r="L192" s="3"/>
      <c r="M192" s="3"/>
      <c r="N192" s="3"/>
      <c r="O192" s="3"/>
      <c r="P192" s="21">
        <v>8</v>
      </c>
      <c r="Q192" s="22"/>
      <c r="R192" s="3"/>
    </row>
    <row r="193" spans="1:18" ht="12.75" customHeight="1" x14ac:dyDescent="0.2">
      <c r="A193" s="28" t="s">
        <v>50</v>
      </c>
      <c r="B193" s="29"/>
      <c r="C193" s="29"/>
      <c r="D193" s="29"/>
      <c r="E193" s="29"/>
      <c r="F193" s="29"/>
      <c r="G193" s="29"/>
      <c r="H193" s="29"/>
      <c r="I193" s="29"/>
      <c r="J193" s="29">
        <v>2</v>
      </c>
      <c r="K193" s="189">
        <v>3</v>
      </c>
      <c r="L193" s="3"/>
      <c r="M193" s="3"/>
      <c r="N193" s="3"/>
      <c r="O193" s="3"/>
      <c r="P193" s="21">
        <v>4</v>
      </c>
      <c r="Q193" s="22"/>
      <c r="R193" s="3"/>
    </row>
    <row r="194" spans="1:18" ht="12.75" customHeight="1" x14ac:dyDescent="0.2">
      <c r="A194" s="28" t="s">
        <v>51</v>
      </c>
      <c r="B194" s="29"/>
      <c r="C194" s="29"/>
      <c r="D194" s="29"/>
      <c r="E194" s="29"/>
      <c r="F194" s="29"/>
      <c r="G194" s="29"/>
      <c r="H194" s="29"/>
      <c r="I194" s="29"/>
      <c r="J194" s="29">
        <v>1</v>
      </c>
      <c r="K194" s="189">
        <v>1</v>
      </c>
      <c r="L194" s="3"/>
      <c r="M194" s="3"/>
      <c r="N194" s="3"/>
      <c r="O194" s="3"/>
      <c r="P194" s="21">
        <v>1</v>
      </c>
      <c r="Q194" s="22"/>
      <c r="R194" s="3"/>
    </row>
    <row r="195" spans="1:18" ht="12.75" customHeight="1" x14ac:dyDescent="0.2">
      <c r="B195" s="29"/>
      <c r="C195" s="29"/>
      <c r="D195" s="29"/>
      <c r="E195" s="29"/>
      <c r="F195" s="29"/>
      <c r="G195" s="29"/>
      <c r="H195" s="29"/>
      <c r="I195" s="29"/>
      <c r="J195" s="29"/>
      <c r="K195" s="189">
        <f>SUM(K190:K194)</f>
        <v>35</v>
      </c>
      <c r="L195" s="3">
        <f>SUM(K190:K191)/B183</f>
        <v>0.4</v>
      </c>
      <c r="M195" s="3">
        <f>K195/B183</f>
        <v>0.53846153846153844</v>
      </c>
      <c r="N195" s="3">
        <f>M195-L195</f>
        <v>0.13846153846153841</v>
      </c>
      <c r="O195" s="3"/>
      <c r="P195" s="3"/>
      <c r="Q195" s="22"/>
      <c r="R195" s="3"/>
    </row>
    <row r="196" spans="1:18" ht="12.75" customHeight="1" x14ac:dyDescent="0.2">
      <c r="K196" s="191"/>
      <c r="L196" s="3"/>
      <c r="M196" s="3"/>
      <c r="O196" s="3"/>
    </row>
    <row r="197" spans="1:18" ht="12.75" customHeight="1" x14ac:dyDescent="0.3">
      <c r="A197" s="38" t="s">
        <v>66</v>
      </c>
      <c r="L197" s="3"/>
      <c r="M197" s="3"/>
      <c r="O197" s="3"/>
    </row>
    <row r="198" spans="1:18" ht="25.5" customHeight="1" x14ac:dyDescent="0.2">
      <c r="B198" s="310" t="s">
        <v>2</v>
      </c>
      <c r="C198" s="311"/>
      <c r="D198" s="311"/>
      <c r="E198" s="311"/>
      <c r="F198" s="311"/>
      <c r="G198" s="311"/>
      <c r="H198" s="311"/>
      <c r="I198" s="311"/>
      <c r="J198" s="311"/>
      <c r="L198" s="4" t="s">
        <v>3</v>
      </c>
      <c r="M198" s="4" t="s">
        <v>4</v>
      </c>
      <c r="N198" s="5" t="s">
        <v>5</v>
      </c>
      <c r="O198" s="4" t="s">
        <v>6</v>
      </c>
      <c r="P198" s="6" t="s">
        <v>7</v>
      </c>
      <c r="Q198" s="6" t="s">
        <v>8</v>
      </c>
      <c r="R198" s="7" t="s">
        <v>9</v>
      </c>
    </row>
    <row r="199" spans="1:18" ht="12.75" customHeight="1" x14ac:dyDescent="0.2">
      <c r="A199" s="9" t="s">
        <v>10</v>
      </c>
      <c r="B199" s="10">
        <v>1</v>
      </c>
      <c r="C199" s="10">
        <v>2</v>
      </c>
      <c r="D199" s="10">
        <v>3</v>
      </c>
      <c r="E199" s="10">
        <v>4</v>
      </c>
      <c r="F199" s="10">
        <v>5</v>
      </c>
      <c r="G199" s="10">
        <v>6</v>
      </c>
      <c r="H199" s="10">
        <v>7</v>
      </c>
      <c r="I199" s="10">
        <v>8</v>
      </c>
      <c r="J199" s="10">
        <v>9</v>
      </c>
      <c r="K199" s="115" t="s">
        <v>11</v>
      </c>
      <c r="L199" s="36"/>
      <c r="M199" s="11"/>
      <c r="N199" s="12"/>
      <c r="O199" s="13"/>
      <c r="P199" s="14"/>
      <c r="Q199" s="14"/>
      <c r="R199" s="3"/>
    </row>
    <row r="200" spans="1:18" ht="12.75" customHeight="1" x14ac:dyDescent="0.2">
      <c r="A200" s="26" t="s">
        <v>17</v>
      </c>
      <c r="B200" s="10">
        <v>138</v>
      </c>
      <c r="C200" s="10"/>
      <c r="D200" s="10"/>
      <c r="E200" s="10"/>
      <c r="F200" s="10"/>
      <c r="G200" s="10"/>
      <c r="H200" s="10"/>
      <c r="I200" s="10"/>
      <c r="J200" s="10"/>
      <c r="K200" s="188"/>
      <c r="L200" s="36"/>
      <c r="M200" s="11"/>
      <c r="N200" s="12"/>
      <c r="O200" s="13"/>
      <c r="P200" s="17">
        <f>B200</f>
        <v>138</v>
      </c>
      <c r="Q200" s="14"/>
      <c r="R200" s="3"/>
    </row>
    <row r="201" spans="1:18" ht="12.75" customHeight="1" x14ac:dyDescent="0.2">
      <c r="A201" s="26" t="s">
        <v>18</v>
      </c>
      <c r="B201" s="10"/>
      <c r="C201" s="10">
        <v>83</v>
      </c>
      <c r="D201" s="10"/>
      <c r="E201" s="10"/>
      <c r="F201" s="10"/>
      <c r="G201" s="10"/>
      <c r="H201" s="10"/>
      <c r="I201" s="10"/>
      <c r="J201" s="10"/>
      <c r="K201" s="188"/>
      <c r="L201" s="36"/>
      <c r="M201" s="11"/>
      <c r="N201" s="12"/>
      <c r="O201" s="13">
        <f>C201/B200</f>
        <v>0.60144927536231885</v>
      </c>
      <c r="P201" s="21">
        <v>89</v>
      </c>
      <c r="Q201" s="22">
        <f t="shared" ref="Q201:Q208" si="65">P201/P200</f>
        <v>0.64492753623188404</v>
      </c>
      <c r="R201" s="3">
        <f t="shared" ref="R201:R208" si="66">100%-Q201</f>
        <v>0.35507246376811596</v>
      </c>
    </row>
    <row r="202" spans="1:18" ht="12.75" customHeight="1" x14ac:dyDescent="0.2">
      <c r="A202" s="26" t="s">
        <v>19</v>
      </c>
      <c r="B202" s="10"/>
      <c r="C202" s="10"/>
      <c r="D202" s="10">
        <v>82</v>
      </c>
      <c r="E202" s="10"/>
      <c r="F202" s="10"/>
      <c r="G202" s="10"/>
      <c r="H202" s="10"/>
      <c r="I202" s="10"/>
      <c r="J202" s="10"/>
      <c r="K202" s="188"/>
      <c r="L202" s="36"/>
      <c r="M202" s="11"/>
      <c r="N202" s="12"/>
      <c r="O202" s="13">
        <f>D202/C201</f>
        <v>0.98795180722891562</v>
      </c>
      <c r="P202" s="21">
        <v>84</v>
      </c>
      <c r="Q202" s="22">
        <f t="shared" si="65"/>
        <v>0.9438202247191011</v>
      </c>
      <c r="R202" s="3">
        <f t="shared" si="66"/>
        <v>5.6179775280898903E-2</v>
      </c>
    </row>
    <row r="203" spans="1:18" ht="12.75" customHeight="1" x14ac:dyDescent="0.2">
      <c r="A203" s="26" t="s">
        <v>20</v>
      </c>
      <c r="B203" s="10"/>
      <c r="C203" s="10"/>
      <c r="D203" s="10"/>
      <c r="E203" s="10">
        <v>77</v>
      </c>
      <c r="F203" s="10"/>
      <c r="G203" s="10"/>
      <c r="H203" s="10"/>
      <c r="I203" s="10"/>
      <c r="J203" s="10"/>
      <c r="K203" s="188"/>
      <c r="L203" s="11"/>
      <c r="M203" s="11"/>
      <c r="N203" s="11"/>
      <c r="O203" s="13">
        <f>E203/B200</f>
        <v>0.55797101449275366</v>
      </c>
      <c r="P203" s="21">
        <v>80</v>
      </c>
      <c r="Q203" s="22">
        <f t="shared" si="65"/>
        <v>0.95238095238095233</v>
      </c>
      <c r="R203" s="3">
        <f t="shared" si="66"/>
        <v>4.7619047619047672E-2</v>
      </c>
    </row>
    <row r="204" spans="1:18" ht="12.75" customHeight="1" x14ac:dyDescent="0.2">
      <c r="A204" s="26" t="s">
        <v>21</v>
      </c>
      <c r="B204" s="10"/>
      <c r="C204" s="10"/>
      <c r="D204" s="10"/>
      <c r="E204" s="10"/>
      <c r="F204" s="10">
        <v>75</v>
      </c>
      <c r="G204" s="10"/>
      <c r="H204" s="10"/>
      <c r="I204" s="10"/>
      <c r="J204" s="10"/>
      <c r="K204" s="188"/>
      <c r="L204" s="11"/>
      <c r="M204" s="11"/>
      <c r="N204" s="11"/>
      <c r="O204" s="13">
        <f>F204/E203</f>
        <v>0.97402597402597402</v>
      </c>
      <c r="P204" s="21">
        <v>80</v>
      </c>
      <c r="Q204" s="22">
        <f t="shared" si="65"/>
        <v>1</v>
      </c>
      <c r="R204" s="3">
        <f t="shared" si="66"/>
        <v>0</v>
      </c>
    </row>
    <row r="205" spans="1:18" ht="12.75" customHeight="1" x14ac:dyDescent="0.2">
      <c r="A205" s="28" t="s">
        <v>22</v>
      </c>
      <c r="B205" s="29"/>
      <c r="C205" s="29"/>
      <c r="D205" s="29"/>
      <c r="E205" s="29"/>
      <c r="F205" s="29"/>
      <c r="G205" s="29">
        <v>73</v>
      </c>
      <c r="H205" s="29"/>
      <c r="I205" s="29"/>
      <c r="J205" s="29"/>
      <c r="K205" s="189"/>
      <c r="L205" s="3"/>
      <c r="M205" s="3"/>
      <c r="N205" s="3"/>
      <c r="O205" s="13">
        <f>G205/F204</f>
        <v>0.97333333333333338</v>
      </c>
      <c r="P205" s="21">
        <v>80</v>
      </c>
      <c r="Q205" s="22">
        <f t="shared" si="65"/>
        <v>1</v>
      </c>
      <c r="R205" s="3">
        <f t="shared" si="66"/>
        <v>0</v>
      </c>
    </row>
    <row r="206" spans="1:18" ht="12.75" customHeight="1" x14ac:dyDescent="0.2">
      <c r="A206" s="28" t="s">
        <v>23</v>
      </c>
      <c r="B206" s="29"/>
      <c r="C206" s="29"/>
      <c r="D206" s="29"/>
      <c r="E206" s="29"/>
      <c r="F206" s="29"/>
      <c r="G206" s="29"/>
      <c r="H206" s="29">
        <v>72</v>
      </c>
      <c r="I206" s="29"/>
      <c r="J206" s="29"/>
      <c r="K206" s="189"/>
      <c r="L206" s="3"/>
      <c r="M206" s="3"/>
      <c r="N206" s="3"/>
      <c r="O206" s="3">
        <f>H206/G205</f>
        <v>0.98630136986301364</v>
      </c>
      <c r="P206" s="21">
        <v>79</v>
      </c>
      <c r="Q206" s="22">
        <f t="shared" si="65"/>
        <v>0.98750000000000004</v>
      </c>
      <c r="R206" s="3">
        <f t="shared" si="66"/>
        <v>1.2499999999999956E-2</v>
      </c>
    </row>
    <row r="207" spans="1:18" ht="12.75" customHeight="1" x14ac:dyDescent="0.2">
      <c r="A207" s="28" t="s">
        <v>48</v>
      </c>
      <c r="B207" s="29"/>
      <c r="C207" s="29"/>
      <c r="D207" s="29"/>
      <c r="E207" s="29"/>
      <c r="F207" s="29"/>
      <c r="G207" s="29"/>
      <c r="H207" s="29"/>
      <c r="I207" s="29">
        <v>69</v>
      </c>
      <c r="J207" s="29"/>
      <c r="K207" s="189"/>
      <c r="L207" s="3"/>
      <c r="M207" s="3"/>
      <c r="N207" s="3"/>
      <c r="O207" s="3">
        <f>I207/H206</f>
        <v>0.95833333333333337</v>
      </c>
      <c r="P207" s="21">
        <v>76</v>
      </c>
      <c r="Q207" s="22">
        <f t="shared" si="65"/>
        <v>0.96202531645569622</v>
      </c>
      <c r="R207" s="3">
        <f t="shared" si="66"/>
        <v>3.7974683544303778E-2</v>
      </c>
    </row>
    <row r="208" spans="1:18" ht="12.75" customHeight="1" x14ac:dyDescent="0.2">
      <c r="A208" s="28" t="s">
        <v>49</v>
      </c>
      <c r="B208" s="29"/>
      <c r="C208" s="29"/>
      <c r="D208" s="29"/>
      <c r="E208" s="29"/>
      <c r="F208" s="29"/>
      <c r="G208" s="29"/>
      <c r="H208" s="29"/>
      <c r="I208" s="29"/>
      <c r="J208" s="29">
        <v>67</v>
      </c>
      <c r="K208" s="189">
        <v>63</v>
      </c>
      <c r="L208" s="3"/>
      <c r="M208" s="3"/>
      <c r="N208" s="3"/>
      <c r="O208" s="3">
        <f>J208/I207</f>
        <v>0.97101449275362317</v>
      </c>
      <c r="P208" s="21">
        <v>76</v>
      </c>
      <c r="Q208" s="22">
        <f t="shared" si="65"/>
        <v>1</v>
      </c>
      <c r="R208" s="3">
        <f t="shared" si="66"/>
        <v>0</v>
      </c>
    </row>
    <row r="209" spans="1:18" ht="12.75" customHeight="1" x14ac:dyDescent="0.2">
      <c r="A209" s="28" t="s">
        <v>50</v>
      </c>
      <c r="B209" s="29"/>
      <c r="C209" s="29"/>
      <c r="D209" s="29"/>
      <c r="E209" s="29"/>
      <c r="F209" s="29"/>
      <c r="G209" s="29"/>
      <c r="H209" s="29"/>
      <c r="I209" s="29"/>
      <c r="J209" s="29">
        <v>5</v>
      </c>
      <c r="K209" s="189">
        <v>5</v>
      </c>
      <c r="L209" s="3"/>
      <c r="M209" s="3"/>
      <c r="N209" s="3"/>
      <c r="O209" s="3"/>
      <c r="P209" s="21">
        <v>13</v>
      </c>
      <c r="Q209" s="22"/>
      <c r="R209" s="3"/>
    </row>
    <row r="210" spans="1:18" ht="12.75" customHeight="1" x14ac:dyDescent="0.2">
      <c r="A210" s="28" t="s">
        <v>51</v>
      </c>
      <c r="B210" s="29"/>
      <c r="C210" s="29"/>
      <c r="D210" s="29"/>
      <c r="E210" s="29"/>
      <c r="F210" s="29"/>
      <c r="G210" s="29"/>
      <c r="H210" s="29"/>
      <c r="I210" s="29"/>
      <c r="J210" s="29">
        <v>3</v>
      </c>
      <c r="K210" s="189">
        <v>2</v>
      </c>
      <c r="L210" s="3"/>
      <c r="M210" s="3"/>
      <c r="N210" s="3"/>
      <c r="O210" s="3"/>
      <c r="P210" s="21">
        <v>6</v>
      </c>
      <c r="Q210" s="22"/>
      <c r="R210" s="3"/>
    </row>
    <row r="211" spans="1:18" ht="12.75" customHeight="1" x14ac:dyDescent="0.2">
      <c r="A211" s="28" t="s">
        <v>52</v>
      </c>
      <c r="B211" s="29"/>
      <c r="C211" s="29"/>
      <c r="D211" s="29"/>
      <c r="E211" s="29"/>
      <c r="F211" s="29"/>
      <c r="G211" s="29"/>
      <c r="H211" s="29"/>
      <c r="I211" s="29"/>
      <c r="J211" s="29">
        <v>3</v>
      </c>
      <c r="K211" s="189">
        <v>1</v>
      </c>
      <c r="L211" s="3"/>
      <c r="M211" s="3"/>
      <c r="N211" s="3"/>
      <c r="O211" s="3"/>
      <c r="P211" s="21">
        <v>4</v>
      </c>
      <c r="Q211" s="22"/>
      <c r="R211" s="3"/>
    </row>
    <row r="212" spans="1:18" ht="12.75" customHeight="1" x14ac:dyDescent="0.2">
      <c r="A212" s="28" t="s">
        <v>53</v>
      </c>
      <c r="B212" s="29"/>
      <c r="C212" s="29"/>
      <c r="D212" s="29"/>
      <c r="E212" s="29"/>
      <c r="F212" s="29"/>
      <c r="G212" s="29"/>
      <c r="H212" s="29"/>
      <c r="I212" s="29"/>
      <c r="J212" s="29">
        <v>3</v>
      </c>
      <c r="K212" s="189">
        <v>2</v>
      </c>
      <c r="L212" s="3"/>
      <c r="M212" s="3"/>
      <c r="N212" s="3"/>
      <c r="O212" s="3"/>
      <c r="P212" s="21">
        <v>3</v>
      </c>
      <c r="Q212" s="22"/>
      <c r="R212" s="3"/>
    </row>
    <row r="213" spans="1:18" ht="12.75" customHeight="1" x14ac:dyDescent="0.2">
      <c r="A213" s="28" t="s">
        <v>54</v>
      </c>
      <c r="B213" s="29"/>
      <c r="C213" s="29"/>
      <c r="D213" s="29"/>
      <c r="E213" s="29"/>
      <c r="F213" s="29"/>
      <c r="G213" s="29"/>
      <c r="H213" s="29"/>
      <c r="I213" s="29"/>
      <c r="J213" s="29">
        <v>1</v>
      </c>
      <c r="K213" s="189"/>
      <c r="L213" s="3"/>
      <c r="M213" s="3"/>
      <c r="N213" s="3"/>
      <c r="O213" s="3"/>
      <c r="P213" s="21">
        <v>1</v>
      </c>
      <c r="Q213" s="22"/>
      <c r="R213" s="3"/>
    </row>
    <row r="214" spans="1:18" ht="12.75" customHeight="1" x14ac:dyDescent="0.2">
      <c r="K214" s="191">
        <f>SUM(K208:K212)</f>
        <v>73</v>
      </c>
      <c r="L214" s="3">
        <f>K208/B200</f>
        <v>0.45652173913043476</v>
      </c>
      <c r="M214" s="3">
        <f>K214/B200</f>
        <v>0.52898550724637683</v>
      </c>
      <c r="N214" s="3">
        <f>M214-L214</f>
        <v>7.2463768115942073E-2</v>
      </c>
      <c r="O214" s="3"/>
    </row>
    <row r="215" spans="1:18" ht="12.75" customHeight="1" x14ac:dyDescent="0.3">
      <c r="A215" s="38" t="s">
        <v>67</v>
      </c>
      <c r="L215" s="3"/>
      <c r="M215" s="3"/>
      <c r="O215" s="3"/>
    </row>
    <row r="216" spans="1:18" ht="25.5" customHeight="1" x14ac:dyDescent="0.2">
      <c r="B216" s="310" t="s">
        <v>2</v>
      </c>
      <c r="C216" s="311"/>
      <c r="D216" s="311"/>
      <c r="E216" s="311"/>
      <c r="F216" s="311"/>
      <c r="G216" s="311"/>
      <c r="H216" s="311"/>
      <c r="I216" s="311"/>
      <c r="J216" s="311"/>
      <c r="L216" s="4" t="s">
        <v>3</v>
      </c>
      <c r="M216" s="4" t="s">
        <v>4</v>
      </c>
      <c r="N216" s="5" t="s">
        <v>5</v>
      </c>
      <c r="O216" s="4" t="s">
        <v>6</v>
      </c>
      <c r="P216" s="6" t="s">
        <v>7</v>
      </c>
      <c r="Q216" s="6" t="s">
        <v>8</v>
      </c>
      <c r="R216" s="7" t="s">
        <v>9</v>
      </c>
    </row>
    <row r="217" spans="1:18" ht="12.75" customHeight="1" x14ac:dyDescent="0.2">
      <c r="A217" s="9" t="s">
        <v>10</v>
      </c>
      <c r="B217" s="10">
        <v>1</v>
      </c>
      <c r="C217" s="10">
        <v>2</v>
      </c>
      <c r="D217" s="10">
        <v>3</v>
      </c>
      <c r="E217" s="10">
        <v>4</v>
      </c>
      <c r="F217" s="10">
        <v>5</v>
      </c>
      <c r="G217" s="10">
        <v>6</v>
      </c>
      <c r="H217" s="10">
        <v>7</v>
      </c>
      <c r="I217" s="10">
        <v>8</v>
      </c>
      <c r="J217" s="10">
        <v>9</v>
      </c>
      <c r="K217" s="115" t="s">
        <v>11</v>
      </c>
      <c r="L217" s="36"/>
      <c r="M217" s="11"/>
      <c r="N217" s="12"/>
      <c r="O217" s="13"/>
      <c r="P217" s="14"/>
      <c r="Q217" s="14"/>
      <c r="R217" s="3"/>
    </row>
    <row r="218" spans="1:18" ht="12.75" customHeight="1" x14ac:dyDescent="0.2">
      <c r="A218" s="26" t="s">
        <v>18</v>
      </c>
      <c r="B218" s="10">
        <v>53</v>
      </c>
      <c r="C218" s="10"/>
      <c r="D218" s="10"/>
      <c r="E218" s="10"/>
      <c r="F218" s="10"/>
      <c r="G218" s="10"/>
      <c r="H218" s="10"/>
      <c r="I218" s="10"/>
      <c r="J218" s="10"/>
      <c r="K218" s="188"/>
      <c r="L218" s="36"/>
      <c r="M218" s="11"/>
      <c r="N218" s="12"/>
      <c r="O218" s="13"/>
      <c r="P218" s="17">
        <f>B218</f>
        <v>53</v>
      </c>
      <c r="Q218" s="14"/>
      <c r="R218" s="3"/>
    </row>
    <row r="219" spans="1:18" ht="12.75" customHeight="1" x14ac:dyDescent="0.2">
      <c r="A219" s="26" t="s">
        <v>19</v>
      </c>
      <c r="B219" s="10"/>
      <c r="C219" s="10">
        <v>41</v>
      </c>
      <c r="D219" s="10"/>
      <c r="E219" s="10"/>
      <c r="F219" s="10"/>
      <c r="G219" s="10"/>
      <c r="H219" s="10"/>
      <c r="I219" s="10"/>
      <c r="J219" s="10"/>
      <c r="K219" s="188"/>
      <c r="L219" s="36"/>
      <c r="M219" s="11"/>
      <c r="N219" s="12"/>
      <c r="O219" s="13">
        <f>C219/B218</f>
        <v>0.77358490566037741</v>
      </c>
      <c r="P219" s="21">
        <v>42</v>
      </c>
      <c r="Q219" s="22">
        <f t="shared" ref="Q219:Q226" si="67">P219/P218</f>
        <v>0.79245283018867929</v>
      </c>
      <c r="R219" s="3">
        <f t="shared" ref="R219:R226" si="68">100%-Q219</f>
        <v>0.20754716981132071</v>
      </c>
    </row>
    <row r="220" spans="1:18" ht="12.75" customHeight="1" x14ac:dyDescent="0.2">
      <c r="A220" s="26" t="s">
        <v>20</v>
      </c>
      <c r="B220" s="10"/>
      <c r="C220" s="10"/>
      <c r="D220" s="10">
        <v>35</v>
      </c>
      <c r="E220" s="10"/>
      <c r="F220" s="10"/>
      <c r="G220" s="10"/>
      <c r="H220" s="10"/>
      <c r="I220" s="10"/>
      <c r="J220" s="10"/>
      <c r="K220" s="188"/>
      <c r="L220" s="11"/>
      <c r="M220" s="11"/>
      <c r="N220" s="11"/>
      <c r="O220" s="13">
        <f>D220/C219</f>
        <v>0.85365853658536583</v>
      </c>
      <c r="P220" s="21">
        <v>37</v>
      </c>
      <c r="Q220" s="22">
        <f t="shared" si="67"/>
        <v>0.88095238095238093</v>
      </c>
      <c r="R220" s="3">
        <f t="shared" si="68"/>
        <v>0.11904761904761907</v>
      </c>
    </row>
    <row r="221" spans="1:18" ht="12.75" customHeight="1" x14ac:dyDescent="0.2">
      <c r="A221" s="26" t="s">
        <v>21</v>
      </c>
      <c r="B221" s="10"/>
      <c r="C221" s="10"/>
      <c r="D221" s="10"/>
      <c r="E221" s="10">
        <v>27</v>
      </c>
      <c r="F221" s="10"/>
      <c r="G221" s="10"/>
      <c r="H221" s="10"/>
      <c r="I221" s="10"/>
      <c r="J221" s="10"/>
      <c r="K221" s="188"/>
      <c r="L221" s="11"/>
      <c r="M221" s="11"/>
      <c r="N221" s="11"/>
      <c r="O221" s="13">
        <f>E221/D220</f>
        <v>0.77142857142857146</v>
      </c>
      <c r="P221" s="21">
        <v>37</v>
      </c>
      <c r="Q221" s="22">
        <f t="shared" si="67"/>
        <v>1</v>
      </c>
      <c r="R221" s="3">
        <f t="shared" si="68"/>
        <v>0</v>
      </c>
    </row>
    <row r="222" spans="1:18" ht="12.75" customHeight="1" x14ac:dyDescent="0.2">
      <c r="A222" s="28" t="s">
        <v>22</v>
      </c>
      <c r="B222" s="29"/>
      <c r="C222" s="29"/>
      <c r="D222" s="29"/>
      <c r="E222" s="29"/>
      <c r="F222" s="29">
        <v>23</v>
      </c>
      <c r="G222" s="29"/>
      <c r="H222" s="29"/>
      <c r="I222" s="29"/>
      <c r="J222" s="29"/>
      <c r="K222" s="189"/>
      <c r="L222" s="3"/>
      <c r="M222" s="3"/>
      <c r="N222" s="3"/>
      <c r="O222" s="13">
        <f>F222/E221</f>
        <v>0.85185185185185186</v>
      </c>
      <c r="P222" s="21">
        <v>34</v>
      </c>
      <c r="Q222" s="22">
        <f t="shared" si="67"/>
        <v>0.91891891891891897</v>
      </c>
      <c r="R222" s="3">
        <f t="shared" si="68"/>
        <v>8.108108108108103E-2</v>
      </c>
    </row>
    <row r="223" spans="1:18" ht="12.75" customHeight="1" x14ac:dyDescent="0.2">
      <c r="A223" s="28" t="s">
        <v>23</v>
      </c>
      <c r="B223" s="29"/>
      <c r="C223" s="29"/>
      <c r="D223" s="29"/>
      <c r="E223" s="29"/>
      <c r="F223" s="29"/>
      <c r="G223" s="29">
        <v>23</v>
      </c>
      <c r="H223" s="29"/>
      <c r="I223" s="29"/>
      <c r="J223" s="29"/>
      <c r="K223" s="189"/>
      <c r="L223" s="3"/>
      <c r="M223" s="3"/>
      <c r="N223" s="3"/>
      <c r="O223" s="3">
        <f>G223/F222</f>
        <v>1</v>
      </c>
      <c r="P223" s="21">
        <v>29</v>
      </c>
      <c r="Q223" s="22">
        <f t="shared" si="67"/>
        <v>0.8529411764705882</v>
      </c>
      <c r="R223" s="3">
        <f t="shared" si="68"/>
        <v>0.1470588235294118</v>
      </c>
    </row>
    <row r="224" spans="1:18" ht="12.75" customHeight="1" x14ac:dyDescent="0.2">
      <c r="A224" s="28" t="s">
        <v>48</v>
      </c>
      <c r="B224" s="29"/>
      <c r="C224" s="29"/>
      <c r="D224" s="29"/>
      <c r="E224" s="29"/>
      <c r="F224" s="29"/>
      <c r="G224" s="29"/>
      <c r="H224" s="29">
        <v>21</v>
      </c>
      <c r="I224" s="29"/>
      <c r="J224" s="29"/>
      <c r="K224" s="189"/>
      <c r="L224" s="3"/>
      <c r="M224" s="3"/>
      <c r="N224" s="3"/>
      <c r="O224" s="3">
        <f>H224/G223</f>
        <v>0.91304347826086951</v>
      </c>
      <c r="P224" s="21">
        <v>29</v>
      </c>
      <c r="Q224" s="22">
        <f t="shared" si="67"/>
        <v>1</v>
      </c>
      <c r="R224" s="3">
        <f t="shared" si="68"/>
        <v>0</v>
      </c>
    </row>
    <row r="225" spans="1:18" ht="12.75" customHeight="1" x14ac:dyDescent="0.2">
      <c r="A225" s="28" t="s">
        <v>49</v>
      </c>
      <c r="B225" s="29"/>
      <c r="C225" s="29"/>
      <c r="D225" s="29"/>
      <c r="E225" s="29"/>
      <c r="F225" s="29"/>
      <c r="G225" s="29"/>
      <c r="H225" s="29"/>
      <c r="I225" s="29">
        <v>18</v>
      </c>
      <c r="J225" s="29"/>
      <c r="K225" s="189"/>
      <c r="L225" s="3"/>
      <c r="M225" s="3"/>
      <c r="N225" s="3"/>
      <c r="O225" s="3">
        <f>I225/H224</f>
        <v>0.8571428571428571</v>
      </c>
      <c r="P225" s="21">
        <v>30</v>
      </c>
      <c r="Q225" s="22">
        <f t="shared" si="67"/>
        <v>1.0344827586206897</v>
      </c>
      <c r="R225" s="3">
        <f t="shared" si="68"/>
        <v>-3.4482758620689724E-2</v>
      </c>
    </row>
    <row r="226" spans="1:18" ht="12.75" customHeight="1" x14ac:dyDescent="0.2">
      <c r="A226" s="28" t="s">
        <v>50</v>
      </c>
      <c r="B226" s="29"/>
      <c r="C226" s="29"/>
      <c r="D226" s="29"/>
      <c r="E226" s="29"/>
      <c r="F226" s="29"/>
      <c r="G226" s="29"/>
      <c r="H226" s="29"/>
      <c r="I226" s="29"/>
      <c r="J226" s="29">
        <v>14</v>
      </c>
      <c r="K226" s="189">
        <v>14</v>
      </c>
      <c r="L226" s="3"/>
      <c r="M226" s="3"/>
      <c r="N226" s="3"/>
      <c r="O226" s="3">
        <f>J226/I225</f>
        <v>0.77777777777777779</v>
      </c>
      <c r="P226" s="21">
        <v>28</v>
      </c>
      <c r="Q226" s="22">
        <f t="shared" si="67"/>
        <v>0.93333333333333335</v>
      </c>
      <c r="R226" s="3">
        <f t="shared" si="68"/>
        <v>6.6666666666666652E-2</v>
      </c>
    </row>
    <row r="227" spans="1:18" ht="12.75" customHeight="1" x14ac:dyDescent="0.2">
      <c r="A227" s="28" t="s">
        <v>51</v>
      </c>
      <c r="B227" s="29"/>
      <c r="C227" s="29"/>
      <c r="D227" s="29"/>
      <c r="E227" s="29"/>
      <c r="F227" s="29"/>
      <c r="G227" s="29"/>
      <c r="H227" s="29"/>
      <c r="I227" s="29"/>
      <c r="J227" s="29">
        <v>7</v>
      </c>
      <c r="K227" s="189">
        <v>4</v>
      </c>
      <c r="L227" s="3"/>
      <c r="M227" s="3"/>
      <c r="N227" s="3"/>
      <c r="O227" s="3"/>
      <c r="P227" s="21">
        <v>14</v>
      </c>
      <c r="Q227" s="22"/>
      <c r="R227" s="3"/>
    </row>
    <row r="228" spans="1:18" ht="12.75" customHeight="1" x14ac:dyDescent="0.2">
      <c r="A228" s="28" t="s">
        <v>52</v>
      </c>
      <c r="B228" s="29"/>
      <c r="C228" s="29"/>
      <c r="D228" s="29"/>
      <c r="E228" s="29"/>
      <c r="F228" s="29"/>
      <c r="G228" s="29"/>
      <c r="H228" s="29"/>
      <c r="I228" s="29"/>
      <c r="J228" s="29">
        <v>7</v>
      </c>
      <c r="K228" s="189">
        <v>5</v>
      </c>
      <c r="L228" s="3"/>
      <c r="M228" s="3"/>
      <c r="N228" s="3"/>
      <c r="O228" s="3"/>
      <c r="P228" s="21">
        <v>10</v>
      </c>
      <c r="Q228" s="22"/>
      <c r="R228" s="3"/>
    </row>
    <row r="229" spans="1:18" ht="12.75" customHeight="1" x14ac:dyDescent="0.2">
      <c r="A229" s="28" t="s">
        <v>53</v>
      </c>
      <c r="B229" s="29"/>
      <c r="C229" s="29"/>
      <c r="D229" s="29"/>
      <c r="E229" s="29"/>
      <c r="F229" s="29"/>
      <c r="G229" s="29"/>
      <c r="H229" s="29"/>
      <c r="I229" s="29"/>
      <c r="J229" s="29">
        <v>3</v>
      </c>
      <c r="K229" s="189">
        <v>2</v>
      </c>
      <c r="L229" s="3"/>
      <c r="M229" s="3"/>
      <c r="N229" s="3"/>
      <c r="O229" s="3"/>
      <c r="P229" s="21">
        <v>3</v>
      </c>
      <c r="Q229" s="22"/>
      <c r="R229" s="3"/>
    </row>
    <row r="230" spans="1:18" ht="12.75" customHeight="1" x14ac:dyDescent="0.2">
      <c r="A230" s="28" t="s">
        <v>54</v>
      </c>
      <c r="B230" s="29"/>
      <c r="C230" s="29"/>
      <c r="D230" s="29"/>
      <c r="E230" s="29"/>
      <c r="F230" s="29"/>
      <c r="G230" s="29"/>
      <c r="H230" s="29"/>
      <c r="I230" s="29"/>
      <c r="J230" s="29">
        <v>1</v>
      </c>
      <c r="K230" s="189"/>
      <c r="L230" s="3"/>
      <c r="M230" s="3"/>
      <c r="N230" s="3"/>
      <c r="O230" s="3"/>
      <c r="P230" s="21">
        <v>1</v>
      </c>
      <c r="Q230" s="22"/>
      <c r="R230" s="3"/>
    </row>
    <row r="231" spans="1:18" ht="12.75" customHeight="1" x14ac:dyDescent="0.2">
      <c r="A231" s="28" t="s">
        <v>55</v>
      </c>
      <c r="B231" s="29"/>
      <c r="C231" s="29"/>
      <c r="D231" s="29"/>
      <c r="E231" s="29"/>
      <c r="F231" s="29"/>
      <c r="G231" s="29"/>
      <c r="H231" s="29"/>
      <c r="I231" s="29"/>
      <c r="J231" s="29">
        <v>1</v>
      </c>
      <c r="K231" s="189"/>
      <c r="L231" s="3"/>
      <c r="M231" s="3"/>
      <c r="N231" s="3"/>
      <c r="O231" s="3"/>
      <c r="P231" s="21">
        <v>1</v>
      </c>
      <c r="Q231" s="22"/>
      <c r="R231" s="3"/>
    </row>
    <row r="232" spans="1:18" ht="12.75" customHeight="1" x14ac:dyDescent="0.2">
      <c r="A232" s="28" t="s">
        <v>56</v>
      </c>
      <c r="B232" s="29"/>
      <c r="C232" s="29"/>
      <c r="D232" s="29"/>
      <c r="E232" s="29"/>
      <c r="F232" s="29"/>
      <c r="G232" s="29"/>
      <c r="H232" s="29"/>
      <c r="I232" s="29"/>
      <c r="J232" s="29">
        <v>1</v>
      </c>
      <c r="K232" s="189"/>
      <c r="L232" s="3"/>
      <c r="M232" s="3"/>
      <c r="N232" s="3"/>
      <c r="O232" s="3"/>
      <c r="P232" s="21"/>
      <c r="Q232" s="22"/>
      <c r="R232" s="3"/>
    </row>
    <row r="233" spans="1:18" ht="12.75" customHeight="1" x14ac:dyDescent="0.2">
      <c r="A233" s="28"/>
      <c r="B233" s="29"/>
      <c r="C233" s="29"/>
      <c r="D233" s="29"/>
      <c r="E233" s="29"/>
      <c r="F233" s="29"/>
      <c r="G233" s="29"/>
      <c r="H233" s="29"/>
      <c r="I233" s="29"/>
      <c r="J233" s="29"/>
      <c r="K233" s="189">
        <f>SUM(K226:K229)</f>
        <v>25</v>
      </c>
      <c r="L233" s="3">
        <f>K226/B218</f>
        <v>0.26415094339622641</v>
      </c>
      <c r="M233" s="3">
        <f>K233/B218</f>
        <v>0.47169811320754718</v>
      </c>
      <c r="N233" s="3">
        <f>M233-L233</f>
        <v>0.20754716981132076</v>
      </c>
      <c r="O233" s="3"/>
      <c r="P233" s="21"/>
      <c r="Q233" s="22"/>
      <c r="R233" s="3"/>
    </row>
    <row r="234" spans="1:18" ht="12.75" customHeight="1" x14ac:dyDescent="0.2">
      <c r="K234" s="191"/>
      <c r="L234" s="3"/>
      <c r="M234" s="3"/>
      <c r="O234" s="3"/>
    </row>
    <row r="235" spans="1:18" ht="12.75" customHeight="1" x14ac:dyDescent="0.3">
      <c r="A235" s="38" t="s">
        <v>68</v>
      </c>
      <c r="L235" s="3"/>
      <c r="M235" s="3"/>
      <c r="O235" s="3"/>
    </row>
    <row r="236" spans="1:18" ht="25.5" customHeight="1" x14ac:dyDescent="0.2">
      <c r="B236" s="310" t="s">
        <v>2</v>
      </c>
      <c r="C236" s="311"/>
      <c r="D236" s="311"/>
      <c r="E236" s="311"/>
      <c r="F236" s="311"/>
      <c r="G236" s="311"/>
      <c r="H236" s="311"/>
      <c r="I236" s="311"/>
      <c r="J236" s="311"/>
      <c r="L236" s="4" t="s">
        <v>3</v>
      </c>
      <c r="M236" s="4" t="s">
        <v>4</v>
      </c>
      <c r="N236" s="5" t="s">
        <v>5</v>
      </c>
      <c r="O236" s="4" t="s">
        <v>6</v>
      </c>
      <c r="P236" s="6" t="s">
        <v>7</v>
      </c>
      <c r="Q236" s="6" t="s">
        <v>8</v>
      </c>
      <c r="R236" s="7" t="s">
        <v>9</v>
      </c>
    </row>
    <row r="237" spans="1:18" ht="12.75" customHeight="1" x14ac:dyDescent="0.2">
      <c r="A237" s="9" t="s">
        <v>10</v>
      </c>
      <c r="B237" s="10">
        <v>1</v>
      </c>
      <c r="C237" s="10">
        <v>2</v>
      </c>
      <c r="D237" s="10">
        <v>3</v>
      </c>
      <c r="E237" s="10">
        <v>4</v>
      </c>
      <c r="F237" s="10">
        <v>5</v>
      </c>
      <c r="G237" s="10">
        <v>6</v>
      </c>
      <c r="H237" s="10">
        <v>7</v>
      </c>
      <c r="I237" s="10">
        <v>8</v>
      </c>
      <c r="J237" s="10">
        <v>9</v>
      </c>
      <c r="K237" s="115" t="s">
        <v>11</v>
      </c>
      <c r="L237" s="36"/>
      <c r="M237" s="11"/>
      <c r="N237" s="12"/>
      <c r="O237" s="13"/>
      <c r="P237" s="14"/>
      <c r="Q237" s="14"/>
      <c r="R237" s="3"/>
    </row>
    <row r="238" spans="1:18" ht="12.75" customHeight="1" x14ac:dyDescent="0.2">
      <c r="A238" s="26" t="s">
        <v>18</v>
      </c>
      <c r="B238" s="10">
        <v>105</v>
      </c>
      <c r="C238" s="10"/>
      <c r="D238" s="10"/>
      <c r="E238" s="10"/>
      <c r="F238" s="10"/>
      <c r="G238" s="10"/>
      <c r="H238" s="10"/>
      <c r="I238" s="10"/>
      <c r="J238" s="10"/>
      <c r="K238" s="188"/>
      <c r="L238" s="36"/>
      <c r="M238" s="11"/>
      <c r="N238" s="12"/>
      <c r="O238" s="13"/>
      <c r="P238" s="17">
        <f>B238</f>
        <v>105</v>
      </c>
      <c r="Q238" s="14"/>
      <c r="R238" s="3"/>
    </row>
    <row r="239" spans="1:18" ht="12.75" customHeight="1" x14ac:dyDescent="0.2">
      <c r="A239" s="26" t="s">
        <v>20</v>
      </c>
      <c r="B239" s="10"/>
      <c r="C239" s="10">
        <v>85</v>
      </c>
      <c r="D239" s="10"/>
      <c r="E239" s="10"/>
      <c r="F239" s="10"/>
      <c r="G239" s="10"/>
      <c r="H239" s="10"/>
      <c r="I239" s="10"/>
      <c r="J239" s="10"/>
      <c r="K239" s="188"/>
      <c r="L239" s="11"/>
      <c r="M239" s="11"/>
      <c r="N239" s="11"/>
      <c r="O239" s="13">
        <f>C239/B238</f>
        <v>0.80952380952380953</v>
      </c>
      <c r="P239" s="21">
        <v>89</v>
      </c>
      <c r="Q239" s="22">
        <f t="shared" ref="Q239:Q246" si="69">P239/P238</f>
        <v>0.84761904761904761</v>
      </c>
      <c r="R239" s="3">
        <f t="shared" ref="R239:R246" si="70">100%-Q239</f>
        <v>0.15238095238095239</v>
      </c>
    </row>
    <row r="240" spans="1:18" ht="12.75" customHeight="1" x14ac:dyDescent="0.2">
      <c r="A240" s="26" t="s">
        <v>21</v>
      </c>
      <c r="B240" s="10"/>
      <c r="C240" s="10"/>
      <c r="D240" s="10">
        <v>78</v>
      </c>
      <c r="E240" s="10"/>
      <c r="F240" s="10"/>
      <c r="G240" s="10"/>
      <c r="H240" s="10"/>
      <c r="I240" s="10"/>
      <c r="J240" s="10"/>
      <c r="K240" s="188"/>
      <c r="L240" s="11"/>
      <c r="M240" s="11"/>
      <c r="N240" s="11"/>
      <c r="O240" s="13">
        <f>D240/C239</f>
        <v>0.91764705882352937</v>
      </c>
      <c r="P240" s="21">
        <v>89</v>
      </c>
      <c r="Q240" s="22">
        <f t="shared" si="69"/>
        <v>1</v>
      </c>
      <c r="R240" s="3">
        <f t="shared" si="70"/>
        <v>0</v>
      </c>
    </row>
    <row r="241" spans="1:18" ht="12.75" customHeight="1" x14ac:dyDescent="0.2">
      <c r="A241" s="28" t="s">
        <v>22</v>
      </c>
      <c r="B241" s="29"/>
      <c r="C241" s="29"/>
      <c r="D241" s="29"/>
      <c r="E241" s="29">
        <v>70</v>
      </c>
      <c r="F241" s="29"/>
      <c r="G241" s="29"/>
      <c r="H241" s="29"/>
      <c r="I241" s="29"/>
      <c r="J241" s="29"/>
      <c r="K241" s="189"/>
      <c r="L241" s="3"/>
      <c r="M241" s="3"/>
      <c r="N241" s="3"/>
      <c r="O241" s="13">
        <f>E241/D240</f>
        <v>0.89743589743589747</v>
      </c>
      <c r="P241" s="21">
        <v>87</v>
      </c>
      <c r="Q241" s="22">
        <f t="shared" si="69"/>
        <v>0.97752808988764039</v>
      </c>
      <c r="R241" s="3">
        <f t="shared" si="70"/>
        <v>2.2471910112359605E-2</v>
      </c>
    </row>
    <row r="242" spans="1:18" ht="12.75" customHeight="1" x14ac:dyDescent="0.2">
      <c r="A242" s="28" t="s">
        <v>23</v>
      </c>
      <c r="B242" s="29"/>
      <c r="C242" s="29"/>
      <c r="D242" s="29"/>
      <c r="E242" s="29"/>
      <c r="F242" s="29">
        <v>65</v>
      </c>
      <c r="G242" s="29"/>
      <c r="H242" s="29"/>
      <c r="I242" s="29"/>
      <c r="J242" s="29"/>
      <c r="K242" s="189"/>
      <c r="L242" s="3"/>
      <c r="M242" s="3"/>
      <c r="N242" s="3"/>
      <c r="O242" s="3">
        <f>F242/E241</f>
        <v>0.9285714285714286</v>
      </c>
      <c r="P242" s="21">
        <v>87</v>
      </c>
      <c r="Q242" s="22">
        <f t="shared" si="69"/>
        <v>1</v>
      </c>
      <c r="R242" s="3">
        <f t="shared" si="70"/>
        <v>0</v>
      </c>
    </row>
    <row r="243" spans="1:18" ht="12.75" customHeight="1" x14ac:dyDescent="0.2">
      <c r="A243" s="28" t="s">
        <v>48</v>
      </c>
      <c r="B243" s="29"/>
      <c r="C243" s="29"/>
      <c r="D243" s="29"/>
      <c r="E243" s="29"/>
      <c r="F243" s="29"/>
      <c r="G243" s="29">
        <v>65</v>
      </c>
      <c r="H243" s="29"/>
      <c r="I243" s="29"/>
      <c r="J243" s="29"/>
      <c r="K243" s="189"/>
      <c r="L243" s="3"/>
      <c r="M243" s="3"/>
      <c r="N243" s="3"/>
      <c r="O243" s="3">
        <f>G243/F242</f>
        <v>1</v>
      </c>
      <c r="P243" s="21">
        <v>83</v>
      </c>
      <c r="Q243" s="22">
        <f t="shared" si="69"/>
        <v>0.95402298850574707</v>
      </c>
      <c r="R243" s="3">
        <f t="shared" si="70"/>
        <v>4.5977011494252928E-2</v>
      </c>
    </row>
    <row r="244" spans="1:18" ht="12.75" customHeight="1" x14ac:dyDescent="0.2">
      <c r="A244" s="28" t="s">
        <v>49</v>
      </c>
      <c r="B244" s="29"/>
      <c r="C244" s="29"/>
      <c r="D244" s="29"/>
      <c r="E244" s="29"/>
      <c r="F244" s="29"/>
      <c r="G244" s="29"/>
      <c r="H244" s="29">
        <v>58</v>
      </c>
      <c r="I244" s="29"/>
      <c r="J244" s="29"/>
      <c r="K244" s="189"/>
      <c r="L244" s="3"/>
      <c r="M244" s="3"/>
      <c r="N244" s="3"/>
      <c r="O244" s="3">
        <f>H244/G243</f>
        <v>0.89230769230769236</v>
      </c>
      <c r="P244" s="21">
        <v>84</v>
      </c>
      <c r="Q244" s="22">
        <f t="shared" si="69"/>
        <v>1.0120481927710843</v>
      </c>
      <c r="R244" s="3">
        <f t="shared" si="70"/>
        <v>-1.2048192771084265E-2</v>
      </c>
    </row>
    <row r="245" spans="1:18" ht="12.75" customHeight="1" x14ac:dyDescent="0.2">
      <c r="A245" s="28" t="s">
        <v>50</v>
      </c>
      <c r="I245" s="25">
        <v>58</v>
      </c>
      <c r="K245" s="189">
        <v>5</v>
      </c>
      <c r="L245" s="3"/>
      <c r="M245" s="3"/>
      <c r="O245" s="3">
        <f>I245/H244</f>
        <v>1</v>
      </c>
      <c r="P245" s="21">
        <v>82</v>
      </c>
      <c r="Q245" s="22">
        <f t="shared" si="69"/>
        <v>0.97619047619047616</v>
      </c>
      <c r="R245" s="3">
        <f t="shared" si="70"/>
        <v>2.3809523809523836E-2</v>
      </c>
    </row>
    <row r="246" spans="1:18" ht="12.75" customHeight="1" x14ac:dyDescent="0.2">
      <c r="A246" s="28" t="s">
        <v>51</v>
      </c>
      <c r="J246" s="25">
        <v>58</v>
      </c>
      <c r="K246" s="189">
        <v>49</v>
      </c>
      <c r="L246" s="3"/>
      <c r="M246" s="3"/>
      <c r="O246" s="3">
        <f>J246/I245</f>
        <v>1</v>
      </c>
      <c r="P246" s="21">
        <v>76</v>
      </c>
      <c r="Q246" s="22">
        <f t="shared" si="69"/>
        <v>0.92682926829268297</v>
      </c>
      <c r="R246" s="3">
        <f t="shared" si="70"/>
        <v>7.3170731707317027E-2</v>
      </c>
    </row>
    <row r="247" spans="1:18" ht="12.75" customHeight="1" x14ac:dyDescent="0.2">
      <c r="A247" s="28" t="s">
        <v>52</v>
      </c>
      <c r="J247" s="25">
        <v>10</v>
      </c>
      <c r="K247" s="189">
        <v>7</v>
      </c>
      <c r="L247" s="3"/>
      <c r="M247" s="3"/>
      <c r="O247" s="3"/>
      <c r="P247" s="21">
        <v>28</v>
      </c>
      <c r="Q247" s="22"/>
      <c r="R247" s="3"/>
    </row>
    <row r="248" spans="1:18" ht="12.75" customHeight="1" x14ac:dyDescent="0.2">
      <c r="A248" s="28" t="s">
        <v>53</v>
      </c>
      <c r="J248" s="25">
        <v>6</v>
      </c>
      <c r="K248" s="189">
        <v>6</v>
      </c>
      <c r="L248" s="3"/>
      <c r="M248" s="3"/>
      <c r="O248" s="3"/>
      <c r="P248" s="21">
        <v>14</v>
      </c>
      <c r="Q248" s="22"/>
      <c r="R248" s="3"/>
    </row>
    <row r="249" spans="1:18" ht="12.75" customHeight="1" x14ac:dyDescent="0.2">
      <c r="A249" s="28" t="s">
        <v>54</v>
      </c>
      <c r="J249" s="25">
        <v>4</v>
      </c>
      <c r="K249" s="189">
        <v>2</v>
      </c>
      <c r="L249" s="3"/>
      <c r="M249" s="3"/>
      <c r="O249" s="3"/>
      <c r="P249" s="21">
        <v>8</v>
      </c>
      <c r="Q249" s="22"/>
      <c r="R249" s="3"/>
    </row>
    <row r="250" spans="1:18" ht="12.75" customHeight="1" x14ac:dyDescent="0.2">
      <c r="A250" s="28" t="s">
        <v>55</v>
      </c>
      <c r="J250" s="25">
        <v>2</v>
      </c>
      <c r="K250" s="189">
        <v>1</v>
      </c>
      <c r="L250" s="3"/>
      <c r="M250" s="3"/>
      <c r="O250" s="3"/>
      <c r="P250" s="21">
        <v>6</v>
      </c>
      <c r="Q250" s="22"/>
      <c r="R250" s="3"/>
    </row>
    <row r="251" spans="1:18" ht="12.75" customHeight="1" x14ac:dyDescent="0.2">
      <c r="A251" s="28" t="s">
        <v>56</v>
      </c>
      <c r="J251" s="25">
        <v>2</v>
      </c>
      <c r="K251" s="189">
        <v>1</v>
      </c>
      <c r="L251" s="3"/>
      <c r="M251" s="3"/>
      <c r="O251" s="3"/>
      <c r="P251" s="21">
        <v>4</v>
      </c>
      <c r="Q251" s="22"/>
      <c r="R251" s="3"/>
    </row>
    <row r="252" spans="1:18" ht="12.75" customHeight="1" x14ac:dyDescent="0.2">
      <c r="A252" s="28" t="s">
        <v>57</v>
      </c>
      <c r="J252" s="25">
        <v>1</v>
      </c>
      <c r="K252" s="189"/>
      <c r="L252" s="3"/>
      <c r="M252" s="3"/>
      <c r="O252" s="3"/>
      <c r="P252" s="21">
        <v>1</v>
      </c>
      <c r="Q252" s="22"/>
      <c r="R252" s="3"/>
    </row>
    <row r="253" spans="1:18" ht="12.75" customHeight="1" x14ac:dyDescent="0.2">
      <c r="A253" s="28" t="s">
        <v>69</v>
      </c>
      <c r="J253" s="25">
        <v>1</v>
      </c>
      <c r="K253" s="189">
        <v>1</v>
      </c>
      <c r="L253" s="3"/>
      <c r="M253" s="3"/>
      <c r="O253" s="3"/>
      <c r="P253" s="21">
        <v>1</v>
      </c>
      <c r="Q253" s="22"/>
      <c r="R253" s="3"/>
    </row>
    <row r="254" spans="1:18" ht="12.75" customHeight="1" x14ac:dyDescent="0.2">
      <c r="A254" s="28" t="s">
        <v>70</v>
      </c>
      <c r="J254" s="25">
        <v>1</v>
      </c>
      <c r="K254" s="189">
        <v>1</v>
      </c>
      <c r="L254" s="3"/>
      <c r="M254" s="3"/>
      <c r="O254" s="3"/>
      <c r="P254" s="21">
        <v>1</v>
      </c>
      <c r="Q254" s="22"/>
      <c r="R254" s="3"/>
    </row>
    <row r="255" spans="1:18" ht="12.75" customHeight="1" x14ac:dyDescent="0.2">
      <c r="A255" s="28"/>
      <c r="K255" s="193">
        <f>SUM(K245:K254)</f>
        <v>73</v>
      </c>
      <c r="L255" s="3">
        <f>SUM(K245:K246)/B238</f>
        <v>0.51428571428571423</v>
      </c>
      <c r="M255" s="3">
        <f>K255/B238</f>
        <v>0.69523809523809521</v>
      </c>
      <c r="N255" s="3">
        <f>M255-L255</f>
        <v>0.18095238095238098</v>
      </c>
      <c r="O255" s="3"/>
    </row>
    <row r="256" spans="1:18" ht="12.75" customHeight="1" x14ac:dyDescent="0.3">
      <c r="A256" s="38" t="s">
        <v>71</v>
      </c>
      <c r="L256" s="3"/>
      <c r="M256" s="3"/>
      <c r="O256" s="3"/>
    </row>
    <row r="257" spans="1:18" ht="25.5" customHeight="1" x14ac:dyDescent="0.2">
      <c r="B257" s="308" t="s">
        <v>2</v>
      </c>
      <c r="C257" s="309"/>
      <c r="D257" s="309"/>
      <c r="E257" s="309"/>
      <c r="F257" s="309"/>
      <c r="G257" s="309"/>
      <c r="H257" s="309"/>
      <c r="I257" s="309"/>
      <c r="J257" s="309"/>
      <c r="L257" s="7" t="s">
        <v>3</v>
      </c>
      <c r="M257" s="7" t="s">
        <v>4</v>
      </c>
      <c r="N257" s="49" t="s">
        <v>5</v>
      </c>
      <c r="O257" s="7" t="s">
        <v>6</v>
      </c>
      <c r="P257" s="6" t="s">
        <v>7</v>
      </c>
      <c r="Q257" s="6" t="s">
        <v>8</v>
      </c>
      <c r="R257" s="7" t="s">
        <v>9</v>
      </c>
    </row>
    <row r="258" spans="1:18" ht="12.75" customHeight="1" x14ac:dyDescent="0.2">
      <c r="A258" s="50" t="s">
        <v>10</v>
      </c>
      <c r="B258" s="51">
        <v>1</v>
      </c>
      <c r="C258" s="51">
        <v>2</v>
      </c>
      <c r="D258" s="51">
        <v>3</v>
      </c>
      <c r="E258" s="51">
        <v>4</v>
      </c>
      <c r="F258" s="51">
        <v>5</v>
      </c>
      <c r="G258" s="51">
        <v>6</v>
      </c>
      <c r="H258" s="51">
        <v>7</v>
      </c>
      <c r="I258" s="51">
        <v>8</v>
      </c>
      <c r="J258" s="51">
        <v>9</v>
      </c>
      <c r="K258" s="194" t="s">
        <v>11</v>
      </c>
      <c r="L258" s="3"/>
      <c r="M258" s="3"/>
      <c r="O258" s="3"/>
      <c r="P258" s="14"/>
      <c r="Q258" s="14"/>
      <c r="R258" s="3"/>
    </row>
    <row r="259" spans="1:18" ht="12.75" customHeight="1" x14ac:dyDescent="0.2">
      <c r="A259" s="28" t="s">
        <v>20</v>
      </c>
      <c r="B259" s="25">
        <v>107</v>
      </c>
      <c r="K259" s="189"/>
      <c r="L259" s="3"/>
      <c r="M259" s="3"/>
      <c r="O259" s="3"/>
      <c r="P259" s="17">
        <f>B259</f>
        <v>107</v>
      </c>
      <c r="Q259" s="14"/>
      <c r="R259" s="3"/>
    </row>
    <row r="260" spans="1:18" ht="12.75" customHeight="1" x14ac:dyDescent="0.2">
      <c r="A260" s="28" t="s">
        <v>21</v>
      </c>
      <c r="C260" s="25">
        <v>86</v>
      </c>
      <c r="K260" s="189"/>
      <c r="L260" s="3"/>
      <c r="M260" s="3"/>
      <c r="N260" s="3"/>
      <c r="O260" s="3">
        <f>C260/B259</f>
        <v>0.80373831775700932</v>
      </c>
      <c r="P260" s="21">
        <v>88</v>
      </c>
      <c r="Q260" s="22">
        <f t="shared" ref="Q260:Q267" si="71">P260/P259</f>
        <v>0.82242990654205606</v>
      </c>
      <c r="R260" s="3">
        <f t="shared" ref="R260:R267" si="72">100%-Q260</f>
        <v>0.17757009345794394</v>
      </c>
    </row>
    <row r="261" spans="1:18" ht="12.75" customHeight="1" x14ac:dyDescent="0.2">
      <c r="A261" s="28" t="s">
        <v>22</v>
      </c>
      <c r="D261" s="25">
        <v>73</v>
      </c>
      <c r="K261" s="189"/>
      <c r="L261" s="3"/>
      <c r="M261" s="3"/>
      <c r="N261" s="3"/>
      <c r="O261" s="3">
        <f>D261/C260</f>
        <v>0.84883720930232553</v>
      </c>
      <c r="P261" s="21">
        <v>82</v>
      </c>
      <c r="Q261" s="22">
        <f t="shared" si="71"/>
        <v>0.93181818181818177</v>
      </c>
      <c r="R261" s="3">
        <f t="shared" si="72"/>
        <v>6.8181818181818232E-2</v>
      </c>
    </row>
    <row r="262" spans="1:18" ht="12.75" customHeight="1" x14ac:dyDescent="0.2">
      <c r="A262" s="28" t="s">
        <v>23</v>
      </c>
      <c r="E262" s="25">
        <v>66</v>
      </c>
      <c r="K262" s="189"/>
      <c r="L262" s="3"/>
      <c r="M262" s="3"/>
      <c r="N262" s="3"/>
      <c r="O262" s="3">
        <f>E262/D261</f>
        <v>0.90410958904109584</v>
      </c>
      <c r="P262" s="21">
        <v>78</v>
      </c>
      <c r="Q262" s="22">
        <f t="shared" si="71"/>
        <v>0.95121951219512191</v>
      </c>
      <c r="R262" s="3">
        <f t="shared" si="72"/>
        <v>4.8780487804878092E-2</v>
      </c>
    </row>
    <row r="263" spans="1:18" ht="12.75" customHeight="1" x14ac:dyDescent="0.2">
      <c r="A263" s="28" t="s">
        <v>48</v>
      </c>
      <c r="F263" s="25">
        <v>53</v>
      </c>
      <c r="K263" s="189"/>
      <c r="L263" s="3"/>
      <c r="M263" s="3"/>
      <c r="N263" s="3"/>
      <c r="O263" s="3">
        <f>F263/E262</f>
        <v>0.80303030303030298</v>
      </c>
      <c r="P263" s="21">
        <v>71</v>
      </c>
      <c r="Q263" s="22">
        <f t="shared" si="71"/>
        <v>0.91025641025641024</v>
      </c>
      <c r="R263" s="3">
        <f t="shared" si="72"/>
        <v>8.9743589743589758E-2</v>
      </c>
    </row>
    <row r="264" spans="1:18" ht="12.75" customHeight="1" x14ac:dyDescent="0.2">
      <c r="A264" s="28" t="s">
        <v>49</v>
      </c>
      <c r="G264" s="25">
        <v>44</v>
      </c>
      <c r="K264" s="189"/>
      <c r="L264" s="3"/>
      <c r="M264" s="3"/>
      <c r="O264" s="3">
        <f>G264/F263</f>
        <v>0.83018867924528306</v>
      </c>
      <c r="P264" s="21">
        <v>68</v>
      </c>
      <c r="Q264" s="22">
        <f t="shared" si="71"/>
        <v>0.95774647887323938</v>
      </c>
      <c r="R264" s="3">
        <f t="shared" si="72"/>
        <v>4.2253521126760618E-2</v>
      </c>
    </row>
    <row r="265" spans="1:18" ht="12.75" customHeight="1" x14ac:dyDescent="0.2">
      <c r="A265" s="28" t="s">
        <v>50</v>
      </c>
      <c r="H265" s="25">
        <v>42</v>
      </c>
      <c r="K265" s="189"/>
      <c r="L265" s="3"/>
      <c r="M265" s="3"/>
      <c r="O265" s="3">
        <f>H265/G264</f>
        <v>0.95454545454545459</v>
      </c>
      <c r="P265" s="21">
        <v>67</v>
      </c>
      <c r="Q265" s="22">
        <f t="shared" si="71"/>
        <v>0.98529411764705888</v>
      </c>
      <c r="R265" s="3">
        <f t="shared" si="72"/>
        <v>1.4705882352941124E-2</v>
      </c>
    </row>
    <row r="266" spans="1:18" ht="12.75" customHeight="1" x14ac:dyDescent="0.2">
      <c r="A266" s="28" t="s">
        <v>51</v>
      </c>
      <c r="I266" s="25">
        <v>42</v>
      </c>
      <c r="K266" s="189">
        <v>1</v>
      </c>
      <c r="L266" s="3"/>
      <c r="M266" s="3"/>
      <c r="O266" s="3">
        <f>I266/H265</f>
        <v>1</v>
      </c>
      <c r="P266" s="21">
        <v>65</v>
      </c>
      <c r="Q266" s="22">
        <f t="shared" si="71"/>
        <v>0.97014925373134331</v>
      </c>
      <c r="R266" s="3">
        <f t="shared" si="72"/>
        <v>2.9850746268656692E-2</v>
      </c>
    </row>
    <row r="267" spans="1:18" ht="12.75" customHeight="1" x14ac:dyDescent="0.2">
      <c r="A267" s="28" t="s">
        <v>52</v>
      </c>
      <c r="J267" s="25">
        <v>35</v>
      </c>
      <c r="K267" s="189">
        <v>30</v>
      </c>
      <c r="L267" s="3"/>
      <c r="M267" s="3"/>
      <c r="O267" s="3">
        <f>J267/I266</f>
        <v>0.83333333333333337</v>
      </c>
      <c r="P267" s="21">
        <v>64</v>
      </c>
      <c r="Q267" s="22">
        <f t="shared" si="71"/>
        <v>0.98461538461538467</v>
      </c>
      <c r="R267" s="3">
        <f t="shared" si="72"/>
        <v>1.538461538461533E-2</v>
      </c>
    </row>
    <row r="268" spans="1:18" ht="12.75" customHeight="1" x14ac:dyDescent="0.2">
      <c r="A268" s="28" t="s">
        <v>53</v>
      </c>
      <c r="J268" s="25">
        <v>15</v>
      </c>
      <c r="K268" s="189">
        <v>13</v>
      </c>
      <c r="L268" s="3"/>
      <c r="M268" s="3"/>
      <c r="O268" s="3"/>
      <c r="P268" s="21">
        <v>32</v>
      </c>
      <c r="Q268" s="22"/>
      <c r="R268" s="3"/>
    </row>
    <row r="269" spans="1:18" ht="12.75" customHeight="1" x14ac:dyDescent="0.2">
      <c r="A269" s="28" t="s">
        <v>54</v>
      </c>
      <c r="J269" s="25">
        <v>14</v>
      </c>
      <c r="K269" s="189">
        <v>7</v>
      </c>
      <c r="L269" s="3"/>
      <c r="M269" s="3"/>
      <c r="O269" s="3"/>
      <c r="P269" s="21">
        <v>19</v>
      </c>
      <c r="Q269" s="22"/>
      <c r="R269" s="3"/>
    </row>
    <row r="270" spans="1:18" ht="12.75" customHeight="1" x14ac:dyDescent="0.2">
      <c r="A270" s="28" t="s">
        <v>55</v>
      </c>
      <c r="J270" s="25">
        <v>4</v>
      </c>
      <c r="K270" s="189">
        <v>2</v>
      </c>
      <c r="L270" s="3"/>
      <c r="M270" s="3"/>
      <c r="O270" s="3"/>
      <c r="P270" s="21">
        <v>7</v>
      </c>
      <c r="Q270" s="22"/>
      <c r="R270" s="3"/>
    </row>
    <row r="271" spans="1:18" ht="12.75" customHeight="1" x14ac:dyDescent="0.2">
      <c r="A271" s="28" t="s">
        <v>56</v>
      </c>
      <c r="J271" s="25">
        <v>5</v>
      </c>
      <c r="K271" s="189">
        <v>3</v>
      </c>
      <c r="L271" s="3"/>
      <c r="M271" s="3"/>
      <c r="O271" s="3"/>
      <c r="P271" s="21">
        <v>5</v>
      </c>
      <c r="Q271" s="22"/>
      <c r="R271" s="3"/>
    </row>
    <row r="272" spans="1:18" ht="12.75" customHeight="1" x14ac:dyDescent="0.2">
      <c r="A272" s="28" t="s">
        <v>57</v>
      </c>
      <c r="J272" s="25">
        <v>1</v>
      </c>
      <c r="K272" s="189"/>
      <c r="L272" s="3"/>
      <c r="M272" s="3"/>
      <c r="O272" s="3"/>
      <c r="P272" s="21">
        <v>1</v>
      </c>
      <c r="Q272" s="22"/>
      <c r="R272" s="3"/>
    </row>
    <row r="273" spans="1:18" ht="12.75" customHeight="1" x14ac:dyDescent="0.2">
      <c r="A273" s="28" t="s">
        <v>69</v>
      </c>
      <c r="K273" s="189"/>
      <c r="L273" s="3"/>
      <c r="M273" s="3"/>
      <c r="O273" s="3"/>
      <c r="P273" s="21"/>
      <c r="Q273" s="22"/>
      <c r="R273" s="3"/>
    </row>
    <row r="274" spans="1:18" ht="12.75" customHeight="1" x14ac:dyDescent="0.2">
      <c r="A274" s="28" t="s">
        <v>70</v>
      </c>
      <c r="K274" s="189"/>
      <c r="L274" s="3"/>
      <c r="M274" s="3"/>
      <c r="O274" s="3"/>
      <c r="P274" s="21"/>
      <c r="Q274" s="22"/>
      <c r="R274" s="3"/>
    </row>
    <row r="275" spans="1:18" ht="12.75" customHeight="1" x14ac:dyDescent="0.2">
      <c r="K275" s="193">
        <f>SUM(K266:K271)</f>
        <v>56</v>
      </c>
      <c r="L275" s="3">
        <f>SUM(K266:K267)/B259</f>
        <v>0.28971962616822428</v>
      </c>
      <c r="M275" s="3">
        <f>K275/B259</f>
        <v>0.52336448598130836</v>
      </c>
      <c r="N275" s="3">
        <f>M275-L275</f>
        <v>0.23364485981308408</v>
      </c>
      <c r="O275" s="3"/>
    </row>
    <row r="276" spans="1:18" ht="12.75" customHeight="1" x14ac:dyDescent="0.3">
      <c r="A276" s="38" t="s">
        <v>72</v>
      </c>
      <c r="L276" s="3"/>
      <c r="M276" s="3"/>
      <c r="O276" s="3"/>
    </row>
    <row r="277" spans="1:18" ht="25.5" customHeight="1" x14ac:dyDescent="0.2">
      <c r="B277" s="308" t="s">
        <v>2</v>
      </c>
      <c r="C277" s="309"/>
      <c r="D277" s="309"/>
      <c r="E277" s="309"/>
      <c r="F277" s="309"/>
      <c r="G277" s="309"/>
      <c r="H277" s="309"/>
      <c r="I277" s="309"/>
      <c r="J277" s="309"/>
      <c r="L277" s="7" t="s">
        <v>3</v>
      </c>
      <c r="M277" s="7" t="s">
        <v>4</v>
      </c>
      <c r="N277" s="49" t="s">
        <v>5</v>
      </c>
      <c r="O277" s="7" t="s">
        <v>6</v>
      </c>
      <c r="P277" s="6" t="s">
        <v>7</v>
      </c>
      <c r="Q277" s="6" t="s">
        <v>8</v>
      </c>
      <c r="R277" s="7" t="s">
        <v>9</v>
      </c>
    </row>
    <row r="278" spans="1:18" ht="12.75" customHeight="1" x14ac:dyDescent="0.2">
      <c r="A278" s="50" t="s">
        <v>10</v>
      </c>
      <c r="B278" s="51">
        <v>1</v>
      </c>
      <c r="C278" s="51">
        <v>2</v>
      </c>
      <c r="D278" s="51">
        <v>3</v>
      </c>
      <c r="E278" s="51">
        <v>4</v>
      </c>
      <c r="F278" s="51">
        <v>5</v>
      </c>
      <c r="G278" s="51">
        <v>6</v>
      </c>
      <c r="H278" s="51">
        <v>7</v>
      </c>
      <c r="I278" s="51">
        <v>8</v>
      </c>
      <c r="J278" s="51">
        <v>9</v>
      </c>
      <c r="K278" s="194" t="s">
        <v>11</v>
      </c>
      <c r="L278" s="3"/>
      <c r="M278" s="3"/>
      <c r="O278" s="3"/>
      <c r="P278" s="14"/>
      <c r="Q278" s="14"/>
      <c r="R278" s="3"/>
    </row>
    <row r="279" spans="1:18" ht="12.75" customHeight="1" x14ac:dyDescent="0.2">
      <c r="A279" s="28" t="s">
        <v>21</v>
      </c>
      <c r="B279" s="25">
        <v>99</v>
      </c>
      <c r="K279" s="189"/>
      <c r="L279" s="3"/>
      <c r="M279" s="3"/>
      <c r="O279" s="3"/>
      <c r="P279" s="17">
        <f>B279</f>
        <v>99</v>
      </c>
      <c r="Q279" s="14"/>
      <c r="R279" s="3"/>
    </row>
    <row r="280" spans="1:18" ht="12.75" customHeight="1" x14ac:dyDescent="0.2">
      <c r="A280" s="53" t="s">
        <v>22</v>
      </c>
      <c r="C280" s="25">
        <v>93</v>
      </c>
      <c r="K280" s="189"/>
      <c r="L280" s="3"/>
      <c r="M280" s="3"/>
      <c r="N280" s="3"/>
      <c r="O280" s="3">
        <f>C280/B279</f>
        <v>0.93939393939393945</v>
      </c>
      <c r="P280" s="21">
        <v>93</v>
      </c>
      <c r="Q280" s="22">
        <f t="shared" ref="Q280:Q287" si="73">P280/P279</f>
        <v>0.93939393939393945</v>
      </c>
      <c r="R280" s="3">
        <f t="shared" ref="R280:R287" si="74">100%-Q280</f>
        <v>6.0606060606060552E-2</v>
      </c>
    </row>
    <row r="281" spans="1:18" ht="12.75" customHeight="1" x14ac:dyDescent="0.2">
      <c r="A281" s="28" t="s">
        <v>23</v>
      </c>
      <c r="D281" s="25">
        <v>80</v>
      </c>
      <c r="K281" s="189"/>
      <c r="L281" s="3"/>
      <c r="M281" s="3"/>
      <c r="N281" s="3"/>
      <c r="O281" s="3">
        <f>D281/C280</f>
        <v>0.86021505376344087</v>
      </c>
      <c r="P281" s="21">
        <v>88</v>
      </c>
      <c r="Q281" s="22">
        <f t="shared" si="73"/>
        <v>0.94623655913978499</v>
      </c>
      <c r="R281" s="3">
        <f t="shared" si="74"/>
        <v>5.3763440860215006E-2</v>
      </c>
    </row>
    <row r="282" spans="1:18" ht="12.75" customHeight="1" x14ac:dyDescent="0.2">
      <c r="A282" s="28" t="s">
        <v>48</v>
      </c>
      <c r="E282" s="25">
        <v>78</v>
      </c>
      <c r="K282" s="189"/>
      <c r="L282" s="3"/>
      <c r="M282" s="3"/>
      <c r="N282" s="3"/>
      <c r="O282" s="3">
        <f>E282/D281</f>
        <v>0.97499999999999998</v>
      </c>
      <c r="P282" s="21">
        <v>88</v>
      </c>
      <c r="Q282" s="22">
        <f t="shared" si="73"/>
        <v>1</v>
      </c>
      <c r="R282" s="3">
        <f t="shared" si="74"/>
        <v>0</v>
      </c>
    </row>
    <row r="283" spans="1:18" ht="12.75" customHeight="1" x14ac:dyDescent="0.2">
      <c r="A283" s="28" t="s">
        <v>49</v>
      </c>
      <c r="F283" s="25">
        <v>63</v>
      </c>
      <c r="K283" s="189"/>
      <c r="L283" s="3"/>
      <c r="M283" s="3"/>
      <c r="N283" s="3"/>
      <c r="O283" s="3">
        <f>F283/E282</f>
        <v>0.80769230769230771</v>
      </c>
      <c r="P283" s="21">
        <v>86</v>
      </c>
      <c r="Q283" s="22">
        <f t="shared" si="73"/>
        <v>0.97727272727272729</v>
      </c>
      <c r="R283" s="3">
        <f t="shared" si="74"/>
        <v>2.2727272727272707E-2</v>
      </c>
    </row>
    <row r="284" spans="1:18" ht="12.75" customHeight="1" x14ac:dyDescent="0.2">
      <c r="A284" s="28" t="s">
        <v>50</v>
      </c>
      <c r="G284" s="25">
        <v>58</v>
      </c>
      <c r="K284" s="189"/>
      <c r="L284" s="3"/>
      <c r="M284" s="3"/>
      <c r="N284" s="3"/>
      <c r="O284" s="3">
        <f>G284/F283</f>
        <v>0.92063492063492058</v>
      </c>
      <c r="P284" s="21">
        <v>86</v>
      </c>
      <c r="Q284" s="22">
        <f t="shared" si="73"/>
        <v>1</v>
      </c>
      <c r="R284" s="3">
        <f t="shared" si="74"/>
        <v>0</v>
      </c>
    </row>
    <row r="285" spans="1:18" ht="12.75" customHeight="1" x14ac:dyDescent="0.2">
      <c r="A285" s="28" t="s">
        <v>51</v>
      </c>
      <c r="H285" s="25">
        <v>52</v>
      </c>
      <c r="K285" s="189"/>
      <c r="L285" s="3"/>
      <c r="M285" s="3"/>
      <c r="N285" s="3"/>
      <c r="O285" s="3">
        <f>H285/G284</f>
        <v>0.89655172413793105</v>
      </c>
      <c r="P285" s="21">
        <v>83</v>
      </c>
      <c r="Q285" s="22">
        <f t="shared" si="73"/>
        <v>0.96511627906976749</v>
      </c>
      <c r="R285" s="3">
        <f t="shared" si="74"/>
        <v>3.4883720930232509E-2</v>
      </c>
    </row>
    <row r="286" spans="1:18" ht="12.75" customHeight="1" x14ac:dyDescent="0.2">
      <c r="A286" s="28" t="s">
        <v>52</v>
      </c>
      <c r="I286" s="25">
        <v>45</v>
      </c>
      <c r="K286" s="189">
        <v>1</v>
      </c>
      <c r="L286" s="3"/>
      <c r="M286" s="3"/>
      <c r="N286" s="3"/>
      <c r="O286" s="3">
        <f>I286/H285</f>
        <v>0.86538461538461542</v>
      </c>
      <c r="P286" s="21">
        <v>82</v>
      </c>
      <c r="Q286" s="22">
        <f t="shared" si="73"/>
        <v>0.98795180722891562</v>
      </c>
      <c r="R286" s="3">
        <f t="shared" si="74"/>
        <v>1.2048192771084376E-2</v>
      </c>
    </row>
    <row r="287" spans="1:18" ht="12.75" customHeight="1" x14ac:dyDescent="0.2">
      <c r="A287" s="28" t="s">
        <v>53</v>
      </c>
      <c r="J287" s="25">
        <v>45</v>
      </c>
      <c r="K287" s="189">
        <v>43</v>
      </c>
      <c r="L287" s="3"/>
      <c r="M287" s="3"/>
      <c r="N287" s="3"/>
      <c r="O287" s="3">
        <f>J287/I286</f>
        <v>1</v>
      </c>
      <c r="P287" s="21">
        <v>81</v>
      </c>
      <c r="Q287" s="22">
        <f t="shared" si="73"/>
        <v>0.98780487804878048</v>
      </c>
      <c r="R287" s="3">
        <f t="shared" si="74"/>
        <v>1.2195121951219523E-2</v>
      </c>
    </row>
    <row r="288" spans="1:18" ht="12.75" customHeight="1" x14ac:dyDescent="0.2">
      <c r="A288" s="28" t="s">
        <v>54</v>
      </c>
      <c r="J288" s="25">
        <v>21</v>
      </c>
      <c r="K288" s="189">
        <v>17</v>
      </c>
      <c r="L288" s="3"/>
      <c r="M288" s="3"/>
      <c r="N288" s="3"/>
      <c r="O288" s="3"/>
      <c r="P288" s="21">
        <v>36</v>
      </c>
      <c r="Q288" s="22"/>
      <c r="R288" s="3"/>
    </row>
    <row r="289" spans="1:18" ht="12.75" customHeight="1" x14ac:dyDescent="0.2">
      <c r="A289" s="28" t="s">
        <v>55</v>
      </c>
      <c r="J289" s="25">
        <v>11</v>
      </c>
      <c r="K289" s="189">
        <v>7</v>
      </c>
      <c r="L289" s="3"/>
      <c r="M289" s="3"/>
      <c r="N289" s="3"/>
      <c r="O289" s="3"/>
      <c r="P289" s="21">
        <v>17</v>
      </c>
      <c r="Q289" s="22"/>
      <c r="R289" s="3"/>
    </row>
    <row r="290" spans="1:18" ht="12.75" customHeight="1" x14ac:dyDescent="0.2">
      <c r="A290" s="28" t="s">
        <v>56</v>
      </c>
      <c r="J290" s="25">
        <v>3</v>
      </c>
      <c r="K290" s="189">
        <v>3</v>
      </c>
      <c r="L290" s="3"/>
      <c r="M290" s="3"/>
      <c r="N290" s="3"/>
      <c r="O290" s="3"/>
      <c r="P290" s="21">
        <v>8</v>
      </c>
      <c r="Q290" s="22"/>
      <c r="R290" s="3"/>
    </row>
    <row r="291" spans="1:18" ht="12.75" customHeight="1" x14ac:dyDescent="0.2">
      <c r="A291" s="28" t="s">
        <v>57</v>
      </c>
      <c r="J291" s="25">
        <v>4</v>
      </c>
      <c r="K291" s="189">
        <v>2</v>
      </c>
      <c r="L291" s="3"/>
      <c r="M291" s="3"/>
      <c r="N291" s="3"/>
      <c r="O291" s="3"/>
      <c r="P291" s="21">
        <v>6</v>
      </c>
      <c r="Q291" s="22"/>
      <c r="R291" s="3"/>
    </row>
    <row r="292" spans="1:18" ht="12.75" customHeight="1" x14ac:dyDescent="0.2">
      <c r="A292" s="28" t="s">
        <v>69</v>
      </c>
      <c r="J292" s="25">
        <v>2</v>
      </c>
      <c r="K292" s="189">
        <v>1</v>
      </c>
      <c r="L292" s="3"/>
      <c r="M292" s="3"/>
      <c r="N292" s="3"/>
      <c r="O292" s="3"/>
      <c r="P292" s="21">
        <v>3</v>
      </c>
      <c r="Q292" s="22"/>
      <c r="R292" s="3"/>
    </row>
    <row r="293" spans="1:18" ht="12.75" customHeight="1" x14ac:dyDescent="0.2">
      <c r="A293" s="28" t="s">
        <v>70</v>
      </c>
      <c r="J293" s="25">
        <v>1</v>
      </c>
      <c r="K293" s="189"/>
      <c r="L293" s="3"/>
      <c r="M293" s="3"/>
      <c r="N293" s="3"/>
      <c r="O293" s="3"/>
      <c r="P293" s="21">
        <v>2</v>
      </c>
      <c r="Q293" s="22"/>
      <c r="R293" s="3"/>
    </row>
    <row r="294" spans="1:18" ht="12.75" customHeight="1" x14ac:dyDescent="0.2">
      <c r="A294" s="28" t="s">
        <v>73</v>
      </c>
      <c r="J294" s="25">
        <v>1</v>
      </c>
      <c r="K294" s="189">
        <v>1</v>
      </c>
      <c r="L294" s="3"/>
      <c r="M294" s="3"/>
      <c r="N294" s="3"/>
      <c r="O294" s="3"/>
      <c r="P294" s="21">
        <v>1</v>
      </c>
      <c r="Q294" s="22"/>
      <c r="R294" s="3"/>
    </row>
    <row r="295" spans="1:18" ht="12.75" customHeight="1" x14ac:dyDescent="0.2">
      <c r="K295" s="193">
        <f>SUM(K286:K294)</f>
        <v>75</v>
      </c>
      <c r="L295" s="3">
        <f>SUM(K286:K287)/B279</f>
        <v>0.44444444444444442</v>
      </c>
      <c r="M295" s="3">
        <f>K295/B279</f>
        <v>0.75757575757575757</v>
      </c>
      <c r="N295" s="3">
        <f>M295-L295</f>
        <v>0.31313131313131315</v>
      </c>
      <c r="O295" s="3"/>
    </row>
    <row r="296" spans="1:18" ht="12.75" customHeight="1" x14ac:dyDescent="0.3">
      <c r="A296" s="38" t="s">
        <v>74</v>
      </c>
      <c r="L296" s="3"/>
      <c r="M296" s="3"/>
      <c r="O296" s="3"/>
    </row>
    <row r="297" spans="1:18" ht="25.5" customHeight="1" x14ac:dyDescent="0.2">
      <c r="B297" s="308" t="s">
        <v>2</v>
      </c>
      <c r="C297" s="309"/>
      <c r="D297" s="309"/>
      <c r="E297" s="309"/>
      <c r="F297" s="309"/>
      <c r="G297" s="309"/>
      <c r="H297" s="309"/>
      <c r="I297" s="309"/>
      <c r="J297" s="309"/>
      <c r="L297" s="7" t="s">
        <v>3</v>
      </c>
      <c r="M297" s="7" t="s">
        <v>4</v>
      </c>
      <c r="N297" s="49" t="s">
        <v>5</v>
      </c>
      <c r="O297" s="7" t="s">
        <v>6</v>
      </c>
      <c r="P297" s="6" t="s">
        <v>7</v>
      </c>
      <c r="Q297" s="6" t="s">
        <v>8</v>
      </c>
      <c r="R297" s="7" t="s">
        <v>9</v>
      </c>
    </row>
    <row r="298" spans="1:18" ht="12.75" customHeight="1" x14ac:dyDescent="0.2">
      <c r="A298" s="50" t="s">
        <v>10</v>
      </c>
      <c r="B298" s="51">
        <v>1</v>
      </c>
      <c r="C298" s="51">
        <v>2</v>
      </c>
      <c r="D298" s="51">
        <v>3</v>
      </c>
      <c r="E298" s="51">
        <v>4</v>
      </c>
      <c r="F298" s="51">
        <v>5</v>
      </c>
      <c r="G298" s="51">
        <v>6</v>
      </c>
      <c r="H298" s="51">
        <v>7</v>
      </c>
      <c r="I298" s="51">
        <v>8</v>
      </c>
      <c r="J298" s="51">
        <v>9</v>
      </c>
      <c r="K298" s="194" t="s">
        <v>11</v>
      </c>
      <c r="L298" s="3"/>
      <c r="M298" s="3"/>
      <c r="O298" s="3"/>
      <c r="P298" s="14"/>
      <c r="Q298" s="14"/>
      <c r="R298" s="3"/>
    </row>
    <row r="299" spans="1:18" ht="12.75" customHeight="1" x14ac:dyDescent="0.2">
      <c r="A299" s="28" t="s">
        <v>22</v>
      </c>
      <c r="B299" s="25">
        <v>77</v>
      </c>
      <c r="K299" s="189"/>
      <c r="L299" s="3"/>
      <c r="M299" s="3"/>
      <c r="O299" s="3"/>
      <c r="P299" s="17">
        <f>B299</f>
        <v>77</v>
      </c>
      <c r="Q299" s="14"/>
      <c r="R299" s="3"/>
    </row>
    <row r="300" spans="1:18" ht="12.75" customHeight="1" x14ac:dyDescent="0.2">
      <c r="A300" s="28" t="s">
        <v>23</v>
      </c>
      <c r="C300" s="25">
        <v>65</v>
      </c>
      <c r="K300" s="189"/>
      <c r="L300" s="3"/>
      <c r="M300" s="3"/>
      <c r="N300" s="3"/>
      <c r="O300" s="3">
        <f>C300/B299</f>
        <v>0.8441558441558441</v>
      </c>
      <c r="P300" s="17">
        <v>66</v>
      </c>
      <c r="Q300" s="22">
        <f t="shared" ref="Q300:Q307" si="75">P300/P299</f>
        <v>0.8571428571428571</v>
      </c>
      <c r="R300" s="3">
        <f t="shared" ref="R300:R307" si="76">100%-Q300</f>
        <v>0.1428571428571429</v>
      </c>
    </row>
    <row r="301" spans="1:18" ht="12.75" customHeight="1" x14ac:dyDescent="0.2">
      <c r="A301" s="28" t="s">
        <v>48</v>
      </c>
      <c r="D301" s="25">
        <v>53</v>
      </c>
      <c r="K301" s="189"/>
      <c r="L301" s="3"/>
      <c r="M301" s="3"/>
      <c r="N301" s="3"/>
      <c r="O301" s="3">
        <f>D301/C300</f>
        <v>0.81538461538461537</v>
      </c>
      <c r="P301" s="17">
        <v>62</v>
      </c>
      <c r="Q301" s="22">
        <f t="shared" si="75"/>
        <v>0.93939393939393945</v>
      </c>
      <c r="R301" s="3">
        <f t="shared" si="76"/>
        <v>6.0606060606060552E-2</v>
      </c>
    </row>
    <row r="302" spans="1:18" ht="12.75" customHeight="1" x14ac:dyDescent="0.2">
      <c r="A302" s="28" t="s">
        <v>49</v>
      </c>
      <c r="E302" s="25">
        <v>30</v>
      </c>
      <c r="K302" s="189"/>
      <c r="L302" s="3"/>
      <c r="M302" s="3"/>
      <c r="O302" s="3">
        <f>E302/D301</f>
        <v>0.56603773584905659</v>
      </c>
      <c r="P302" s="17">
        <v>57</v>
      </c>
      <c r="Q302" s="22">
        <f t="shared" si="75"/>
        <v>0.91935483870967738</v>
      </c>
      <c r="R302" s="3">
        <f t="shared" si="76"/>
        <v>8.064516129032262E-2</v>
      </c>
    </row>
    <row r="303" spans="1:18" ht="12.75" customHeight="1" x14ac:dyDescent="0.2">
      <c r="A303" s="28" t="s">
        <v>50</v>
      </c>
      <c r="F303" s="25">
        <v>25</v>
      </c>
      <c r="K303" s="189"/>
      <c r="L303" s="3"/>
      <c r="M303" s="3"/>
      <c r="O303" s="3">
        <f>F303/E302</f>
        <v>0.83333333333333337</v>
      </c>
      <c r="P303" s="17">
        <v>53</v>
      </c>
      <c r="Q303" s="22">
        <f t="shared" si="75"/>
        <v>0.92982456140350878</v>
      </c>
      <c r="R303" s="3">
        <f t="shared" si="76"/>
        <v>7.0175438596491224E-2</v>
      </c>
    </row>
    <row r="304" spans="1:18" ht="12.75" customHeight="1" x14ac:dyDescent="0.2">
      <c r="A304" s="28" t="s">
        <v>51</v>
      </c>
      <c r="G304" s="25">
        <v>23</v>
      </c>
      <c r="K304" s="189"/>
      <c r="L304" s="3"/>
      <c r="M304" s="3"/>
      <c r="O304" s="3">
        <f>G304/F303</f>
        <v>0.92</v>
      </c>
      <c r="P304" s="17">
        <v>50</v>
      </c>
      <c r="Q304" s="22">
        <f t="shared" si="75"/>
        <v>0.94339622641509435</v>
      </c>
      <c r="R304" s="3">
        <f t="shared" si="76"/>
        <v>5.6603773584905648E-2</v>
      </c>
    </row>
    <row r="305" spans="1:18" ht="12.75" customHeight="1" x14ac:dyDescent="0.2">
      <c r="A305" s="28" t="s">
        <v>52</v>
      </c>
      <c r="H305" s="25">
        <v>22</v>
      </c>
      <c r="K305" s="189"/>
      <c r="L305" s="3"/>
      <c r="M305" s="3"/>
      <c r="O305" s="3">
        <f>H305/G304</f>
        <v>0.95652173913043481</v>
      </c>
      <c r="P305" s="17">
        <v>45</v>
      </c>
      <c r="Q305" s="22">
        <f t="shared" si="75"/>
        <v>0.9</v>
      </c>
      <c r="R305" s="3">
        <f t="shared" si="76"/>
        <v>9.9999999999999978E-2</v>
      </c>
    </row>
    <row r="306" spans="1:18" ht="12.75" customHeight="1" x14ac:dyDescent="0.2">
      <c r="A306" s="28" t="s">
        <v>53</v>
      </c>
      <c r="I306" s="25">
        <v>21</v>
      </c>
      <c r="K306" s="189">
        <v>1</v>
      </c>
      <c r="L306" s="3"/>
      <c r="M306" s="3"/>
      <c r="O306" s="3">
        <f>I306/H305</f>
        <v>0.95454545454545459</v>
      </c>
      <c r="P306" s="17">
        <v>44</v>
      </c>
      <c r="Q306" s="22">
        <f t="shared" si="75"/>
        <v>0.97777777777777775</v>
      </c>
      <c r="R306" s="3">
        <f t="shared" si="76"/>
        <v>2.2222222222222254E-2</v>
      </c>
    </row>
    <row r="307" spans="1:18" ht="12.75" customHeight="1" x14ac:dyDescent="0.2">
      <c r="A307" s="28" t="s">
        <v>54</v>
      </c>
      <c r="J307" s="25">
        <v>21</v>
      </c>
      <c r="K307" s="189">
        <v>17</v>
      </c>
      <c r="L307" s="3"/>
      <c r="M307" s="3"/>
      <c r="O307" s="3">
        <f>J307/I306</f>
        <v>1</v>
      </c>
      <c r="P307" s="17">
        <v>41</v>
      </c>
      <c r="Q307" s="22">
        <f t="shared" si="75"/>
        <v>0.93181818181818177</v>
      </c>
      <c r="R307" s="3">
        <f t="shared" si="76"/>
        <v>6.8181818181818232E-2</v>
      </c>
    </row>
    <row r="308" spans="1:18" ht="12.75" customHeight="1" x14ac:dyDescent="0.2">
      <c r="A308" s="28" t="s">
        <v>55</v>
      </c>
      <c r="J308" s="25">
        <v>6</v>
      </c>
      <c r="K308" s="189">
        <v>4</v>
      </c>
      <c r="L308" s="3"/>
      <c r="M308" s="3"/>
      <c r="O308" s="3"/>
      <c r="P308" s="17">
        <v>22</v>
      </c>
      <c r="Q308" s="22"/>
      <c r="R308" s="3"/>
    </row>
    <row r="309" spans="1:18" ht="12.75" customHeight="1" x14ac:dyDescent="0.2">
      <c r="A309" s="28" t="s">
        <v>56</v>
      </c>
      <c r="J309" s="25">
        <v>8</v>
      </c>
      <c r="K309" s="189">
        <v>6</v>
      </c>
      <c r="L309" s="3"/>
      <c r="M309" s="3"/>
      <c r="O309" s="3"/>
      <c r="P309" s="17">
        <v>17</v>
      </c>
      <c r="Q309" s="22"/>
      <c r="R309" s="3"/>
    </row>
    <row r="310" spans="1:18" ht="12.75" customHeight="1" x14ac:dyDescent="0.2">
      <c r="A310" s="28" t="s">
        <v>57</v>
      </c>
      <c r="J310" s="25">
        <v>5</v>
      </c>
      <c r="K310" s="189">
        <v>3</v>
      </c>
      <c r="L310" s="3"/>
      <c r="M310" s="3"/>
      <c r="O310" s="3"/>
      <c r="P310" s="17">
        <v>9</v>
      </c>
      <c r="Q310" s="22"/>
      <c r="R310" s="3"/>
    </row>
    <row r="311" spans="1:18" ht="12.75" customHeight="1" x14ac:dyDescent="0.2">
      <c r="A311" s="28" t="s">
        <v>69</v>
      </c>
      <c r="J311" s="25">
        <v>4</v>
      </c>
      <c r="K311" s="189">
        <v>1</v>
      </c>
      <c r="L311" s="3"/>
      <c r="M311" s="3"/>
      <c r="O311" s="3"/>
      <c r="P311" s="17">
        <v>5</v>
      </c>
      <c r="Q311" s="22"/>
      <c r="R311" s="3"/>
    </row>
    <row r="312" spans="1:18" ht="12.75" customHeight="1" x14ac:dyDescent="0.2">
      <c r="A312" s="28" t="s">
        <v>70</v>
      </c>
      <c r="J312" s="25">
        <v>1</v>
      </c>
      <c r="K312" s="189">
        <v>1</v>
      </c>
      <c r="L312" s="3"/>
      <c r="M312" s="3"/>
      <c r="O312" s="3"/>
      <c r="P312" s="17">
        <v>1</v>
      </c>
      <c r="Q312" s="22"/>
      <c r="R312" s="3"/>
    </row>
    <row r="313" spans="1:18" ht="12.75" customHeight="1" x14ac:dyDescent="0.2">
      <c r="K313" s="193">
        <f>SUM(K306:K312)</f>
        <v>33</v>
      </c>
      <c r="L313" s="3">
        <f>SUM(K306:K307)/B299</f>
        <v>0.23376623376623376</v>
      </c>
      <c r="M313" s="3">
        <f>K313/B299</f>
        <v>0.42857142857142855</v>
      </c>
      <c r="N313" s="3">
        <f>M313-L313</f>
        <v>0.19480519480519479</v>
      </c>
      <c r="O313" s="3"/>
    </row>
    <row r="314" spans="1:18" ht="12.75" customHeight="1" x14ac:dyDescent="0.3">
      <c r="A314" s="38" t="s">
        <v>75</v>
      </c>
      <c r="L314" s="3"/>
      <c r="M314" s="3"/>
      <c r="O314" s="3"/>
    </row>
    <row r="315" spans="1:18" ht="25.5" customHeight="1" x14ac:dyDescent="0.2">
      <c r="B315" s="308" t="s">
        <v>2</v>
      </c>
      <c r="C315" s="309"/>
      <c r="D315" s="309"/>
      <c r="E315" s="309"/>
      <c r="F315" s="309"/>
      <c r="G315" s="309"/>
      <c r="H315" s="309"/>
      <c r="I315" s="309"/>
      <c r="J315" s="309"/>
      <c r="L315" s="7" t="s">
        <v>3</v>
      </c>
      <c r="M315" s="7" t="s">
        <v>4</v>
      </c>
      <c r="N315" s="49" t="s">
        <v>5</v>
      </c>
      <c r="O315" s="7" t="s">
        <v>6</v>
      </c>
      <c r="P315" s="6" t="s">
        <v>7</v>
      </c>
      <c r="Q315" s="6" t="s">
        <v>8</v>
      </c>
      <c r="R315" s="7" t="s">
        <v>9</v>
      </c>
    </row>
    <row r="316" spans="1:18" ht="12.75" customHeight="1" x14ac:dyDescent="0.2">
      <c r="A316" s="50" t="s">
        <v>10</v>
      </c>
      <c r="B316" s="51">
        <v>1</v>
      </c>
      <c r="C316" s="51">
        <v>2</v>
      </c>
      <c r="D316" s="51">
        <v>3</v>
      </c>
      <c r="E316" s="51">
        <v>4</v>
      </c>
      <c r="F316" s="51">
        <v>5</v>
      </c>
      <c r="G316" s="51">
        <v>6</v>
      </c>
      <c r="H316" s="51">
        <v>7</v>
      </c>
      <c r="I316" s="51">
        <v>8</v>
      </c>
      <c r="J316" s="51">
        <v>9</v>
      </c>
      <c r="K316" s="194" t="s">
        <v>11</v>
      </c>
      <c r="L316" s="3"/>
      <c r="M316" s="3"/>
      <c r="O316" s="3"/>
      <c r="P316" s="14"/>
      <c r="Q316" s="14"/>
      <c r="R316" s="3"/>
    </row>
    <row r="317" spans="1:18" ht="12.75" customHeight="1" x14ac:dyDescent="0.2">
      <c r="A317" s="28" t="s">
        <v>23</v>
      </c>
      <c r="B317" s="25">
        <v>109</v>
      </c>
      <c r="K317" s="189"/>
      <c r="L317" s="3"/>
      <c r="M317" s="3"/>
      <c r="O317" s="3"/>
      <c r="P317" s="17">
        <f>B317</f>
        <v>109</v>
      </c>
      <c r="Q317" s="14"/>
      <c r="R317" s="3"/>
    </row>
    <row r="318" spans="1:18" ht="12.75" customHeight="1" x14ac:dyDescent="0.2">
      <c r="A318" s="28" t="s">
        <v>48</v>
      </c>
      <c r="C318" s="25">
        <v>96</v>
      </c>
      <c r="K318" s="189"/>
      <c r="L318" s="3"/>
      <c r="M318" s="3"/>
      <c r="N318" s="3"/>
      <c r="O318" s="3">
        <f>C318/B317</f>
        <v>0.88073394495412849</v>
      </c>
      <c r="P318" s="17">
        <v>98</v>
      </c>
      <c r="Q318" s="22">
        <f t="shared" ref="Q318:Q325" si="77">P318/P317</f>
        <v>0.8990825688073395</v>
      </c>
      <c r="R318" s="3">
        <f t="shared" ref="R318:R325" si="78">100%-Q318</f>
        <v>0.1009174311926605</v>
      </c>
    </row>
    <row r="319" spans="1:18" ht="12.75" customHeight="1" x14ac:dyDescent="0.2">
      <c r="A319" s="28" t="s">
        <v>49</v>
      </c>
      <c r="D319" s="25">
        <v>81</v>
      </c>
      <c r="K319" s="189"/>
      <c r="L319" s="3"/>
      <c r="M319" s="3"/>
      <c r="O319" s="3">
        <f>D319/C318</f>
        <v>0.84375</v>
      </c>
      <c r="P319" s="17">
        <v>93</v>
      </c>
      <c r="Q319" s="22">
        <f t="shared" si="77"/>
        <v>0.94897959183673475</v>
      </c>
      <c r="R319" s="3">
        <f t="shared" si="78"/>
        <v>5.1020408163265252E-2</v>
      </c>
    </row>
    <row r="320" spans="1:18" ht="12.75" customHeight="1" x14ac:dyDescent="0.2">
      <c r="A320" s="28" t="s">
        <v>50</v>
      </c>
      <c r="E320" s="25">
        <v>69</v>
      </c>
      <c r="K320" s="189"/>
      <c r="L320" s="3"/>
      <c r="M320" s="3"/>
      <c r="O320" s="3">
        <f>E320/D319</f>
        <v>0.85185185185185186</v>
      </c>
      <c r="P320" s="17">
        <v>90</v>
      </c>
      <c r="Q320" s="22">
        <f t="shared" si="77"/>
        <v>0.967741935483871</v>
      </c>
      <c r="R320" s="3">
        <f t="shared" si="78"/>
        <v>3.2258064516129004E-2</v>
      </c>
    </row>
    <row r="321" spans="1:18" ht="12.75" customHeight="1" x14ac:dyDescent="0.2">
      <c r="A321" s="28" t="s">
        <v>51</v>
      </c>
      <c r="F321" s="25">
        <v>64</v>
      </c>
      <c r="K321" s="189"/>
      <c r="L321" s="3"/>
      <c r="M321" s="3"/>
      <c r="O321" s="3">
        <f>F321/E320</f>
        <v>0.92753623188405798</v>
      </c>
      <c r="P321" s="17">
        <v>88</v>
      </c>
      <c r="Q321" s="22">
        <f t="shared" si="77"/>
        <v>0.97777777777777775</v>
      </c>
      <c r="R321" s="3">
        <f t="shared" si="78"/>
        <v>2.2222222222222254E-2</v>
      </c>
    </row>
    <row r="322" spans="1:18" ht="12.75" customHeight="1" x14ac:dyDescent="0.2">
      <c r="A322" s="28" t="s">
        <v>52</v>
      </c>
      <c r="G322" s="25">
        <v>61</v>
      </c>
      <c r="K322" s="189"/>
      <c r="L322" s="3"/>
      <c r="M322" s="3"/>
      <c r="O322" s="3">
        <f>G322/F321</f>
        <v>0.953125</v>
      </c>
      <c r="P322" s="17">
        <v>83</v>
      </c>
      <c r="Q322" s="22">
        <f t="shared" si="77"/>
        <v>0.94318181818181823</v>
      </c>
      <c r="R322" s="3">
        <f t="shared" si="78"/>
        <v>5.6818181818181768E-2</v>
      </c>
    </row>
    <row r="323" spans="1:18" ht="12.75" customHeight="1" x14ac:dyDescent="0.2">
      <c r="A323" s="28" t="s">
        <v>53</v>
      </c>
      <c r="H323" s="25">
        <v>60</v>
      </c>
      <c r="K323" s="189">
        <v>1</v>
      </c>
      <c r="L323" s="3"/>
      <c r="M323" s="3"/>
      <c r="O323" s="3">
        <f>H323/G322</f>
        <v>0.98360655737704916</v>
      </c>
      <c r="P323" s="17">
        <v>82</v>
      </c>
      <c r="Q323" s="22">
        <f t="shared" si="77"/>
        <v>0.98795180722891562</v>
      </c>
      <c r="R323" s="3">
        <f t="shared" si="78"/>
        <v>1.2048192771084376E-2</v>
      </c>
    </row>
    <row r="324" spans="1:18" ht="12.75" customHeight="1" x14ac:dyDescent="0.2">
      <c r="A324" s="28" t="s">
        <v>54</v>
      </c>
      <c r="I324" s="25">
        <v>60</v>
      </c>
      <c r="K324" s="189">
        <v>1</v>
      </c>
      <c r="L324" s="3"/>
      <c r="M324" s="3"/>
      <c r="O324" s="3">
        <f>I324/H323</f>
        <v>1</v>
      </c>
      <c r="P324" s="17">
        <v>81</v>
      </c>
      <c r="Q324" s="22">
        <f t="shared" si="77"/>
        <v>0.98780487804878048</v>
      </c>
      <c r="R324" s="3">
        <f t="shared" si="78"/>
        <v>1.2195121951219523E-2</v>
      </c>
    </row>
    <row r="325" spans="1:18" ht="12.75" customHeight="1" x14ac:dyDescent="0.2">
      <c r="A325" s="28" t="s">
        <v>55</v>
      </c>
      <c r="J325" s="25">
        <v>60</v>
      </c>
      <c r="K325" s="189">
        <v>58</v>
      </c>
      <c r="L325" s="54">
        <f>SUM(K323:K325)</f>
        <v>60</v>
      </c>
      <c r="M325" s="3"/>
      <c r="O325" s="3">
        <f>J325/I324</f>
        <v>1</v>
      </c>
      <c r="P325" s="17">
        <v>79</v>
      </c>
      <c r="Q325" s="22">
        <f t="shared" si="77"/>
        <v>0.97530864197530864</v>
      </c>
      <c r="R325" s="3">
        <f t="shared" si="78"/>
        <v>2.4691358024691357E-2</v>
      </c>
    </row>
    <row r="326" spans="1:18" ht="12.75" customHeight="1" x14ac:dyDescent="0.2">
      <c r="A326" s="28" t="s">
        <v>56</v>
      </c>
      <c r="J326" s="25">
        <v>13</v>
      </c>
      <c r="K326" s="189">
        <v>12</v>
      </c>
      <c r="L326" s="54"/>
      <c r="M326" s="3"/>
      <c r="O326" s="3"/>
      <c r="P326" s="17">
        <v>21</v>
      </c>
      <c r="Q326" s="22"/>
      <c r="R326" s="3"/>
    </row>
    <row r="327" spans="1:18" ht="12.75" customHeight="1" x14ac:dyDescent="0.2">
      <c r="A327" s="28" t="s">
        <v>57</v>
      </c>
      <c r="J327" s="25">
        <v>6</v>
      </c>
      <c r="K327" s="189">
        <v>5</v>
      </c>
      <c r="L327" s="54"/>
      <c r="M327" s="3"/>
      <c r="O327" s="3"/>
      <c r="P327" s="17">
        <v>7</v>
      </c>
      <c r="Q327" s="22"/>
      <c r="R327" s="3"/>
    </row>
    <row r="328" spans="1:18" ht="12.75" customHeight="1" x14ac:dyDescent="0.2">
      <c r="A328" s="28" t="s">
        <v>69</v>
      </c>
      <c r="J328" s="25">
        <v>2</v>
      </c>
      <c r="K328" s="189"/>
      <c r="L328" s="54"/>
      <c r="M328" s="3"/>
      <c r="O328" s="3"/>
      <c r="P328" s="17">
        <v>2</v>
      </c>
      <c r="Q328" s="22"/>
      <c r="R328" s="3"/>
    </row>
    <row r="329" spans="1:18" ht="12.75" customHeight="1" x14ac:dyDescent="0.2">
      <c r="A329" s="28" t="s">
        <v>70</v>
      </c>
      <c r="J329" s="25">
        <v>1</v>
      </c>
      <c r="K329" s="189"/>
      <c r="L329" s="54"/>
      <c r="M329" s="3"/>
      <c r="O329" s="3"/>
      <c r="P329" s="17">
        <v>1</v>
      </c>
      <c r="Q329" s="22"/>
      <c r="R329" s="3"/>
    </row>
    <row r="330" spans="1:18" ht="12.75" customHeight="1" x14ac:dyDescent="0.2">
      <c r="A330" s="28" t="s">
        <v>73</v>
      </c>
      <c r="J330" s="25">
        <v>1</v>
      </c>
      <c r="K330" s="189"/>
      <c r="L330" s="54"/>
      <c r="M330" s="3"/>
      <c r="O330" s="3"/>
      <c r="P330" s="17">
        <v>1</v>
      </c>
      <c r="Q330" s="22"/>
      <c r="R330" s="3"/>
    </row>
    <row r="331" spans="1:18" ht="12.75" customHeight="1" x14ac:dyDescent="0.2">
      <c r="A331" s="28" t="s">
        <v>76</v>
      </c>
      <c r="J331" s="25">
        <v>1</v>
      </c>
      <c r="K331" s="189"/>
      <c r="L331" s="54"/>
      <c r="M331" s="3"/>
      <c r="O331" s="3"/>
      <c r="P331" s="17">
        <v>1</v>
      </c>
      <c r="Q331" s="22"/>
      <c r="R331" s="3"/>
    </row>
    <row r="332" spans="1:18" ht="12.75" customHeight="1" x14ac:dyDescent="0.2">
      <c r="A332" s="28"/>
      <c r="K332" s="193">
        <f>SUM(K323:K327)</f>
        <v>77</v>
      </c>
      <c r="L332" s="3">
        <f>L325/B317</f>
        <v>0.55045871559633031</v>
      </c>
      <c r="M332" s="3">
        <f>K332/B317</f>
        <v>0.70642201834862384</v>
      </c>
      <c r="N332" s="3">
        <f>M332-L332</f>
        <v>0.15596330275229353</v>
      </c>
      <c r="O332" s="3"/>
    </row>
    <row r="333" spans="1:18" ht="12.75" customHeight="1" x14ac:dyDescent="0.3">
      <c r="A333" s="38" t="s">
        <v>77</v>
      </c>
      <c r="L333" s="3"/>
      <c r="M333" s="3"/>
      <c r="O333" s="3"/>
    </row>
    <row r="334" spans="1:18" ht="25.5" customHeight="1" x14ac:dyDescent="0.2">
      <c r="B334" s="308" t="s">
        <v>2</v>
      </c>
      <c r="C334" s="309"/>
      <c r="D334" s="309"/>
      <c r="E334" s="309"/>
      <c r="F334" s="309"/>
      <c r="G334" s="309"/>
      <c r="H334" s="309"/>
      <c r="I334" s="309"/>
      <c r="J334" s="309"/>
      <c r="L334" s="7" t="s">
        <v>3</v>
      </c>
      <c r="M334" s="7" t="s">
        <v>4</v>
      </c>
      <c r="N334" s="49" t="s">
        <v>5</v>
      </c>
      <c r="O334" s="7" t="s">
        <v>6</v>
      </c>
      <c r="P334" s="6" t="s">
        <v>7</v>
      </c>
      <c r="Q334" s="6" t="s">
        <v>8</v>
      </c>
      <c r="R334" s="7" t="s">
        <v>9</v>
      </c>
    </row>
    <row r="335" spans="1:18" ht="12.75" customHeight="1" x14ac:dyDescent="0.2">
      <c r="A335" s="50" t="s">
        <v>10</v>
      </c>
      <c r="B335" s="51">
        <v>1</v>
      </c>
      <c r="C335" s="51">
        <v>2</v>
      </c>
      <c r="D335" s="51">
        <v>3</v>
      </c>
      <c r="E335" s="51">
        <v>4</v>
      </c>
      <c r="F335" s="51">
        <v>5</v>
      </c>
      <c r="G335" s="51">
        <v>6</v>
      </c>
      <c r="H335" s="51">
        <v>7</v>
      </c>
      <c r="I335" s="51">
        <v>8</v>
      </c>
      <c r="J335" s="51">
        <v>9</v>
      </c>
      <c r="K335" s="194" t="s">
        <v>11</v>
      </c>
      <c r="L335" s="3"/>
      <c r="M335" s="3"/>
      <c r="O335" s="3"/>
      <c r="P335" s="14"/>
      <c r="Q335" s="14"/>
      <c r="R335" s="3"/>
    </row>
    <row r="336" spans="1:18" ht="12.75" customHeight="1" x14ac:dyDescent="0.2">
      <c r="A336" s="28" t="s">
        <v>48</v>
      </c>
      <c r="B336" s="25">
        <v>94</v>
      </c>
      <c r="K336" s="189"/>
      <c r="L336" s="3"/>
      <c r="M336" s="3"/>
      <c r="O336" s="3"/>
      <c r="P336" s="17">
        <f>B336</f>
        <v>94</v>
      </c>
      <c r="Q336" s="14"/>
      <c r="R336" s="3"/>
    </row>
    <row r="337" spans="1:18" ht="12.75" customHeight="1" x14ac:dyDescent="0.2">
      <c r="A337" s="28" t="s">
        <v>49</v>
      </c>
      <c r="C337" s="25">
        <v>74</v>
      </c>
      <c r="K337" s="189"/>
      <c r="L337" s="3"/>
      <c r="M337" s="3"/>
      <c r="N337" s="3"/>
      <c r="O337" s="3">
        <f>C337/B336</f>
        <v>0.78723404255319152</v>
      </c>
      <c r="P337" s="17">
        <v>74</v>
      </c>
      <c r="Q337" s="22">
        <f t="shared" ref="Q337:Q344" si="79">P337/P336</f>
        <v>0.78723404255319152</v>
      </c>
      <c r="R337" s="3">
        <f t="shared" ref="R337:R344" si="80">100%-Q337</f>
        <v>0.21276595744680848</v>
      </c>
    </row>
    <row r="338" spans="1:18" ht="12.75" customHeight="1" x14ac:dyDescent="0.2">
      <c r="A338" s="28" t="s">
        <v>50</v>
      </c>
      <c r="D338" s="25">
        <v>42</v>
      </c>
      <c r="K338" s="189"/>
      <c r="L338" s="3"/>
      <c r="M338" s="3"/>
      <c r="O338" s="3">
        <f>D338/C337</f>
        <v>0.56756756756756754</v>
      </c>
      <c r="P338" s="17">
        <v>66</v>
      </c>
      <c r="Q338" s="22">
        <f t="shared" si="79"/>
        <v>0.89189189189189189</v>
      </c>
      <c r="R338" s="3">
        <f t="shared" si="80"/>
        <v>0.10810810810810811</v>
      </c>
    </row>
    <row r="339" spans="1:18" ht="12.75" customHeight="1" x14ac:dyDescent="0.2">
      <c r="A339" s="28" t="s">
        <v>51</v>
      </c>
      <c r="E339" s="25">
        <v>30</v>
      </c>
      <c r="K339" s="189"/>
      <c r="L339" s="3"/>
      <c r="M339" s="3"/>
      <c r="O339" s="3">
        <f>E339/D338</f>
        <v>0.7142857142857143</v>
      </c>
      <c r="P339" s="17">
        <v>58</v>
      </c>
      <c r="Q339" s="22">
        <f t="shared" si="79"/>
        <v>0.87878787878787878</v>
      </c>
      <c r="R339" s="3">
        <f t="shared" si="80"/>
        <v>0.12121212121212122</v>
      </c>
    </row>
    <row r="340" spans="1:18" ht="12.75" customHeight="1" x14ac:dyDescent="0.2">
      <c r="A340" s="28" t="s">
        <v>52</v>
      </c>
      <c r="F340" s="25">
        <v>22</v>
      </c>
      <c r="K340" s="189"/>
      <c r="L340" s="3"/>
      <c r="M340" s="3"/>
      <c r="O340" s="3">
        <f>F340/E339</f>
        <v>0.73333333333333328</v>
      </c>
      <c r="P340" s="17">
        <v>53</v>
      </c>
      <c r="Q340" s="22">
        <f t="shared" si="79"/>
        <v>0.91379310344827591</v>
      </c>
      <c r="R340" s="3">
        <f t="shared" si="80"/>
        <v>8.6206896551724088E-2</v>
      </c>
    </row>
    <row r="341" spans="1:18" ht="12.75" customHeight="1" x14ac:dyDescent="0.2">
      <c r="A341" s="28" t="s">
        <v>53</v>
      </c>
      <c r="G341" s="25">
        <v>18</v>
      </c>
      <c r="K341" s="189"/>
      <c r="L341" s="3"/>
      <c r="M341" s="3"/>
      <c r="O341" s="3">
        <f>G341/F340</f>
        <v>0.81818181818181823</v>
      </c>
      <c r="P341" s="17">
        <v>52</v>
      </c>
      <c r="Q341" s="22">
        <f t="shared" si="79"/>
        <v>0.98113207547169812</v>
      </c>
      <c r="R341" s="3">
        <f t="shared" si="80"/>
        <v>1.8867924528301883E-2</v>
      </c>
    </row>
    <row r="342" spans="1:18" ht="12.75" customHeight="1" x14ac:dyDescent="0.2">
      <c r="A342" s="28" t="s">
        <v>54</v>
      </c>
      <c r="H342" s="25">
        <v>18</v>
      </c>
      <c r="K342" s="189"/>
      <c r="L342" s="3"/>
      <c r="M342" s="3"/>
      <c r="O342" s="3">
        <f>H342/G341</f>
        <v>1</v>
      </c>
      <c r="P342" s="17">
        <v>48</v>
      </c>
      <c r="Q342" s="22">
        <f t="shared" si="79"/>
        <v>0.92307692307692313</v>
      </c>
      <c r="R342" s="3">
        <f t="shared" si="80"/>
        <v>7.6923076923076872E-2</v>
      </c>
    </row>
    <row r="343" spans="1:18" ht="12.75" customHeight="1" x14ac:dyDescent="0.2">
      <c r="A343" s="28" t="s">
        <v>55</v>
      </c>
      <c r="I343" s="25">
        <v>18</v>
      </c>
      <c r="K343" s="189"/>
      <c r="L343" s="3"/>
      <c r="M343" s="3"/>
      <c r="O343" s="3">
        <f>I343/H342</f>
        <v>1</v>
      </c>
      <c r="P343" s="17">
        <v>48</v>
      </c>
      <c r="Q343" s="22">
        <f t="shared" si="79"/>
        <v>1</v>
      </c>
      <c r="R343" s="3">
        <f t="shared" si="80"/>
        <v>0</v>
      </c>
    </row>
    <row r="344" spans="1:18" ht="12.75" customHeight="1" x14ac:dyDescent="0.2">
      <c r="A344" s="28" t="s">
        <v>56</v>
      </c>
      <c r="J344" s="25">
        <v>18</v>
      </c>
      <c r="K344" s="189">
        <v>18</v>
      </c>
      <c r="L344" s="3"/>
      <c r="M344" s="3"/>
      <c r="O344" s="3">
        <f>J344/I343</f>
        <v>1</v>
      </c>
      <c r="P344" s="17">
        <v>46</v>
      </c>
      <c r="Q344" s="22">
        <f t="shared" si="79"/>
        <v>0.95833333333333337</v>
      </c>
      <c r="R344" s="3">
        <f t="shared" si="80"/>
        <v>4.166666666666663E-2</v>
      </c>
    </row>
    <row r="345" spans="1:18" ht="12.75" customHeight="1" x14ac:dyDescent="0.2">
      <c r="A345" s="28" t="s">
        <v>57</v>
      </c>
      <c r="J345" s="25">
        <v>12</v>
      </c>
      <c r="K345" s="189">
        <v>9</v>
      </c>
      <c r="L345" s="3"/>
      <c r="M345" s="3"/>
      <c r="O345" s="3"/>
      <c r="P345" s="17">
        <v>28</v>
      </c>
      <c r="Q345" s="22"/>
      <c r="R345" s="3"/>
    </row>
    <row r="346" spans="1:18" ht="12.75" customHeight="1" x14ac:dyDescent="0.2">
      <c r="A346" s="28" t="s">
        <v>69</v>
      </c>
      <c r="J346" s="25">
        <v>14</v>
      </c>
      <c r="K346" s="189">
        <v>6</v>
      </c>
      <c r="L346" s="3"/>
      <c r="M346" s="3"/>
      <c r="O346" s="3"/>
      <c r="P346" s="17">
        <v>19</v>
      </c>
      <c r="Q346" s="22"/>
      <c r="R346" s="3"/>
    </row>
    <row r="347" spans="1:18" ht="12.75" customHeight="1" x14ac:dyDescent="0.2">
      <c r="A347" s="28" t="s">
        <v>70</v>
      </c>
      <c r="J347" s="25">
        <v>8</v>
      </c>
      <c r="K347" s="189">
        <v>1</v>
      </c>
      <c r="L347" s="3"/>
      <c r="M347" s="3"/>
      <c r="O347" s="3"/>
      <c r="P347" s="17">
        <v>11</v>
      </c>
      <c r="Q347" s="22"/>
      <c r="R347" s="3"/>
    </row>
    <row r="348" spans="1:18" ht="12.75" customHeight="1" x14ac:dyDescent="0.2">
      <c r="A348" s="28" t="s">
        <v>73</v>
      </c>
      <c r="J348" s="25">
        <v>1</v>
      </c>
      <c r="K348" s="189"/>
      <c r="L348" s="3"/>
      <c r="M348" s="3"/>
      <c r="O348" s="3"/>
      <c r="P348" s="17">
        <v>1</v>
      </c>
      <c r="Q348" s="22"/>
      <c r="R348" s="3"/>
    </row>
    <row r="349" spans="1:18" ht="12.75" customHeight="1" x14ac:dyDescent="0.2">
      <c r="A349" s="28"/>
      <c r="K349" s="193">
        <f>SUM(K344:K347)</f>
        <v>34</v>
      </c>
      <c r="L349" s="3">
        <f>K344/B336</f>
        <v>0.19148936170212766</v>
      </c>
      <c r="M349" s="3">
        <f>K349/B336</f>
        <v>0.36170212765957449</v>
      </c>
      <c r="N349" s="3">
        <f>M349-L349</f>
        <v>0.17021276595744683</v>
      </c>
      <c r="O349" s="3"/>
    </row>
    <row r="350" spans="1:18" ht="12.75" customHeight="1" x14ac:dyDescent="0.3">
      <c r="A350" s="38" t="s">
        <v>78</v>
      </c>
      <c r="L350" s="3"/>
      <c r="M350" s="3"/>
      <c r="O350" s="3"/>
    </row>
    <row r="351" spans="1:18" ht="25.5" customHeight="1" x14ac:dyDescent="0.2">
      <c r="B351" s="308" t="s">
        <v>2</v>
      </c>
      <c r="C351" s="309"/>
      <c r="D351" s="309"/>
      <c r="E351" s="309"/>
      <c r="F351" s="309"/>
      <c r="G351" s="309"/>
      <c r="H351" s="309"/>
      <c r="I351" s="309"/>
      <c r="J351" s="309"/>
      <c r="L351" s="7" t="s">
        <v>3</v>
      </c>
      <c r="M351" s="7" t="s">
        <v>4</v>
      </c>
      <c r="N351" s="49" t="s">
        <v>5</v>
      </c>
      <c r="O351" s="7" t="s">
        <v>6</v>
      </c>
      <c r="P351" s="6" t="s">
        <v>7</v>
      </c>
      <c r="Q351" s="6" t="s">
        <v>8</v>
      </c>
      <c r="R351" s="7" t="s">
        <v>9</v>
      </c>
    </row>
    <row r="352" spans="1:18" ht="12.75" customHeight="1" x14ac:dyDescent="0.2">
      <c r="A352" s="50" t="s">
        <v>10</v>
      </c>
      <c r="B352" s="51">
        <v>1</v>
      </c>
      <c r="C352" s="51">
        <v>2</v>
      </c>
      <c r="D352" s="51">
        <v>3</v>
      </c>
      <c r="E352" s="51">
        <v>4</v>
      </c>
      <c r="F352" s="51">
        <v>5</v>
      </c>
      <c r="G352" s="51">
        <v>6</v>
      </c>
      <c r="H352" s="51">
        <v>7</v>
      </c>
      <c r="I352" s="51">
        <v>8</v>
      </c>
      <c r="J352" s="51">
        <v>9</v>
      </c>
      <c r="K352" s="194" t="s">
        <v>11</v>
      </c>
      <c r="L352" s="3"/>
      <c r="M352" s="3"/>
      <c r="O352" s="3"/>
      <c r="P352" s="14"/>
      <c r="Q352" s="14"/>
      <c r="R352" s="3"/>
    </row>
    <row r="353" spans="1:18" ht="12.75" customHeight="1" x14ac:dyDescent="0.2">
      <c r="A353" s="28" t="s">
        <v>49</v>
      </c>
      <c r="B353" s="25">
        <v>100</v>
      </c>
      <c r="K353" s="189"/>
      <c r="L353" s="3"/>
      <c r="M353" s="3"/>
      <c r="O353" s="3"/>
      <c r="P353" s="17">
        <f>B353</f>
        <v>100</v>
      </c>
      <c r="Q353" s="14"/>
      <c r="R353" s="3"/>
    </row>
    <row r="354" spans="1:18" ht="12.75" customHeight="1" x14ac:dyDescent="0.2">
      <c r="A354" s="28" t="s">
        <v>50</v>
      </c>
      <c r="C354" s="25">
        <v>87</v>
      </c>
      <c r="K354" s="189"/>
      <c r="L354" s="3"/>
      <c r="M354" s="3"/>
      <c r="N354" s="3"/>
      <c r="O354" s="3">
        <f>C354/B353</f>
        <v>0.87</v>
      </c>
      <c r="P354" s="21">
        <v>87</v>
      </c>
      <c r="Q354" s="22">
        <f t="shared" ref="Q354:Q361" si="81">P354/P353</f>
        <v>0.87</v>
      </c>
      <c r="R354" s="3">
        <f t="shared" ref="R354:R361" si="82">100%-Q354</f>
        <v>0.13</v>
      </c>
    </row>
    <row r="355" spans="1:18" ht="12.75" customHeight="1" x14ac:dyDescent="0.2">
      <c r="A355" s="28" t="s">
        <v>51</v>
      </c>
      <c r="D355" s="25">
        <v>83</v>
      </c>
      <c r="K355" s="189"/>
      <c r="L355" s="3"/>
      <c r="M355" s="3"/>
      <c r="O355" s="3">
        <f>D355/C354</f>
        <v>0.95402298850574707</v>
      </c>
      <c r="P355" s="21">
        <v>85</v>
      </c>
      <c r="Q355" s="22">
        <f t="shared" si="81"/>
        <v>0.97701149425287359</v>
      </c>
      <c r="R355" s="3">
        <f t="shared" si="82"/>
        <v>2.2988505747126409E-2</v>
      </c>
    </row>
    <row r="356" spans="1:18" ht="12.75" customHeight="1" x14ac:dyDescent="0.2">
      <c r="A356" s="28" t="s">
        <v>52</v>
      </c>
      <c r="E356" s="25">
        <v>62</v>
      </c>
      <c r="K356" s="189"/>
      <c r="L356" s="3"/>
      <c r="M356" s="3"/>
      <c r="O356" s="3">
        <f>E356/D355</f>
        <v>0.74698795180722888</v>
      </c>
      <c r="P356" s="21">
        <v>80</v>
      </c>
      <c r="Q356" s="22">
        <f t="shared" si="81"/>
        <v>0.94117647058823528</v>
      </c>
      <c r="R356" s="3">
        <f t="shared" si="82"/>
        <v>5.8823529411764719E-2</v>
      </c>
    </row>
    <row r="357" spans="1:18" ht="12.75" customHeight="1" x14ac:dyDescent="0.2">
      <c r="A357" s="28" t="s">
        <v>53</v>
      </c>
      <c r="F357" s="25">
        <v>58</v>
      </c>
      <c r="K357" s="189"/>
      <c r="L357" s="3"/>
      <c r="M357" s="3"/>
      <c r="O357" s="3">
        <f>F357/E356</f>
        <v>0.93548387096774188</v>
      </c>
      <c r="P357" s="21">
        <v>78</v>
      </c>
      <c r="Q357" s="22">
        <f t="shared" si="81"/>
        <v>0.97499999999999998</v>
      </c>
      <c r="R357" s="3">
        <f t="shared" si="82"/>
        <v>2.5000000000000022E-2</v>
      </c>
    </row>
    <row r="358" spans="1:18" ht="12.75" customHeight="1" x14ac:dyDescent="0.2">
      <c r="A358" s="28" t="s">
        <v>54</v>
      </c>
      <c r="G358" s="25">
        <v>56</v>
      </c>
      <c r="K358" s="189"/>
      <c r="L358" s="3"/>
      <c r="M358" s="3"/>
      <c r="O358" s="3">
        <f>G358/F357</f>
        <v>0.96551724137931039</v>
      </c>
      <c r="P358" s="21">
        <v>77</v>
      </c>
      <c r="Q358" s="22">
        <f t="shared" si="81"/>
        <v>0.98717948717948723</v>
      </c>
      <c r="R358" s="3">
        <f t="shared" si="82"/>
        <v>1.2820512820512775E-2</v>
      </c>
    </row>
    <row r="359" spans="1:18" ht="12.75" customHeight="1" x14ac:dyDescent="0.2">
      <c r="A359" s="28" t="s">
        <v>55</v>
      </c>
      <c r="H359" s="25">
        <v>56</v>
      </c>
      <c r="K359" s="189"/>
      <c r="L359" s="3"/>
      <c r="M359" s="3"/>
      <c r="O359" s="3">
        <f>H359/G358</f>
        <v>1</v>
      </c>
      <c r="P359" s="21">
        <v>77</v>
      </c>
      <c r="Q359" s="22">
        <f t="shared" si="81"/>
        <v>1</v>
      </c>
      <c r="R359" s="3">
        <f t="shared" si="82"/>
        <v>0</v>
      </c>
    </row>
    <row r="360" spans="1:18" ht="12.75" customHeight="1" x14ac:dyDescent="0.2">
      <c r="A360" s="28" t="s">
        <v>56</v>
      </c>
      <c r="I360" s="25">
        <v>54</v>
      </c>
      <c r="K360" s="189">
        <v>1</v>
      </c>
      <c r="L360" s="3"/>
      <c r="M360" s="3"/>
      <c r="O360" s="3">
        <f>I360/H359</f>
        <v>0.9642857142857143</v>
      </c>
      <c r="P360" s="21">
        <v>76</v>
      </c>
      <c r="Q360" s="22">
        <f t="shared" si="81"/>
        <v>0.98701298701298701</v>
      </c>
      <c r="R360" s="3">
        <f t="shared" si="82"/>
        <v>1.2987012987012991E-2</v>
      </c>
    </row>
    <row r="361" spans="1:18" ht="12.75" customHeight="1" x14ac:dyDescent="0.2">
      <c r="A361" s="28" t="s">
        <v>57</v>
      </c>
      <c r="J361" s="25">
        <v>52</v>
      </c>
      <c r="K361" s="189">
        <v>51</v>
      </c>
      <c r="L361" s="3"/>
      <c r="M361" s="3"/>
      <c r="O361" s="3">
        <f>J361/I360</f>
        <v>0.96296296296296291</v>
      </c>
      <c r="P361" s="21">
        <v>74</v>
      </c>
      <c r="Q361" s="22">
        <f t="shared" si="81"/>
        <v>0.97368421052631582</v>
      </c>
      <c r="R361" s="3">
        <f t="shared" si="82"/>
        <v>2.6315789473684181E-2</v>
      </c>
    </row>
    <row r="362" spans="1:18" ht="12.75" customHeight="1" x14ac:dyDescent="0.2">
      <c r="A362" s="28" t="s">
        <v>69</v>
      </c>
      <c r="J362" s="25">
        <v>19</v>
      </c>
      <c r="K362" s="189">
        <v>15</v>
      </c>
      <c r="L362" s="3"/>
      <c r="M362" s="3"/>
      <c r="O362" s="3"/>
      <c r="P362" s="21">
        <v>23</v>
      </c>
      <c r="Q362" s="22"/>
      <c r="R362" s="3"/>
    </row>
    <row r="363" spans="1:18" ht="12.75" customHeight="1" x14ac:dyDescent="0.2">
      <c r="A363" s="28" t="s">
        <v>70</v>
      </c>
      <c r="J363" s="25">
        <v>4</v>
      </c>
      <c r="K363" s="189">
        <v>1</v>
      </c>
      <c r="L363" s="3"/>
      <c r="M363" s="3"/>
      <c r="O363" s="3"/>
      <c r="P363" s="21">
        <v>6</v>
      </c>
      <c r="Q363" s="22"/>
      <c r="R363" s="3"/>
    </row>
    <row r="364" spans="1:18" ht="12.75" customHeight="1" x14ac:dyDescent="0.2">
      <c r="A364" s="28"/>
      <c r="K364" s="193">
        <f>SUM(K360:K363)</f>
        <v>68</v>
      </c>
      <c r="L364" s="3">
        <f>SUM(K360:K361)/B353</f>
        <v>0.52</v>
      </c>
      <c r="M364" s="3">
        <f>K364/B353</f>
        <v>0.68</v>
      </c>
      <c r="N364" s="3">
        <f>M364-L364</f>
        <v>0.16000000000000003</v>
      </c>
      <c r="O364" s="3"/>
    </row>
    <row r="365" spans="1:18" ht="12.75" customHeight="1" x14ac:dyDescent="0.3">
      <c r="A365" s="38" t="s">
        <v>79</v>
      </c>
      <c r="L365" s="3"/>
      <c r="M365" s="3"/>
      <c r="O365" s="3"/>
    </row>
    <row r="366" spans="1:18" ht="25.5" customHeight="1" x14ac:dyDescent="0.2">
      <c r="B366" s="308" t="s">
        <v>2</v>
      </c>
      <c r="C366" s="309"/>
      <c r="D366" s="309"/>
      <c r="E366" s="309"/>
      <c r="F366" s="309"/>
      <c r="G366" s="309"/>
      <c r="H366" s="309"/>
      <c r="I366" s="309"/>
      <c r="J366" s="309"/>
      <c r="L366" s="7" t="s">
        <v>3</v>
      </c>
      <c r="M366" s="7" t="s">
        <v>4</v>
      </c>
      <c r="N366" s="49" t="s">
        <v>5</v>
      </c>
      <c r="O366" s="7" t="s">
        <v>6</v>
      </c>
      <c r="P366" s="6" t="s">
        <v>7</v>
      </c>
      <c r="Q366" s="6" t="s">
        <v>8</v>
      </c>
      <c r="R366" s="7" t="s">
        <v>9</v>
      </c>
    </row>
    <row r="367" spans="1:18" ht="12.75" customHeight="1" x14ac:dyDescent="0.2">
      <c r="A367" s="50" t="s">
        <v>10</v>
      </c>
      <c r="B367" s="51">
        <v>1</v>
      </c>
      <c r="C367" s="51">
        <v>2</v>
      </c>
      <c r="D367" s="51">
        <v>3</v>
      </c>
      <c r="E367" s="51">
        <v>4</v>
      </c>
      <c r="F367" s="51">
        <v>5</v>
      </c>
      <c r="G367" s="51">
        <v>6</v>
      </c>
      <c r="H367" s="51">
        <v>7</v>
      </c>
      <c r="I367" s="51">
        <v>8</v>
      </c>
      <c r="J367" s="51">
        <v>9</v>
      </c>
      <c r="K367" s="194" t="s">
        <v>11</v>
      </c>
      <c r="L367" s="3"/>
      <c r="M367" s="3"/>
      <c r="O367" s="3"/>
      <c r="P367" s="14"/>
      <c r="Q367" s="14"/>
      <c r="R367" s="3"/>
    </row>
    <row r="368" spans="1:18" ht="12.75" customHeight="1" x14ac:dyDescent="0.2">
      <c r="A368" s="28" t="s">
        <v>50</v>
      </c>
      <c r="B368" s="25">
        <v>81</v>
      </c>
      <c r="K368" s="189"/>
      <c r="L368" s="3"/>
      <c r="M368" s="3"/>
      <c r="O368" s="3"/>
      <c r="P368" s="17">
        <f>B368</f>
        <v>81</v>
      </c>
      <c r="Q368" s="14"/>
      <c r="R368" s="3"/>
    </row>
    <row r="369" spans="1:18" ht="12.75" customHeight="1" x14ac:dyDescent="0.2">
      <c r="A369" s="28" t="s">
        <v>51</v>
      </c>
      <c r="C369" s="25">
        <v>72</v>
      </c>
      <c r="K369" s="189"/>
      <c r="L369" s="3"/>
      <c r="M369" s="3"/>
      <c r="N369" s="3"/>
      <c r="O369" s="3">
        <f>C369/B368</f>
        <v>0.88888888888888884</v>
      </c>
      <c r="P369" s="21">
        <v>72</v>
      </c>
      <c r="Q369" s="22">
        <f t="shared" ref="Q369:Q376" si="83">P369/P368</f>
        <v>0.88888888888888884</v>
      </c>
      <c r="R369" s="3">
        <f t="shared" ref="R369:R376" si="84">100%-Q369</f>
        <v>0.11111111111111116</v>
      </c>
    </row>
    <row r="370" spans="1:18" ht="12.75" customHeight="1" x14ac:dyDescent="0.2">
      <c r="A370" s="28" t="s">
        <v>52</v>
      </c>
      <c r="D370" s="25">
        <v>61</v>
      </c>
      <c r="K370" s="189"/>
      <c r="L370" s="3"/>
      <c r="M370" s="3"/>
      <c r="O370" s="3">
        <f>D370/C369</f>
        <v>0.84722222222222221</v>
      </c>
      <c r="P370" s="21">
        <v>72</v>
      </c>
      <c r="Q370" s="22">
        <f t="shared" si="83"/>
        <v>1</v>
      </c>
      <c r="R370" s="3">
        <f t="shared" si="84"/>
        <v>0</v>
      </c>
    </row>
    <row r="371" spans="1:18" ht="12.75" customHeight="1" x14ac:dyDescent="0.2">
      <c r="A371" s="28" t="s">
        <v>53</v>
      </c>
      <c r="E371" s="25">
        <v>44</v>
      </c>
      <c r="K371" s="189"/>
      <c r="L371" s="3"/>
      <c r="M371" s="3"/>
      <c r="O371" s="3">
        <f>E371/D370</f>
        <v>0.72131147540983609</v>
      </c>
      <c r="P371" s="21">
        <v>69</v>
      </c>
      <c r="Q371" s="22">
        <f t="shared" si="83"/>
        <v>0.95833333333333337</v>
      </c>
      <c r="R371" s="3">
        <f t="shared" si="84"/>
        <v>4.166666666666663E-2</v>
      </c>
    </row>
    <row r="372" spans="1:18" ht="12.75" customHeight="1" x14ac:dyDescent="0.2">
      <c r="A372" s="28" t="s">
        <v>54</v>
      </c>
      <c r="F372" s="25">
        <v>42</v>
      </c>
      <c r="K372" s="189"/>
      <c r="L372" s="3"/>
      <c r="M372" s="3"/>
      <c r="O372" s="3">
        <f>F372/E371</f>
        <v>0.95454545454545459</v>
      </c>
      <c r="P372" s="21">
        <v>63</v>
      </c>
      <c r="Q372" s="22">
        <f t="shared" si="83"/>
        <v>0.91304347826086951</v>
      </c>
      <c r="R372" s="3">
        <f t="shared" si="84"/>
        <v>8.6956521739130488E-2</v>
      </c>
    </row>
    <row r="373" spans="1:18" ht="12.75" customHeight="1" x14ac:dyDescent="0.2">
      <c r="A373" s="28" t="s">
        <v>55</v>
      </c>
      <c r="G373" s="25">
        <v>40</v>
      </c>
      <c r="K373" s="189"/>
      <c r="L373" s="3"/>
      <c r="M373" s="3"/>
      <c r="O373" s="3">
        <f>G373/F372</f>
        <v>0.95238095238095233</v>
      </c>
      <c r="P373" s="21">
        <v>60</v>
      </c>
      <c r="Q373" s="22">
        <f t="shared" si="83"/>
        <v>0.95238095238095233</v>
      </c>
      <c r="R373" s="3">
        <f t="shared" si="84"/>
        <v>4.7619047619047672E-2</v>
      </c>
    </row>
    <row r="374" spans="1:18" ht="12.75" customHeight="1" x14ac:dyDescent="0.2">
      <c r="A374" s="28" t="s">
        <v>56</v>
      </c>
      <c r="H374" s="25">
        <v>39</v>
      </c>
      <c r="K374" s="189"/>
      <c r="L374" s="3"/>
      <c r="M374" s="3"/>
      <c r="O374" s="3">
        <f>H374/G373</f>
        <v>0.97499999999999998</v>
      </c>
      <c r="P374" s="21">
        <v>59</v>
      </c>
      <c r="Q374" s="22">
        <f t="shared" si="83"/>
        <v>0.98333333333333328</v>
      </c>
      <c r="R374" s="3">
        <f t="shared" si="84"/>
        <v>1.6666666666666718E-2</v>
      </c>
    </row>
    <row r="375" spans="1:18" ht="12.75" customHeight="1" x14ac:dyDescent="0.2">
      <c r="A375" s="28" t="s">
        <v>57</v>
      </c>
      <c r="I375" s="25">
        <v>39</v>
      </c>
      <c r="K375" s="189"/>
      <c r="L375" s="3"/>
      <c r="M375" s="3"/>
      <c r="O375" s="3">
        <f>I375/H374</f>
        <v>1</v>
      </c>
      <c r="P375" s="21">
        <v>60</v>
      </c>
      <c r="Q375" s="22">
        <f t="shared" si="83"/>
        <v>1.0169491525423728</v>
      </c>
      <c r="R375" s="3">
        <f t="shared" si="84"/>
        <v>-1.6949152542372836E-2</v>
      </c>
    </row>
    <row r="376" spans="1:18" ht="12.75" customHeight="1" x14ac:dyDescent="0.2">
      <c r="A376" s="28" t="s">
        <v>69</v>
      </c>
      <c r="J376" s="25">
        <v>39</v>
      </c>
      <c r="K376" s="189">
        <v>37</v>
      </c>
      <c r="L376" s="3"/>
      <c r="M376" s="3"/>
      <c r="O376" s="3">
        <f>J376/I375</f>
        <v>1</v>
      </c>
      <c r="P376" s="21">
        <v>60</v>
      </c>
      <c r="Q376" s="22">
        <f t="shared" si="83"/>
        <v>1</v>
      </c>
      <c r="R376" s="3">
        <f t="shared" si="84"/>
        <v>0</v>
      </c>
    </row>
    <row r="377" spans="1:18" ht="12.75" customHeight="1" x14ac:dyDescent="0.2">
      <c r="A377" s="28" t="s">
        <v>70</v>
      </c>
      <c r="J377" s="25">
        <v>14</v>
      </c>
      <c r="K377" s="189">
        <v>6</v>
      </c>
      <c r="L377" s="3"/>
      <c r="M377" s="3"/>
      <c r="O377" s="3"/>
      <c r="P377" s="21">
        <v>22</v>
      </c>
      <c r="Q377" s="22"/>
      <c r="R377" s="3"/>
    </row>
    <row r="378" spans="1:18" ht="12.75" customHeight="1" x14ac:dyDescent="0.2">
      <c r="A378" s="28" t="s">
        <v>73</v>
      </c>
      <c r="J378" s="25">
        <v>4</v>
      </c>
      <c r="K378" s="189">
        <v>1</v>
      </c>
      <c r="L378" s="3"/>
      <c r="M378" s="3"/>
      <c r="O378" s="3"/>
      <c r="P378" s="21">
        <v>10</v>
      </c>
      <c r="Q378" s="22"/>
      <c r="R378" s="3"/>
    </row>
    <row r="379" spans="1:18" ht="12.75" customHeight="1" x14ac:dyDescent="0.2">
      <c r="A379" s="28" t="s">
        <v>76</v>
      </c>
      <c r="J379" s="25">
        <v>7</v>
      </c>
      <c r="K379" s="189">
        <v>3</v>
      </c>
      <c r="L379" s="3"/>
      <c r="M379" s="3"/>
      <c r="O379" s="3"/>
      <c r="P379" s="21">
        <v>7</v>
      </c>
      <c r="Q379" s="22"/>
      <c r="R379" s="3"/>
    </row>
    <row r="380" spans="1:18" ht="12.75" customHeight="1" x14ac:dyDescent="0.2">
      <c r="A380" s="28" t="s">
        <v>80</v>
      </c>
      <c r="J380" s="25">
        <v>1</v>
      </c>
      <c r="K380" s="189">
        <v>2</v>
      </c>
      <c r="L380" s="3"/>
      <c r="M380" s="3"/>
      <c r="O380" s="3"/>
      <c r="P380" s="21">
        <v>3</v>
      </c>
      <c r="Q380" s="22"/>
      <c r="R380" s="3"/>
    </row>
    <row r="381" spans="1:18" ht="12.75" customHeight="1" x14ac:dyDescent="0.2">
      <c r="K381" s="193">
        <f>SUM(K376:K380)</f>
        <v>49</v>
      </c>
      <c r="L381" s="3">
        <f>K376/B368</f>
        <v>0.4567901234567901</v>
      </c>
      <c r="M381" s="3">
        <f>K381/B368</f>
        <v>0.60493827160493829</v>
      </c>
      <c r="N381" s="3">
        <f>M381-L381</f>
        <v>0.1481481481481482</v>
      </c>
      <c r="O381" s="3"/>
    </row>
    <row r="382" spans="1:18" ht="12.75" customHeight="1" x14ac:dyDescent="0.3">
      <c r="A382" s="38" t="s">
        <v>81</v>
      </c>
      <c r="L382" s="3"/>
      <c r="M382" s="3"/>
      <c r="O382" s="3"/>
    </row>
    <row r="383" spans="1:18" ht="25.5" customHeight="1" x14ac:dyDescent="0.2">
      <c r="B383" s="308" t="s">
        <v>2</v>
      </c>
      <c r="C383" s="309"/>
      <c r="D383" s="309"/>
      <c r="E383" s="309"/>
      <c r="F383" s="309"/>
      <c r="G383" s="309"/>
      <c r="H383" s="309"/>
      <c r="I383" s="309"/>
      <c r="J383" s="309"/>
      <c r="L383" s="7" t="s">
        <v>3</v>
      </c>
      <c r="M383" s="7" t="s">
        <v>4</v>
      </c>
      <c r="N383" s="49" t="s">
        <v>5</v>
      </c>
      <c r="O383" s="7" t="s">
        <v>6</v>
      </c>
      <c r="P383" s="6" t="s">
        <v>7</v>
      </c>
      <c r="Q383" s="6" t="s">
        <v>8</v>
      </c>
      <c r="R383" s="7" t="s">
        <v>9</v>
      </c>
    </row>
    <row r="384" spans="1:18" ht="12.75" customHeight="1" x14ac:dyDescent="0.2">
      <c r="A384" s="50" t="s">
        <v>10</v>
      </c>
      <c r="B384" s="51">
        <v>1</v>
      </c>
      <c r="C384" s="51">
        <v>2</v>
      </c>
      <c r="D384" s="51">
        <v>3</v>
      </c>
      <c r="E384" s="51">
        <v>4</v>
      </c>
      <c r="F384" s="51">
        <v>5</v>
      </c>
      <c r="G384" s="51">
        <v>6</v>
      </c>
      <c r="H384" s="51">
        <v>7</v>
      </c>
      <c r="I384" s="51">
        <v>8</v>
      </c>
      <c r="J384" s="51">
        <v>9</v>
      </c>
      <c r="K384" s="194" t="s">
        <v>11</v>
      </c>
      <c r="L384" s="3"/>
      <c r="M384" s="3"/>
      <c r="O384" s="3"/>
      <c r="P384" s="14"/>
      <c r="Q384" s="14"/>
      <c r="R384" s="3"/>
    </row>
    <row r="385" spans="1:18" ht="12.75" customHeight="1" x14ac:dyDescent="0.2">
      <c r="A385" s="28" t="s">
        <v>51</v>
      </c>
      <c r="B385" s="25">
        <v>94</v>
      </c>
      <c r="K385" s="189"/>
      <c r="L385" s="3"/>
      <c r="M385" s="3"/>
      <c r="O385" s="3"/>
      <c r="P385" s="17">
        <f>B385</f>
        <v>94</v>
      </c>
      <c r="Q385" s="14"/>
      <c r="R385" s="3"/>
    </row>
    <row r="386" spans="1:18" ht="12.75" customHeight="1" x14ac:dyDescent="0.2">
      <c r="A386" s="28" t="s">
        <v>52</v>
      </c>
      <c r="C386" s="25">
        <v>86</v>
      </c>
      <c r="K386" s="189"/>
      <c r="L386" s="3"/>
      <c r="M386" s="3"/>
      <c r="N386" s="3"/>
      <c r="O386" s="3">
        <f>C386/B385</f>
        <v>0.91489361702127658</v>
      </c>
      <c r="P386" s="21">
        <v>86</v>
      </c>
      <c r="Q386" s="22">
        <f t="shared" ref="Q386:Q393" si="85">P386/P385</f>
        <v>0.91489361702127658</v>
      </c>
      <c r="R386" s="3">
        <f t="shared" ref="R386:R393" si="86">100%-Q386</f>
        <v>8.5106382978723416E-2</v>
      </c>
    </row>
    <row r="387" spans="1:18" ht="12.75" customHeight="1" x14ac:dyDescent="0.2">
      <c r="A387" s="28" t="s">
        <v>53</v>
      </c>
      <c r="D387" s="25">
        <v>68</v>
      </c>
      <c r="K387" s="189"/>
      <c r="L387" s="3"/>
      <c r="M387" s="3"/>
      <c r="O387" s="3">
        <f>D387/C386</f>
        <v>0.79069767441860461</v>
      </c>
      <c r="P387" s="21">
        <v>83</v>
      </c>
      <c r="Q387" s="22">
        <f t="shared" si="85"/>
        <v>0.96511627906976749</v>
      </c>
      <c r="R387" s="3">
        <f t="shared" si="86"/>
        <v>3.4883720930232509E-2</v>
      </c>
    </row>
    <row r="388" spans="1:18" ht="12.75" customHeight="1" x14ac:dyDescent="0.2">
      <c r="A388" s="28" t="s">
        <v>54</v>
      </c>
      <c r="E388" s="25">
        <v>57</v>
      </c>
      <c r="K388" s="189"/>
      <c r="L388" s="3"/>
      <c r="M388" s="3"/>
      <c r="O388" s="3">
        <f>E388/D387</f>
        <v>0.83823529411764708</v>
      </c>
      <c r="P388" s="21">
        <v>78</v>
      </c>
      <c r="Q388" s="22">
        <f t="shared" si="85"/>
        <v>0.93975903614457834</v>
      </c>
      <c r="R388" s="3">
        <f t="shared" si="86"/>
        <v>6.0240963855421659E-2</v>
      </c>
    </row>
    <row r="389" spans="1:18" ht="12.75" customHeight="1" x14ac:dyDescent="0.2">
      <c r="A389" s="28" t="s">
        <v>55</v>
      </c>
      <c r="F389" s="25">
        <v>51</v>
      </c>
      <c r="K389" s="189"/>
      <c r="L389" s="3"/>
      <c r="M389" s="3"/>
      <c r="O389" s="3">
        <f>F389/E388</f>
        <v>0.89473684210526316</v>
      </c>
      <c r="P389" s="21">
        <v>75</v>
      </c>
      <c r="Q389" s="22">
        <f t="shared" si="85"/>
        <v>0.96153846153846156</v>
      </c>
      <c r="R389" s="3">
        <f t="shared" si="86"/>
        <v>3.8461538461538436E-2</v>
      </c>
    </row>
    <row r="390" spans="1:18" ht="12.75" customHeight="1" x14ac:dyDescent="0.2">
      <c r="A390" s="28" t="s">
        <v>56</v>
      </c>
      <c r="G390" s="25">
        <v>47</v>
      </c>
      <c r="K390" s="189"/>
      <c r="L390" s="3"/>
      <c r="M390" s="3"/>
      <c r="O390" s="3">
        <f>G390/F389</f>
        <v>0.92156862745098034</v>
      </c>
      <c r="P390" s="21">
        <v>70</v>
      </c>
      <c r="Q390" s="22">
        <f t="shared" si="85"/>
        <v>0.93333333333333335</v>
      </c>
      <c r="R390" s="3">
        <f t="shared" si="86"/>
        <v>6.6666666666666652E-2</v>
      </c>
    </row>
    <row r="391" spans="1:18" ht="12.75" customHeight="1" x14ac:dyDescent="0.2">
      <c r="A391" s="28" t="s">
        <v>57</v>
      </c>
      <c r="H391" s="25">
        <v>47</v>
      </c>
      <c r="K391" s="189">
        <v>1</v>
      </c>
      <c r="L391" s="3"/>
      <c r="M391" s="3"/>
      <c r="O391" s="3">
        <f>H391/G390</f>
        <v>1</v>
      </c>
      <c r="P391" s="21">
        <v>70</v>
      </c>
      <c r="Q391" s="22">
        <f t="shared" si="85"/>
        <v>1</v>
      </c>
      <c r="R391" s="3">
        <f t="shared" si="86"/>
        <v>0</v>
      </c>
    </row>
    <row r="392" spans="1:18" ht="12.75" customHeight="1" x14ac:dyDescent="0.2">
      <c r="A392" s="28" t="s">
        <v>69</v>
      </c>
      <c r="I392" s="25">
        <v>47</v>
      </c>
      <c r="K392" s="189"/>
      <c r="L392" s="3"/>
      <c r="M392" s="3"/>
      <c r="O392" s="3">
        <f>I392/H391</f>
        <v>1</v>
      </c>
      <c r="P392" s="21">
        <v>70</v>
      </c>
      <c r="Q392" s="22">
        <f t="shared" si="85"/>
        <v>1</v>
      </c>
      <c r="R392" s="3">
        <f t="shared" si="86"/>
        <v>0</v>
      </c>
    </row>
    <row r="393" spans="1:18" ht="12.75" customHeight="1" x14ac:dyDescent="0.2">
      <c r="A393" s="28" t="s">
        <v>70</v>
      </c>
      <c r="J393" s="25">
        <v>44</v>
      </c>
      <c r="K393" s="189">
        <v>40</v>
      </c>
      <c r="L393" s="3"/>
      <c r="M393" s="3"/>
      <c r="O393" s="3">
        <f>J393/I392</f>
        <v>0.93617021276595747</v>
      </c>
      <c r="P393" s="21">
        <v>70</v>
      </c>
      <c r="Q393" s="22">
        <f t="shared" si="85"/>
        <v>1</v>
      </c>
      <c r="R393" s="3">
        <f t="shared" si="86"/>
        <v>0</v>
      </c>
    </row>
    <row r="394" spans="1:18" ht="12.75" customHeight="1" x14ac:dyDescent="0.2">
      <c r="A394" s="28" t="s">
        <v>73</v>
      </c>
      <c r="J394" s="25">
        <v>22</v>
      </c>
      <c r="K394" s="189">
        <v>14</v>
      </c>
      <c r="L394" s="3"/>
      <c r="M394" s="3"/>
      <c r="O394" s="3"/>
      <c r="P394" s="21">
        <v>28</v>
      </c>
      <c r="Q394" s="22"/>
      <c r="R394" s="3"/>
    </row>
    <row r="395" spans="1:18" ht="12.75" customHeight="1" x14ac:dyDescent="0.2">
      <c r="A395" s="28" t="s">
        <v>76</v>
      </c>
      <c r="J395" s="25">
        <v>10</v>
      </c>
      <c r="K395" s="189">
        <v>10</v>
      </c>
      <c r="L395" s="3"/>
      <c r="M395" s="3"/>
      <c r="O395" s="3"/>
      <c r="P395" s="21">
        <v>12</v>
      </c>
      <c r="Q395" s="22"/>
      <c r="R395" s="3"/>
    </row>
    <row r="396" spans="1:18" ht="12.75" customHeight="1" x14ac:dyDescent="0.2">
      <c r="A396" s="28" t="s">
        <v>80</v>
      </c>
      <c r="K396" s="189"/>
      <c r="L396" s="3"/>
      <c r="M396" s="3"/>
      <c r="O396" s="3"/>
      <c r="P396" s="21"/>
      <c r="Q396" s="22"/>
      <c r="R396" s="3"/>
    </row>
    <row r="397" spans="1:18" ht="12.75" customHeight="1" x14ac:dyDescent="0.2">
      <c r="K397" s="193">
        <f>SUM(K391:K396)</f>
        <v>65</v>
      </c>
      <c r="L397" s="3">
        <f>SUM(K391:K393)/B385</f>
        <v>0.43617021276595747</v>
      </c>
      <c r="M397" s="3">
        <f>K397/B385</f>
        <v>0.69148936170212771</v>
      </c>
      <c r="N397" s="3">
        <f>M397-L397</f>
        <v>0.25531914893617025</v>
      </c>
      <c r="O397" s="3"/>
    </row>
    <row r="398" spans="1:18" ht="12.75" customHeight="1" x14ac:dyDescent="0.3">
      <c r="A398" s="38" t="s">
        <v>82</v>
      </c>
      <c r="L398" s="3"/>
      <c r="M398" s="3"/>
      <c r="O398" s="3"/>
    </row>
    <row r="399" spans="1:18" ht="25.5" customHeight="1" x14ac:dyDescent="0.2">
      <c r="B399" s="308" t="s">
        <v>2</v>
      </c>
      <c r="C399" s="309"/>
      <c r="D399" s="309"/>
      <c r="E399" s="309"/>
      <c r="F399" s="309"/>
      <c r="G399" s="309"/>
      <c r="H399" s="309"/>
      <c r="I399" s="309"/>
      <c r="J399" s="309"/>
      <c r="L399" s="7" t="s">
        <v>3</v>
      </c>
      <c r="M399" s="7" t="s">
        <v>4</v>
      </c>
      <c r="N399" s="49" t="s">
        <v>5</v>
      </c>
      <c r="O399" s="7" t="s">
        <v>6</v>
      </c>
      <c r="P399" s="6" t="s">
        <v>7</v>
      </c>
      <c r="Q399" s="6" t="s">
        <v>8</v>
      </c>
      <c r="R399" s="7" t="s">
        <v>9</v>
      </c>
    </row>
    <row r="400" spans="1:18" ht="12.75" customHeight="1" x14ac:dyDescent="0.2">
      <c r="A400" s="50" t="s">
        <v>10</v>
      </c>
      <c r="B400" s="51">
        <v>1</v>
      </c>
      <c r="C400" s="51">
        <v>2</v>
      </c>
      <c r="D400" s="51">
        <v>3</v>
      </c>
      <c r="E400" s="51">
        <v>4</v>
      </c>
      <c r="F400" s="51">
        <v>5</v>
      </c>
      <c r="G400" s="51">
        <v>6</v>
      </c>
      <c r="H400" s="51">
        <v>7</v>
      </c>
      <c r="I400" s="51">
        <v>8</v>
      </c>
      <c r="J400" s="51">
        <v>9</v>
      </c>
      <c r="K400" s="194" t="s">
        <v>11</v>
      </c>
      <c r="L400" s="3"/>
      <c r="M400" s="3"/>
      <c r="O400" s="3"/>
      <c r="P400" s="14"/>
      <c r="Q400" s="14"/>
      <c r="R400" s="3"/>
    </row>
    <row r="401" spans="1:22" ht="12.75" customHeight="1" x14ac:dyDescent="0.2">
      <c r="A401" s="28" t="s">
        <v>52</v>
      </c>
      <c r="B401" s="25">
        <v>98</v>
      </c>
      <c r="K401" s="189"/>
      <c r="L401" s="3"/>
      <c r="M401" s="3"/>
      <c r="O401" s="3"/>
      <c r="P401" s="17">
        <f>B401</f>
        <v>98</v>
      </c>
      <c r="Q401" s="14"/>
      <c r="R401" s="3"/>
    </row>
    <row r="402" spans="1:22" ht="12.75" customHeight="1" x14ac:dyDescent="0.2">
      <c r="A402" s="28" t="s">
        <v>53</v>
      </c>
      <c r="C402" s="25">
        <v>70</v>
      </c>
      <c r="K402" s="189"/>
      <c r="L402" s="3"/>
      <c r="M402" s="3"/>
      <c r="N402" s="3"/>
      <c r="O402" s="3">
        <f>C402/B401</f>
        <v>0.7142857142857143</v>
      </c>
      <c r="P402" s="21">
        <v>70</v>
      </c>
      <c r="Q402" s="22">
        <f t="shared" ref="Q402:Q409" si="87">P402/P401</f>
        <v>0.7142857142857143</v>
      </c>
      <c r="R402" s="3">
        <f t="shared" ref="R402:R409" si="88">100%-Q402</f>
        <v>0.2857142857142857</v>
      </c>
    </row>
    <row r="403" spans="1:22" ht="12.75" customHeight="1" x14ac:dyDescent="0.2">
      <c r="A403" s="28" t="s">
        <v>54</v>
      </c>
      <c r="D403" s="25">
        <v>53</v>
      </c>
      <c r="K403" s="189"/>
      <c r="L403" s="3"/>
      <c r="M403" s="3"/>
      <c r="O403" s="3">
        <f>D403/C402</f>
        <v>0.75714285714285712</v>
      </c>
      <c r="P403" s="21">
        <v>67</v>
      </c>
      <c r="Q403" s="22">
        <f t="shared" si="87"/>
        <v>0.95714285714285718</v>
      </c>
      <c r="R403" s="3">
        <f t="shared" si="88"/>
        <v>4.2857142857142816E-2</v>
      </c>
    </row>
    <row r="404" spans="1:22" ht="12.75" customHeight="1" x14ac:dyDescent="0.2">
      <c r="A404" s="28" t="s">
        <v>55</v>
      </c>
      <c r="E404" s="25">
        <v>46</v>
      </c>
      <c r="K404" s="189"/>
      <c r="L404" s="3"/>
      <c r="M404" s="3"/>
      <c r="O404" s="3">
        <f>E404/D403</f>
        <v>0.86792452830188682</v>
      </c>
      <c r="P404" s="21">
        <v>64</v>
      </c>
      <c r="Q404" s="22">
        <f t="shared" si="87"/>
        <v>0.95522388059701491</v>
      </c>
      <c r="R404" s="3">
        <f t="shared" si="88"/>
        <v>4.4776119402985093E-2</v>
      </c>
    </row>
    <row r="405" spans="1:22" ht="12.75" customHeight="1" x14ac:dyDescent="0.2">
      <c r="A405" s="28" t="s">
        <v>56</v>
      </c>
      <c r="F405" s="25">
        <v>28</v>
      </c>
      <c r="K405" s="189"/>
      <c r="L405" s="3"/>
      <c r="M405" s="3"/>
      <c r="O405" s="3">
        <f>F405/E404</f>
        <v>0.60869565217391308</v>
      </c>
      <c r="P405" s="21">
        <v>59</v>
      </c>
      <c r="Q405" s="22">
        <f t="shared" si="87"/>
        <v>0.921875</v>
      </c>
      <c r="R405" s="3">
        <f t="shared" si="88"/>
        <v>7.8125E-2</v>
      </c>
    </row>
    <row r="406" spans="1:22" ht="12.75" customHeight="1" x14ac:dyDescent="0.2">
      <c r="A406" s="28" t="s">
        <v>57</v>
      </c>
      <c r="G406" s="25">
        <v>25</v>
      </c>
      <c r="K406" s="189"/>
      <c r="L406" s="3"/>
      <c r="M406" s="3"/>
      <c r="O406" s="3">
        <f>G406/F405</f>
        <v>0.8928571428571429</v>
      </c>
      <c r="P406" s="21">
        <v>56</v>
      </c>
      <c r="Q406" s="22">
        <f t="shared" si="87"/>
        <v>0.94915254237288138</v>
      </c>
      <c r="R406" s="3">
        <f t="shared" si="88"/>
        <v>5.084745762711862E-2</v>
      </c>
    </row>
    <row r="407" spans="1:22" ht="12.75" customHeight="1" x14ac:dyDescent="0.2">
      <c r="A407" s="28" t="s">
        <v>69</v>
      </c>
      <c r="H407" s="25">
        <v>25</v>
      </c>
      <c r="K407" s="189"/>
      <c r="L407" s="3"/>
      <c r="M407" s="3"/>
      <c r="O407" s="3">
        <f>H407/G406</f>
        <v>1</v>
      </c>
      <c r="P407" s="21">
        <v>56</v>
      </c>
      <c r="Q407" s="22">
        <f t="shared" si="87"/>
        <v>1</v>
      </c>
      <c r="R407" s="3">
        <f t="shared" si="88"/>
        <v>0</v>
      </c>
    </row>
    <row r="408" spans="1:22" ht="12.75" customHeight="1" x14ac:dyDescent="0.2">
      <c r="A408" s="28" t="s">
        <v>70</v>
      </c>
      <c r="I408" s="25">
        <v>25</v>
      </c>
      <c r="K408" s="189"/>
      <c r="L408" s="3"/>
      <c r="M408" s="3"/>
      <c r="O408" s="3">
        <f>I408/H407</f>
        <v>1</v>
      </c>
      <c r="P408" s="21">
        <v>54</v>
      </c>
      <c r="Q408" s="22">
        <f t="shared" si="87"/>
        <v>0.9642857142857143</v>
      </c>
      <c r="R408" s="3">
        <f t="shared" si="88"/>
        <v>3.5714285714285698E-2</v>
      </c>
    </row>
    <row r="409" spans="1:22" ht="12.75" customHeight="1" x14ac:dyDescent="0.2">
      <c r="A409" s="28" t="s">
        <v>73</v>
      </c>
      <c r="J409" s="25">
        <v>26</v>
      </c>
      <c r="K409" s="189">
        <v>22</v>
      </c>
      <c r="L409" s="3"/>
      <c r="M409" s="3"/>
      <c r="O409" s="3">
        <f>J409/I408</f>
        <v>1.04</v>
      </c>
      <c r="P409" s="21">
        <v>52</v>
      </c>
      <c r="Q409" s="22">
        <f t="shared" si="87"/>
        <v>0.96296296296296291</v>
      </c>
      <c r="R409" s="3">
        <f t="shared" si="88"/>
        <v>3.703703703703709E-2</v>
      </c>
    </row>
    <row r="410" spans="1:22" ht="12.75" customHeight="1" x14ac:dyDescent="0.2">
      <c r="A410" s="28" t="s">
        <v>76</v>
      </c>
      <c r="J410" s="25">
        <v>17</v>
      </c>
      <c r="K410" s="189">
        <v>12</v>
      </c>
      <c r="L410" s="3"/>
      <c r="M410" s="3"/>
      <c r="O410" s="3"/>
      <c r="P410" s="21">
        <v>29</v>
      </c>
      <c r="Q410" s="22"/>
      <c r="R410" s="3"/>
    </row>
    <row r="411" spans="1:22" ht="12.75" customHeight="1" x14ac:dyDescent="0.2">
      <c r="A411" s="28" t="s">
        <v>80</v>
      </c>
      <c r="J411" s="25">
        <v>7</v>
      </c>
      <c r="K411" s="189">
        <v>7</v>
      </c>
      <c r="L411" s="3"/>
      <c r="M411" s="3"/>
      <c r="O411" s="3"/>
      <c r="P411" s="21">
        <v>17</v>
      </c>
      <c r="Q411" s="22"/>
      <c r="R411" s="3"/>
      <c r="S411" s="29" t="s">
        <v>83</v>
      </c>
      <c r="T411" s="29">
        <v>44</v>
      </c>
      <c r="U411" s="29">
        <f>K415</f>
        <v>46</v>
      </c>
      <c r="V411" s="29" t="s">
        <v>11</v>
      </c>
    </row>
    <row r="412" spans="1:22" ht="12.75" customHeight="1" x14ac:dyDescent="0.2">
      <c r="A412" s="28" t="s">
        <v>84</v>
      </c>
      <c r="J412" s="25">
        <v>7</v>
      </c>
      <c r="K412" s="189">
        <v>2</v>
      </c>
      <c r="L412" s="3"/>
      <c r="M412" s="3"/>
      <c r="O412" s="3"/>
      <c r="P412" s="21">
        <v>8</v>
      </c>
      <c r="Q412" s="22"/>
      <c r="R412" s="3"/>
      <c r="S412" s="29" t="s">
        <v>85</v>
      </c>
      <c r="T412" s="22">
        <f>T411/B401</f>
        <v>0.44897959183673469</v>
      </c>
      <c r="U412" s="22">
        <f>T411/U411</f>
        <v>0.95652173913043481</v>
      </c>
      <c r="V412" s="29" t="s">
        <v>86</v>
      </c>
    </row>
    <row r="413" spans="1:22" ht="12.75" customHeight="1" x14ac:dyDescent="0.2">
      <c r="A413" s="28" t="s">
        <v>87</v>
      </c>
      <c r="J413" s="25">
        <v>1</v>
      </c>
      <c r="K413" s="189">
        <v>2</v>
      </c>
      <c r="L413" s="3"/>
      <c r="M413" s="3"/>
      <c r="O413" s="3"/>
      <c r="P413" s="21">
        <v>1</v>
      </c>
      <c r="Q413" s="22"/>
      <c r="R413" s="3"/>
    </row>
    <row r="414" spans="1:22" ht="12.75" customHeight="1" x14ac:dyDescent="0.2">
      <c r="A414" s="28" t="s">
        <v>88</v>
      </c>
      <c r="J414" s="25">
        <v>1</v>
      </c>
      <c r="K414" s="189">
        <v>1</v>
      </c>
      <c r="L414" s="3"/>
      <c r="M414" s="3"/>
      <c r="O414" s="3"/>
      <c r="P414" s="21">
        <v>1</v>
      </c>
      <c r="Q414" s="22"/>
      <c r="R414" s="3"/>
    </row>
    <row r="415" spans="1:22" ht="12.75" customHeight="1" x14ac:dyDescent="0.2">
      <c r="K415" s="193">
        <f>SUM(K409:K414)</f>
        <v>46</v>
      </c>
      <c r="L415" s="3">
        <f>K409/B401</f>
        <v>0.22448979591836735</v>
      </c>
      <c r="M415" s="3">
        <f>K415/B401</f>
        <v>0.46938775510204084</v>
      </c>
      <c r="N415" s="3">
        <f>M415-L415</f>
        <v>0.24489795918367349</v>
      </c>
      <c r="O415" s="3"/>
    </row>
    <row r="416" spans="1:22" ht="12.75" customHeight="1" x14ac:dyDescent="0.3">
      <c r="A416" s="38" t="s">
        <v>89</v>
      </c>
      <c r="L416" s="3"/>
      <c r="M416" s="3"/>
      <c r="O416" s="3"/>
    </row>
    <row r="417" spans="1:22" ht="25.5" customHeight="1" x14ac:dyDescent="0.2">
      <c r="B417" s="308" t="s">
        <v>2</v>
      </c>
      <c r="C417" s="309"/>
      <c r="D417" s="309"/>
      <c r="E417" s="309"/>
      <c r="F417" s="309"/>
      <c r="G417" s="309"/>
      <c r="H417" s="309"/>
      <c r="I417" s="309"/>
      <c r="J417" s="309"/>
      <c r="L417" s="7" t="s">
        <v>3</v>
      </c>
      <c r="M417" s="7" t="s">
        <v>4</v>
      </c>
      <c r="N417" s="49" t="s">
        <v>5</v>
      </c>
      <c r="O417" s="7" t="s">
        <v>6</v>
      </c>
      <c r="P417" s="6" t="s">
        <v>7</v>
      </c>
      <c r="Q417" s="6" t="s">
        <v>8</v>
      </c>
      <c r="R417" s="7" t="s">
        <v>9</v>
      </c>
    </row>
    <row r="418" spans="1:22" ht="12.75" customHeight="1" x14ac:dyDescent="0.2">
      <c r="A418" s="50" t="s">
        <v>10</v>
      </c>
      <c r="B418" s="51">
        <v>1</v>
      </c>
      <c r="C418" s="51">
        <v>2</v>
      </c>
      <c r="D418" s="51">
        <v>3</v>
      </c>
      <c r="E418" s="51">
        <v>4</v>
      </c>
      <c r="F418" s="51">
        <v>5</v>
      </c>
      <c r="G418" s="51">
        <v>6</v>
      </c>
      <c r="H418" s="51">
        <v>7</v>
      </c>
      <c r="I418" s="51">
        <v>8</v>
      </c>
      <c r="J418" s="51">
        <v>9</v>
      </c>
      <c r="K418" s="194" t="s">
        <v>11</v>
      </c>
      <c r="L418" s="3"/>
      <c r="M418" s="3"/>
      <c r="O418" s="3"/>
      <c r="P418" s="14"/>
      <c r="Q418" s="14"/>
      <c r="R418" s="3"/>
    </row>
    <row r="419" spans="1:22" ht="12.75" customHeight="1" x14ac:dyDescent="0.2">
      <c r="A419" s="28" t="s">
        <v>53</v>
      </c>
      <c r="B419" s="25">
        <v>89</v>
      </c>
      <c r="K419" s="189"/>
      <c r="L419" s="3"/>
      <c r="M419" s="3"/>
      <c r="O419" s="3"/>
      <c r="P419" s="17">
        <f>B419</f>
        <v>89</v>
      </c>
      <c r="Q419" s="14"/>
      <c r="R419" s="3"/>
    </row>
    <row r="420" spans="1:22" ht="12.75" customHeight="1" x14ac:dyDescent="0.2">
      <c r="A420" s="28" t="s">
        <v>54</v>
      </c>
      <c r="C420" s="25">
        <v>76</v>
      </c>
      <c r="K420" s="189"/>
      <c r="L420" s="3"/>
      <c r="M420" s="3"/>
      <c r="N420" s="3"/>
      <c r="O420" s="3">
        <f>C420/B419</f>
        <v>0.8539325842696629</v>
      </c>
      <c r="P420" s="21">
        <v>76</v>
      </c>
      <c r="Q420" s="22">
        <f t="shared" ref="Q420:Q427" si="89">P420/P419</f>
        <v>0.8539325842696629</v>
      </c>
      <c r="R420" s="3">
        <f t="shared" ref="R420:R427" si="90">100%-Q420</f>
        <v>0.1460674157303371</v>
      </c>
    </row>
    <row r="421" spans="1:22" ht="12.75" customHeight="1" x14ac:dyDescent="0.2">
      <c r="A421" s="28" t="s">
        <v>55</v>
      </c>
      <c r="D421" s="25">
        <v>57</v>
      </c>
      <c r="K421" s="189"/>
      <c r="L421" s="3"/>
      <c r="M421" s="3"/>
      <c r="O421" s="3">
        <f>D421/C420</f>
        <v>0.75</v>
      </c>
      <c r="P421" s="21">
        <v>72</v>
      </c>
      <c r="Q421" s="22">
        <f t="shared" si="89"/>
        <v>0.94736842105263153</v>
      </c>
      <c r="R421" s="3">
        <f t="shared" si="90"/>
        <v>5.2631578947368474E-2</v>
      </c>
    </row>
    <row r="422" spans="1:22" ht="12.75" customHeight="1" x14ac:dyDescent="0.2">
      <c r="A422" s="28" t="s">
        <v>56</v>
      </c>
      <c r="E422" s="25">
        <v>53</v>
      </c>
      <c r="K422" s="189"/>
      <c r="L422" s="3"/>
      <c r="M422" s="3"/>
      <c r="O422" s="3">
        <f>E422/D421</f>
        <v>0.92982456140350878</v>
      </c>
      <c r="P422" s="21">
        <v>69</v>
      </c>
      <c r="Q422" s="22">
        <f t="shared" si="89"/>
        <v>0.95833333333333337</v>
      </c>
      <c r="R422" s="3">
        <f t="shared" si="90"/>
        <v>4.166666666666663E-2</v>
      </c>
    </row>
    <row r="423" spans="1:22" ht="12.75" customHeight="1" x14ac:dyDescent="0.2">
      <c r="A423" s="28" t="s">
        <v>57</v>
      </c>
      <c r="F423" s="25">
        <v>45</v>
      </c>
      <c r="K423" s="189"/>
      <c r="L423" s="3"/>
      <c r="M423" s="3"/>
      <c r="O423" s="3">
        <f>F423/E422</f>
        <v>0.84905660377358494</v>
      </c>
      <c r="P423" s="21">
        <v>68</v>
      </c>
      <c r="Q423" s="22">
        <f t="shared" si="89"/>
        <v>0.98550724637681164</v>
      </c>
      <c r="R423" s="3">
        <f t="shared" si="90"/>
        <v>1.4492753623188359E-2</v>
      </c>
    </row>
    <row r="424" spans="1:22" ht="12.75" customHeight="1" x14ac:dyDescent="0.2">
      <c r="A424" s="28" t="s">
        <v>69</v>
      </c>
      <c r="G424" s="25">
        <v>44</v>
      </c>
      <c r="K424" s="189"/>
      <c r="L424" s="3"/>
      <c r="M424" s="3"/>
      <c r="O424" s="3">
        <f>G424/F423</f>
        <v>0.97777777777777775</v>
      </c>
      <c r="P424" s="21">
        <v>68</v>
      </c>
      <c r="Q424" s="22">
        <f t="shared" si="89"/>
        <v>1</v>
      </c>
      <c r="R424" s="3">
        <f t="shared" si="90"/>
        <v>0</v>
      </c>
    </row>
    <row r="425" spans="1:22" ht="12.75" customHeight="1" x14ac:dyDescent="0.2">
      <c r="A425" s="28" t="s">
        <v>70</v>
      </c>
      <c r="H425" s="25">
        <v>44</v>
      </c>
      <c r="K425" s="189"/>
      <c r="L425" s="3"/>
      <c r="M425" s="3"/>
      <c r="O425" s="3">
        <f>H425/G424</f>
        <v>1</v>
      </c>
      <c r="P425" s="21">
        <v>66</v>
      </c>
      <c r="Q425" s="22">
        <f t="shared" si="89"/>
        <v>0.97058823529411764</v>
      </c>
      <c r="R425" s="3">
        <f t="shared" si="90"/>
        <v>2.9411764705882359E-2</v>
      </c>
    </row>
    <row r="426" spans="1:22" ht="12.75" customHeight="1" x14ac:dyDescent="0.2">
      <c r="A426" s="28" t="s">
        <v>73</v>
      </c>
      <c r="I426" s="25">
        <v>42</v>
      </c>
      <c r="K426" s="189">
        <v>1</v>
      </c>
      <c r="L426" s="3"/>
      <c r="M426" s="3"/>
      <c r="O426" s="3">
        <f>I426/H425</f>
        <v>0.95454545454545459</v>
      </c>
      <c r="P426" s="21">
        <v>66</v>
      </c>
      <c r="Q426" s="22">
        <f t="shared" si="89"/>
        <v>1</v>
      </c>
      <c r="R426" s="3">
        <f t="shared" si="90"/>
        <v>0</v>
      </c>
    </row>
    <row r="427" spans="1:22" ht="12.75" customHeight="1" x14ac:dyDescent="0.2">
      <c r="A427" s="28" t="s">
        <v>76</v>
      </c>
      <c r="J427" s="25">
        <v>40</v>
      </c>
      <c r="K427" s="189">
        <v>30</v>
      </c>
      <c r="L427" s="3"/>
      <c r="M427" s="3"/>
      <c r="O427" s="3">
        <f>J427/I426</f>
        <v>0.95238095238095233</v>
      </c>
      <c r="P427" s="21">
        <v>61</v>
      </c>
      <c r="Q427" s="22">
        <f t="shared" si="89"/>
        <v>0.9242424242424242</v>
      </c>
      <c r="R427" s="3">
        <f t="shared" si="90"/>
        <v>7.5757575757575801E-2</v>
      </c>
    </row>
    <row r="428" spans="1:22" ht="12.75" customHeight="1" x14ac:dyDescent="0.2">
      <c r="A428" s="28" t="s">
        <v>80</v>
      </c>
      <c r="J428" s="25">
        <v>17</v>
      </c>
      <c r="K428" s="189">
        <v>12</v>
      </c>
      <c r="L428" s="3"/>
      <c r="M428" s="3"/>
      <c r="O428" s="3"/>
      <c r="P428" s="21">
        <v>27</v>
      </c>
      <c r="Q428" s="22"/>
      <c r="R428" s="3"/>
    </row>
    <row r="429" spans="1:22" ht="12.75" customHeight="1" x14ac:dyDescent="0.2">
      <c r="A429" s="28" t="s">
        <v>84</v>
      </c>
      <c r="J429" s="25">
        <v>6</v>
      </c>
      <c r="K429" s="189">
        <v>1</v>
      </c>
      <c r="L429" s="3"/>
      <c r="M429" s="3"/>
      <c r="O429" s="3"/>
      <c r="P429" s="21">
        <v>16</v>
      </c>
      <c r="Q429" s="22"/>
      <c r="R429" s="3"/>
      <c r="S429" s="29" t="s">
        <v>83</v>
      </c>
      <c r="T429" s="29">
        <v>50</v>
      </c>
      <c r="U429" s="29">
        <f>K432</f>
        <v>50</v>
      </c>
      <c r="V429" s="29" t="s">
        <v>11</v>
      </c>
    </row>
    <row r="430" spans="1:22" ht="12.75" customHeight="1" x14ac:dyDescent="0.2">
      <c r="A430" s="28" t="s">
        <v>87</v>
      </c>
      <c r="J430" s="25">
        <v>5</v>
      </c>
      <c r="K430" s="189">
        <v>5</v>
      </c>
      <c r="L430" s="3"/>
      <c r="M430" s="3"/>
      <c r="O430" s="3"/>
      <c r="P430" s="21">
        <v>10</v>
      </c>
      <c r="Q430" s="22"/>
      <c r="R430" s="3"/>
      <c r="S430" s="29" t="s">
        <v>85</v>
      </c>
      <c r="T430" s="22">
        <f>T429/B419</f>
        <v>0.5617977528089888</v>
      </c>
      <c r="U430" s="22">
        <f>T429/U429</f>
        <v>1</v>
      </c>
      <c r="V430" s="29" t="s">
        <v>86</v>
      </c>
    </row>
    <row r="431" spans="1:22" ht="12.75" customHeight="1" x14ac:dyDescent="0.2">
      <c r="A431" s="28" t="s">
        <v>88</v>
      </c>
      <c r="J431" s="25">
        <v>1</v>
      </c>
      <c r="K431" s="189">
        <v>1</v>
      </c>
      <c r="L431" s="3"/>
      <c r="M431" s="3"/>
      <c r="O431" s="3"/>
      <c r="P431" s="21">
        <v>2</v>
      </c>
      <c r="Q431" s="22"/>
      <c r="R431" s="3"/>
    </row>
    <row r="432" spans="1:22" ht="12.75" customHeight="1" x14ac:dyDescent="0.2">
      <c r="K432" s="193">
        <f>SUM(K426:K431)</f>
        <v>50</v>
      </c>
      <c r="L432" s="3">
        <f>SUM(K427+K426)/B419</f>
        <v>0.34831460674157305</v>
      </c>
      <c r="M432" s="3">
        <f>K432/B419</f>
        <v>0.5617977528089888</v>
      </c>
      <c r="N432" s="3">
        <f>M432-L432</f>
        <v>0.21348314606741575</v>
      </c>
      <c r="O432" s="3"/>
    </row>
    <row r="433" spans="1:22" ht="12.75" customHeight="1" x14ac:dyDescent="0.2">
      <c r="L433" s="3"/>
      <c r="M433" s="3"/>
      <c r="O433" s="3"/>
    </row>
    <row r="434" spans="1:22" ht="12.75" customHeight="1" x14ac:dyDescent="0.3">
      <c r="A434" s="38" t="s">
        <v>90</v>
      </c>
      <c r="L434" s="3"/>
      <c r="M434" s="3"/>
      <c r="O434" s="3"/>
    </row>
    <row r="435" spans="1:22" ht="25.5" customHeight="1" x14ac:dyDescent="0.2">
      <c r="B435" s="308" t="s">
        <v>2</v>
      </c>
      <c r="C435" s="309"/>
      <c r="D435" s="309"/>
      <c r="E435" s="309"/>
      <c r="F435" s="309"/>
      <c r="G435" s="309"/>
      <c r="H435" s="309"/>
      <c r="I435" s="309"/>
      <c r="J435" s="309"/>
      <c r="L435" s="7" t="s">
        <v>3</v>
      </c>
      <c r="M435" s="7" t="s">
        <v>4</v>
      </c>
      <c r="N435" s="49" t="s">
        <v>5</v>
      </c>
      <c r="O435" s="7" t="s">
        <v>6</v>
      </c>
      <c r="P435" s="6" t="s">
        <v>7</v>
      </c>
      <c r="Q435" s="6" t="s">
        <v>8</v>
      </c>
      <c r="R435" s="7" t="s">
        <v>9</v>
      </c>
    </row>
    <row r="436" spans="1:22" ht="12.75" customHeight="1" x14ac:dyDescent="0.2">
      <c r="A436" s="50" t="s">
        <v>10</v>
      </c>
      <c r="B436" s="51">
        <v>1</v>
      </c>
      <c r="C436" s="51">
        <v>2</v>
      </c>
      <c r="D436" s="51">
        <v>3</v>
      </c>
      <c r="E436" s="51">
        <v>4</v>
      </c>
      <c r="F436" s="51">
        <v>5</v>
      </c>
      <c r="G436" s="51">
        <v>6</v>
      </c>
      <c r="H436" s="51">
        <v>7</v>
      </c>
      <c r="I436" s="51">
        <v>8</v>
      </c>
      <c r="J436" s="51">
        <v>9</v>
      </c>
      <c r="K436" s="194" t="s">
        <v>11</v>
      </c>
      <c r="L436" s="3"/>
      <c r="M436" s="3"/>
      <c r="O436" s="3"/>
      <c r="P436" s="14"/>
      <c r="Q436" s="14"/>
      <c r="R436" s="3"/>
    </row>
    <row r="437" spans="1:22" ht="12.75" customHeight="1" x14ac:dyDescent="0.2">
      <c r="A437" s="28" t="s">
        <v>54</v>
      </c>
      <c r="B437" s="25">
        <v>85</v>
      </c>
      <c r="K437" s="189"/>
      <c r="L437" s="3"/>
      <c r="M437" s="3"/>
      <c r="O437" s="3"/>
      <c r="P437" s="17">
        <f>B437</f>
        <v>85</v>
      </c>
      <c r="Q437" s="14"/>
      <c r="R437" s="3"/>
    </row>
    <row r="438" spans="1:22" ht="12.75" customHeight="1" x14ac:dyDescent="0.2">
      <c r="A438" s="28" t="s">
        <v>55</v>
      </c>
      <c r="C438" s="25">
        <v>71</v>
      </c>
      <c r="K438" s="189"/>
      <c r="L438" s="3"/>
      <c r="M438" s="3"/>
      <c r="N438" s="3"/>
      <c r="O438" s="3">
        <f>C438/B437</f>
        <v>0.83529411764705885</v>
      </c>
      <c r="P438" s="21">
        <v>71</v>
      </c>
      <c r="Q438" s="22">
        <f t="shared" ref="Q438:Q445" si="91">P438/P437</f>
        <v>0.83529411764705885</v>
      </c>
      <c r="R438" s="3">
        <f t="shared" ref="R438:R445" si="92">100%-Q438</f>
        <v>0.16470588235294115</v>
      </c>
    </row>
    <row r="439" spans="1:22" ht="12.75" customHeight="1" x14ac:dyDescent="0.2">
      <c r="A439" s="28" t="s">
        <v>56</v>
      </c>
      <c r="D439" s="25">
        <v>59</v>
      </c>
      <c r="K439" s="189"/>
      <c r="L439" s="3"/>
      <c r="M439" s="3"/>
      <c r="O439" s="3">
        <f>D439/C438</f>
        <v>0.83098591549295775</v>
      </c>
      <c r="P439" s="21">
        <v>68</v>
      </c>
      <c r="Q439" s="22">
        <f t="shared" si="91"/>
        <v>0.95774647887323938</v>
      </c>
      <c r="R439" s="3">
        <f t="shared" si="92"/>
        <v>4.2253521126760618E-2</v>
      </c>
    </row>
    <row r="440" spans="1:22" ht="12.75" customHeight="1" x14ac:dyDescent="0.2">
      <c r="A440" s="28" t="s">
        <v>57</v>
      </c>
      <c r="E440" s="25">
        <v>54</v>
      </c>
      <c r="K440" s="189"/>
      <c r="L440" s="3"/>
      <c r="M440" s="3"/>
      <c r="O440" s="3">
        <f>E440/D439</f>
        <v>0.9152542372881356</v>
      </c>
      <c r="P440" s="21">
        <v>66</v>
      </c>
      <c r="Q440" s="22">
        <f t="shared" si="91"/>
        <v>0.97058823529411764</v>
      </c>
      <c r="R440" s="3">
        <f t="shared" si="92"/>
        <v>2.9411764705882359E-2</v>
      </c>
    </row>
    <row r="441" spans="1:22" ht="12.75" customHeight="1" x14ac:dyDescent="0.2">
      <c r="A441" s="28" t="s">
        <v>69</v>
      </c>
      <c r="F441" s="25">
        <v>49</v>
      </c>
      <c r="K441" s="189"/>
      <c r="L441" s="3"/>
      <c r="M441" s="3"/>
      <c r="O441" s="3">
        <f>F441/E440</f>
        <v>0.90740740740740744</v>
      </c>
      <c r="P441" s="21">
        <v>64</v>
      </c>
      <c r="Q441" s="22">
        <f t="shared" si="91"/>
        <v>0.96969696969696972</v>
      </c>
      <c r="R441" s="3">
        <f t="shared" si="92"/>
        <v>3.0303030303030276E-2</v>
      </c>
    </row>
    <row r="442" spans="1:22" ht="12.75" customHeight="1" x14ac:dyDescent="0.2">
      <c r="A442" s="28" t="s">
        <v>70</v>
      </c>
      <c r="G442" s="25">
        <v>46</v>
      </c>
      <c r="K442" s="189"/>
      <c r="L442" s="3"/>
      <c r="M442" s="3"/>
      <c r="O442" s="3">
        <f>G442/F441</f>
        <v>0.93877551020408168</v>
      </c>
      <c r="P442" s="21">
        <v>64</v>
      </c>
      <c r="Q442" s="22">
        <f t="shared" si="91"/>
        <v>1</v>
      </c>
      <c r="R442" s="3">
        <f t="shared" si="92"/>
        <v>0</v>
      </c>
    </row>
    <row r="443" spans="1:22" ht="12.75" customHeight="1" x14ac:dyDescent="0.2">
      <c r="A443" s="28" t="s">
        <v>73</v>
      </c>
      <c r="H443" s="25">
        <v>47</v>
      </c>
      <c r="K443" s="189">
        <v>1</v>
      </c>
      <c r="L443" s="3"/>
      <c r="M443" s="3"/>
      <c r="O443" s="3">
        <f>H443/G442</f>
        <v>1.0217391304347827</v>
      </c>
      <c r="P443" s="21">
        <v>64</v>
      </c>
      <c r="Q443" s="22">
        <f t="shared" si="91"/>
        <v>1</v>
      </c>
      <c r="R443" s="3">
        <f t="shared" si="92"/>
        <v>0</v>
      </c>
    </row>
    <row r="444" spans="1:22" ht="12.75" customHeight="1" x14ac:dyDescent="0.2">
      <c r="A444" s="28" t="s">
        <v>76</v>
      </c>
      <c r="I444" s="25">
        <v>44</v>
      </c>
      <c r="K444" s="189">
        <v>2</v>
      </c>
      <c r="L444" s="3"/>
      <c r="M444" s="3"/>
      <c r="O444" s="3">
        <f>I444/H443</f>
        <v>0.93617021276595747</v>
      </c>
      <c r="P444" s="21">
        <v>62</v>
      </c>
      <c r="Q444" s="22">
        <f t="shared" si="91"/>
        <v>0.96875</v>
      </c>
      <c r="R444" s="3">
        <f t="shared" si="92"/>
        <v>3.125E-2</v>
      </c>
    </row>
    <row r="445" spans="1:22" ht="12.75" customHeight="1" x14ac:dyDescent="0.2">
      <c r="A445" s="28" t="s">
        <v>80</v>
      </c>
      <c r="J445" s="25">
        <v>43</v>
      </c>
      <c r="K445" s="189">
        <v>35</v>
      </c>
      <c r="L445" s="3"/>
      <c r="M445" s="3"/>
      <c r="O445" s="3">
        <f>J445/I444</f>
        <v>0.97727272727272729</v>
      </c>
      <c r="P445" s="21">
        <v>58</v>
      </c>
      <c r="Q445" s="22">
        <f t="shared" si="91"/>
        <v>0.93548387096774188</v>
      </c>
      <c r="R445" s="3">
        <f t="shared" si="92"/>
        <v>6.4516129032258118E-2</v>
      </c>
    </row>
    <row r="446" spans="1:22" ht="12.75" customHeight="1" x14ac:dyDescent="0.2">
      <c r="A446" s="28" t="s">
        <v>84</v>
      </c>
      <c r="J446" s="25">
        <v>10</v>
      </c>
      <c r="K446" s="189">
        <v>5</v>
      </c>
      <c r="L446" s="3"/>
      <c r="M446" s="3"/>
      <c r="O446" s="3"/>
      <c r="P446" s="21">
        <v>24</v>
      </c>
      <c r="Q446" s="22"/>
      <c r="R446" s="3"/>
    </row>
    <row r="447" spans="1:22" ht="12.75" customHeight="1" x14ac:dyDescent="0.2">
      <c r="A447" s="28" t="s">
        <v>87</v>
      </c>
      <c r="J447" s="25">
        <v>7</v>
      </c>
      <c r="K447" s="189">
        <v>6</v>
      </c>
      <c r="L447" s="3"/>
      <c r="M447" s="3"/>
      <c r="O447" s="3"/>
      <c r="P447" s="21">
        <v>10</v>
      </c>
      <c r="Q447" s="22"/>
      <c r="R447" s="3"/>
      <c r="S447" s="29" t="s">
        <v>83</v>
      </c>
      <c r="T447" s="29">
        <v>53</v>
      </c>
      <c r="U447" s="29">
        <f>K450</f>
        <v>53</v>
      </c>
      <c r="V447" s="29" t="s">
        <v>11</v>
      </c>
    </row>
    <row r="448" spans="1:22" ht="12.75" customHeight="1" x14ac:dyDescent="0.2">
      <c r="A448" s="28" t="s">
        <v>88</v>
      </c>
      <c r="J448" s="25">
        <v>4</v>
      </c>
      <c r="K448" s="189">
        <v>2</v>
      </c>
      <c r="L448" s="3"/>
      <c r="M448" s="3"/>
      <c r="O448" s="3"/>
      <c r="P448" s="21">
        <v>4</v>
      </c>
      <c r="Q448" s="22"/>
      <c r="R448" s="3"/>
      <c r="S448" s="29" t="s">
        <v>85</v>
      </c>
      <c r="T448" s="22">
        <f>T447/B437</f>
        <v>0.62352941176470589</v>
      </c>
      <c r="U448" s="22">
        <f>T447/U447</f>
        <v>1</v>
      </c>
      <c r="V448" s="29" t="s">
        <v>86</v>
      </c>
    </row>
    <row r="449" spans="1:22" ht="12.75" customHeight="1" x14ac:dyDescent="0.2">
      <c r="A449" s="28" t="s">
        <v>91</v>
      </c>
      <c r="J449" s="25">
        <v>1</v>
      </c>
      <c r="K449" s="189">
        <v>2</v>
      </c>
      <c r="L449" s="3"/>
      <c r="M449" s="3"/>
      <c r="O449" s="3"/>
      <c r="P449" s="21">
        <v>2</v>
      </c>
      <c r="Q449" s="22"/>
      <c r="R449" s="3"/>
    </row>
    <row r="450" spans="1:22" ht="12.75" customHeight="1" x14ac:dyDescent="0.2">
      <c r="K450" s="193">
        <f>SUM(K443:K449)</f>
        <v>53</v>
      </c>
      <c r="L450" s="3">
        <f>SUM(K443:K445)/B437</f>
        <v>0.44705882352941179</v>
      </c>
      <c r="M450" s="3">
        <f>K450/B437</f>
        <v>0.62352941176470589</v>
      </c>
      <c r="N450" s="3">
        <f>M450-L450</f>
        <v>0.1764705882352941</v>
      </c>
      <c r="O450" s="3"/>
    </row>
    <row r="451" spans="1:22" ht="12.75" customHeight="1" x14ac:dyDescent="0.3">
      <c r="A451" s="38" t="s">
        <v>92</v>
      </c>
      <c r="L451" s="3"/>
      <c r="M451" s="3"/>
      <c r="O451" s="3"/>
    </row>
    <row r="452" spans="1:22" ht="25.5" customHeight="1" x14ac:dyDescent="0.2">
      <c r="B452" s="308" t="s">
        <v>2</v>
      </c>
      <c r="C452" s="309"/>
      <c r="D452" s="309"/>
      <c r="E452" s="309"/>
      <c r="F452" s="309"/>
      <c r="G452" s="309"/>
      <c r="H452" s="309"/>
      <c r="I452" s="309"/>
      <c r="J452" s="309"/>
      <c r="L452" s="7" t="s">
        <v>3</v>
      </c>
      <c r="M452" s="7" t="s">
        <v>4</v>
      </c>
      <c r="N452" s="49" t="s">
        <v>5</v>
      </c>
      <c r="O452" s="7" t="s">
        <v>6</v>
      </c>
      <c r="P452" s="6" t="s">
        <v>7</v>
      </c>
      <c r="Q452" s="6" t="s">
        <v>8</v>
      </c>
      <c r="R452" s="7" t="s">
        <v>9</v>
      </c>
    </row>
    <row r="453" spans="1:22" ht="12.75" customHeight="1" x14ac:dyDescent="0.2">
      <c r="A453" s="50" t="s">
        <v>10</v>
      </c>
      <c r="B453" s="51">
        <v>1</v>
      </c>
      <c r="C453" s="51">
        <v>2</v>
      </c>
      <c r="D453" s="51">
        <v>3</v>
      </c>
      <c r="E453" s="51">
        <v>4</v>
      </c>
      <c r="F453" s="51">
        <v>5</v>
      </c>
      <c r="G453" s="51">
        <v>6</v>
      </c>
      <c r="H453" s="51">
        <v>7</v>
      </c>
      <c r="I453" s="51">
        <v>8</v>
      </c>
      <c r="J453" s="51">
        <v>9</v>
      </c>
      <c r="K453" s="194" t="s">
        <v>11</v>
      </c>
      <c r="L453" s="3"/>
      <c r="M453" s="3"/>
      <c r="O453" s="3"/>
      <c r="P453" s="14"/>
      <c r="Q453" s="14"/>
      <c r="R453" s="3"/>
    </row>
    <row r="454" spans="1:22" ht="12.75" customHeight="1" x14ac:dyDescent="0.2">
      <c r="A454" s="28" t="s">
        <v>55</v>
      </c>
      <c r="B454" s="25">
        <v>100</v>
      </c>
      <c r="K454" s="189"/>
      <c r="L454" s="3"/>
      <c r="M454" s="3"/>
      <c r="O454" s="3"/>
      <c r="P454" s="17">
        <f>B454</f>
        <v>100</v>
      </c>
      <c r="Q454" s="14"/>
      <c r="R454" s="3"/>
    </row>
    <row r="455" spans="1:22" ht="12.75" customHeight="1" x14ac:dyDescent="0.2">
      <c r="A455" s="28" t="s">
        <v>56</v>
      </c>
      <c r="C455" s="25">
        <v>90</v>
      </c>
      <c r="K455" s="189"/>
      <c r="L455" s="3"/>
      <c r="M455" s="3"/>
      <c r="N455" s="3"/>
      <c r="O455" s="3">
        <f>C455/B454</f>
        <v>0.9</v>
      </c>
      <c r="P455" s="21">
        <v>90</v>
      </c>
      <c r="Q455" s="22">
        <f t="shared" ref="Q455:Q462" si="93">P455/P454</f>
        <v>0.9</v>
      </c>
      <c r="R455" s="3">
        <f t="shared" ref="R455:R462" si="94">100%-Q455</f>
        <v>9.9999999999999978E-2</v>
      </c>
    </row>
    <row r="456" spans="1:22" ht="12.75" customHeight="1" x14ac:dyDescent="0.2">
      <c r="A456" s="28" t="s">
        <v>57</v>
      </c>
      <c r="D456" s="25">
        <v>79</v>
      </c>
      <c r="K456" s="189"/>
      <c r="L456" s="3"/>
      <c r="M456" s="3"/>
      <c r="O456" s="3">
        <f>D456/C455</f>
        <v>0.87777777777777777</v>
      </c>
      <c r="P456" s="21">
        <v>85</v>
      </c>
      <c r="Q456" s="22">
        <f t="shared" si="93"/>
        <v>0.94444444444444442</v>
      </c>
      <c r="R456" s="3">
        <f t="shared" si="94"/>
        <v>5.555555555555558E-2</v>
      </c>
    </row>
    <row r="457" spans="1:22" ht="12.75" customHeight="1" x14ac:dyDescent="0.2">
      <c r="A457" s="28" t="s">
        <v>69</v>
      </c>
      <c r="E457" s="25">
        <v>65</v>
      </c>
      <c r="K457" s="189"/>
      <c r="L457" s="3"/>
      <c r="M457" s="3"/>
      <c r="O457" s="3">
        <f>E457/D456</f>
        <v>0.82278481012658233</v>
      </c>
      <c r="P457" s="21">
        <v>83</v>
      </c>
      <c r="Q457" s="22">
        <f t="shared" si="93"/>
        <v>0.97647058823529409</v>
      </c>
      <c r="R457" s="3">
        <f t="shared" si="94"/>
        <v>2.352941176470591E-2</v>
      </c>
    </row>
    <row r="458" spans="1:22" ht="12.75" customHeight="1" x14ac:dyDescent="0.2">
      <c r="A458" s="28" t="s">
        <v>70</v>
      </c>
      <c r="F458" s="25">
        <v>65</v>
      </c>
      <c r="K458" s="189"/>
      <c r="L458" s="3"/>
      <c r="M458" s="3"/>
      <c r="O458" s="3">
        <f>F458/E457</f>
        <v>1</v>
      </c>
      <c r="P458" s="21">
        <v>82</v>
      </c>
      <c r="Q458" s="22">
        <f t="shared" si="93"/>
        <v>0.98795180722891562</v>
      </c>
      <c r="R458" s="3">
        <f t="shared" si="94"/>
        <v>1.2048192771084376E-2</v>
      </c>
    </row>
    <row r="459" spans="1:22" ht="12.75" customHeight="1" x14ac:dyDescent="0.2">
      <c r="A459" s="28" t="s">
        <v>73</v>
      </c>
      <c r="G459" s="25">
        <v>63</v>
      </c>
      <c r="K459" s="189"/>
      <c r="L459" s="3"/>
      <c r="M459" s="3"/>
      <c r="O459" s="3">
        <f>G459/F458</f>
        <v>0.96923076923076923</v>
      </c>
      <c r="P459" s="21">
        <v>81</v>
      </c>
      <c r="Q459" s="22">
        <f t="shared" si="93"/>
        <v>0.98780487804878048</v>
      </c>
      <c r="R459" s="3">
        <f t="shared" si="94"/>
        <v>1.2195121951219523E-2</v>
      </c>
    </row>
    <row r="460" spans="1:22" ht="12.75" customHeight="1" x14ac:dyDescent="0.2">
      <c r="A460" s="28" t="s">
        <v>76</v>
      </c>
      <c r="H460" s="25">
        <v>60</v>
      </c>
      <c r="K460" s="189">
        <v>2</v>
      </c>
      <c r="L460" s="3"/>
      <c r="M460" s="3"/>
      <c r="O460" s="3">
        <f>H460/G459</f>
        <v>0.95238095238095233</v>
      </c>
      <c r="P460" s="21">
        <v>81</v>
      </c>
      <c r="Q460" s="22">
        <f t="shared" si="93"/>
        <v>1</v>
      </c>
      <c r="R460" s="3">
        <f t="shared" si="94"/>
        <v>0</v>
      </c>
    </row>
    <row r="461" spans="1:22" ht="12.75" customHeight="1" x14ac:dyDescent="0.2">
      <c r="A461" s="28" t="s">
        <v>80</v>
      </c>
      <c r="I461" s="25">
        <v>56</v>
      </c>
      <c r="K461" s="189">
        <v>2</v>
      </c>
      <c r="L461" s="3"/>
      <c r="M461" s="3"/>
      <c r="O461" s="3">
        <f>I461/H460</f>
        <v>0.93333333333333335</v>
      </c>
      <c r="P461" s="21">
        <v>77</v>
      </c>
      <c r="Q461" s="22">
        <f t="shared" si="93"/>
        <v>0.95061728395061729</v>
      </c>
      <c r="R461" s="3">
        <f t="shared" si="94"/>
        <v>4.9382716049382713E-2</v>
      </c>
    </row>
    <row r="462" spans="1:22" ht="12.75" customHeight="1" x14ac:dyDescent="0.2">
      <c r="A462" s="28" t="s">
        <v>84</v>
      </c>
      <c r="J462" s="25">
        <v>55</v>
      </c>
      <c r="K462" s="189">
        <v>49</v>
      </c>
      <c r="L462" s="3"/>
      <c r="M462" s="3"/>
      <c r="O462" s="3">
        <f>J462/I461</f>
        <v>0.9821428571428571</v>
      </c>
      <c r="P462" s="21">
        <v>70</v>
      </c>
      <c r="Q462" s="22">
        <f t="shared" si="93"/>
        <v>0.90909090909090906</v>
      </c>
      <c r="R462" s="3">
        <f t="shared" si="94"/>
        <v>9.0909090909090939E-2</v>
      </c>
    </row>
    <row r="463" spans="1:22" ht="12.75" customHeight="1" x14ac:dyDescent="0.2">
      <c r="A463" s="28" t="s">
        <v>87</v>
      </c>
      <c r="J463" s="25">
        <v>15</v>
      </c>
      <c r="K463" s="189">
        <v>13</v>
      </c>
      <c r="L463" s="3"/>
      <c r="M463" s="3"/>
      <c r="O463" s="3"/>
      <c r="P463" s="21">
        <v>20</v>
      </c>
      <c r="Q463" s="22"/>
      <c r="R463" s="3"/>
    </row>
    <row r="464" spans="1:22" ht="12.75" customHeight="1" x14ac:dyDescent="0.2">
      <c r="A464" s="28" t="s">
        <v>88</v>
      </c>
      <c r="J464" s="25">
        <v>6</v>
      </c>
      <c r="K464" s="189">
        <v>2</v>
      </c>
      <c r="L464" s="3"/>
      <c r="M464" s="3"/>
      <c r="O464" s="3"/>
      <c r="P464" s="21">
        <v>7</v>
      </c>
      <c r="Q464" s="22"/>
      <c r="R464" s="3"/>
      <c r="S464" s="29" t="s">
        <v>83</v>
      </c>
      <c r="T464" s="29">
        <v>70</v>
      </c>
      <c r="U464" s="29">
        <f>K468</f>
        <v>71</v>
      </c>
      <c r="V464" s="29" t="s">
        <v>11</v>
      </c>
    </row>
    <row r="465" spans="1:22" ht="12.75" customHeight="1" x14ac:dyDescent="0.2">
      <c r="A465" s="28" t="s">
        <v>91</v>
      </c>
      <c r="J465" s="25">
        <v>3</v>
      </c>
      <c r="K465" s="189">
        <v>2</v>
      </c>
      <c r="L465" s="3"/>
      <c r="M465" s="3"/>
      <c r="O465" s="3"/>
      <c r="P465" s="21">
        <v>4</v>
      </c>
      <c r="Q465" s="22"/>
      <c r="R465" s="3"/>
      <c r="S465" s="29" t="s">
        <v>85</v>
      </c>
      <c r="T465" s="22">
        <f>T464/B454</f>
        <v>0.7</v>
      </c>
      <c r="U465" s="22">
        <f>T464/U464</f>
        <v>0.9859154929577465</v>
      </c>
      <c r="V465" s="29" t="s">
        <v>86</v>
      </c>
    </row>
    <row r="466" spans="1:22" ht="12.75" customHeight="1" x14ac:dyDescent="0.2">
      <c r="A466" s="28" t="s">
        <v>93</v>
      </c>
      <c r="J466" s="25">
        <v>2</v>
      </c>
      <c r="K466" s="189"/>
      <c r="L466" s="3"/>
      <c r="M466" s="3"/>
      <c r="O466" s="3"/>
      <c r="P466" s="21">
        <v>2</v>
      </c>
      <c r="Q466" s="22"/>
      <c r="R466" s="3"/>
    </row>
    <row r="467" spans="1:22" ht="12.75" customHeight="1" x14ac:dyDescent="0.2">
      <c r="A467" s="28" t="s">
        <v>94</v>
      </c>
      <c r="J467" s="25">
        <v>1</v>
      </c>
      <c r="K467" s="189">
        <v>1</v>
      </c>
      <c r="L467" s="3"/>
      <c r="M467" s="3"/>
      <c r="O467" s="3"/>
      <c r="P467" s="21">
        <v>1</v>
      </c>
      <c r="Q467" s="22"/>
      <c r="R467" s="3"/>
    </row>
    <row r="468" spans="1:22" ht="12.75" customHeight="1" x14ac:dyDescent="0.2">
      <c r="K468" s="193">
        <f>SUM(K460:K467)</f>
        <v>71</v>
      </c>
      <c r="L468" s="3">
        <f>SUM(K460:K462)/B454</f>
        <v>0.53</v>
      </c>
      <c r="M468" s="3">
        <f>K468/B454</f>
        <v>0.71</v>
      </c>
      <c r="N468" s="3">
        <f>M468-L468</f>
        <v>0.17999999999999994</v>
      </c>
      <c r="O468" s="3"/>
    </row>
    <row r="469" spans="1:22" ht="12.75" customHeight="1" x14ac:dyDescent="0.2">
      <c r="L469" s="3"/>
      <c r="M469" s="3"/>
      <c r="O469" s="3"/>
    </row>
    <row r="470" spans="1:22" ht="25.5" customHeight="1" x14ac:dyDescent="0.3">
      <c r="A470" s="38" t="s">
        <v>95</v>
      </c>
      <c r="B470" s="308" t="s">
        <v>2</v>
      </c>
      <c r="C470" s="309"/>
      <c r="D470" s="309"/>
      <c r="E470" s="309"/>
      <c r="F470" s="309"/>
      <c r="G470" s="309"/>
      <c r="H470" s="309"/>
      <c r="I470" s="309"/>
      <c r="J470" s="309"/>
      <c r="L470" s="7" t="s">
        <v>3</v>
      </c>
      <c r="M470" s="7" t="s">
        <v>4</v>
      </c>
      <c r="N470" s="49" t="s">
        <v>5</v>
      </c>
      <c r="O470" s="7" t="s">
        <v>6</v>
      </c>
      <c r="P470" s="6" t="s">
        <v>7</v>
      </c>
      <c r="Q470" s="6" t="s">
        <v>8</v>
      </c>
      <c r="R470" s="7" t="s">
        <v>9</v>
      </c>
    </row>
    <row r="471" spans="1:22" ht="12.75" customHeight="1" x14ac:dyDescent="0.2">
      <c r="A471" s="50" t="s">
        <v>10</v>
      </c>
      <c r="B471" s="51">
        <v>1</v>
      </c>
      <c r="C471" s="51">
        <v>2</v>
      </c>
      <c r="D471" s="51">
        <v>3</v>
      </c>
      <c r="E471" s="51">
        <v>4</v>
      </c>
      <c r="F471" s="51">
        <v>5</v>
      </c>
      <c r="G471" s="51">
        <v>6</v>
      </c>
      <c r="H471" s="51">
        <v>7</v>
      </c>
      <c r="I471" s="51">
        <v>8</v>
      </c>
      <c r="J471" s="51">
        <v>9</v>
      </c>
      <c r="K471" s="194" t="s">
        <v>11</v>
      </c>
      <c r="L471" s="3"/>
      <c r="M471" s="3"/>
      <c r="O471" s="3"/>
      <c r="P471" s="14"/>
      <c r="Q471" s="14"/>
      <c r="R471" s="3"/>
    </row>
    <row r="472" spans="1:22" ht="12.75" customHeight="1" x14ac:dyDescent="0.2">
      <c r="A472" s="28" t="s">
        <v>56</v>
      </c>
      <c r="B472" s="25">
        <v>66</v>
      </c>
      <c r="K472" s="189"/>
      <c r="L472" s="3"/>
      <c r="M472" s="3"/>
      <c r="O472" s="3"/>
      <c r="P472" s="17">
        <f>B472</f>
        <v>66</v>
      </c>
      <c r="Q472" s="14"/>
      <c r="R472" s="3"/>
    </row>
    <row r="473" spans="1:22" ht="12.75" customHeight="1" x14ac:dyDescent="0.2">
      <c r="A473" s="28" t="s">
        <v>57</v>
      </c>
      <c r="C473" s="25">
        <v>56</v>
      </c>
      <c r="K473" s="189"/>
      <c r="L473" s="3"/>
      <c r="M473" s="3"/>
      <c r="N473" s="3"/>
      <c r="O473" s="3">
        <f>C473/B472</f>
        <v>0.84848484848484851</v>
      </c>
      <c r="P473" s="21">
        <v>57</v>
      </c>
      <c r="Q473" s="22">
        <f t="shared" ref="Q473:Q480" si="95">P473/P472</f>
        <v>0.86363636363636365</v>
      </c>
      <c r="R473" s="3">
        <f t="shared" ref="R473:R480" si="96">100%-Q473</f>
        <v>0.13636363636363635</v>
      </c>
    </row>
    <row r="474" spans="1:22" ht="12.75" customHeight="1" x14ac:dyDescent="0.2">
      <c r="A474" s="28" t="s">
        <v>69</v>
      </c>
      <c r="D474" s="25">
        <v>47</v>
      </c>
      <c r="K474" s="189"/>
      <c r="L474" s="3"/>
      <c r="M474" s="3"/>
      <c r="O474" s="3">
        <f>D474/C473</f>
        <v>0.8392857142857143</v>
      </c>
      <c r="P474" s="21">
        <v>58</v>
      </c>
      <c r="Q474" s="22">
        <f t="shared" si="95"/>
        <v>1.0175438596491229</v>
      </c>
      <c r="R474" s="3">
        <f t="shared" si="96"/>
        <v>-1.7543859649122862E-2</v>
      </c>
    </row>
    <row r="475" spans="1:22" ht="12.75" customHeight="1" x14ac:dyDescent="0.2">
      <c r="A475" s="28" t="s">
        <v>70</v>
      </c>
      <c r="E475" s="25">
        <v>40</v>
      </c>
      <c r="K475" s="189"/>
      <c r="L475" s="3"/>
      <c r="M475" s="3"/>
      <c r="O475" s="3">
        <f>E475/D474</f>
        <v>0.85106382978723405</v>
      </c>
      <c r="P475" s="21">
        <v>50</v>
      </c>
      <c r="Q475" s="22">
        <f t="shared" si="95"/>
        <v>0.86206896551724133</v>
      </c>
      <c r="R475" s="3">
        <f t="shared" si="96"/>
        <v>0.13793103448275867</v>
      </c>
    </row>
    <row r="476" spans="1:22" ht="12.75" customHeight="1" x14ac:dyDescent="0.2">
      <c r="A476" s="28" t="s">
        <v>73</v>
      </c>
      <c r="F476" s="25">
        <v>32</v>
      </c>
      <c r="K476" s="189"/>
      <c r="L476" s="3"/>
      <c r="M476" s="3"/>
      <c r="O476" s="3">
        <f>F476/E475</f>
        <v>0.8</v>
      </c>
      <c r="P476" s="21">
        <v>48</v>
      </c>
      <c r="Q476" s="22">
        <f t="shared" si="95"/>
        <v>0.96</v>
      </c>
      <c r="R476" s="3">
        <f t="shared" si="96"/>
        <v>4.0000000000000036E-2</v>
      </c>
    </row>
    <row r="477" spans="1:22" ht="12.75" customHeight="1" x14ac:dyDescent="0.2">
      <c r="A477" s="28" t="s">
        <v>76</v>
      </c>
      <c r="G477" s="25">
        <v>29</v>
      </c>
      <c r="K477" s="189"/>
      <c r="L477" s="3"/>
      <c r="M477" s="3"/>
      <c r="O477" s="3">
        <f>G477/F476</f>
        <v>0.90625</v>
      </c>
      <c r="P477" s="21">
        <v>46</v>
      </c>
      <c r="Q477" s="22">
        <f t="shared" si="95"/>
        <v>0.95833333333333337</v>
      </c>
      <c r="R477" s="3">
        <f t="shared" si="96"/>
        <v>4.166666666666663E-2</v>
      </c>
    </row>
    <row r="478" spans="1:22" ht="12.75" customHeight="1" x14ac:dyDescent="0.2">
      <c r="A478" s="28" t="s">
        <v>80</v>
      </c>
      <c r="H478" s="25">
        <v>25</v>
      </c>
      <c r="K478" s="189"/>
      <c r="L478" s="3"/>
      <c r="M478" s="3"/>
      <c r="O478" s="3">
        <f>H478/G477</f>
        <v>0.86206896551724133</v>
      </c>
      <c r="P478" s="21">
        <v>45</v>
      </c>
      <c r="Q478" s="22">
        <f t="shared" si="95"/>
        <v>0.97826086956521741</v>
      </c>
      <c r="R478" s="3">
        <f t="shared" si="96"/>
        <v>2.1739130434782594E-2</v>
      </c>
    </row>
    <row r="479" spans="1:22" ht="12.75" customHeight="1" x14ac:dyDescent="0.2">
      <c r="A479" s="28" t="s">
        <v>84</v>
      </c>
      <c r="I479" s="25">
        <v>23</v>
      </c>
      <c r="K479" s="189">
        <v>1</v>
      </c>
      <c r="L479" s="3"/>
      <c r="M479" s="3"/>
      <c r="O479" s="3">
        <f>I479/H478</f>
        <v>0.92</v>
      </c>
      <c r="P479" s="21">
        <v>43</v>
      </c>
      <c r="Q479" s="22">
        <f t="shared" si="95"/>
        <v>0.9555555555555556</v>
      </c>
      <c r="R479" s="3">
        <f t="shared" si="96"/>
        <v>4.4444444444444398E-2</v>
      </c>
    </row>
    <row r="480" spans="1:22" ht="12.75" customHeight="1" x14ac:dyDescent="0.2">
      <c r="A480" s="28" t="s">
        <v>87</v>
      </c>
      <c r="J480" s="25">
        <v>23</v>
      </c>
      <c r="K480" s="189">
        <v>19</v>
      </c>
      <c r="L480" s="3"/>
      <c r="M480" s="3"/>
      <c r="O480" s="3">
        <f>J480/I479</f>
        <v>1</v>
      </c>
      <c r="P480" s="21">
        <v>43</v>
      </c>
      <c r="Q480" s="22">
        <f t="shared" si="95"/>
        <v>1</v>
      </c>
      <c r="R480" s="3">
        <f t="shared" si="96"/>
        <v>0</v>
      </c>
    </row>
    <row r="481" spans="1:28" ht="12.75" customHeight="1" x14ac:dyDescent="0.2">
      <c r="A481" s="28" t="s">
        <v>88</v>
      </c>
      <c r="J481" s="25">
        <v>14</v>
      </c>
      <c r="K481" s="189">
        <v>10</v>
      </c>
      <c r="L481" s="3"/>
      <c r="M481" s="3"/>
      <c r="O481" s="3"/>
      <c r="P481" s="21">
        <v>20</v>
      </c>
      <c r="Q481" s="22"/>
      <c r="R481" s="3"/>
      <c r="S481" s="29" t="s">
        <v>83</v>
      </c>
      <c r="T481" s="29">
        <v>37</v>
      </c>
      <c r="U481" s="29">
        <f>K485</f>
        <v>37</v>
      </c>
      <c r="V481" s="29" t="s">
        <v>11</v>
      </c>
    </row>
    <row r="482" spans="1:28" ht="12.75" customHeight="1" x14ac:dyDescent="0.2">
      <c r="A482" s="28" t="s">
        <v>91</v>
      </c>
      <c r="J482" s="25">
        <v>15</v>
      </c>
      <c r="K482" s="189">
        <v>5</v>
      </c>
      <c r="L482" s="3"/>
      <c r="M482" s="3"/>
      <c r="O482" s="3"/>
      <c r="P482" s="21">
        <v>15</v>
      </c>
      <c r="S482" s="29" t="s">
        <v>85</v>
      </c>
      <c r="T482" s="22">
        <f>T481/B472</f>
        <v>0.56060606060606055</v>
      </c>
      <c r="U482" s="22">
        <f>T481/U481</f>
        <v>1</v>
      </c>
      <c r="V482" s="29" t="s">
        <v>86</v>
      </c>
    </row>
    <row r="483" spans="1:28" ht="12.75" customHeight="1" x14ac:dyDescent="0.2">
      <c r="A483" s="25">
        <v>1402</v>
      </c>
      <c r="J483" s="25">
        <v>1</v>
      </c>
      <c r="K483" s="189">
        <v>1</v>
      </c>
      <c r="L483" s="3"/>
      <c r="N483" s="3"/>
      <c r="O483" s="3"/>
      <c r="P483" s="21">
        <v>1</v>
      </c>
    </row>
    <row r="484" spans="1:28" ht="12.75" customHeight="1" x14ac:dyDescent="0.2">
      <c r="A484" s="25">
        <v>1502</v>
      </c>
      <c r="J484" s="25">
        <v>1</v>
      </c>
      <c r="K484" s="189">
        <v>1</v>
      </c>
      <c r="L484" s="3"/>
      <c r="N484" s="3"/>
      <c r="O484" s="3"/>
      <c r="P484" s="21">
        <v>1</v>
      </c>
    </row>
    <row r="485" spans="1:28" ht="12.75" customHeight="1" x14ac:dyDescent="0.2">
      <c r="A485" s="28"/>
      <c r="K485" s="193">
        <f>SUM(K479:K484)</f>
        <v>37</v>
      </c>
      <c r="L485" s="3">
        <f>SUM(K479:K480)/B472</f>
        <v>0.30303030303030304</v>
      </c>
      <c r="M485" s="3">
        <f>K485/B472</f>
        <v>0.56060606060606055</v>
      </c>
      <c r="N485" s="3">
        <f>M485-L485</f>
        <v>0.25757575757575751</v>
      </c>
      <c r="O485" s="3"/>
    </row>
    <row r="486" spans="1:28" ht="12.75" customHeight="1" x14ac:dyDescent="0.2">
      <c r="L486" s="3"/>
      <c r="M486" s="3"/>
      <c r="O486" s="3"/>
    </row>
    <row r="487" spans="1:28" ht="25.5" customHeight="1" x14ac:dyDescent="0.3">
      <c r="A487" s="55" t="s">
        <v>96</v>
      </c>
      <c r="B487" s="308" t="s">
        <v>2</v>
      </c>
      <c r="C487" s="309"/>
      <c r="D487" s="309"/>
      <c r="E487" s="309"/>
      <c r="F487" s="309"/>
      <c r="G487" s="309"/>
      <c r="H487" s="309"/>
      <c r="I487" s="309"/>
      <c r="J487" s="309"/>
      <c r="L487" s="7" t="s">
        <v>3</v>
      </c>
      <c r="M487" s="7" t="s">
        <v>4</v>
      </c>
      <c r="N487" s="49" t="s">
        <v>5</v>
      </c>
      <c r="O487" s="7" t="s">
        <v>6</v>
      </c>
      <c r="P487" s="6" t="s">
        <v>7</v>
      </c>
      <c r="Q487" s="6" t="s">
        <v>8</v>
      </c>
      <c r="R487" s="7" t="s">
        <v>9</v>
      </c>
    </row>
    <row r="488" spans="1:28" ht="12.75" customHeight="1" x14ac:dyDescent="0.2">
      <c r="B488" s="51">
        <v>1</v>
      </c>
      <c r="C488" s="51">
        <v>2</v>
      </c>
      <c r="D488" s="51">
        <v>3</v>
      </c>
      <c r="E488" s="51">
        <v>4</v>
      </c>
      <c r="F488" s="51">
        <v>5</v>
      </c>
      <c r="G488" s="51">
        <v>6</v>
      </c>
      <c r="H488" s="51">
        <v>7</v>
      </c>
      <c r="I488" s="51">
        <v>8</v>
      </c>
      <c r="J488" s="51">
        <v>9</v>
      </c>
      <c r="K488" s="194" t="s">
        <v>11</v>
      </c>
      <c r="L488" s="3"/>
      <c r="M488" s="3"/>
      <c r="O488" s="3"/>
      <c r="P488" s="14"/>
      <c r="Q488" s="14"/>
      <c r="R488" s="3"/>
    </row>
    <row r="489" spans="1:28" ht="12.75" customHeight="1" x14ac:dyDescent="0.2">
      <c r="A489" s="50" t="s">
        <v>10</v>
      </c>
      <c r="K489" s="189"/>
      <c r="L489" s="3"/>
      <c r="M489" s="3"/>
      <c r="O489" s="3"/>
      <c r="Q489" s="14"/>
      <c r="R489" s="3"/>
    </row>
    <row r="490" spans="1:28" ht="12.75" customHeight="1" x14ac:dyDescent="0.2">
      <c r="A490" s="28" t="s">
        <v>57</v>
      </c>
      <c r="B490" s="25">
        <v>91</v>
      </c>
      <c r="K490" s="189"/>
      <c r="L490" s="3"/>
      <c r="M490" s="3"/>
      <c r="N490" s="3"/>
      <c r="O490" s="3"/>
      <c r="P490" s="17">
        <f>B490</f>
        <v>91</v>
      </c>
      <c r="Q490" s="22">
        <f t="shared" ref="Q490:Q497" si="97">P491/P490</f>
        <v>0.94505494505494503</v>
      </c>
      <c r="R490" s="3">
        <f t="shared" ref="R490:R498" si="98">100%-Q490</f>
        <v>5.4945054945054972E-2</v>
      </c>
    </row>
    <row r="491" spans="1:28" ht="12.75" customHeight="1" x14ac:dyDescent="0.2">
      <c r="A491" s="28" t="s">
        <v>69</v>
      </c>
      <c r="C491" s="25">
        <v>85</v>
      </c>
      <c r="K491" s="189"/>
      <c r="L491" s="3"/>
      <c r="M491" s="3"/>
      <c r="O491" s="3">
        <f>C491/B490</f>
        <v>0.93406593406593408</v>
      </c>
      <c r="P491" s="21">
        <v>86</v>
      </c>
      <c r="Q491" s="22">
        <f t="shared" si="97"/>
        <v>0.96511627906976749</v>
      </c>
      <c r="R491" s="3">
        <f t="shared" si="98"/>
        <v>3.4883720930232509E-2</v>
      </c>
    </row>
    <row r="492" spans="1:28" ht="12.75" customHeight="1" x14ac:dyDescent="0.2">
      <c r="A492" s="28" t="s">
        <v>70</v>
      </c>
      <c r="D492" s="25">
        <v>77</v>
      </c>
      <c r="K492" s="189"/>
      <c r="L492" s="3"/>
      <c r="M492" s="3"/>
      <c r="O492" s="3">
        <f>D492/C491</f>
        <v>0.90588235294117647</v>
      </c>
      <c r="P492" s="21">
        <v>83</v>
      </c>
      <c r="Q492" s="22">
        <f t="shared" si="97"/>
        <v>1</v>
      </c>
      <c r="R492" s="3">
        <f t="shared" si="98"/>
        <v>0</v>
      </c>
    </row>
    <row r="493" spans="1:28" ht="12.75" customHeight="1" x14ac:dyDescent="0.2">
      <c r="A493" s="28" t="s">
        <v>73</v>
      </c>
      <c r="E493" s="25">
        <v>77</v>
      </c>
      <c r="K493" s="189"/>
      <c r="L493" s="3"/>
      <c r="M493" s="3"/>
      <c r="O493" s="3">
        <f>E493/D492</f>
        <v>1</v>
      </c>
      <c r="P493" s="21">
        <v>83</v>
      </c>
      <c r="Q493" s="22">
        <f t="shared" si="97"/>
        <v>0.92771084337349397</v>
      </c>
      <c r="R493" s="3">
        <f t="shared" si="98"/>
        <v>7.2289156626506035E-2</v>
      </c>
    </row>
    <row r="494" spans="1:28" ht="12.75" customHeight="1" x14ac:dyDescent="0.2">
      <c r="A494" s="28" t="s">
        <v>76</v>
      </c>
      <c r="F494" s="25">
        <v>70</v>
      </c>
      <c r="K494" s="189"/>
      <c r="L494" s="3"/>
      <c r="M494" s="3"/>
      <c r="O494" s="3">
        <f>F494/E493</f>
        <v>0.90909090909090906</v>
      </c>
      <c r="P494" s="21">
        <v>77</v>
      </c>
      <c r="Q494" s="22">
        <f t="shared" si="97"/>
        <v>1.0129870129870129</v>
      </c>
      <c r="R494" s="3">
        <f t="shared" si="98"/>
        <v>-1.298701298701288E-2</v>
      </c>
    </row>
    <row r="495" spans="1:28" ht="12.75" customHeight="1" x14ac:dyDescent="0.2">
      <c r="A495" s="28" t="s">
        <v>80</v>
      </c>
      <c r="G495" s="25">
        <v>64</v>
      </c>
      <c r="K495" s="189"/>
      <c r="L495" s="3"/>
      <c r="M495" s="3"/>
      <c r="O495" s="3">
        <f>G495/F494</f>
        <v>0.91428571428571426</v>
      </c>
      <c r="P495" s="21">
        <v>78</v>
      </c>
      <c r="Q495" s="22">
        <f t="shared" si="97"/>
        <v>0.98717948717948723</v>
      </c>
      <c r="R495" s="3">
        <f t="shared" si="98"/>
        <v>1.2820512820512775E-2</v>
      </c>
      <c r="AA495" s="56" t="s">
        <v>55</v>
      </c>
      <c r="AB495" s="29">
        <v>62</v>
      </c>
    </row>
    <row r="496" spans="1:28" ht="12.75" customHeight="1" x14ac:dyDescent="0.2">
      <c r="A496" s="28" t="s">
        <v>84</v>
      </c>
      <c r="B496" s="29"/>
      <c r="C496" s="29"/>
      <c r="D496" s="29"/>
      <c r="E496" s="29"/>
      <c r="F496" s="29"/>
      <c r="G496" s="29"/>
      <c r="H496" s="29">
        <v>63</v>
      </c>
      <c r="I496" s="29"/>
      <c r="J496" s="29"/>
      <c r="K496" s="189"/>
      <c r="L496" s="3"/>
      <c r="M496" s="3"/>
      <c r="O496" s="3">
        <f>H496/G495</f>
        <v>0.984375</v>
      </c>
      <c r="P496" s="21">
        <v>77</v>
      </c>
      <c r="Q496" s="22">
        <f t="shared" si="97"/>
        <v>0.98701298701298701</v>
      </c>
      <c r="R496" s="3">
        <f t="shared" si="98"/>
        <v>1.2987012987012991E-2</v>
      </c>
      <c r="AA496" s="56" t="s">
        <v>56</v>
      </c>
      <c r="AB496" s="29">
        <v>24</v>
      </c>
    </row>
    <row r="497" spans="1:28" ht="12.75" customHeight="1" x14ac:dyDescent="0.2">
      <c r="A497" s="28" t="s">
        <v>87</v>
      </c>
      <c r="B497" s="29"/>
      <c r="C497" s="29"/>
      <c r="D497" s="29"/>
      <c r="E497" s="29"/>
      <c r="F497" s="29"/>
      <c r="G497" s="29"/>
      <c r="H497" s="29"/>
      <c r="I497" s="29">
        <v>60</v>
      </c>
      <c r="J497" s="29"/>
      <c r="K497" s="189"/>
      <c r="L497" s="3"/>
      <c r="M497" s="3"/>
      <c r="O497" s="3">
        <f>I497/H496</f>
        <v>0.95238095238095233</v>
      </c>
      <c r="P497" s="21">
        <v>76</v>
      </c>
      <c r="Q497" s="22">
        <f t="shared" si="97"/>
        <v>1.013157894736842</v>
      </c>
      <c r="R497" s="3">
        <f t="shared" si="98"/>
        <v>-1.3157894736842035E-2</v>
      </c>
      <c r="AA497" s="56" t="s">
        <v>57</v>
      </c>
      <c r="AB497" s="29">
        <v>53</v>
      </c>
    </row>
    <row r="498" spans="1:28" ht="12.75" customHeight="1" x14ac:dyDescent="0.2">
      <c r="A498" s="28" t="s">
        <v>88</v>
      </c>
      <c r="B498" s="29"/>
      <c r="C498" s="29"/>
      <c r="D498" s="29"/>
      <c r="E498" s="29"/>
      <c r="F498" s="29"/>
      <c r="G498" s="29"/>
      <c r="H498" s="29"/>
      <c r="I498" s="29"/>
      <c r="J498" s="29">
        <v>60</v>
      </c>
      <c r="K498" s="189">
        <v>57</v>
      </c>
      <c r="L498" s="3"/>
      <c r="M498" s="3"/>
      <c r="O498" s="3">
        <f>J498/I497</f>
        <v>1</v>
      </c>
      <c r="P498" s="21">
        <v>77</v>
      </c>
      <c r="Q498" s="22">
        <f>P498/P497</f>
        <v>1.013157894736842</v>
      </c>
      <c r="R498" s="3">
        <f t="shared" si="98"/>
        <v>-1.3157894736842035E-2</v>
      </c>
      <c r="AA498" s="56" t="s">
        <v>69</v>
      </c>
      <c r="AB498" s="29">
        <v>22</v>
      </c>
    </row>
    <row r="499" spans="1:28" ht="12.75" customHeight="1" x14ac:dyDescent="0.2">
      <c r="A499" s="28" t="s">
        <v>91</v>
      </c>
      <c r="B499" s="29"/>
      <c r="C499" s="29"/>
      <c r="D499" s="29"/>
      <c r="E499" s="29"/>
      <c r="F499" s="29"/>
      <c r="G499" s="29"/>
      <c r="H499" s="29"/>
      <c r="I499" s="29"/>
      <c r="J499" s="29">
        <v>20</v>
      </c>
      <c r="K499" s="189">
        <v>8</v>
      </c>
      <c r="L499" s="3"/>
      <c r="M499" s="3"/>
      <c r="O499" s="3"/>
      <c r="P499" s="21">
        <v>21</v>
      </c>
      <c r="Q499" s="22"/>
      <c r="R499" s="3"/>
      <c r="S499" s="29" t="s">
        <v>83</v>
      </c>
      <c r="T499" s="29">
        <v>65</v>
      </c>
      <c r="U499" s="29">
        <f>K504</f>
        <v>70</v>
      </c>
      <c r="V499" s="29" t="s">
        <v>11</v>
      </c>
      <c r="AA499" s="56" t="s">
        <v>70</v>
      </c>
      <c r="AB499" s="29">
        <v>1</v>
      </c>
    </row>
    <row r="500" spans="1:28" ht="12.75" customHeight="1" x14ac:dyDescent="0.2">
      <c r="A500" s="28" t="s">
        <v>93</v>
      </c>
      <c r="B500" s="29"/>
      <c r="C500" s="29"/>
      <c r="D500" s="29"/>
      <c r="E500" s="29"/>
      <c r="F500" s="29"/>
      <c r="G500" s="29"/>
      <c r="H500" s="29"/>
      <c r="I500" s="29"/>
      <c r="J500" s="29">
        <v>7</v>
      </c>
      <c r="K500" s="189">
        <v>2</v>
      </c>
      <c r="L500" s="3"/>
      <c r="M500" s="3"/>
      <c r="O500" s="3"/>
      <c r="P500" s="21">
        <v>8</v>
      </c>
      <c r="Q500" s="22"/>
      <c r="R500" s="3"/>
      <c r="S500" s="29" t="s">
        <v>85</v>
      </c>
      <c r="T500" s="22">
        <f>T499/B490</f>
        <v>0.7142857142857143</v>
      </c>
      <c r="U500" s="22">
        <f>T499/U499</f>
        <v>0.9285714285714286</v>
      </c>
      <c r="V500" s="29" t="s">
        <v>86</v>
      </c>
    </row>
    <row r="501" spans="1:28" ht="12.75" customHeight="1" x14ac:dyDescent="0.2">
      <c r="A501" s="28" t="s">
        <v>94</v>
      </c>
      <c r="B501" s="29"/>
      <c r="C501" s="29"/>
      <c r="D501" s="29"/>
      <c r="E501" s="29"/>
      <c r="F501" s="29"/>
      <c r="G501" s="29"/>
      <c r="H501" s="29"/>
      <c r="I501" s="29"/>
      <c r="J501" s="29">
        <v>2</v>
      </c>
      <c r="K501" s="189">
        <v>2</v>
      </c>
      <c r="L501" s="3"/>
      <c r="M501" s="3"/>
      <c r="O501" s="3"/>
      <c r="P501" s="21">
        <v>4</v>
      </c>
      <c r="Q501" s="22"/>
      <c r="R501" s="3"/>
    </row>
    <row r="502" spans="1:28" ht="12.75" customHeight="1" x14ac:dyDescent="0.2">
      <c r="A502" s="28" t="s">
        <v>97</v>
      </c>
      <c r="B502" s="29"/>
      <c r="C502" s="29"/>
      <c r="D502" s="29"/>
      <c r="E502" s="29"/>
      <c r="F502" s="29"/>
      <c r="G502" s="29"/>
      <c r="H502" s="29"/>
      <c r="I502" s="29"/>
      <c r="J502" s="29">
        <v>1</v>
      </c>
      <c r="K502" s="189">
        <v>0</v>
      </c>
      <c r="L502" s="3"/>
      <c r="M502" s="3"/>
      <c r="O502" s="3"/>
      <c r="P502" s="21">
        <v>1</v>
      </c>
      <c r="Q502" s="22"/>
      <c r="R502" s="3"/>
      <c r="S502" s="29"/>
      <c r="T502" s="22"/>
      <c r="U502" s="22"/>
      <c r="V502" s="29"/>
    </row>
    <row r="503" spans="1:28" ht="12.75" customHeight="1" x14ac:dyDescent="0.2">
      <c r="A503" s="28" t="s">
        <v>98</v>
      </c>
      <c r="B503" s="29"/>
      <c r="C503" s="29"/>
      <c r="D503" s="29"/>
      <c r="E503" s="29"/>
      <c r="F503" s="29"/>
      <c r="G503" s="29"/>
      <c r="H503" s="29"/>
      <c r="I503" s="29"/>
      <c r="J503" s="29">
        <v>1</v>
      </c>
      <c r="K503" s="189">
        <v>1</v>
      </c>
      <c r="L503" s="3"/>
      <c r="M503" s="3"/>
      <c r="O503" s="3"/>
      <c r="P503" s="21">
        <v>1</v>
      </c>
      <c r="Q503" s="22"/>
      <c r="R503" s="3"/>
      <c r="S503" s="29"/>
      <c r="T503" s="22"/>
      <c r="U503" s="22"/>
      <c r="V503" s="29"/>
    </row>
    <row r="504" spans="1:28" ht="12.75" customHeight="1" x14ac:dyDescent="0.2">
      <c r="B504" s="29"/>
      <c r="C504" s="29"/>
      <c r="D504" s="29"/>
      <c r="E504" s="29"/>
      <c r="F504" s="29"/>
      <c r="G504" s="29"/>
      <c r="H504" s="29"/>
      <c r="I504" s="29"/>
      <c r="J504" s="29"/>
      <c r="K504" s="191">
        <f>SUM(K498:K503)</f>
        <v>70</v>
      </c>
      <c r="L504" s="3">
        <f>K498/B490</f>
        <v>0.62637362637362637</v>
      </c>
      <c r="M504" s="3">
        <f>K504/B490</f>
        <v>0.76923076923076927</v>
      </c>
      <c r="N504" s="3">
        <f>M504-L504</f>
        <v>0.1428571428571429</v>
      </c>
      <c r="O504" s="3"/>
      <c r="P504" s="21"/>
      <c r="S504" s="29"/>
      <c r="T504" s="29"/>
      <c r="U504" s="29"/>
      <c r="V504" s="29"/>
    </row>
    <row r="505" spans="1:28" ht="12.75" customHeight="1" x14ac:dyDescent="0.2">
      <c r="A505" s="28"/>
      <c r="B505" s="29"/>
      <c r="C505" s="29"/>
      <c r="D505" s="29"/>
      <c r="E505" s="29"/>
      <c r="F505" s="29"/>
      <c r="G505" s="29"/>
      <c r="H505" s="29"/>
      <c r="I505" s="29"/>
      <c r="J505" s="29"/>
      <c r="K505" s="191"/>
      <c r="L505" s="3"/>
      <c r="M505" s="3"/>
      <c r="N505" s="3"/>
      <c r="O505" s="3"/>
      <c r="S505" s="29"/>
      <c r="T505" s="29"/>
      <c r="U505" s="29"/>
      <c r="V505" s="29"/>
    </row>
    <row r="506" spans="1:28" ht="12.75" customHeight="1" x14ac:dyDescent="0.2">
      <c r="B506" s="29"/>
      <c r="C506" s="29"/>
      <c r="D506" s="29"/>
      <c r="E506" s="29"/>
      <c r="F506" s="29"/>
      <c r="G506" s="29"/>
      <c r="H506" s="29"/>
      <c r="I506" s="29"/>
      <c r="J506" s="29"/>
      <c r="K506" s="191"/>
      <c r="L506" s="3"/>
      <c r="M506" s="3"/>
      <c r="O506" s="3"/>
      <c r="S506" s="29"/>
      <c r="T506" s="29"/>
      <c r="U506" s="29"/>
      <c r="V506" s="29"/>
    </row>
    <row r="507" spans="1:28" ht="26.25" x14ac:dyDescent="0.4">
      <c r="A507" s="2"/>
      <c r="B507" s="298" t="s">
        <v>99</v>
      </c>
      <c r="C507" s="299"/>
      <c r="D507" s="299"/>
      <c r="E507" s="299"/>
      <c r="F507" s="299"/>
      <c r="G507" s="299"/>
      <c r="H507" s="299"/>
      <c r="I507" s="299"/>
      <c r="J507" s="299"/>
      <c r="K507" s="181" t="s">
        <v>69</v>
      </c>
      <c r="L507" s="3"/>
      <c r="M507" s="3"/>
      <c r="N507" s="29"/>
      <c r="O507" s="3"/>
      <c r="P507" s="29"/>
      <c r="Q507" s="29"/>
      <c r="R507" s="29"/>
      <c r="T507" s="29"/>
      <c r="U507" s="29"/>
      <c r="V507" s="29"/>
    </row>
    <row r="508" spans="1:28" ht="20.25" x14ac:dyDescent="0.2">
      <c r="A508" s="300" t="s">
        <v>10</v>
      </c>
      <c r="B508" s="301" t="s">
        <v>100</v>
      </c>
      <c r="C508" s="302"/>
      <c r="D508" s="302"/>
      <c r="E508" s="302"/>
      <c r="F508" s="302"/>
      <c r="G508" s="302"/>
      <c r="H508" s="302"/>
      <c r="I508" s="302"/>
      <c r="J508" s="303"/>
      <c r="K508" s="304" t="s">
        <v>11</v>
      </c>
      <c r="L508" s="296" t="s">
        <v>3</v>
      </c>
      <c r="M508" s="296" t="s">
        <v>4</v>
      </c>
      <c r="N508" s="306" t="s">
        <v>5</v>
      </c>
      <c r="O508" s="296" t="s">
        <v>6</v>
      </c>
      <c r="P508" s="294" t="s">
        <v>7</v>
      </c>
      <c r="Q508" s="294" t="s">
        <v>8</v>
      </c>
      <c r="R508" s="296" t="s">
        <v>101</v>
      </c>
      <c r="T508" s="29"/>
      <c r="U508" s="29"/>
      <c r="V508" s="29"/>
    </row>
    <row r="509" spans="1:28" ht="15.75" x14ac:dyDescent="0.25">
      <c r="A509" s="295"/>
      <c r="B509" s="58" t="s">
        <v>102</v>
      </c>
      <c r="C509" s="58" t="s">
        <v>103</v>
      </c>
      <c r="D509" s="58" t="s">
        <v>104</v>
      </c>
      <c r="E509" s="58" t="s">
        <v>105</v>
      </c>
      <c r="F509" s="58" t="s">
        <v>106</v>
      </c>
      <c r="G509" s="58" t="s">
        <v>107</v>
      </c>
      <c r="H509" s="58" t="s">
        <v>108</v>
      </c>
      <c r="I509" s="58" t="s">
        <v>109</v>
      </c>
      <c r="J509" s="58" t="s">
        <v>110</v>
      </c>
      <c r="K509" s="305"/>
      <c r="L509" s="295"/>
      <c r="M509" s="295"/>
      <c r="N509" s="295"/>
      <c r="O509" s="295"/>
      <c r="P509" s="295"/>
      <c r="Q509" s="295"/>
      <c r="R509" s="295"/>
      <c r="T509" s="29"/>
      <c r="U509" s="29"/>
      <c r="V509" s="29"/>
    </row>
    <row r="510" spans="1:28" ht="15.75" x14ac:dyDescent="0.25">
      <c r="A510" s="58">
        <v>1001</v>
      </c>
      <c r="B510" s="154">
        <v>67</v>
      </c>
      <c r="C510" s="154"/>
      <c r="D510" s="154"/>
      <c r="E510" s="154"/>
      <c r="F510" s="154"/>
      <c r="G510" s="154"/>
      <c r="H510" s="154"/>
      <c r="I510" s="154"/>
      <c r="J510" s="154"/>
      <c r="K510" s="144"/>
      <c r="L510" s="96"/>
      <c r="M510" s="97"/>
      <c r="N510" s="98"/>
      <c r="O510" s="62"/>
      <c r="P510" s="63">
        <f>B510</f>
        <v>67</v>
      </c>
      <c r="Q510" s="64"/>
      <c r="R510" s="62"/>
      <c r="T510" s="29"/>
      <c r="U510" s="29"/>
      <c r="V510" s="29"/>
    </row>
    <row r="511" spans="1:28" ht="15.75" customHeight="1" x14ac:dyDescent="0.25">
      <c r="A511" s="58">
        <v>1002</v>
      </c>
      <c r="B511" s="154"/>
      <c r="C511" s="154">
        <v>48</v>
      </c>
      <c r="D511" s="154"/>
      <c r="E511" s="154"/>
      <c r="F511" s="154"/>
      <c r="G511" s="154"/>
      <c r="H511" s="154"/>
      <c r="I511" s="154"/>
      <c r="J511" s="154"/>
      <c r="K511" s="144"/>
      <c r="L511" s="101"/>
      <c r="M511" s="102"/>
      <c r="N511" s="103"/>
      <c r="O511" s="67">
        <f>IF(C511=0,"",C511/B510)</f>
        <v>0.71641791044776115</v>
      </c>
      <c r="P511" s="68">
        <v>48</v>
      </c>
      <c r="Q511" s="69">
        <f t="shared" ref="Q511:Q518" si="99">IF(P511=0,"",P511/P510)</f>
        <v>0.71641791044776115</v>
      </c>
      <c r="R511" s="69">
        <f t="shared" ref="R511:R518" si="100">IF(P511=0,"",100%-Q511)</f>
        <v>0.28358208955223885</v>
      </c>
      <c r="T511" s="29"/>
      <c r="U511" s="29"/>
      <c r="V511" s="29"/>
    </row>
    <row r="512" spans="1:28" ht="15.75" customHeight="1" x14ac:dyDescent="0.25">
      <c r="A512" s="58">
        <v>1101</v>
      </c>
      <c r="B512" s="154"/>
      <c r="C512" s="154"/>
      <c r="D512" s="154">
        <v>46</v>
      </c>
      <c r="E512" s="154"/>
      <c r="F512" s="154"/>
      <c r="G512" s="154"/>
      <c r="H512" s="154"/>
      <c r="I512" s="154"/>
      <c r="J512" s="154"/>
      <c r="K512" s="144"/>
      <c r="L512" s="101"/>
      <c r="M512" s="102"/>
      <c r="N512" s="103"/>
      <c r="O512" s="67">
        <f>IF(D512=0,"",D512/C511)</f>
        <v>0.95833333333333337</v>
      </c>
      <c r="P512" s="68">
        <v>47</v>
      </c>
      <c r="Q512" s="69">
        <f t="shared" si="99"/>
        <v>0.97916666666666663</v>
      </c>
      <c r="R512" s="69">
        <f t="shared" si="100"/>
        <v>2.083333333333337E-2</v>
      </c>
      <c r="S512" s="70">
        <f>P512/P510</f>
        <v>0.70149253731343286</v>
      </c>
      <c r="T512" s="29"/>
      <c r="U512" s="29"/>
      <c r="V512" s="29"/>
    </row>
    <row r="513" spans="1:22" ht="15.75" customHeight="1" x14ac:dyDescent="0.25">
      <c r="A513" s="58">
        <v>1102</v>
      </c>
      <c r="B513" s="154"/>
      <c r="C513" s="154"/>
      <c r="D513" s="154"/>
      <c r="E513" s="154">
        <v>41</v>
      </c>
      <c r="F513" s="154"/>
      <c r="G513" s="154"/>
      <c r="H513" s="154"/>
      <c r="I513" s="154"/>
      <c r="J513" s="154"/>
      <c r="K513" s="144"/>
      <c r="L513" s="101"/>
      <c r="M513" s="102"/>
      <c r="N513" s="103"/>
      <c r="O513" s="67">
        <f>IF(E513=0,"",E513/D512)</f>
        <v>0.89130434782608692</v>
      </c>
      <c r="P513" s="68">
        <v>45</v>
      </c>
      <c r="Q513" s="69">
        <f t="shared" si="99"/>
        <v>0.95744680851063835</v>
      </c>
      <c r="R513" s="69">
        <f t="shared" si="100"/>
        <v>4.2553191489361653E-2</v>
      </c>
      <c r="T513" s="29"/>
      <c r="U513" s="29"/>
      <c r="V513" s="29"/>
    </row>
    <row r="514" spans="1:22" ht="15.75" customHeight="1" x14ac:dyDescent="0.25">
      <c r="A514" s="58">
        <v>1201</v>
      </c>
      <c r="B514" s="154"/>
      <c r="C514" s="154"/>
      <c r="D514" s="154"/>
      <c r="E514" s="154"/>
      <c r="F514" s="154">
        <v>41</v>
      </c>
      <c r="G514" s="154"/>
      <c r="H514" s="154"/>
      <c r="I514" s="154"/>
      <c r="J514" s="154"/>
      <c r="K514" s="144"/>
      <c r="L514" s="101"/>
      <c r="M514" s="102"/>
      <c r="N514" s="103"/>
      <c r="O514" s="67">
        <f>IF(F514=0,"",F514/E513)</f>
        <v>1</v>
      </c>
      <c r="P514" s="68">
        <v>45</v>
      </c>
      <c r="Q514" s="69">
        <f t="shared" si="99"/>
        <v>1</v>
      </c>
      <c r="R514" s="69">
        <f t="shared" si="100"/>
        <v>0</v>
      </c>
      <c r="T514" s="29"/>
      <c r="U514" s="29"/>
      <c r="V514" s="29"/>
    </row>
    <row r="515" spans="1:22" ht="15.75" customHeight="1" x14ac:dyDescent="0.25">
      <c r="A515" s="58">
        <v>1202</v>
      </c>
      <c r="B515" s="154"/>
      <c r="C515" s="154"/>
      <c r="D515" s="154"/>
      <c r="E515" s="154"/>
      <c r="F515" s="154"/>
      <c r="G515" s="154">
        <v>38</v>
      </c>
      <c r="H515" s="154"/>
      <c r="I515" s="154"/>
      <c r="J515" s="154"/>
      <c r="K515" s="144"/>
      <c r="L515" s="101"/>
      <c r="M515" s="102"/>
      <c r="N515" s="103"/>
      <c r="O515" s="67">
        <f>IF(G515=0,"",G515/F514)</f>
        <v>0.92682926829268297</v>
      </c>
      <c r="P515" s="68">
        <v>45</v>
      </c>
      <c r="Q515" s="69">
        <f t="shared" si="99"/>
        <v>1</v>
      </c>
      <c r="R515" s="69">
        <f t="shared" si="100"/>
        <v>0</v>
      </c>
      <c r="T515" s="29"/>
      <c r="U515" s="29"/>
      <c r="V515" s="29"/>
    </row>
    <row r="516" spans="1:22" ht="15.75" customHeight="1" x14ac:dyDescent="0.25">
      <c r="A516" s="58">
        <v>1301</v>
      </c>
      <c r="B516" s="154"/>
      <c r="C516" s="154"/>
      <c r="D516" s="154"/>
      <c r="E516" s="154"/>
      <c r="F516" s="154"/>
      <c r="G516" s="154"/>
      <c r="H516" s="154">
        <v>36</v>
      </c>
      <c r="I516" s="154"/>
      <c r="J516" s="154"/>
      <c r="K516" s="144"/>
      <c r="L516" s="101"/>
      <c r="M516" s="102"/>
      <c r="N516" s="103"/>
      <c r="O516" s="67">
        <f>IF(H516=0,"",H516/G515)</f>
        <v>0.94736842105263153</v>
      </c>
      <c r="P516" s="68">
        <v>42</v>
      </c>
      <c r="Q516" s="69">
        <f t="shared" si="99"/>
        <v>0.93333333333333335</v>
      </c>
      <c r="R516" s="69">
        <f t="shared" si="100"/>
        <v>6.6666666666666652E-2</v>
      </c>
      <c r="T516" s="29"/>
      <c r="U516" s="29"/>
      <c r="V516" s="29"/>
    </row>
    <row r="517" spans="1:22" ht="15.75" customHeight="1" x14ac:dyDescent="0.25">
      <c r="A517" s="58">
        <v>1302</v>
      </c>
      <c r="B517" s="154"/>
      <c r="C517" s="154"/>
      <c r="D517" s="154"/>
      <c r="E517" s="154"/>
      <c r="F517" s="154"/>
      <c r="G517" s="154"/>
      <c r="H517" s="154"/>
      <c r="I517" s="154">
        <v>34</v>
      </c>
      <c r="J517" s="154"/>
      <c r="K517" s="144">
        <v>1</v>
      </c>
      <c r="L517" s="101"/>
      <c r="M517" s="102"/>
      <c r="N517" s="103"/>
      <c r="O517" s="67">
        <f>IF(I517=0,"",I517/H516)</f>
        <v>0.94444444444444442</v>
      </c>
      <c r="P517" s="68">
        <v>42</v>
      </c>
      <c r="Q517" s="69">
        <f t="shared" si="99"/>
        <v>1</v>
      </c>
      <c r="R517" s="69">
        <f t="shared" si="100"/>
        <v>0</v>
      </c>
      <c r="T517" s="29"/>
      <c r="U517" s="29"/>
      <c r="V517" s="29"/>
    </row>
    <row r="518" spans="1:22" ht="15.75" customHeight="1" x14ac:dyDescent="0.25">
      <c r="A518" s="58">
        <v>1401</v>
      </c>
      <c r="B518" s="154"/>
      <c r="C518" s="154"/>
      <c r="D518" s="154"/>
      <c r="E518" s="154"/>
      <c r="F518" s="154"/>
      <c r="G518" s="154"/>
      <c r="H518" s="154"/>
      <c r="I518" s="154"/>
      <c r="J518" s="154">
        <v>32</v>
      </c>
      <c r="K518" s="144">
        <v>27</v>
      </c>
      <c r="L518" s="101"/>
      <c r="M518" s="102"/>
      <c r="N518" s="103"/>
      <c r="O518" s="71">
        <f>IF(J518=0,"",J518/I517)</f>
        <v>0.94117647058823528</v>
      </c>
      <c r="P518" s="68">
        <v>38</v>
      </c>
      <c r="Q518" s="72">
        <f t="shared" si="99"/>
        <v>0.90476190476190477</v>
      </c>
      <c r="R518" s="72">
        <f t="shared" si="100"/>
        <v>9.5238095238095233E-2</v>
      </c>
      <c r="T518" s="29"/>
      <c r="U518" s="29"/>
      <c r="V518" s="29"/>
    </row>
    <row r="519" spans="1:22" ht="15.75" customHeight="1" x14ac:dyDescent="0.25">
      <c r="A519" s="58">
        <v>1402</v>
      </c>
      <c r="B519" s="154"/>
      <c r="C519" s="154"/>
      <c r="D519" s="154"/>
      <c r="E519" s="154"/>
      <c r="F519" s="154"/>
      <c r="G519" s="154"/>
      <c r="H519" s="154"/>
      <c r="I519" s="154"/>
      <c r="J519" s="154">
        <v>6</v>
      </c>
      <c r="K519" s="144">
        <v>4</v>
      </c>
      <c r="L519" s="101"/>
      <c r="M519" s="102"/>
      <c r="N519" s="104"/>
      <c r="O519" s="105"/>
      <c r="P519" s="68">
        <v>10</v>
      </c>
      <c r="Q519" s="106"/>
      <c r="R519" s="107"/>
      <c r="T519" s="29"/>
      <c r="U519" s="29"/>
      <c r="V519" s="29"/>
    </row>
    <row r="520" spans="1:22" ht="15.75" customHeight="1" x14ac:dyDescent="0.25">
      <c r="A520" s="58">
        <v>1501</v>
      </c>
      <c r="B520" s="154"/>
      <c r="C520" s="154"/>
      <c r="D520" s="154"/>
      <c r="E520" s="154"/>
      <c r="F520" s="154"/>
      <c r="G520" s="154"/>
      <c r="H520" s="154"/>
      <c r="I520" s="154"/>
      <c r="J520" s="154">
        <v>2</v>
      </c>
      <c r="K520" s="144">
        <v>2</v>
      </c>
      <c r="L520" s="101"/>
      <c r="M520" s="102"/>
      <c r="N520" s="104"/>
      <c r="O520" s="108"/>
      <c r="P520" s="109">
        <v>4</v>
      </c>
      <c r="Q520" s="110"/>
      <c r="R520" s="108"/>
      <c r="T520" s="29"/>
      <c r="U520" s="29"/>
      <c r="V520" s="29"/>
    </row>
    <row r="521" spans="1:22" ht="15.75" customHeight="1" x14ac:dyDescent="0.25">
      <c r="A521" s="58">
        <v>1502</v>
      </c>
      <c r="B521" s="154"/>
      <c r="C521" s="154"/>
      <c r="D521" s="154"/>
      <c r="E521" s="154"/>
      <c r="F521" s="154"/>
      <c r="G521" s="154"/>
      <c r="H521" s="154"/>
      <c r="I521" s="154"/>
      <c r="J521" s="154">
        <v>1</v>
      </c>
      <c r="K521" s="144">
        <v>0</v>
      </c>
      <c r="L521" s="101"/>
      <c r="M521" s="102"/>
      <c r="N521" s="104"/>
      <c r="O521" s="108"/>
      <c r="P521" s="109">
        <v>1</v>
      </c>
      <c r="Q521" s="110"/>
      <c r="R521" s="108"/>
      <c r="T521" s="29"/>
      <c r="U521" s="29"/>
      <c r="V521" s="29"/>
    </row>
    <row r="522" spans="1:22" ht="15.75" customHeight="1" x14ac:dyDescent="0.25">
      <c r="A522" s="58">
        <v>1601</v>
      </c>
      <c r="B522" s="154"/>
      <c r="C522" s="154"/>
      <c r="D522" s="154"/>
      <c r="E522" s="154"/>
      <c r="F522" s="154"/>
      <c r="G522" s="154"/>
      <c r="H522" s="154"/>
      <c r="I522" s="154"/>
      <c r="J522" s="154"/>
      <c r="K522" s="144"/>
      <c r="L522" s="101"/>
      <c r="M522" s="102"/>
      <c r="N522" s="104"/>
      <c r="O522" s="108"/>
      <c r="P522" s="109"/>
      <c r="Q522" s="110"/>
      <c r="R522" s="108"/>
      <c r="T522" s="29"/>
      <c r="U522" s="29"/>
      <c r="V522" s="29"/>
    </row>
    <row r="523" spans="1:22" ht="15.75" customHeight="1" x14ac:dyDescent="0.25">
      <c r="A523" s="58">
        <v>1602</v>
      </c>
      <c r="B523" s="154"/>
      <c r="C523" s="154"/>
      <c r="D523" s="154"/>
      <c r="E523" s="154"/>
      <c r="F523" s="154"/>
      <c r="G523" s="154"/>
      <c r="H523" s="154"/>
      <c r="I523" s="154"/>
      <c r="J523" s="154"/>
      <c r="K523" s="144"/>
      <c r="L523" s="101"/>
      <c r="M523" s="102"/>
      <c r="N523" s="104"/>
      <c r="O523" s="102"/>
      <c r="P523" s="68"/>
      <c r="Q523" s="146"/>
      <c r="R523" s="108"/>
      <c r="T523" s="29"/>
      <c r="U523" s="29"/>
      <c r="V523" s="29"/>
    </row>
    <row r="524" spans="1:22" ht="15.75" customHeight="1" x14ac:dyDescent="0.25">
      <c r="A524" s="58">
        <v>1701</v>
      </c>
      <c r="B524" s="154"/>
      <c r="C524" s="154"/>
      <c r="D524" s="154"/>
      <c r="E524" s="154"/>
      <c r="F524" s="154"/>
      <c r="G524" s="154"/>
      <c r="H524" s="154"/>
      <c r="I524" s="154"/>
      <c r="J524" s="154"/>
      <c r="K524" s="144"/>
      <c r="L524" s="101"/>
      <c r="M524" s="102"/>
      <c r="N524" s="104"/>
      <c r="O524" s="104"/>
      <c r="P524" s="104"/>
      <c r="Q524" s="104"/>
      <c r="R524" s="103"/>
      <c r="T524" s="29"/>
      <c r="U524" s="29"/>
      <c r="V524" s="29"/>
    </row>
    <row r="525" spans="1:22" ht="15.75" customHeight="1" x14ac:dyDescent="0.25">
      <c r="A525" s="58">
        <v>1702</v>
      </c>
      <c r="B525" s="154"/>
      <c r="C525" s="154"/>
      <c r="D525" s="154"/>
      <c r="E525" s="154"/>
      <c r="F525" s="154"/>
      <c r="G525" s="154"/>
      <c r="H525" s="154"/>
      <c r="I525" s="154"/>
      <c r="J525" s="154"/>
      <c r="K525" s="144"/>
      <c r="L525" s="101"/>
      <c r="M525" s="102"/>
      <c r="N525" s="104"/>
      <c r="O525" s="197" t="s">
        <v>83</v>
      </c>
      <c r="P525" s="82">
        <v>34</v>
      </c>
      <c r="Q525" s="83">
        <f>K528</f>
        <v>34</v>
      </c>
      <c r="R525" s="199" t="s">
        <v>11</v>
      </c>
      <c r="T525" s="29"/>
      <c r="U525" s="29"/>
      <c r="V525" s="29"/>
    </row>
    <row r="526" spans="1:22" ht="15.75" customHeight="1" x14ac:dyDescent="0.25">
      <c r="A526" s="58">
        <v>1801</v>
      </c>
      <c r="B526" s="154"/>
      <c r="C526" s="154"/>
      <c r="D526" s="154"/>
      <c r="E526" s="154"/>
      <c r="F526" s="154"/>
      <c r="G526" s="154"/>
      <c r="H526" s="154"/>
      <c r="I526" s="154"/>
      <c r="J526" s="154"/>
      <c r="K526" s="144"/>
      <c r="L526" s="101"/>
      <c r="M526" s="102"/>
      <c r="N526" s="104"/>
      <c r="O526" s="198" t="s">
        <v>85</v>
      </c>
      <c r="P526" s="86">
        <f>P525/B510</f>
        <v>0.5074626865671642</v>
      </c>
      <c r="Q526" s="87">
        <f>P525/Q525</f>
        <v>1</v>
      </c>
      <c r="R526" s="200" t="s">
        <v>86</v>
      </c>
      <c r="T526" s="29"/>
      <c r="U526" s="29"/>
      <c r="V526" s="29"/>
    </row>
    <row r="527" spans="1:22" ht="15.75" x14ac:dyDescent="0.25">
      <c r="A527" s="58">
        <v>1802</v>
      </c>
      <c r="B527" s="201"/>
      <c r="C527" s="201"/>
      <c r="D527" s="201"/>
      <c r="E527" s="201"/>
      <c r="F527" s="201"/>
      <c r="G527" s="201"/>
      <c r="H527" s="201"/>
      <c r="I527" s="201"/>
      <c r="J527" s="201"/>
      <c r="K527" s="144"/>
      <c r="L527" s="147"/>
      <c r="M527" s="148"/>
      <c r="N527" s="149"/>
      <c r="O527" s="91"/>
      <c r="P527" s="91"/>
      <c r="Q527" s="91"/>
      <c r="R527" s="92"/>
      <c r="T527" s="29"/>
      <c r="U527" s="29"/>
      <c r="V527" s="29"/>
    </row>
    <row r="528" spans="1:22" ht="18" customHeight="1" x14ac:dyDescent="0.25">
      <c r="A528" s="28"/>
      <c r="B528" s="297" t="s">
        <v>111</v>
      </c>
      <c r="C528" s="297"/>
      <c r="D528" s="297"/>
      <c r="E528" s="297"/>
      <c r="F528" s="297"/>
      <c r="G528" s="297"/>
      <c r="H528" s="297"/>
      <c r="I528" s="297"/>
      <c r="J528" s="297"/>
      <c r="K528" s="196">
        <f>SUM(K510:K524)</f>
        <v>34</v>
      </c>
      <c r="L528" s="94">
        <f>IF(SUM(K516:K518)=0,"",SUM(K516:K518)/B510)</f>
        <v>0.41791044776119401</v>
      </c>
      <c r="M528" s="94">
        <f>IF(K528=0,"",K528/B510)</f>
        <v>0.5074626865671642</v>
      </c>
      <c r="N528" s="94">
        <f>IF(K518=0,"",M528-L528)</f>
        <v>8.9552238805970186E-2</v>
      </c>
      <c r="O528" s="3"/>
      <c r="P528" s="29"/>
      <c r="Q528" s="22"/>
      <c r="R528" s="3"/>
      <c r="T528" s="29"/>
      <c r="U528" s="29"/>
      <c r="V528" s="29"/>
    </row>
    <row r="529" spans="1:22" ht="12.75" customHeight="1" x14ac:dyDescent="0.2">
      <c r="B529" s="29"/>
      <c r="C529" s="29"/>
      <c r="D529" s="29"/>
      <c r="E529" s="29"/>
      <c r="F529" s="29"/>
      <c r="G529" s="29"/>
      <c r="H529" s="29"/>
      <c r="I529" s="29"/>
      <c r="J529" s="29"/>
      <c r="K529" s="191"/>
      <c r="L529" s="3"/>
      <c r="M529" s="3"/>
      <c r="O529" s="3"/>
      <c r="S529" s="29"/>
      <c r="T529" s="29"/>
      <c r="U529" s="29"/>
      <c r="V529" s="29"/>
    </row>
    <row r="530" spans="1:22" ht="12.75" customHeight="1" x14ac:dyDescent="0.2">
      <c r="B530" s="29"/>
      <c r="C530" s="29"/>
      <c r="D530" s="29"/>
      <c r="E530" s="29"/>
      <c r="F530" s="29"/>
      <c r="G530" s="29"/>
      <c r="H530" s="29"/>
      <c r="I530" s="29"/>
      <c r="J530" s="29"/>
      <c r="K530" s="191"/>
      <c r="L530" s="3"/>
      <c r="M530" s="3"/>
      <c r="N530" s="3"/>
      <c r="O530" s="3"/>
      <c r="S530" s="29"/>
      <c r="T530" s="22"/>
      <c r="U530" s="22"/>
      <c r="V530" s="29"/>
    </row>
    <row r="531" spans="1:22" ht="26.25" x14ac:dyDescent="0.4">
      <c r="A531" s="2"/>
      <c r="B531" s="298" t="s">
        <v>99</v>
      </c>
      <c r="C531" s="299"/>
      <c r="D531" s="299"/>
      <c r="E531" s="299"/>
      <c r="F531" s="299"/>
      <c r="G531" s="299"/>
      <c r="H531" s="299"/>
      <c r="I531" s="299"/>
      <c r="J531" s="299"/>
      <c r="K531" s="181" t="s">
        <v>70</v>
      </c>
      <c r="L531" s="3"/>
      <c r="M531" s="3"/>
      <c r="N531" s="29"/>
      <c r="O531" s="3"/>
      <c r="P531" s="29"/>
      <c r="Q531" s="29"/>
      <c r="R531" s="29"/>
      <c r="T531" s="22"/>
      <c r="U531" s="22"/>
      <c r="V531" s="29"/>
    </row>
    <row r="532" spans="1:22" ht="20.25" x14ac:dyDescent="0.2">
      <c r="A532" s="300" t="s">
        <v>10</v>
      </c>
      <c r="B532" s="301" t="s">
        <v>100</v>
      </c>
      <c r="C532" s="302"/>
      <c r="D532" s="302"/>
      <c r="E532" s="302"/>
      <c r="F532" s="302"/>
      <c r="G532" s="302"/>
      <c r="H532" s="302"/>
      <c r="I532" s="302"/>
      <c r="J532" s="303"/>
      <c r="K532" s="304" t="s">
        <v>11</v>
      </c>
      <c r="L532" s="296" t="s">
        <v>3</v>
      </c>
      <c r="M532" s="296" t="s">
        <v>4</v>
      </c>
      <c r="N532" s="306" t="s">
        <v>5</v>
      </c>
      <c r="O532" s="296" t="s">
        <v>6</v>
      </c>
      <c r="P532" s="294" t="s">
        <v>7</v>
      </c>
      <c r="Q532" s="294" t="s">
        <v>8</v>
      </c>
      <c r="R532" s="296" t="s">
        <v>101</v>
      </c>
      <c r="T532" s="22"/>
      <c r="U532" s="22"/>
      <c r="V532" s="29"/>
    </row>
    <row r="533" spans="1:22" ht="15.75" x14ac:dyDescent="0.25">
      <c r="A533" s="295"/>
      <c r="B533" s="58" t="s">
        <v>102</v>
      </c>
      <c r="C533" s="58" t="s">
        <v>103</v>
      </c>
      <c r="D533" s="58" t="s">
        <v>104</v>
      </c>
      <c r="E533" s="58" t="s">
        <v>105</v>
      </c>
      <c r="F533" s="58" t="s">
        <v>106</v>
      </c>
      <c r="G533" s="58" t="s">
        <v>107</v>
      </c>
      <c r="H533" s="58" t="s">
        <v>108</v>
      </c>
      <c r="I533" s="58" t="s">
        <v>109</v>
      </c>
      <c r="J533" s="58" t="s">
        <v>110</v>
      </c>
      <c r="K533" s="305"/>
      <c r="L533" s="295"/>
      <c r="M533" s="295"/>
      <c r="N533" s="295"/>
      <c r="O533" s="295"/>
      <c r="P533" s="295"/>
      <c r="Q533" s="295"/>
      <c r="R533" s="295"/>
      <c r="T533" s="22"/>
      <c r="U533" s="22"/>
      <c r="V533" s="29"/>
    </row>
    <row r="534" spans="1:22" ht="15.75" x14ac:dyDescent="0.25">
      <c r="A534" s="58">
        <v>1002</v>
      </c>
      <c r="B534" s="154">
        <v>95</v>
      </c>
      <c r="C534" s="154"/>
      <c r="D534" s="154"/>
      <c r="E534" s="154"/>
      <c r="F534" s="154"/>
      <c r="G534" s="154"/>
      <c r="H534" s="154"/>
      <c r="I534" s="154"/>
      <c r="J534" s="154"/>
      <c r="K534" s="144"/>
      <c r="L534" s="96"/>
      <c r="M534" s="97"/>
      <c r="N534" s="98"/>
      <c r="O534" s="62"/>
      <c r="P534" s="63">
        <f>B534</f>
        <v>95</v>
      </c>
      <c r="Q534" s="64"/>
      <c r="R534" s="62"/>
      <c r="T534" s="22"/>
      <c r="U534" s="22"/>
      <c r="V534" s="29"/>
    </row>
    <row r="535" spans="1:22" ht="15.75" customHeight="1" x14ac:dyDescent="0.25">
      <c r="A535" s="58">
        <v>1101</v>
      </c>
      <c r="B535" s="154"/>
      <c r="C535" s="154">
        <v>83</v>
      </c>
      <c r="D535" s="154"/>
      <c r="E535" s="154"/>
      <c r="F535" s="154"/>
      <c r="G535" s="154"/>
      <c r="H535" s="154"/>
      <c r="I535" s="154"/>
      <c r="J535" s="154"/>
      <c r="K535" s="144"/>
      <c r="L535" s="101"/>
      <c r="M535" s="102"/>
      <c r="N535" s="103"/>
      <c r="O535" s="67">
        <f>IF(C535=0,"",C535/B534)</f>
        <v>0.87368421052631584</v>
      </c>
      <c r="P535" s="68">
        <v>85</v>
      </c>
      <c r="Q535" s="69">
        <f t="shared" ref="Q535:Q542" si="101">IF(P535=0,"",P535/P534)</f>
        <v>0.89473684210526316</v>
      </c>
      <c r="R535" s="69">
        <f t="shared" ref="R535:R542" si="102">IF(P535=0,"",100%-Q535)</f>
        <v>0.10526315789473684</v>
      </c>
      <c r="T535" s="22"/>
      <c r="U535" s="22"/>
      <c r="V535" s="29"/>
    </row>
    <row r="536" spans="1:22" ht="15.75" customHeight="1" x14ac:dyDescent="0.25">
      <c r="A536" s="58">
        <v>1102</v>
      </c>
      <c r="B536" s="154"/>
      <c r="C536" s="154"/>
      <c r="D536" s="154">
        <v>63</v>
      </c>
      <c r="E536" s="154"/>
      <c r="F536" s="154"/>
      <c r="G536" s="154"/>
      <c r="H536" s="154"/>
      <c r="I536" s="154"/>
      <c r="J536" s="154"/>
      <c r="K536" s="144"/>
      <c r="L536" s="101"/>
      <c r="M536" s="102"/>
      <c r="N536" s="103"/>
      <c r="O536" s="67">
        <f>IF(D536=0,"",D536/C535)</f>
        <v>0.75903614457831325</v>
      </c>
      <c r="P536" s="68">
        <v>80</v>
      </c>
      <c r="Q536" s="69">
        <f t="shared" si="101"/>
        <v>0.94117647058823528</v>
      </c>
      <c r="R536" s="69">
        <f t="shared" si="102"/>
        <v>5.8823529411764719E-2</v>
      </c>
      <c r="S536" s="70">
        <f>P536/P534</f>
        <v>0.84210526315789469</v>
      </c>
      <c r="T536" s="22"/>
      <c r="U536" s="22"/>
      <c r="V536" s="29"/>
    </row>
    <row r="537" spans="1:22" ht="15.75" customHeight="1" x14ac:dyDescent="0.25">
      <c r="A537" s="58">
        <v>1201</v>
      </c>
      <c r="B537" s="154"/>
      <c r="C537" s="154"/>
      <c r="D537" s="154"/>
      <c r="E537" s="154">
        <v>63</v>
      </c>
      <c r="F537" s="154"/>
      <c r="G537" s="154"/>
      <c r="H537" s="154"/>
      <c r="I537" s="154"/>
      <c r="J537" s="154"/>
      <c r="K537" s="144"/>
      <c r="L537" s="101"/>
      <c r="M537" s="102"/>
      <c r="N537" s="103"/>
      <c r="O537" s="67">
        <f>IF(E537=0,"",E537/D536)</f>
        <v>1</v>
      </c>
      <c r="P537" s="68">
        <v>79</v>
      </c>
      <c r="Q537" s="69">
        <f t="shared" si="101"/>
        <v>0.98750000000000004</v>
      </c>
      <c r="R537" s="69">
        <f t="shared" si="102"/>
        <v>1.2499999999999956E-2</v>
      </c>
      <c r="T537" s="22"/>
      <c r="U537" s="22"/>
      <c r="V537" s="29"/>
    </row>
    <row r="538" spans="1:22" ht="15.75" customHeight="1" x14ac:dyDescent="0.25">
      <c r="A538" s="58">
        <v>1202</v>
      </c>
      <c r="B538" s="154"/>
      <c r="C538" s="154"/>
      <c r="D538" s="154"/>
      <c r="E538" s="154"/>
      <c r="F538" s="154">
        <v>60</v>
      </c>
      <c r="G538" s="154"/>
      <c r="H538" s="154"/>
      <c r="I538" s="154"/>
      <c r="J538" s="154"/>
      <c r="K538" s="144"/>
      <c r="L538" s="101"/>
      <c r="M538" s="102"/>
      <c r="N538" s="103"/>
      <c r="O538" s="67">
        <f>IF(F538=0,"",F538/E537)</f>
        <v>0.95238095238095233</v>
      </c>
      <c r="P538" s="68">
        <v>75</v>
      </c>
      <c r="Q538" s="69">
        <f t="shared" si="101"/>
        <v>0.94936708860759489</v>
      </c>
      <c r="R538" s="69">
        <f t="shared" si="102"/>
        <v>5.0632911392405111E-2</v>
      </c>
      <c r="T538" s="22"/>
      <c r="U538" s="22"/>
      <c r="V538" s="29"/>
    </row>
    <row r="539" spans="1:22" ht="15.75" customHeight="1" x14ac:dyDescent="0.25">
      <c r="A539" s="58">
        <v>1301</v>
      </c>
      <c r="B539" s="154"/>
      <c r="C539" s="154"/>
      <c r="D539" s="154"/>
      <c r="E539" s="154"/>
      <c r="F539" s="154"/>
      <c r="G539" s="154">
        <v>60</v>
      </c>
      <c r="H539" s="154"/>
      <c r="I539" s="154"/>
      <c r="J539" s="154"/>
      <c r="K539" s="144"/>
      <c r="L539" s="101"/>
      <c r="M539" s="102"/>
      <c r="N539" s="103"/>
      <c r="O539" s="67">
        <f>IF(G539=0,"",G539/F538)</f>
        <v>1</v>
      </c>
      <c r="P539" s="68">
        <v>71</v>
      </c>
      <c r="Q539" s="69">
        <f t="shared" si="101"/>
        <v>0.94666666666666666</v>
      </c>
      <c r="R539" s="69">
        <f t="shared" si="102"/>
        <v>5.3333333333333344E-2</v>
      </c>
      <c r="T539" s="22"/>
      <c r="U539" s="22"/>
      <c r="V539" s="29"/>
    </row>
    <row r="540" spans="1:22" ht="15.75" customHeight="1" x14ac:dyDescent="0.25">
      <c r="A540" s="58">
        <v>1302</v>
      </c>
      <c r="B540" s="154"/>
      <c r="C540" s="154"/>
      <c r="D540" s="154"/>
      <c r="E540" s="154"/>
      <c r="F540" s="154"/>
      <c r="G540" s="154"/>
      <c r="H540" s="154">
        <v>54</v>
      </c>
      <c r="I540" s="154"/>
      <c r="J540" s="154"/>
      <c r="K540" s="144"/>
      <c r="L540" s="101"/>
      <c r="M540" s="102"/>
      <c r="N540" s="103"/>
      <c r="O540" s="67">
        <f>IF(H540=0,"",H540/G539)</f>
        <v>0.9</v>
      </c>
      <c r="P540" s="68">
        <v>66</v>
      </c>
      <c r="Q540" s="69">
        <f t="shared" si="101"/>
        <v>0.92957746478873238</v>
      </c>
      <c r="R540" s="69">
        <f t="shared" si="102"/>
        <v>7.0422535211267623E-2</v>
      </c>
      <c r="T540" s="22"/>
      <c r="U540" s="22"/>
      <c r="V540" s="29"/>
    </row>
    <row r="541" spans="1:22" ht="15.75" customHeight="1" x14ac:dyDescent="0.25">
      <c r="A541" s="58">
        <v>1401</v>
      </c>
      <c r="B541" s="154"/>
      <c r="C541" s="154"/>
      <c r="D541" s="154"/>
      <c r="E541" s="154"/>
      <c r="F541" s="154"/>
      <c r="G541" s="154"/>
      <c r="H541" s="154"/>
      <c r="I541" s="154">
        <v>51</v>
      </c>
      <c r="J541" s="154"/>
      <c r="K541" s="144">
        <v>1</v>
      </c>
      <c r="L541" s="101"/>
      <c r="M541" s="102"/>
      <c r="N541" s="103"/>
      <c r="O541" s="67">
        <f>IF(I541=0,"",I541/H540)</f>
        <v>0.94444444444444442</v>
      </c>
      <c r="P541" s="68">
        <v>66</v>
      </c>
      <c r="Q541" s="69">
        <f t="shared" si="101"/>
        <v>1</v>
      </c>
      <c r="R541" s="69">
        <f t="shared" si="102"/>
        <v>0</v>
      </c>
      <c r="T541" s="22"/>
      <c r="U541" s="22"/>
      <c r="V541" s="29"/>
    </row>
    <row r="542" spans="1:22" ht="15.75" customHeight="1" x14ac:dyDescent="0.25">
      <c r="A542" s="58">
        <v>1402</v>
      </c>
      <c r="B542" s="154"/>
      <c r="C542" s="154"/>
      <c r="D542" s="154"/>
      <c r="E542" s="154"/>
      <c r="F542" s="154"/>
      <c r="G542" s="154"/>
      <c r="H542" s="154"/>
      <c r="I542" s="154"/>
      <c r="J542" s="154">
        <v>51</v>
      </c>
      <c r="K542" s="144">
        <v>35</v>
      </c>
      <c r="L542" s="101"/>
      <c r="M542" s="102"/>
      <c r="N542" s="103"/>
      <c r="O542" s="71">
        <f>IF(J542=0,"",J542/I541)</f>
        <v>1</v>
      </c>
      <c r="P542" s="68">
        <v>65</v>
      </c>
      <c r="Q542" s="72">
        <f t="shared" si="101"/>
        <v>0.98484848484848486</v>
      </c>
      <c r="R542" s="72">
        <f t="shared" si="102"/>
        <v>1.5151515151515138E-2</v>
      </c>
      <c r="T542" s="22"/>
      <c r="U542" s="22"/>
      <c r="V542" s="29"/>
    </row>
    <row r="543" spans="1:22" ht="15.75" customHeight="1" x14ac:dyDescent="0.25">
      <c r="A543" s="58">
        <v>1501</v>
      </c>
      <c r="B543" s="154"/>
      <c r="C543" s="154"/>
      <c r="D543" s="154"/>
      <c r="E543" s="154"/>
      <c r="F543" s="154"/>
      <c r="G543" s="154"/>
      <c r="H543" s="154"/>
      <c r="I543" s="154"/>
      <c r="J543" s="154">
        <v>10</v>
      </c>
      <c r="K543" s="144">
        <v>8</v>
      </c>
      <c r="L543" s="101"/>
      <c r="M543" s="102"/>
      <c r="N543" s="104"/>
      <c r="O543" s="105"/>
      <c r="P543" s="68">
        <v>13</v>
      </c>
      <c r="Q543" s="106"/>
      <c r="R543" s="107"/>
      <c r="T543" s="22"/>
      <c r="U543" s="22"/>
      <c r="V543" s="29"/>
    </row>
    <row r="544" spans="1:22" ht="15.75" customHeight="1" x14ac:dyDescent="0.25">
      <c r="A544" s="58">
        <v>1502</v>
      </c>
      <c r="B544" s="154"/>
      <c r="C544" s="154"/>
      <c r="D544" s="154"/>
      <c r="E544" s="154"/>
      <c r="F544" s="154"/>
      <c r="G544" s="154"/>
      <c r="H544" s="154"/>
      <c r="I544" s="154"/>
      <c r="J544" s="154">
        <v>2</v>
      </c>
      <c r="K544" s="144">
        <v>1</v>
      </c>
      <c r="L544" s="101"/>
      <c r="M544" s="102"/>
      <c r="N544" s="104"/>
      <c r="O544" s="108"/>
      <c r="P544" s="109">
        <v>4</v>
      </c>
      <c r="Q544" s="110"/>
      <c r="R544" s="108"/>
      <c r="T544" s="22"/>
      <c r="U544" s="22"/>
      <c r="V544" s="29"/>
    </row>
    <row r="545" spans="1:22" ht="15.75" customHeight="1" x14ac:dyDescent="0.25">
      <c r="A545" s="58">
        <v>1601</v>
      </c>
      <c r="B545" s="154"/>
      <c r="C545" s="154"/>
      <c r="D545" s="154"/>
      <c r="E545" s="154"/>
      <c r="F545" s="154"/>
      <c r="G545" s="154"/>
      <c r="H545" s="154"/>
      <c r="I545" s="154"/>
      <c r="J545" s="154">
        <v>2</v>
      </c>
      <c r="K545" s="144">
        <v>2</v>
      </c>
      <c r="L545" s="101"/>
      <c r="M545" s="102"/>
      <c r="N545" s="104"/>
      <c r="O545" s="108"/>
      <c r="P545" s="109">
        <v>4</v>
      </c>
      <c r="Q545" s="110"/>
      <c r="R545" s="108"/>
      <c r="T545" s="22"/>
      <c r="U545" s="22"/>
      <c r="V545" s="29"/>
    </row>
    <row r="546" spans="1:22" ht="15.75" customHeight="1" x14ac:dyDescent="0.25">
      <c r="A546" s="58">
        <v>1602</v>
      </c>
      <c r="B546" s="154"/>
      <c r="C546" s="154"/>
      <c r="D546" s="154"/>
      <c r="E546" s="154"/>
      <c r="F546" s="154"/>
      <c r="G546" s="154"/>
      <c r="H546" s="154"/>
      <c r="I546" s="154"/>
      <c r="J546" s="154">
        <v>1</v>
      </c>
      <c r="K546" s="144">
        <v>2</v>
      </c>
      <c r="L546" s="101"/>
      <c r="M546" s="102"/>
      <c r="N546" s="104"/>
      <c r="O546" s="108"/>
      <c r="P546" s="109">
        <v>2</v>
      </c>
      <c r="Q546" s="110"/>
      <c r="R546" s="108"/>
      <c r="T546" s="22"/>
      <c r="U546" s="22"/>
      <c r="V546" s="29"/>
    </row>
    <row r="547" spans="1:22" ht="15.75" customHeight="1" x14ac:dyDescent="0.25">
      <c r="A547" s="58">
        <v>1701</v>
      </c>
      <c r="B547" s="154"/>
      <c r="C547" s="154"/>
      <c r="D547" s="154"/>
      <c r="E547" s="154"/>
      <c r="F547" s="154"/>
      <c r="G547" s="154"/>
      <c r="H547" s="154"/>
      <c r="I547" s="154"/>
      <c r="J547" s="154"/>
      <c r="K547" s="144"/>
      <c r="L547" s="101"/>
      <c r="M547" s="102"/>
      <c r="N547" s="104"/>
      <c r="O547" s="102"/>
      <c r="P547" s="68"/>
      <c r="Q547" s="146"/>
      <c r="R547" s="108"/>
      <c r="T547" s="22"/>
      <c r="U547" s="22"/>
      <c r="V547" s="29"/>
    </row>
    <row r="548" spans="1:22" ht="15.75" customHeight="1" x14ac:dyDescent="0.25">
      <c r="A548" s="58">
        <v>1702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44"/>
      <c r="L548" s="101"/>
      <c r="M548" s="102"/>
      <c r="N548" s="104"/>
      <c r="O548" s="104"/>
      <c r="P548" s="104"/>
      <c r="Q548" s="104"/>
      <c r="R548" s="103"/>
      <c r="T548" s="22"/>
      <c r="U548" s="22"/>
      <c r="V548" s="29"/>
    </row>
    <row r="549" spans="1:22" ht="15.75" customHeight="1" x14ac:dyDescent="0.25">
      <c r="A549" s="58">
        <v>1801</v>
      </c>
      <c r="B549" s="154"/>
      <c r="C549" s="154"/>
      <c r="D549" s="154"/>
      <c r="E549" s="154"/>
      <c r="F549" s="154"/>
      <c r="G549" s="154"/>
      <c r="H549" s="154"/>
      <c r="I549" s="154"/>
      <c r="J549" s="154"/>
      <c r="K549" s="144"/>
      <c r="L549" s="101"/>
      <c r="M549" s="102"/>
      <c r="N549" s="104"/>
      <c r="O549" s="197" t="s">
        <v>83</v>
      </c>
      <c r="P549" s="82">
        <v>49</v>
      </c>
      <c r="Q549" s="83">
        <f>SUM(K540:K549)</f>
        <v>49</v>
      </c>
      <c r="R549" s="199" t="s">
        <v>11</v>
      </c>
      <c r="T549" s="22"/>
      <c r="U549" s="22"/>
      <c r="V549" s="29"/>
    </row>
    <row r="550" spans="1:22" ht="15.75" customHeight="1" x14ac:dyDescent="0.25">
      <c r="A550" s="58">
        <v>1802</v>
      </c>
      <c r="B550" s="154"/>
      <c r="C550" s="154"/>
      <c r="D550" s="154"/>
      <c r="E550" s="154"/>
      <c r="F550" s="154"/>
      <c r="G550" s="154"/>
      <c r="H550" s="154"/>
      <c r="I550" s="154"/>
      <c r="J550" s="154"/>
      <c r="K550" s="144"/>
      <c r="L550" s="101"/>
      <c r="M550" s="102"/>
      <c r="N550" s="104"/>
      <c r="O550" s="198" t="s">
        <v>85</v>
      </c>
      <c r="P550" s="86">
        <f>P549/B534</f>
        <v>0.51578947368421058</v>
      </c>
      <c r="Q550" s="87">
        <f>P549/Q549</f>
        <v>1</v>
      </c>
      <c r="R550" s="200" t="s">
        <v>86</v>
      </c>
      <c r="T550" s="22"/>
      <c r="U550" s="22"/>
      <c r="V550" s="29"/>
    </row>
    <row r="551" spans="1:22" ht="15.75" x14ac:dyDescent="0.25">
      <c r="A551" s="58">
        <v>1901</v>
      </c>
      <c r="B551" s="154"/>
      <c r="C551" s="154"/>
      <c r="D551" s="154"/>
      <c r="E551" s="154"/>
      <c r="F551" s="154"/>
      <c r="G551" s="154"/>
      <c r="H551" s="154"/>
      <c r="I551" s="154"/>
      <c r="J551" s="154"/>
      <c r="K551" s="144"/>
      <c r="L551" s="147"/>
      <c r="M551" s="148"/>
      <c r="N551" s="149"/>
      <c r="O551" s="91"/>
      <c r="P551" s="91"/>
      <c r="Q551" s="91"/>
      <c r="R551" s="92"/>
      <c r="T551" s="22"/>
      <c r="U551" s="22"/>
      <c r="V551" s="29"/>
    </row>
    <row r="552" spans="1:22" ht="18" customHeight="1" x14ac:dyDescent="0.25">
      <c r="A552" s="28"/>
      <c r="B552" s="297" t="s">
        <v>111</v>
      </c>
      <c r="C552" s="297"/>
      <c r="D552" s="297"/>
      <c r="E552" s="297"/>
      <c r="F552" s="297"/>
      <c r="G552" s="297"/>
      <c r="H552" s="297"/>
      <c r="I552" s="297"/>
      <c r="J552" s="297"/>
      <c r="K552" s="93">
        <f>SUM(K534:K548)</f>
        <v>49</v>
      </c>
      <c r="L552" s="94">
        <f>IF(SUM(K540:K542)=0,"",SUM(K540:K542)/B534)</f>
        <v>0.37894736842105264</v>
      </c>
      <c r="M552" s="94">
        <f>IF(K552=0,"",K552/B534)</f>
        <v>0.51578947368421058</v>
      </c>
      <c r="N552" s="94">
        <f>IF(K542=0,"",M552-L552)</f>
        <v>0.13684210526315793</v>
      </c>
      <c r="O552" s="3"/>
      <c r="P552" s="29"/>
      <c r="Q552" s="22"/>
      <c r="R552" s="3"/>
      <c r="T552" s="22"/>
      <c r="U552" s="22"/>
      <c r="V552" s="29"/>
    </row>
    <row r="553" spans="1:22" ht="12.75" customHeight="1" x14ac:dyDescent="0.2">
      <c r="B553" s="29"/>
      <c r="C553" s="29"/>
      <c r="D553" s="29"/>
      <c r="E553" s="29"/>
      <c r="F553" s="29"/>
      <c r="G553" s="29"/>
      <c r="H553" s="29"/>
      <c r="I553" s="29"/>
      <c r="J553" s="29"/>
      <c r="K553" s="191"/>
      <c r="L553" s="3"/>
      <c r="M553" s="3"/>
      <c r="N553" s="3"/>
      <c r="O553" s="3"/>
      <c r="S553" s="29"/>
      <c r="T553" s="22"/>
      <c r="U553" s="22"/>
      <c r="V553" s="29"/>
    </row>
    <row r="554" spans="1:22" ht="12.75" customHeight="1" x14ac:dyDescent="0.2">
      <c r="B554" s="29"/>
      <c r="C554" s="29"/>
      <c r="D554" s="29"/>
      <c r="E554" s="29"/>
      <c r="F554" s="29"/>
      <c r="G554" s="29"/>
      <c r="H554" s="29"/>
      <c r="I554" s="29"/>
      <c r="J554" s="29"/>
      <c r="K554" s="191"/>
      <c r="L554" s="3"/>
      <c r="M554" s="3"/>
      <c r="N554" s="3"/>
      <c r="O554" s="3"/>
    </row>
    <row r="555" spans="1:22" ht="26.25" x14ac:dyDescent="0.4">
      <c r="A555" s="2"/>
      <c r="B555" s="298" t="s">
        <v>99</v>
      </c>
      <c r="C555" s="299"/>
      <c r="D555" s="299"/>
      <c r="E555" s="299"/>
      <c r="F555" s="299"/>
      <c r="G555" s="299"/>
      <c r="H555" s="299"/>
      <c r="I555" s="299"/>
      <c r="J555" s="299"/>
      <c r="K555" s="181" t="s">
        <v>73</v>
      </c>
      <c r="L555" s="3"/>
      <c r="M555" s="3"/>
      <c r="N555" s="29"/>
      <c r="O555" s="3"/>
      <c r="P555" s="29"/>
      <c r="Q555" s="29"/>
      <c r="R555" s="29"/>
    </row>
    <row r="556" spans="1:22" ht="20.25" x14ac:dyDescent="0.2">
      <c r="A556" s="300" t="s">
        <v>10</v>
      </c>
      <c r="B556" s="301" t="s">
        <v>100</v>
      </c>
      <c r="C556" s="302"/>
      <c r="D556" s="302"/>
      <c r="E556" s="302"/>
      <c r="F556" s="302"/>
      <c r="G556" s="302"/>
      <c r="H556" s="302"/>
      <c r="I556" s="302"/>
      <c r="J556" s="303"/>
      <c r="K556" s="304" t="s">
        <v>11</v>
      </c>
      <c r="L556" s="296" t="s">
        <v>3</v>
      </c>
      <c r="M556" s="296" t="s">
        <v>4</v>
      </c>
      <c r="N556" s="306" t="s">
        <v>5</v>
      </c>
      <c r="O556" s="296" t="s">
        <v>6</v>
      </c>
      <c r="P556" s="294" t="s">
        <v>7</v>
      </c>
      <c r="Q556" s="294" t="s">
        <v>8</v>
      </c>
      <c r="R556" s="296" t="s">
        <v>101</v>
      </c>
    </row>
    <row r="557" spans="1:22" ht="15.75" x14ac:dyDescent="0.25">
      <c r="A557" s="295"/>
      <c r="B557" s="58" t="s">
        <v>102</v>
      </c>
      <c r="C557" s="58" t="s">
        <v>103</v>
      </c>
      <c r="D557" s="58" t="s">
        <v>104</v>
      </c>
      <c r="E557" s="58" t="s">
        <v>105</v>
      </c>
      <c r="F557" s="58" t="s">
        <v>106</v>
      </c>
      <c r="G557" s="58" t="s">
        <v>107</v>
      </c>
      <c r="H557" s="58" t="s">
        <v>108</v>
      </c>
      <c r="I557" s="58" t="s">
        <v>109</v>
      </c>
      <c r="J557" s="58" t="s">
        <v>110</v>
      </c>
      <c r="K557" s="305"/>
      <c r="L557" s="295"/>
      <c r="M557" s="295"/>
      <c r="N557" s="295"/>
      <c r="O557" s="295"/>
      <c r="P557" s="295"/>
      <c r="Q557" s="295"/>
      <c r="R557" s="295"/>
    </row>
    <row r="558" spans="1:22" ht="15.75" customHeight="1" x14ac:dyDescent="0.25">
      <c r="A558" s="58">
        <v>1101</v>
      </c>
      <c r="B558" s="154">
        <v>78</v>
      </c>
      <c r="C558" s="154"/>
      <c r="D558" s="154"/>
      <c r="E558" s="154"/>
      <c r="F558" s="154"/>
      <c r="G558" s="154"/>
      <c r="H558" s="154"/>
      <c r="I558" s="154"/>
      <c r="J558" s="154"/>
      <c r="K558" s="144"/>
      <c r="L558" s="96"/>
      <c r="M558" s="97"/>
      <c r="N558" s="98"/>
      <c r="O558" s="62"/>
      <c r="P558" s="95">
        <f>B558</f>
        <v>78</v>
      </c>
      <c r="Q558" s="64"/>
      <c r="R558" s="62"/>
    </row>
    <row r="559" spans="1:22" ht="15.75" customHeight="1" x14ac:dyDescent="0.25">
      <c r="A559" s="58">
        <v>1102</v>
      </c>
      <c r="B559" s="154"/>
      <c r="C559" s="154">
        <v>63</v>
      </c>
      <c r="D559" s="154"/>
      <c r="E559" s="154"/>
      <c r="F559" s="154"/>
      <c r="G559" s="154"/>
      <c r="H559" s="154"/>
      <c r="I559" s="154"/>
      <c r="J559" s="154"/>
      <c r="K559" s="144"/>
      <c r="L559" s="101"/>
      <c r="M559" s="102"/>
      <c r="N559" s="103"/>
      <c r="O559" s="67">
        <f>IF(C559=0,"",C559/B558)</f>
        <v>0.80769230769230771</v>
      </c>
      <c r="P559" s="68">
        <v>63</v>
      </c>
      <c r="Q559" s="69">
        <f t="shared" ref="Q559:Q566" si="103">IF(P559=0,"",P559/P558)</f>
        <v>0.80769230769230771</v>
      </c>
      <c r="R559" s="69">
        <f t="shared" ref="R559:R566" si="104">IF(P559=0,"",100%-Q559)</f>
        <v>0.19230769230769229</v>
      </c>
    </row>
    <row r="560" spans="1:22" ht="15.75" customHeight="1" x14ac:dyDescent="0.25">
      <c r="A560" s="58">
        <v>1201</v>
      </c>
      <c r="B560" s="154"/>
      <c r="C560" s="154"/>
      <c r="D560" s="154">
        <v>41</v>
      </c>
      <c r="E560" s="154"/>
      <c r="F560" s="154"/>
      <c r="G560" s="154"/>
      <c r="H560" s="154"/>
      <c r="I560" s="154"/>
      <c r="J560" s="154"/>
      <c r="K560" s="144"/>
      <c r="L560" s="101"/>
      <c r="M560" s="102"/>
      <c r="N560" s="103"/>
      <c r="O560" s="67">
        <f>IF(D560=0,"",D560/C559)</f>
        <v>0.65079365079365081</v>
      </c>
      <c r="P560" s="68">
        <v>54</v>
      </c>
      <c r="Q560" s="69">
        <f t="shared" si="103"/>
        <v>0.8571428571428571</v>
      </c>
      <c r="R560" s="69">
        <f t="shared" si="104"/>
        <v>0.1428571428571429</v>
      </c>
      <c r="S560" s="70">
        <f>P560/P558</f>
        <v>0.69230769230769229</v>
      </c>
    </row>
    <row r="561" spans="1:18" ht="15.75" customHeight="1" x14ac:dyDescent="0.25">
      <c r="A561" s="58">
        <v>1202</v>
      </c>
      <c r="B561" s="154"/>
      <c r="C561" s="154"/>
      <c r="D561" s="154"/>
      <c r="E561" s="154">
        <v>37</v>
      </c>
      <c r="F561" s="154"/>
      <c r="G561" s="154"/>
      <c r="H561" s="154"/>
      <c r="I561" s="154"/>
      <c r="J561" s="154"/>
      <c r="K561" s="144"/>
      <c r="L561" s="101"/>
      <c r="M561" s="102"/>
      <c r="N561" s="103"/>
      <c r="O561" s="67">
        <f>IF(E561=0,"",E561/D560)</f>
        <v>0.90243902439024393</v>
      </c>
      <c r="P561" s="68">
        <v>50</v>
      </c>
      <c r="Q561" s="69">
        <f t="shared" si="103"/>
        <v>0.92592592592592593</v>
      </c>
      <c r="R561" s="69">
        <f t="shared" si="104"/>
        <v>7.407407407407407E-2</v>
      </c>
    </row>
    <row r="562" spans="1:18" ht="15.75" customHeight="1" x14ac:dyDescent="0.25">
      <c r="A562" s="58">
        <v>1301</v>
      </c>
      <c r="B562" s="154"/>
      <c r="C562" s="154"/>
      <c r="D562" s="154"/>
      <c r="E562" s="154"/>
      <c r="F562" s="154">
        <v>32</v>
      </c>
      <c r="G562" s="154"/>
      <c r="H562" s="154"/>
      <c r="I562" s="154"/>
      <c r="J562" s="154"/>
      <c r="K562" s="144"/>
      <c r="L562" s="101"/>
      <c r="M562" s="102"/>
      <c r="N562" s="103"/>
      <c r="O562" s="67">
        <f>IF(F562=0,"",F562/E561)</f>
        <v>0.86486486486486491</v>
      </c>
      <c r="P562" s="68">
        <v>47</v>
      </c>
      <c r="Q562" s="69">
        <f t="shared" si="103"/>
        <v>0.94</v>
      </c>
      <c r="R562" s="69">
        <f t="shared" si="104"/>
        <v>6.0000000000000053E-2</v>
      </c>
    </row>
    <row r="563" spans="1:18" ht="15.75" customHeight="1" x14ac:dyDescent="0.25">
      <c r="A563" s="58">
        <v>1302</v>
      </c>
      <c r="B563" s="154"/>
      <c r="C563" s="154"/>
      <c r="D563" s="154"/>
      <c r="E563" s="154"/>
      <c r="F563" s="154"/>
      <c r="G563" s="154">
        <v>30</v>
      </c>
      <c r="H563" s="154"/>
      <c r="I563" s="154"/>
      <c r="J563" s="154"/>
      <c r="K563" s="144"/>
      <c r="L563" s="101"/>
      <c r="M563" s="102"/>
      <c r="N563" s="103"/>
      <c r="O563" s="67">
        <f>IF(G563=0,"",G563/F562)</f>
        <v>0.9375</v>
      </c>
      <c r="P563" s="68">
        <v>45</v>
      </c>
      <c r="Q563" s="69">
        <f t="shared" si="103"/>
        <v>0.95744680851063835</v>
      </c>
      <c r="R563" s="69">
        <f t="shared" si="104"/>
        <v>4.2553191489361653E-2</v>
      </c>
    </row>
    <row r="564" spans="1:18" ht="15.75" customHeight="1" x14ac:dyDescent="0.25">
      <c r="A564" s="58">
        <v>1401</v>
      </c>
      <c r="B564" s="154"/>
      <c r="C564" s="154"/>
      <c r="D564" s="154"/>
      <c r="E564" s="154"/>
      <c r="F564" s="154"/>
      <c r="G564" s="154"/>
      <c r="H564" s="154">
        <v>30</v>
      </c>
      <c r="I564" s="154"/>
      <c r="J564" s="154"/>
      <c r="K564" s="144"/>
      <c r="L564" s="101"/>
      <c r="M564" s="102"/>
      <c r="N564" s="103"/>
      <c r="O564" s="67">
        <f>IF(H564=0,"",H564/G563)</f>
        <v>1</v>
      </c>
      <c r="P564" s="68">
        <v>43</v>
      </c>
      <c r="Q564" s="69">
        <f t="shared" si="103"/>
        <v>0.9555555555555556</v>
      </c>
      <c r="R564" s="69">
        <f t="shared" si="104"/>
        <v>4.4444444444444398E-2</v>
      </c>
    </row>
    <row r="565" spans="1:18" ht="15.75" customHeight="1" x14ac:dyDescent="0.25">
      <c r="A565" s="58">
        <v>1402</v>
      </c>
      <c r="B565" s="154"/>
      <c r="C565" s="154"/>
      <c r="D565" s="154"/>
      <c r="E565" s="154"/>
      <c r="F565" s="154"/>
      <c r="G565" s="154"/>
      <c r="H565" s="154"/>
      <c r="I565" s="154">
        <v>25</v>
      </c>
      <c r="J565" s="154"/>
      <c r="K565" s="144"/>
      <c r="L565" s="101"/>
      <c r="M565" s="102"/>
      <c r="N565" s="103"/>
      <c r="O565" s="67">
        <f>IF(I565=0,"",I565/H564)</f>
        <v>0.83333333333333337</v>
      </c>
      <c r="P565" s="68">
        <v>40</v>
      </c>
      <c r="Q565" s="69">
        <f t="shared" si="103"/>
        <v>0.93023255813953487</v>
      </c>
      <c r="R565" s="69">
        <f t="shared" si="104"/>
        <v>6.9767441860465129E-2</v>
      </c>
    </row>
    <row r="566" spans="1:18" ht="15.75" customHeight="1" x14ac:dyDescent="0.25">
      <c r="A566" s="58">
        <v>1501</v>
      </c>
      <c r="B566" s="154"/>
      <c r="C566" s="154"/>
      <c r="D566" s="154"/>
      <c r="E566" s="154"/>
      <c r="F566" s="154"/>
      <c r="G566" s="154"/>
      <c r="H566" s="154"/>
      <c r="I566" s="154"/>
      <c r="J566" s="154">
        <v>25</v>
      </c>
      <c r="K566" s="144">
        <v>22</v>
      </c>
      <c r="L566" s="101"/>
      <c r="M566" s="102"/>
      <c r="N566" s="103"/>
      <c r="O566" s="71">
        <f>IF(J566=0,"",J566/I565)</f>
        <v>1</v>
      </c>
      <c r="P566" s="68">
        <v>39</v>
      </c>
      <c r="Q566" s="72">
        <f t="shared" si="103"/>
        <v>0.97499999999999998</v>
      </c>
      <c r="R566" s="72">
        <f t="shared" si="104"/>
        <v>2.5000000000000022E-2</v>
      </c>
    </row>
    <row r="567" spans="1:18" ht="15.75" customHeight="1" x14ac:dyDescent="0.25">
      <c r="A567" s="58">
        <v>1502</v>
      </c>
      <c r="B567" s="154"/>
      <c r="C567" s="154"/>
      <c r="D567" s="154"/>
      <c r="E567" s="154"/>
      <c r="F567" s="154"/>
      <c r="G567" s="154"/>
      <c r="H567" s="154"/>
      <c r="I567" s="154"/>
      <c r="J567" s="154">
        <v>10</v>
      </c>
      <c r="K567" s="144">
        <v>4</v>
      </c>
      <c r="L567" s="101"/>
      <c r="M567" s="102"/>
      <c r="N567" s="104"/>
      <c r="O567" s="105"/>
      <c r="P567" s="68">
        <v>17</v>
      </c>
      <c r="Q567" s="106"/>
      <c r="R567" s="107"/>
    </row>
    <row r="568" spans="1:18" ht="15.75" customHeight="1" x14ac:dyDescent="0.25">
      <c r="A568" s="58">
        <v>1601</v>
      </c>
      <c r="B568" s="154"/>
      <c r="C568" s="154"/>
      <c r="D568" s="154"/>
      <c r="E568" s="154"/>
      <c r="F568" s="154"/>
      <c r="G568" s="154"/>
      <c r="H568" s="154"/>
      <c r="I568" s="154"/>
      <c r="J568" s="154">
        <v>5</v>
      </c>
      <c r="K568" s="144">
        <v>3</v>
      </c>
      <c r="L568" s="101"/>
      <c r="M568" s="102"/>
      <c r="N568" s="104"/>
      <c r="O568" s="108"/>
      <c r="P568" s="109">
        <v>8</v>
      </c>
      <c r="Q568" s="110"/>
      <c r="R568" s="108"/>
    </row>
    <row r="569" spans="1:18" ht="15.75" customHeight="1" x14ac:dyDescent="0.25">
      <c r="A569" s="58">
        <v>1602</v>
      </c>
      <c r="B569" s="154"/>
      <c r="C569" s="154"/>
      <c r="D569" s="154"/>
      <c r="E569" s="154"/>
      <c r="F569" s="154"/>
      <c r="G569" s="154"/>
      <c r="H569" s="154"/>
      <c r="I569" s="154"/>
      <c r="J569" s="154">
        <v>2</v>
      </c>
      <c r="K569" s="144">
        <v>1</v>
      </c>
      <c r="L569" s="101"/>
      <c r="M569" s="102"/>
      <c r="N569" s="104"/>
      <c r="O569" s="108"/>
      <c r="P569" s="109">
        <v>4</v>
      </c>
      <c r="Q569" s="110"/>
      <c r="R569" s="108"/>
    </row>
    <row r="570" spans="1:18" ht="15.75" customHeight="1" x14ac:dyDescent="0.25">
      <c r="A570" s="58">
        <v>1701</v>
      </c>
      <c r="B570" s="154"/>
      <c r="C570" s="154"/>
      <c r="D570" s="154"/>
      <c r="E570" s="154"/>
      <c r="F570" s="154"/>
      <c r="G570" s="154"/>
      <c r="H570" s="154"/>
      <c r="I570" s="154"/>
      <c r="J570" s="154">
        <v>1</v>
      </c>
      <c r="K570" s="144"/>
      <c r="L570" s="101"/>
      <c r="M570" s="102"/>
      <c r="N570" s="104"/>
      <c r="O570" s="108"/>
      <c r="P570" s="109">
        <v>1</v>
      </c>
      <c r="Q570" s="110"/>
      <c r="R570" s="108"/>
    </row>
    <row r="571" spans="1:18" ht="15.75" customHeight="1" x14ac:dyDescent="0.25">
      <c r="A571" s="58">
        <v>1702</v>
      </c>
      <c r="B571" s="154"/>
      <c r="C571" s="154"/>
      <c r="D571" s="154"/>
      <c r="E571" s="154"/>
      <c r="F571" s="154"/>
      <c r="G571" s="154"/>
      <c r="H571" s="154"/>
      <c r="I571" s="154"/>
      <c r="J571" s="154">
        <v>0</v>
      </c>
      <c r="K571" s="144"/>
      <c r="L571" s="101"/>
      <c r="M571" s="102"/>
      <c r="N571" s="104"/>
      <c r="O571" s="102"/>
      <c r="P571" s="68">
        <v>1</v>
      </c>
      <c r="Q571" s="146"/>
      <c r="R571" s="108"/>
    </row>
    <row r="572" spans="1:18" ht="15.75" customHeight="1" x14ac:dyDescent="0.25">
      <c r="A572" s="58">
        <v>1801</v>
      </c>
      <c r="B572" s="154"/>
      <c r="C572" s="154"/>
      <c r="D572" s="154"/>
      <c r="E572" s="154"/>
      <c r="F572" s="154"/>
      <c r="G572" s="154"/>
      <c r="H572" s="154"/>
      <c r="I572" s="154"/>
      <c r="J572" s="154"/>
      <c r="K572" s="144"/>
      <c r="L572" s="101"/>
      <c r="M572" s="102"/>
      <c r="N572" s="104"/>
      <c r="O572" s="104"/>
      <c r="P572" s="104"/>
      <c r="Q572" s="104"/>
      <c r="R572" s="103"/>
    </row>
    <row r="573" spans="1:18" ht="15.75" customHeight="1" x14ac:dyDescent="0.25">
      <c r="A573" s="58">
        <v>1802</v>
      </c>
      <c r="B573" s="154"/>
      <c r="C573" s="154"/>
      <c r="D573" s="154"/>
      <c r="E573" s="154"/>
      <c r="F573" s="154"/>
      <c r="G573" s="154"/>
      <c r="H573" s="154"/>
      <c r="I573" s="154"/>
      <c r="J573" s="154"/>
      <c r="K573" s="144"/>
      <c r="L573" s="101"/>
      <c r="M573" s="102"/>
      <c r="N573" s="104"/>
      <c r="O573" s="197" t="s">
        <v>83</v>
      </c>
      <c r="P573" s="82">
        <v>30</v>
      </c>
      <c r="Q573" s="83">
        <f>SUM(K564:K571)</f>
        <v>30</v>
      </c>
      <c r="R573" s="199" t="s">
        <v>11</v>
      </c>
    </row>
    <row r="574" spans="1:18" ht="15.75" customHeight="1" x14ac:dyDescent="0.25">
      <c r="A574" s="58">
        <v>1901</v>
      </c>
      <c r="B574" s="154"/>
      <c r="C574" s="154"/>
      <c r="D574" s="154"/>
      <c r="E574" s="154"/>
      <c r="F574" s="154"/>
      <c r="G574" s="154"/>
      <c r="H574" s="154"/>
      <c r="I574" s="154"/>
      <c r="J574" s="154"/>
      <c r="K574" s="144"/>
      <c r="L574" s="101"/>
      <c r="M574" s="102"/>
      <c r="N574" s="104"/>
      <c r="O574" s="198" t="s">
        <v>85</v>
      </c>
      <c r="P574" s="86">
        <f>P573/B558</f>
        <v>0.38461538461538464</v>
      </c>
      <c r="Q574" s="87">
        <f>P573/Q573</f>
        <v>1</v>
      </c>
      <c r="R574" s="200" t="s">
        <v>86</v>
      </c>
    </row>
    <row r="575" spans="1:18" ht="15.75" customHeight="1" x14ac:dyDescent="0.25">
      <c r="A575" s="58">
        <v>1902</v>
      </c>
      <c r="B575" s="154"/>
      <c r="C575" s="154"/>
      <c r="D575" s="154"/>
      <c r="E575" s="154"/>
      <c r="F575" s="154"/>
      <c r="G575" s="154"/>
      <c r="H575" s="154"/>
      <c r="I575" s="154"/>
      <c r="J575" s="154"/>
      <c r="K575" s="144"/>
      <c r="L575" s="147"/>
      <c r="M575" s="148"/>
      <c r="N575" s="149"/>
      <c r="O575" s="91"/>
      <c r="P575" s="91"/>
      <c r="Q575" s="91"/>
      <c r="R575" s="92"/>
    </row>
    <row r="576" spans="1:18" ht="18" customHeight="1" x14ac:dyDescent="0.25">
      <c r="A576" s="28"/>
      <c r="B576" s="297" t="s">
        <v>111</v>
      </c>
      <c r="C576" s="297"/>
      <c r="D576" s="297"/>
      <c r="E576" s="297"/>
      <c r="F576" s="297"/>
      <c r="G576" s="297"/>
      <c r="H576" s="297"/>
      <c r="I576" s="297"/>
      <c r="J576" s="297"/>
      <c r="K576" s="93">
        <f>SUM(K558:K572)</f>
        <v>30</v>
      </c>
      <c r="L576" s="94">
        <f>IF(SUM(K564:K566)=0,"",SUM(K564:K566)/B558)</f>
        <v>0.28205128205128205</v>
      </c>
      <c r="M576" s="94">
        <f>IF(K576=0,"",K576/B558)</f>
        <v>0.38461538461538464</v>
      </c>
      <c r="N576" s="94">
        <f>IF(K566=0,"",M576-L576)</f>
        <v>0.10256410256410259</v>
      </c>
      <c r="O576" s="3"/>
      <c r="P576" s="29"/>
      <c r="Q576" s="22"/>
      <c r="R576" s="3"/>
    </row>
    <row r="577" spans="1:19" ht="18" customHeight="1" x14ac:dyDescent="0.2">
      <c r="B577" s="29"/>
      <c r="C577" s="29"/>
      <c r="D577" s="29"/>
      <c r="E577" s="29"/>
      <c r="F577" s="29"/>
      <c r="G577" s="29"/>
      <c r="H577" s="29"/>
      <c r="I577" s="29"/>
      <c r="J577" s="29"/>
      <c r="K577" s="191"/>
      <c r="L577" s="3"/>
      <c r="M577" s="3"/>
      <c r="N577" s="3"/>
      <c r="O577" s="3"/>
    </row>
    <row r="578" spans="1:19" ht="12.75" customHeight="1" x14ac:dyDescent="0.2">
      <c r="B578" s="29"/>
      <c r="C578" s="29"/>
      <c r="D578" s="29"/>
      <c r="E578" s="29"/>
      <c r="F578" s="29"/>
      <c r="G578" s="29"/>
      <c r="H578" s="29"/>
      <c r="I578" s="29"/>
      <c r="J578" s="29"/>
      <c r="K578" s="191"/>
      <c r="L578" s="3"/>
      <c r="M578" s="3"/>
      <c r="O578" s="3"/>
    </row>
    <row r="579" spans="1:19" ht="26.25" x14ac:dyDescent="0.4">
      <c r="A579" s="2"/>
      <c r="B579" s="298" t="s">
        <v>99</v>
      </c>
      <c r="C579" s="299"/>
      <c r="D579" s="299"/>
      <c r="E579" s="299"/>
      <c r="F579" s="299"/>
      <c r="G579" s="299"/>
      <c r="H579" s="299"/>
      <c r="I579" s="299"/>
      <c r="J579" s="299"/>
      <c r="K579" s="181" t="s">
        <v>76</v>
      </c>
      <c r="L579" s="3"/>
      <c r="M579" s="3"/>
      <c r="N579" s="29"/>
      <c r="O579" s="3"/>
      <c r="P579" s="29"/>
      <c r="Q579" s="29"/>
      <c r="R579" s="29"/>
    </row>
    <row r="580" spans="1:19" ht="20.25" x14ac:dyDescent="0.2">
      <c r="A580" s="300" t="s">
        <v>10</v>
      </c>
      <c r="B580" s="301" t="s">
        <v>100</v>
      </c>
      <c r="C580" s="302"/>
      <c r="D580" s="302"/>
      <c r="E580" s="302"/>
      <c r="F580" s="302"/>
      <c r="G580" s="302"/>
      <c r="H580" s="302"/>
      <c r="I580" s="302"/>
      <c r="J580" s="303"/>
      <c r="K580" s="304" t="s">
        <v>11</v>
      </c>
      <c r="L580" s="296" t="s">
        <v>3</v>
      </c>
      <c r="M580" s="296" t="s">
        <v>4</v>
      </c>
      <c r="N580" s="306" t="s">
        <v>5</v>
      </c>
      <c r="O580" s="296" t="s">
        <v>6</v>
      </c>
      <c r="P580" s="294" t="s">
        <v>7</v>
      </c>
      <c r="Q580" s="294" t="s">
        <v>8</v>
      </c>
      <c r="R580" s="296" t="s">
        <v>101</v>
      </c>
    </row>
    <row r="581" spans="1:19" ht="15.75" x14ac:dyDescent="0.25">
      <c r="A581" s="295"/>
      <c r="B581" s="58" t="s">
        <v>102</v>
      </c>
      <c r="C581" s="58" t="s">
        <v>103</v>
      </c>
      <c r="D581" s="58" t="s">
        <v>104</v>
      </c>
      <c r="E581" s="58" t="s">
        <v>105</v>
      </c>
      <c r="F581" s="58" t="s">
        <v>106</v>
      </c>
      <c r="G581" s="58" t="s">
        <v>107</v>
      </c>
      <c r="H581" s="58" t="s">
        <v>108</v>
      </c>
      <c r="I581" s="58" t="s">
        <v>109</v>
      </c>
      <c r="J581" s="58" t="s">
        <v>110</v>
      </c>
      <c r="K581" s="305"/>
      <c r="L581" s="295"/>
      <c r="M581" s="295"/>
      <c r="N581" s="295"/>
      <c r="O581" s="295"/>
      <c r="P581" s="295"/>
      <c r="Q581" s="295"/>
      <c r="R581" s="295"/>
    </row>
    <row r="582" spans="1:19" ht="15.75" customHeight="1" x14ac:dyDescent="0.25">
      <c r="A582" s="58">
        <v>1102</v>
      </c>
      <c r="B582" s="154">
        <v>99</v>
      </c>
      <c r="C582" s="154"/>
      <c r="D582" s="154"/>
      <c r="E582" s="154"/>
      <c r="F582" s="154"/>
      <c r="G582" s="154"/>
      <c r="H582" s="154"/>
      <c r="I582" s="154"/>
      <c r="J582" s="154"/>
      <c r="K582" s="144"/>
      <c r="L582" s="96"/>
      <c r="M582" s="97"/>
      <c r="N582" s="98"/>
      <c r="O582" s="62"/>
      <c r="P582" s="95">
        <f>B582</f>
        <v>99</v>
      </c>
      <c r="Q582" s="64"/>
      <c r="R582" s="62"/>
    </row>
    <row r="583" spans="1:19" ht="15.75" customHeight="1" x14ac:dyDescent="0.25">
      <c r="A583" s="58">
        <v>1201</v>
      </c>
      <c r="B583" s="154"/>
      <c r="C583" s="154">
        <v>85</v>
      </c>
      <c r="D583" s="154"/>
      <c r="E583" s="154"/>
      <c r="F583" s="154"/>
      <c r="G583" s="154"/>
      <c r="H583" s="154"/>
      <c r="I583" s="154"/>
      <c r="J583" s="154"/>
      <c r="K583" s="144"/>
      <c r="L583" s="101"/>
      <c r="M583" s="102"/>
      <c r="N583" s="103"/>
      <c r="O583" s="67">
        <f>IF(C583=0,"",C583/B582)</f>
        <v>0.85858585858585856</v>
      </c>
      <c r="P583" s="68">
        <v>88</v>
      </c>
      <c r="Q583" s="69">
        <f t="shared" ref="Q583:Q590" si="105">IF(P583=0,"",P583/P582)</f>
        <v>0.88888888888888884</v>
      </c>
      <c r="R583" s="69">
        <f t="shared" ref="R583:R590" si="106">IF(P583=0,"",100%-Q583)</f>
        <v>0.11111111111111116</v>
      </c>
    </row>
    <row r="584" spans="1:19" ht="15.75" customHeight="1" x14ac:dyDescent="0.25">
      <c r="A584" s="58">
        <v>1202</v>
      </c>
      <c r="B584" s="154"/>
      <c r="C584" s="154"/>
      <c r="D584" s="154">
        <v>70</v>
      </c>
      <c r="E584" s="154"/>
      <c r="F584" s="154"/>
      <c r="G584" s="154"/>
      <c r="H584" s="154"/>
      <c r="I584" s="154"/>
      <c r="J584" s="154"/>
      <c r="K584" s="144"/>
      <c r="L584" s="101"/>
      <c r="M584" s="102"/>
      <c r="N584" s="103"/>
      <c r="O584" s="67">
        <f>IF(D584=0,"",D584/C583)</f>
        <v>0.82352941176470584</v>
      </c>
      <c r="P584" s="68">
        <v>81</v>
      </c>
      <c r="Q584" s="69">
        <f t="shared" si="105"/>
        <v>0.92045454545454541</v>
      </c>
      <c r="R584" s="69">
        <f t="shared" si="106"/>
        <v>7.9545454545454586E-2</v>
      </c>
      <c r="S584" s="70">
        <f>P584/P582</f>
        <v>0.81818181818181823</v>
      </c>
    </row>
    <row r="585" spans="1:19" ht="15.75" customHeight="1" x14ac:dyDescent="0.25">
      <c r="A585" s="58">
        <v>1301</v>
      </c>
      <c r="B585" s="154"/>
      <c r="C585" s="154"/>
      <c r="D585" s="154"/>
      <c r="E585" s="154">
        <v>70</v>
      </c>
      <c r="F585" s="154"/>
      <c r="G585" s="154"/>
      <c r="H585" s="154"/>
      <c r="I585" s="154"/>
      <c r="J585" s="154"/>
      <c r="K585" s="144"/>
      <c r="L585" s="101"/>
      <c r="M585" s="102"/>
      <c r="N585" s="103"/>
      <c r="O585" s="67">
        <f>IF(E585=0,"",E585/D584)</f>
        <v>1</v>
      </c>
      <c r="P585" s="68">
        <v>80</v>
      </c>
      <c r="Q585" s="69">
        <f t="shared" si="105"/>
        <v>0.98765432098765427</v>
      </c>
      <c r="R585" s="69">
        <f t="shared" si="106"/>
        <v>1.2345679012345734E-2</v>
      </c>
    </row>
    <row r="586" spans="1:19" ht="15.75" customHeight="1" x14ac:dyDescent="0.25">
      <c r="A586" s="58">
        <v>1302</v>
      </c>
      <c r="B586" s="154"/>
      <c r="C586" s="154"/>
      <c r="D586" s="154"/>
      <c r="E586" s="154"/>
      <c r="F586" s="154">
        <v>62</v>
      </c>
      <c r="G586" s="154"/>
      <c r="H586" s="154"/>
      <c r="I586" s="154"/>
      <c r="J586" s="154"/>
      <c r="K586" s="144"/>
      <c r="L586" s="101"/>
      <c r="M586" s="102"/>
      <c r="N586" s="103"/>
      <c r="O586" s="67">
        <f>IF(F586=0,"",F586/E585)</f>
        <v>0.88571428571428568</v>
      </c>
      <c r="P586" s="68">
        <v>73</v>
      </c>
      <c r="Q586" s="69">
        <f t="shared" si="105"/>
        <v>0.91249999999999998</v>
      </c>
      <c r="R586" s="69">
        <f t="shared" si="106"/>
        <v>8.7500000000000022E-2</v>
      </c>
    </row>
    <row r="587" spans="1:19" ht="15.75" customHeight="1" x14ac:dyDescent="0.25">
      <c r="A587" s="58">
        <v>1401</v>
      </c>
      <c r="B587" s="154"/>
      <c r="C587" s="154"/>
      <c r="D587" s="154"/>
      <c r="E587" s="154"/>
      <c r="F587" s="154"/>
      <c r="G587" s="154">
        <v>60</v>
      </c>
      <c r="H587" s="154"/>
      <c r="I587" s="154"/>
      <c r="J587" s="154"/>
      <c r="K587" s="144"/>
      <c r="L587" s="101"/>
      <c r="M587" s="102"/>
      <c r="N587" s="103"/>
      <c r="O587" s="67">
        <f>IF(G587=0,"",G587/F586)</f>
        <v>0.967741935483871</v>
      </c>
      <c r="P587" s="68">
        <v>72</v>
      </c>
      <c r="Q587" s="69">
        <f t="shared" si="105"/>
        <v>0.98630136986301364</v>
      </c>
      <c r="R587" s="69">
        <f t="shared" si="106"/>
        <v>1.3698630136986356E-2</v>
      </c>
    </row>
    <row r="588" spans="1:19" ht="15.75" customHeight="1" x14ac:dyDescent="0.25">
      <c r="A588" s="58">
        <v>1402</v>
      </c>
      <c r="B588" s="154"/>
      <c r="C588" s="154"/>
      <c r="D588" s="154"/>
      <c r="E588" s="154"/>
      <c r="F588" s="154"/>
      <c r="G588" s="154"/>
      <c r="H588" s="154">
        <v>56</v>
      </c>
      <c r="I588" s="154"/>
      <c r="J588" s="154"/>
      <c r="K588" s="144"/>
      <c r="L588" s="101"/>
      <c r="M588" s="102"/>
      <c r="N588" s="103"/>
      <c r="O588" s="67">
        <f>IF(H588=0,"",H588/G587)</f>
        <v>0.93333333333333335</v>
      </c>
      <c r="P588" s="68">
        <v>71</v>
      </c>
      <c r="Q588" s="69">
        <f t="shared" si="105"/>
        <v>0.98611111111111116</v>
      </c>
      <c r="R588" s="69">
        <f t="shared" si="106"/>
        <v>1.388888888888884E-2</v>
      </c>
    </row>
    <row r="589" spans="1:19" ht="15.75" customHeight="1" x14ac:dyDescent="0.25">
      <c r="A589" s="58">
        <v>1501</v>
      </c>
      <c r="B589" s="154"/>
      <c r="C589" s="154"/>
      <c r="D589" s="154"/>
      <c r="E589" s="154"/>
      <c r="F589" s="154"/>
      <c r="G589" s="154"/>
      <c r="H589" s="154"/>
      <c r="I589" s="154">
        <v>54</v>
      </c>
      <c r="J589" s="154"/>
      <c r="K589" s="144">
        <v>2</v>
      </c>
      <c r="L589" s="101"/>
      <c r="M589" s="102"/>
      <c r="N589" s="103"/>
      <c r="O589" s="67">
        <f>IF(I589=0,"",I589/H588)</f>
        <v>0.9642857142857143</v>
      </c>
      <c r="P589" s="68">
        <v>67</v>
      </c>
      <c r="Q589" s="69">
        <f t="shared" si="105"/>
        <v>0.94366197183098588</v>
      </c>
      <c r="R589" s="69">
        <f t="shared" si="106"/>
        <v>5.633802816901412E-2</v>
      </c>
    </row>
    <row r="590" spans="1:19" ht="15.75" customHeight="1" x14ac:dyDescent="0.25">
      <c r="A590" s="58">
        <v>1502</v>
      </c>
      <c r="B590" s="154"/>
      <c r="C590" s="154"/>
      <c r="D590" s="154"/>
      <c r="E590" s="154"/>
      <c r="F590" s="154"/>
      <c r="G590" s="154"/>
      <c r="H590" s="154"/>
      <c r="I590" s="154"/>
      <c r="J590" s="154">
        <v>52</v>
      </c>
      <c r="K590" s="144">
        <v>33</v>
      </c>
      <c r="L590" s="101"/>
      <c r="M590" s="102"/>
      <c r="N590" s="103"/>
      <c r="O590" s="71">
        <f>IF(J590=0,"",J590/I589)</f>
        <v>0.96296296296296291</v>
      </c>
      <c r="P590" s="68">
        <v>64</v>
      </c>
      <c r="Q590" s="72">
        <f t="shared" si="105"/>
        <v>0.95522388059701491</v>
      </c>
      <c r="R590" s="72">
        <f t="shared" si="106"/>
        <v>4.4776119402985093E-2</v>
      </c>
    </row>
    <row r="591" spans="1:19" ht="15.75" customHeight="1" x14ac:dyDescent="0.25">
      <c r="A591" s="58">
        <v>1601</v>
      </c>
      <c r="B591" s="154"/>
      <c r="C591" s="154"/>
      <c r="D591" s="154"/>
      <c r="E591" s="154"/>
      <c r="F591" s="154"/>
      <c r="G591" s="154"/>
      <c r="H591" s="154"/>
      <c r="I591" s="154"/>
      <c r="J591" s="154">
        <v>4</v>
      </c>
      <c r="K591" s="144">
        <v>3</v>
      </c>
      <c r="L591" s="101"/>
      <c r="M591" s="102"/>
      <c r="N591" s="104"/>
      <c r="O591" s="105"/>
      <c r="P591" s="68">
        <v>13</v>
      </c>
      <c r="Q591" s="106"/>
      <c r="R591" s="107"/>
    </row>
    <row r="592" spans="1:19" ht="15.75" customHeight="1" x14ac:dyDescent="0.25">
      <c r="A592" s="58">
        <v>1602</v>
      </c>
      <c r="B592" s="154"/>
      <c r="C592" s="154"/>
      <c r="D592" s="154"/>
      <c r="E592" s="154"/>
      <c r="F592" s="154"/>
      <c r="G592" s="154"/>
      <c r="H592" s="154"/>
      <c r="I592" s="154"/>
      <c r="J592" s="154">
        <v>10</v>
      </c>
      <c r="K592" s="144">
        <v>5</v>
      </c>
      <c r="L592" s="101"/>
      <c r="M592" s="102"/>
      <c r="N592" s="104"/>
      <c r="O592" s="108"/>
      <c r="P592" s="109">
        <v>10</v>
      </c>
      <c r="Q592" s="110"/>
      <c r="R592" s="108"/>
    </row>
    <row r="593" spans="1:19" ht="15.75" customHeight="1" x14ac:dyDescent="0.25">
      <c r="A593" s="58">
        <v>1701</v>
      </c>
      <c r="B593" s="154"/>
      <c r="C593" s="154"/>
      <c r="D593" s="154"/>
      <c r="E593" s="154"/>
      <c r="F593" s="154"/>
      <c r="G593" s="154"/>
      <c r="H593" s="154"/>
      <c r="I593" s="154"/>
      <c r="J593" s="154">
        <v>3</v>
      </c>
      <c r="K593" s="144">
        <v>1</v>
      </c>
      <c r="L593" s="101"/>
      <c r="M593" s="102"/>
      <c r="N593" s="104"/>
      <c r="O593" s="108"/>
      <c r="P593" s="109">
        <v>3</v>
      </c>
      <c r="Q593" s="110"/>
      <c r="R593" s="108"/>
    </row>
    <row r="594" spans="1:19" ht="15.75" customHeight="1" x14ac:dyDescent="0.25">
      <c r="A594" s="58">
        <v>1702</v>
      </c>
      <c r="B594" s="154"/>
      <c r="C594" s="154"/>
      <c r="D594" s="154"/>
      <c r="E594" s="154"/>
      <c r="F594" s="154"/>
      <c r="G594" s="154"/>
      <c r="H594" s="154"/>
      <c r="I594" s="154"/>
      <c r="J594" s="154"/>
      <c r="K594" s="144"/>
      <c r="L594" s="101"/>
      <c r="M594" s="102"/>
      <c r="N594" s="104"/>
      <c r="O594" s="108"/>
      <c r="P594" s="109"/>
      <c r="Q594" s="110"/>
      <c r="R594" s="108"/>
    </row>
    <row r="595" spans="1:19" ht="15.75" customHeight="1" x14ac:dyDescent="0.25">
      <c r="A595" s="58">
        <v>1801</v>
      </c>
      <c r="B595" s="154"/>
      <c r="C595" s="154"/>
      <c r="D595" s="154"/>
      <c r="E595" s="154"/>
      <c r="F595" s="154"/>
      <c r="G595" s="154"/>
      <c r="H595" s="154"/>
      <c r="I595" s="154"/>
      <c r="J595" s="154"/>
      <c r="K595" s="144"/>
      <c r="L595" s="101"/>
      <c r="M595" s="102"/>
      <c r="N595" s="104"/>
      <c r="O595" s="102"/>
      <c r="P595" s="68"/>
      <c r="Q595" s="146"/>
      <c r="R595" s="108"/>
    </row>
    <row r="596" spans="1:19" ht="15.75" customHeight="1" x14ac:dyDescent="0.25">
      <c r="A596" s="58">
        <v>1802</v>
      </c>
      <c r="B596" s="154"/>
      <c r="C596" s="154"/>
      <c r="D596" s="154"/>
      <c r="E596" s="154"/>
      <c r="F596" s="154"/>
      <c r="G596" s="154"/>
      <c r="H596" s="154"/>
      <c r="I596" s="154"/>
      <c r="J596" s="154"/>
      <c r="K596" s="144"/>
      <c r="L596" s="101"/>
      <c r="M596" s="102"/>
      <c r="N596" s="104"/>
      <c r="O596" s="104"/>
      <c r="P596" s="104"/>
      <c r="Q596" s="104"/>
      <c r="R596" s="103"/>
    </row>
    <row r="597" spans="1:19" ht="15.75" customHeight="1" x14ac:dyDescent="0.25">
      <c r="A597" s="58">
        <v>1901</v>
      </c>
      <c r="B597" s="154"/>
      <c r="C597" s="154"/>
      <c r="D597" s="154"/>
      <c r="E597" s="154"/>
      <c r="F597" s="154"/>
      <c r="G597" s="154"/>
      <c r="H597" s="154"/>
      <c r="I597" s="154"/>
      <c r="J597" s="154"/>
      <c r="K597" s="144"/>
      <c r="L597" s="101"/>
      <c r="M597" s="102"/>
      <c r="N597" s="104"/>
      <c r="O597" s="197" t="s">
        <v>83</v>
      </c>
      <c r="P597" s="82">
        <v>44</v>
      </c>
      <c r="Q597" s="83">
        <f>SUM(K588:K596)</f>
        <v>44</v>
      </c>
      <c r="R597" s="199" t="s">
        <v>11</v>
      </c>
    </row>
    <row r="598" spans="1:19" ht="15.75" customHeight="1" x14ac:dyDescent="0.25">
      <c r="A598" s="58">
        <v>1902</v>
      </c>
      <c r="B598" s="154"/>
      <c r="C598" s="154"/>
      <c r="D598" s="154"/>
      <c r="E598" s="154"/>
      <c r="F598" s="154"/>
      <c r="G598" s="154"/>
      <c r="H598" s="154"/>
      <c r="I598" s="154"/>
      <c r="J598" s="154"/>
      <c r="K598" s="144"/>
      <c r="L598" s="101"/>
      <c r="M598" s="102"/>
      <c r="N598" s="104"/>
      <c r="O598" s="198" t="s">
        <v>85</v>
      </c>
      <c r="P598" s="86">
        <f>P597/B582</f>
        <v>0.44444444444444442</v>
      </c>
      <c r="Q598" s="87">
        <f>P597/Q597</f>
        <v>1</v>
      </c>
      <c r="R598" s="200" t="s">
        <v>86</v>
      </c>
    </row>
    <row r="599" spans="1:19" ht="15.75" customHeight="1" x14ac:dyDescent="0.25">
      <c r="A599" s="58">
        <v>2001</v>
      </c>
      <c r="B599" s="154"/>
      <c r="C599" s="154"/>
      <c r="D599" s="154"/>
      <c r="E599" s="154"/>
      <c r="F599" s="154"/>
      <c r="G599" s="154"/>
      <c r="H599" s="154"/>
      <c r="I599" s="154"/>
      <c r="J599" s="154"/>
      <c r="K599" s="144"/>
      <c r="L599" s="147"/>
      <c r="M599" s="148"/>
      <c r="N599" s="149"/>
      <c r="O599" s="91"/>
      <c r="P599" s="91"/>
      <c r="Q599" s="91"/>
      <c r="R599" s="92"/>
    </row>
    <row r="600" spans="1:19" ht="18" customHeight="1" x14ac:dyDescent="0.25">
      <c r="A600" s="28"/>
      <c r="B600" s="297" t="s">
        <v>111</v>
      </c>
      <c r="C600" s="297"/>
      <c r="D600" s="297"/>
      <c r="E600" s="297"/>
      <c r="F600" s="297"/>
      <c r="G600" s="297"/>
      <c r="H600" s="297"/>
      <c r="I600" s="297"/>
      <c r="J600" s="297"/>
      <c r="K600" s="93">
        <f>SUM(K582:K596)</f>
        <v>44</v>
      </c>
      <c r="L600" s="94">
        <f>IF(SUM(K588:K590)=0,"",SUM(K588:K590)/B582)</f>
        <v>0.35353535353535354</v>
      </c>
      <c r="M600" s="94">
        <f>IF(K600=0,"",K600/B582)</f>
        <v>0.44444444444444442</v>
      </c>
      <c r="N600" s="94">
        <f>IF(K590=0,"",M600-L600)</f>
        <v>9.0909090909090884E-2</v>
      </c>
      <c r="O600" s="3"/>
      <c r="P600" s="29"/>
      <c r="Q600" s="22"/>
      <c r="R600" s="3"/>
    </row>
    <row r="601" spans="1:19" ht="18" customHeight="1" x14ac:dyDescent="0.2">
      <c r="B601" s="29"/>
      <c r="C601" s="29"/>
      <c r="D601" s="29"/>
      <c r="E601" s="29"/>
      <c r="F601" s="29"/>
      <c r="G601" s="29"/>
      <c r="H601" s="29"/>
      <c r="I601" s="29"/>
      <c r="J601" s="29"/>
      <c r="K601" s="191"/>
      <c r="L601" s="3"/>
      <c r="M601" s="3"/>
      <c r="O601" s="3"/>
    </row>
    <row r="602" spans="1:19" ht="12.75" customHeight="1" x14ac:dyDescent="0.2">
      <c r="B602" s="29"/>
      <c r="C602" s="29"/>
      <c r="D602" s="29"/>
      <c r="E602" s="29"/>
      <c r="F602" s="29"/>
      <c r="G602" s="29"/>
      <c r="H602" s="29"/>
      <c r="I602" s="29"/>
      <c r="J602" s="29"/>
      <c r="K602" s="191"/>
      <c r="L602" s="3"/>
      <c r="M602" s="3"/>
      <c r="O602" s="3"/>
    </row>
    <row r="603" spans="1:19" ht="26.25" x14ac:dyDescent="0.4">
      <c r="A603" s="2"/>
      <c r="B603" s="298" t="s">
        <v>99</v>
      </c>
      <c r="C603" s="299"/>
      <c r="D603" s="299"/>
      <c r="E603" s="299"/>
      <c r="F603" s="299"/>
      <c r="G603" s="299"/>
      <c r="H603" s="299"/>
      <c r="I603" s="299"/>
      <c r="J603" s="299"/>
      <c r="K603" s="181" t="s">
        <v>80</v>
      </c>
      <c r="L603" s="3"/>
      <c r="M603" s="3"/>
      <c r="N603" s="29"/>
      <c r="O603" s="3"/>
      <c r="P603" s="29"/>
      <c r="Q603" s="29"/>
      <c r="R603" s="29"/>
    </row>
    <row r="604" spans="1:19" ht="20.25" x14ac:dyDescent="0.2">
      <c r="A604" s="300" t="s">
        <v>10</v>
      </c>
      <c r="B604" s="301" t="s">
        <v>100</v>
      </c>
      <c r="C604" s="302"/>
      <c r="D604" s="302"/>
      <c r="E604" s="302"/>
      <c r="F604" s="302"/>
      <c r="G604" s="302"/>
      <c r="H604" s="302"/>
      <c r="I604" s="302"/>
      <c r="J604" s="303"/>
      <c r="K604" s="304" t="s">
        <v>11</v>
      </c>
      <c r="L604" s="296" t="s">
        <v>3</v>
      </c>
      <c r="M604" s="296" t="s">
        <v>4</v>
      </c>
      <c r="N604" s="306" t="s">
        <v>5</v>
      </c>
      <c r="O604" s="296" t="s">
        <v>6</v>
      </c>
      <c r="P604" s="294" t="s">
        <v>7</v>
      </c>
      <c r="Q604" s="294" t="s">
        <v>8</v>
      </c>
      <c r="R604" s="296" t="s">
        <v>101</v>
      </c>
    </row>
    <row r="605" spans="1:19" ht="15.75" x14ac:dyDescent="0.25">
      <c r="A605" s="295"/>
      <c r="B605" s="58" t="s">
        <v>102</v>
      </c>
      <c r="C605" s="58" t="s">
        <v>103</v>
      </c>
      <c r="D605" s="58" t="s">
        <v>104</v>
      </c>
      <c r="E605" s="58" t="s">
        <v>105</v>
      </c>
      <c r="F605" s="58" t="s">
        <v>106</v>
      </c>
      <c r="G605" s="58" t="s">
        <v>107</v>
      </c>
      <c r="H605" s="58" t="s">
        <v>108</v>
      </c>
      <c r="I605" s="58" t="s">
        <v>109</v>
      </c>
      <c r="J605" s="58" t="s">
        <v>110</v>
      </c>
      <c r="K605" s="305"/>
      <c r="L605" s="295"/>
      <c r="M605" s="295"/>
      <c r="N605" s="295"/>
      <c r="O605" s="295"/>
      <c r="P605" s="295"/>
      <c r="Q605" s="295"/>
      <c r="R605" s="295"/>
    </row>
    <row r="606" spans="1:19" ht="15.75" customHeight="1" x14ac:dyDescent="0.25">
      <c r="A606" s="58">
        <v>1201</v>
      </c>
      <c r="B606" s="154">
        <v>97</v>
      </c>
      <c r="C606" s="154"/>
      <c r="D606" s="154"/>
      <c r="E606" s="154"/>
      <c r="F606" s="154"/>
      <c r="G606" s="154"/>
      <c r="H606" s="154"/>
      <c r="I606" s="154"/>
      <c r="J606" s="154"/>
      <c r="K606" s="144"/>
      <c r="L606" s="96"/>
      <c r="M606" s="97"/>
      <c r="N606" s="98"/>
      <c r="O606" s="62"/>
      <c r="P606" s="95">
        <f>B606</f>
        <v>97</v>
      </c>
      <c r="Q606" s="64"/>
      <c r="R606" s="62"/>
    </row>
    <row r="607" spans="1:19" ht="15.75" customHeight="1" x14ac:dyDescent="0.25">
      <c r="A607" s="58">
        <v>1202</v>
      </c>
      <c r="B607" s="154"/>
      <c r="C607" s="154">
        <v>77</v>
      </c>
      <c r="D607" s="154"/>
      <c r="E607" s="154"/>
      <c r="F607" s="154"/>
      <c r="G607" s="154"/>
      <c r="H607" s="154"/>
      <c r="I607" s="154"/>
      <c r="J607" s="154"/>
      <c r="K607" s="144"/>
      <c r="L607" s="101"/>
      <c r="M607" s="102"/>
      <c r="N607" s="103"/>
      <c r="O607" s="67">
        <f>IF(C607=0,"",C607/B606)</f>
        <v>0.79381443298969068</v>
      </c>
      <c r="P607" s="68">
        <v>77</v>
      </c>
      <c r="Q607" s="69">
        <f t="shared" ref="Q607:Q614" si="107">IF(P607=0,"",P607/P606)</f>
        <v>0.79381443298969068</v>
      </c>
      <c r="R607" s="69">
        <f t="shared" ref="R607:R614" si="108">IF(P607=0,"",100%-Q607)</f>
        <v>0.20618556701030932</v>
      </c>
    </row>
    <row r="608" spans="1:19" ht="15.75" customHeight="1" x14ac:dyDescent="0.25">
      <c r="A608" s="58">
        <v>1301</v>
      </c>
      <c r="B608" s="154"/>
      <c r="C608" s="154"/>
      <c r="D608" s="154">
        <v>62</v>
      </c>
      <c r="E608" s="154"/>
      <c r="F608" s="154"/>
      <c r="G608" s="154"/>
      <c r="H608" s="154"/>
      <c r="I608" s="154"/>
      <c r="J608" s="154"/>
      <c r="K608" s="144"/>
      <c r="L608" s="101"/>
      <c r="M608" s="102"/>
      <c r="N608" s="103"/>
      <c r="O608" s="67">
        <f>IF(D608=0,"",D608/C607)</f>
        <v>0.80519480519480524</v>
      </c>
      <c r="P608" s="68">
        <v>70</v>
      </c>
      <c r="Q608" s="69">
        <f t="shared" si="107"/>
        <v>0.90909090909090906</v>
      </c>
      <c r="R608" s="69">
        <f t="shared" si="108"/>
        <v>9.0909090909090939E-2</v>
      </c>
      <c r="S608" s="70">
        <f>P608/P606</f>
        <v>0.72164948453608246</v>
      </c>
    </row>
    <row r="609" spans="1:18" ht="15.75" customHeight="1" x14ac:dyDescent="0.25">
      <c r="A609" s="58">
        <v>1302</v>
      </c>
      <c r="B609" s="154"/>
      <c r="C609" s="154"/>
      <c r="D609" s="154"/>
      <c r="E609" s="154">
        <v>60</v>
      </c>
      <c r="F609" s="154"/>
      <c r="G609" s="154"/>
      <c r="H609" s="154"/>
      <c r="I609" s="154"/>
      <c r="J609" s="154"/>
      <c r="K609" s="144"/>
      <c r="L609" s="101"/>
      <c r="M609" s="102"/>
      <c r="N609" s="103"/>
      <c r="O609" s="67">
        <f>IF(E609=0,"",E609/D608)</f>
        <v>0.967741935483871</v>
      </c>
      <c r="P609" s="68">
        <v>64</v>
      </c>
      <c r="Q609" s="69">
        <f t="shared" si="107"/>
        <v>0.91428571428571426</v>
      </c>
      <c r="R609" s="69">
        <f t="shared" si="108"/>
        <v>8.5714285714285743E-2</v>
      </c>
    </row>
    <row r="610" spans="1:18" ht="15.75" customHeight="1" x14ac:dyDescent="0.25">
      <c r="A610" s="58">
        <v>1401</v>
      </c>
      <c r="B610" s="154"/>
      <c r="C610" s="154"/>
      <c r="D610" s="154"/>
      <c r="E610" s="154"/>
      <c r="F610" s="154">
        <v>56</v>
      </c>
      <c r="G610" s="154"/>
      <c r="H610" s="154"/>
      <c r="I610" s="154"/>
      <c r="J610" s="154"/>
      <c r="K610" s="144"/>
      <c r="L610" s="101"/>
      <c r="M610" s="102"/>
      <c r="N610" s="103"/>
      <c r="O610" s="67">
        <f>IF(F610=0,"",F610/E609)</f>
        <v>0.93333333333333335</v>
      </c>
      <c r="P610" s="68">
        <v>64</v>
      </c>
      <c r="Q610" s="69">
        <f t="shared" si="107"/>
        <v>1</v>
      </c>
      <c r="R610" s="69">
        <f t="shared" si="108"/>
        <v>0</v>
      </c>
    </row>
    <row r="611" spans="1:18" ht="15.75" customHeight="1" x14ac:dyDescent="0.25">
      <c r="A611" s="58">
        <v>1402</v>
      </c>
      <c r="B611" s="154"/>
      <c r="C611" s="154"/>
      <c r="D611" s="154"/>
      <c r="E611" s="154"/>
      <c r="F611" s="154"/>
      <c r="G611" s="154">
        <v>54</v>
      </c>
      <c r="H611" s="154"/>
      <c r="I611" s="154"/>
      <c r="J611" s="154"/>
      <c r="K611" s="144"/>
      <c r="L611" s="101"/>
      <c r="M611" s="102"/>
      <c r="N611" s="103"/>
      <c r="O611" s="67">
        <f>IF(G611=0,"",G611/F610)</f>
        <v>0.9642857142857143</v>
      </c>
      <c r="P611" s="68">
        <v>58</v>
      </c>
      <c r="Q611" s="69">
        <f t="shared" si="107"/>
        <v>0.90625</v>
      </c>
      <c r="R611" s="69">
        <f t="shared" si="108"/>
        <v>9.375E-2</v>
      </c>
    </row>
    <row r="612" spans="1:18" ht="15.75" customHeight="1" x14ac:dyDescent="0.25">
      <c r="A612" s="58">
        <v>1501</v>
      </c>
      <c r="B612" s="154"/>
      <c r="C612" s="154"/>
      <c r="D612" s="154"/>
      <c r="E612" s="154"/>
      <c r="F612" s="154"/>
      <c r="G612" s="154"/>
      <c r="H612" s="154">
        <v>48</v>
      </c>
      <c r="I612" s="154"/>
      <c r="J612" s="154"/>
      <c r="K612" s="144">
        <v>1</v>
      </c>
      <c r="L612" s="101"/>
      <c r="M612" s="102"/>
      <c r="N612" s="103"/>
      <c r="O612" s="67">
        <f>IF(H612=0,"",H612/G611)</f>
        <v>0.88888888888888884</v>
      </c>
      <c r="P612" s="68">
        <v>55</v>
      </c>
      <c r="Q612" s="69">
        <f t="shared" si="107"/>
        <v>0.94827586206896552</v>
      </c>
      <c r="R612" s="69">
        <f t="shared" si="108"/>
        <v>5.1724137931034475E-2</v>
      </c>
    </row>
    <row r="613" spans="1:18" ht="15.75" customHeight="1" x14ac:dyDescent="0.25">
      <c r="A613" s="58">
        <v>1502</v>
      </c>
      <c r="B613" s="154"/>
      <c r="C613" s="154"/>
      <c r="D613" s="154"/>
      <c r="E613" s="154"/>
      <c r="F613" s="154"/>
      <c r="G613" s="154"/>
      <c r="H613" s="154"/>
      <c r="I613" s="154">
        <v>47</v>
      </c>
      <c r="J613" s="154"/>
      <c r="K613" s="144">
        <v>1</v>
      </c>
      <c r="L613" s="101"/>
      <c r="M613" s="102"/>
      <c r="N613" s="103"/>
      <c r="O613" s="67">
        <f>IF(I613=0,"",I613/H612)</f>
        <v>0.97916666666666663</v>
      </c>
      <c r="P613" s="68">
        <v>52</v>
      </c>
      <c r="Q613" s="69">
        <f t="shared" si="107"/>
        <v>0.94545454545454544</v>
      </c>
      <c r="R613" s="69">
        <f t="shared" si="108"/>
        <v>5.4545454545454564E-2</v>
      </c>
    </row>
    <row r="614" spans="1:18" ht="15.75" customHeight="1" x14ac:dyDescent="0.25">
      <c r="A614" s="58">
        <v>1601</v>
      </c>
      <c r="B614" s="154"/>
      <c r="C614" s="154"/>
      <c r="D614" s="154"/>
      <c r="E614" s="154"/>
      <c r="F614" s="154"/>
      <c r="G614" s="154"/>
      <c r="H614" s="154"/>
      <c r="I614" s="154"/>
      <c r="J614" s="154">
        <v>46</v>
      </c>
      <c r="K614" s="144">
        <v>37</v>
      </c>
      <c r="L614" s="101"/>
      <c r="M614" s="102"/>
      <c r="N614" s="103"/>
      <c r="O614" s="71">
        <f>IF(J614=0,"",J614/I613)</f>
        <v>0.97872340425531912</v>
      </c>
      <c r="P614" s="68">
        <v>50</v>
      </c>
      <c r="Q614" s="72">
        <f t="shared" si="107"/>
        <v>0.96153846153846156</v>
      </c>
      <c r="R614" s="72">
        <f t="shared" si="108"/>
        <v>3.8461538461538436E-2</v>
      </c>
    </row>
    <row r="615" spans="1:18" ht="15.75" customHeight="1" x14ac:dyDescent="0.25">
      <c r="A615" s="58">
        <v>1602</v>
      </c>
      <c r="B615" s="154"/>
      <c r="C615" s="154"/>
      <c r="D615" s="154"/>
      <c r="E615" s="154"/>
      <c r="F615" s="154"/>
      <c r="G615" s="154"/>
      <c r="H615" s="154"/>
      <c r="I615" s="154"/>
      <c r="J615" s="154">
        <v>9</v>
      </c>
      <c r="K615" s="144">
        <v>6</v>
      </c>
      <c r="L615" s="101"/>
      <c r="M615" s="102"/>
      <c r="N615" s="104"/>
      <c r="O615" s="105"/>
      <c r="P615" s="68">
        <v>11</v>
      </c>
      <c r="Q615" s="106"/>
      <c r="R615" s="107"/>
    </row>
    <row r="616" spans="1:18" ht="15.75" customHeight="1" x14ac:dyDescent="0.25">
      <c r="A616" s="58">
        <v>1701</v>
      </c>
      <c r="B616" s="154"/>
      <c r="C616" s="154"/>
      <c r="D616" s="154"/>
      <c r="E616" s="154"/>
      <c r="F616" s="154"/>
      <c r="G616" s="154"/>
      <c r="H616" s="154"/>
      <c r="I616" s="154"/>
      <c r="J616" s="154">
        <v>1</v>
      </c>
      <c r="K616" s="144"/>
      <c r="L616" s="101"/>
      <c r="M616" s="102"/>
      <c r="N616" s="104"/>
      <c r="O616" s="108"/>
      <c r="P616" s="109">
        <v>1</v>
      </c>
      <c r="Q616" s="110"/>
      <c r="R616" s="108"/>
    </row>
    <row r="617" spans="1:18" ht="15.75" customHeight="1" x14ac:dyDescent="0.25">
      <c r="A617" s="58">
        <v>1702</v>
      </c>
      <c r="B617" s="154"/>
      <c r="C617" s="154"/>
      <c r="D617" s="154"/>
      <c r="E617" s="154"/>
      <c r="F617" s="154"/>
      <c r="G617" s="154"/>
      <c r="H617" s="154"/>
      <c r="I617" s="154"/>
      <c r="J617" s="154">
        <v>0</v>
      </c>
      <c r="K617" s="144"/>
      <c r="L617" s="101"/>
      <c r="M617" s="102"/>
      <c r="N617" s="104"/>
      <c r="O617" s="108"/>
      <c r="P617" s="109">
        <v>0</v>
      </c>
      <c r="Q617" s="110"/>
      <c r="R617" s="108"/>
    </row>
    <row r="618" spans="1:18" ht="15.75" customHeight="1" x14ac:dyDescent="0.25">
      <c r="A618" s="58">
        <v>1801</v>
      </c>
      <c r="B618" s="154"/>
      <c r="C618" s="154"/>
      <c r="D618" s="154"/>
      <c r="E618" s="154"/>
      <c r="F618" s="154"/>
      <c r="G618" s="154">
        <v>1</v>
      </c>
      <c r="H618" s="154"/>
      <c r="I618" s="154"/>
      <c r="J618" s="154"/>
      <c r="K618" s="144">
        <v>1</v>
      </c>
      <c r="L618" s="101"/>
      <c r="M618" s="102"/>
      <c r="N618" s="104"/>
      <c r="O618" s="108"/>
      <c r="P618" s="109">
        <v>1</v>
      </c>
      <c r="Q618" s="110"/>
      <c r="R618" s="108"/>
    </row>
    <row r="619" spans="1:18" ht="15.75" customHeight="1" x14ac:dyDescent="0.25">
      <c r="A619" s="58">
        <v>1802</v>
      </c>
      <c r="B619" s="154"/>
      <c r="C619" s="154"/>
      <c r="D619" s="154"/>
      <c r="E619" s="154"/>
      <c r="F619" s="154"/>
      <c r="G619" s="154"/>
      <c r="H619" s="154"/>
      <c r="I619" s="154"/>
      <c r="J619" s="154"/>
      <c r="K619" s="144"/>
      <c r="L619" s="101"/>
      <c r="M619" s="102"/>
      <c r="N619" s="104"/>
      <c r="O619" s="102"/>
      <c r="P619" s="68"/>
      <c r="Q619" s="146"/>
      <c r="R619" s="108"/>
    </row>
    <row r="620" spans="1:18" ht="15.75" customHeight="1" x14ac:dyDescent="0.25">
      <c r="A620" s="58">
        <v>1901</v>
      </c>
      <c r="B620" s="154"/>
      <c r="C620" s="154"/>
      <c r="D620" s="154"/>
      <c r="E620" s="154"/>
      <c r="F620" s="154"/>
      <c r="G620" s="154"/>
      <c r="H620" s="154"/>
      <c r="I620" s="154"/>
      <c r="J620" s="154"/>
      <c r="K620" s="144"/>
      <c r="L620" s="101"/>
      <c r="M620" s="102"/>
      <c r="N620" s="104"/>
      <c r="O620" s="104"/>
      <c r="P620" s="104"/>
      <c r="Q620" s="104"/>
      <c r="R620" s="103"/>
    </row>
    <row r="621" spans="1:18" ht="15.75" customHeight="1" x14ac:dyDescent="0.25">
      <c r="A621" s="58">
        <v>1902</v>
      </c>
      <c r="B621" s="154"/>
      <c r="C621" s="154"/>
      <c r="D621" s="154"/>
      <c r="E621" s="154"/>
      <c r="F621" s="154"/>
      <c r="G621" s="154"/>
      <c r="H621" s="154"/>
      <c r="I621" s="154"/>
      <c r="J621" s="154"/>
      <c r="K621" s="144"/>
      <c r="L621" s="101"/>
      <c r="M621" s="102"/>
      <c r="N621" s="104"/>
      <c r="O621" s="197" t="s">
        <v>83</v>
      </c>
      <c r="P621" s="82">
        <v>46</v>
      </c>
      <c r="Q621" s="83">
        <f>SUM(K612:K621)</f>
        <v>46</v>
      </c>
      <c r="R621" s="199" t="s">
        <v>11</v>
      </c>
    </row>
    <row r="622" spans="1:18" ht="15.75" customHeight="1" x14ac:dyDescent="0.25">
      <c r="A622" s="58">
        <v>2001</v>
      </c>
      <c r="B622" s="154"/>
      <c r="C622" s="154"/>
      <c r="D622" s="154"/>
      <c r="E622" s="154"/>
      <c r="F622" s="154"/>
      <c r="G622" s="154"/>
      <c r="H622" s="154"/>
      <c r="I622" s="154"/>
      <c r="J622" s="154"/>
      <c r="K622" s="144"/>
      <c r="L622" s="101"/>
      <c r="M622" s="102"/>
      <c r="N622" s="104"/>
      <c r="O622" s="198" t="s">
        <v>85</v>
      </c>
      <c r="P622" s="86">
        <f>P621/B606</f>
        <v>0.47422680412371132</v>
      </c>
      <c r="Q622" s="87">
        <f>P621/Q621</f>
        <v>1</v>
      </c>
      <c r="R622" s="200" t="s">
        <v>86</v>
      </c>
    </row>
    <row r="623" spans="1:18" ht="15.75" customHeight="1" x14ac:dyDescent="0.25">
      <c r="A623" s="58">
        <v>2002</v>
      </c>
      <c r="B623" s="154"/>
      <c r="C623" s="154"/>
      <c r="D623" s="154"/>
      <c r="E623" s="154"/>
      <c r="F623" s="154"/>
      <c r="G623" s="154"/>
      <c r="H623" s="154"/>
      <c r="I623" s="154"/>
      <c r="J623" s="154"/>
      <c r="K623" s="144"/>
      <c r="L623" s="147"/>
      <c r="M623" s="148"/>
      <c r="N623" s="149"/>
      <c r="O623" s="91"/>
      <c r="P623" s="91"/>
      <c r="Q623" s="91"/>
      <c r="R623" s="92"/>
    </row>
    <row r="624" spans="1:18" ht="18" customHeight="1" x14ac:dyDescent="0.25">
      <c r="A624" s="28"/>
      <c r="B624" s="297" t="s">
        <v>111</v>
      </c>
      <c r="C624" s="297"/>
      <c r="D624" s="297"/>
      <c r="E624" s="297"/>
      <c r="F624" s="297"/>
      <c r="G624" s="297"/>
      <c r="H624" s="297"/>
      <c r="I624" s="297"/>
      <c r="J624" s="297"/>
      <c r="K624" s="93">
        <f>SUM(K606:K620)</f>
        <v>46</v>
      </c>
      <c r="L624" s="94">
        <f>IF(SUM(K612:K614)=0,"",SUM(K612:K614)/B606)</f>
        <v>0.40206185567010311</v>
      </c>
      <c r="M624" s="94">
        <f>IF(K624=0,"",K624/B606)</f>
        <v>0.47422680412371132</v>
      </c>
      <c r="N624" s="94">
        <f>IF(K614=0,"",M624-L624)</f>
        <v>7.2164948453608213E-2</v>
      </c>
      <c r="O624" s="3"/>
      <c r="P624" s="29"/>
      <c r="Q624" s="22"/>
      <c r="R624" s="3"/>
    </row>
    <row r="625" spans="1:19" ht="12.75" customHeight="1" x14ac:dyDescent="0.2">
      <c r="B625" s="29"/>
      <c r="C625" s="29"/>
      <c r="D625" s="29"/>
      <c r="E625" s="29"/>
      <c r="F625" s="29"/>
      <c r="G625" s="29"/>
      <c r="H625" s="29"/>
      <c r="I625" s="29"/>
      <c r="J625" s="29"/>
      <c r="K625" s="191"/>
      <c r="L625" s="3"/>
      <c r="M625" s="3"/>
      <c r="O625" s="3"/>
    </row>
    <row r="626" spans="1:19" ht="12.75" customHeight="1" x14ac:dyDescent="0.2">
      <c r="B626" s="29"/>
      <c r="C626" s="29"/>
      <c r="D626" s="29"/>
      <c r="E626" s="29"/>
      <c r="F626" s="29"/>
      <c r="G626" s="29"/>
      <c r="H626" s="29"/>
      <c r="I626" s="29"/>
      <c r="J626" s="29"/>
      <c r="K626" s="191"/>
      <c r="L626" s="3"/>
      <c r="M626" s="3"/>
      <c r="O626" s="3"/>
    </row>
    <row r="627" spans="1:19" ht="26.25" customHeight="1" x14ac:dyDescent="0.4">
      <c r="A627" s="2"/>
      <c r="B627" s="298" t="s">
        <v>99</v>
      </c>
      <c r="C627" s="299"/>
      <c r="D627" s="299"/>
      <c r="E627" s="299"/>
      <c r="F627" s="299"/>
      <c r="G627" s="299"/>
      <c r="H627" s="299"/>
      <c r="I627" s="299"/>
      <c r="J627" s="299"/>
      <c r="K627" s="181" t="s">
        <v>84</v>
      </c>
      <c r="L627" s="3"/>
      <c r="M627" s="3"/>
      <c r="N627" s="29"/>
      <c r="O627" s="3"/>
      <c r="P627" s="29"/>
      <c r="Q627" s="29"/>
      <c r="R627" s="29"/>
    </row>
    <row r="628" spans="1:19" ht="20.25" x14ac:dyDescent="0.2">
      <c r="A628" s="300" t="s">
        <v>10</v>
      </c>
      <c r="B628" s="301" t="s">
        <v>100</v>
      </c>
      <c r="C628" s="302"/>
      <c r="D628" s="302"/>
      <c r="E628" s="302"/>
      <c r="F628" s="302"/>
      <c r="G628" s="302"/>
      <c r="H628" s="302"/>
      <c r="I628" s="302"/>
      <c r="J628" s="303"/>
      <c r="K628" s="304" t="s">
        <v>11</v>
      </c>
      <c r="L628" s="296" t="s">
        <v>3</v>
      </c>
      <c r="M628" s="296" t="s">
        <v>4</v>
      </c>
      <c r="N628" s="306" t="s">
        <v>5</v>
      </c>
      <c r="O628" s="296" t="s">
        <v>6</v>
      </c>
      <c r="P628" s="294" t="s">
        <v>7</v>
      </c>
      <c r="Q628" s="294" t="s">
        <v>8</v>
      </c>
      <c r="R628" s="296" t="s">
        <v>101</v>
      </c>
    </row>
    <row r="629" spans="1:19" ht="15.75" x14ac:dyDescent="0.25">
      <c r="A629" s="295"/>
      <c r="B629" s="58" t="s">
        <v>102</v>
      </c>
      <c r="C629" s="58" t="s">
        <v>103</v>
      </c>
      <c r="D629" s="58" t="s">
        <v>104</v>
      </c>
      <c r="E629" s="58" t="s">
        <v>105</v>
      </c>
      <c r="F629" s="58" t="s">
        <v>106</v>
      </c>
      <c r="G629" s="58" t="s">
        <v>107</v>
      </c>
      <c r="H629" s="58" t="s">
        <v>108</v>
      </c>
      <c r="I629" s="58" t="s">
        <v>109</v>
      </c>
      <c r="J629" s="58" t="s">
        <v>110</v>
      </c>
      <c r="K629" s="305"/>
      <c r="L629" s="295"/>
      <c r="M629" s="295"/>
      <c r="N629" s="295"/>
      <c r="O629" s="295"/>
      <c r="P629" s="295"/>
      <c r="Q629" s="295"/>
      <c r="R629" s="295"/>
    </row>
    <row r="630" spans="1:19" ht="15.75" customHeight="1" x14ac:dyDescent="0.25">
      <c r="A630" s="58">
        <v>1202</v>
      </c>
      <c r="B630" s="154">
        <v>81</v>
      </c>
      <c r="C630" s="154"/>
      <c r="D630" s="154"/>
      <c r="E630" s="154"/>
      <c r="F630" s="154"/>
      <c r="G630" s="154"/>
      <c r="H630" s="154"/>
      <c r="I630" s="154"/>
      <c r="J630" s="154"/>
      <c r="K630" s="144"/>
      <c r="L630" s="96"/>
      <c r="M630" s="97"/>
      <c r="N630" s="98"/>
      <c r="O630" s="62"/>
      <c r="P630" s="95">
        <f>B630</f>
        <v>81</v>
      </c>
      <c r="Q630" s="64"/>
      <c r="R630" s="62"/>
    </row>
    <row r="631" spans="1:19" ht="15.75" customHeight="1" x14ac:dyDescent="0.25">
      <c r="A631" s="58">
        <v>1301</v>
      </c>
      <c r="B631" s="154"/>
      <c r="C631" s="154">
        <v>71</v>
      </c>
      <c r="D631" s="154"/>
      <c r="E631" s="154"/>
      <c r="F631" s="154"/>
      <c r="G631" s="154"/>
      <c r="H631" s="154"/>
      <c r="I631" s="154"/>
      <c r="J631" s="154"/>
      <c r="K631" s="144"/>
      <c r="L631" s="101"/>
      <c r="M631" s="102"/>
      <c r="N631" s="103"/>
      <c r="O631" s="67">
        <f>IF(C631=0,"",C631/B630)</f>
        <v>0.87654320987654322</v>
      </c>
      <c r="P631" s="68">
        <v>71</v>
      </c>
      <c r="Q631" s="69">
        <f t="shared" ref="Q631:Q638" si="109">IF(P631=0,"",P631/P630)</f>
        <v>0.87654320987654322</v>
      </c>
      <c r="R631" s="69">
        <f t="shared" ref="R631:R638" si="110">IF(P631=0,"",100%-Q631)</f>
        <v>0.12345679012345678</v>
      </c>
    </row>
    <row r="632" spans="1:19" ht="15.75" customHeight="1" x14ac:dyDescent="0.25">
      <c r="A632" s="58">
        <v>1302</v>
      </c>
      <c r="B632" s="154"/>
      <c r="C632" s="154"/>
      <c r="D632" s="154">
        <v>58</v>
      </c>
      <c r="E632" s="154"/>
      <c r="F632" s="154"/>
      <c r="G632" s="154"/>
      <c r="H632" s="154"/>
      <c r="I632" s="154"/>
      <c r="J632" s="154"/>
      <c r="K632" s="144"/>
      <c r="L632" s="101"/>
      <c r="M632" s="102"/>
      <c r="N632" s="103"/>
      <c r="O632" s="67">
        <f>IF(D632=0,"",D632/C631)</f>
        <v>0.81690140845070425</v>
      </c>
      <c r="P632" s="68">
        <v>63</v>
      </c>
      <c r="Q632" s="69">
        <f t="shared" si="109"/>
        <v>0.88732394366197187</v>
      </c>
      <c r="R632" s="69">
        <f t="shared" si="110"/>
        <v>0.11267605633802813</v>
      </c>
      <c r="S632" s="70">
        <f>P632/P630</f>
        <v>0.77777777777777779</v>
      </c>
    </row>
    <row r="633" spans="1:19" ht="15.75" customHeight="1" x14ac:dyDescent="0.25">
      <c r="A633" s="58">
        <v>1401</v>
      </c>
      <c r="B633" s="154"/>
      <c r="C633" s="154"/>
      <c r="D633" s="154"/>
      <c r="E633" s="154">
        <v>55</v>
      </c>
      <c r="F633" s="154"/>
      <c r="G633" s="154"/>
      <c r="H633" s="154"/>
      <c r="I633" s="154"/>
      <c r="J633" s="154"/>
      <c r="K633" s="144"/>
      <c r="L633" s="101"/>
      <c r="M633" s="102"/>
      <c r="N633" s="103"/>
      <c r="O633" s="67">
        <f>IF(E633=0,"",E633/D632)</f>
        <v>0.94827586206896552</v>
      </c>
      <c r="P633" s="68">
        <v>56</v>
      </c>
      <c r="Q633" s="69">
        <f t="shared" si="109"/>
        <v>0.88888888888888884</v>
      </c>
      <c r="R633" s="69">
        <f t="shared" si="110"/>
        <v>0.11111111111111116</v>
      </c>
    </row>
    <row r="634" spans="1:19" ht="15.75" customHeight="1" x14ac:dyDescent="0.25">
      <c r="A634" s="58">
        <v>1402</v>
      </c>
      <c r="B634" s="154"/>
      <c r="C634" s="154"/>
      <c r="D634" s="154"/>
      <c r="E634" s="154"/>
      <c r="F634" s="154">
        <v>52</v>
      </c>
      <c r="G634" s="154"/>
      <c r="H634" s="154"/>
      <c r="I634" s="154"/>
      <c r="J634" s="154"/>
      <c r="K634" s="144"/>
      <c r="L634" s="101"/>
      <c r="M634" s="102"/>
      <c r="N634" s="103"/>
      <c r="O634" s="67">
        <f>IF(F634=0,"",F634/E633)</f>
        <v>0.94545454545454544</v>
      </c>
      <c r="P634" s="68">
        <v>52</v>
      </c>
      <c r="Q634" s="69">
        <f t="shared" si="109"/>
        <v>0.9285714285714286</v>
      </c>
      <c r="R634" s="69">
        <f t="shared" si="110"/>
        <v>7.1428571428571397E-2</v>
      </c>
    </row>
    <row r="635" spans="1:19" ht="15.75" customHeight="1" x14ac:dyDescent="0.25">
      <c r="A635" s="58">
        <v>1501</v>
      </c>
      <c r="B635" s="154"/>
      <c r="C635" s="154"/>
      <c r="D635" s="154"/>
      <c r="E635" s="154"/>
      <c r="F635" s="154"/>
      <c r="G635" s="154">
        <v>50</v>
      </c>
      <c r="H635" s="154"/>
      <c r="I635" s="154"/>
      <c r="J635" s="154"/>
      <c r="K635" s="144"/>
      <c r="L635" s="101"/>
      <c r="M635" s="102"/>
      <c r="N635" s="103"/>
      <c r="O635" s="67">
        <f>IF(G635=0,"",G635/F634)</f>
        <v>0.96153846153846156</v>
      </c>
      <c r="P635" s="68">
        <v>50</v>
      </c>
      <c r="Q635" s="69">
        <f t="shared" si="109"/>
        <v>0.96153846153846156</v>
      </c>
      <c r="R635" s="69">
        <f t="shared" si="110"/>
        <v>3.8461538461538436E-2</v>
      </c>
    </row>
    <row r="636" spans="1:19" ht="15.75" customHeight="1" x14ac:dyDescent="0.25">
      <c r="A636" s="58">
        <v>1502</v>
      </c>
      <c r="B636" s="154"/>
      <c r="C636" s="154"/>
      <c r="D636" s="154"/>
      <c r="E636" s="154"/>
      <c r="F636" s="154"/>
      <c r="G636" s="154"/>
      <c r="H636" s="154">
        <v>49</v>
      </c>
      <c r="I636" s="154"/>
      <c r="J636" s="154"/>
      <c r="K636" s="144"/>
      <c r="L636" s="101"/>
      <c r="M636" s="102"/>
      <c r="N636" s="103"/>
      <c r="O636" s="67">
        <f>IF(H636=0,"",H636/G635)</f>
        <v>0.98</v>
      </c>
      <c r="P636" s="68">
        <v>50</v>
      </c>
      <c r="Q636" s="69">
        <f t="shared" si="109"/>
        <v>1</v>
      </c>
      <c r="R636" s="69">
        <f t="shared" si="110"/>
        <v>0</v>
      </c>
    </row>
    <row r="637" spans="1:19" ht="15.75" customHeight="1" x14ac:dyDescent="0.25">
      <c r="A637" s="58">
        <v>1601</v>
      </c>
      <c r="B637" s="154"/>
      <c r="C637" s="154"/>
      <c r="D637" s="154"/>
      <c r="E637" s="154"/>
      <c r="F637" s="154"/>
      <c r="G637" s="154"/>
      <c r="H637" s="154"/>
      <c r="I637" s="154">
        <v>48</v>
      </c>
      <c r="J637" s="154"/>
      <c r="K637" s="144">
        <v>1</v>
      </c>
      <c r="L637" s="101"/>
      <c r="M637" s="102"/>
      <c r="N637" s="103"/>
      <c r="O637" s="67">
        <f>IF(I637=0,"",I637/H636)</f>
        <v>0.97959183673469385</v>
      </c>
      <c r="P637" s="68">
        <v>49</v>
      </c>
      <c r="Q637" s="69">
        <f t="shared" si="109"/>
        <v>0.98</v>
      </c>
      <c r="R637" s="69">
        <f t="shared" si="110"/>
        <v>2.0000000000000018E-2</v>
      </c>
    </row>
    <row r="638" spans="1:19" ht="15.75" customHeight="1" x14ac:dyDescent="0.25">
      <c r="A638" s="58">
        <v>1602</v>
      </c>
      <c r="B638" s="154"/>
      <c r="C638" s="154"/>
      <c r="D638" s="154"/>
      <c r="E638" s="154"/>
      <c r="F638" s="154"/>
      <c r="G638" s="154"/>
      <c r="H638" s="154"/>
      <c r="I638" s="154"/>
      <c r="J638" s="154">
        <v>48</v>
      </c>
      <c r="K638" s="144">
        <v>39</v>
      </c>
      <c r="L638" s="101"/>
      <c r="M638" s="102"/>
      <c r="N638" s="103"/>
      <c r="O638" s="71">
        <f>IF(J638=0,"",J638/I637)</f>
        <v>1</v>
      </c>
      <c r="P638" s="68">
        <v>48</v>
      </c>
      <c r="Q638" s="72">
        <f t="shared" si="109"/>
        <v>0.97959183673469385</v>
      </c>
      <c r="R638" s="72">
        <f t="shared" si="110"/>
        <v>2.0408163265306145E-2</v>
      </c>
    </row>
    <row r="639" spans="1:19" ht="15.75" customHeight="1" x14ac:dyDescent="0.25">
      <c r="A639" s="58">
        <v>1701</v>
      </c>
      <c r="B639" s="154"/>
      <c r="C639" s="154"/>
      <c r="D639" s="154"/>
      <c r="E639" s="154"/>
      <c r="F639" s="154"/>
      <c r="G639" s="154"/>
      <c r="H639" s="154"/>
      <c r="I639" s="154"/>
      <c r="J639" s="154">
        <v>2</v>
      </c>
      <c r="K639" s="144">
        <v>2</v>
      </c>
      <c r="L639" s="101"/>
      <c r="M639" s="102"/>
      <c r="N639" s="104"/>
      <c r="O639" s="105"/>
      <c r="P639" s="68">
        <v>2</v>
      </c>
      <c r="Q639" s="106"/>
      <c r="R639" s="107"/>
    </row>
    <row r="640" spans="1:19" ht="15.75" customHeight="1" x14ac:dyDescent="0.25">
      <c r="A640" s="58">
        <v>1702</v>
      </c>
      <c r="B640" s="154"/>
      <c r="C640" s="154"/>
      <c r="D640" s="154"/>
      <c r="E640" s="154"/>
      <c r="F640" s="154"/>
      <c r="G640" s="154"/>
      <c r="H640" s="154"/>
      <c r="I640" s="154"/>
      <c r="J640" s="154">
        <v>0</v>
      </c>
      <c r="K640" s="144"/>
      <c r="L640" s="101"/>
      <c r="M640" s="102"/>
      <c r="N640" s="104"/>
      <c r="O640" s="108"/>
      <c r="P640" s="109">
        <v>0</v>
      </c>
      <c r="Q640" s="110"/>
      <c r="R640" s="108"/>
    </row>
    <row r="641" spans="1:19" ht="15.75" customHeight="1" x14ac:dyDescent="0.25">
      <c r="A641" s="58">
        <v>1801</v>
      </c>
      <c r="B641" s="154"/>
      <c r="C641" s="154"/>
      <c r="D641" s="154"/>
      <c r="E641" s="154"/>
      <c r="F641" s="154"/>
      <c r="G641" s="154"/>
      <c r="H641" s="154"/>
      <c r="I641" s="154"/>
      <c r="J641" s="154"/>
      <c r="K641" s="144"/>
      <c r="L641" s="101"/>
      <c r="M641" s="102"/>
      <c r="N641" s="104"/>
      <c r="O641" s="108"/>
      <c r="P641" s="109"/>
      <c r="Q641" s="110"/>
      <c r="R641" s="108"/>
    </row>
    <row r="642" spans="1:19" ht="15.75" customHeight="1" x14ac:dyDescent="0.25">
      <c r="A642" s="58">
        <v>1802</v>
      </c>
      <c r="B642" s="154"/>
      <c r="C642" s="154"/>
      <c r="D642" s="154"/>
      <c r="E642" s="154"/>
      <c r="F642" s="154"/>
      <c r="G642" s="154"/>
      <c r="H642" s="154"/>
      <c r="I642" s="154"/>
      <c r="J642" s="154"/>
      <c r="K642" s="144"/>
      <c r="L642" s="101"/>
      <c r="M642" s="102"/>
      <c r="N642" s="104"/>
      <c r="O642" s="108"/>
      <c r="P642" s="109"/>
      <c r="Q642" s="110"/>
      <c r="R642" s="108"/>
    </row>
    <row r="643" spans="1:19" ht="15.75" customHeight="1" x14ac:dyDescent="0.25">
      <c r="A643" s="58">
        <v>1901</v>
      </c>
      <c r="B643" s="154"/>
      <c r="C643" s="154"/>
      <c r="D643" s="154"/>
      <c r="E643" s="154"/>
      <c r="F643" s="154"/>
      <c r="G643" s="154"/>
      <c r="H643" s="154"/>
      <c r="I643" s="154"/>
      <c r="J643" s="154"/>
      <c r="K643" s="144"/>
      <c r="L643" s="101"/>
      <c r="M643" s="102"/>
      <c r="N643" s="104"/>
      <c r="O643" s="102"/>
      <c r="P643" s="68"/>
      <c r="Q643" s="146"/>
      <c r="R643" s="108"/>
    </row>
    <row r="644" spans="1:19" ht="15.75" customHeight="1" x14ac:dyDescent="0.25">
      <c r="A644" s="58">
        <v>1902</v>
      </c>
      <c r="B644" s="154"/>
      <c r="C644" s="154"/>
      <c r="D644" s="154"/>
      <c r="E644" s="154"/>
      <c r="F644" s="154"/>
      <c r="G644" s="154"/>
      <c r="H644" s="154"/>
      <c r="I644" s="154"/>
      <c r="J644" s="154"/>
      <c r="K644" s="144"/>
      <c r="L644" s="101"/>
      <c r="M644" s="102"/>
      <c r="N644" s="104"/>
      <c r="O644" s="104"/>
      <c r="P644" s="68">
        <v>1</v>
      </c>
      <c r="Q644" s="104"/>
      <c r="R644" s="103"/>
    </row>
    <row r="645" spans="1:19" ht="15.75" customHeight="1" x14ac:dyDescent="0.25">
      <c r="A645" s="58">
        <v>2001</v>
      </c>
      <c r="B645" s="154"/>
      <c r="C645" s="154"/>
      <c r="D645" s="154"/>
      <c r="E645" s="154"/>
      <c r="F645" s="154"/>
      <c r="G645" s="154"/>
      <c r="H645" s="154"/>
      <c r="I645" s="154"/>
      <c r="J645" s="154"/>
      <c r="K645" s="144"/>
      <c r="L645" s="101"/>
      <c r="M645" s="102"/>
      <c r="N645" s="104"/>
      <c r="O645" s="197" t="s">
        <v>83</v>
      </c>
      <c r="P645" s="82">
        <v>42</v>
      </c>
      <c r="Q645" s="83">
        <f>SUM(K637:K642)</f>
        <v>42</v>
      </c>
      <c r="R645" s="199" t="s">
        <v>11</v>
      </c>
    </row>
    <row r="646" spans="1:19" ht="15.75" customHeight="1" x14ac:dyDescent="0.25">
      <c r="A646" s="58">
        <v>2002</v>
      </c>
      <c r="B646" s="154"/>
      <c r="C646" s="154"/>
      <c r="D646" s="154"/>
      <c r="E646" s="154"/>
      <c r="F646" s="154"/>
      <c r="G646" s="154"/>
      <c r="H646" s="154"/>
      <c r="I646" s="154"/>
      <c r="J646" s="154"/>
      <c r="K646" s="144"/>
      <c r="L646" s="101"/>
      <c r="M646" s="102"/>
      <c r="N646" s="104"/>
      <c r="O646" s="198" t="s">
        <v>85</v>
      </c>
      <c r="P646" s="86">
        <f>P645/B630</f>
        <v>0.51851851851851849</v>
      </c>
      <c r="Q646" s="87">
        <f>P645/Q645</f>
        <v>1</v>
      </c>
      <c r="R646" s="200" t="s">
        <v>86</v>
      </c>
    </row>
    <row r="647" spans="1:19" ht="15.75" customHeight="1" x14ac:dyDescent="0.25">
      <c r="A647" s="58">
        <v>2101</v>
      </c>
      <c r="B647" s="154"/>
      <c r="C647" s="154"/>
      <c r="D647" s="154"/>
      <c r="E647" s="154"/>
      <c r="F647" s="154"/>
      <c r="G647" s="154"/>
      <c r="H647" s="154"/>
      <c r="I647" s="154"/>
      <c r="J647" s="154"/>
      <c r="K647" s="144"/>
      <c r="L647" s="147"/>
      <c r="M647" s="148"/>
      <c r="N647" s="149"/>
      <c r="O647" s="91"/>
      <c r="P647" s="91"/>
      <c r="Q647" s="91"/>
      <c r="R647" s="92"/>
    </row>
    <row r="648" spans="1:19" ht="18" customHeight="1" x14ac:dyDescent="0.25">
      <c r="A648" s="28"/>
      <c r="B648" s="297" t="s">
        <v>111</v>
      </c>
      <c r="C648" s="297"/>
      <c r="D648" s="297"/>
      <c r="E648" s="297"/>
      <c r="F648" s="297"/>
      <c r="G648" s="297"/>
      <c r="H648" s="297"/>
      <c r="I648" s="297"/>
      <c r="J648" s="297"/>
      <c r="K648" s="93">
        <f>SUM(K630:K644)</f>
        <v>42</v>
      </c>
      <c r="L648" s="94">
        <f>IF(SUM(K637:K638)=0,"",SUM(K637:K638)/B630)</f>
        <v>0.49382716049382713</v>
      </c>
      <c r="M648" s="94">
        <f>IF(K648=0,"",K648/B630)</f>
        <v>0.51851851851851849</v>
      </c>
      <c r="N648" s="94">
        <f>IF(K638=0,"",M648-L648)</f>
        <v>2.4691358024691357E-2</v>
      </c>
      <c r="O648" s="3"/>
      <c r="P648" s="29"/>
      <c r="Q648" s="22"/>
      <c r="R648" s="3"/>
    </row>
    <row r="649" spans="1:19" ht="12.75" customHeight="1" x14ac:dyDescent="0.2">
      <c r="B649" s="29"/>
      <c r="C649" s="29"/>
      <c r="D649" s="29"/>
      <c r="E649" s="29"/>
      <c r="F649" s="29"/>
      <c r="K649" s="191"/>
      <c r="L649" s="3"/>
      <c r="M649" s="3"/>
      <c r="O649" s="3"/>
    </row>
    <row r="650" spans="1:19" ht="12.75" customHeight="1" x14ac:dyDescent="0.2">
      <c r="B650" s="29"/>
      <c r="C650" s="29"/>
      <c r="D650" s="29"/>
      <c r="E650" s="29"/>
      <c r="F650" s="29"/>
      <c r="G650" s="29"/>
      <c r="H650" s="29"/>
      <c r="I650" s="29"/>
      <c r="J650" s="29"/>
      <c r="K650" s="191"/>
      <c r="L650" s="3"/>
      <c r="M650" s="3"/>
      <c r="O650" s="3"/>
    </row>
    <row r="651" spans="1:19" ht="26.25" customHeight="1" x14ac:dyDescent="0.4">
      <c r="A651" s="2"/>
      <c r="B651" s="298" t="s">
        <v>99</v>
      </c>
      <c r="C651" s="299"/>
      <c r="D651" s="299"/>
      <c r="E651" s="299"/>
      <c r="F651" s="299"/>
      <c r="G651" s="299"/>
      <c r="H651" s="299"/>
      <c r="I651" s="299"/>
      <c r="J651" s="299"/>
      <c r="K651" s="181" t="s">
        <v>87</v>
      </c>
      <c r="L651" s="57"/>
      <c r="M651" s="57"/>
      <c r="N651" s="29"/>
      <c r="O651" s="3"/>
      <c r="P651" s="29"/>
      <c r="Q651" s="29"/>
      <c r="R651" s="29"/>
    </row>
    <row r="652" spans="1:19" ht="20.25" customHeight="1" x14ac:dyDescent="0.2">
      <c r="A652" s="300" t="s">
        <v>10</v>
      </c>
      <c r="B652" s="301" t="s">
        <v>100</v>
      </c>
      <c r="C652" s="302"/>
      <c r="D652" s="302"/>
      <c r="E652" s="302"/>
      <c r="F652" s="302"/>
      <c r="G652" s="302"/>
      <c r="H652" s="302"/>
      <c r="I652" s="302"/>
      <c r="J652" s="303"/>
      <c r="K652" s="304" t="s">
        <v>11</v>
      </c>
      <c r="L652" s="296" t="s">
        <v>3</v>
      </c>
      <c r="M652" s="296" t="s">
        <v>4</v>
      </c>
      <c r="N652" s="306" t="s">
        <v>5</v>
      </c>
      <c r="O652" s="296" t="s">
        <v>6</v>
      </c>
      <c r="P652" s="294" t="s">
        <v>7</v>
      </c>
      <c r="Q652" s="294" t="s">
        <v>8</v>
      </c>
      <c r="R652" s="296" t="s">
        <v>101</v>
      </c>
    </row>
    <row r="653" spans="1:19" ht="15.75" customHeight="1" x14ac:dyDescent="0.25">
      <c r="A653" s="295"/>
      <c r="B653" s="58" t="s">
        <v>102</v>
      </c>
      <c r="C653" s="58" t="s">
        <v>103</v>
      </c>
      <c r="D653" s="58" t="s">
        <v>104</v>
      </c>
      <c r="E653" s="58" t="s">
        <v>105</v>
      </c>
      <c r="F653" s="58" t="s">
        <v>106</v>
      </c>
      <c r="G653" s="58" t="s">
        <v>107</v>
      </c>
      <c r="H653" s="58" t="s">
        <v>108</v>
      </c>
      <c r="I653" s="58" t="s">
        <v>109</v>
      </c>
      <c r="J653" s="58" t="s">
        <v>110</v>
      </c>
      <c r="K653" s="305"/>
      <c r="L653" s="295"/>
      <c r="M653" s="295"/>
      <c r="N653" s="295"/>
      <c r="O653" s="295"/>
      <c r="P653" s="295"/>
      <c r="Q653" s="295"/>
      <c r="R653" s="295"/>
    </row>
    <row r="654" spans="1:19" ht="15.75" customHeight="1" x14ac:dyDescent="0.25">
      <c r="A654" s="58">
        <v>1301</v>
      </c>
      <c r="B654" s="154">
        <v>105</v>
      </c>
      <c r="C654" s="154"/>
      <c r="D654" s="154"/>
      <c r="E654" s="154"/>
      <c r="F654" s="154"/>
      <c r="G654" s="154"/>
      <c r="H654" s="154"/>
      <c r="I654" s="154"/>
      <c r="J654" s="154"/>
      <c r="K654" s="144"/>
      <c r="L654" s="96"/>
      <c r="M654" s="97"/>
      <c r="N654" s="98"/>
      <c r="O654" s="62"/>
      <c r="P654" s="95">
        <f>B654</f>
        <v>105</v>
      </c>
      <c r="Q654" s="64"/>
      <c r="R654" s="62"/>
    </row>
    <row r="655" spans="1:19" ht="15.75" customHeight="1" x14ac:dyDescent="0.25">
      <c r="A655" s="58">
        <v>1302</v>
      </c>
      <c r="B655" s="154"/>
      <c r="C655" s="154">
        <v>91</v>
      </c>
      <c r="D655" s="154"/>
      <c r="E655" s="154"/>
      <c r="F655" s="154"/>
      <c r="G655" s="154"/>
      <c r="H655" s="154"/>
      <c r="I655" s="154"/>
      <c r="J655" s="154"/>
      <c r="K655" s="144"/>
      <c r="L655" s="101"/>
      <c r="M655" s="102"/>
      <c r="N655" s="103"/>
      <c r="O655" s="67">
        <f>IF(C655=0,"",C655/B654)</f>
        <v>0.8666666666666667</v>
      </c>
      <c r="P655" s="68">
        <v>91</v>
      </c>
      <c r="Q655" s="69">
        <f t="shared" ref="Q655:Q662" si="111">IF(P655=0,"",P655/P654)</f>
        <v>0.8666666666666667</v>
      </c>
      <c r="R655" s="69">
        <f t="shared" ref="R655:R662" si="112">IF(P655=0,"",100%-Q655)</f>
        <v>0.1333333333333333</v>
      </c>
    </row>
    <row r="656" spans="1:19" ht="15.75" customHeight="1" x14ac:dyDescent="0.25">
      <c r="A656" s="58">
        <v>1401</v>
      </c>
      <c r="B656" s="154"/>
      <c r="C656" s="154"/>
      <c r="D656" s="154">
        <v>88</v>
      </c>
      <c r="E656" s="154"/>
      <c r="F656" s="154"/>
      <c r="G656" s="154"/>
      <c r="H656" s="154"/>
      <c r="I656" s="154"/>
      <c r="J656" s="154"/>
      <c r="K656" s="144"/>
      <c r="L656" s="101"/>
      <c r="M656" s="102"/>
      <c r="N656" s="103"/>
      <c r="O656" s="67">
        <f>IF(D656=0,"",D656/C655)</f>
        <v>0.96703296703296704</v>
      </c>
      <c r="P656" s="68">
        <v>88</v>
      </c>
      <c r="Q656" s="69">
        <f t="shared" si="111"/>
        <v>0.96703296703296704</v>
      </c>
      <c r="R656" s="69">
        <f t="shared" si="112"/>
        <v>3.2967032967032961E-2</v>
      </c>
      <c r="S656" s="70">
        <f>P656/P654</f>
        <v>0.83809523809523812</v>
      </c>
    </row>
    <row r="657" spans="1:18" ht="15.75" customHeight="1" x14ac:dyDescent="0.25">
      <c r="A657" s="58">
        <v>1402</v>
      </c>
      <c r="B657" s="154"/>
      <c r="C657" s="154"/>
      <c r="D657" s="154"/>
      <c r="E657" s="154">
        <v>74</v>
      </c>
      <c r="F657" s="154"/>
      <c r="G657" s="154"/>
      <c r="H657" s="154"/>
      <c r="I657" s="154"/>
      <c r="J657" s="154"/>
      <c r="K657" s="144"/>
      <c r="L657" s="101"/>
      <c r="M657" s="102"/>
      <c r="N657" s="103"/>
      <c r="O657" s="67">
        <f>IF(E657=0,"",E657/D656)</f>
        <v>0.84090909090909094</v>
      </c>
      <c r="P657" s="68">
        <v>82</v>
      </c>
      <c r="Q657" s="69">
        <f t="shared" si="111"/>
        <v>0.93181818181818177</v>
      </c>
      <c r="R657" s="69">
        <f t="shared" si="112"/>
        <v>6.8181818181818232E-2</v>
      </c>
    </row>
    <row r="658" spans="1:18" ht="15.75" customHeight="1" x14ac:dyDescent="0.25">
      <c r="A658" s="58">
        <v>1501</v>
      </c>
      <c r="B658" s="154"/>
      <c r="C658" s="154"/>
      <c r="D658" s="154"/>
      <c r="E658" s="154"/>
      <c r="F658" s="154">
        <v>66</v>
      </c>
      <c r="G658" s="154"/>
      <c r="H658" s="154"/>
      <c r="I658" s="154"/>
      <c r="J658" s="154"/>
      <c r="K658" s="144"/>
      <c r="L658" s="101"/>
      <c r="M658" s="102"/>
      <c r="N658" s="103"/>
      <c r="O658" s="67">
        <f>IF(F658=0,"",F658/E657)</f>
        <v>0.89189189189189189</v>
      </c>
      <c r="P658" s="68">
        <v>79</v>
      </c>
      <c r="Q658" s="69">
        <f t="shared" si="111"/>
        <v>0.96341463414634143</v>
      </c>
      <c r="R658" s="69">
        <f t="shared" si="112"/>
        <v>3.6585365853658569E-2</v>
      </c>
    </row>
    <row r="659" spans="1:18" ht="15.75" customHeight="1" x14ac:dyDescent="0.25">
      <c r="A659" s="58">
        <v>1502</v>
      </c>
      <c r="B659" s="154"/>
      <c r="C659" s="154"/>
      <c r="D659" s="154"/>
      <c r="E659" s="154"/>
      <c r="F659" s="154"/>
      <c r="G659" s="154">
        <v>59</v>
      </c>
      <c r="H659" s="154"/>
      <c r="I659" s="154"/>
      <c r="J659" s="154"/>
      <c r="K659" s="144"/>
      <c r="L659" s="101"/>
      <c r="M659" s="102"/>
      <c r="N659" s="103"/>
      <c r="O659" s="67">
        <f>IF(G659=0,"",G659/F658)</f>
        <v>0.89393939393939392</v>
      </c>
      <c r="P659" s="68">
        <v>76</v>
      </c>
      <c r="Q659" s="69">
        <f t="shared" si="111"/>
        <v>0.96202531645569622</v>
      </c>
      <c r="R659" s="69">
        <f t="shared" si="112"/>
        <v>3.7974683544303778E-2</v>
      </c>
    </row>
    <row r="660" spans="1:18" ht="15.75" customHeight="1" x14ac:dyDescent="0.25">
      <c r="A660" s="58">
        <v>1601</v>
      </c>
      <c r="B660" s="154"/>
      <c r="C660" s="154"/>
      <c r="D660" s="154"/>
      <c r="E660" s="154"/>
      <c r="F660" s="154"/>
      <c r="G660" s="154"/>
      <c r="H660" s="154">
        <v>59</v>
      </c>
      <c r="I660" s="154"/>
      <c r="J660" s="154"/>
      <c r="K660" s="144"/>
      <c r="L660" s="101"/>
      <c r="M660" s="102"/>
      <c r="N660" s="103"/>
      <c r="O660" s="67">
        <f>IF(H660=0,"",H660/G659)</f>
        <v>1</v>
      </c>
      <c r="P660" s="68">
        <v>73</v>
      </c>
      <c r="Q660" s="69">
        <f t="shared" si="111"/>
        <v>0.96052631578947367</v>
      </c>
      <c r="R660" s="69">
        <f t="shared" si="112"/>
        <v>3.9473684210526327E-2</v>
      </c>
    </row>
    <row r="661" spans="1:18" ht="15.75" customHeight="1" x14ac:dyDescent="0.25">
      <c r="A661" s="58">
        <v>1602</v>
      </c>
      <c r="B661" s="154"/>
      <c r="C661" s="154"/>
      <c r="D661" s="154"/>
      <c r="E661" s="154"/>
      <c r="F661" s="154"/>
      <c r="G661" s="154"/>
      <c r="H661" s="154"/>
      <c r="I661" s="154">
        <v>59</v>
      </c>
      <c r="J661" s="154"/>
      <c r="K661" s="144"/>
      <c r="L661" s="101"/>
      <c r="M661" s="102"/>
      <c r="N661" s="103"/>
      <c r="O661" s="67">
        <f>IF(I661=0,"",I661/H660)</f>
        <v>1</v>
      </c>
      <c r="P661" s="68">
        <v>70</v>
      </c>
      <c r="Q661" s="69">
        <f t="shared" si="111"/>
        <v>0.95890410958904104</v>
      </c>
      <c r="R661" s="69">
        <f t="shared" si="112"/>
        <v>4.1095890410958957E-2</v>
      </c>
    </row>
    <row r="662" spans="1:18" ht="15.75" customHeight="1" x14ac:dyDescent="0.25">
      <c r="A662" s="58">
        <v>1701</v>
      </c>
      <c r="B662" s="154"/>
      <c r="C662" s="154"/>
      <c r="D662" s="154"/>
      <c r="E662" s="154"/>
      <c r="F662" s="154"/>
      <c r="G662" s="154"/>
      <c r="H662" s="154"/>
      <c r="I662" s="154"/>
      <c r="J662" s="154">
        <v>59</v>
      </c>
      <c r="K662" s="144">
        <v>46</v>
      </c>
      <c r="L662" s="101"/>
      <c r="M662" s="102"/>
      <c r="N662" s="103"/>
      <c r="O662" s="71">
        <f>IF(J662=0,"",J662/I661)</f>
        <v>1</v>
      </c>
      <c r="P662" s="68">
        <v>70</v>
      </c>
      <c r="Q662" s="72">
        <f t="shared" si="111"/>
        <v>1</v>
      </c>
      <c r="R662" s="72">
        <f t="shared" si="112"/>
        <v>0</v>
      </c>
    </row>
    <row r="663" spans="1:18" ht="15.75" customHeight="1" x14ac:dyDescent="0.25">
      <c r="A663" s="58">
        <v>1702</v>
      </c>
      <c r="B663" s="154"/>
      <c r="C663" s="154"/>
      <c r="D663" s="154"/>
      <c r="E663" s="154"/>
      <c r="F663" s="154"/>
      <c r="G663" s="154"/>
      <c r="H663" s="154"/>
      <c r="I663" s="154"/>
      <c r="J663" s="154">
        <v>13</v>
      </c>
      <c r="K663" s="144">
        <v>10</v>
      </c>
      <c r="L663" s="101"/>
      <c r="M663" s="102"/>
      <c r="N663" s="104"/>
      <c r="O663" s="105"/>
      <c r="P663" s="68">
        <v>20</v>
      </c>
      <c r="Q663" s="106"/>
      <c r="R663" s="107"/>
    </row>
    <row r="664" spans="1:18" ht="15.75" customHeight="1" x14ac:dyDescent="0.25">
      <c r="A664" s="58">
        <v>1801</v>
      </c>
      <c r="B664" s="154"/>
      <c r="C664" s="154"/>
      <c r="D664" s="154"/>
      <c r="E664" s="154"/>
      <c r="F664" s="154"/>
      <c r="G664" s="154"/>
      <c r="H664" s="154"/>
      <c r="I664" s="154"/>
      <c r="J664" s="154">
        <v>6</v>
      </c>
      <c r="K664" s="144">
        <v>4</v>
      </c>
      <c r="L664" s="101"/>
      <c r="M664" s="102"/>
      <c r="N664" s="104"/>
      <c r="O664" s="108"/>
      <c r="P664" s="109">
        <v>11</v>
      </c>
      <c r="Q664" s="110"/>
      <c r="R664" s="108"/>
    </row>
    <row r="665" spans="1:18" ht="15.75" customHeight="1" x14ac:dyDescent="0.25">
      <c r="A665" s="58">
        <v>1802</v>
      </c>
      <c r="B665" s="154"/>
      <c r="C665" s="154"/>
      <c r="D665" s="154"/>
      <c r="E665" s="154"/>
      <c r="F665" s="154"/>
      <c r="G665" s="154"/>
      <c r="H665" s="154"/>
      <c r="I665" s="154"/>
      <c r="J665" s="154">
        <v>2</v>
      </c>
      <c r="K665" s="144">
        <v>1</v>
      </c>
      <c r="L665" s="101"/>
      <c r="M665" s="102"/>
      <c r="N665" s="104"/>
      <c r="O665" s="108"/>
      <c r="P665" s="109">
        <v>3</v>
      </c>
      <c r="Q665" s="110"/>
      <c r="R665" s="108"/>
    </row>
    <row r="666" spans="1:18" ht="15.75" customHeight="1" x14ac:dyDescent="0.25">
      <c r="A666" s="58">
        <v>1901</v>
      </c>
      <c r="B666" s="154"/>
      <c r="C666" s="154"/>
      <c r="D666" s="154"/>
      <c r="E666" s="154"/>
      <c r="F666" s="154"/>
      <c r="G666" s="154"/>
      <c r="H666" s="154"/>
      <c r="I666" s="154"/>
      <c r="J666" s="154">
        <v>2</v>
      </c>
      <c r="K666" s="144"/>
      <c r="L666" s="101"/>
      <c r="M666" s="102"/>
      <c r="N666" s="104"/>
      <c r="O666" s="108"/>
      <c r="P666" s="109">
        <v>2</v>
      </c>
      <c r="Q666" s="110"/>
      <c r="R666" s="108"/>
    </row>
    <row r="667" spans="1:18" ht="15.75" customHeight="1" x14ac:dyDescent="0.25">
      <c r="A667" s="58">
        <v>1902</v>
      </c>
      <c r="B667" s="154"/>
      <c r="C667" s="154"/>
      <c r="D667" s="154"/>
      <c r="E667" s="154"/>
      <c r="F667" s="154"/>
      <c r="G667" s="154"/>
      <c r="H667" s="154"/>
      <c r="I667" s="154"/>
      <c r="J667" s="154">
        <v>2</v>
      </c>
      <c r="K667" s="144">
        <v>2</v>
      </c>
      <c r="L667" s="101"/>
      <c r="M667" s="102"/>
      <c r="N667" s="104"/>
      <c r="O667" s="102"/>
      <c r="P667" s="68">
        <v>2</v>
      </c>
      <c r="Q667" s="146"/>
      <c r="R667" s="108"/>
    </row>
    <row r="668" spans="1:18" ht="15.75" customHeight="1" x14ac:dyDescent="0.25">
      <c r="A668" s="58">
        <v>2001</v>
      </c>
      <c r="B668" s="154"/>
      <c r="C668" s="154"/>
      <c r="D668" s="154"/>
      <c r="E668" s="154"/>
      <c r="F668" s="154"/>
      <c r="G668" s="154"/>
      <c r="H668" s="154"/>
      <c r="I668" s="154"/>
      <c r="J668" s="154"/>
      <c r="K668" s="144"/>
      <c r="L668" s="101"/>
      <c r="M668" s="102"/>
      <c r="N668" s="104"/>
      <c r="O668" s="104"/>
      <c r="P668" s="104"/>
      <c r="Q668" s="104"/>
      <c r="R668" s="103"/>
    </row>
    <row r="669" spans="1:18" ht="15.75" customHeight="1" x14ac:dyDescent="0.25">
      <c r="A669" s="58">
        <v>2002</v>
      </c>
      <c r="B669" s="154"/>
      <c r="C669" s="154"/>
      <c r="D669" s="154"/>
      <c r="E669" s="154"/>
      <c r="F669" s="154"/>
      <c r="G669" s="154"/>
      <c r="H669" s="154"/>
      <c r="I669" s="154"/>
      <c r="J669" s="154"/>
      <c r="K669" s="144"/>
      <c r="L669" s="101"/>
      <c r="M669" s="102"/>
      <c r="N669" s="104"/>
      <c r="O669" s="197" t="s">
        <v>83</v>
      </c>
      <c r="P669" s="82">
        <v>45</v>
      </c>
      <c r="Q669" s="83">
        <f>SUM(K661:K668)</f>
        <v>63</v>
      </c>
      <c r="R669" s="199" t="s">
        <v>11</v>
      </c>
    </row>
    <row r="670" spans="1:18" ht="15.75" customHeight="1" x14ac:dyDescent="0.25">
      <c r="A670" s="58">
        <v>2101</v>
      </c>
      <c r="B670" s="154"/>
      <c r="C670" s="154"/>
      <c r="D670" s="154"/>
      <c r="E670" s="154"/>
      <c r="F670" s="154"/>
      <c r="G670" s="154"/>
      <c r="H670" s="154"/>
      <c r="I670" s="154"/>
      <c r="J670" s="154"/>
      <c r="K670" s="144"/>
      <c r="L670" s="101"/>
      <c r="M670" s="102"/>
      <c r="N670" s="104"/>
      <c r="O670" s="198" t="s">
        <v>85</v>
      </c>
      <c r="P670" s="86">
        <f>P669/B654</f>
        <v>0.42857142857142855</v>
      </c>
      <c r="Q670" s="87">
        <f>P669/Q669</f>
        <v>0.7142857142857143</v>
      </c>
      <c r="R670" s="200" t="s">
        <v>86</v>
      </c>
    </row>
    <row r="671" spans="1:18" ht="15.75" customHeight="1" x14ac:dyDescent="0.25">
      <c r="A671" s="58">
        <v>2102</v>
      </c>
      <c r="B671" s="154"/>
      <c r="C671" s="154"/>
      <c r="D671" s="154"/>
      <c r="E671" s="154"/>
      <c r="F671" s="154"/>
      <c r="G671" s="154"/>
      <c r="H671" s="154"/>
      <c r="I671" s="154"/>
      <c r="J671" s="154"/>
      <c r="K671" s="144"/>
      <c r="L671" s="147"/>
      <c r="M671" s="148"/>
      <c r="N671" s="149"/>
      <c r="O671" s="91"/>
      <c r="P671" s="91"/>
      <c r="Q671" s="91"/>
      <c r="R671" s="92"/>
    </row>
    <row r="672" spans="1:18" ht="18" customHeight="1" x14ac:dyDescent="0.25">
      <c r="A672" s="28"/>
      <c r="B672" s="297" t="s">
        <v>111</v>
      </c>
      <c r="C672" s="297"/>
      <c r="D672" s="297"/>
      <c r="E672" s="297"/>
      <c r="F672" s="297"/>
      <c r="G672" s="297"/>
      <c r="H672" s="297"/>
      <c r="I672" s="297"/>
      <c r="J672" s="297"/>
      <c r="K672" s="93">
        <f>SUM(K654:K668)</f>
        <v>63</v>
      </c>
      <c r="L672" s="94">
        <f>IF(SUM(K661:K662)=0,"",SUM(K661:K662)/B654)</f>
        <v>0.43809523809523809</v>
      </c>
      <c r="M672" s="94">
        <f>IF(K672=0,"",K672/B654)</f>
        <v>0.6</v>
      </c>
      <c r="N672" s="94">
        <f>IF(K662=0,"",M672-L672)</f>
        <v>0.16190476190476188</v>
      </c>
      <c r="O672" s="3"/>
      <c r="P672" s="29"/>
      <c r="Q672" s="22"/>
      <c r="R672" s="3"/>
    </row>
    <row r="673" spans="1:19" ht="12.75" customHeight="1" x14ac:dyDescent="0.2">
      <c r="B673" s="29"/>
      <c r="C673" s="29"/>
      <c r="D673" s="29"/>
      <c r="E673" s="29"/>
      <c r="F673" s="29"/>
      <c r="K673" s="191"/>
      <c r="L673" s="3"/>
      <c r="M673" s="3"/>
      <c r="O673" s="3"/>
    </row>
    <row r="674" spans="1:19" ht="12.75" customHeight="1" x14ac:dyDescent="0.2">
      <c r="B674" s="29"/>
      <c r="C674" s="29"/>
      <c r="D674" s="29"/>
      <c r="E674" s="29"/>
      <c r="F674" s="29"/>
      <c r="G674" s="29"/>
      <c r="H674" s="29"/>
      <c r="I674" s="29"/>
      <c r="J674" s="29"/>
      <c r="K674" s="191"/>
      <c r="L674" s="3"/>
      <c r="M674" s="3"/>
      <c r="O674" s="3"/>
    </row>
    <row r="675" spans="1:19" ht="26.25" customHeight="1" x14ac:dyDescent="0.4">
      <c r="A675" s="2"/>
      <c r="B675" s="298" t="s">
        <v>99</v>
      </c>
      <c r="C675" s="299"/>
      <c r="D675" s="299"/>
      <c r="E675" s="299"/>
      <c r="F675" s="299"/>
      <c r="G675" s="299"/>
      <c r="H675" s="299"/>
      <c r="I675" s="299"/>
      <c r="J675" s="299"/>
      <c r="K675" s="181" t="s">
        <v>88</v>
      </c>
      <c r="L675" s="57"/>
      <c r="M675" s="57"/>
      <c r="N675" s="29"/>
      <c r="O675" s="3"/>
      <c r="P675" s="29"/>
      <c r="Q675" s="29"/>
      <c r="R675" s="29"/>
    </row>
    <row r="676" spans="1:19" ht="20.25" customHeight="1" x14ac:dyDescent="0.2">
      <c r="A676" s="300" t="s">
        <v>10</v>
      </c>
      <c r="B676" s="301" t="s">
        <v>100</v>
      </c>
      <c r="C676" s="302"/>
      <c r="D676" s="302"/>
      <c r="E676" s="302"/>
      <c r="F676" s="302"/>
      <c r="G676" s="302"/>
      <c r="H676" s="302"/>
      <c r="I676" s="302"/>
      <c r="J676" s="303"/>
      <c r="K676" s="304" t="s">
        <v>11</v>
      </c>
      <c r="L676" s="296" t="s">
        <v>3</v>
      </c>
      <c r="M676" s="296" t="s">
        <v>4</v>
      </c>
      <c r="N676" s="306" t="s">
        <v>5</v>
      </c>
      <c r="O676" s="296" t="s">
        <v>6</v>
      </c>
      <c r="P676" s="294" t="s">
        <v>7</v>
      </c>
      <c r="Q676" s="294" t="s">
        <v>8</v>
      </c>
      <c r="R676" s="296" t="s">
        <v>101</v>
      </c>
    </row>
    <row r="677" spans="1:19" ht="15.75" customHeight="1" x14ac:dyDescent="0.25">
      <c r="A677" s="295"/>
      <c r="B677" s="58" t="s">
        <v>102</v>
      </c>
      <c r="C677" s="58" t="s">
        <v>103</v>
      </c>
      <c r="D677" s="58" t="s">
        <v>104</v>
      </c>
      <c r="E677" s="58" t="s">
        <v>105</v>
      </c>
      <c r="F677" s="58" t="s">
        <v>106</v>
      </c>
      <c r="G677" s="58" t="s">
        <v>107</v>
      </c>
      <c r="H677" s="58" t="s">
        <v>108</v>
      </c>
      <c r="I677" s="58" t="s">
        <v>109</v>
      </c>
      <c r="J677" s="58" t="s">
        <v>110</v>
      </c>
      <c r="K677" s="305"/>
      <c r="L677" s="295"/>
      <c r="M677" s="295"/>
      <c r="N677" s="295"/>
      <c r="O677" s="295"/>
      <c r="P677" s="295"/>
      <c r="Q677" s="295"/>
      <c r="R677" s="295"/>
    </row>
    <row r="678" spans="1:19" ht="15.75" customHeight="1" x14ac:dyDescent="0.25">
      <c r="A678" s="58">
        <v>1302</v>
      </c>
      <c r="B678" s="154">
        <v>96</v>
      </c>
      <c r="C678" s="154"/>
      <c r="D678" s="154"/>
      <c r="E678" s="154"/>
      <c r="F678" s="154"/>
      <c r="G678" s="154"/>
      <c r="H678" s="154"/>
      <c r="I678" s="154"/>
      <c r="J678" s="154"/>
      <c r="K678" s="144"/>
      <c r="L678" s="96"/>
      <c r="M678" s="97"/>
      <c r="N678" s="98"/>
      <c r="O678" s="62"/>
      <c r="P678" s="95">
        <f>B678</f>
        <v>96</v>
      </c>
      <c r="Q678" s="64"/>
      <c r="R678" s="62"/>
    </row>
    <row r="679" spans="1:19" ht="15.75" customHeight="1" x14ac:dyDescent="0.25">
      <c r="A679" s="58">
        <v>1401</v>
      </c>
      <c r="B679" s="154"/>
      <c r="C679" s="154">
        <v>74</v>
      </c>
      <c r="D679" s="154"/>
      <c r="E679" s="154"/>
      <c r="F679" s="154"/>
      <c r="G679" s="154"/>
      <c r="H679" s="154"/>
      <c r="I679" s="154"/>
      <c r="J679" s="154"/>
      <c r="K679" s="144"/>
      <c r="L679" s="101"/>
      <c r="M679" s="102"/>
      <c r="N679" s="103"/>
      <c r="O679" s="67">
        <f>IF(C679=0,"",C679/B678)</f>
        <v>0.77083333333333337</v>
      </c>
      <c r="P679" s="68">
        <v>74</v>
      </c>
      <c r="Q679" s="69">
        <f t="shared" ref="Q679:Q686" si="113">IF(P679=0,"",P679/P678)</f>
        <v>0.77083333333333337</v>
      </c>
      <c r="R679" s="69">
        <f t="shared" ref="R679:R686" si="114">IF(P679=0,"",100%-Q679)</f>
        <v>0.22916666666666663</v>
      </c>
    </row>
    <row r="680" spans="1:19" ht="15.75" customHeight="1" x14ac:dyDescent="0.25">
      <c r="A680" s="58">
        <v>1402</v>
      </c>
      <c r="B680" s="154"/>
      <c r="C680" s="154"/>
      <c r="D680" s="154">
        <v>64</v>
      </c>
      <c r="E680" s="154"/>
      <c r="F680" s="154"/>
      <c r="G680" s="154"/>
      <c r="H680" s="154"/>
      <c r="I680" s="154"/>
      <c r="J680" s="154"/>
      <c r="K680" s="144"/>
      <c r="L680" s="101"/>
      <c r="M680" s="102"/>
      <c r="N680" s="103"/>
      <c r="O680" s="67">
        <f>IF(D680=0,"",D680/C679)</f>
        <v>0.86486486486486491</v>
      </c>
      <c r="P680" s="68">
        <v>73</v>
      </c>
      <c r="Q680" s="69">
        <f t="shared" si="113"/>
        <v>0.98648648648648651</v>
      </c>
      <c r="R680" s="69">
        <f t="shared" si="114"/>
        <v>1.3513513513513487E-2</v>
      </c>
      <c r="S680" s="70">
        <f>P680/P678</f>
        <v>0.76041666666666663</v>
      </c>
    </row>
    <row r="681" spans="1:19" ht="15.75" customHeight="1" x14ac:dyDescent="0.25">
      <c r="A681" s="58">
        <v>1501</v>
      </c>
      <c r="B681" s="154"/>
      <c r="C681" s="154"/>
      <c r="D681" s="154"/>
      <c r="E681" s="154">
        <v>58</v>
      </c>
      <c r="F681" s="154"/>
      <c r="G681" s="154"/>
      <c r="H681" s="154"/>
      <c r="I681" s="154"/>
      <c r="J681" s="154"/>
      <c r="K681" s="144"/>
      <c r="L681" s="101"/>
      <c r="M681" s="102"/>
      <c r="N681" s="103"/>
      <c r="O681" s="67">
        <f>IF(E681=0,"",E681/D680)</f>
        <v>0.90625</v>
      </c>
      <c r="P681" s="68">
        <v>68</v>
      </c>
      <c r="Q681" s="69">
        <f t="shared" si="113"/>
        <v>0.93150684931506844</v>
      </c>
      <c r="R681" s="69">
        <f t="shared" si="114"/>
        <v>6.8493150684931559E-2</v>
      </c>
    </row>
    <row r="682" spans="1:19" ht="15.75" customHeight="1" x14ac:dyDescent="0.25">
      <c r="A682" s="58">
        <v>1502</v>
      </c>
      <c r="B682" s="154"/>
      <c r="C682" s="154"/>
      <c r="D682" s="154"/>
      <c r="E682" s="154"/>
      <c r="F682" s="154">
        <v>47</v>
      </c>
      <c r="G682" s="154"/>
      <c r="H682" s="154"/>
      <c r="I682" s="154"/>
      <c r="J682" s="154"/>
      <c r="K682" s="144"/>
      <c r="L682" s="101"/>
      <c r="M682" s="102"/>
      <c r="N682" s="103"/>
      <c r="O682" s="67">
        <f>IF(F682=0,"",F682/E681)</f>
        <v>0.81034482758620685</v>
      </c>
      <c r="P682" s="68">
        <v>66</v>
      </c>
      <c r="Q682" s="69">
        <f t="shared" si="113"/>
        <v>0.97058823529411764</v>
      </c>
      <c r="R682" s="69">
        <f t="shared" si="114"/>
        <v>2.9411764705882359E-2</v>
      </c>
    </row>
    <row r="683" spans="1:19" ht="15.75" customHeight="1" x14ac:dyDescent="0.25">
      <c r="A683" s="58">
        <v>1601</v>
      </c>
      <c r="B683" s="154"/>
      <c r="C683" s="154"/>
      <c r="D683" s="154"/>
      <c r="E683" s="154"/>
      <c r="F683" s="154"/>
      <c r="G683" s="154">
        <v>43</v>
      </c>
      <c r="H683" s="154"/>
      <c r="I683" s="154"/>
      <c r="J683" s="154"/>
      <c r="K683" s="144"/>
      <c r="L683" s="101"/>
      <c r="M683" s="102"/>
      <c r="N683" s="103"/>
      <c r="O683" s="67">
        <f>IF(G683=0,"",G683/F682)</f>
        <v>0.91489361702127658</v>
      </c>
      <c r="P683" s="68">
        <v>65</v>
      </c>
      <c r="Q683" s="69">
        <f t="shared" si="113"/>
        <v>0.98484848484848486</v>
      </c>
      <c r="R683" s="69">
        <f t="shared" si="114"/>
        <v>1.5151515151515138E-2</v>
      </c>
    </row>
    <row r="684" spans="1:19" ht="15.75" customHeight="1" x14ac:dyDescent="0.25">
      <c r="A684" s="58">
        <v>1602</v>
      </c>
      <c r="B684" s="154"/>
      <c r="C684" s="154"/>
      <c r="D684" s="154"/>
      <c r="E684" s="154"/>
      <c r="F684" s="154"/>
      <c r="G684" s="154"/>
      <c r="H684" s="154">
        <v>43</v>
      </c>
      <c r="I684" s="154"/>
      <c r="J684" s="154"/>
      <c r="K684" s="144"/>
      <c r="L684" s="101"/>
      <c r="M684" s="102"/>
      <c r="N684" s="103"/>
      <c r="O684" s="67">
        <f>IF(H684=0,"",H684/G683)</f>
        <v>1</v>
      </c>
      <c r="P684" s="68">
        <v>61</v>
      </c>
      <c r="Q684" s="69">
        <f t="shared" si="113"/>
        <v>0.93846153846153846</v>
      </c>
      <c r="R684" s="69">
        <f t="shared" si="114"/>
        <v>6.1538461538461542E-2</v>
      </c>
    </row>
    <row r="685" spans="1:19" ht="15.75" customHeight="1" x14ac:dyDescent="0.25">
      <c r="A685" s="58">
        <v>1701</v>
      </c>
      <c r="B685" s="154"/>
      <c r="C685" s="154"/>
      <c r="D685" s="154"/>
      <c r="E685" s="154"/>
      <c r="F685" s="154"/>
      <c r="G685" s="154"/>
      <c r="H685" s="154"/>
      <c r="I685" s="154">
        <v>43</v>
      </c>
      <c r="J685" s="154"/>
      <c r="K685" s="144"/>
      <c r="L685" s="101"/>
      <c r="M685" s="102"/>
      <c r="N685" s="103"/>
      <c r="O685" s="67">
        <f>IF(I685=0,"",I685/H684)</f>
        <v>1</v>
      </c>
      <c r="P685" s="68">
        <v>60</v>
      </c>
      <c r="Q685" s="69">
        <f t="shared" si="113"/>
        <v>0.98360655737704916</v>
      </c>
      <c r="R685" s="69">
        <f t="shared" si="114"/>
        <v>1.6393442622950838E-2</v>
      </c>
    </row>
    <row r="686" spans="1:19" ht="15.75" customHeight="1" x14ac:dyDescent="0.25">
      <c r="A686" s="58">
        <v>1702</v>
      </c>
      <c r="B686" s="154"/>
      <c r="C686" s="154"/>
      <c r="D686" s="154"/>
      <c r="E686" s="154"/>
      <c r="F686" s="154"/>
      <c r="G686" s="154"/>
      <c r="H686" s="154"/>
      <c r="I686" s="154"/>
      <c r="J686" s="154">
        <v>43</v>
      </c>
      <c r="K686" s="144">
        <v>31</v>
      </c>
      <c r="L686" s="101"/>
      <c r="M686" s="102"/>
      <c r="N686" s="103"/>
      <c r="O686" s="71">
        <f>IF(J686=0,"",J686/I685)</f>
        <v>1</v>
      </c>
      <c r="P686" s="68">
        <v>59</v>
      </c>
      <c r="Q686" s="72">
        <f t="shared" si="113"/>
        <v>0.98333333333333328</v>
      </c>
      <c r="R686" s="72">
        <f t="shared" si="114"/>
        <v>1.6666666666666718E-2</v>
      </c>
    </row>
    <row r="687" spans="1:19" ht="15.75" customHeight="1" x14ac:dyDescent="0.25">
      <c r="A687" s="58">
        <v>1801</v>
      </c>
      <c r="B687" s="154"/>
      <c r="C687" s="154"/>
      <c r="D687" s="154"/>
      <c r="E687" s="154"/>
      <c r="F687" s="154"/>
      <c r="G687" s="154"/>
      <c r="H687" s="154"/>
      <c r="I687" s="154"/>
      <c r="J687" s="154">
        <v>35</v>
      </c>
      <c r="K687" s="144">
        <v>16</v>
      </c>
      <c r="L687" s="101"/>
      <c r="M687" s="102"/>
      <c r="N687" s="104"/>
      <c r="O687" s="105"/>
      <c r="P687" s="68">
        <v>43</v>
      </c>
      <c r="Q687" s="106"/>
      <c r="R687" s="107"/>
    </row>
    <row r="688" spans="1:19" ht="15.75" customHeight="1" x14ac:dyDescent="0.25">
      <c r="A688" s="58">
        <v>1802</v>
      </c>
      <c r="B688" s="154"/>
      <c r="C688" s="154"/>
      <c r="D688" s="154"/>
      <c r="E688" s="154"/>
      <c r="F688" s="154"/>
      <c r="G688" s="154"/>
      <c r="H688" s="154"/>
      <c r="I688" s="154"/>
      <c r="J688" s="154">
        <v>5</v>
      </c>
      <c r="K688" s="144">
        <v>4</v>
      </c>
      <c r="L688" s="101"/>
      <c r="M688" s="102"/>
      <c r="N688" s="104"/>
      <c r="O688" s="108"/>
      <c r="P688" s="109">
        <v>6</v>
      </c>
      <c r="Q688" s="110"/>
      <c r="R688" s="108"/>
    </row>
    <row r="689" spans="1:19" ht="15.75" customHeight="1" x14ac:dyDescent="0.25">
      <c r="A689" s="58">
        <v>1901</v>
      </c>
      <c r="B689" s="154"/>
      <c r="C689" s="154"/>
      <c r="D689" s="154"/>
      <c r="E689" s="154"/>
      <c r="F689" s="154"/>
      <c r="G689" s="154"/>
      <c r="H689" s="154"/>
      <c r="I689" s="154"/>
      <c r="J689" s="154">
        <v>2</v>
      </c>
      <c r="K689" s="144">
        <v>2</v>
      </c>
      <c r="L689" s="101"/>
      <c r="M689" s="102"/>
      <c r="N689" s="104"/>
      <c r="O689" s="108"/>
      <c r="P689" s="109">
        <v>2</v>
      </c>
      <c r="Q689" s="110"/>
      <c r="R689" s="108"/>
    </row>
    <row r="690" spans="1:19" ht="15.75" customHeight="1" x14ac:dyDescent="0.25">
      <c r="A690" s="58">
        <v>1902</v>
      </c>
      <c r="B690" s="154"/>
      <c r="C690" s="154"/>
      <c r="D690" s="154"/>
      <c r="E690" s="154"/>
      <c r="F690" s="154"/>
      <c r="G690" s="154"/>
      <c r="H690" s="154"/>
      <c r="I690" s="154"/>
      <c r="J690" s="154">
        <v>1</v>
      </c>
      <c r="K690" s="144">
        <v>1</v>
      </c>
      <c r="L690" s="101"/>
      <c r="M690" s="102"/>
      <c r="N690" s="104"/>
      <c r="O690" s="108"/>
      <c r="P690" s="109">
        <v>1</v>
      </c>
      <c r="Q690" s="110"/>
      <c r="R690" s="108"/>
    </row>
    <row r="691" spans="1:19" ht="15.75" customHeight="1" x14ac:dyDescent="0.25">
      <c r="A691" s="58">
        <v>2001</v>
      </c>
      <c r="B691" s="154"/>
      <c r="C691" s="154"/>
      <c r="D691" s="154"/>
      <c r="E691" s="154"/>
      <c r="F691" s="154"/>
      <c r="G691" s="154"/>
      <c r="H691" s="154"/>
      <c r="I691" s="154"/>
      <c r="J691" s="154"/>
      <c r="K691" s="144"/>
      <c r="L691" s="101"/>
      <c r="M691" s="102"/>
      <c r="N691" s="104"/>
      <c r="O691" s="102"/>
      <c r="P691" s="68"/>
      <c r="Q691" s="146"/>
      <c r="R691" s="108"/>
    </row>
    <row r="692" spans="1:19" ht="15.75" customHeight="1" x14ac:dyDescent="0.25">
      <c r="A692" s="58">
        <v>2002</v>
      </c>
      <c r="B692" s="154"/>
      <c r="C692" s="154"/>
      <c r="D692" s="154"/>
      <c r="E692" s="154"/>
      <c r="F692" s="154"/>
      <c r="G692" s="154"/>
      <c r="H692" s="154"/>
      <c r="I692" s="154"/>
      <c r="J692" s="154"/>
      <c r="K692" s="144"/>
      <c r="L692" s="101"/>
      <c r="M692" s="102"/>
      <c r="N692" s="104"/>
      <c r="O692" s="104"/>
      <c r="P692" s="104"/>
      <c r="Q692" s="104"/>
      <c r="R692" s="103"/>
    </row>
    <row r="693" spans="1:19" ht="15.75" customHeight="1" x14ac:dyDescent="0.25">
      <c r="A693" s="58">
        <v>2101</v>
      </c>
      <c r="B693" s="154"/>
      <c r="C693" s="154"/>
      <c r="D693" s="154"/>
      <c r="E693" s="154"/>
      <c r="F693" s="154"/>
      <c r="G693" s="154"/>
      <c r="H693" s="154"/>
      <c r="I693" s="154"/>
      <c r="J693" s="154"/>
      <c r="K693" s="144"/>
      <c r="L693" s="101"/>
      <c r="M693" s="102"/>
      <c r="N693" s="104"/>
      <c r="O693" s="197" t="s">
        <v>83</v>
      </c>
      <c r="P693" s="82">
        <v>50</v>
      </c>
      <c r="Q693" s="83">
        <f>SUM(K685:K691)</f>
        <v>54</v>
      </c>
      <c r="R693" s="199" t="s">
        <v>11</v>
      </c>
    </row>
    <row r="694" spans="1:19" ht="15.75" customHeight="1" x14ac:dyDescent="0.25">
      <c r="A694" s="58">
        <v>2102</v>
      </c>
      <c r="B694" s="154"/>
      <c r="C694" s="154"/>
      <c r="D694" s="154"/>
      <c r="E694" s="154"/>
      <c r="F694" s="154"/>
      <c r="G694" s="154"/>
      <c r="H694" s="154"/>
      <c r="I694" s="154"/>
      <c r="J694" s="154"/>
      <c r="K694" s="144"/>
      <c r="L694" s="101"/>
      <c r="M694" s="102"/>
      <c r="N694" s="104"/>
      <c r="O694" s="198" t="s">
        <v>85</v>
      </c>
      <c r="P694" s="86">
        <f>P693/B678</f>
        <v>0.52083333333333337</v>
      </c>
      <c r="Q694" s="87">
        <f>P693/Q693</f>
        <v>0.92592592592592593</v>
      </c>
      <c r="R694" s="200" t="s">
        <v>86</v>
      </c>
    </row>
    <row r="695" spans="1:19" ht="15.75" customHeight="1" x14ac:dyDescent="0.25">
      <c r="A695" s="58">
        <v>2201</v>
      </c>
      <c r="B695" s="154"/>
      <c r="C695" s="154"/>
      <c r="D695" s="154"/>
      <c r="E695" s="154"/>
      <c r="F695" s="154"/>
      <c r="G695" s="154"/>
      <c r="H695" s="154"/>
      <c r="I695" s="154"/>
      <c r="J695" s="154"/>
      <c r="K695" s="144"/>
      <c r="L695" s="147"/>
      <c r="M695" s="148"/>
      <c r="N695" s="149"/>
      <c r="O695" s="91"/>
      <c r="P695" s="91"/>
      <c r="Q695" s="91"/>
      <c r="R695" s="92"/>
    </row>
    <row r="696" spans="1:19" ht="18" customHeight="1" x14ac:dyDescent="0.25">
      <c r="A696" s="28"/>
      <c r="B696" s="297" t="s">
        <v>111</v>
      </c>
      <c r="C696" s="297"/>
      <c r="D696" s="297"/>
      <c r="E696" s="297"/>
      <c r="F696" s="297"/>
      <c r="G696" s="297"/>
      <c r="H696" s="297"/>
      <c r="I696" s="297"/>
      <c r="J696" s="297"/>
      <c r="K696" s="93">
        <f>SUM(K678:K692)</f>
        <v>54</v>
      </c>
      <c r="L696" s="94">
        <f>IF(SUM(K685:K686)=0,"",SUM(K685:K686)/B678)</f>
        <v>0.32291666666666669</v>
      </c>
      <c r="M696" s="94">
        <f>IF(K696=0,"",K696/B678)</f>
        <v>0.5625</v>
      </c>
      <c r="N696" s="94">
        <f>IF(K686=0,"",M696-L696)</f>
        <v>0.23958333333333331</v>
      </c>
      <c r="O696" s="3"/>
      <c r="P696" s="29"/>
      <c r="Q696" s="22"/>
      <c r="R696" s="3"/>
    </row>
    <row r="697" spans="1:19" ht="12.75" customHeight="1" x14ac:dyDescent="0.2">
      <c r="B697" s="29"/>
      <c r="C697" s="29"/>
      <c r="D697" s="29"/>
      <c r="E697" s="29"/>
      <c r="F697" s="29"/>
      <c r="G697" s="29"/>
      <c r="H697" s="29"/>
      <c r="I697" s="29"/>
      <c r="J697" s="29"/>
      <c r="K697" s="191"/>
      <c r="L697" s="3"/>
      <c r="M697" s="3"/>
      <c r="O697" s="3"/>
    </row>
    <row r="698" spans="1:19" ht="12.75" customHeight="1" x14ac:dyDescent="0.2">
      <c r="B698" s="29"/>
      <c r="C698" s="29"/>
      <c r="D698" s="29"/>
      <c r="E698" s="29"/>
      <c r="F698" s="29"/>
      <c r="G698" s="29"/>
      <c r="H698" s="29"/>
      <c r="I698" s="29"/>
      <c r="J698" s="29"/>
      <c r="K698" s="191"/>
      <c r="L698" s="3"/>
      <c r="M698" s="3"/>
      <c r="O698" s="3"/>
    </row>
    <row r="699" spans="1:19" ht="26.25" customHeight="1" x14ac:dyDescent="0.4">
      <c r="B699" s="298" t="s">
        <v>99</v>
      </c>
      <c r="C699" s="299"/>
      <c r="D699" s="299"/>
      <c r="E699" s="299"/>
      <c r="F699" s="299"/>
      <c r="G699" s="299"/>
      <c r="H699" s="299"/>
      <c r="I699" s="299"/>
      <c r="J699" s="299"/>
      <c r="K699" s="181" t="s">
        <v>91</v>
      </c>
      <c r="L699" s="3"/>
      <c r="M699" s="3"/>
      <c r="N699" s="29"/>
      <c r="O699" s="3"/>
      <c r="P699" s="29"/>
      <c r="Q699" s="29"/>
      <c r="R699" s="29"/>
    </row>
    <row r="700" spans="1:19" ht="20.25" customHeight="1" x14ac:dyDescent="0.2">
      <c r="A700" s="300" t="s">
        <v>10</v>
      </c>
      <c r="B700" s="301" t="s">
        <v>100</v>
      </c>
      <c r="C700" s="302"/>
      <c r="D700" s="302"/>
      <c r="E700" s="302"/>
      <c r="F700" s="302"/>
      <c r="G700" s="302"/>
      <c r="H700" s="302"/>
      <c r="I700" s="302"/>
      <c r="J700" s="303"/>
      <c r="K700" s="304" t="s">
        <v>11</v>
      </c>
      <c r="L700" s="296" t="s">
        <v>3</v>
      </c>
      <c r="M700" s="296" t="s">
        <v>4</v>
      </c>
      <c r="N700" s="306" t="s">
        <v>5</v>
      </c>
      <c r="O700" s="296" t="s">
        <v>6</v>
      </c>
      <c r="P700" s="294" t="s">
        <v>7</v>
      </c>
      <c r="Q700" s="294" t="s">
        <v>8</v>
      </c>
      <c r="R700" s="296" t="s">
        <v>101</v>
      </c>
    </row>
    <row r="701" spans="1:19" ht="15.75" customHeight="1" x14ac:dyDescent="0.25">
      <c r="A701" s="295"/>
      <c r="B701" s="58" t="s">
        <v>102</v>
      </c>
      <c r="C701" s="58" t="s">
        <v>103</v>
      </c>
      <c r="D701" s="58" t="s">
        <v>104</v>
      </c>
      <c r="E701" s="58" t="s">
        <v>105</v>
      </c>
      <c r="F701" s="58" t="s">
        <v>106</v>
      </c>
      <c r="G701" s="58" t="s">
        <v>107</v>
      </c>
      <c r="H701" s="58" t="s">
        <v>108</v>
      </c>
      <c r="I701" s="58" t="s">
        <v>109</v>
      </c>
      <c r="J701" s="58" t="s">
        <v>110</v>
      </c>
      <c r="K701" s="305"/>
      <c r="L701" s="295"/>
      <c r="M701" s="295"/>
      <c r="N701" s="295"/>
      <c r="O701" s="295"/>
      <c r="P701" s="295"/>
      <c r="Q701" s="295"/>
      <c r="R701" s="295"/>
    </row>
    <row r="702" spans="1:19" ht="15.75" customHeight="1" x14ac:dyDescent="0.25">
      <c r="A702" s="58">
        <v>1401</v>
      </c>
      <c r="B702" s="154">
        <v>99</v>
      </c>
      <c r="C702" s="154"/>
      <c r="D702" s="154"/>
      <c r="E702" s="154"/>
      <c r="F702" s="154"/>
      <c r="G702" s="154"/>
      <c r="H702" s="154"/>
      <c r="I702" s="154"/>
      <c r="J702" s="154"/>
      <c r="K702" s="144"/>
      <c r="L702" s="96"/>
      <c r="M702" s="97"/>
      <c r="N702" s="98"/>
      <c r="O702" s="99"/>
      <c r="P702" s="63">
        <f>B702</f>
        <v>99</v>
      </c>
      <c r="Q702" s="100"/>
      <c r="R702" s="99"/>
    </row>
    <row r="703" spans="1:19" ht="15.75" customHeight="1" x14ac:dyDescent="0.25">
      <c r="A703" s="58">
        <v>1402</v>
      </c>
      <c r="B703" s="154"/>
      <c r="C703" s="154">
        <v>68</v>
      </c>
      <c r="D703" s="154"/>
      <c r="E703" s="154"/>
      <c r="F703" s="154"/>
      <c r="G703" s="154"/>
      <c r="H703" s="154"/>
      <c r="I703" s="154"/>
      <c r="J703" s="154"/>
      <c r="K703" s="144"/>
      <c r="L703" s="101"/>
      <c r="M703" s="102"/>
      <c r="N703" s="103"/>
      <c r="O703" s="67">
        <f>IF(C703=0,"",C703/B702)</f>
        <v>0.68686868686868685</v>
      </c>
      <c r="P703" s="68">
        <v>68</v>
      </c>
      <c r="Q703" s="69">
        <f t="shared" ref="Q703:Q710" si="115">IF(P703=0,"",P703/P702)</f>
        <v>0.68686868686868685</v>
      </c>
      <c r="R703" s="69">
        <f t="shared" ref="R703:R710" si="116">IF(P703=0,"",100%-Q703)</f>
        <v>0.31313131313131315</v>
      </c>
    </row>
    <row r="704" spans="1:19" ht="15.75" customHeight="1" x14ac:dyDescent="0.25">
      <c r="A704" s="58">
        <v>1501</v>
      </c>
      <c r="B704" s="154"/>
      <c r="C704" s="154"/>
      <c r="D704" s="154">
        <v>61</v>
      </c>
      <c r="E704" s="154"/>
      <c r="F704" s="154"/>
      <c r="G704" s="154"/>
      <c r="H704" s="154"/>
      <c r="I704" s="154"/>
      <c r="J704" s="154"/>
      <c r="K704" s="144"/>
      <c r="L704" s="101"/>
      <c r="M704" s="102"/>
      <c r="N704" s="103"/>
      <c r="O704" s="67">
        <f>IF(D704=0,"",D704/C703)</f>
        <v>0.8970588235294118</v>
      </c>
      <c r="P704" s="68">
        <v>65</v>
      </c>
      <c r="Q704" s="69">
        <f t="shared" si="115"/>
        <v>0.95588235294117652</v>
      </c>
      <c r="R704" s="69">
        <f t="shared" si="116"/>
        <v>4.4117647058823484E-2</v>
      </c>
      <c r="S704" s="8">
        <f>P704/P702</f>
        <v>0.65656565656565657</v>
      </c>
    </row>
    <row r="705" spans="1:18" ht="15.75" customHeight="1" x14ac:dyDescent="0.25">
      <c r="A705" s="58">
        <v>1502</v>
      </c>
      <c r="B705" s="154"/>
      <c r="C705" s="154"/>
      <c r="D705" s="154"/>
      <c r="E705" s="154">
        <v>54</v>
      </c>
      <c r="F705" s="154"/>
      <c r="G705" s="154"/>
      <c r="H705" s="154"/>
      <c r="I705" s="154"/>
      <c r="J705" s="154"/>
      <c r="K705" s="144"/>
      <c r="L705" s="101"/>
      <c r="M705" s="102"/>
      <c r="N705" s="103"/>
      <c r="O705" s="67">
        <f>IF(E705=0,"",E705/D704)</f>
        <v>0.88524590163934425</v>
      </c>
      <c r="P705" s="68">
        <v>59</v>
      </c>
      <c r="Q705" s="69">
        <f t="shared" si="115"/>
        <v>0.90769230769230769</v>
      </c>
      <c r="R705" s="69">
        <f t="shared" si="116"/>
        <v>9.2307692307692313E-2</v>
      </c>
    </row>
    <row r="706" spans="1:18" ht="15.75" customHeight="1" x14ac:dyDescent="0.25">
      <c r="A706" s="58">
        <v>1601</v>
      </c>
      <c r="B706" s="154"/>
      <c r="C706" s="154"/>
      <c r="D706" s="154"/>
      <c r="E706" s="154"/>
      <c r="F706" s="154">
        <v>47</v>
      </c>
      <c r="G706" s="154"/>
      <c r="H706" s="154"/>
      <c r="I706" s="154"/>
      <c r="J706" s="154"/>
      <c r="K706" s="144"/>
      <c r="L706" s="101"/>
      <c r="M706" s="102"/>
      <c r="N706" s="103"/>
      <c r="O706" s="67">
        <f>IF(F706=0,"",F706/E705)</f>
        <v>0.87037037037037035</v>
      </c>
      <c r="P706" s="68">
        <v>56</v>
      </c>
      <c r="Q706" s="69">
        <f t="shared" si="115"/>
        <v>0.94915254237288138</v>
      </c>
      <c r="R706" s="69">
        <f t="shared" si="116"/>
        <v>5.084745762711862E-2</v>
      </c>
    </row>
    <row r="707" spans="1:18" ht="15.75" customHeight="1" x14ac:dyDescent="0.25">
      <c r="A707" s="58">
        <v>1602</v>
      </c>
      <c r="B707" s="154"/>
      <c r="C707" s="154"/>
      <c r="D707" s="154"/>
      <c r="E707" s="154"/>
      <c r="F707" s="154"/>
      <c r="G707" s="154">
        <v>44</v>
      </c>
      <c r="H707" s="154"/>
      <c r="I707" s="154"/>
      <c r="J707" s="154"/>
      <c r="K707" s="144"/>
      <c r="L707" s="101"/>
      <c r="M707" s="102"/>
      <c r="N707" s="103"/>
      <c r="O707" s="67">
        <f>IF(G707=0,"",G707/F706)</f>
        <v>0.93617021276595747</v>
      </c>
      <c r="P707" s="68">
        <v>55</v>
      </c>
      <c r="Q707" s="69">
        <f t="shared" si="115"/>
        <v>0.9821428571428571</v>
      </c>
      <c r="R707" s="69">
        <f t="shared" si="116"/>
        <v>1.7857142857142905E-2</v>
      </c>
    </row>
    <row r="708" spans="1:18" ht="15.75" customHeight="1" x14ac:dyDescent="0.25">
      <c r="A708" s="58">
        <v>1701</v>
      </c>
      <c r="B708" s="154"/>
      <c r="C708" s="154"/>
      <c r="D708" s="154"/>
      <c r="E708" s="154"/>
      <c r="F708" s="154"/>
      <c r="G708" s="154"/>
      <c r="H708" s="154">
        <v>40</v>
      </c>
      <c r="I708" s="154"/>
      <c r="J708" s="154"/>
      <c r="K708" s="144"/>
      <c r="L708" s="101"/>
      <c r="M708" s="102"/>
      <c r="N708" s="103"/>
      <c r="O708" s="67">
        <f>IF(H708=0,"",H708/G707)</f>
        <v>0.90909090909090906</v>
      </c>
      <c r="P708" s="68">
        <v>55</v>
      </c>
      <c r="Q708" s="69">
        <f t="shared" si="115"/>
        <v>1</v>
      </c>
      <c r="R708" s="69">
        <f t="shared" si="116"/>
        <v>0</v>
      </c>
    </row>
    <row r="709" spans="1:18" ht="15.75" customHeight="1" x14ac:dyDescent="0.25">
      <c r="A709" s="58">
        <v>1702</v>
      </c>
      <c r="B709" s="154"/>
      <c r="C709" s="154"/>
      <c r="D709" s="154"/>
      <c r="E709" s="154"/>
      <c r="F709" s="154"/>
      <c r="G709" s="154"/>
      <c r="H709" s="154"/>
      <c r="I709" s="154">
        <v>44</v>
      </c>
      <c r="J709" s="154"/>
      <c r="K709" s="144"/>
      <c r="L709" s="101"/>
      <c r="M709" s="102"/>
      <c r="N709" s="103"/>
      <c r="O709" s="67">
        <f>IF(I709=0,"",I709/H708)</f>
        <v>1.1000000000000001</v>
      </c>
      <c r="P709" s="68">
        <v>57</v>
      </c>
      <c r="Q709" s="69">
        <f t="shared" si="115"/>
        <v>1.0363636363636364</v>
      </c>
      <c r="R709" s="69">
        <f t="shared" si="116"/>
        <v>-3.6363636363636376E-2</v>
      </c>
    </row>
    <row r="710" spans="1:18" ht="15.75" customHeight="1" x14ac:dyDescent="0.25">
      <c r="A710" s="58">
        <v>1801</v>
      </c>
      <c r="B710" s="154"/>
      <c r="C710" s="154"/>
      <c r="D710" s="154"/>
      <c r="E710" s="154"/>
      <c r="F710" s="154"/>
      <c r="G710" s="154"/>
      <c r="H710" s="154"/>
      <c r="I710" s="154"/>
      <c r="J710" s="154">
        <v>44</v>
      </c>
      <c r="K710" s="144">
        <v>36</v>
      </c>
      <c r="L710" s="101"/>
      <c r="M710" s="102"/>
      <c r="N710" s="103"/>
      <c r="O710" s="71">
        <f>IF(J710=0,"",J710/I709)</f>
        <v>1</v>
      </c>
      <c r="P710" s="68">
        <v>54</v>
      </c>
      <c r="Q710" s="72">
        <f t="shared" si="115"/>
        <v>0.94736842105263153</v>
      </c>
      <c r="R710" s="72">
        <f t="shared" si="116"/>
        <v>5.2631578947368474E-2</v>
      </c>
    </row>
    <row r="711" spans="1:18" ht="15.75" customHeight="1" x14ac:dyDescent="0.25">
      <c r="A711" s="58">
        <v>1802</v>
      </c>
      <c r="B711" s="154"/>
      <c r="C711" s="154"/>
      <c r="D711" s="154"/>
      <c r="E711" s="154"/>
      <c r="F711" s="154"/>
      <c r="G711" s="154"/>
      <c r="H711" s="154"/>
      <c r="I711" s="154"/>
      <c r="J711" s="154">
        <v>13</v>
      </c>
      <c r="K711" s="144">
        <v>5</v>
      </c>
      <c r="L711" s="101"/>
      <c r="M711" s="102"/>
      <c r="N711" s="104"/>
      <c r="O711" s="105"/>
      <c r="P711" s="68">
        <v>16</v>
      </c>
      <c r="Q711" s="106"/>
      <c r="R711" s="107"/>
    </row>
    <row r="712" spans="1:18" ht="15.75" customHeight="1" x14ac:dyDescent="0.25">
      <c r="A712" s="58">
        <v>1901</v>
      </c>
      <c r="B712" s="154"/>
      <c r="C712" s="154"/>
      <c r="D712" s="154"/>
      <c r="E712" s="154"/>
      <c r="F712" s="154"/>
      <c r="G712" s="154"/>
      <c r="H712" s="154"/>
      <c r="I712" s="154"/>
      <c r="J712" s="154">
        <v>6</v>
      </c>
      <c r="K712" s="144">
        <v>5</v>
      </c>
      <c r="L712" s="101"/>
      <c r="M712" s="102"/>
      <c r="N712" s="104"/>
      <c r="O712" s="108"/>
      <c r="P712" s="109">
        <v>9</v>
      </c>
      <c r="Q712" s="110"/>
      <c r="R712" s="108"/>
    </row>
    <row r="713" spans="1:18" ht="15.75" customHeight="1" x14ac:dyDescent="0.25">
      <c r="A713" s="58">
        <v>1902</v>
      </c>
      <c r="B713" s="154"/>
      <c r="C713" s="154"/>
      <c r="D713" s="154"/>
      <c r="E713" s="154"/>
      <c r="F713" s="154"/>
      <c r="G713" s="154"/>
      <c r="H713" s="154"/>
      <c r="I713" s="154"/>
      <c r="J713" s="154">
        <v>3</v>
      </c>
      <c r="K713" s="144">
        <v>2</v>
      </c>
      <c r="L713" s="101"/>
      <c r="M713" s="102"/>
      <c r="N713" s="104"/>
      <c r="O713" s="108"/>
      <c r="P713" s="109">
        <v>3</v>
      </c>
      <c r="Q713" s="110"/>
      <c r="R713" s="108"/>
    </row>
    <row r="714" spans="1:18" ht="15.75" customHeight="1" x14ac:dyDescent="0.25">
      <c r="A714" s="58">
        <v>2001</v>
      </c>
      <c r="B714" s="154"/>
      <c r="C714" s="154"/>
      <c r="D714" s="154"/>
      <c r="E714" s="154"/>
      <c r="F714" s="154"/>
      <c r="G714" s="154"/>
      <c r="H714" s="154"/>
      <c r="I714" s="154"/>
      <c r="J714" s="154">
        <v>3</v>
      </c>
      <c r="K714" s="144">
        <v>3</v>
      </c>
      <c r="L714" s="101"/>
      <c r="M714" s="102"/>
      <c r="N714" s="104"/>
      <c r="O714" s="108"/>
      <c r="P714" s="109">
        <v>3</v>
      </c>
      <c r="Q714" s="110"/>
      <c r="R714" s="108"/>
    </row>
    <row r="715" spans="1:18" ht="15.75" customHeight="1" x14ac:dyDescent="0.25">
      <c r="A715" s="58">
        <v>2002</v>
      </c>
      <c r="B715" s="154"/>
      <c r="C715" s="154"/>
      <c r="D715" s="154"/>
      <c r="E715" s="154"/>
      <c r="F715" s="154"/>
      <c r="G715" s="154"/>
      <c r="H715" s="154"/>
      <c r="I715" s="154"/>
      <c r="J715" s="154"/>
      <c r="K715" s="144"/>
      <c r="L715" s="101"/>
      <c r="M715" s="102"/>
      <c r="N715" s="104"/>
      <c r="O715" s="102"/>
      <c r="P715" s="102"/>
      <c r="Q715" s="102"/>
      <c r="R715" s="108"/>
    </row>
    <row r="716" spans="1:18" ht="15.75" customHeight="1" x14ac:dyDescent="0.25">
      <c r="A716" s="58">
        <v>2101</v>
      </c>
      <c r="B716" s="154"/>
      <c r="C716" s="154"/>
      <c r="D716" s="154"/>
      <c r="E716" s="154"/>
      <c r="F716" s="154"/>
      <c r="G716" s="154"/>
      <c r="H716" s="154"/>
      <c r="I716" s="154"/>
      <c r="J716" s="154"/>
      <c r="K716" s="144"/>
      <c r="L716" s="101"/>
      <c r="M716" s="102"/>
      <c r="N716" s="104"/>
      <c r="O716" s="197" t="s">
        <v>83</v>
      </c>
      <c r="P716" s="82">
        <v>47</v>
      </c>
      <c r="Q716" s="111">
        <f>K719</f>
        <v>51</v>
      </c>
      <c r="R716" s="199" t="s">
        <v>11</v>
      </c>
    </row>
    <row r="717" spans="1:18" ht="15.75" customHeight="1" x14ac:dyDescent="0.25">
      <c r="A717" s="58">
        <v>2102</v>
      </c>
      <c r="B717" s="154"/>
      <c r="C717" s="154"/>
      <c r="D717" s="154"/>
      <c r="E717" s="154"/>
      <c r="F717" s="154"/>
      <c r="G717" s="154"/>
      <c r="H717" s="154"/>
      <c r="I717" s="154"/>
      <c r="J717" s="154"/>
      <c r="K717" s="144"/>
      <c r="L717" s="101"/>
      <c r="M717" s="102"/>
      <c r="N717" s="104"/>
      <c r="O717" s="198" t="s">
        <v>85</v>
      </c>
      <c r="P717" s="86">
        <f>IF(P716/B702=0,"",P716/B702)</f>
        <v>0.47474747474747475</v>
      </c>
      <c r="Q717" s="112">
        <f>IF(P716/Q716=0,"",P716/Q716)</f>
        <v>0.92156862745098034</v>
      </c>
      <c r="R717" s="200" t="s">
        <v>86</v>
      </c>
    </row>
    <row r="718" spans="1:18" ht="15.75" customHeight="1" x14ac:dyDescent="0.25">
      <c r="A718" s="58">
        <v>2201</v>
      </c>
      <c r="B718" s="154"/>
      <c r="C718" s="154"/>
      <c r="D718" s="154"/>
      <c r="E718" s="154"/>
      <c r="F718" s="154"/>
      <c r="G718" s="154"/>
      <c r="H718" s="154"/>
      <c r="I718" s="154"/>
      <c r="J718" s="154"/>
      <c r="K718" s="144"/>
      <c r="L718" s="147"/>
      <c r="M718" s="148"/>
      <c r="N718" s="149"/>
      <c r="O718" s="90"/>
      <c r="P718" s="91"/>
      <c r="Q718" s="91"/>
      <c r="R718" s="113"/>
    </row>
    <row r="719" spans="1:18" ht="18" customHeight="1" x14ac:dyDescent="0.25">
      <c r="A719" s="28"/>
      <c r="B719" s="297" t="s">
        <v>111</v>
      </c>
      <c r="C719" s="297"/>
      <c r="D719" s="297"/>
      <c r="E719" s="297"/>
      <c r="F719" s="297"/>
      <c r="G719" s="297"/>
      <c r="H719" s="297"/>
      <c r="I719" s="297"/>
      <c r="J719" s="297"/>
      <c r="K719" s="93">
        <f>SUM(K702:K715)</f>
        <v>51</v>
      </c>
      <c r="L719" s="94">
        <f>IF(K710=0,"",K710/B702)</f>
        <v>0.36363636363636365</v>
      </c>
      <c r="M719" s="94">
        <f>IF(K719=0,"",K719/B702)</f>
        <v>0.51515151515151514</v>
      </c>
      <c r="N719" s="94">
        <f>IF(K710=0,"",M719-L719)</f>
        <v>0.15151515151515149</v>
      </c>
      <c r="O719" s="3"/>
      <c r="P719" s="29"/>
      <c r="Q719" s="22"/>
      <c r="R719" s="3"/>
    </row>
    <row r="720" spans="1:18" ht="12.75" customHeight="1" x14ac:dyDescent="0.2">
      <c r="B720" s="29"/>
      <c r="C720" s="29"/>
      <c r="D720" s="29"/>
      <c r="E720" s="29"/>
      <c r="F720" s="29"/>
      <c r="G720" s="29"/>
      <c r="H720" s="29"/>
      <c r="I720" s="29"/>
      <c r="J720" s="29"/>
      <c r="K720" s="191"/>
      <c r="L720" s="3"/>
      <c r="M720" s="3"/>
      <c r="O720" s="3"/>
    </row>
    <row r="721" spans="1:19" ht="12.75" customHeight="1" x14ac:dyDescent="0.2">
      <c r="B721" s="29"/>
      <c r="C721" s="29"/>
      <c r="D721" s="29"/>
      <c r="E721" s="29"/>
      <c r="F721" s="29"/>
      <c r="G721" s="29"/>
      <c r="H721" s="29"/>
      <c r="I721" s="29"/>
      <c r="J721" s="29"/>
      <c r="K721" s="191"/>
      <c r="L721" s="3"/>
      <c r="M721" s="3"/>
      <c r="O721" s="3"/>
    </row>
    <row r="722" spans="1:19" ht="26.25" customHeight="1" x14ac:dyDescent="0.4">
      <c r="B722" s="298" t="s">
        <v>99</v>
      </c>
      <c r="C722" s="299"/>
      <c r="D722" s="299"/>
      <c r="E722" s="299"/>
      <c r="F722" s="299"/>
      <c r="G722" s="299"/>
      <c r="H722" s="299"/>
      <c r="I722" s="299"/>
      <c r="J722" s="299"/>
      <c r="K722" s="181" t="s">
        <v>93</v>
      </c>
      <c r="L722" s="3"/>
      <c r="M722" s="3"/>
      <c r="N722" s="29"/>
      <c r="O722" s="3"/>
      <c r="P722" s="29"/>
      <c r="Q722" s="29"/>
      <c r="R722" s="29"/>
    </row>
    <row r="723" spans="1:19" ht="20.25" customHeight="1" x14ac:dyDescent="0.2">
      <c r="A723" s="300" t="s">
        <v>10</v>
      </c>
      <c r="B723" s="301" t="s">
        <v>100</v>
      </c>
      <c r="C723" s="302"/>
      <c r="D723" s="302"/>
      <c r="E723" s="302"/>
      <c r="F723" s="302"/>
      <c r="G723" s="302"/>
      <c r="H723" s="302"/>
      <c r="I723" s="302"/>
      <c r="J723" s="303"/>
      <c r="K723" s="304" t="s">
        <v>11</v>
      </c>
      <c r="L723" s="296" t="s">
        <v>3</v>
      </c>
      <c r="M723" s="296" t="s">
        <v>4</v>
      </c>
      <c r="N723" s="306" t="s">
        <v>5</v>
      </c>
      <c r="O723" s="296" t="s">
        <v>6</v>
      </c>
      <c r="P723" s="294" t="s">
        <v>7</v>
      </c>
      <c r="Q723" s="294" t="s">
        <v>8</v>
      </c>
      <c r="R723" s="296" t="s">
        <v>101</v>
      </c>
    </row>
    <row r="724" spans="1:19" ht="15.75" customHeight="1" x14ac:dyDescent="0.25">
      <c r="A724" s="295"/>
      <c r="B724" s="58" t="s">
        <v>102</v>
      </c>
      <c r="C724" s="58" t="s">
        <v>103</v>
      </c>
      <c r="D724" s="58" t="s">
        <v>104</v>
      </c>
      <c r="E724" s="58" t="s">
        <v>105</v>
      </c>
      <c r="F724" s="58" t="s">
        <v>106</v>
      </c>
      <c r="G724" s="58" t="s">
        <v>107</v>
      </c>
      <c r="H724" s="58" t="s">
        <v>108</v>
      </c>
      <c r="I724" s="58" t="s">
        <v>109</v>
      </c>
      <c r="J724" s="58" t="s">
        <v>110</v>
      </c>
      <c r="K724" s="305"/>
      <c r="L724" s="295"/>
      <c r="M724" s="295"/>
      <c r="N724" s="295"/>
      <c r="O724" s="295"/>
      <c r="P724" s="295"/>
      <c r="Q724" s="295"/>
      <c r="R724" s="295"/>
    </row>
    <row r="725" spans="1:19" ht="15.75" customHeight="1" x14ac:dyDescent="0.25">
      <c r="A725" s="58">
        <v>1402</v>
      </c>
      <c r="B725" s="154">
        <v>88</v>
      </c>
      <c r="C725" s="154"/>
      <c r="D725" s="154"/>
      <c r="E725" s="154"/>
      <c r="F725" s="154"/>
      <c r="G725" s="154"/>
      <c r="H725" s="154"/>
      <c r="I725" s="154"/>
      <c r="J725" s="154"/>
      <c r="K725" s="144"/>
      <c r="L725" s="96"/>
      <c r="M725" s="97"/>
      <c r="N725" s="98"/>
      <c r="O725" s="99"/>
      <c r="P725" s="63">
        <f>B725</f>
        <v>88</v>
      </c>
      <c r="Q725" s="100"/>
      <c r="R725" s="99"/>
    </row>
    <row r="726" spans="1:19" ht="15.75" customHeight="1" x14ac:dyDescent="0.25">
      <c r="A726" s="58">
        <v>1501</v>
      </c>
      <c r="B726" s="154"/>
      <c r="C726" s="154">
        <v>74</v>
      </c>
      <c r="D726" s="154"/>
      <c r="E726" s="154"/>
      <c r="F726" s="154"/>
      <c r="G726" s="154"/>
      <c r="H726" s="154"/>
      <c r="I726" s="154"/>
      <c r="J726" s="154"/>
      <c r="K726" s="144"/>
      <c r="L726" s="101"/>
      <c r="M726" s="102"/>
      <c r="N726" s="103"/>
      <c r="O726" s="67">
        <f>IF(C726=0,"",C726/B725)</f>
        <v>0.84090909090909094</v>
      </c>
      <c r="P726" s="68">
        <v>74</v>
      </c>
      <c r="Q726" s="69">
        <f t="shared" ref="Q726:Q733" si="117">IF(P726=0,"",P726/P725)</f>
        <v>0.84090909090909094</v>
      </c>
      <c r="R726" s="69">
        <f t="shared" ref="R726:R733" si="118">IF(P726=0,"",100%-Q726)</f>
        <v>0.15909090909090906</v>
      </c>
    </row>
    <row r="727" spans="1:19" ht="15.75" customHeight="1" x14ac:dyDescent="0.25">
      <c r="A727" s="58">
        <v>1502</v>
      </c>
      <c r="B727" s="154"/>
      <c r="C727" s="154"/>
      <c r="D727" s="154">
        <v>63</v>
      </c>
      <c r="E727" s="154"/>
      <c r="F727" s="154"/>
      <c r="G727" s="154"/>
      <c r="H727" s="154"/>
      <c r="I727" s="154"/>
      <c r="J727" s="154"/>
      <c r="K727" s="144"/>
      <c r="L727" s="101"/>
      <c r="M727" s="102"/>
      <c r="N727" s="103"/>
      <c r="O727" s="67">
        <f>IF(D727=0,"",D727/C726)</f>
        <v>0.85135135135135132</v>
      </c>
      <c r="P727" s="68">
        <v>71</v>
      </c>
      <c r="Q727" s="69">
        <f t="shared" si="117"/>
        <v>0.95945945945945943</v>
      </c>
      <c r="R727" s="69">
        <f t="shared" si="118"/>
        <v>4.0540540540540571E-2</v>
      </c>
      <c r="S727" s="8">
        <f>P727/P725</f>
        <v>0.80681818181818177</v>
      </c>
    </row>
    <row r="728" spans="1:19" ht="15.75" customHeight="1" x14ac:dyDescent="0.25">
      <c r="A728" s="58">
        <v>1601</v>
      </c>
      <c r="B728" s="154"/>
      <c r="C728" s="154"/>
      <c r="D728" s="154"/>
      <c r="E728" s="154">
        <v>58</v>
      </c>
      <c r="F728" s="154"/>
      <c r="G728" s="154"/>
      <c r="H728" s="154"/>
      <c r="I728" s="154"/>
      <c r="J728" s="154"/>
      <c r="K728" s="144"/>
      <c r="L728" s="101"/>
      <c r="M728" s="102"/>
      <c r="N728" s="103"/>
      <c r="O728" s="67">
        <f>IF(E728=0,"",E728/D727)</f>
        <v>0.92063492063492058</v>
      </c>
      <c r="P728" s="68">
        <v>66</v>
      </c>
      <c r="Q728" s="69">
        <f t="shared" si="117"/>
        <v>0.92957746478873238</v>
      </c>
      <c r="R728" s="69">
        <f t="shared" si="118"/>
        <v>7.0422535211267623E-2</v>
      </c>
    </row>
    <row r="729" spans="1:19" ht="15.75" customHeight="1" x14ac:dyDescent="0.25">
      <c r="A729" s="58">
        <v>1602</v>
      </c>
      <c r="B729" s="154"/>
      <c r="C729" s="154"/>
      <c r="D729" s="154"/>
      <c r="E729" s="154"/>
      <c r="F729" s="154">
        <v>58</v>
      </c>
      <c r="G729" s="154"/>
      <c r="H729" s="154"/>
      <c r="I729" s="154"/>
      <c r="J729" s="154"/>
      <c r="K729" s="144"/>
      <c r="L729" s="101"/>
      <c r="M729" s="102"/>
      <c r="N729" s="103"/>
      <c r="O729" s="67">
        <f>IF(F729=0,"",F729/E728)</f>
        <v>1</v>
      </c>
      <c r="P729" s="68">
        <v>65</v>
      </c>
      <c r="Q729" s="69">
        <f t="shared" si="117"/>
        <v>0.98484848484848486</v>
      </c>
      <c r="R729" s="69">
        <f t="shared" si="118"/>
        <v>1.5151515151515138E-2</v>
      </c>
    </row>
    <row r="730" spans="1:19" ht="15.75" customHeight="1" x14ac:dyDescent="0.25">
      <c r="A730" s="58">
        <v>1701</v>
      </c>
      <c r="B730" s="154"/>
      <c r="C730" s="154"/>
      <c r="D730" s="154"/>
      <c r="E730" s="154"/>
      <c r="F730" s="154"/>
      <c r="G730" s="154">
        <v>57</v>
      </c>
      <c r="H730" s="154"/>
      <c r="I730" s="154"/>
      <c r="J730" s="154"/>
      <c r="K730" s="144"/>
      <c r="L730" s="101"/>
      <c r="M730" s="102"/>
      <c r="N730" s="103"/>
      <c r="O730" s="67">
        <f>IF(G730=0,"",G730/F729)</f>
        <v>0.98275862068965514</v>
      </c>
      <c r="P730" s="68">
        <v>65</v>
      </c>
      <c r="Q730" s="69">
        <f t="shared" si="117"/>
        <v>1</v>
      </c>
      <c r="R730" s="69">
        <f t="shared" si="118"/>
        <v>0</v>
      </c>
    </row>
    <row r="731" spans="1:19" ht="15.75" customHeight="1" x14ac:dyDescent="0.25">
      <c r="A731" s="58">
        <v>1702</v>
      </c>
      <c r="B731" s="154"/>
      <c r="C731" s="154"/>
      <c r="D731" s="154"/>
      <c r="E731" s="154"/>
      <c r="F731" s="154"/>
      <c r="G731" s="154"/>
      <c r="H731" s="154">
        <v>57</v>
      </c>
      <c r="I731" s="154"/>
      <c r="J731" s="154"/>
      <c r="K731" s="144"/>
      <c r="L731" s="101"/>
      <c r="M731" s="102"/>
      <c r="N731" s="103"/>
      <c r="O731" s="67">
        <f>IF(H731=0,"",H731/G730)</f>
        <v>1</v>
      </c>
      <c r="P731" s="68">
        <v>65</v>
      </c>
      <c r="Q731" s="69">
        <f t="shared" si="117"/>
        <v>1</v>
      </c>
      <c r="R731" s="69">
        <f t="shared" si="118"/>
        <v>0</v>
      </c>
    </row>
    <row r="732" spans="1:19" ht="15.75" customHeight="1" x14ac:dyDescent="0.25">
      <c r="A732" s="58">
        <v>1801</v>
      </c>
      <c r="B732" s="154"/>
      <c r="C732" s="154"/>
      <c r="D732" s="154"/>
      <c r="E732" s="154"/>
      <c r="F732" s="154"/>
      <c r="G732" s="154"/>
      <c r="H732" s="154"/>
      <c r="I732" s="154">
        <v>57</v>
      </c>
      <c r="J732" s="154"/>
      <c r="K732" s="144"/>
      <c r="L732" s="101"/>
      <c r="M732" s="102"/>
      <c r="N732" s="103"/>
      <c r="O732" s="67">
        <f>IF(I732=0,"",I732/H731)</f>
        <v>1</v>
      </c>
      <c r="P732" s="68">
        <v>65</v>
      </c>
      <c r="Q732" s="69">
        <f t="shared" si="117"/>
        <v>1</v>
      </c>
      <c r="R732" s="69">
        <f t="shared" si="118"/>
        <v>0</v>
      </c>
    </row>
    <row r="733" spans="1:19" ht="15.75" customHeight="1" x14ac:dyDescent="0.25">
      <c r="A733" s="58">
        <v>1802</v>
      </c>
      <c r="B733" s="154"/>
      <c r="C733" s="154"/>
      <c r="D733" s="154"/>
      <c r="E733" s="154"/>
      <c r="F733" s="154"/>
      <c r="G733" s="154"/>
      <c r="H733" s="154"/>
      <c r="I733" s="154"/>
      <c r="J733" s="154">
        <v>57</v>
      </c>
      <c r="K733" s="144">
        <v>38</v>
      </c>
      <c r="L733" s="101"/>
      <c r="M733" s="102"/>
      <c r="N733" s="103"/>
      <c r="O733" s="71">
        <f>IF(J733=0,"",J733/I732)</f>
        <v>1</v>
      </c>
      <c r="P733" s="68">
        <v>65</v>
      </c>
      <c r="Q733" s="72">
        <f t="shared" si="117"/>
        <v>1</v>
      </c>
      <c r="R733" s="72">
        <f t="shared" si="118"/>
        <v>0</v>
      </c>
    </row>
    <row r="734" spans="1:19" ht="15.75" customHeight="1" x14ac:dyDescent="0.25">
      <c r="A734" s="58">
        <v>1901</v>
      </c>
      <c r="B734" s="154"/>
      <c r="C734" s="154"/>
      <c r="D734" s="154"/>
      <c r="E734" s="154"/>
      <c r="F734" s="154"/>
      <c r="G734" s="154"/>
      <c r="H734" s="154"/>
      <c r="I734" s="154"/>
      <c r="J734" s="154">
        <v>19</v>
      </c>
      <c r="K734" s="144">
        <v>12</v>
      </c>
      <c r="L734" s="101"/>
      <c r="M734" s="102"/>
      <c r="N734" s="104"/>
      <c r="O734" s="105"/>
      <c r="P734" s="68">
        <v>23</v>
      </c>
      <c r="Q734" s="106"/>
      <c r="R734" s="107"/>
    </row>
    <row r="735" spans="1:19" ht="15.75" customHeight="1" x14ac:dyDescent="0.25">
      <c r="A735" s="58">
        <v>1902</v>
      </c>
      <c r="B735" s="154"/>
      <c r="C735" s="154"/>
      <c r="D735" s="154"/>
      <c r="E735" s="154"/>
      <c r="F735" s="154"/>
      <c r="G735" s="154"/>
      <c r="H735" s="154"/>
      <c r="I735" s="154"/>
      <c r="J735" s="154">
        <v>6</v>
      </c>
      <c r="K735" s="144">
        <v>5</v>
      </c>
      <c r="L735" s="101"/>
      <c r="M735" s="102"/>
      <c r="N735" s="104"/>
      <c r="O735" s="108"/>
      <c r="P735" s="109">
        <v>8</v>
      </c>
      <c r="Q735" s="110"/>
      <c r="R735" s="108"/>
    </row>
    <row r="736" spans="1:19" ht="15.75" customHeight="1" x14ac:dyDescent="0.25">
      <c r="A736" s="58">
        <v>2001</v>
      </c>
      <c r="B736" s="154"/>
      <c r="C736" s="154"/>
      <c r="D736" s="154"/>
      <c r="E736" s="154"/>
      <c r="F736" s="154"/>
      <c r="G736" s="154"/>
      <c r="H736" s="154"/>
      <c r="I736" s="154"/>
      <c r="J736" s="154">
        <v>3</v>
      </c>
      <c r="K736" s="144">
        <v>2</v>
      </c>
      <c r="L736" s="101"/>
      <c r="M736" s="102"/>
      <c r="N736" s="104"/>
      <c r="O736" s="108"/>
      <c r="P736" s="109">
        <v>3</v>
      </c>
      <c r="Q736" s="110"/>
      <c r="R736" s="108"/>
    </row>
    <row r="737" spans="1:20" ht="15.75" customHeight="1" x14ac:dyDescent="0.25">
      <c r="A737" s="58">
        <v>2002</v>
      </c>
      <c r="B737" s="154"/>
      <c r="C737" s="154"/>
      <c r="D737" s="154"/>
      <c r="E737" s="154"/>
      <c r="F737" s="154"/>
      <c r="G737" s="154"/>
      <c r="H737" s="154"/>
      <c r="I737" s="154"/>
      <c r="J737" s="154">
        <v>2</v>
      </c>
      <c r="K737" s="144">
        <v>2</v>
      </c>
      <c r="L737" s="101"/>
      <c r="M737" s="102"/>
      <c r="N737" s="104"/>
      <c r="O737" s="108"/>
      <c r="P737" s="109">
        <v>2</v>
      </c>
      <c r="Q737" s="110"/>
      <c r="R737" s="108"/>
    </row>
    <row r="738" spans="1:20" ht="15.75" customHeight="1" x14ac:dyDescent="0.25">
      <c r="A738" s="58">
        <v>2101</v>
      </c>
      <c r="B738" s="154"/>
      <c r="C738" s="154"/>
      <c r="D738" s="154"/>
      <c r="E738" s="154"/>
      <c r="F738" s="154"/>
      <c r="G738" s="154"/>
      <c r="H738" s="154"/>
      <c r="I738" s="154"/>
      <c r="J738" s="154"/>
      <c r="K738" s="144"/>
      <c r="L738" s="101"/>
      <c r="M738" s="102"/>
      <c r="N738" s="104"/>
      <c r="O738" s="102"/>
      <c r="P738" s="104"/>
      <c r="Q738" s="146"/>
      <c r="R738" s="108"/>
    </row>
    <row r="739" spans="1:20" ht="15.75" customHeight="1" x14ac:dyDescent="0.25">
      <c r="A739" s="58">
        <v>2102</v>
      </c>
      <c r="B739" s="154"/>
      <c r="C739" s="154"/>
      <c r="D739" s="154"/>
      <c r="E739" s="154"/>
      <c r="F739" s="154"/>
      <c r="G739" s="154"/>
      <c r="H739" s="154"/>
      <c r="I739" s="154"/>
      <c r="J739" s="154"/>
      <c r="K739" s="144"/>
      <c r="L739" s="101"/>
      <c r="M739" s="102"/>
      <c r="N739" s="104"/>
      <c r="O739" s="197" t="s">
        <v>83</v>
      </c>
      <c r="P739" s="82">
        <v>52</v>
      </c>
      <c r="Q739" s="111">
        <f>K742</f>
        <v>59</v>
      </c>
      <c r="R739" s="199" t="s">
        <v>11</v>
      </c>
    </row>
    <row r="740" spans="1:20" ht="15.75" customHeight="1" x14ac:dyDescent="0.25">
      <c r="A740" s="58">
        <v>2201</v>
      </c>
      <c r="B740" s="154"/>
      <c r="C740" s="154"/>
      <c r="D740" s="154"/>
      <c r="E740" s="154"/>
      <c r="F740" s="154"/>
      <c r="G740" s="154"/>
      <c r="H740" s="154"/>
      <c r="I740" s="154"/>
      <c r="J740" s="154"/>
      <c r="K740" s="144"/>
      <c r="L740" s="101"/>
      <c r="M740" s="102"/>
      <c r="N740" s="104"/>
      <c r="O740" s="198" t="s">
        <v>85</v>
      </c>
      <c r="P740" s="86">
        <f>IF(P739/B725=0,"",P739/B725)</f>
        <v>0.59090909090909094</v>
      </c>
      <c r="Q740" s="112">
        <f>IF(P739/Q739=0,"",P739/Q739)</f>
        <v>0.88135593220338981</v>
      </c>
      <c r="R740" s="200" t="s">
        <v>86</v>
      </c>
    </row>
    <row r="741" spans="1:20" ht="15.75" customHeight="1" x14ac:dyDescent="0.25">
      <c r="A741" s="58">
        <v>2202</v>
      </c>
      <c r="B741" s="154"/>
      <c r="C741" s="154"/>
      <c r="D741" s="154"/>
      <c r="E741" s="154"/>
      <c r="F741" s="154"/>
      <c r="G741" s="154"/>
      <c r="H741" s="154"/>
      <c r="I741" s="154"/>
      <c r="J741" s="154"/>
      <c r="K741" s="144"/>
      <c r="L741" s="147"/>
      <c r="M741" s="148"/>
      <c r="N741" s="149"/>
      <c r="O741" s="90"/>
      <c r="P741" s="91"/>
      <c r="Q741" s="91"/>
      <c r="R741" s="113"/>
    </row>
    <row r="742" spans="1:20" ht="18" customHeight="1" x14ac:dyDescent="0.25">
      <c r="A742" s="28"/>
      <c r="B742" s="297" t="s">
        <v>111</v>
      </c>
      <c r="C742" s="297"/>
      <c r="D742" s="297"/>
      <c r="E742" s="297"/>
      <c r="F742" s="297"/>
      <c r="G742" s="297"/>
      <c r="H742" s="297"/>
      <c r="I742" s="297"/>
      <c r="J742" s="297"/>
      <c r="K742" s="93">
        <f>SUM(K725:K738)</f>
        <v>59</v>
      </c>
      <c r="L742" s="94">
        <f>IF(K733=0,"",K733/B725)</f>
        <v>0.43181818181818182</v>
      </c>
      <c r="M742" s="94">
        <f>IF(K742=0,"",K742/B725)</f>
        <v>0.67045454545454541</v>
      </c>
      <c r="N742" s="94">
        <f>IF(K733=0,"",M742-L742)</f>
        <v>0.23863636363636359</v>
      </c>
      <c r="O742" s="3"/>
      <c r="P742" s="29"/>
      <c r="Q742" s="22"/>
      <c r="R742" s="3"/>
    </row>
    <row r="743" spans="1:20" ht="12.75" customHeight="1" x14ac:dyDescent="0.2">
      <c r="B743" s="29"/>
      <c r="C743" s="29"/>
      <c r="D743" s="29"/>
      <c r="E743" s="29"/>
      <c r="F743" s="29"/>
      <c r="G743" s="29"/>
      <c r="H743" s="29"/>
      <c r="I743" s="29"/>
      <c r="J743" s="29"/>
      <c r="K743" s="191"/>
      <c r="L743" s="3"/>
      <c r="M743" s="3"/>
      <c r="O743" s="3"/>
    </row>
    <row r="744" spans="1:20" ht="12.75" customHeight="1" x14ac:dyDescent="0.2">
      <c r="B744" s="29"/>
      <c r="C744" s="29"/>
      <c r="D744" s="29"/>
      <c r="E744" s="29"/>
      <c r="F744" s="29"/>
      <c r="G744" s="29"/>
      <c r="H744" s="29"/>
      <c r="I744" s="29"/>
      <c r="J744" s="29"/>
      <c r="K744" s="191"/>
      <c r="L744" s="3"/>
      <c r="M744" s="3"/>
      <c r="O744" s="3"/>
    </row>
    <row r="745" spans="1:20" ht="26.25" customHeight="1" x14ac:dyDescent="0.4">
      <c r="A745" s="2"/>
      <c r="B745" s="307" t="s">
        <v>99</v>
      </c>
      <c r="C745" s="307"/>
      <c r="D745" s="307"/>
      <c r="E745" s="307"/>
      <c r="F745" s="307"/>
      <c r="G745" s="307"/>
      <c r="H745" s="307"/>
      <c r="I745" s="307"/>
      <c r="J745" s="307"/>
      <c r="K745" s="181" t="s">
        <v>94</v>
      </c>
      <c r="L745" s="182"/>
      <c r="M745" s="182"/>
      <c r="N745" s="29"/>
      <c r="O745" s="3"/>
      <c r="P745" s="29"/>
      <c r="Q745" s="29"/>
      <c r="R745" s="29"/>
    </row>
    <row r="746" spans="1:20" ht="20.25" customHeight="1" x14ac:dyDescent="0.2">
      <c r="A746" s="300" t="s">
        <v>10</v>
      </c>
      <c r="B746" s="301" t="s">
        <v>100</v>
      </c>
      <c r="C746" s="302"/>
      <c r="D746" s="302"/>
      <c r="E746" s="302"/>
      <c r="F746" s="302"/>
      <c r="G746" s="302"/>
      <c r="H746" s="302"/>
      <c r="I746" s="302"/>
      <c r="J746" s="303"/>
      <c r="K746" s="304" t="s">
        <v>11</v>
      </c>
      <c r="L746" s="296" t="s">
        <v>3</v>
      </c>
      <c r="M746" s="296" t="s">
        <v>4</v>
      </c>
      <c r="N746" s="306" t="s">
        <v>5</v>
      </c>
      <c r="O746" s="296" t="s">
        <v>6</v>
      </c>
      <c r="P746" s="294" t="s">
        <v>7</v>
      </c>
      <c r="Q746" s="294" t="s">
        <v>8</v>
      </c>
      <c r="R746" s="296" t="s">
        <v>101</v>
      </c>
    </row>
    <row r="747" spans="1:20" ht="15.75" customHeight="1" x14ac:dyDescent="0.25">
      <c r="A747" s="295"/>
      <c r="B747" s="58" t="s">
        <v>102</v>
      </c>
      <c r="C747" s="58" t="s">
        <v>103</v>
      </c>
      <c r="D747" s="58" t="s">
        <v>104</v>
      </c>
      <c r="E747" s="58" t="s">
        <v>105</v>
      </c>
      <c r="F747" s="58" t="s">
        <v>106</v>
      </c>
      <c r="G747" s="58" t="s">
        <v>107</v>
      </c>
      <c r="H747" s="58" t="s">
        <v>108</v>
      </c>
      <c r="I747" s="58" t="s">
        <v>109</v>
      </c>
      <c r="J747" s="58" t="s">
        <v>110</v>
      </c>
      <c r="K747" s="305"/>
      <c r="L747" s="295"/>
      <c r="M747" s="295"/>
      <c r="N747" s="295"/>
      <c r="O747" s="295"/>
      <c r="P747" s="295"/>
      <c r="Q747" s="295"/>
      <c r="R747" s="295"/>
      <c r="T747" s="104"/>
    </row>
    <row r="748" spans="1:20" ht="15.75" customHeight="1" x14ac:dyDescent="0.25">
      <c r="A748" s="58">
        <v>1501</v>
      </c>
      <c r="B748" s="154">
        <v>103</v>
      </c>
      <c r="C748" s="154"/>
      <c r="D748" s="154"/>
      <c r="E748" s="154"/>
      <c r="F748" s="154"/>
      <c r="G748" s="154"/>
      <c r="H748" s="154"/>
      <c r="I748" s="154"/>
      <c r="J748" s="154"/>
      <c r="K748" s="144"/>
      <c r="L748" s="96"/>
      <c r="M748" s="97"/>
      <c r="N748" s="98"/>
      <c r="O748" s="99"/>
      <c r="P748" s="63">
        <f>B748</f>
        <v>103</v>
      </c>
      <c r="Q748" s="100"/>
      <c r="R748" s="99"/>
      <c r="T748" s="104"/>
    </row>
    <row r="749" spans="1:20" ht="15.75" customHeight="1" x14ac:dyDescent="0.25">
      <c r="A749" s="58">
        <v>1502</v>
      </c>
      <c r="B749" s="154"/>
      <c r="C749" s="154">
        <v>69</v>
      </c>
      <c r="D749" s="154"/>
      <c r="E749" s="154"/>
      <c r="F749" s="154"/>
      <c r="G749" s="154"/>
      <c r="H749" s="154"/>
      <c r="I749" s="154"/>
      <c r="J749" s="154"/>
      <c r="K749" s="144"/>
      <c r="L749" s="101"/>
      <c r="M749" s="102"/>
      <c r="N749" s="103"/>
      <c r="O749" s="67">
        <f>IF(C749=0,"",C749/B748)</f>
        <v>0.66990291262135926</v>
      </c>
      <c r="P749" s="68">
        <v>69</v>
      </c>
      <c r="Q749" s="69">
        <f t="shared" ref="Q749:Q756" si="119">IF(P749=0,"",P749/P748)</f>
        <v>0.66990291262135926</v>
      </c>
      <c r="R749" s="69">
        <f t="shared" ref="R749:R756" si="120">IF(P749=0,"",100%-Q749)</f>
        <v>0.33009708737864074</v>
      </c>
      <c r="T749" s="104"/>
    </row>
    <row r="750" spans="1:20" ht="15.75" customHeight="1" x14ac:dyDescent="0.25">
      <c r="A750" s="58">
        <v>1601</v>
      </c>
      <c r="B750" s="154"/>
      <c r="C750" s="154"/>
      <c r="D750" s="154">
        <v>54</v>
      </c>
      <c r="E750" s="154"/>
      <c r="F750" s="154"/>
      <c r="G750" s="154"/>
      <c r="H750" s="154"/>
      <c r="I750" s="154"/>
      <c r="J750" s="154"/>
      <c r="K750" s="144"/>
      <c r="L750" s="101"/>
      <c r="M750" s="102"/>
      <c r="N750" s="103"/>
      <c r="O750" s="67">
        <f>IF(D750=0,"",D750/C749)</f>
        <v>0.78260869565217395</v>
      </c>
      <c r="P750" s="68">
        <v>64</v>
      </c>
      <c r="Q750" s="69">
        <f t="shared" si="119"/>
        <v>0.92753623188405798</v>
      </c>
      <c r="R750" s="69">
        <f t="shared" si="120"/>
        <v>7.2463768115942018E-2</v>
      </c>
      <c r="T750" s="70">
        <f>P750/P748</f>
        <v>0.62135922330097082</v>
      </c>
    </row>
    <row r="751" spans="1:20" ht="15.75" customHeight="1" x14ac:dyDescent="0.25">
      <c r="A751" s="58">
        <v>1602</v>
      </c>
      <c r="B751" s="154"/>
      <c r="C751" s="154"/>
      <c r="D751" s="154"/>
      <c r="E751" s="154">
        <v>44</v>
      </c>
      <c r="F751" s="154"/>
      <c r="G751" s="154"/>
      <c r="H751" s="154"/>
      <c r="I751" s="154"/>
      <c r="J751" s="154"/>
      <c r="K751" s="144"/>
      <c r="L751" s="101"/>
      <c r="M751" s="102"/>
      <c r="N751" s="103"/>
      <c r="O751" s="67">
        <f>IF(E751=0,"",E751/D750)</f>
        <v>0.81481481481481477</v>
      </c>
      <c r="P751" s="68">
        <v>60</v>
      </c>
      <c r="Q751" s="69">
        <f t="shared" si="119"/>
        <v>0.9375</v>
      </c>
      <c r="R751" s="69">
        <f t="shared" si="120"/>
        <v>6.25E-2</v>
      </c>
      <c r="T751" s="104"/>
    </row>
    <row r="752" spans="1:20" ht="15.75" customHeight="1" x14ac:dyDescent="0.25">
      <c r="A752" s="58">
        <v>1701</v>
      </c>
      <c r="B752" s="154"/>
      <c r="C752" s="154"/>
      <c r="D752" s="154"/>
      <c r="E752" s="154"/>
      <c r="F752" s="154">
        <v>44</v>
      </c>
      <c r="G752" s="154"/>
      <c r="H752" s="154"/>
      <c r="I752" s="154"/>
      <c r="J752" s="154"/>
      <c r="K752" s="144"/>
      <c r="L752" s="101"/>
      <c r="M752" s="102"/>
      <c r="N752" s="103"/>
      <c r="O752" s="67">
        <f>IF(F752=0,"",F752/E751)</f>
        <v>1</v>
      </c>
      <c r="P752" s="68">
        <v>56</v>
      </c>
      <c r="Q752" s="69">
        <f t="shared" si="119"/>
        <v>0.93333333333333335</v>
      </c>
      <c r="R752" s="69">
        <f t="shared" si="120"/>
        <v>6.6666666666666652E-2</v>
      </c>
      <c r="T752" s="104"/>
    </row>
    <row r="753" spans="1:20" ht="15.75" customHeight="1" x14ac:dyDescent="0.25">
      <c r="A753" s="58">
        <v>1702</v>
      </c>
      <c r="B753" s="154"/>
      <c r="C753" s="154"/>
      <c r="D753" s="154"/>
      <c r="E753" s="154"/>
      <c r="F753" s="154"/>
      <c r="G753" s="154">
        <v>44</v>
      </c>
      <c r="H753" s="154"/>
      <c r="I753" s="154"/>
      <c r="J753" s="154"/>
      <c r="K753" s="144"/>
      <c r="L753" s="101"/>
      <c r="M753" s="102"/>
      <c r="N753" s="103"/>
      <c r="O753" s="67">
        <f>IF(G753=0,"",G753/F752)</f>
        <v>1</v>
      </c>
      <c r="P753" s="68">
        <v>57</v>
      </c>
      <c r="Q753" s="69">
        <f t="shared" si="119"/>
        <v>1.0178571428571428</v>
      </c>
      <c r="R753" s="69">
        <f t="shared" si="120"/>
        <v>-1.7857142857142794E-2</v>
      </c>
      <c r="T753" s="104"/>
    </row>
    <row r="754" spans="1:20" ht="15.75" customHeight="1" x14ac:dyDescent="0.25">
      <c r="A754" s="58">
        <v>1801</v>
      </c>
      <c r="B754" s="154"/>
      <c r="C754" s="154"/>
      <c r="D754" s="154"/>
      <c r="E754" s="154"/>
      <c r="F754" s="154"/>
      <c r="G754" s="154"/>
      <c r="H754" s="154">
        <v>44</v>
      </c>
      <c r="I754" s="154"/>
      <c r="J754" s="154"/>
      <c r="K754" s="144"/>
      <c r="L754" s="101"/>
      <c r="M754" s="102"/>
      <c r="N754" s="103"/>
      <c r="O754" s="67">
        <f>IF(H754=0,"",H754/G753)</f>
        <v>1</v>
      </c>
      <c r="P754" s="68">
        <v>57</v>
      </c>
      <c r="Q754" s="69">
        <f t="shared" si="119"/>
        <v>1</v>
      </c>
      <c r="R754" s="69">
        <f t="shared" si="120"/>
        <v>0</v>
      </c>
      <c r="T754" s="104"/>
    </row>
    <row r="755" spans="1:20" ht="15.75" customHeight="1" x14ac:dyDescent="0.25">
      <c r="A755" s="58">
        <v>1802</v>
      </c>
      <c r="B755" s="154"/>
      <c r="C755" s="154"/>
      <c r="D755" s="154"/>
      <c r="E755" s="154"/>
      <c r="F755" s="154"/>
      <c r="G755" s="154"/>
      <c r="H755" s="154"/>
      <c r="I755" s="154">
        <v>44</v>
      </c>
      <c r="J755" s="154"/>
      <c r="K755" s="144">
        <v>1</v>
      </c>
      <c r="L755" s="101"/>
      <c r="M755" s="102"/>
      <c r="N755" s="103"/>
      <c r="O755" s="67">
        <f>IF(I755=0,"",I755/H754)</f>
        <v>1</v>
      </c>
      <c r="P755" s="68">
        <v>55</v>
      </c>
      <c r="Q755" s="69">
        <f t="shared" si="119"/>
        <v>0.96491228070175439</v>
      </c>
      <c r="R755" s="69">
        <f t="shared" si="120"/>
        <v>3.5087719298245612E-2</v>
      </c>
      <c r="T755" s="104"/>
    </row>
    <row r="756" spans="1:20" ht="15.75" customHeight="1" x14ac:dyDescent="0.25">
      <c r="A756" s="58">
        <v>1901</v>
      </c>
      <c r="B756" s="154"/>
      <c r="C756" s="154"/>
      <c r="D756" s="154"/>
      <c r="E756" s="154"/>
      <c r="F756" s="154"/>
      <c r="G756" s="154"/>
      <c r="H756" s="154"/>
      <c r="I756" s="154"/>
      <c r="J756" s="154">
        <v>44</v>
      </c>
      <c r="K756" s="144">
        <v>30</v>
      </c>
      <c r="L756" s="101"/>
      <c r="M756" s="102"/>
      <c r="N756" s="103"/>
      <c r="O756" s="71">
        <f>IF(J756=0,"",J756/I755)</f>
        <v>1</v>
      </c>
      <c r="P756" s="68">
        <v>54</v>
      </c>
      <c r="Q756" s="72">
        <f t="shared" si="119"/>
        <v>0.98181818181818181</v>
      </c>
      <c r="R756" s="72">
        <f t="shared" si="120"/>
        <v>1.8181818181818188E-2</v>
      </c>
      <c r="T756" s="104"/>
    </row>
    <row r="757" spans="1:20" ht="15.75" customHeight="1" x14ac:dyDescent="0.25">
      <c r="A757" s="58">
        <v>1902</v>
      </c>
      <c r="B757" s="154"/>
      <c r="C757" s="154"/>
      <c r="D757" s="154"/>
      <c r="E757" s="154"/>
      <c r="F757" s="154"/>
      <c r="G757" s="154"/>
      <c r="H757" s="154"/>
      <c r="I757" s="154"/>
      <c r="J757" s="154">
        <v>20</v>
      </c>
      <c r="K757" s="144">
        <v>16</v>
      </c>
      <c r="L757" s="101"/>
      <c r="M757" s="102"/>
      <c r="N757" s="104"/>
      <c r="O757" s="129"/>
      <c r="P757" s="68">
        <v>25</v>
      </c>
      <c r="Q757" s="130"/>
      <c r="R757" s="131"/>
      <c r="T757" s="104"/>
    </row>
    <row r="758" spans="1:20" ht="15.75" customHeight="1" x14ac:dyDescent="0.25">
      <c r="A758" s="58">
        <v>2001</v>
      </c>
      <c r="B758" s="154"/>
      <c r="C758" s="154"/>
      <c r="D758" s="154"/>
      <c r="E758" s="154"/>
      <c r="F758" s="154"/>
      <c r="G758" s="154"/>
      <c r="H758" s="154"/>
      <c r="I758" s="154"/>
      <c r="J758" s="154">
        <v>5</v>
      </c>
      <c r="K758" s="144">
        <v>4</v>
      </c>
      <c r="L758" s="101"/>
      <c r="M758" s="102"/>
      <c r="N758" s="104"/>
      <c r="O758" s="108"/>
      <c r="P758" s="109">
        <v>8</v>
      </c>
      <c r="Q758" s="110"/>
      <c r="R758" s="108"/>
      <c r="T758" s="104"/>
    </row>
    <row r="759" spans="1:20" ht="15.75" customHeight="1" x14ac:dyDescent="0.25">
      <c r="A759" s="58">
        <v>2002</v>
      </c>
      <c r="B759" s="154"/>
      <c r="C759" s="154"/>
      <c r="D759" s="154"/>
      <c r="E759" s="154"/>
      <c r="F759" s="154"/>
      <c r="G759" s="154"/>
      <c r="H759" s="154"/>
      <c r="I759" s="154"/>
      <c r="J759" s="154">
        <v>2</v>
      </c>
      <c r="K759" s="144">
        <v>1</v>
      </c>
      <c r="L759" s="101"/>
      <c r="M759" s="102"/>
      <c r="N759" s="104"/>
      <c r="O759" s="108"/>
      <c r="P759" s="109">
        <v>4</v>
      </c>
      <c r="Q759" s="110"/>
      <c r="R759" s="108"/>
      <c r="T759" s="104"/>
    </row>
    <row r="760" spans="1:20" ht="15.75" customHeight="1" x14ac:dyDescent="0.25">
      <c r="A760" s="58">
        <v>2101</v>
      </c>
      <c r="B760" s="154"/>
      <c r="C760" s="154"/>
      <c r="D760" s="154"/>
      <c r="E760" s="154"/>
      <c r="F760" s="154"/>
      <c r="G760" s="154"/>
      <c r="H760" s="154"/>
      <c r="I760" s="154"/>
      <c r="J760" s="154">
        <v>2</v>
      </c>
      <c r="K760" s="144">
        <v>2</v>
      </c>
      <c r="L760" s="101"/>
      <c r="M760" s="102"/>
      <c r="N760" s="104"/>
      <c r="O760" s="108"/>
      <c r="P760" s="109">
        <v>3</v>
      </c>
      <c r="Q760" s="110"/>
      <c r="R760" s="108"/>
      <c r="T760" s="104"/>
    </row>
    <row r="761" spans="1:20" ht="18" customHeight="1" x14ac:dyDescent="0.25">
      <c r="A761" s="58">
        <v>2102</v>
      </c>
      <c r="B761" s="154"/>
      <c r="C761" s="154"/>
      <c r="D761" s="154"/>
      <c r="E761" s="154"/>
      <c r="F761" s="154"/>
      <c r="G761" s="154"/>
      <c r="H761" s="154"/>
      <c r="I761" s="154"/>
      <c r="J761" s="154"/>
      <c r="K761" s="144"/>
      <c r="L761" s="101"/>
      <c r="M761" s="102"/>
      <c r="N761" s="104"/>
      <c r="O761" s="102"/>
      <c r="P761" s="104"/>
      <c r="Q761" s="146"/>
      <c r="R761" s="108"/>
      <c r="T761" s="104"/>
    </row>
    <row r="762" spans="1:20" ht="15.75" customHeight="1" x14ac:dyDescent="0.25">
      <c r="A762" s="58">
        <v>2201</v>
      </c>
      <c r="B762" s="154"/>
      <c r="C762" s="154"/>
      <c r="D762" s="154"/>
      <c r="E762" s="154"/>
      <c r="F762" s="154"/>
      <c r="G762" s="154"/>
      <c r="H762" s="154"/>
      <c r="I762" s="154"/>
      <c r="J762" s="154"/>
      <c r="K762" s="144"/>
      <c r="L762" s="101"/>
      <c r="M762" s="102"/>
      <c r="N762" s="104"/>
      <c r="O762" s="197" t="s">
        <v>83</v>
      </c>
      <c r="P762" s="82">
        <v>43</v>
      </c>
      <c r="Q762" s="111">
        <f>K765</f>
        <v>54</v>
      </c>
      <c r="R762" s="199" t="s">
        <v>11</v>
      </c>
      <c r="T762" s="104"/>
    </row>
    <row r="763" spans="1:20" ht="15.75" customHeight="1" x14ac:dyDescent="0.25">
      <c r="A763" s="58">
        <v>2202</v>
      </c>
      <c r="B763" s="154"/>
      <c r="C763" s="154"/>
      <c r="D763" s="154"/>
      <c r="E763" s="154"/>
      <c r="F763" s="154"/>
      <c r="G763" s="154"/>
      <c r="H763" s="154"/>
      <c r="I763" s="154"/>
      <c r="J763" s="154"/>
      <c r="K763" s="144"/>
      <c r="L763" s="101"/>
      <c r="M763" s="102"/>
      <c r="N763" s="104"/>
      <c r="O763" s="198" t="s">
        <v>85</v>
      </c>
      <c r="P763" s="86">
        <f>IF(P762/B748=0,"",P762/B748)</f>
        <v>0.41747572815533979</v>
      </c>
      <c r="Q763" s="112">
        <f>IF(P762/Q762=0,"",P762/Q762)</f>
        <v>0.79629629629629628</v>
      </c>
      <c r="R763" s="200" t="s">
        <v>86</v>
      </c>
      <c r="T763" s="104"/>
    </row>
    <row r="764" spans="1:20" ht="15.75" customHeight="1" x14ac:dyDescent="0.25">
      <c r="A764" s="58">
        <v>2301</v>
      </c>
      <c r="B764" s="154"/>
      <c r="C764" s="154"/>
      <c r="D764" s="154"/>
      <c r="E764" s="154"/>
      <c r="F764" s="154"/>
      <c r="G764" s="154"/>
      <c r="H764" s="154"/>
      <c r="I764" s="154"/>
      <c r="J764" s="154"/>
      <c r="K764" s="144"/>
      <c r="L764" s="147"/>
      <c r="M764" s="148"/>
      <c r="N764" s="149"/>
      <c r="O764" s="90"/>
      <c r="P764" s="91"/>
      <c r="Q764" s="91"/>
      <c r="R764" s="113"/>
      <c r="T764" s="104"/>
    </row>
    <row r="765" spans="1:20" ht="18" x14ac:dyDescent="0.25">
      <c r="A765" s="28"/>
      <c r="B765" s="297" t="s">
        <v>111</v>
      </c>
      <c r="C765" s="297"/>
      <c r="D765" s="297"/>
      <c r="E765" s="297"/>
      <c r="F765" s="297"/>
      <c r="G765" s="297"/>
      <c r="H765" s="297"/>
      <c r="I765" s="297"/>
      <c r="J765" s="297"/>
      <c r="K765" s="93">
        <f>SUM(K748:K761)</f>
        <v>54</v>
      </c>
      <c r="L765" s="94">
        <f>IF(K756=0,"",K756/B748)</f>
        <v>0.29126213592233008</v>
      </c>
      <c r="M765" s="94">
        <f>IF(K765=0,"",K765/B748)</f>
        <v>0.52427184466019416</v>
      </c>
      <c r="N765" s="94">
        <f>IF(K756=0,"",M765-L765)</f>
        <v>0.23300970873786409</v>
      </c>
      <c r="O765" s="3"/>
      <c r="P765" s="29"/>
      <c r="Q765" s="22"/>
      <c r="R765" s="3"/>
      <c r="T765" s="104"/>
    </row>
    <row r="766" spans="1:20" ht="14.25" customHeight="1" x14ac:dyDescent="0.2">
      <c r="T766" s="104"/>
    </row>
    <row r="767" spans="1:20" ht="14.25" customHeight="1" x14ac:dyDescent="0.2">
      <c r="L767" s="3"/>
      <c r="M767" s="3"/>
      <c r="O767" s="3"/>
      <c r="T767" s="104"/>
    </row>
    <row r="768" spans="1:20" ht="26.25" customHeight="1" x14ac:dyDescent="0.4">
      <c r="A768" s="2"/>
      <c r="B768" s="307" t="s">
        <v>99</v>
      </c>
      <c r="C768" s="307"/>
      <c r="D768" s="307"/>
      <c r="E768" s="307"/>
      <c r="F768" s="307"/>
      <c r="G768" s="307"/>
      <c r="H768" s="307"/>
      <c r="I768" s="307"/>
      <c r="J768" s="307"/>
      <c r="K768" s="181" t="s">
        <v>97</v>
      </c>
      <c r="L768" s="182"/>
      <c r="M768" s="182"/>
      <c r="N768" s="29"/>
      <c r="O768" s="3"/>
      <c r="P768" s="29"/>
      <c r="Q768" s="29"/>
      <c r="R768" s="29"/>
      <c r="T768" s="104"/>
    </row>
    <row r="769" spans="1:20" ht="20.25" customHeight="1" x14ac:dyDescent="0.2">
      <c r="A769" s="300" t="s">
        <v>10</v>
      </c>
      <c r="B769" s="301" t="s">
        <v>100</v>
      </c>
      <c r="C769" s="302"/>
      <c r="D769" s="302"/>
      <c r="E769" s="302"/>
      <c r="F769" s="302"/>
      <c r="G769" s="302"/>
      <c r="H769" s="302"/>
      <c r="I769" s="302"/>
      <c r="J769" s="303"/>
      <c r="K769" s="304" t="s">
        <v>11</v>
      </c>
      <c r="L769" s="296" t="s">
        <v>3</v>
      </c>
      <c r="M769" s="296" t="s">
        <v>4</v>
      </c>
      <c r="N769" s="306" t="s">
        <v>5</v>
      </c>
      <c r="O769" s="296" t="s">
        <v>6</v>
      </c>
      <c r="P769" s="294" t="s">
        <v>7</v>
      </c>
      <c r="Q769" s="294" t="s">
        <v>8</v>
      </c>
      <c r="R769" s="296" t="s">
        <v>101</v>
      </c>
      <c r="T769" s="104"/>
    </row>
    <row r="770" spans="1:20" ht="15.75" customHeight="1" x14ac:dyDescent="0.25">
      <c r="A770" s="295"/>
      <c r="B770" s="58" t="s">
        <v>102</v>
      </c>
      <c r="C770" s="58" t="s">
        <v>103</v>
      </c>
      <c r="D770" s="58" t="s">
        <v>104</v>
      </c>
      <c r="E770" s="58" t="s">
        <v>105</v>
      </c>
      <c r="F770" s="58" t="s">
        <v>106</v>
      </c>
      <c r="G770" s="58" t="s">
        <v>107</v>
      </c>
      <c r="H770" s="58" t="s">
        <v>108</v>
      </c>
      <c r="I770" s="58" t="s">
        <v>109</v>
      </c>
      <c r="J770" s="58" t="s">
        <v>110</v>
      </c>
      <c r="K770" s="305"/>
      <c r="L770" s="295"/>
      <c r="M770" s="295"/>
      <c r="N770" s="295"/>
      <c r="O770" s="295"/>
      <c r="P770" s="295"/>
      <c r="Q770" s="295"/>
      <c r="R770" s="295"/>
      <c r="T770" s="104"/>
    </row>
    <row r="771" spans="1:20" ht="15.75" customHeight="1" x14ac:dyDescent="0.25">
      <c r="A771" s="58">
        <v>1502</v>
      </c>
      <c r="B771" s="154">
        <v>96</v>
      </c>
      <c r="C771" s="154"/>
      <c r="D771" s="154"/>
      <c r="E771" s="154"/>
      <c r="F771" s="154"/>
      <c r="G771" s="154"/>
      <c r="H771" s="154"/>
      <c r="I771" s="154"/>
      <c r="J771" s="154"/>
      <c r="K771" s="144"/>
      <c r="L771" s="96"/>
      <c r="M771" s="97"/>
      <c r="N771" s="98"/>
      <c r="O771" s="99"/>
      <c r="P771" s="63">
        <f>B771</f>
        <v>96</v>
      </c>
      <c r="Q771" s="100"/>
      <c r="R771" s="99"/>
      <c r="T771" s="104"/>
    </row>
    <row r="772" spans="1:20" ht="15.75" customHeight="1" x14ac:dyDescent="0.25">
      <c r="A772" s="58">
        <v>1601</v>
      </c>
      <c r="B772" s="154"/>
      <c r="C772" s="154">
        <v>75</v>
      </c>
      <c r="D772" s="154"/>
      <c r="E772" s="154"/>
      <c r="F772" s="154"/>
      <c r="G772" s="154"/>
      <c r="H772" s="154"/>
      <c r="I772" s="154"/>
      <c r="J772" s="154"/>
      <c r="K772" s="144"/>
      <c r="L772" s="101"/>
      <c r="M772" s="102"/>
      <c r="N772" s="103"/>
      <c r="O772" s="67">
        <f>IF(C772=0,"",C772/B771)</f>
        <v>0.78125</v>
      </c>
      <c r="P772" s="68">
        <v>75</v>
      </c>
      <c r="Q772" s="69">
        <f t="shared" ref="Q772:Q779" si="121">IF(P772=0,"",P772/P771)</f>
        <v>0.78125</v>
      </c>
      <c r="R772" s="69">
        <f t="shared" ref="R772:R779" si="122">IF(P772=0,"",100%-Q772)</f>
        <v>0.21875</v>
      </c>
      <c r="T772" s="104"/>
    </row>
    <row r="773" spans="1:20" ht="15.75" customHeight="1" x14ac:dyDescent="0.25">
      <c r="A773" s="58">
        <v>1602</v>
      </c>
      <c r="B773" s="154"/>
      <c r="C773" s="154"/>
      <c r="D773" s="154">
        <v>70</v>
      </c>
      <c r="E773" s="154"/>
      <c r="F773" s="154"/>
      <c r="G773" s="154"/>
      <c r="H773" s="154"/>
      <c r="I773" s="154"/>
      <c r="J773" s="154"/>
      <c r="K773" s="144"/>
      <c r="L773" s="101"/>
      <c r="M773" s="102"/>
      <c r="N773" s="103"/>
      <c r="O773" s="67">
        <f>IF(D773=0,"",D773/C772)</f>
        <v>0.93333333333333335</v>
      </c>
      <c r="P773" s="68">
        <v>73</v>
      </c>
      <c r="Q773" s="69">
        <f t="shared" si="121"/>
        <v>0.97333333333333338</v>
      </c>
      <c r="R773" s="69">
        <f t="shared" si="122"/>
        <v>2.6666666666666616E-2</v>
      </c>
      <c r="T773" s="70">
        <f>P773/P771</f>
        <v>0.76041666666666663</v>
      </c>
    </row>
    <row r="774" spans="1:20" ht="15.75" customHeight="1" x14ac:dyDescent="0.25">
      <c r="A774" s="58">
        <v>1701</v>
      </c>
      <c r="B774" s="154"/>
      <c r="C774" s="154"/>
      <c r="D774" s="154"/>
      <c r="E774" s="154">
        <v>69</v>
      </c>
      <c r="F774" s="154"/>
      <c r="G774" s="154"/>
      <c r="H774" s="154"/>
      <c r="I774" s="154"/>
      <c r="J774" s="154"/>
      <c r="K774" s="144"/>
      <c r="L774" s="101"/>
      <c r="M774" s="102"/>
      <c r="N774" s="103"/>
      <c r="O774" s="67">
        <f>IF(E774=0,"",E774/D773)</f>
        <v>0.98571428571428577</v>
      </c>
      <c r="P774" s="68">
        <v>73</v>
      </c>
      <c r="Q774" s="69">
        <f t="shared" si="121"/>
        <v>1</v>
      </c>
      <c r="R774" s="69">
        <f t="shared" si="122"/>
        <v>0</v>
      </c>
      <c r="T774" s="104"/>
    </row>
    <row r="775" spans="1:20" ht="15.75" customHeight="1" x14ac:dyDescent="0.25">
      <c r="A775" s="58">
        <v>1702</v>
      </c>
      <c r="B775" s="154"/>
      <c r="C775" s="154"/>
      <c r="D775" s="154"/>
      <c r="E775" s="154"/>
      <c r="F775" s="154">
        <v>66</v>
      </c>
      <c r="G775" s="154"/>
      <c r="H775" s="154"/>
      <c r="I775" s="154"/>
      <c r="J775" s="154"/>
      <c r="K775" s="144"/>
      <c r="L775" s="101"/>
      <c r="M775" s="102"/>
      <c r="N775" s="103"/>
      <c r="O775" s="67">
        <f>IF(F775=0,"",F775/E774)</f>
        <v>0.95652173913043481</v>
      </c>
      <c r="P775" s="68">
        <v>72</v>
      </c>
      <c r="Q775" s="69">
        <f t="shared" si="121"/>
        <v>0.98630136986301364</v>
      </c>
      <c r="R775" s="69">
        <f t="shared" si="122"/>
        <v>1.3698630136986356E-2</v>
      </c>
      <c r="T775" s="104"/>
    </row>
    <row r="776" spans="1:20" ht="15.75" customHeight="1" x14ac:dyDescent="0.25">
      <c r="A776" s="58">
        <v>1801</v>
      </c>
      <c r="B776" s="154"/>
      <c r="C776" s="154"/>
      <c r="D776" s="154"/>
      <c r="E776" s="154"/>
      <c r="F776" s="154"/>
      <c r="G776" s="154">
        <v>59</v>
      </c>
      <c r="H776" s="154"/>
      <c r="I776" s="154"/>
      <c r="J776" s="154"/>
      <c r="K776" s="144"/>
      <c r="L776" s="101"/>
      <c r="M776" s="102"/>
      <c r="N776" s="103"/>
      <c r="O776" s="67">
        <f>IF(G776=0,"",G776/F775)</f>
        <v>0.89393939393939392</v>
      </c>
      <c r="P776" s="68">
        <v>67</v>
      </c>
      <c r="Q776" s="69">
        <f t="shared" si="121"/>
        <v>0.93055555555555558</v>
      </c>
      <c r="R776" s="69">
        <f t="shared" si="122"/>
        <v>6.944444444444442E-2</v>
      </c>
      <c r="T776" s="104"/>
    </row>
    <row r="777" spans="1:20" ht="15.75" customHeight="1" x14ac:dyDescent="0.25">
      <c r="A777" s="58">
        <v>1802</v>
      </c>
      <c r="B777" s="154"/>
      <c r="C777" s="154"/>
      <c r="D777" s="154"/>
      <c r="E777" s="154"/>
      <c r="F777" s="154"/>
      <c r="G777" s="154"/>
      <c r="H777" s="154">
        <v>56</v>
      </c>
      <c r="I777" s="154"/>
      <c r="J777" s="154"/>
      <c r="K777" s="144">
        <v>1</v>
      </c>
      <c r="L777" s="101"/>
      <c r="M777" s="102"/>
      <c r="N777" s="103"/>
      <c r="O777" s="67">
        <f>IF(H777=0,"",H777/G776)</f>
        <v>0.94915254237288138</v>
      </c>
      <c r="P777" s="68">
        <v>65</v>
      </c>
      <c r="Q777" s="69">
        <f t="shared" si="121"/>
        <v>0.97014925373134331</v>
      </c>
      <c r="R777" s="69">
        <f t="shared" si="122"/>
        <v>2.9850746268656692E-2</v>
      </c>
      <c r="T777" s="104"/>
    </row>
    <row r="778" spans="1:20" ht="15.75" customHeight="1" x14ac:dyDescent="0.25">
      <c r="A778" s="58">
        <v>1901</v>
      </c>
      <c r="B778" s="154"/>
      <c r="C778" s="154"/>
      <c r="D778" s="154"/>
      <c r="E778" s="154"/>
      <c r="F778" s="154"/>
      <c r="G778" s="154"/>
      <c r="H778" s="154"/>
      <c r="I778" s="154">
        <v>56</v>
      </c>
      <c r="J778" s="154"/>
      <c r="K778" s="144">
        <v>3</v>
      </c>
      <c r="L778" s="101"/>
      <c r="M778" s="102"/>
      <c r="N778" s="103"/>
      <c r="O778" s="67">
        <f>IF(I778=0,"",I778/H777)</f>
        <v>1</v>
      </c>
      <c r="P778" s="68">
        <v>65</v>
      </c>
      <c r="Q778" s="69">
        <f t="shared" si="121"/>
        <v>1</v>
      </c>
      <c r="R778" s="69">
        <f t="shared" si="122"/>
        <v>0</v>
      </c>
      <c r="T778" s="104"/>
    </row>
    <row r="779" spans="1:20" ht="15.75" customHeight="1" x14ac:dyDescent="0.25">
      <c r="A779" s="58">
        <v>1902</v>
      </c>
      <c r="B779" s="154"/>
      <c r="C779" s="154"/>
      <c r="D779" s="154"/>
      <c r="E779" s="154"/>
      <c r="F779" s="154"/>
      <c r="G779" s="154"/>
      <c r="H779" s="154"/>
      <c r="I779" s="154"/>
      <c r="J779" s="154">
        <v>55</v>
      </c>
      <c r="K779" s="144">
        <v>44</v>
      </c>
      <c r="L779" s="101"/>
      <c r="M779" s="102"/>
      <c r="N779" s="103"/>
      <c r="O779" s="71">
        <f>IF(J779=0,"",J779/I778)</f>
        <v>0.9821428571428571</v>
      </c>
      <c r="P779" s="68">
        <v>62</v>
      </c>
      <c r="Q779" s="72">
        <f t="shared" si="121"/>
        <v>0.9538461538461539</v>
      </c>
      <c r="R779" s="72">
        <f t="shared" si="122"/>
        <v>4.6153846153846101E-2</v>
      </c>
      <c r="T779" s="104"/>
    </row>
    <row r="780" spans="1:20" ht="15.75" customHeight="1" x14ac:dyDescent="0.25">
      <c r="A780" s="58">
        <v>2001</v>
      </c>
      <c r="B780" s="154"/>
      <c r="C780" s="154"/>
      <c r="D780" s="154"/>
      <c r="E780" s="154"/>
      <c r="F780" s="154"/>
      <c r="G780" s="154"/>
      <c r="H780" s="154"/>
      <c r="I780" s="154"/>
      <c r="J780" s="154">
        <v>13</v>
      </c>
      <c r="K780" s="144">
        <v>11</v>
      </c>
      <c r="L780" s="101"/>
      <c r="M780" s="102"/>
      <c r="N780" s="104"/>
      <c r="O780" s="129"/>
      <c r="P780" s="68">
        <v>18</v>
      </c>
      <c r="Q780" s="130"/>
      <c r="R780" s="131"/>
      <c r="T780" s="104"/>
    </row>
    <row r="781" spans="1:20" ht="15.75" customHeight="1" x14ac:dyDescent="0.25">
      <c r="A781" s="58">
        <v>2002</v>
      </c>
      <c r="B781" s="154"/>
      <c r="C781" s="154"/>
      <c r="D781" s="154"/>
      <c r="E781" s="154"/>
      <c r="F781" s="154"/>
      <c r="G781" s="154"/>
      <c r="H781" s="154"/>
      <c r="I781" s="154"/>
      <c r="J781" s="154">
        <v>3</v>
      </c>
      <c r="K781" s="144">
        <v>3</v>
      </c>
      <c r="L781" s="101"/>
      <c r="M781" s="102"/>
      <c r="N781" s="104"/>
      <c r="O781" s="108"/>
      <c r="P781" s="109">
        <v>5</v>
      </c>
      <c r="Q781" s="110"/>
      <c r="R781" s="108"/>
      <c r="T781" s="104"/>
    </row>
    <row r="782" spans="1:20" ht="15.75" customHeight="1" x14ac:dyDescent="0.25">
      <c r="A782" s="58">
        <v>2101</v>
      </c>
      <c r="B782" s="154"/>
      <c r="C782" s="154"/>
      <c r="D782" s="154"/>
      <c r="E782" s="154"/>
      <c r="F782" s="154"/>
      <c r="G782" s="154"/>
      <c r="H782" s="154"/>
      <c r="I782" s="154"/>
      <c r="J782" s="154">
        <v>2</v>
      </c>
      <c r="K782" s="144">
        <v>1</v>
      </c>
      <c r="L782" s="101"/>
      <c r="M782" s="102"/>
      <c r="N782" s="104"/>
      <c r="O782" s="108"/>
      <c r="P782" s="109">
        <v>2</v>
      </c>
      <c r="Q782" s="110"/>
      <c r="R782" s="108"/>
      <c r="T782" s="104"/>
    </row>
    <row r="783" spans="1:20" ht="15.75" customHeight="1" x14ac:dyDescent="0.25">
      <c r="A783" s="58">
        <v>2102</v>
      </c>
      <c r="B783" s="154"/>
      <c r="C783" s="154"/>
      <c r="D783" s="154"/>
      <c r="E783" s="154"/>
      <c r="F783" s="154"/>
      <c r="G783" s="154"/>
      <c r="H783" s="154"/>
      <c r="I783" s="154"/>
      <c r="J783" s="154">
        <v>1</v>
      </c>
      <c r="K783" s="144">
        <v>1</v>
      </c>
      <c r="L783" s="101"/>
      <c r="M783" s="102"/>
      <c r="N783" s="104"/>
      <c r="O783" s="108"/>
      <c r="P783" s="109">
        <v>1</v>
      </c>
      <c r="Q783" s="110"/>
      <c r="R783" s="108"/>
      <c r="T783" s="104"/>
    </row>
    <row r="784" spans="1:20" ht="15.75" customHeight="1" x14ac:dyDescent="0.25">
      <c r="A784" s="58">
        <v>2201</v>
      </c>
      <c r="B784" s="154"/>
      <c r="C784" s="154"/>
      <c r="D784" s="154"/>
      <c r="E784" s="154"/>
      <c r="F784" s="154"/>
      <c r="G784" s="154"/>
      <c r="H784" s="154"/>
      <c r="I784" s="154"/>
      <c r="J784" s="154"/>
      <c r="K784" s="144"/>
      <c r="L784" s="101"/>
      <c r="M784" s="102"/>
      <c r="N784" s="104"/>
      <c r="O784" s="102"/>
      <c r="P784" s="104"/>
      <c r="Q784" s="146"/>
      <c r="R784" s="108"/>
      <c r="T784" s="104"/>
    </row>
    <row r="785" spans="1:20" ht="15.75" customHeight="1" x14ac:dyDescent="0.25">
      <c r="A785" s="58">
        <v>2202</v>
      </c>
      <c r="B785" s="154"/>
      <c r="C785" s="154"/>
      <c r="D785" s="154"/>
      <c r="E785" s="154"/>
      <c r="F785" s="154"/>
      <c r="G785" s="154"/>
      <c r="H785" s="154"/>
      <c r="I785" s="154"/>
      <c r="J785" s="154"/>
      <c r="K785" s="144"/>
      <c r="L785" s="101"/>
      <c r="M785" s="102"/>
      <c r="N785" s="104"/>
      <c r="O785" s="197" t="s">
        <v>83</v>
      </c>
      <c r="P785" s="82">
        <v>57</v>
      </c>
      <c r="Q785" s="111">
        <f>K788</f>
        <v>64</v>
      </c>
      <c r="R785" s="199" t="s">
        <v>11</v>
      </c>
      <c r="T785" s="104"/>
    </row>
    <row r="786" spans="1:20" ht="15.75" customHeight="1" x14ac:dyDescent="0.25">
      <c r="A786" s="58">
        <v>2301</v>
      </c>
      <c r="B786" s="154"/>
      <c r="C786" s="154"/>
      <c r="D786" s="154"/>
      <c r="E786" s="154"/>
      <c r="F786" s="154"/>
      <c r="G786" s="154"/>
      <c r="H786" s="154"/>
      <c r="I786" s="154"/>
      <c r="J786" s="154"/>
      <c r="K786" s="144"/>
      <c r="L786" s="101"/>
      <c r="M786" s="102"/>
      <c r="N786" s="104"/>
      <c r="O786" s="198" t="s">
        <v>85</v>
      </c>
      <c r="P786" s="86">
        <f>IF(P785/B771=0,"",P785/B771)</f>
        <v>0.59375</v>
      </c>
      <c r="Q786" s="112">
        <f>IF(P785/Q785=0,"",P785/Q785)</f>
        <v>0.890625</v>
      </c>
      <c r="R786" s="200" t="s">
        <v>86</v>
      </c>
      <c r="T786" s="104"/>
    </row>
    <row r="787" spans="1:20" ht="15.75" customHeight="1" x14ac:dyDescent="0.25">
      <c r="A787" s="58">
        <v>2302</v>
      </c>
      <c r="B787" s="154"/>
      <c r="C787" s="154"/>
      <c r="D787" s="154"/>
      <c r="E787" s="154"/>
      <c r="F787" s="154"/>
      <c r="G787" s="154"/>
      <c r="H787" s="154"/>
      <c r="I787" s="154"/>
      <c r="J787" s="154"/>
      <c r="K787" s="144"/>
      <c r="L787" s="147"/>
      <c r="M787" s="148"/>
      <c r="N787" s="149"/>
      <c r="O787" s="90"/>
      <c r="P787" s="91"/>
      <c r="Q787" s="91"/>
      <c r="R787" s="113"/>
      <c r="T787" s="104"/>
    </row>
    <row r="788" spans="1:20" ht="18" customHeight="1" x14ac:dyDescent="0.25">
      <c r="A788" s="28"/>
      <c r="B788" s="297" t="s">
        <v>111</v>
      </c>
      <c r="C788" s="297"/>
      <c r="D788" s="297"/>
      <c r="E788" s="297"/>
      <c r="F788" s="297"/>
      <c r="G788" s="297"/>
      <c r="H788" s="297"/>
      <c r="I788" s="297"/>
      <c r="J788" s="297"/>
      <c r="K788" s="93">
        <f>SUM(K771:K784)</f>
        <v>64</v>
      </c>
      <c r="L788" s="94">
        <f>((SUM(K777:K779))/B771)</f>
        <v>0.5</v>
      </c>
      <c r="M788" s="94">
        <f>IF(K788=0,"",K788/B771)</f>
        <v>0.66666666666666663</v>
      </c>
      <c r="N788" s="94">
        <f>M788-L788</f>
        <v>0.16666666666666663</v>
      </c>
      <c r="O788" s="3"/>
      <c r="P788" s="29"/>
      <c r="Q788" s="22"/>
      <c r="R788" s="3"/>
      <c r="T788" s="104"/>
    </row>
    <row r="789" spans="1:20" ht="14.25" customHeight="1" x14ac:dyDescent="0.2">
      <c r="L789" s="3"/>
      <c r="M789" s="3"/>
      <c r="O789" s="3"/>
      <c r="T789" s="104"/>
    </row>
    <row r="790" spans="1:20" ht="14.25" customHeight="1" x14ac:dyDescent="0.2">
      <c r="L790" s="3"/>
      <c r="M790" s="3"/>
      <c r="O790" s="3"/>
      <c r="T790" s="104"/>
    </row>
    <row r="791" spans="1:20" ht="26.25" customHeight="1" x14ac:dyDescent="0.4">
      <c r="A791" s="2"/>
      <c r="B791" s="307" t="s">
        <v>99</v>
      </c>
      <c r="C791" s="307"/>
      <c r="D791" s="307"/>
      <c r="E791" s="307"/>
      <c r="F791" s="307"/>
      <c r="G791" s="307"/>
      <c r="H791" s="307"/>
      <c r="I791" s="307"/>
      <c r="J791" s="307"/>
      <c r="K791" s="181" t="s">
        <v>98</v>
      </c>
      <c r="L791" s="182"/>
      <c r="M791" s="182"/>
      <c r="N791" s="29"/>
      <c r="O791" s="3"/>
      <c r="P791" s="29"/>
      <c r="Q791" s="29"/>
      <c r="R791" s="29"/>
      <c r="T791" s="104"/>
    </row>
    <row r="792" spans="1:20" ht="20.25" customHeight="1" x14ac:dyDescent="0.2">
      <c r="A792" s="300" t="s">
        <v>10</v>
      </c>
      <c r="B792" s="301" t="s">
        <v>100</v>
      </c>
      <c r="C792" s="302"/>
      <c r="D792" s="302"/>
      <c r="E792" s="302"/>
      <c r="F792" s="302"/>
      <c r="G792" s="302"/>
      <c r="H792" s="302"/>
      <c r="I792" s="302"/>
      <c r="J792" s="303"/>
      <c r="K792" s="304" t="s">
        <v>11</v>
      </c>
      <c r="L792" s="296" t="s">
        <v>3</v>
      </c>
      <c r="M792" s="296" t="s">
        <v>4</v>
      </c>
      <c r="N792" s="306" t="s">
        <v>5</v>
      </c>
      <c r="O792" s="296" t="s">
        <v>6</v>
      </c>
      <c r="P792" s="294" t="s">
        <v>7</v>
      </c>
      <c r="Q792" s="294" t="s">
        <v>8</v>
      </c>
      <c r="R792" s="296" t="s">
        <v>101</v>
      </c>
      <c r="T792" s="104"/>
    </row>
    <row r="793" spans="1:20" ht="15.75" customHeight="1" x14ac:dyDescent="0.25">
      <c r="A793" s="295"/>
      <c r="B793" s="58" t="s">
        <v>102</v>
      </c>
      <c r="C793" s="58" t="s">
        <v>103</v>
      </c>
      <c r="D793" s="58" t="s">
        <v>104</v>
      </c>
      <c r="E793" s="58" t="s">
        <v>105</v>
      </c>
      <c r="F793" s="58" t="s">
        <v>106</v>
      </c>
      <c r="G793" s="58" t="s">
        <v>107</v>
      </c>
      <c r="H793" s="58" t="s">
        <v>108</v>
      </c>
      <c r="I793" s="58" t="s">
        <v>109</v>
      </c>
      <c r="J793" s="58" t="s">
        <v>110</v>
      </c>
      <c r="K793" s="305"/>
      <c r="L793" s="295"/>
      <c r="M793" s="295"/>
      <c r="N793" s="295"/>
      <c r="O793" s="295"/>
      <c r="P793" s="295"/>
      <c r="Q793" s="295"/>
      <c r="R793" s="295"/>
      <c r="T793" s="104"/>
    </row>
    <row r="794" spans="1:20" ht="15.75" customHeight="1" x14ac:dyDescent="0.25">
      <c r="A794" s="58">
        <v>1601</v>
      </c>
      <c r="B794" s="154">
        <v>112</v>
      </c>
      <c r="C794" s="154"/>
      <c r="D794" s="154"/>
      <c r="E794" s="154"/>
      <c r="F794" s="154"/>
      <c r="G794" s="154"/>
      <c r="H794" s="154"/>
      <c r="I794" s="154"/>
      <c r="J794" s="154"/>
      <c r="K794" s="144"/>
      <c r="L794" s="96"/>
      <c r="M794" s="97"/>
      <c r="N794" s="98"/>
      <c r="O794" s="99"/>
      <c r="P794" s="63">
        <f>B794</f>
        <v>112</v>
      </c>
      <c r="Q794" s="100"/>
      <c r="R794" s="99"/>
      <c r="T794" s="104"/>
    </row>
    <row r="795" spans="1:20" ht="15.75" customHeight="1" x14ac:dyDescent="0.25">
      <c r="A795" s="58">
        <v>1602</v>
      </c>
      <c r="B795" s="154"/>
      <c r="C795" s="154">
        <v>83</v>
      </c>
      <c r="D795" s="154"/>
      <c r="E795" s="154"/>
      <c r="F795" s="154"/>
      <c r="G795" s="154"/>
      <c r="H795" s="154"/>
      <c r="I795" s="154"/>
      <c r="J795" s="154"/>
      <c r="K795" s="144"/>
      <c r="L795" s="101"/>
      <c r="M795" s="102"/>
      <c r="N795" s="103"/>
      <c r="O795" s="67">
        <f>IF(C795=0,"",C795/B794)</f>
        <v>0.7410714285714286</v>
      </c>
      <c r="P795" s="68">
        <v>88</v>
      </c>
      <c r="Q795" s="69">
        <f t="shared" ref="Q795:Q802" si="123">IF(P795=0,"",P795/P794)</f>
        <v>0.7857142857142857</v>
      </c>
      <c r="R795" s="69">
        <f t="shared" ref="R795:R802" si="124">IF(P795=0,"",100%-Q795)</f>
        <v>0.2142857142857143</v>
      </c>
      <c r="T795" s="104"/>
    </row>
    <row r="796" spans="1:20" ht="15.75" customHeight="1" x14ac:dyDescent="0.25">
      <c r="A796" s="58">
        <v>1701</v>
      </c>
      <c r="B796" s="154"/>
      <c r="C796" s="154"/>
      <c r="D796" s="154">
        <v>68</v>
      </c>
      <c r="E796" s="154"/>
      <c r="F796" s="154"/>
      <c r="G796" s="154"/>
      <c r="H796" s="154"/>
      <c r="I796" s="154"/>
      <c r="J796" s="154"/>
      <c r="K796" s="144"/>
      <c r="L796" s="101"/>
      <c r="M796" s="102"/>
      <c r="N796" s="103"/>
      <c r="O796" s="67">
        <f>IF(D796=0,"",D796/C795)</f>
        <v>0.81927710843373491</v>
      </c>
      <c r="P796" s="68">
        <v>85</v>
      </c>
      <c r="Q796" s="69">
        <f t="shared" si="123"/>
        <v>0.96590909090909094</v>
      </c>
      <c r="R796" s="69">
        <f t="shared" si="124"/>
        <v>3.4090909090909061E-2</v>
      </c>
      <c r="T796" s="70">
        <f>P796/P794</f>
        <v>0.7589285714285714</v>
      </c>
    </row>
    <row r="797" spans="1:20" ht="15.75" customHeight="1" x14ac:dyDescent="0.25">
      <c r="A797" s="58">
        <v>1702</v>
      </c>
      <c r="B797" s="154"/>
      <c r="C797" s="154"/>
      <c r="D797" s="154"/>
      <c r="E797" s="154">
        <v>59</v>
      </c>
      <c r="F797" s="154"/>
      <c r="G797" s="154"/>
      <c r="H797" s="154"/>
      <c r="I797" s="154"/>
      <c r="J797" s="154"/>
      <c r="K797" s="144"/>
      <c r="L797" s="101"/>
      <c r="M797" s="102"/>
      <c r="N797" s="103"/>
      <c r="O797" s="67">
        <f>IF(E797=0,"",E797/D796)</f>
        <v>0.86764705882352944</v>
      </c>
      <c r="P797" s="68">
        <v>72</v>
      </c>
      <c r="Q797" s="69">
        <f t="shared" si="123"/>
        <v>0.84705882352941175</v>
      </c>
      <c r="R797" s="69">
        <f t="shared" si="124"/>
        <v>0.15294117647058825</v>
      </c>
      <c r="T797" s="104"/>
    </row>
    <row r="798" spans="1:20" ht="15.75" customHeight="1" x14ac:dyDescent="0.25">
      <c r="A798" s="58">
        <v>1801</v>
      </c>
      <c r="B798" s="154"/>
      <c r="C798" s="154"/>
      <c r="D798" s="154"/>
      <c r="E798" s="154"/>
      <c r="F798" s="154">
        <v>54</v>
      </c>
      <c r="G798" s="154"/>
      <c r="H798" s="154"/>
      <c r="I798" s="154"/>
      <c r="J798" s="154"/>
      <c r="K798" s="144"/>
      <c r="L798" s="101"/>
      <c r="M798" s="102"/>
      <c r="N798" s="103"/>
      <c r="O798" s="67">
        <f>IF(F798=0,"",F798/E797)</f>
        <v>0.9152542372881356</v>
      </c>
      <c r="P798" s="68">
        <v>69</v>
      </c>
      <c r="Q798" s="69">
        <f t="shared" si="123"/>
        <v>0.95833333333333337</v>
      </c>
      <c r="R798" s="69">
        <f t="shared" si="124"/>
        <v>4.166666666666663E-2</v>
      </c>
      <c r="T798" s="104"/>
    </row>
    <row r="799" spans="1:20" ht="15.75" customHeight="1" x14ac:dyDescent="0.25">
      <c r="A799" s="58">
        <v>1802</v>
      </c>
      <c r="B799" s="154"/>
      <c r="C799" s="154"/>
      <c r="D799" s="154"/>
      <c r="E799" s="154"/>
      <c r="F799" s="154"/>
      <c r="G799" s="154">
        <v>52</v>
      </c>
      <c r="H799" s="154"/>
      <c r="I799" s="154"/>
      <c r="J799" s="154"/>
      <c r="K799" s="144"/>
      <c r="L799" s="101"/>
      <c r="M799" s="102"/>
      <c r="N799" s="103"/>
      <c r="O799" s="67">
        <f>IF(G799=0,"",G799/F798)</f>
        <v>0.96296296296296291</v>
      </c>
      <c r="P799" s="68">
        <v>63</v>
      </c>
      <c r="Q799" s="69">
        <f t="shared" si="123"/>
        <v>0.91304347826086951</v>
      </c>
      <c r="R799" s="69">
        <f t="shared" si="124"/>
        <v>8.6956521739130488E-2</v>
      </c>
      <c r="T799" s="104"/>
    </row>
    <row r="800" spans="1:20" ht="15.75" customHeight="1" x14ac:dyDescent="0.25">
      <c r="A800" s="58">
        <v>1901</v>
      </c>
      <c r="B800" s="154"/>
      <c r="C800" s="154"/>
      <c r="D800" s="154"/>
      <c r="E800" s="154"/>
      <c r="F800" s="154"/>
      <c r="G800" s="154"/>
      <c r="H800" s="154">
        <v>50</v>
      </c>
      <c r="I800" s="154"/>
      <c r="J800" s="154"/>
      <c r="K800" s="144">
        <v>1</v>
      </c>
      <c r="L800" s="101"/>
      <c r="M800" s="102"/>
      <c r="N800" s="103"/>
      <c r="O800" s="67">
        <f>IF(H800=0,"",H800/G799)</f>
        <v>0.96153846153846156</v>
      </c>
      <c r="P800" s="68">
        <v>60</v>
      </c>
      <c r="Q800" s="69">
        <f t="shared" si="123"/>
        <v>0.95238095238095233</v>
      </c>
      <c r="R800" s="69">
        <f t="shared" si="124"/>
        <v>4.7619047619047672E-2</v>
      </c>
      <c r="T800" s="104"/>
    </row>
    <row r="801" spans="1:20" ht="15.75" customHeight="1" x14ac:dyDescent="0.25">
      <c r="A801" s="58">
        <v>1902</v>
      </c>
      <c r="B801" s="154"/>
      <c r="C801" s="154"/>
      <c r="D801" s="154"/>
      <c r="E801" s="154"/>
      <c r="F801" s="154"/>
      <c r="G801" s="154"/>
      <c r="H801" s="154"/>
      <c r="I801" s="154">
        <v>50</v>
      </c>
      <c r="J801" s="154"/>
      <c r="K801" s="144">
        <v>3</v>
      </c>
      <c r="L801" s="101"/>
      <c r="M801" s="102"/>
      <c r="N801" s="103"/>
      <c r="O801" s="67">
        <f>IF(I801=0,"",I801/H800)</f>
        <v>1</v>
      </c>
      <c r="P801" s="68">
        <v>58</v>
      </c>
      <c r="Q801" s="69">
        <f t="shared" si="123"/>
        <v>0.96666666666666667</v>
      </c>
      <c r="R801" s="69">
        <f t="shared" si="124"/>
        <v>3.3333333333333326E-2</v>
      </c>
      <c r="T801" s="104"/>
    </row>
    <row r="802" spans="1:20" ht="15.75" customHeight="1" x14ac:dyDescent="0.25">
      <c r="A802" s="58">
        <v>2001</v>
      </c>
      <c r="B802" s="154"/>
      <c r="C802" s="154"/>
      <c r="D802" s="154"/>
      <c r="E802" s="154"/>
      <c r="F802" s="154"/>
      <c r="G802" s="154"/>
      <c r="H802" s="154"/>
      <c r="I802" s="154"/>
      <c r="J802" s="154">
        <v>47</v>
      </c>
      <c r="K802" s="144">
        <v>36</v>
      </c>
      <c r="L802" s="101"/>
      <c r="M802" s="102"/>
      <c r="N802" s="103"/>
      <c r="O802" s="71">
        <f>IF(J802=0,"",J802/I801)</f>
        <v>0.94</v>
      </c>
      <c r="P802" s="68">
        <v>51</v>
      </c>
      <c r="Q802" s="72">
        <f t="shared" si="123"/>
        <v>0.87931034482758619</v>
      </c>
      <c r="R802" s="72">
        <f t="shared" si="124"/>
        <v>0.12068965517241381</v>
      </c>
    </row>
    <row r="803" spans="1:20" ht="15.75" customHeight="1" x14ac:dyDescent="0.25">
      <c r="A803" s="58">
        <v>2002</v>
      </c>
      <c r="B803" s="154"/>
      <c r="C803" s="154"/>
      <c r="D803" s="154"/>
      <c r="E803" s="154"/>
      <c r="F803" s="154"/>
      <c r="G803" s="154"/>
      <c r="H803" s="154"/>
      <c r="I803" s="154"/>
      <c r="J803" s="154">
        <v>15</v>
      </c>
      <c r="K803" s="144">
        <v>11</v>
      </c>
      <c r="L803" s="101"/>
      <c r="M803" s="102"/>
      <c r="N803" s="104"/>
      <c r="O803" s="129"/>
      <c r="P803" s="68">
        <v>17</v>
      </c>
      <c r="Q803" s="130"/>
      <c r="R803" s="131"/>
    </row>
    <row r="804" spans="1:20" ht="15.75" customHeight="1" x14ac:dyDescent="0.25">
      <c r="A804" s="58">
        <v>2101</v>
      </c>
      <c r="B804" s="154"/>
      <c r="C804" s="154"/>
      <c r="D804" s="154"/>
      <c r="E804" s="154"/>
      <c r="F804" s="154"/>
      <c r="G804" s="154"/>
      <c r="H804" s="154"/>
      <c r="I804" s="154"/>
      <c r="J804" s="154">
        <v>4</v>
      </c>
      <c r="K804" s="144">
        <v>4</v>
      </c>
      <c r="L804" s="101"/>
      <c r="M804" s="102"/>
      <c r="N804" s="104"/>
      <c r="O804" s="108"/>
      <c r="P804" s="109">
        <v>5</v>
      </c>
      <c r="Q804" s="110"/>
      <c r="R804" s="108"/>
    </row>
    <row r="805" spans="1:20" ht="15.75" customHeight="1" x14ac:dyDescent="0.25">
      <c r="A805" s="58">
        <v>2102</v>
      </c>
      <c r="B805" s="154"/>
      <c r="C805" s="154"/>
      <c r="D805" s="154"/>
      <c r="E805" s="154"/>
      <c r="F805" s="154"/>
      <c r="G805" s="154"/>
      <c r="H805" s="154"/>
      <c r="I805" s="154"/>
      <c r="J805" s="154">
        <v>1</v>
      </c>
      <c r="K805" s="144"/>
      <c r="L805" s="101"/>
      <c r="M805" s="102"/>
      <c r="N805" s="104"/>
      <c r="O805" s="108"/>
      <c r="P805" s="109">
        <v>1</v>
      </c>
      <c r="Q805" s="110"/>
      <c r="R805" s="108"/>
    </row>
    <row r="806" spans="1:20" ht="15.75" customHeight="1" x14ac:dyDescent="0.25">
      <c r="A806" s="58">
        <v>2201</v>
      </c>
      <c r="B806" s="154"/>
      <c r="C806" s="154"/>
      <c r="D806" s="154"/>
      <c r="E806" s="154"/>
      <c r="F806" s="154"/>
      <c r="G806" s="154"/>
      <c r="H806" s="154"/>
      <c r="I806" s="154"/>
      <c r="J806" s="154"/>
      <c r="K806" s="144"/>
      <c r="L806" s="101"/>
      <c r="M806" s="102"/>
      <c r="N806" s="104"/>
      <c r="O806" s="108"/>
      <c r="P806" s="109"/>
      <c r="Q806" s="110"/>
      <c r="R806" s="108"/>
    </row>
    <row r="807" spans="1:20" ht="15.75" customHeight="1" x14ac:dyDescent="0.25">
      <c r="A807" s="58">
        <v>2202</v>
      </c>
      <c r="B807" s="154"/>
      <c r="C807" s="154"/>
      <c r="D807" s="154"/>
      <c r="E807" s="154"/>
      <c r="F807" s="154"/>
      <c r="G807" s="154"/>
      <c r="H807" s="154"/>
      <c r="I807" s="154"/>
      <c r="J807" s="154"/>
      <c r="K807" s="144"/>
      <c r="L807" s="101"/>
      <c r="M807" s="102"/>
      <c r="N807" s="104"/>
      <c r="O807" s="102"/>
      <c r="P807" s="104"/>
      <c r="Q807" s="146"/>
      <c r="R807" s="108"/>
    </row>
    <row r="808" spans="1:20" ht="15.75" customHeight="1" x14ac:dyDescent="0.25">
      <c r="A808" s="58">
        <v>2301</v>
      </c>
      <c r="B808" s="154"/>
      <c r="C808" s="154"/>
      <c r="D808" s="154"/>
      <c r="E808" s="154"/>
      <c r="F808" s="154"/>
      <c r="G808" s="154"/>
      <c r="H808" s="154"/>
      <c r="I808" s="154"/>
      <c r="J808" s="154"/>
      <c r="K808" s="144"/>
      <c r="L808" s="101"/>
      <c r="M808" s="102"/>
      <c r="N808" s="104"/>
      <c r="O808" s="197" t="s">
        <v>83</v>
      </c>
      <c r="P808" s="82">
        <v>51</v>
      </c>
      <c r="Q808" s="111">
        <f>K811</f>
        <v>55</v>
      </c>
      <c r="R808" s="199" t="s">
        <v>11</v>
      </c>
    </row>
    <row r="809" spans="1:20" ht="15.75" customHeight="1" x14ac:dyDescent="0.25">
      <c r="A809" s="58">
        <v>2302</v>
      </c>
      <c r="B809" s="154"/>
      <c r="C809" s="154"/>
      <c r="D809" s="154"/>
      <c r="E809" s="154"/>
      <c r="F809" s="154"/>
      <c r="G809" s="154"/>
      <c r="H809" s="154"/>
      <c r="I809" s="154"/>
      <c r="J809" s="154"/>
      <c r="K809" s="144"/>
      <c r="L809" s="101"/>
      <c r="M809" s="102"/>
      <c r="N809" s="104"/>
      <c r="O809" s="198" t="s">
        <v>85</v>
      </c>
      <c r="P809" s="86">
        <f>IF(P808/B794=0,"",P808/B794)</f>
        <v>0.45535714285714285</v>
      </c>
      <c r="Q809" s="112">
        <f>IF(P808/Q808=0,"",P808/Q808)</f>
        <v>0.92727272727272725</v>
      </c>
      <c r="R809" s="200" t="s">
        <v>86</v>
      </c>
    </row>
    <row r="810" spans="1:20" ht="15.75" customHeight="1" x14ac:dyDescent="0.25">
      <c r="A810" s="58">
        <v>2401</v>
      </c>
      <c r="B810" s="154"/>
      <c r="C810" s="154"/>
      <c r="D810" s="154"/>
      <c r="E810" s="154"/>
      <c r="F810" s="154"/>
      <c r="G810" s="154"/>
      <c r="H810" s="154"/>
      <c r="I810" s="154"/>
      <c r="J810" s="154"/>
      <c r="K810" s="144"/>
      <c r="L810" s="147"/>
      <c r="M810" s="148"/>
      <c r="N810" s="149"/>
      <c r="O810" s="90"/>
      <c r="P810" s="91"/>
      <c r="Q810" s="91"/>
      <c r="R810" s="113"/>
    </row>
    <row r="811" spans="1:20" ht="18" customHeight="1" x14ac:dyDescent="0.25">
      <c r="A811" s="28"/>
      <c r="B811" s="297" t="s">
        <v>111</v>
      </c>
      <c r="C811" s="297"/>
      <c r="D811" s="297"/>
      <c r="E811" s="297"/>
      <c r="F811" s="297"/>
      <c r="G811" s="297"/>
      <c r="H811" s="297"/>
      <c r="I811" s="297"/>
      <c r="J811" s="297"/>
      <c r="K811" s="93">
        <f>SUM(K794:K807)</f>
        <v>55</v>
      </c>
      <c r="L811" s="94">
        <f>((SUM(K800:K802))/B794)</f>
        <v>0.35714285714285715</v>
      </c>
      <c r="M811" s="94">
        <f>IF(K811=0,"",K811/B794)</f>
        <v>0.49107142857142855</v>
      </c>
      <c r="N811" s="94">
        <f>M811-L811</f>
        <v>0.1339285714285714</v>
      </c>
      <c r="O811" s="3"/>
      <c r="P811" s="29"/>
      <c r="Q811" s="22"/>
      <c r="R811" s="3"/>
    </row>
    <row r="812" spans="1:20" ht="12.75" customHeight="1" x14ac:dyDescent="0.2">
      <c r="L812" s="3"/>
      <c r="M812" s="3"/>
      <c r="O812" s="3"/>
    </row>
    <row r="813" spans="1:20" ht="12.75" customHeight="1" x14ac:dyDescent="0.2">
      <c r="L813" s="3"/>
      <c r="M813" s="3"/>
      <c r="O813" s="3"/>
    </row>
    <row r="814" spans="1:20" ht="26.25" customHeight="1" x14ac:dyDescent="0.4">
      <c r="A814" s="2"/>
      <c r="B814" s="307" t="s">
        <v>99</v>
      </c>
      <c r="C814" s="307"/>
      <c r="D814" s="307"/>
      <c r="E814" s="307"/>
      <c r="F814" s="307"/>
      <c r="G814" s="307"/>
      <c r="H814" s="307"/>
      <c r="I814" s="307"/>
      <c r="J814" s="307"/>
      <c r="K814" s="181" t="s">
        <v>112</v>
      </c>
      <c r="L814" s="3"/>
      <c r="M814" s="3"/>
      <c r="N814" s="29"/>
      <c r="O814" s="3"/>
      <c r="P814" s="29"/>
      <c r="Q814" s="29"/>
      <c r="R814" s="29"/>
    </row>
    <row r="815" spans="1:20" ht="20.25" customHeight="1" x14ac:dyDescent="0.2">
      <c r="A815" s="300" t="s">
        <v>10</v>
      </c>
      <c r="B815" s="301" t="s">
        <v>100</v>
      </c>
      <c r="C815" s="302"/>
      <c r="D815" s="302"/>
      <c r="E815" s="302"/>
      <c r="F815" s="302"/>
      <c r="G815" s="302"/>
      <c r="H815" s="302"/>
      <c r="I815" s="302"/>
      <c r="J815" s="303"/>
      <c r="K815" s="304" t="s">
        <v>11</v>
      </c>
      <c r="L815" s="296" t="s">
        <v>3</v>
      </c>
      <c r="M815" s="296" t="s">
        <v>4</v>
      </c>
      <c r="N815" s="306" t="s">
        <v>5</v>
      </c>
      <c r="O815" s="296" t="s">
        <v>6</v>
      </c>
      <c r="P815" s="294" t="s">
        <v>7</v>
      </c>
      <c r="Q815" s="294" t="s">
        <v>8</v>
      </c>
      <c r="R815" s="296" t="s">
        <v>101</v>
      </c>
    </row>
    <row r="816" spans="1:20" ht="15.75" customHeight="1" x14ac:dyDescent="0.25">
      <c r="A816" s="295"/>
      <c r="B816" s="58" t="s">
        <v>102</v>
      </c>
      <c r="C816" s="58" t="s">
        <v>103</v>
      </c>
      <c r="D816" s="58" t="s">
        <v>104</v>
      </c>
      <c r="E816" s="58" t="s">
        <v>105</v>
      </c>
      <c r="F816" s="58" t="s">
        <v>106</v>
      </c>
      <c r="G816" s="58" t="s">
        <v>107</v>
      </c>
      <c r="H816" s="58" t="s">
        <v>108</v>
      </c>
      <c r="I816" s="58" t="s">
        <v>109</v>
      </c>
      <c r="J816" s="58" t="s">
        <v>110</v>
      </c>
      <c r="K816" s="305"/>
      <c r="L816" s="295"/>
      <c r="M816" s="295"/>
      <c r="N816" s="295"/>
      <c r="O816" s="295"/>
      <c r="P816" s="295"/>
      <c r="Q816" s="295"/>
      <c r="R816" s="295"/>
    </row>
    <row r="817" spans="1:20" ht="15.75" customHeight="1" x14ac:dyDescent="0.25">
      <c r="A817" s="58">
        <v>1602</v>
      </c>
      <c r="B817" s="154">
        <v>129</v>
      </c>
      <c r="C817" s="154"/>
      <c r="D817" s="154"/>
      <c r="E817" s="154"/>
      <c r="F817" s="154"/>
      <c r="G817" s="154"/>
      <c r="H817" s="154"/>
      <c r="I817" s="154"/>
      <c r="J817" s="154"/>
      <c r="K817" s="144"/>
      <c r="L817" s="96"/>
      <c r="M817" s="97"/>
      <c r="N817" s="98"/>
      <c r="O817" s="99"/>
      <c r="P817" s="63">
        <f>B817</f>
        <v>129</v>
      </c>
      <c r="Q817" s="100"/>
      <c r="R817" s="99"/>
    </row>
    <row r="818" spans="1:20" ht="15.75" customHeight="1" x14ac:dyDescent="0.25">
      <c r="A818" s="58">
        <v>1701</v>
      </c>
      <c r="B818" s="154"/>
      <c r="C818" s="154">
        <v>102</v>
      </c>
      <c r="D818" s="154"/>
      <c r="E818" s="154"/>
      <c r="F818" s="154"/>
      <c r="G818" s="154"/>
      <c r="H818" s="154"/>
      <c r="I818" s="154"/>
      <c r="J818" s="154"/>
      <c r="K818" s="144"/>
      <c r="L818" s="101"/>
      <c r="M818" s="102"/>
      <c r="N818" s="103"/>
      <c r="O818" s="67">
        <f>IF(C818=0,"",C818/B817)</f>
        <v>0.79069767441860461</v>
      </c>
      <c r="P818" s="68">
        <v>102</v>
      </c>
      <c r="Q818" s="69">
        <f t="shared" ref="Q818:Q825" si="125">IF(P818=0,"",P818/P817)</f>
        <v>0.79069767441860461</v>
      </c>
      <c r="R818" s="69">
        <f t="shared" ref="R818:R825" si="126">IF(P818=0,"",100%-Q818)</f>
        <v>0.20930232558139539</v>
      </c>
    </row>
    <row r="819" spans="1:20" ht="15.75" customHeight="1" x14ac:dyDescent="0.25">
      <c r="A819" s="58">
        <v>1702</v>
      </c>
      <c r="B819" s="154"/>
      <c r="C819" s="154"/>
      <c r="D819" s="154">
        <v>85</v>
      </c>
      <c r="E819" s="154"/>
      <c r="F819" s="154"/>
      <c r="G819" s="154"/>
      <c r="H819" s="154"/>
      <c r="I819" s="154"/>
      <c r="J819" s="154"/>
      <c r="K819" s="144"/>
      <c r="L819" s="101"/>
      <c r="M819" s="102"/>
      <c r="N819" s="103"/>
      <c r="O819" s="67">
        <f>IF(D819=0,"",D819/C818)</f>
        <v>0.83333333333333337</v>
      </c>
      <c r="P819" s="68">
        <v>97</v>
      </c>
      <c r="Q819" s="69">
        <f t="shared" si="125"/>
        <v>0.9509803921568627</v>
      </c>
      <c r="R819" s="69">
        <f t="shared" si="126"/>
        <v>4.9019607843137303E-2</v>
      </c>
      <c r="T819" s="70">
        <f>P819/P817</f>
        <v>0.75193798449612403</v>
      </c>
    </row>
    <row r="820" spans="1:20" ht="15.75" customHeight="1" x14ac:dyDescent="0.25">
      <c r="A820" s="58">
        <v>1801</v>
      </c>
      <c r="B820" s="154"/>
      <c r="C820" s="154"/>
      <c r="D820" s="154"/>
      <c r="E820" s="154">
        <v>73</v>
      </c>
      <c r="F820" s="154"/>
      <c r="G820" s="154"/>
      <c r="H820" s="154"/>
      <c r="I820" s="154"/>
      <c r="J820" s="154"/>
      <c r="K820" s="144"/>
      <c r="L820" s="101"/>
      <c r="M820" s="102"/>
      <c r="N820" s="103"/>
      <c r="O820" s="67">
        <f>IF(E820=0,"",E820/D819)</f>
        <v>0.85882352941176465</v>
      </c>
      <c r="P820" s="68">
        <v>93</v>
      </c>
      <c r="Q820" s="69">
        <f t="shared" si="125"/>
        <v>0.95876288659793818</v>
      </c>
      <c r="R820" s="69">
        <f t="shared" si="126"/>
        <v>4.123711340206182E-2</v>
      </c>
      <c r="T820" s="104"/>
    </row>
    <row r="821" spans="1:20" ht="15.75" customHeight="1" x14ac:dyDescent="0.25">
      <c r="A821" s="58">
        <v>1802</v>
      </c>
      <c r="B821" s="154"/>
      <c r="C821" s="154"/>
      <c r="D821" s="154"/>
      <c r="E821" s="154"/>
      <c r="F821" s="154">
        <v>66</v>
      </c>
      <c r="G821" s="154"/>
      <c r="H821" s="154"/>
      <c r="I821" s="154"/>
      <c r="J821" s="154"/>
      <c r="K821" s="144"/>
      <c r="L821" s="101"/>
      <c r="M821" s="102"/>
      <c r="N821" s="103"/>
      <c r="O821" s="67">
        <f>IF(F821=0,"",F821/E820)</f>
        <v>0.90410958904109584</v>
      </c>
      <c r="P821" s="68">
        <v>85</v>
      </c>
      <c r="Q821" s="69">
        <f t="shared" si="125"/>
        <v>0.91397849462365588</v>
      </c>
      <c r="R821" s="69">
        <f t="shared" si="126"/>
        <v>8.6021505376344121E-2</v>
      </c>
      <c r="T821" s="104"/>
    </row>
    <row r="822" spans="1:20" ht="15.75" customHeight="1" x14ac:dyDescent="0.25">
      <c r="A822" s="58">
        <v>1901</v>
      </c>
      <c r="B822" s="154"/>
      <c r="C822" s="154"/>
      <c r="D822" s="154"/>
      <c r="E822" s="154"/>
      <c r="F822" s="154"/>
      <c r="G822" s="154">
        <v>62</v>
      </c>
      <c r="H822" s="154"/>
      <c r="I822" s="154"/>
      <c r="J822" s="154"/>
      <c r="K822" s="144">
        <v>1</v>
      </c>
      <c r="L822" s="101"/>
      <c r="M822" s="102"/>
      <c r="N822" s="103"/>
      <c r="O822" s="67">
        <f>IF(G822=0,"",G822/F821)</f>
        <v>0.93939393939393945</v>
      </c>
      <c r="P822" s="68">
        <v>81</v>
      </c>
      <c r="Q822" s="69">
        <f t="shared" si="125"/>
        <v>0.95294117647058818</v>
      </c>
      <c r="R822" s="69">
        <f t="shared" si="126"/>
        <v>4.705882352941182E-2</v>
      </c>
      <c r="T822" s="104"/>
    </row>
    <row r="823" spans="1:20" ht="15.75" customHeight="1" x14ac:dyDescent="0.25">
      <c r="A823" s="58">
        <v>1902</v>
      </c>
      <c r="B823" s="154"/>
      <c r="C823" s="154"/>
      <c r="D823" s="154"/>
      <c r="E823" s="154"/>
      <c r="F823" s="154"/>
      <c r="G823" s="154"/>
      <c r="H823" s="154">
        <v>62</v>
      </c>
      <c r="I823" s="154"/>
      <c r="J823" s="154"/>
      <c r="K823" s="144">
        <v>1</v>
      </c>
      <c r="L823" s="101"/>
      <c r="M823" s="102"/>
      <c r="N823" s="103"/>
      <c r="O823" s="67">
        <f>IF(H823=0,"",H823/G822)</f>
        <v>1</v>
      </c>
      <c r="P823" s="68">
        <v>79</v>
      </c>
      <c r="Q823" s="69">
        <f t="shared" si="125"/>
        <v>0.97530864197530864</v>
      </c>
      <c r="R823" s="69">
        <f t="shared" si="126"/>
        <v>2.4691358024691357E-2</v>
      </c>
      <c r="T823" s="104"/>
    </row>
    <row r="824" spans="1:20" ht="15.75" customHeight="1" x14ac:dyDescent="0.25">
      <c r="A824" s="58">
        <v>2001</v>
      </c>
      <c r="B824" s="154"/>
      <c r="C824" s="154"/>
      <c r="D824" s="154"/>
      <c r="E824" s="154"/>
      <c r="F824" s="154"/>
      <c r="G824" s="154"/>
      <c r="H824" s="154"/>
      <c r="I824" s="154">
        <v>62</v>
      </c>
      <c r="J824" s="154"/>
      <c r="K824" s="144">
        <v>2</v>
      </c>
      <c r="L824" s="101"/>
      <c r="M824" s="102"/>
      <c r="N824" s="103"/>
      <c r="O824" s="67">
        <f>IF(I824=0,"",I824/H823)</f>
        <v>1</v>
      </c>
      <c r="P824" s="68">
        <v>78</v>
      </c>
      <c r="Q824" s="69">
        <f t="shared" si="125"/>
        <v>0.98734177215189878</v>
      </c>
      <c r="R824" s="69">
        <f t="shared" si="126"/>
        <v>1.2658227848101222E-2</v>
      </c>
      <c r="T824" s="104"/>
    </row>
    <row r="825" spans="1:20" ht="15.75" customHeight="1" x14ac:dyDescent="0.25">
      <c r="A825" s="58">
        <v>2002</v>
      </c>
      <c r="B825" s="154"/>
      <c r="C825" s="154"/>
      <c r="D825" s="154"/>
      <c r="E825" s="154"/>
      <c r="F825" s="154"/>
      <c r="G825" s="154"/>
      <c r="H825" s="154"/>
      <c r="I825" s="154"/>
      <c r="J825" s="154">
        <v>62</v>
      </c>
      <c r="K825" s="144">
        <v>51</v>
      </c>
      <c r="L825" s="101"/>
      <c r="M825" s="102"/>
      <c r="N825" s="103"/>
      <c r="O825" s="71">
        <f>IF(J825=0,"",J825/I824)</f>
        <v>1</v>
      </c>
      <c r="P825" s="68">
        <v>78</v>
      </c>
      <c r="Q825" s="72">
        <f t="shared" si="125"/>
        <v>1</v>
      </c>
      <c r="R825" s="72">
        <f t="shared" si="126"/>
        <v>0</v>
      </c>
      <c r="T825" s="104"/>
    </row>
    <row r="826" spans="1:20" ht="15.75" customHeight="1" x14ac:dyDescent="0.25">
      <c r="A826" s="58">
        <v>2101</v>
      </c>
      <c r="B826" s="154"/>
      <c r="C826" s="154"/>
      <c r="D826" s="154"/>
      <c r="E826" s="154"/>
      <c r="F826" s="154"/>
      <c r="G826" s="154"/>
      <c r="H826" s="154"/>
      <c r="I826" s="154"/>
      <c r="J826" s="154">
        <v>18</v>
      </c>
      <c r="K826" s="144">
        <v>13</v>
      </c>
      <c r="L826" s="101"/>
      <c r="M826" s="102"/>
      <c r="N826" s="104"/>
      <c r="O826" s="129"/>
      <c r="P826" s="68">
        <v>24</v>
      </c>
      <c r="Q826" s="130"/>
      <c r="R826" s="131"/>
      <c r="T826" s="104"/>
    </row>
    <row r="827" spans="1:20" ht="15.75" customHeight="1" x14ac:dyDescent="0.25">
      <c r="A827" s="58">
        <v>2102</v>
      </c>
      <c r="B827" s="154"/>
      <c r="C827" s="154"/>
      <c r="D827" s="154"/>
      <c r="E827" s="154"/>
      <c r="F827" s="154"/>
      <c r="G827" s="154"/>
      <c r="H827" s="154"/>
      <c r="I827" s="154"/>
      <c r="J827" s="154">
        <v>8</v>
      </c>
      <c r="K827" s="144">
        <v>4</v>
      </c>
      <c r="L827" s="101"/>
      <c r="M827" s="102"/>
      <c r="N827" s="104"/>
      <c r="O827" s="108"/>
      <c r="P827" s="109">
        <v>9</v>
      </c>
      <c r="Q827" s="110"/>
      <c r="R827" s="108"/>
      <c r="T827" s="104"/>
    </row>
    <row r="828" spans="1:20" ht="15.75" customHeight="1" x14ac:dyDescent="0.25">
      <c r="A828" s="58">
        <v>2201</v>
      </c>
      <c r="B828" s="154"/>
      <c r="C828" s="154"/>
      <c r="D828" s="154"/>
      <c r="E828" s="154"/>
      <c r="F828" s="154"/>
      <c r="G828" s="154"/>
      <c r="H828" s="154"/>
      <c r="I828" s="154"/>
      <c r="J828" s="154">
        <v>5</v>
      </c>
      <c r="K828" s="144">
        <v>5</v>
      </c>
      <c r="L828" s="101"/>
      <c r="M828" s="102"/>
      <c r="N828" s="104"/>
      <c r="O828" s="108"/>
      <c r="P828" s="109">
        <v>5</v>
      </c>
      <c r="Q828" s="110"/>
      <c r="R828" s="108"/>
      <c r="T828" s="104"/>
    </row>
    <row r="829" spans="1:20" ht="15.75" customHeight="1" x14ac:dyDescent="0.25">
      <c r="A829" s="58">
        <v>2202</v>
      </c>
      <c r="B829" s="154"/>
      <c r="C829" s="154"/>
      <c r="D829" s="154"/>
      <c r="E829" s="154"/>
      <c r="F829" s="154"/>
      <c r="G829" s="154"/>
      <c r="H829" s="154"/>
      <c r="I829" s="154"/>
      <c r="J829" s="154"/>
      <c r="K829" s="144"/>
      <c r="L829" s="101"/>
      <c r="M829" s="102"/>
      <c r="N829" s="104"/>
      <c r="O829" s="108"/>
      <c r="P829" s="109"/>
      <c r="Q829" s="110"/>
      <c r="R829" s="108"/>
      <c r="T829" s="104"/>
    </row>
    <row r="830" spans="1:20" ht="15.75" customHeight="1" x14ac:dyDescent="0.25">
      <c r="A830" s="58">
        <v>2301</v>
      </c>
      <c r="B830" s="154"/>
      <c r="C830" s="154"/>
      <c r="D830" s="154"/>
      <c r="E830" s="154"/>
      <c r="F830" s="154"/>
      <c r="G830" s="154"/>
      <c r="H830" s="154"/>
      <c r="I830" s="154"/>
      <c r="J830" s="154"/>
      <c r="K830" s="144"/>
      <c r="L830" s="101"/>
      <c r="M830" s="102"/>
      <c r="N830" s="104"/>
      <c r="O830" s="102"/>
      <c r="P830" s="104"/>
      <c r="Q830" s="146"/>
      <c r="R830" s="108"/>
      <c r="T830" s="104"/>
    </row>
    <row r="831" spans="1:20" ht="15.75" customHeight="1" x14ac:dyDescent="0.25">
      <c r="A831" s="58">
        <v>2302</v>
      </c>
      <c r="B831" s="154"/>
      <c r="C831" s="154"/>
      <c r="D831" s="154"/>
      <c r="E831" s="154"/>
      <c r="F831" s="154"/>
      <c r="G831" s="154"/>
      <c r="H831" s="154"/>
      <c r="I831" s="154"/>
      <c r="J831" s="154"/>
      <c r="K831" s="144"/>
      <c r="L831" s="101"/>
      <c r="M831" s="102"/>
      <c r="N831" s="104"/>
      <c r="O831" s="197" t="s">
        <v>83</v>
      </c>
      <c r="P831" s="82">
        <v>72</v>
      </c>
      <c r="Q831" s="111">
        <f>K834</f>
        <v>77</v>
      </c>
      <c r="R831" s="199" t="s">
        <v>11</v>
      </c>
      <c r="T831" s="104"/>
    </row>
    <row r="832" spans="1:20" ht="15.75" customHeight="1" x14ac:dyDescent="0.25">
      <c r="A832" s="58">
        <v>2401</v>
      </c>
      <c r="B832" s="154"/>
      <c r="C832" s="154"/>
      <c r="D832" s="154"/>
      <c r="E832" s="154"/>
      <c r="F832" s="154"/>
      <c r="G832" s="154"/>
      <c r="H832" s="154"/>
      <c r="I832" s="154"/>
      <c r="J832" s="154"/>
      <c r="K832" s="144"/>
      <c r="L832" s="101"/>
      <c r="M832" s="102"/>
      <c r="N832" s="104"/>
      <c r="O832" s="198" t="s">
        <v>85</v>
      </c>
      <c r="P832" s="86">
        <f>IF(P831/B817=0,"",P831/B817)</f>
        <v>0.55813953488372092</v>
      </c>
      <c r="Q832" s="112">
        <f>IF(P831/Q831=0,"",P831/Q831)</f>
        <v>0.93506493506493504</v>
      </c>
      <c r="R832" s="200" t="s">
        <v>86</v>
      </c>
      <c r="T832" s="104"/>
    </row>
    <row r="833" spans="1:20" ht="15.75" customHeight="1" x14ac:dyDescent="0.25">
      <c r="A833" s="58">
        <v>2402</v>
      </c>
      <c r="B833" s="154"/>
      <c r="C833" s="154"/>
      <c r="D833" s="154"/>
      <c r="E833" s="154"/>
      <c r="F833" s="154"/>
      <c r="G833" s="154"/>
      <c r="H833" s="154"/>
      <c r="I833" s="154"/>
      <c r="J833" s="154"/>
      <c r="K833" s="144"/>
      <c r="L833" s="147"/>
      <c r="M833" s="148"/>
      <c r="N833" s="149"/>
      <c r="O833" s="90"/>
      <c r="P833" s="91"/>
      <c r="Q833" s="91"/>
      <c r="R833" s="113"/>
      <c r="T833" s="104"/>
    </row>
    <row r="834" spans="1:20" ht="18" customHeight="1" x14ac:dyDescent="0.25">
      <c r="A834" s="28"/>
      <c r="B834" s="297" t="s">
        <v>111</v>
      </c>
      <c r="C834" s="297"/>
      <c r="D834" s="297"/>
      <c r="E834" s="297"/>
      <c r="F834" s="297"/>
      <c r="G834" s="297"/>
      <c r="H834" s="297"/>
      <c r="I834" s="297"/>
      <c r="J834" s="297"/>
      <c r="K834" s="93">
        <f>SUM(K817:K830)</f>
        <v>77</v>
      </c>
      <c r="L834" s="94">
        <f>((SUM(K822:K825))/B817)</f>
        <v>0.4263565891472868</v>
      </c>
      <c r="M834" s="94">
        <f>IF(K834=0,"",K834/B817)</f>
        <v>0.5968992248062015</v>
      </c>
      <c r="N834" s="94">
        <f>M834-L834</f>
        <v>0.1705426356589147</v>
      </c>
      <c r="O834" s="3"/>
      <c r="P834" s="29"/>
      <c r="Q834" s="22"/>
      <c r="R834" s="3"/>
      <c r="T834" s="104"/>
    </row>
    <row r="835" spans="1:20" ht="14.25" customHeight="1" x14ac:dyDescent="0.2">
      <c r="T835" s="104"/>
    </row>
    <row r="836" spans="1:20" ht="14.25" customHeight="1" x14ac:dyDescent="0.2">
      <c r="T836" s="104"/>
    </row>
    <row r="837" spans="1:20" ht="26.25" customHeight="1" x14ac:dyDescent="0.4">
      <c r="A837" s="2"/>
      <c r="B837" s="307" t="s">
        <v>99</v>
      </c>
      <c r="C837" s="307"/>
      <c r="D837" s="307"/>
      <c r="E837" s="307"/>
      <c r="F837" s="307"/>
      <c r="G837" s="307"/>
      <c r="H837" s="307"/>
      <c r="I837" s="307"/>
      <c r="J837" s="307"/>
      <c r="K837" s="181" t="s">
        <v>113</v>
      </c>
      <c r="L837" s="3"/>
      <c r="M837" s="3"/>
      <c r="N837" s="29"/>
      <c r="O837" s="3"/>
      <c r="P837" s="29"/>
      <c r="Q837" s="29"/>
      <c r="R837" s="29"/>
      <c r="T837" s="104"/>
    </row>
    <row r="838" spans="1:20" ht="20.25" customHeight="1" x14ac:dyDescent="0.2">
      <c r="A838" s="300" t="s">
        <v>10</v>
      </c>
      <c r="B838" s="301" t="s">
        <v>100</v>
      </c>
      <c r="C838" s="302"/>
      <c r="D838" s="302"/>
      <c r="E838" s="302"/>
      <c r="F838" s="302"/>
      <c r="G838" s="302"/>
      <c r="H838" s="302"/>
      <c r="I838" s="302"/>
      <c r="J838" s="303"/>
      <c r="K838" s="304" t="s">
        <v>11</v>
      </c>
      <c r="L838" s="296" t="s">
        <v>3</v>
      </c>
      <c r="M838" s="296" t="s">
        <v>4</v>
      </c>
      <c r="N838" s="306" t="s">
        <v>5</v>
      </c>
      <c r="O838" s="296" t="s">
        <v>6</v>
      </c>
      <c r="P838" s="294" t="s">
        <v>7</v>
      </c>
      <c r="Q838" s="294" t="s">
        <v>8</v>
      </c>
      <c r="R838" s="296" t="s">
        <v>101</v>
      </c>
      <c r="T838" s="104"/>
    </row>
    <row r="839" spans="1:20" ht="15.75" customHeight="1" x14ac:dyDescent="0.25">
      <c r="A839" s="295"/>
      <c r="B839" s="58" t="s">
        <v>102</v>
      </c>
      <c r="C839" s="58" t="s">
        <v>103</v>
      </c>
      <c r="D839" s="58" t="s">
        <v>104</v>
      </c>
      <c r="E839" s="58" t="s">
        <v>105</v>
      </c>
      <c r="F839" s="58" t="s">
        <v>106</v>
      </c>
      <c r="G839" s="58" t="s">
        <v>107</v>
      </c>
      <c r="H839" s="58" t="s">
        <v>108</v>
      </c>
      <c r="I839" s="58" t="s">
        <v>109</v>
      </c>
      <c r="J839" s="58" t="s">
        <v>110</v>
      </c>
      <c r="K839" s="305"/>
      <c r="L839" s="295"/>
      <c r="M839" s="295"/>
      <c r="N839" s="295"/>
      <c r="O839" s="295"/>
      <c r="P839" s="295"/>
      <c r="Q839" s="295"/>
      <c r="R839" s="295"/>
      <c r="T839" s="104"/>
    </row>
    <row r="840" spans="1:20" ht="15.75" customHeight="1" x14ac:dyDescent="0.25">
      <c r="A840" s="58">
        <v>1701</v>
      </c>
      <c r="B840" s="154">
        <v>162</v>
      </c>
      <c r="C840" s="154"/>
      <c r="D840" s="154"/>
      <c r="E840" s="154"/>
      <c r="F840" s="154"/>
      <c r="G840" s="154"/>
      <c r="H840" s="154"/>
      <c r="I840" s="154"/>
      <c r="J840" s="154"/>
      <c r="K840" s="144"/>
      <c r="L840" s="96"/>
      <c r="M840" s="97"/>
      <c r="N840" s="98"/>
      <c r="O840" s="99"/>
      <c r="P840" s="63">
        <f>B840</f>
        <v>162</v>
      </c>
      <c r="Q840" s="100"/>
      <c r="R840" s="99"/>
      <c r="T840" s="104"/>
    </row>
    <row r="841" spans="1:20" ht="15.75" customHeight="1" x14ac:dyDescent="0.25">
      <c r="A841" s="58">
        <v>1702</v>
      </c>
      <c r="B841" s="154"/>
      <c r="C841" s="154">
        <v>107</v>
      </c>
      <c r="D841" s="154"/>
      <c r="E841" s="154"/>
      <c r="F841" s="154"/>
      <c r="G841" s="154"/>
      <c r="H841" s="154"/>
      <c r="I841" s="154"/>
      <c r="J841" s="154"/>
      <c r="K841" s="144"/>
      <c r="L841" s="101"/>
      <c r="M841" s="102"/>
      <c r="N841" s="103"/>
      <c r="O841" s="67">
        <f>IF(C841=0,"",C841/B840)</f>
        <v>0.66049382716049387</v>
      </c>
      <c r="P841" s="68">
        <v>107</v>
      </c>
      <c r="Q841" s="69">
        <f t="shared" ref="Q841:Q848" si="127">IF(P841=0,"",P841/P840)</f>
        <v>0.66049382716049387</v>
      </c>
      <c r="R841" s="69">
        <f t="shared" ref="R841:R848" si="128">IF(P841=0,"",100%-Q841)</f>
        <v>0.33950617283950613</v>
      </c>
      <c r="T841" s="104"/>
    </row>
    <row r="842" spans="1:20" ht="15.75" customHeight="1" x14ac:dyDescent="0.25">
      <c r="A842" s="58">
        <v>1801</v>
      </c>
      <c r="B842" s="154"/>
      <c r="C842" s="154"/>
      <c r="D842" s="154">
        <v>83</v>
      </c>
      <c r="E842" s="154"/>
      <c r="F842" s="154"/>
      <c r="G842" s="154"/>
      <c r="H842" s="154"/>
      <c r="I842" s="154"/>
      <c r="J842" s="154"/>
      <c r="K842" s="144"/>
      <c r="L842" s="101"/>
      <c r="M842" s="102"/>
      <c r="N842" s="103"/>
      <c r="O842" s="67">
        <f>IF(D842=0,"",D842/C841)</f>
        <v>0.77570093457943923</v>
      </c>
      <c r="P842" s="68">
        <v>100</v>
      </c>
      <c r="Q842" s="69">
        <f t="shared" si="127"/>
        <v>0.93457943925233644</v>
      </c>
      <c r="R842" s="69">
        <f t="shared" si="128"/>
        <v>6.5420560747663559E-2</v>
      </c>
      <c r="T842" s="70">
        <f>P842/P840</f>
        <v>0.61728395061728392</v>
      </c>
    </row>
    <row r="843" spans="1:20" ht="15.75" customHeight="1" x14ac:dyDescent="0.25">
      <c r="A843" s="58">
        <v>1802</v>
      </c>
      <c r="B843" s="154"/>
      <c r="C843" s="154"/>
      <c r="D843" s="154"/>
      <c r="E843" s="154">
        <v>62</v>
      </c>
      <c r="F843" s="154"/>
      <c r="G843" s="154"/>
      <c r="H843" s="154"/>
      <c r="I843" s="154"/>
      <c r="J843" s="154"/>
      <c r="K843" s="144"/>
      <c r="L843" s="101"/>
      <c r="M843" s="102"/>
      <c r="N843" s="103"/>
      <c r="O843" s="67">
        <f>IF(E843=0,"",E843/D842)</f>
        <v>0.74698795180722888</v>
      </c>
      <c r="P843" s="68">
        <v>85</v>
      </c>
      <c r="Q843" s="69">
        <f t="shared" si="127"/>
        <v>0.85</v>
      </c>
      <c r="R843" s="69">
        <f t="shared" si="128"/>
        <v>0.15000000000000002</v>
      </c>
      <c r="T843" s="104"/>
    </row>
    <row r="844" spans="1:20" ht="15.75" customHeight="1" x14ac:dyDescent="0.25">
      <c r="A844" s="58">
        <v>1901</v>
      </c>
      <c r="B844" s="154"/>
      <c r="C844" s="154"/>
      <c r="D844" s="154"/>
      <c r="E844" s="154"/>
      <c r="F844" s="154">
        <v>58</v>
      </c>
      <c r="G844" s="154"/>
      <c r="H844" s="154"/>
      <c r="I844" s="154"/>
      <c r="J844" s="154"/>
      <c r="K844" s="144"/>
      <c r="L844" s="101"/>
      <c r="M844" s="102"/>
      <c r="N844" s="103"/>
      <c r="O844" s="67">
        <f>IF(F844=0,"",F844/E843)</f>
        <v>0.93548387096774188</v>
      </c>
      <c r="P844" s="68">
        <v>84</v>
      </c>
      <c r="Q844" s="69">
        <f t="shared" si="127"/>
        <v>0.9882352941176471</v>
      </c>
      <c r="R844" s="69">
        <f t="shared" si="128"/>
        <v>1.1764705882352899E-2</v>
      </c>
    </row>
    <row r="845" spans="1:20" ht="15.75" customHeight="1" x14ac:dyDescent="0.25">
      <c r="A845" s="58">
        <v>1902</v>
      </c>
      <c r="B845" s="154"/>
      <c r="C845" s="154"/>
      <c r="D845" s="154"/>
      <c r="E845" s="154"/>
      <c r="F845" s="154"/>
      <c r="G845" s="154">
        <v>55</v>
      </c>
      <c r="H845" s="154"/>
      <c r="I845" s="154"/>
      <c r="J845" s="154"/>
      <c r="K845" s="144"/>
      <c r="L845" s="101"/>
      <c r="M845" s="102"/>
      <c r="N845" s="103"/>
      <c r="O845" s="67">
        <f>IF(G845=0,"",G845/F844)</f>
        <v>0.94827586206896552</v>
      </c>
      <c r="P845" s="68">
        <v>78</v>
      </c>
      <c r="Q845" s="69">
        <f t="shared" si="127"/>
        <v>0.9285714285714286</v>
      </c>
      <c r="R845" s="69">
        <f t="shared" si="128"/>
        <v>7.1428571428571397E-2</v>
      </c>
    </row>
    <row r="846" spans="1:20" ht="15.75" customHeight="1" x14ac:dyDescent="0.25">
      <c r="A846" s="58">
        <v>2001</v>
      </c>
      <c r="B846" s="154"/>
      <c r="C846" s="154"/>
      <c r="D846" s="154"/>
      <c r="E846" s="154"/>
      <c r="F846" s="154"/>
      <c r="G846" s="154"/>
      <c r="H846" s="154">
        <v>55</v>
      </c>
      <c r="I846" s="154"/>
      <c r="J846" s="154"/>
      <c r="K846" s="144">
        <v>2</v>
      </c>
      <c r="L846" s="101"/>
      <c r="M846" s="102"/>
      <c r="N846" s="103"/>
      <c r="O846" s="67">
        <f>IF(H846=0,"",H846/G845)</f>
        <v>1</v>
      </c>
      <c r="P846" s="68">
        <v>76</v>
      </c>
      <c r="Q846" s="69">
        <f t="shared" si="127"/>
        <v>0.97435897435897434</v>
      </c>
      <c r="R846" s="69">
        <f t="shared" si="128"/>
        <v>2.5641025641025661E-2</v>
      </c>
    </row>
    <row r="847" spans="1:20" ht="15.75" customHeight="1" x14ac:dyDescent="0.25">
      <c r="A847" s="58">
        <v>2002</v>
      </c>
      <c r="B847" s="154"/>
      <c r="C847" s="154"/>
      <c r="D847" s="154"/>
      <c r="E847" s="154"/>
      <c r="F847" s="154"/>
      <c r="G847" s="154"/>
      <c r="H847" s="154"/>
      <c r="I847" s="154">
        <v>55</v>
      </c>
      <c r="J847" s="154"/>
      <c r="K847" s="144"/>
      <c r="L847" s="101"/>
      <c r="M847" s="102"/>
      <c r="N847" s="103"/>
      <c r="O847" s="67">
        <f>IF(I847=0,"",I847/H846)</f>
        <v>1</v>
      </c>
      <c r="P847" s="68">
        <v>74</v>
      </c>
      <c r="Q847" s="69">
        <f t="shared" si="127"/>
        <v>0.97368421052631582</v>
      </c>
      <c r="R847" s="69">
        <f t="shared" si="128"/>
        <v>2.6315789473684181E-2</v>
      </c>
    </row>
    <row r="848" spans="1:20" ht="15.75" customHeight="1" x14ac:dyDescent="0.25">
      <c r="A848" s="58">
        <v>2101</v>
      </c>
      <c r="B848" s="154"/>
      <c r="C848" s="154"/>
      <c r="D848" s="154"/>
      <c r="E848" s="154"/>
      <c r="F848" s="154"/>
      <c r="G848" s="154"/>
      <c r="H848" s="154"/>
      <c r="I848" s="154"/>
      <c r="J848" s="154">
        <v>46</v>
      </c>
      <c r="K848" s="144">
        <v>31</v>
      </c>
      <c r="L848" s="101"/>
      <c r="M848" s="102"/>
      <c r="N848" s="103"/>
      <c r="O848" s="71">
        <f>IF(J848=0,"",J848/I847)</f>
        <v>0.83636363636363631</v>
      </c>
      <c r="P848" s="68">
        <v>68</v>
      </c>
      <c r="Q848" s="72">
        <f t="shared" si="127"/>
        <v>0.91891891891891897</v>
      </c>
      <c r="R848" s="72">
        <f t="shared" si="128"/>
        <v>8.108108108108103E-2</v>
      </c>
    </row>
    <row r="849" spans="1:22" ht="15.75" customHeight="1" x14ac:dyDescent="0.25">
      <c r="A849" s="58">
        <v>2102</v>
      </c>
      <c r="B849" s="154"/>
      <c r="C849" s="154"/>
      <c r="D849" s="154"/>
      <c r="E849" s="154"/>
      <c r="F849" s="154"/>
      <c r="G849" s="154"/>
      <c r="H849" s="154"/>
      <c r="I849" s="154"/>
      <c r="J849" s="154">
        <v>28</v>
      </c>
      <c r="K849" s="144">
        <v>21</v>
      </c>
      <c r="L849" s="101"/>
      <c r="M849" s="102"/>
      <c r="N849" s="104"/>
      <c r="O849" s="129"/>
      <c r="P849" s="68">
        <v>37</v>
      </c>
      <c r="Q849" s="130"/>
      <c r="R849" s="131"/>
    </row>
    <row r="850" spans="1:22" ht="15.75" customHeight="1" x14ac:dyDescent="0.25">
      <c r="A850" s="58">
        <v>2201</v>
      </c>
      <c r="B850" s="154"/>
      <c r="C850" s="154"/>
      <c r="D850" s="154"/>
      <c r="E850" s="154"/>
      <c r="F850" s="154"/>
      <c r="G850" s="154"/>
      <c r="H850" s="154"/>
      <c r="I850" s="154"/>
      <c r="J850" s="154">
        <v>9</v>
      </c>
      <c r="K850" s="144">
        <v>6</v>
      </c>
      <c r="L850" s="101"/>
      <c r="M850" s="102"/>
      <c r="N850" s="104"/>
      <c r="O850" s="108"/>
      <c r="P850" s="109">
        <v>11</v>
      </c>
      <c r="Q850" s="110"/>
      <c r="R850" s="108"/>
    </row>
    <row r="851" spans="1:22" ht="15.75" customHeight="1" x14ac:dyDescent="0.25">
      <c r="A851" s="58">
        <v>2202</v>
      </c>
      <c r="B851" s="154"/>
      <c r="C851" s="154"/>
      <c r="D851" s="154"/>
      <c r="E851" s="154"/>
      <c r="F851" s="154"/>
      <c r="G851" s="154"/>
      <c r="H851" s="154"/>
      <c r="I851" s="154"/>
      <c r="J851" s="154">
        <v>3</v>
      </c>
      <c r="K851" s="144">
        <v>3</v>
      </c>
      <c r="L851" s="101"/>
      <c r="M851" s="102"/>
      <c r="N851" s="104"/>
      <c r="O851" s="108"/>
      <c r="P851" s="109">
        <v>5</v>
      </c>
      <c r="Q851" s="110"/>
      <c r="R851" s="108"/>
    </row>
    <row r="852" spans="1:22" ht="15.75" customHeight="1" x14ac:dyDescent="0.25">
      <c r="A852" s="58">
        <v>2301</v>
      </c>
      <c r="B852" s="154"/>
      <c r="C852" s="154"/>
      <c r="D852" s="154"/>
      <c r="E852" s="154"/>
      <c r="F852" s="154"/>
      <c r="G852" s="154"/>
      <c r="H852" s="154"/>
      <c r="I852" s="154"/>
      <c r="J852" s="154">
        <v>1</v>
      </c>
      <c r="K852" s="144"/>
      <c r="L852" s="101"/>
      <c r="M852" s="102"/>
      <c r="N852" s="104"/>
      <c r="O852" s="108"/>
      <c r="P852" s="202">
        <v>1</v>
      </c>
      <c r="Q852" s="110"/>
      <c r="R852" s="108"/>
    </row>
    <row r="853" spans="1:22" ht="15.75" customHeight="1" x14ac:dyDescent="0.25">
      <c r="A853" s="58">
        <v>2302</v>
      </c>
      <c r="B853" s="154"/>
      <c r="C853" s="154"/>
      <c r="D853" s="154"/>
      <c r="E853" s="154"/>
      <c r="F853" s="154"/>
      <c r="G853" s="154"/>
      <c r="H853" s="154"/>
      <c r="I853" s="154"/>
      <c r="J853" s="154">
        <v>1</v>
      </c>
      <c r="K853" s="144">
        <v>1</v>
      </c>
      <c r="L853" s="101"/>
      <c r="M853" s="102"/>
      <c r="N853" s="104"/>
      <c r="O853" s="102"/>
      <c r="P853" s="204">
        <v>1</v>
      </c>
      <c r="Q853" s="146"/>
      <c r="R853" s="108"/>
    </row>
    <row r="854" spans="1:22" ht="15.75" customHeight="1" x14ac:dyDescent="0.25">
      <c r="A854" s="58">
        <v>2401</v>
      </c>
      <c r="B854" s="154"/>
      <c r="C854" s="154"/>
      <c r="D854" s="154"/>
      <c r="E854" s="154"/>
      <c r="F854" s="154"/>
      <c r="G854" s="154"/>
      <c r="H854" s="154"/>
      <c r="I854" s="154"/>
      <c r="J854" s="154"/>
      <c r="K854" s="144"/>
      <c r="L854" s="101"/>
      <c r="M854" s="102"/>
      <c r="N854" s="104"/>
      <c r="O854" s="197" t="s">
        <v>83</v>
      </c>
      <c r="P854" s="203">
        <v>55</v>
      </c>
      <c r="Q854" s="111">
        <f>K857</f>
        <v>64</v>
      </c>
      <c r="R854" s="199" t="s">
        <v>11</v>
      </c>
    </row>
    <row r="855" spans="1:22" ht="15.75" customHeight="1" x14ac:dyDescent="0.25">
      <c r="A855" s="58">
        <v>2402</v>
      </c>
      <c r="B855" s="154"/>
      <c r="C855" s="154"/>
      <c r="D855" s="154"/>
      <c r="E855" s="154"/>
      <c r="F855" s="154"/>
      <c r="G855" s="154"/>
      <c r="H855" s="154"/>
      <c r="I855" s="154"/>
      <c r="J855" s="154"/>
      <c r="K855" s="144"/>
      <c r="L855" s="101"/>
      <c r="M855" s="102"/>
      <c r="N855" s="104"/>
      <c r="O855" s="198" t="s">
        <v>85</v>
      </c>
      <c r="P855" s="86">
        <f>IF(P854/B840=0,"",P854/B840)</f>
        <v>0.33950617283950618</v>
      </c>
      <c r="Q855" s="112">
        <f>IF(P854/Q854=0,"",P854/Q854)</f>
        <v>0.859375</v>
      </c>
      <c r="R855" s="200" t="s">
        <v>86</v>
      </c>
      <c r="V855" s="168">
        <f>AVERAGE(P855,P878)</f>
        <v>0.44218898385565053</v>
      </c>
    </row>
    <row r="856" spans="1:22" ht="15.75" customHeight="1" x14ac:dyDescent="0.25">
      <c r="A856" s="58">
        <v>2501</v>
      </c>
      <c r="B856" s="154"/>
      <c r="C856" s="154"/>
      <c r="D856" s="154"/>
      <c r="E856" s="154"/>
      <c r="F856" s="154"/>
      <c r="G856" s="154"/>
      <c r="H856" s="154"/>
      <c r="I856" s="154"/>
      <c r="J856" s="154"/>
      <c r="K856" s="144"/>
      <c r="L856" s="147"/>
      <c r="M856" s="148"/>
      <c r="N856" s="149"/>
      <c r="O856" s="90"/>
      <c r="P856" s="91"/>
      <c r="Q856" s="91"/>
      <c r="R856" s="113"/>
    </row>
    <row r="857" spans="1:22" ht="18" customHeight="1" x14ac:dyDescent="0.25">
      <c r="A857" s="28"/>
      <c r="B857" s="297" t="s">
        <v>111</v>
      </c>
      <c r="C857" s="297"/>
      <c r="D857" s="297"/>
      <c r="E857" s="297"/>
      <c r="F857" s="297"/>
      <c r="G857" s="297"/>
      <c r="H857" s="297"/>
      <c r="I857" s="297"/>
      <c r="J857" s="297"/>
      <c r="K857" s="93">
        <f>SUM(K840:K853)</f>
        <v>64</v>
      </c>
      <c r="L857" s="94">
        <f>((SUM(K845:K848))/B840)</f>
        <v>0.20370370370370369</v>
      </c>
      <c r="M857" s="94">
        <f>IF(K857=0,"",K857/B840)</f>
        <v>0.39506172839506171</v>
      </c>
      <c r="N857" s="94">
        <f>M857-L857</f>
        <v>0.19135802469135801</v>
      </c>
      <c r="O857" s="3"/>
      <c r="P857" s="29"/>
      <c r="Q857" s="22"/>
      <c r="R857" s="3"/>
    </row>
    <row r="858" spans="1:22" ht="12.75" customHeight="1" x14ac:dyDescent="0.2">
      <c r="L858" s="3"/>
      <c r="M858" s="3"/>
      <c r="O858" s="3"/>
    </row>
    <row r="859" spans="1:22" ht="12.75" customHeight="1" x14ac:dyDescent="0.2">
      <c r="L859" s="3"/>
      <c r="M859" s="3"/>
      <c r="O859" s="3"/>
    </row>
    <row r="860" spans="1:22" ht="26.25" customHeight="1" x14ac:dyDescent="0.4">
      <c r="B860" s="298" t="s">
        <v>99</v>
      </c>
      <c r="C860" s="299"/>
      <c r="D860" s="299"/>
      <c r="E860" s="299"/>
      <c r="F860" s="299"/>
      <c r="G860" s="299"/>
      <c r="H860" s="299"/>
      <c r="I860" s="299"/>
      <c r="J860" s="299"/>
      <c r="K860" s="181" t="s">
        <v>114</v>
      </c>
      <c r="L860" s="3"/>
      <c r="M860" s="3"/>
      <c r="N860" s="29"/>
      <c r="O860" s="3"/>
      <c r="P860" s="29"/>
      <c r="Q860" s="29"/>
      <c r="R860" s="29"/>
    </row>
    <row r="861" spans="1:22" ht="20.25" customHeight="1" x14ac:dyDescent="0.2">
      <c r="A861" s="300" t="s">
        <v>10</v>
      </c>
      <c r="B861" s="301" t="s">
        <v>100</v>
      </c>
      <c r="C861" s="302"/>
      <c r="D861" s="302"/>
      <c r="E861" s="302"/>
      <c r="F861" s="302"/>
      <c r="G861" s="302"/>
      <c r="H861" s="302"/>
      <c r="I861" s="302"/>
      <c r="J861" s="303"/>
      <c r="K861" s="304" t="s">
        <v>11</v>
      </c>
      <c r="L861" s="296" t="s">
        <v>3</v>
      </c>
      <c r="M861" s="296" t="s">
        <v>4</v>
      </c>
      <c r="N861" s="306" t="s">
        <v>5</v>
      </c>
      <c r="O861" s="296" t="s">
        <v>6</v>
      </c>
      <c r="P861" s="294" t="s">
        <v>7</v>
      </c>
      <c r="Q861" s="294" t="s">
        <v>8</v>
      </c>
      <c r="R861" s="296" t="s">
        <v>101</v>
      </c>
    </row>
    <row r="862" spans="1:22" ht="15.75" customHeight="1" x14ac:dyDescent="0.25">
      <c r="A862" s="295"/>
      <c r="B862" s="58" t="s">
        <v>102</v>
      </c>
      <c r="C862" s="58" t="s">
        <v>103</v>
      </c>
      <c r="D862" s="58" t="s">
        <v>104</v>
      </c>
      <c r="E862" s="58" t="s">
        <v>105</v>
      </c>
      <c r="F862" s="58" t="s">
        <v>106</v>
      </c>
      <c r="G862" s="58" t="s">
        <v>107</v>
      </c>
      <c r="H862" s="58" t="s">
        <v>108</v>
      </c>
      <c r="I862" s="58" t="s">
        <v>109</v>
      </c>
      <c r="J862" s="58" t="s">
        <v>110</v>
      </c>
      <c r="K862" s="305"/>
      <c r="L862" s="295"/>
      <c r="M862" s="295"/>
      <c r="N862" s="295"/>
      <c r="O862" s="295"/>
      <c r="P862" s="295"/>
      <c r="Q862" s="295"/>
      <c r="R862" s="295"/>
    </row>
    <row r="863" spans="1:22" ht="15.75" customHeight="1" x14ac:dyDescent="0.25">
      <c r="A863" s="58">
        <v>1702</v>
      </c>
      <c r="B863" s="154">
        <v>156</v>
      </c>
      <c r="C863" s="154"/>
      <c r="D863" s="154"/>
      <c r="E863" s="154"/>
      <c r="F863" s="154"/>
      <c r="G863" s="154"/>
      <c r="H863" s="154"/>
      <c r="I863" s="154"/>
      <c r="J863" s="154"/>
      <c r="K863" s="144"/>
      <c r="L863" s="96"/>
      <c r="M863" s="97"/>
      <c r="N863" s="98"/>
      <c r="O863" s="99"/>
      <c r="P863" s="63">
        <f>B863</f>
        <v>156</v>
      </c>
      <c r="Q863" s="100"/>
      <c r="R863" s="99"/>
    </row>
    <row r="864" spans="1:22" ht="15.75" customHeight="1" x14ac:dyDescent="0.25">
      <c r="A864" s="58">
        <v>1801</v>
      </c>
      <c r="B864" s="154"/>
      <c r="C864" s="154">
        <v>128</v>
      </c>
      <c r="D864" s="154"/>
      <c r="E864" s="154"/>
      <c r="F864" s="154"/>
      <c r="G864" s="154"/>
      <c r="H864" s="154"/>
      <c r="I864" s="154"/>
      <c r="J864" s="154"/>
      <c r="K864" s="144"/>
      <c r="L864" s="101"/>
      <c r="M864" s="102"/>
      <c r="N864" s="103"/>
      <c r="O864" s="67">
        <f>IF(C864=0,"",C864/B863)</f>
        <v>0.82051282051282048</v>
      </c>
      <c r="P864" s="68">
        <v>128</v>
      </c>
      <c r="Q864" s="69">
        <f t="shared" ref="Q864:Q871" si="129">IF(P864=0,"",P864/P863)</f>
        <v>0.82051282051282048</v>
      </c>
      <c r="R864" s="69">
        <f t="shared" ref="R864:R871" si="130">IF(P864=0,"",100%-Q864)</f>
        <v>0.17948717948717952</v>
      </c>
      <c r="T864" s="29"/>
    </row>
    <row r="865" spans="1:19" ht="15.75" customHeight="1" x14ac:dyDescent="0.25">
      <c r="A865" s="58">
        <v>1802</v>
      </c>
      <c r="B865" s="154"/>
      <c r="C865" s="154"/>
      <c r="D865" s="154">
        <v>92</v>
      </c>
      <c r="E865" s="154"/>
      <c r="F865" s="154"/>
      <c r="G865" s="154"/>
      <c r="H865" s="154"/>
      <c r="I865" s="154"/>
      <c r="J865" s="154"/>
      <c r="K865" s="144"/>
      <c r="L865" s="101"/>
      <c r="M865" s="102"/>
      <c r="N865" s="103"/>
      <c r="O865" s="67">
        <f>IF(D865=0,"",D865/C864)</f>
        <v>0.71875</v>
      </c>
      <c r="P865" s="68">
        <v>109</v>
      </c>
      <c r="Q865" s="69">
        <f t="shared" si="129"/>
        <v>0.8515625</v>
      </c>
      <c r="R865" s="69">
        <f t="shared" si="130"/>
        <v>0.1484375</v>
      </c>
      <c r="S865" s="8">
        <f>P865/P863</f>
        <v>0.69871794871794868</v>
      </c>
    </row>
    <row r="866" spans="1:19" ht="15.75" customHeight="1" x14ac:dyDescent="0.25">
      <c r="A866" s="58">
        <v>1901</v>
      </c>
      <c r="B866" s="154"/>
      <c r="C866" s="154"/>
      <c r="D866" s="154"/>
      <c r="E866" s="154">
        <v>87</v>
      </c>
      <c r="F866" s="154"/>
      <c r="G866" s="154"/>
      <c r="H866" s="154"/>
      <c r="I866" s="154"/>
      <c r="J866" s="154"/>
      <c r="K866" s="144"/>
      <c r="L866" s="101"/>
      <c r="M866" s="102"/>
      <c r="N866" s="103"/>
      <c r="O866" s="67">
        <f>IF(E866=0,"",E866/D865)</f>
        <v>0.94565217391304346</v>
      </c>
      <c r="P866" s="68">
        <v>102</v>
      </c>
      <c r="Q866" s="69">
        <f t="shared" si="129"/>
        <v>0.93577981651376152</v>
      </c>
      <c r="R866" s="69">
        <f t="shared" si="130"/>
        <v>6.422018348623848E-2</v>
      </c>
    </row>
    <row r="867" spans="1:19" ht="15.75" customHeight="1" x14ac:dyDescent="0.25">
      <c r="A867" s="58">
        <v>1902</v>
      </c>
      <c r="B867" s="154"/>
      <c r="C867" s="154"/>
      <c r="D867" s="154"/>
      <c r="E867" s="154"/>
      <c r="F867" s="154">
        <v>87</v>
      </c>
      <c r="G867" s="154"/>
      <c r="H867" s="154"/>
      <c r="I867" s="154"/>
      <c r="J867" s="154"/>
      <c r="K867" s="144"/>
      <c r="L867" s="101"/>
      <c r="M867" s="102"/>
      <c r="N867" s="103"/>
      <c r="O867" s="67">
        <f>IF(F867=0,"",F867/E866)</f>
        <v>1</v>
      </c>
      <c r="P867" s="68">
        <v>98</v>
      </c>
      <c r="Q867" s="69">
        <f t="shared" si="129"/>
        <v>0.96078431372549022</v>
      </c>
      <c r="R867" s="69">
        <f t="shared" si="130"/>
        <v>3.9215686274509776E-2</v>
      </c>
    </row>
    <row r="868" spans="1:19" ht="15.75" customHeight="1" x14ac:dyDescent="0.25">
      <c r="A868" s="58">
        <v>2001</v>
      </c>
      <c r="B868" s="154"/>
      <c r="C868" s="154"/>
      <c r="D868" s="154"/>
      <c r="E868" s="154"/>
      <c r="F868" s="154"/>
      <c r="G868" s="154">
        <v>87</v>
      </c>
      <c r="H868" s="154"/>
      <c r="I868" s="154"/>
      <c r="J868" s="154"/>
      <c r="K868" s="144">
        <v>1</v>
      </c>
      <c r="L868" s="101"/>
      <c r="M868" s="102"/>
      <c r="N868" s="103"/>
      <c r="O868" s="67">
        <f>IF(G868=0,"",G868/F867)</f>
        <v>1</v>
      </c>
      <c r="P868" s="68">
        <v>96</v>
      </c>
      <c r="Q868" s="69">
        <f t="shared" si="129"/>
        <v>0.97959183673469385</v>
      </c>
      <c r="R868" s="69">
        <f t="shared" si="130"/>
        <v>2.0408163265306145E-2</v>
      </c>
    </row>
    <row r="869" spans="1:19" ht="15.75" customHeight="1" x14ac:dyDescent="0.25">
      <c r="A869" s="58">
        <v>2002</v>
      </c>
      <c r="B869" s="154"/>
      <c r="C869" s="154"/>
      <c r="D869" s="154"/>
      <c r="E869" s="154"/>
      <c r="F869" s="154"/>
      <c r="G869" s="154"/>
      <c r="H869" s="154">
        <v>87</v>
      </c>
      <c r="I869" s="154"/>
      <c r="J869" s="154"/>
      <c r="K869" s="144"/>
      <c r="L869" s="101"/>
      <c r="M869" s="102"/>
      <c r="N869" s="103"/>
      <c r="O869" s="67">
        <f>IF(H869=0,"",H869/G868)</f>
        <v>1</v>
      </c>
      <c r="P869" s="68">
        <v>96</v>
      </c>
      <c r="Q869" s="69">
        <f t="shared" si="129"/>
        <v>1</v>
      </c>
      <c r="R869" s="69">
        <f t="shared" si="130"/>
        <v>0</v>
      </c>
    </row>
    <row r="870" spans="1:19" ht="15.75" customHeight="1" x14ac:dyDescent="0.25">
      <c r="A870" s="58">
        <v>2101</v>
      </c>
      <c r="B870" s="154"/>
      <c r="C870" s="154"/>
      <c r="D870" s="154"/>
      <c r="E870" s="154"/>
      <c r="F870" s="154"/>
      <c r="G870" s="154"/>
      <c r="H870" s="154"/>
      <c r="I870" s="154">
        <v>87</v>
      </c>
      <c r="J870" s="154"/>
      <c r="K870" s="144"/>
      <c r="L870" s="101"/>
      <c r="M870" s="102"/>
      <c r="N870" s="103"/>
      <c r="O870" s="67">
        <f>IF(I870=0,"",I870/H869)</f>
        <v>1</v>
      </c>
      <c r="P870" s="68">
        <v>96</v>
      </c>
      <c r="Q870" s="69">
        <f t="shared" si="129"/>
        <v>1</v>
      </c>
      <c r="R870" s="69">
        <f t="shared" si="130"/>
        <v>0</v>
      </c>
    </row>
    <row r="871" spans="1:19" ht="15.75" customHeight="1" x14ac:dyDescent="0.25">
      <c r="A871" s="58">
        <v>2102</v>
      </c>
      <c r="B871" s="154"/>
      <c r="C871" s="154"/>
      <c r="D871" s="154"/>
      <c r="E871" s="154"/>
      <c r="F871" s="154"/>
      <c r="G871" s="154"/>
      <c r="H871" s="154"/>
      <c r="I871" s="154"/>
      <c r="J871" s="154">
        <v>87</v>
      </c>
      <c r="K871" s="144">
        <v>66</v>
      </c>
      <c r="L871" s="101"/>
      <c r="M871" s="102"/>
      <c r="N871" s="103"/>
      <c r="O871" s="71">
        <f>IF(J871=0,"",J871/I870)</f>
        <v>1</v>
      </c>
      <c r="P871" s="68">
        <v>91</v>
      </c>
      <c r="Q871" s="72">
        <f t="shared" si="129"/>
        <v>0.94791666666666663</v>
      </c>
      <c r="R871" s="72">
        <f t="shared" si="130"/>
        <v>5.208333333333337E-2</v>
      </c>
    </row>
    <row r="872" spans="1:19" ht="15.75" customHeight="1" x14ac:dyDescent="0.25">
      <c r="A872" s="58">
        <v>2201</v>
      </c>
      <c r="B872" s="154"/>
      <c r="C872" s="154"/>
      <c r="D872" s="154"/>
      <c r="E872" s="154"/>
      <c r="F872" s="154"/>
      <c r="G872" s="154"/>
      <c r="H872" s="154"/>
      <c r="I872" s="154"/>
      <c r="J872" s="154">
        <v>26</v>
      </c>
      <c r="K872" s="144">
        <v>21</v>
      </c>
      <c r="L872" s="101"/>
      <c r="M872" s="102"/>
      <c r="N872" s="104"/>
      <c r="O872" s="105"/>
      <c r="P872" s="68">
        <v>27</v>
      </c>
      <c r="Q872" s="106"/>
      <c r="R872" s="107"/>
    </row>
    <row r="873" spans="1:19" ht="15.75" customHeight="1" x14ac:dyDescent="0.25">
      <c r="A873" s="58">
        <v>2202</v>
      </c>
      <c r="B873" s="154"/>
      <c r="C873" s="154"/>
      <c r="D873" s="154"/>
      <c r="E873" s="154"/>
      <c r="F873" s="154"/>
      <c r="G873" s="154"/>
      <c r="H873" s="154"/>
      <c r="I873" s="154"/>
      <c r="J873" s="154">
        <v>4</v>
      </c>
      <c r="K873" s="144">
        <v>3</v>
      </c>
      <c r="L873" s="101"/>
      <c r="M873" s="102"/>
      <c r="N873" s="104"/>
      <c r="O873" s="108"/>
      <c r="P873" s="109">
        <v>6</v>
      </c>
      <c r="Q873" s="110"/>
      <c r="R873" s="108"/>
    </row>
    <row r="874" spans="1:19" ht="15.75" customHeight="1" x14ac:dyDescent="0.25">
      <c r="A874" s="58">
        <v>2301</v>
      </c>
      <c r="B874" s="154"/>
      <c r="C874" s="154"/>
      <c r="D874" s="154"/>
      <c r="E874" s="154"/>
      <c r="F874" s="154"/>
      <c r="G874" s="154"/>
      <c r="H874" s="154"/>
      <c r="I874" s="154"/>
      <c r="J874" s="154">
        <v>3</v>
      </c>
      <c r="K874" s="144">
        <v>3</v>
      </c>
      <c r="L874" s="101"/>
      <c r="M874" s="102"/>
      <c r="N874" s="104"/>
      <c r="O874" s="108"/>
      <c r="P874" s="109">
        <v>5</v>
      </c>
      <c r="Q874" s="110"/>
      <c r="R874" s="108"/>
    </row>
    <row r="875" spans="1:19" ht="15.75" customHeight="1" x14ac:dyDescent="0.25">
      <c r="A875" s="58">
        <v>2302</v>
      </c>
      <c r="B875" s="154"/>
      <c r="C875" s="154"/>
      <c r="D875" s="154"/>
      <c r="E875" s="154"/>
      <c r="F875" s="154"/>
      <c r="G875" s="154"/>
      <c r="H875" s="154"/>
      <c r="I875" s="154"/>
      <c r="J875" s="154">
        <v>1</v>
      </c>
      <c r="K875" s="144"/>
      <c r="L875" s="101"/>
      <c r="M875" s="102"/>
      <c r="N875" s="104"/>
      <c r="O875" s="108"/>
      <c r="P875" s="202">
        <v>1</v>
      </c>
      <c r="Q875" s="110"/>
      <c r="R875" s="108"/>
    </row>
    <row r="876" spans="1:19" ht="15.75" customHeight="1" x14ac:dyDescent="0.25">
      <c r="A876" s="58">
        <v>2401</v>
      </c>
      <c r="B876" s="154"/>
      <c r="C876" s="154"/>
      <c r="D876" s="154"/>
      <c r="E876" s="154"/>
      <c r="F876" s="154"/>
      <c r="G876" s="154"/>
      <c r="H876" s="154"/>
      <c r="I876" s="154"/>
      <c r="J876" s="154">
        <v>1</v>
      </c>
      <c r="K876" s="144"/>
      <c r="L876" s="101"/>
      <c r="M876" s="102"/>
      <c r="N876" s="104"/>
      <c r="O876" s="102"/>
      <c r="P876" s="204">
        <v>1</v>
      </c>
      <c r="Q876" s="146"/>
      <c r="R876" s="108"/>
    </row>
    <row r="877" spans="1:19" ht="15.75" customHeight="1" x14ac:dyDescent="0.25">
      <c r="A877" s="58">
        <v>2402</v>
      </c>
      <c r="B877" s="154"/>
      <c r="C877" s="154"/>
      <c r="D877" s="154"/>
      <c r="E877" s="154"/>
      <c r="F877" s="154"/>
      <c r="G877" s="154"/>
      <c r="H877" s="154"/>
      <c r="I877" s="154"/>
      <c r="J877" s="154">
        <v>1</v>
      </c>
      <c r="K877" s="144"/>
      <c r="L877" s="101"/>
      <c r="M877" s="102"/>
      <c r="N877" s="104"/>
      <c r="O877" s="197" t="s">
        <v>83</v>
      </c>
      <c r="P877" s="203">
        <v>85</v>
      </c>
      <c r="Q877" s="111">
        <f>K880</f>
        <v>94</v>
      </c>
      <c r="R877" s="199" t="s">
        <v>11</v>
      </c>
    </row>
    <row r="878" spans="1:19" ht="15.75" customHeight="1" x14ac:dyDescent="0.25">
      <c r="A878" s="58">
        <v>2501</v>
      </c>
      <c r="B878" s="154"/>
      <c r="C878" s="154"/>
      <c r="D878" s="154"/>
      <c r="E878" s="154"/>
      <c r="F878" s="154"/>
      <c r="G878" s="154"/>
      <c r="H878" s="154"/>
      <c r="I878" s="154"/>
      <c r="J878" s="154">
        <v>1</v>
      </c>
      <c r="K878" s="144">
        <v>1</v>
      </c>
      <c r="L878" s="101"/>
      <c r="M878" s="102"/>
      <c r="N878" s="104"/>
      <c r="O878" s="198" t="s">
        <v>85</v>
      </c>
      <c r="P878" s="86">
        <f>IF(P877/B863=0,"",P877/B863)</f>
        <v>0.54487179487179482</v>
      </c>
      <c r="Q878" s="112">
        <f>IF(P877/Q877=0,"",P877/Q877)</f>
        <v>0.9042553191489362</v>
      </c>
      <c r="R878" s="200" t="s">
        <v>86</v>
      </c>
    </row>
    <row r="879" spans="1:19" ht="15.75" customHeight="1" x14ac:dyDescent="0.25">
      <c r="A879" s="58">
        <v>2502</v>
      </c>
      <c r="B879" s="154"/>
      <c r="C879" s="154"/>
      <c r="D879" s="154"/>
      <c r="E879" s="154"/>
      <c r="F879" s="154"/>
      <c r="G879" s="154"/>
      <c r="H879" s="154"/>
      <c r="I879" s="154"/>
      <c r="J879" s="154"/>
      <c r="K879" s="144"/>
      <c r="L879" s="147"/>
      <c r="M879" s="148"/>
      <c r="N879" s="149"/>
      <c r="O879" s="90"/>
      <c r="P879" s="91"/>
      <c r="Q879" s="91"/>
      <c r="R879" s="113"/>
    </row>
    <row r="880" spans="1:19" ht="18" customHeight="1" x14ac:dyDescent="0.25">
      <c r="A880" s="28"/>
      <c r="B880" s="297" t="s">
        <v>111</v>
      </c>
      <c r="C880" s="297"/>
      <c r="D880" s="297"/>
      <c r="E880" s="297"/>
      <c r="F880" s="297"/>
      <c r="G880" s="297"/>
      <c r="H880" s="297"/>
      <c r="I880" s="297"/>
      <c r="J880" s="297"/>
      <c r="K880" s="93">
        <f>SUM(K863:K876)</f>
        <v>94</v>
      </c>
      <c r="L880" s="94">
        <f>((SUM(K868:K871))/B863)</f>
        <v>0.42948717948717946</v>
      </c>
      <c r="M880" s="94">
        <f>IF(K880=0,"",K880/B863)</f>
        <v>0.60256410256410253</v>
      </c>
      <c r="N880" s="94">
        <f>IF(K871=0,"",M880-L880)</f>
        <v>0.17307692307692307</v>
      </c>
      <c r="O880" s="3"/>
      <c r="P880" s="29"/>
      <c r="Q880" s="22"/>
      <c r="R880" s="3"/>
    </row>
    <row r="881" spans="1:19" ht="12.75" customHeight="1" x14ac:dyDescent="0.2">
      <c r="L881" s="3"/>
      <c r="M881" s="3"/>
      <c r="O881" s="3"/>
    </row>
    <row r="882" spans="1:19" ht="12.75" customHeight="1" x14ac:dyDescent="0.2">
      <c r="L882" s="3"/>
      <c r="M882" s="3"/>
      <c r="O882" s="3"/>
    </row>
    <row r="883" spans="1:19" ht="26.25" customHeight="1" x14ac:dyDescent="0.4">
      <c r="A883" s="2"/>
      <c r="B883" s="298" t="s">
        <v>99</v>
      </c>
      <c r="C883" s="299"/>
      <c r="D883" s="299"/>
      <c r="E883" s="299"/>
      <c r="F883" s="299"/>
      <c r="G883" s="299"/>
      <c r="H883" s="299"/>
      <c r="I883" s="299"/>
      <c r="J883" s="299"/>
      <c r="K883" s="181" t="s">
        <v>115</v>
      </c>
      <c r="L883" s="57"/>
      <c r="M883" s="57"/>
      <c r="N883" s="29"/>
      <c r="O883" s="3"/>
      <c r="P883" s="29"/>
      <c r="Q883" s="29"/>
      <c r="R883" s="29"/>
    </row>
    <row r="884" spans="1:19" ht="20.25" customHeight="1" x14ac:dyDescent="0.2">
      <c r="A884" s="300" t="s">
        <v>10</v>
      </c>
      <c r="B884" s="301" t="s">
        <v>100</v>
      </c>
      <c r="C884" s="302"/>
      <c r="D884" s="302"/>
      <c r="E884" s="302"/>
      <c r="F884" s="302"/>
      <c r="G884" s="302"/>
      <c r="H884" s="302"/>
      <c r="I884" s="302"/>
      <c r="J884" s="303"/>
      <c r="K884" s="304" t="s">
        <v>11</v>
      </c>
      <c r="L884" s="296" t="s">
        <v>3</v>
      </c>
      <c r="M884" s="296" t="s">
        <v>4</v>
      </c>
      <c r="N884" s="306" t="s">
        <v>5</v>
      </c>
      <c r="O884" s="296" t="s">
        <v>6</v>
      </c>
      <c r="P884" s="294" t="s">
        <v>7</v>
      </c>
      <c r="Q884" s="294" t="s">
        <v>8</v>
      </c>
      <c r="R884" s="296" t="s">
        <v>101</v>
      </c>
    </row>
    <row r="885" spans="1:19" ht="15.75" customHeight="1" x14ac:dyDescent="0.25">
      <c r="A885" s="295"/>
      <c r="B885" s="58" t="s">
        <v>102</v>
      </c>
      <c r="C885" s="58" t="s">
        <v>103</v>
      </c>
      <c r="D885" s="58" t="s">
        <v>104</v>
      </c>
      <c r="E885" s="58" t="s">
        <v>105</v>
      </c>
      <c r="F885" s="58" t="s">
        <v>106</v>
      </c>
      <c r="G885" s="58" t="s">
        <v>107</v>
      </c>
      <c r="H885" s="58" t="s">
        <v>108</v>
      </c>
      <c r="I885" s="58" t="s">
        <v>109</v>
      </c>
      <c r="J885" s="58" t="s">
        <v>110</v>
      </c>
      <c r="K885" s="305"/>
      <c r="L885" s="295"/>
      <c r="M885" s="295"/>
      <c r="N885" s="295"/>
      <c r="O885" s="295"/>
      <c r="P885" s="295"/>
      <c r="Q885" s="295"/>
      <c r="R885" s="295"/>
    </row>
    <row r="886" spans="1:19" ht="15.75" customHeight="1" x14ac:dyDescent="0.25">
      <c r="A886" s="58">
        <v>1801</v>
      </c>
      <c r="B886" s="154">
        <v>139</v>
      </c>
      <c r="C886" s="154"/>
      <c r="D886" s="154"/>
      <c r="E886" s="154"/>
      <c r="F886" s="154"/>
      <c r="G886" s="154"/>
      <c r="H886" s="154"/>
      <c r="I886" s="154"/>
      <c r="J886" s="154"/>
      <c r="K886" s="144"/>
      <c r="L886" s="96"/>
      <c r="M886" s="97"/>
      <c r="N886" s="98"/>
      <c r="O886" s="99"/>
      <c r="P886" s="63">
        <f>B886</f>
        <v>139</v>
      </c>
      <c r="Q886" s="100"/>
      <c r="R886" s="99"/>
    </row>
    <row r="887" spans="1:19" ht="15.75" customHeight="1" x14ac:dyDescent="0.25">
      <c r="A887" s="58">
        <v>1802</v>
      </c>
      <c r="B887" s="154"/>
      <c r="C887" s="154">
        <v>84</v>
      </c>
      <c r="D887" s="154"/>
      <c r="E887" s="154"/>
      <c r="F887" s="154"/>
      <c r="G887" s="154"/>
      <c r="H887" s="154"/>
      <c r="I887" s="154"/>
      <c r="J887" s="154"/>
      <c r="K887" s="144"/>
      <c r="L887" s="101"/>
      <c r="M887" s="102"/>
      <c r="N887" s="103"/>
      <c r="O887" s="67">
        <f>IF(C887=0,"",C887/B886)</f>
        <v>0.60431654676258995</v>
      </c>
      <c r="P887" s="68">
        <v>84</v>
      </c>
      <c r="Q887" s="69">
        <f t="shared" ref="Q887:Q894" si="131">IF(P887=0,"",P887/P886)</f>
        <v>0.60431654676258995</v>
      </c>
      <c r="R887" s="69">
        <f t="shared" ref="R887:R894" si="132">IF(P887=0,"",100%-Q887)</f>
        <v>0.39568345323741005</v>
      </c>
    </row>
    <row r="888" spans="1:19" ht="15.75" customHeight="1" x14ac:dyDescent="0.25">
      <c r="A888" s="58">
        <v>1901</v>
      </c>
      <c r="B888" s="154"/>
      <c r="C888" s="154"/>
      <c r="D888" s="154">
        <v>70</v>
      </c>
      <c r="E888" s="154"/>
      <c r="F888" s="154"/>
      <c r="G888" s="154"/>
      <c r="H888" s="154"/>
      <c r="I888" s="154"/>
      <c r="J888" s="154"/>
      <c r="K888" s="144"/>
      <c r="L888" s="101"/>
      <c r="M888" s="102"/>
      <c r="N888" s="103"/>
      <c r="O888" s="67">
        <f>IF(D888=0,"",D888/C887)</f>
        <v>0.83333333333333337</v>
      </c>
      <c r="P888" s="68">
        <v>75</v>
      </c>
      <c r="Q888" s="69">
        <f t="shared" si="131"/>
        <v>0.8928571428571429</v>
      </c>
      <c r="R888" s="69">
        <f t="shared" si="132"/>
        <v>0.1071428571428571</v>
      </c>
      <c r="S888" s="8">
        <f>P888/P886</f>
        <v>0.53956834532374098</v>
      </c>
    </row>
    <row r="889" spans="1:19" ht="15.75" customHeight="1" x14ac:dyDescent="0.25">
      <c r="A889" s="58">
        <v>1902</v>
      </c>
      <c r="B889" s="154"/>
      <c r="C889" s="154"/>
      <c r="D889" s="154"/>
      <c r="E889" s="154">
        <v>61</v>
      </c>
      <c r="F889" s="154"/>
      <c r="G889" s="154"/>
      <c r="H889" s="154"/>
      <c r="I889" s="154"/>
      <c r="J889" s="154"/>
      <c r="K889" s="144"/>
      <c r="L889" s="101"/>
      <c r="M889" s="102"/>
      <c r="N889" s="103"/>
      <c r="O889" s="67">
        <f>IF(E889=0,"",E889/D888)</f>
        <v>0.87142857142857144</v>
      </c>
      <c r="P889" s="68">
        <v>72</v>
      </c>
      <c r="Q889" s="69">
        <f t="shared" si="131"/>
        <v>0.96</v>
      </c>
      <c r="R889" s="69">
        <f t="shared" si="132"/>
        <v>4.0000000000000036E-2</v>
      </c>
    </row>
    <row r="890" spans="1:19" ht="15.75" customHeight="1" x14ac:dyDescent="0.25">
      <c r="A890" s="58">
        <v>2001</v>
      </c>
      <c r="B890" s="154"/>
      <c r="C890" s="154"/>
      <c r="D890" s="154"/>
      <c r="E890" s="154"/>
      <c r="F890" s="154">
        <v>60</v>
      </c>
      <c r="G890" s="154"/>
      <c r="H890" s="154"/>
      <c r="I890" s="154"/>
      <c r="J890" s="154"/>
      <c r="K890" s="144"/>
      <c r="L890" s="101"/>
      <c r="M890" s="102"/>
      <c r="N890" s="103"/>
      <c r="O890" s="67">
        <f>IF(F890=0,"",F890/E889)</f>
        <v>0.98360655737704916</v>
      </c>
      <c r="P890" s="68">
        <v>72</v>
      </c>
      <c r="Q890" s="69">
        <f t="shared" si="131"/>
        <v>1</v>
      </c>
      <c r="R890" s="69">
        <f t="shared" si="132"/>
        <v>0</v>
      </c>
    </row>
    <row r="891" spans="1:19" ht="15.75" customHeight="1" x14ac:dyDescent="0.25">
      <c r="A891" s="58">
        <v>2002</v>
      </c>
      <c r="B891" s="154"/>
      <c r="C891" s="154"/>
      <c r="D891" s="154"/>
      <c r="E891" s="154"/>
      <c r="F891" s="154"/>
      <c r="G891" s="154">
        <v>60</v>
      </c>
      <c r="H891" s="154"/>
      <c r="I891" s="154"/>
      <c r="J891" s="154"/>
      <c r="K891" s="144"/>
      <c r="L891" s="101"/>
      <c r="M891" s="102"/>
      <c r="N891" s="103"/>
      <c r="O891" s="67">
        <f>IF(G891=0,"",G891/F890)</f>
        <v>1</v>
      </c>
      <c r="P891" s="68">
        <v>72</v>
      </c>
      <c r="Q891" s="69">
        <f t="shared" si="131"/>
        <v>1</v>
      </c>
      <c r="R891" s="69">
        <f t="shared" si="132"/>
        <v>0</v>
      </c>
    </row>
    <row r="892" spans="1:19" ht="15.75" customHeight="1" x14ac:dyDescent="0.25">
      <c r="A892" s="58">
        <v>2101</v>
      </c>
      <c r="B892" s="154"/>
      <c r="C892" s="154"/>
      <c r="D892" s="154"/>
      <c r="E892" s="154"/>
      <c r="F892" s="154"/>
      <c r="G892" s="154"/>
      <c r="H892" s="154">
        <v>60</v>
      </c>
      <c r="I892" s="154"/>
      <c r="J892" s="154"/>
      <c r="K892" s="144"/>
      <c r="L892" s="101"/>
      <c r="M892" s="102"/>
      <c r="N892" s="103"/>
      <c r="O892" s="67">
        <f>IF(H892=0,"",H892/G891)</f>
        <v>1</v>
      </c>
      <c r="P892" s="68">
        <v>72</v>
      </c>
      <c r="Q892" s="69">
        <f t="shared" si="131"/>
        <v>1</v>
      </c>
      <c r="R892" s="69">
        <f t="shared" si="132"/>
        <v>0</v>
      </c>
    </row>
    <row r="893" spans="1:19" ht="15.75" customHeight="1" x14ac:dyDescent="0.25">
      <c r="A893" s="58">
        <v>2102</v>
      </c>
      <c r="B893" s="154"/>
      <c r="C893" s="154"/>
      <c r="D893" s="154"/>
      <c r="E893" s="154"/>
      <c r="F893" s="154"/>
      <c r="G893" s="154"/>
      <c r="H893" s="154"/>
      <c r="I893" s="154">
        <v>59</v>
      </c>
      <c r="J893" s="154"/>
      <c r="K893" s="144"/>
      <c r="L893" s="101"/>
      <c r="M893" s="102"/>
      <c r="N893" s="103"/>
      <c r="O893" s="67">
        <f>IF(I893=0,"",I893/H892)</f>
        <v>0.98333333333333328</v>
      </c>
      <c r="P893" s="68">
        <v>72</v>
      </c>
      <c r="Q893" s="69">
        <f t="shared" si="131"/>
        <v>1</v>
      </c>
      <c r="R893" s="69">
        <f t="shared" si="132"/>
        <v>0</v>
      </c>
    </row>
    <row r="894" spans="1:19" ht="15.75" customHeight="1" x14ac:dyDescent="0.25">
      <c r="A894" s="58">
        <v>2201</v>
      </c>
      <c r="B894" s="154"/>
      <c r="C894" s="154"/>
      <c r="D894" s="154"/>
      <c r="E894" s="154"/>
      <c r="F894" s="154"/>
      <c r="G894" s="154"/>
      <c r="H894" s="154"/>
      <c r="I894" s="154"/>
      <c r="J894" s="154">
        <v>59</v>
      </c>
      <c r="K894" s="144">
        <v>46</v>
      </c>
      <c r="L894" s="101"/>
      <c r="M894" s="102"/>
      <c r="N894" s="103"/>
      <c r="O894" s="71">
        <f>IF(J894=0,"",J894/I893)</f>
        <v>1</v>
      </c>
      <c r="P894" s="68">
        <v>69</v>
      </c>
      <c r="Q894" s="72">
        <f t="shared" si="131"/>
        <v>0.95833333333333337</v>
      </c>
      <c r="R894" s="72">
        <f t="shared" si="132"/>
        <v>4.166666666666663E-2</v>
      </c>
    </row>
    <row r="895" spans="1:19" ht="15.75" customHeight="1" x14ac:dyDescent="0.25">
      <c r="A895" s="58">
        <v>2202</v>
      </c>
      <c r="B895" s="154"/>
      <c r="C895" s="154"/>
      <c r="D895" s="154"/>
      <c r="E895" s="154"/>
      <c r="F895" s="154"/>
      <c r="G895" s="154"/>
      <c r="H895" s="154"/>
      <c r="I895" s="154"/>
      <c r="J895" s="154">
        <v>22</v>
      </c>
      <c r="K895" s="144">
        <v>18</v>
      </c>
      <c r="L895" s="101"/>
      <c r="M895" s="102"/>
      <c r="N895" s="104"/>
      <c r="O895" s="105"/>
      <c r="P895" s="68">
        <v>23</v>
      </c>
      <c r="Q895" s="106"/>
      <c r="R895" s="107"/>
    </row>
    <row r="896" spans="1:19" ht="15.75" customHeight="1" x14ac:dyDescent="0.25">
      <c r="A896" s="58">
        <v>2301</v>
      </c>
      <c r="B896" s="154"/>
      <c r="C896" s="154"/>
      <c r="D896" s="154"/>
      <c r="E896" s="154"/>
      <c r="F896" s="154"/>
      <c r="G896" s="154"/>
      <c r="H896" s="154"/>
      <c r="I896" s="154"/>
      <c r="J896" s="154">
        <v>5</v>
      </c>
      <c r="K896" s="144">
        <v>4</v>
      </c>
      <c r="L896" s="101"/>
      <c r="M896" s="102"/>
      <c r="N896" s="104"/>
      <c r="O896" s="108"/>
      <c r="P896" s="109">
        <v>5</v>
      </c>
      <c r="Q896" s="110"/>
      <c r="R896" s="108"/>
    </row>
    <row r="897" spans="1:23" ht="15.75" customHeight="1" x14ac:dyDescent="0.25">
      <c r="A897" s="58">
        <v>2302</v>
      </c>
      <c r="B897" s="154"/>
      <c r="C897" s="154"/>
      <c r="D897" s="154"/>
      <c r="E897" s="154"/>
      <c r="F897" s="154"/>
      <c r="G897" s="154"/>
      <c r="H897" s="154"/>
      <c r="I897" s="154"/>
      <c r="J897" s="154">
        <v>1</v>
      </c>
      <c r="K897" s="144">
        <v>1</v>
      </c>
      <c r="L897" s="101"/>
      <c r="M897" s="102"/>
      <c r="N897" s="104"/>
      <c r="O897" s="108"/>
      <c r="P897" s="109">
        <v>1</v>
      </c>
      <c r="Q897" s="110"/>
      <c r="R897" s="108"/>
    </row>
    <row r="898" spans="1:23" ht="15.75" customHeight="1" x14ac:dyDescent="0.25">
      <c r="A898" s="58">
        <v>2401</v>
      </c>
      <c r="B898" s="154"/>
      <c r="C898" s="154"/>
      <c r="D898" s="154"/>
      <c r="E898" s="154"/>
      <c r="F898" s="154"/>
      <c r="G898" s="154"/>
      <c r="H898" s="154"/>
      <c r="I898" s="154"/>
      <c r="J898" s="154">
        <v>1</v>
      </c>
      <c r="K898" s="144">
        <v>1</v>
      </c>
      <c r="L898" s="101"/>
      <c r="M898" s="102"/>
      <c r="N898" s="104"/>
      <c r="O898" s="108"/>
      <c r="P898" s="109">
        <v>1</v>
      </c>
      <c r="Q898" s="110"/>
      <c r="R898" s="108"/>
    </row>
    <row r="899" spans="1:23" ht="15.75" customHeight="1" x14ac:dyDescent="0.25">
      <c r="A899" s="58">
        <v>2402</v>
      </c>
      <c r="B899" s="154"/>
      <c r="C899" s="154"/>
      <c r="D899" s="154"/>
      <c r="E899" s="154"/>
      <c r="F899" s="154"/>
      <c r="G899" s="154"/>
      <c r="H899" s="154"/>
      <c r="I899" s="154"/>
      <c r="J899" s="180"/>
      <c r="K899" s="144"/>
      <c r="L899" s="101"/>
      <c r="M899" s="102"/>
      <c r="N899" s="104"/>
      <c r="O899" s="102"/>
      <c r="P899" s="104"/>
      <c r="Q899" s="146"/>
      <c r="R899" s="108"/>
    </row>
    <row r="900" spans="1:23" ht="15.75" customHeight="1" x14ac:dyDescent="0.25">
      <c r="A900" s="58">
        <v>2501</v>
      </c>
      <c r="B900" s="154"/>
      <c r="C900" s="154"/>
      <c r="D900" s="154"/>
      <c r="E900" s="154"/>
      <c r="F900" s="154"/>
      <c r="G900" s="154"/>
      <c r="H900" s="154"/>
      <c r="I900" s="154"/>
      <c r="J900" s="180"/>
      <c r="K900" s="144"/>
      <c r="L900" s="101"/>
      <c r="M900" s="102"/>
      <c r="N900" s="104"/>
      <c r="O900" s="197" t="s">
        <v>83</v>
      </c>
      <c r="P900" s="82">
        <v>52</v>
      </c>
      <c r="Q900" s="111">
        <f>K903</f>
        <v>70</v>
      </c>
      <c r="R900" s="199" t="s">
        <v>11</v>
      </c>
    </row>
    <row r="901" spans="1:23" ht="15.75" customHeight="1" x14ac:dyDescent="0.25">
      <c r="A901" s="58">
        <v>2502</v>
      </c>
      <c r="B901" s="154"/>
      <c r="C901" s="154"/>
      <c r="D901" s="154"/>
      <c r="E901" s="154"/>
      <c r="F901" s="154"/>
      <c r="G901" s="154"/>
      <c r="H901" s="154"/>
      <c r="I901" s="154"/>
      <c r="J901" s="154"/>
      <c r="K901" s="144"/>
      <c r="L901" s="101"/>
      <c r="M901" s="102"/>
      <c r="N901" s="104"/>
      <c r="O901" s="198" t="s">
        <v>85</v>
      </c>
      <c r="P901" s="86">
        <f>IF(P900/B886=0,"",P900/B886)</f>
        <v>0.37410071942446044</v>
      </c>
      <c r="Q901" s="112">
        <f>IF(P900/Q900=0,"",P900/Q900)</f>
        <v>0.74285714285714288</v>
      </c>
      <c r="R901" s="200" t="s">
        <v>86</v>
      </c>
    </row>
    <row r="902" spans="1:23" ht="15.75" customHeight="1" x14ac:dyDescent="0.25">
      <c r="A902" s="58">
        <v>2601</v>
      </c>
      <c r="B902" s="154"/>
      <c r="C902" s="154"/>
      <c r="D902" s="154"/>
      <c r="E902" s="154"/>
      <c r="F902" s="154"/>
      <c r="G902" s="154"/>
      <c r="H902" s="154"/>
      <c r="I902" s="154"/>
      <c r="J902" s="154"/>
      <c r="K902" s="144"/>
      <c r="L902" s="147"/>
      <c r="M902" s="148"/>
      <c r="N902" s="149"/>
      <c r="O902" s="90"/>
      <c r="P902" s="91"/>
      <c r="Q902" s="91"/>
      <c r="R902" s="113"/>
    </row>
    <row r="903" spans="1:23" ht="18" customHeight="1" x14ac:dyDescent="0.25">
      <c r="A903" s="28"/>
      <c r="B903" s="297" t="s">
        <v>111</v>
      </c>
      <c r="C903" s="297"/>
      <c r="D903" s="297"/>
      <c r="E903" s="297"/>
      <c r="F903" s="297"/>
      <c r="G903" s="297"/>
      <c r="H903" s="297"/>
      <c r="I903" s="297"/>
      <c r="J903" s="297"/>
      <c r="K903" s="93">
        <f>SUM(K886:K899)</f>
        <v>70</v>
      </c>
      <c r="L903" s="94">
        <f>IF(K894=0,"",K894/B886)</f>
        <v>0.33093525179856115</v>
      </c>
      <c r="M903" s="94">
        <f>IF(K903=0,"",K903/B886)</f>
        <v>0.50359712230215825</v>
      </c>
      <c r="N903" s="94">
        <f>M903-L903</f>
        <v>0.1726618705035971</v>
      </c>
      <c r="O903" s="3"/>
      <c r="P903" s="29"/>
      <c r="Q903" s="22"/>
      <c r="R903" s="3"/>
    </row>
    <row r="904" spans="1:23" ht="12.75" customHeight="1" x14ac:dyDescent="0.2">
      <c r="L904" s="3"/>
      <c r="M904" s="3"/>
      <c r="O904" s="3"/>
    </row>
    <row r="905" spans="1:23" ht="12.75" customHeight="1" x14ac:dyDescent="0.2">
      <c r="L905" s="3"/>
      <c r="M905" s="3"/>
      <c r="O905" s="3"/>
    </row>
    <row r="906" spans="1:23" ht="26.25" customHeight="1" x14ac:dyDescent="0.4">
      <c r="A906" s="2"/>
      <c r="B906" s="298" t="s">
        <v>99</v>
      </c>
      <c r="C906" s="299"/>
      <c r="D906" s="299"/>
      <c r="E906" s="299"/>
      <c r="F906" s="299"/>
      <c r="G906" s="299"/>
      <c r="H906" s="299"/>
      <c r="I906" s="299"/>
      <c r="J906" s="299"/>
      <c r="K906" s="181" t="s">
        <v>116</v>
      </c>
      <c r="L906" s="57"/>
      <c r="M906" s="57"/>
      <c r="N906" s="29"/>
      <c r="O906" s="3"/>
      <c r="P906" s="29"/>
      <c r="Q906" s="29"/>
      <c r="R906" s="29"/>
    </row>
    <row r="907" spans="1:23" ht="20.25" customHeight="1" x14ac:dyDescent="0.2">
      <c r="A907" s="300" t="s">
        <v>10</v>
      </c>
      <c r="B907" s="301" t="s">
        <v>100</v>
      </c>
      <c r="C907" s="302"/>
      <c r="D907" s="302"/>
      <c r="E907" s="302"/>
      <c r="F907" s="302"/>
      <c r="G907" s="302"/>
      <c r="H907" s="302"/>
      <c r="I907" s="302"/>
      <c r="J907" s="303"/>
      <c r="K907" s="304" t="s">
        <v>11</v>
      </c>
      <c r="L907" s="296" t="s">
        <v>3</v>
      </c>
      <c r="M907" s="296" t="s">
        <v>4</v>
      </c>
      <c r="N907" s="306" t="s">
        <v>5</v>
      </c>
      <c r="O907" s="296" t="s">
        <v>6</v>
      </c>
      <c r="P907" s="294" t="s">
        <v>7</v>
      </c>
      <c r="Q907" s="294" t="s">
        <v>8</v>
      </c>
      <c r="R907" s="296" t="s">
        <v>101</v>
      </c>
      <c r="W907" s="167">
        <f>AVERAGE(L903,L925)</f>
        <v>0.45002047142773582</v>
      </c>
    </row>
    <row r="908" spans="1:23" ht="15.75" customHeight="1" x14ac:dyDescent="0.25">
      <c r="A908" s="295"/>
      <c r="B908" s="58" t="s">
        <v>102</v>
      </c>
      <c r="C908" s="58" t="s">
        <v>103</v>
      </c>
      <c r="D908" s="58" t="s">
        <v>104</v>
      </c>
      <c r="E908" s="58" t="s">
        <v>105</v>
      </c>
      <c r="F908" s="58" t="s">
        <v>106</v>
      </c>
      <c r="G908" s="58" t="s">
        <v>107</v>
      </c>
      <c r="H908" s="58" t="s">
        <v>108</v>
      </c>
      <c r="I908" s="58" t="s">
        <v>109</v>
      </c>
      <c r="J908" s="58" t="s">
        <v>110</v>
      </c>
      <c r="K908" s="305"/>
      <c r="L908" s="295"/>
      <c r="M908" s="295"/>
      <c r="N908" s="295"/>
      <c r="O908" s="295"/>
      <c r="P908" s="295"/>
      <c r="Q908" s="295"/>
      <c r="R908" s="295"/>
    </row>
    <row r="909" spans="1:23" ht="15.75" customHeight="1" x14ac:dyDescent="0.25">
      <c r="A909" s="58">
        <v>1802</v>
      </c>
      <c r="B909" s="154">
        <v>123</v>
      </c>
      <c r="C909" s="154"/>
      <c r="D909" s="154"/>
      <c r="E909" s="154"/>
      <c r="F909" s="154"/>
      <c r="G909" s="154"/>
      <c r="H909" s="154"/>
      <c r="I909" s="154"/>
      <c r="J909" s="154"/>
      <c r="K909" s="144"/>
      <c r="L909" s="96"/>
      <c r="M909" s="97"/>
      <c r="N909" s="98"/>
      <c r="O909" s="99"/>
      <c r="P909" s="63">
        <f>B909</f>
        <v>123</v>
      </c>
      <c r="Q909" s="100"/>
      <c r="R909" s="99"/>
    </row>
    <row r="910" spans="1:23" ht="15.75" customHeight="1" x14ac:dyDescent="0.25">
      <c r="A910" s="58">
        <v>1901</v>
      </c>
      <c r="B910" s="154"/>
      <c r="C910" s="154">
        <v>109</v>
      </c>
      <c r="D910" s="154"/>
      <c r="E910" s="154"/>
      <c r="F910" s="154"/>
      <c r="G910" s="154"/>
      <c r="H910" s="154"/>
      <c r="I910" s="154"/>
      <c r="J910" s="154"/>
      <c r="K910" s="144"/>
      <c r="L910" s="101"/>
      <c r="M910" s="102"/>
      <c r="N910" s="103"/>
      <c r="O910" s="67">
        <f>IF(C910=0,"",C910/B909)</f>
        <v>0.88617886178861793</v>
      </c>
      <c r="P910" s="68">
        <v>109</v>
      </c>
      <c r="Q910" s="69">
        <f t="shared" ref="Q910:Q917" si="133">IF(P910=0,"",P910/P909)</f>
        <v>0.88617886178861793</v>
      </c>
      <c r="R910" s="69">
        <f t="shared" ref="R910:R917" si="134">IF(P910=0,"",100%-Q910)</f>
        <v>0.11382113821138207</v>
      </c>
    </row>
    <row r="911" spans="1:23" ht="15.75" customHeight="1" x14ac:dyDescent="0.25">
      <c r="A911" s="58">
        <v>1902</v>
      </c>
      <c r="B911" s="154"/>
      <c r="C911" s="154"/>
      <c r="D911" s="154">
        <v>92</v>
      </c>
      <c r="E911" s="154"/>
      <c r="F911" s="154"/>
      <c r="G911" s="154"/>
      <c r="H911" s="154"/>
      <c r="I911" s="154"/>
      <c r="J911" s="154"/>
      <c r="K911" s="144"/>
      <c r="L911" s="101"/>
      <c r="M911" s="102"/>
      <c r="N911" s="103"/>
      <c r="O911" s="67">
        <f>IF(D911=0,"",D911/C910)</f>
        <v>0.84403669724770647</v>
      </c>
      <c r="P911" s="68">
        <v>103</v>
      </c>
      <c r="Q911" s="69">
        <f t="shared" si="133"/>
        <v>0.94495412844036697</v>
      </c>
      <c r="R911" s="69">
        <f t="shared" si="134"/>
        <v>5.5045871559633031E-2</v>
      </c>
      <c r="S911" s="8">
        <f>P911/P909</f>
        <v>0.83739837398373984</v>
      </c>
    </row>
    <row r="912" spans="1:23" ht="15.75" customHeight="1" x14ac:dyDescent="0.25">
      <c r="A912" s="58">
        <v>2001</v>
      </c>
      <c r="B912" s="154"/>
      <c r="C912" s="154"/>
      <c r="D912" s="154"/>
      <c r="E912" s="154">
        <v>84</v>
      </c>
      <c r="F912" s="154"/>
      <c r="G912" s="154"/>
      <c r="H912" s="154"/>
      <c r="I912" s="154"/>
      <c r="J912" s="154"/>
      <c r="K912" s="144"/>
      <c r="L912" s="101"/>
      <c r="M912" s="102"/>
      <c r="N912" s="103"/>
      <c r="O912" s="67">
        <f>IF(E912=0,"",E912/D911)</f>
        <v>0.91304347826086951</v>
      </c>
      <c r="P912" s="68">
        <v>94</v>
      </c>
      <c r="Q912" s="69">
        <f t="shared" si="133"/>
        <v>0.91262135922330101</v>
      </c>
      <c r="R912" s="69">
        <f t="shared" si="134"/>
        <v>8.737864077669899E-2</v>
      </c>
    </row>
    <row r="913" spans="1:18" ht="15.75" customHeight="1" x14ac:dyDescent="0.25">
      <c r="A913" s="58">
        <v>2002</v>
      </c>
      <c r="B913" s="154"/>
      <c r="C913" s="154"/>
      <c r="D913" s="154"/>
      <c r="E913" s="154"/>
      <c r="F913" s="154">
        <v>80</v>
      </c>
      <c r="G913" s="154"/>
      <c r="H913" s="154"/>
      <c r="I913" s="154"/>
      <c r="J913" s="154"/>
      <c r="K913" s="144"/>
      <c r="L913" s="101"/>
      <c r="M913" s="102"/>
      <c r="N913" s="103"/>
      <c r="O913" s="67">
        <f>IF(F913=0,"",F913/E912)</f>
        <v>0.95238095238095233</v>
      </c>
      <c r="P913" s="68">
        <v>94</v>
      </c>
      <c r="Q913" s="69">
        <f t="shared" si="133"/>
        <v>1</v>
      </c>
      <c r="R913" s="69">
        <f t="shared" si="134"/>
        <v>0</v>
      </c>
    </row>
    <row r="914" spans="1:18" ht="15.75" customHeight="1" x14ac:dyDescent="0.25">
      <c r="A914" s="58">
        <v>2101</v>
      </c>
      <c r="B914" s="154"/>
      <c r="C914" s="154"/>
      <c r="D914" s="154"/>
      <c r="E914" s="154"/>
      <c r="F914" s="154"/>
      <c r="G914" s="154">
        <v>80</v>
      </c>
      <c r="H914" s="154"/>
      <c r="I914" s="154"/>
      <c r="J914" s="154"/>
      <c r="K914" s="144"/>
      <c r="L914" s="101"/>
      <c r="M914" s="102"/>
      <c r="N914" s="103"/>
      <c r="O914" s="67">
        <f>IF(G914=0,"",G914/F913)</f>
        <v>1</v>
      </c>
      <c r="P914" s="68">
        <v>94</v>
      </c>
      <c r="Q914" s="69">
        <f t="shared" si="133"/>
        <v>1</v>
      </c>
      <c r="R914" s="69">
        <f t="shared" si="134"/>
        <v>0</v>
      </c>
    </row>
    <row r="915" spans="1:18" ht="15.75" customHeight="1" x14ac:dyDescent="0.25">
      <c r="A915" s="58">
        <v>2102</v>
      </c>
      <c r="B915" s="154"/>
      <c r="C915" s="154"/>
      <c r="D915" s="154"/>
      <c r="E915" s="154"/>
      <c r="F915" s="154"/>
      <c r="G915" s="154"/>
      <c r="H915" s="154">
        <v>80</v>
      </c>
      <c r="I915" s="154"/>
      <c r="J915" s="154"/>
      <c r="K915" s="144"/>
      <c r="L915" s="101"/>
      <c r="M915" s="102"/>
      <c r="N915" s="103"/>
      <c r="O915" s="67">
        <f>IF(H915=0,"",H915/G914)</f>
        <v>1</v>
      </c>
      <c r="P915" s="68">
        <v>94</v>
      </c>
      <c r="Q915" s="69">
        <f t="shared" si="133"/>
        <v>1</v>
      </c>
      <c r="R915" s="69">
        <f t="shared" si="134"/>
        <v>0</v>
      </c>
    </row>
    <row r="916" spans="1:18" ht="15.75" customHeight="1" x14ac:dyDescent="0.25">
      <c r="A916" s="58">
        <v>2201</v>
      </c>
      <c r="B916" s="154"/>
      <c r="C916" s="154"/>
      <c r="D916" s="154"/>
      <c r="E916" s="154"/>
      <c r="F916" s="154"/>
      <c r="G916" s="154"/>
      <c r="H916" s="154"/>
      <c r="I916" s="154">
        <v>80</v>
      </c>
      <c r="J916" s="154"/>
      <c r="K916" s="144">
        <v>2</v>
      </c>
      <c r="L916" s="101"/>
      <c r="M916" s="102"/>
      <c r="N916" s="103"/>
      <c r="O916" s="67">
        <f>IF(I916=0,"",I916/H915)</f>
        <v>1</v>
      </c>
      <c r="P916" s="68">
        <v>91</v>
      </c>
      <c r="Q916" s="69">
        <f t="shared" si="133"/>
        <v>0.96808510638297873</v>
      </c>
      <c r="R916" s="69">
        <f t="shared" si="134"/>
        <v>3.1914893617021267E-2</v>
      </c>
    </row>
    <row r="917" spans="1:18" ht="15.75" customHeight="1" x14ac:dyDescent="0.25">
      <c r="A917" s="58">
        <v>2202</v>
      </c>
      <c r="B917" s="154"/>
      <c r="C917" s="154"/>
      <c r="D917" s="154"/>
      <c r="E917" s="154"/>
      <c r="F917" s="154"/>
      <c r="G917" s="154"/>
      <c r="H917" s="154"/>
      <c r="I917" s="154"/>
      <c r="J917" s="154">
        <v>80</v>
      </c>
      <c r="K917" s="144">
        <v>68</v>
      </c>
      <c r="L917" s="101"/>
      <c r="M917" s="102"/>
      <c r="N917" s="103"/>
      <c r="O917" s="71">
        <f>IF(J917=0,"",J917/I916)</f>
        <v>1</v>
      </c>
      <c r="P917" s="68">
        <v>88</v>
      </c>
      <c r="Q917" s="72">
        <f t="shared" si="133"/>
        <v>0.96703296703296704</v>
      </c>
      <c r="R917" s="72">
        <f t="shared" si="134"/>
        <v>3.2967032967032961E-2</v>
      </c>
    </row>
    <row r="918" spans="1:18" ht="15.75" customHeight="1" x14ac:dyDescent="0.25">
      <c r="A918" s="58">
        <v>2301</v>
      </c>
      <c r="B918" s="154"/>
      <c r="C918" s="154"/>
      <c r="D918" s="154"/>
      <c r="E918" s="154"/>
      <c r="F918" s="154"/>
      <c r="G918" s="154"/>
      <c r="H918" s="154"/>
      <c r="I918" s="154"/>
      <c r="J918" s="154">
        <v>16</v>
      </c>
      <c r="K918" s="144">
        <v>13</v>
      </c>
      <c r="L918" s="101"/>
      <c r="M918" s="102"/>
      <c r="N918" s="104"/>
      <c r="O918" s="105"/>
      <c r="P918" s="68">
        <v>20</v>
      </c>
      <c r="Q918" s="106"/>
      <c r="R918" s="107"/>
    </row>
    <row r="919" spans="1:18" ht="15.75" customHeight="1" x14ac:dyDescent="0.25">
      <c r="A919" s="58">
        <v>2302</v>
      </c>
      <c r="B919" s="154"/>
      <c r="C919" s="154"/>
      <c r="D919" s="154"/>
      <c r="E919" s="154"/>
      <c r="F919" s="154"/>
      <c r="G919" s="154"/>
      <c r="H919" s="154"/>
      <c r="I919" s="154"/>
      <c r="J919" s="154">
        <v>5</v>
      </c>
      <c r="K919" s="144">
        <v>4</v>
      </c>
      <c r="L919" s="101"/>
      <c r="M919" s="102"/>
      <c r="N919" s="104"/>
      <c r="O919" s="108"/>
      <c r="P919" s="109">
        <v>7</v>
      </c>
      <c r="Q919" s="110"/>
      <c r="R919" s="108"/>
    </row>
    <row r="920" spans="1:18" ht="15.75" customHeight="1" x14ac:dyDescent="0.25">
      <c r="A920" s="58">
        <v>2401</v>
      </c>
      <c r="B920" s="154"/>
      <c r="C920" s="154"/>
      <c r="D920" s="154"/>
      <c r="E920" s="154"/>
      <c r="F920" s="154"/>
      <c r="G920" s="154"/>
      <c r="H920" s="154"/>
      <c r="I920" s="154"/>
      <c r="J920" s="154">
        <v>2</v>
      </c>
      <c r="K920" s="144">
        <v>2</v>
      </c>
      <c r="L920" s="101"/>
      <c r="M920" s="102"/>
      <c r="N920" s="104"/>
      <c r="O920" s="108"/>
      <c r="P920" s="202">
        <v>4</v>
      </c>
      <c r="Q920" s="110"/>
      <c r="R920" s="108"/>
    </row>
    <row r="921" spans="1:18" ht="15.75" customHeight="1" x14ac:dyDescent="0.25">
      <c r="A921" s="58">
        <v>2402</v>
      </c>
      <c r="B921" s="154"/>
      <c r="C921" s="154"/>
      <c r="D921" s="154"/>
      <c r="E921" s="154"/>
      <c r="F921" s="154"/>
      <c r="G921" s="154"/>
      <c r="H921" s="154"/>
      <c r="I921" s="154"/>
      <c r="J921" s="154">
        <v>1</v>
      </c>
      <c r="K921" s="144">
        <v>1</v>
      </c>
      <c r="L921" s="101"/>
      <c r="M921" s="102"/>
      <c r="N921" s="104"/>
      <c r="O921" s="102"/>
      <c r="P921" s="204">
        <v>1</v>
      </c>
      <c r="Q921" s="146"/>
      <c r="R921" s="108"/>
    </row>
    <row r="922" spans="1:18" ht="15.75" customHeight="1" x14ac:dyDescent="0.25">
      <c r="A922" s="58">
        <v>2501</v>
      </c>
      <c r="B922" s="154"/>
      <c r="C922" s="154"/>
      <c r="D922" s="154"/>
      <c r="E922" s="154"/>
      <c r="F922" s="154"/>
      <c r="G922" s="154"/>
      <c r="H922" s="154"/>
      <c r="I922" s="154"/>
      <c r="J922" s="154">
        <v>1</v>
      </c>
      <c r="K922" s="144">
        <v>1</v>
      </c>
      <c r="L922" s="101"/>
      <c r="M922" s="102"/>
      <c r="N922" s="104"/>
      <c r="O922" s="197" t="s">
        <v>83</v>
      </c>
      <c r="P922" s="203">
        <v>76</v>
      </c>
      <c r="Q922" s="111">
        <f>K925</f>
        <v>92</v>
      </c>
      <c r="R922" s="199" t="s">
        <v>11</v>
      </c>
    </row>
    <row r="923" spans="1:18" ht="15.75" customHeight="1" x14ac:dyDescent="0.25">
      <c r="A923" s="58">
        <v>2502</v>
      </c>
      <c r="B923" s="154"/>
      <c r="C923" s="154"/>
      <c r="D923" s="154"/>
      <c r="E923" s="154"/>
      <c r="F923" s="154"/>
      <c r="G923" s="154"/>
      <c r="H923" s="154"/>
      <c r="I923" s="154"/>
      <c r="J923" s="154">
        <v>1</v>
      </c>
      <c r="K923" s="144">
        <v>1</v>
      </c>
      <c r="L923" s="101"/>
      <c r="M923" s="102"/>
      <c r="N923" s="104"/>
      <c r="O923" s="198" t="s">
        <v>85</v>
      </c>
      <c r="P923" s="86">
        <f>IF(P922/B909=0,"",P922/B909)</f>
        <v>0.61788617886178865</v>
      </c>
      <c r="Q923" s="112">
        <f>IF(P922/Q922=0,"",P922/Q922)</f>
        <v>0.82608695652173914</v>
      </c>
      <c r="R923" s="200" t="s">
        <v>86</v>
      </c>
    </row>
    <row r="924" spans="1:18" ht="15.75" customHeight="1" x14ac:dyDescent="0.25">
      <c r="A924" s="58">
        <v>2601</v>
      </c>
      <c r="B924" s="154"/>
      <c r="C924" s="154"/>
      <c r="D924" s="154"/>
      <c r="E924" s="154"/>
      <c r="F924" s="154"/>
      <c r="G924" s="154"/>
      <c r="H924" s="154"/>
      <c r="I924" s="154"/>
      <c r="J924" s="154"/>
      <c r="K924" s="144"/>
      <c r="L924" s="147"/>
      <c r="M924" s="148"/>
      <c r="N924" s="149"/>
      <c r="O924" s="90"/>
      <c r="P924" s="91"/>
      <c r="Q924" s="91"/>
      <c r="R924" s="113"/>
    </row>
    <row r="925" spans="1:18" ht="18" customHeight="1" x14ac:dyDescent="0.25">
      <c r="A925" s="28"/>
      <c r="B925" s="297" t="s">
        <v>111</v>
      </c>
      <c r="C925" s="297"/>
      <c r="D925" s="297"/>
      <c r="E925" s="297"/>
      <c r="F925" s="297"/>
      <c r="G925" s="297"/>
      <c r="H925" s="297"/>
      <c r="I925" s="297"/>
      <c r="J925" s="297"/>
      <c r="K925" s="93">
        <f>SUM(K909:K923)</f>
        <v>92</v>
      </c>
      <c r="L925" s="94">
        <f>((SUM(K916:K917))/B909)</f>
        <v>0.56910569105691056</v>
      </c>
      <c r="M925" s="94">
        <f>IF(K925=0,"",K925/B909)</f>
        <v>0.74796747967479671</v>
      </c>
      <c r="N925" s="94">
        <f>M925-L925</f>
        <v>0.17886178861788615</v>
      </c>
      <c r="O925" s="3"/>
      <c r="P925" s="29"/>
      <c r="Q925" s="22"/>
      <c r="R925" s="3"/>
    </row>
    <row r="926" spans="1:18" ht="12.75" customHeight="1" x14ac:dyDescent="0.2">
      <c r="L926" s="3"/>
      <c r="M926" s="3"/>
      <c r="O926" s="3"/>
    </row>
    <row r="927" spans="1:18" ht="12.75" customHeight="1" x14ac:dyDescent="0.2">
      <c r="L927" s="3"/>
      <c r="M927" s="3"/>
      <c r="O927" s="3"/>
    </row>
    <row r="928" spans="1:18" ht="26.25" customHeight="1" x14ac:dyDescent="0.4">
      <c r="A928" s="2"/>
      <c r="B928" s="298" t="s">
        <v>99</v>
      </c>
      <c r="C928" s="299"/>
      <c r="D928" s="299"/>
      <c r="E928" s="299"/>
      <c r="F928" s="299"/>
      <c r="G928" s="299"/>
      <c r="H928" s="299"/>
      <c r="I928" s="299"/>
      <c r="J928" s="299"/>
      <c r="K928" s="181" t="s">
        <v>117</v>
      </c>
      <c r="L928" s="57"/>
      <c r="M928" s="57"/>
      <c r="N928" s="29"/>
      <c r="O928" s="3"/>
      <c r="P928" s="29"/>
      <c r="Q928" s="29"/>
      <c r="R928" s="29"/>
    </row>
    <row r="929" spans="1:19" ht="20.25" customHeight="1" x14ac:dyDescent="0.2">
      <c r="A929" s="300" t="s">
        <v>10</v>
      </c>
      <c r="B929" s="301" t="s">
        <v>100</v>
      </c>
      <c r="C929" s="302"/>
      <c r="D929" s="302"/>
      <c r="E929" s="302"/>
      <c r="F929" s="302"/>
      <c r="G929" s="302"/>
      <c r="H929" s="302"/>
      <c r="I929" s="302"/>
      <c r="J929" s="303"/>
      <c r="K929" s="304" t="s">
        <v>11</v>
      </c>
      <c r="L929" s="296" t="s">
        <v>3</v>
      </c>
      <c r="M929" s="296" t="s">
        <v>4</v>
      </c>
      <c r="N929" s="306" t="s">
        <v>5</v>
      </c>
      <c r="O929" s="296" t="s">
        <v>6</v>
      </c>
      <c r="P929" s="294" t="s">
        <v>7</v>
      </c>
      <c r="Q929" s="294" t="s">
        <v>8</v>
      </c>
      <c r="R929" s="296" t="s">
        <v>101</v>
      </c>
    </row>
    <row r="930" spans="1:19" ht="15.75" customHeight="1" x14ac:dyDescent="0.25">
      <c r="A930" s="295"/>
      <c r="B930" s="58" t="s">
        <v>102</v>
      </c>
      <c r="C930" s="58" t="s">
        <v>103</v>
      </c>
      <c r="D930" s="58" t="s">
        <v>104</v>
      </c>
      <c r="E930" s="58" t="s">
        <v>105</v>
      </c>
      <c r="F930" s="58" t="s">
        <v>106</v>
      </c>
      <c r="G930" s="58" t="s">
        <v>107</v>
      </c>
      <c r="H930" s="58" t="s">
        <v>108</v>
      </c>
      <c r="I930" s="58" t="s">
        <v>109</v>
      </c>
      <c r="J930" s="58" t="s">
        <v>110</v>
      </c>
      <c r="K930" s="305"/>
      <c r="L930" s="295"/>
      <c r="M930" s="295"/>
      <c r="N930" s="295"/>
      <c r="O930" s="295"/>
      <c r="P930" s="295"/>
      <c r="Q930" s="295"/>
      <c r="R930" s="295"/>
    </row>
    <row r="931" spans="1:19" ht="15.75" customHeight="1" x14ac:dyDescent="0.25">
      <c r="A931" s="58">
        <v>1901</v>
      </c>
      <c r="B931" s="154">
        <v>133</v>
      </c>
      <c r="C931" s="154"/>
      <c r="D931" s="154"/>
      <c r="E931" s="154"/>
      <c r="F931" s="154"/>
      <c r="G931" s="154"/>
      <c r="H931" s="154"/>
      <c r="I931" s="154"/>
      <c r="J931" s="154"/>
      <c r="K931" s="144"/>
      <c r="L931" s="96"/>
      <c r="M931" s="97"/>
      <c r="N931" s="98"/>
      <c r="O931" s="99"/>
      <c r="P931" s="63">
        <f>B931</f>
        <v>133</v>
      </c>
      <c r="Q931" s="100"/>
      <c r="R931" s="99"/>
    </row>
    <row r="932" spans="1:19" ht="15.75" customHeight="1" x14ac:dyDescent="0.25">
      <c r="A932" s="58">
        <v>1902</v>
      </c>
      <c r="B932" s="154"/>
      <c r="C932" s="154">
        <v>106</v>
      </c>
      <c r="D932" s="154"/>
      <c r="E932" s="154"/>
      <c r="F932" s="154"/>
      <c r="G932" s="154"/>
      <c r="H932" s="154"/>
      <c r="I932" s="154"/>
      <c r="J932" s="154"/>
      <c r="K932" s="144"/>
      <c r="L932" s="101"/>
      <c r="M932" s="102"/>
      <c r="N932" s="103"/>
      <c r="O932" s="67">
        <f>IF(C932=0,"",C932/B931)</f>
        <v>0.79699248120300747</v>
      </c>
      <c r="P932" s="68">
        <v>106</v>
      </c>
      <c r="Q932" s="69">
        <f t="shared" ref="Q932:Q939" si="135">IF(P932=0,"",P932/P931)</f>
        <v>0.79699248120300747</v>
      </c>
      <c r="R932" s="69">
        <f t="shared" ref="R932:R939" si="136">IF(P932=0,"",100%-Q932)</f>
        <v>0.20300751879699253</v>
      </c>
    </row>
    <row r="933" spans="1:19" ht="15.75" customHeight="1" x14ac:dyDescent="0.25">
      <c r="A933" s="58">
        <v>2001</v>
      </c>
      <c r="B933" s="154"/>
      <c r="C933" s="154"/>
      <c r="D933" s="154">
        <v>68</v>
      </c>
      <c r="E933" s="154"/>
      <c r="F933" s="154"/>
      <c r="G933" s="154"/>
      <c r="H933" s="154"/>
      <c r="I933" s="154"/>
      <c r="J933" s="154"/>
      <c r="K933" s="144"/>
      <c r="L933" s="101"/>
      <c r="M933" s="102"/>
      <c r="N933" s="103"/>
      <c r="O933" s="67">
        <f>IF(D933=0,"",D933/C932)</f>
        <v>0.64150943396226412</v>
      </c>
      <c r="P933" s="68">
        <v>92</v>
      </c>
      <c r="Q933" s="69">
        <f t="shared" si="135"/>
        <v>0.86792452830188682</v>
      </c>
      <c r="R933" s="69">
        <f t="shared" si="136"/>
        <v>0.13207547169811318</v>
      </c>
      <c r="S933" s="8">
        <f>P933/P931</f>
        <v>0.69172932330827064</v>
      </c>
    </row>
    <row r="934" spans="1:19" ht="15.75" customHeight="1" x14ac:dyDescent="0.25">
      <c r="A934" s="58">
        <v>2002</v>
      </c>
      <c r="B934" s="154"/>
      <c r="C934" s="154"/>
      <c r="D934" s="154"/>
      <c r="E934" s="154">
        <v>64</v>
      </c>
      <c r="F934" s="154"/>
      <c r="G934" s="154"/>
      <c r="H934" s="154"/>
      <c r="I934" s="154"/>
      <c r="J934" s="154"/>
      <c r="K934" s="144"/>
      <c r="L934" s="101"/>
      <c r="M934" s="102"/>
      <c r="N934" s="103"/>
      <c r="O934" s="67">
        <f>IF(E934=0,"",E934/D933)</f>
        <v>0.94117647058823528</v>
      </c>
      <c r="P934" s="68">
        <v>91</v>
      </c>
      <c r="Q934" s="69">
        <f t="shared" si="135"/>
        <v>0.98913043478260865</v>
      </c>
      <c r="R934" s="69">
        <f t="shared" si="136"/>
        <v>1.0869565217391353E-2</v>
      </c>
    </row>
    <row r="935" spans="1:19" ht="15.75" customHeight="1" x14ac:dyDescent="0.25">
      <c r="A935" s="58">
        <v>2101</v>
      </c>
      <c r="B935" s="154"/>
      <c r="C935" s="154"/>
      <c r="D935" s="154"/>
      <c r="E935" s="154"/>
      <c r="F935" s="154">
        <v>64</v>
      </c>
      <c r="G935" s="154"/>
      <c r="H935" s="154"/>
      <c r="I935" s="154"/>
      <c r="J935" s="154"/>
      <c r="K935" s="144"/>
      <c r="L935" s="101"/>
      <c r="M935" s="102"/>
      <c r="N935" s="103"/>
      <c r="O935" s="67">
        <f>IF(F935=0,"",F935/E934)</f>
        <v>1</v>
      </c>
      <c r="P935" s="68">
        <v>87</v>
      </c>
      <c r="Q935" s="69">
        <f t="shared" si="135"/>
        <v>0.95604395604395609</v>
      </c>
      <c r="R935" s="69">
        <f t="shared" si="136"/>
        <v>4.3956043956043911E-2</v>
      </c>
    </row>
    <row r="936" spans="1:19" ht="15.75" customHeight="1" x14ac:dyDescent="0.25">
      <c r="A936" s="58">
        <v>2102</v>
      </c>
      <c r="B936" s="154"/>
      <c r="C936" s="154"/>
      <c r="D936" s="154"/>
      <c r="E936" s="154"/>
      <c r="F936" s="154"/>
      <c r="G936" s="154">
        <v>64</v>
      </c>
      <c r="H936" s="154"/>
      <c r="I936" s="154"/>
      <c r="J936" s="154"/>
      <c r="K936" s="144"/>
      <c r="L936" s="101"/>
      <c r="M936" s="102"/>
      <c r="N936" s="103"/>
      <c r="O936" s="67">
        <f>IF(G936=0,"",G936/F935)</f>
        <v>1</v>
      </c>
      <c r="P936" s="68">
        <v>84</v>
      </c>
      <c r="Q936" s="69">
        <f t="shared" si="135"/>
        <v>0.96551724137931039</v>
      </c>
      <c r="R936" s="69">
        <f t="shared" si="136"/>
        <v>3.4482758620689613E-2</v>
      </c>
    </row>
    <row r="937" spans="1:19" ht="15.75" customHeight="1" x14ac:dyDescent="0.25">
      <c r="A937" s="58">
        <v>2201</v>
      </c>
      <c r="B937" s="154"/>
      <c r="C937" s="154"/>
      <c r="D937" s="154"/>
      <c r="E937" s="154"/>
      <c r="F937" s="154"/>
      <c r="G937" s="154"/>
      <c r="H937" s="154">
        <v>64</v>
      </c>
      <c r="I937" s="154"/>
      <c r="J937" s="154"/>
      <c r="K937" s="144"/>
      <c r="L937" s="101"/>
      <c r="M937" s="102"/>
      <c r="N937" s="103"/>
      <c r="O937" s="67">
        <f>IF(H937=0,"",H937/G936)</f>
        <v>1</v>
      </c>
      <c r="P937" s="68">
        <v>81</v>
      </c>
      <c r="Q937" s="69">
        <f t="shared" si="135"/>
        <v>0.9642857142857143</v>
      </c>
      <c r="R937" s="69">
        <f t="shared" si="136"/>
        <v>3.5714285714285698E-2</v>
      </c>
    </row>
    <row r="938" spans="1:19" ht="15.75" customHeight="1" x14ac:dyDescent="0.25">
      <c r="A938" s="58">
        <v>2202</v>
      </c>
      <c r="B938" s="154"/>
      <c r="C938" s="154"/>
      <c r="D938" s="154"/>
      <c r="E938" s="154"/>
      <c r="F938" s="154"/>
      <c r="G938" s="154"/>
      <c r="H938" s="154"/>
      <c r="I938" s="154">
        <v>64</v>
      </c>
      <c r="J938" s="154"/>
      <c r="K938" s="144"/>
      <c r="L938" s="101"/>
      <c r="M938" s="102"/>
      <c r="N938" s="103"/>
      <c r="O938" s="67">
        <f>IF(I938=0,"",I938/H937)</f>
        <v>1</v>
      </c>
      <c r="P938" s="68">
        <v>80</v>
      </c>
      <c r="Q938" s="69">
        <f t="shared" si="135"/>
        <v>0.98765432098765427</v>
      </c>
      <c r="R938" s="69">
        <f t="shared" si="136"/>
        <v>1.2345679012345734E-2</v>
      </c>
    </row>
    <row r="939" spans="1:19" ht="15.75" customHeight="1" x14ac:dyDescent="0.25">
      <c r="A939" s="58">
        <v>2301</v>
      </c>
      <c r="B939" s="154"/>
      <c r="C939" s="154"/>
      <c r="D939" s="154"/>
      <c r="E939" s="154"/>
      <c r="F939" s="154"/>
      <c r="G939" s="154"/>
      <c r="H939" s="154"/>
      <c r="I939" s="154"/>
      <c r="J939" s="154">
        <v>64</v>
      </c>
      <c r="K939" s="144">
        <v>45</v>
      </c>
      <c r="L939" s="101"/>
      <c r="M939" s="102"/>
      <c r="N939" s="103"/>
      <c r="O939" s="71">
        <f>IF(J939=0,"",J939/I938)</f>
        <v>1</v>
      </c>
      <c r="P939" s="68">
        <v>75</v>
      </c>
      <c r="Q939" s="72">
        <f t="shared" si="135"/>
        <v>0.9375</v>
      </c>
      <c r="R939" s="72">
        <f t="shared" si="136"/>
        <v>6.25E-2</v>
      </c>
    </row>
    <row r="940" spans="1:19" ht="15.75" customHeight="1" x14ac:dyDescent="0.25">
      <c r="A940" s="58">
        <v>2302</v>
      </c>
      <c r="B940" s="154"/>
      <c r="C940" s="154"/>
      <c r="D940" s="154"/>
      <c r="E940" s="154"/>
      <c r="F940" s="154"/>
      <c r="G940" s="154"/>
      <c r="H940" s="154"/>
      <c r="I940" s="154"/>
      <c r="J940" s="154">
        <v>25</v>
      </c>
      <c r="K940" s="144">
        <v>15</v>
      </c>
      <c r="L940" s="101"/>
      <c r="M940" s="102"/>
      <c r="N940" s="104"/>
      <c r="O940" s="105"/>
      <c r="P940" s="68">
        <v>30</v>
      </c>
      <c r="Q940" s="106"/>
      <c r="R940" s="107"/>
    </row>
    <row r="941" spans="1:19" ht="15.75" customHeight="1" x14ac:dyDescent="0.25">
      <c r="A941" s="58">
        <v>2401</v>
      </c>
      <c r="B941" s="154"/>
      <c r="C941" s="154"/>
      <c r="D941" s="154"/>
      <c r="E941" s="154"/>
      <c r="F941" s="154"/>
      <c r="G941" s="154"/>
      <c r="H941" s="154"/>
      <c r="I941" s="154"/>
      <c r="J941" s="154">
        <v>13</v>
      </c>
      <c r="K941" s="144">
        <v>10</v>
      </c>
      <c r="L941" s="101"/>
      <c r="M941" s="102"/>
      <c r="N941" s="104"/>
      <c r="O941" s="108"/>
      <c r="P941" s="109">
        <v>16</v>
      </c>
      <c r="Q941" s="110"/>
      <c r="R941" s="108"/>
    </row>
    <row r="942" spans="1:19" ht="15.75" customHeight="1" x14ac:dyDescent="0.25">
      <c r="A942" s="58">
        <v>2402</v>
      </c>
      <c r="B942" s="154"/>
      <c r="C942" s="154"/>
      <c r="D942" s="154"/>
      <c r="E942" s="154"/>
      <c r="F942" s="154"/>
      <c r="G942" s="154"/>
      <c r="H942" s="154"/>
      <c r="I942" s="154"/>
      <c r="J942" s="154">
        <v>4</v>
      </c>
      <c r="K942" s="144">
        <v>3</v>
      </c>
      <c r="L942" s="101"/>
      <c r="M942" s="102"/>
      <c r="N942" s="104"/>
      <c r="O942" s="108"/>
      <c r="P942" s="202">
        <v>6</v>
      </c>
      <c r="Q942" s="110"/>
      <c r="R942" s="108"/>
    </row>
    <row r="943" spans="1:19" ht="15.75" customHeight="1" x14ac:dyDescent="0.25">
      <c r="A943" s="58">
        <v>2501</v>
      </c>
      <c r="B943" s="154"/>
      <c r="C943" s="154"/>
      <c r="D943" s="154"/>
      <c r="E943" s="154"/>
      <c r="F943" s="154"/>
      <c r="G943" s="154"/>
      <c r="H943" s="154"/>
      <c r="I943" s="154"/>
      <c r="J943" s="154">
        <v>2</v>
      </c>
      <c r="K943" s="144">
        <v>2</v>
      </c>
      <c r="L943" s="101"/>
      <c r="M943" s="102"/>
      <c r="N943" s="104"/>
      <c r="O943" s="102"/>
      <c r="P943" s="204">
        <v>2</v>
      </c>
      <c r="Q943" s="146"/>
      <c r="R943" s="108"/>
    </row>
    <row r="944" spans="1:19" ht="15.75" customHeight="1" x14ac:dyDescent="0.25">
      <c r="A944" s="58">
        <v>2502</v>
      </c>
      <c r="B944" s="154"/>
      <c r="C944" s="154"/>
      <c r="D944" s="154"/>
      <c r="E944" s="154"/>
      <c r="F944" s="154"/>
      <c r="G944" s="154"/>
      <c r="H944" s="154"/>
      <c r="I944" s="154"/>
      <c r="J944" s="154">
        <v>1</v>
      </c>
      <c r="K944" s="144"/>
      <c r="L944" s="101"/>
      <c r="M944" s="102"/>
      <c r="N944" s="104"/>
      <c r="O944" s="197" t="s">
        <v>83</v>
      </c>
      <c r="P944" s="203">
        <v>42</v>
      </c>
      <c r="Q944" s="111">
        <f>K947</f>
        <v>75</v>
      </c>
      <c r="R944" s="199" t="s">
        <v>11</v>
      </c>
    </row>
    <row r="945" spans="1:19" ht="15.75" customHeight="1" x14ac:dyDescent="0.25">
      <c r="A945" s="58">
        <v>2601</v>
      </c>
      <c r="B945" s="154"/>
      <c r="C945" s="154"/>
      <c r="D945" s="154"/>
      <c r="E945" s="154"/>
      <c r="F945" s="154"/>
      <c r="G945" s="154"/>
      <c r="H945" s="154"/>
      <c r="I945" s="154"/>
      <c r="J945" s="154"/>
      <c r="K945" s="144"/>
      <c r="L945" s="101"/>
      <c r="M945" s="102"/>
      <c r="N945" s="104"/>
      <c r="O945" s="198" t="s">
        <v>85</v>
      </c>
      <c r="P945" s="86">
        <f>IF(P944/B931=0,"",P944/B931)</f>
        <v>0.31578947368421051</v>
      </c>
      <c r="Q945" s="112">
        <f>IF(P944/Q944=0,"",P944/Q944)</f>
        <v>0.56000000000000005</v>
      </c>
      <c r="R945" s="200" t="s">
        <v>86</v>
      </c>
    </row>
    <row r="946" spans="1:19" ht="15.75" customHeight="1" x14ac:dyDescent="0.25">
      <c r="A946" s="58">
        <v>2602</v>
      </c>
      <c r="B946" s="154"/>
      <c r="C946" s="154"/>
      <c r="D946" s="154"/>
      <c r="E946" s="154"/>
      <c r="F946" s="154"/>
      <c r="G946" s="154"/>
      <c r="H946" s="154"/>
      <c r="I946" s="154"/>
      <c r="J946" s="154"/>
      <c r="K946" s="144"/>
      <c r="L946" s="147"/>
      <c r="M946" s="148"/>
      <c r="N946" s="149"/>
      <c r="O946" s="90"/>
      <c r="P946" s="91"/>
      <c r="Q946" s="91"/>
      <c r="R946" s="113"/>
    </row>
    <row r="947" spans="1:19" ht="18" customHeight="1" x14ac:dyDescent="0.25">
      <c r="A947" s="28"/>
      <c r="B947" s="297" t="s">
        <v>111</v>
      </c>
      <c r="C947" s="297"/>
      <c r="D947" s="297"/>
      <c r="E947" s="297"/>
      <c r="F947" s="297"/>
      <c r="G947" s="297"/>
      <c r="H947" s="297"/>
      <c r="I947" s="297"/>
      <c r="J947" s="297"/>
      <c r="K947" s="93">
        <f>SUM(K931:K943)</f>
        <v>75</v>
      </c>
      <c r="L947" s="94">
        <f>IF(K939=0,"",K939/B931)</f>
        <v>0.33834586466165412</v>
      </c>
      <c r="M947" s="94">
        <f>IF(K947=0,"",K947/B931)</f>
        <v>0.56390977443609025</v>
      </c>
      <c r="N947" s="94">
        <f>M947-L947</f>
        <v>0.22556390977443613</v>
      </c>
      <c r="O947" s="3"/>
      <c r="P947" s="29"/>
      <c r="Q947" s="22"/>
      <c r="R947" s="3"/>
    </row>
    <row r="948" spans="1:19" ht="12.75" customHeight="1" x14ac:dyDescent="0.2">
      <c r="L948" s="3"/>
      <c r="M948" s="3"/>
      <c r="O948" s="3"/>
    </row>
    <row r="949" spans="1:19" ht="12.75" customHeight="1" x14ac:dyDescent="0.2">
      <c r="L949" s="3"/>
      <c r="M949" s="3"/>
      <c r="O949" s="3"/>
    </row>
    <row r="950" spans="1:19" ht="26.25" customHeight="1" x14ac:dyDescent="0.4">
      <c r="A950" s="2"/>
      <c r="B950" s="298" t="s">
        <v>99</v>
      </c>
      <c r="C950" s="299"/>
      <c r="D950" s="299"/>
      <c r="E950" s="299"/>
      <c r="F950" s="299"/>
      <c r="G950" s="299"/>
      <c r="H950" s="299"/>
      <c r="I950" s="299"/>
      <c r="J950" s="299"/>
      <c r="K950" s="181" t="s">
        <v>118</v>
      </c>
      <c r="L950" s="57"/>
      <c r="M950" s="57"/>
      <c r="N950" s="29"/>
      <c r="O950" s="3"/>
      <c r="P950" s="29"/>
      <c r="Q950" s="29"/>
      <c r="R950" s="29"/>
    </row>
    <row r="951" spans="1:19" ht="20.25" customHeight="1" x14ac:dyDescent="0.2">
      <c r="A951" s="300" t="s">
        <v>10</v>
      </c>
      <c r="B951" s="301" t="s">
        <v>100</v>
      </c>
      <c r="C951" s="302"/>
      <c r="D951" s="302"/>
      <c r="E951" s="302"/>
      <c r="F951" s="302"/>
      <c r="G951" s="302"/>
      <c r="H951" s="302"/>
      <c r="I951" s="302"/>
      <c r="J951" s="303"/>
      <c r="K951" s="304" t="s">
        <v>11</v>
      </c>
      <c r="L951" s="296" t="s">
        <v>3</v>
      </c>
      <c r="M951" s="296" t="s">
        <v>4</v>
      </c>
      <c r="N951" s="306" t="s">
        <v>5</v>
      </c>
      <c r="O951" s="296" t="s">
        <v>6</v>
      </c>
      <c r="P951" s="294" t="s">
        <v>7</v>
      </c>
      <c r="Q951" s="294" t="s">
        <v>8</v>
      </c>
      <c r="R951" s="296" t="s">
        <v>101</v>
      </c>
    </row>
    <row r="952" spans="1:19" ht="15.75" x14ac:dyDescent="0.25">
      <c r="A952" s="295"/>
      <c r="B952" s="58" t="s">
        <v>102</v>
      </c>
      <c r="C952" s="58" t="s">
        <v>103</v>
      </c>
      <c r="D952" s="58" t="s">
        <v>104</v>
      </c>
      <c r="E952" s="58" t="s">
        <v>105</v>
      </c>
      <c r="F952" s="58" t="s">
        <v>106</v>
      </c>
      <c r="G952" s="58" t="s">
        <v>107</v>
      </c>
      <c r="H952" s="58" t="s">
        <v>108</v>
      </c>
      <c r="I952" s="58" t="s">
        <v>109</v>
      </c>
      <c r="J952" s="58" t="s">
        <v>110</v>
      </c>
      <c r="K952" s="305"/>
      <c r="L952" s="295"/>
      <c r="M952" s="295"/>
      <c r="N952" s="295"/>
      <c r="O952" s="295"/>
      <c r="P952" s="295"/>
      <c r="Q952" s="295"/>
      <c r="R952" s="295"/>
    </row>
    <row r="953" spans="1:19" ht="15.75" customHeight="1" x14ac:dyDescent="0.25">
      <c r="A953" s="58">
        <v>1902</v>
      </c>
      <c r="B953" s="154">
        <v>111</v>
      </c>
      <c r="C953" s="154"/>
      <c r="D953" s="154"/>
      <c r="E953" s="154"/>
      <c r="F953" s="154"/>
      <c r="G953" s="154"/>
      <c r="H953" s="154"/>
      <c r="I953" s="154"/>
      <c r="J953" s="154"/>
      <c r="K953" s="144"/>
      <c r="L953" s="96"/>
      <c r="M953" s="97"/>
      <c r="N953" s="98"/>
      <c r="O953" s="99"/>
      <c r="P953" s="63">
        <f>B953</f>
        <v>111</v>
      </c>
      <c r="Q953" s="100"/>
      <c r="R953" s="99"/>
    </row>
    <row r="954" spans="1:19" ht="15.75" customHeight="1" x14ac:dyDescent="0.25">
      <c r="A954" s="58">
        <v>2001</v>
      </c>
      <c r="B954" s="154"/>
      <c r="C954" s="154">
        <v>96</v>
      </c>
      <c r="D954" s="154"/>
      <c r="E954" s="154"/>
      <c r="F954" s="154"/>
      <c r="G954" s="154"/>
      <c r="H954" s="154"/>
      <c r="I954" s="154"/>
      <c r="J954" s="154"/>
      <c r="K954" s="144"/>
      <c r="L954" s="101"/>
      <c r="M954" s="102"/>
      <c r="N954" s="103"/>
      <c r="O954" s="67">
        <f>IF(C954=0,"",C954/B953)</f>
        <v>0.86486486486486491</v>
      </c>
      <c r="P954" s="68">
        <v>99</v>
      </c>
      <c r="Q954" s="69">
        <f t="shared" ref="Q954:Q961" si="137">IF(P954=0,"",P954/P953)</f>
        <v>0.89189189189189189</v>
      </c>
      <c r="R954" s="69">
        <f t="shared" ref="R954:R961" si="138">IF(P954=0,"",100%-Q954)</f>
        <v>0.10810810810810811</v>
      </c>
    </row>
    <row r="955" spans="1:19" ht="15.75" customHeight="1" x14ac:dyDescent="0.25">
      <c r="A955" s="58">
        <v>2002</v>
      </c>
      <c r="B955" s="154"/>
      <c r="C955" s="154"/>
      <c r="D955" s="154">
        <v>80</v>
      </c>
      <c r="E955" s="154"/>
      <c r="F955" s="154"/>
      <c r="G955" s="154"/>
      <c r="H955" s="154"/>
      <c r="I955" s="154"/>
      <c r="J955" s="154"/>
      <c r="K955" s="144"/>
      <c r="L955" s="101"/>
      <c r="M955" s="102"/>
      <c r="N955" s="103"/>
      <c r="O955" s="67">
        <f>IF(D955=0,"",D955/C954)</f>
        <v>0.83333333333333337</v>
      </c>
      <c r="P955" s="68">
        <v>93</v>
      </c>
      <c r="Q955" s="69">
        <f t="shared" si="137"/>
        <v>0.93939393939393945</v>
      </c>
      <c r="R955" s="69">
        <f t="shared" si="138"/>
        <v>6.0606060606060552E-2</v>
      </c>
      <c r="S955" s="8">
        <f>P955/P953</f>
        <v>0.83783783783783783</v>
      </c>
    </row>
    <row r="956" spans="1:19" ht="15.75" customHeight="1" x14ac:dyDescent="0.25">
      <c r="A956" s="58">
        <v>2101</v>
      </c>
      <c r="B956" s="154"/>
      <c r="C956" s="154"/>
      <c r="D956" s="154"/>
      <c r="E956" s="154">
        <v>68</v>
      </c>
      <c r="F956" s="154"/>
      <c r="G956" s="154"/>
      <c r="H956" s="154"/>
      <c r="I956" s="154"/>
      <c r="J956" s="154"/>
      <c r="K956" s="144"/>
      <c r="L956" s="101"/>
      <c r="M956" s="102"/>
      <c r="N956" s="103"/>
      <c r="O956" s="67">
        <f>IF(E956=0,"",E956/D955)</f>
        <v>0.85</v>
      </c>
      <c r="P956" s="68">
        <v>86</v>
      </c>
      <c r="Q956" s="69">
        <f t="shared" si="137"/>
        <v>0.92473118279569888</v>
      </c>
      <c r="R956" s="69">
        <f t="shared" si="138"/>
        <v>7.5268817204301119E-2</v>
      </c>
    </row>
    <row r="957" spans="1:19" ht="15.75" customHeight="1" x14ac:dyDescent="0.25">
      <c r="A957" s="58">
        <v>2102</v>
      </c>
      <c r="B957" s="154"/>
      <c r="C957" s="154"/>
      <c r="D957" s="154"/>
      <c r="E957" s="154"/>
      <c r="F957" s="154">
        <v>66</v>
      </c>
      <c r="G957" s="154"/>
      <c r="H957" s="154"/>
      <c r="I957" s="154"/>
      <c r="J957" s="154"/>
      <c r="K957" s="144">
        <v>1</v>
      </c>
      <c r="L957" s="101"/>
      <c r="M957" s="102"/>
      <c r="N957" s="103"/>
      <c r="O957" s="67">
        <f>IF(F957=0,"",F957/E956)</f>
        <v>0.97058823529411764</v>
      </c>
      <c r="P957" s="68">
        <v>78</v>
      </c>
      <c r="Q957" s="69">
        <f t="shared" si="137"/>
        <v>0.90697674418604646</v>
      </c>
      <c r="R957" s="69">
        <f t="shared" si="138"/>
        <v>9.3023255813953543E-2</v>
      </c>
    </row>
    <row r="958" spans="1:19" ht="15.75" customHeight="1" x14ac:dyDescent="0.25">
      <c r="A958" s="58">
        <v>2201</v>
      </c>
      <c r="B958" s="154"/>
      <c r="C958" s="154"/>
      <c r="D958" s="154"/>
      <c r="E958" s="154"/>
      <c r="F958" s="154"/>
      <c r="G958" s="154">
        <v>63</v>
      </c>
      <c r="H958" s="154"/>
      <c r="I958" s="154"/>
      <c r="J958" s="154"/>
      <c r="K958" s="144">
        <v>2</v>
      </c>
      <c r="L958" s="101"/>
      <c r="M958" s="102"/>
      <c r="N958" s="103"/>
      <c r="O958" s="67">
        <f>IF(G958=0,"",G958/F957)</f>
        <v>0.95454545454545459</v>
      </c>
      <c r="P958" s="68">
        <v>73</v>
      </c>
      <c r="Q958" s="69">
        <f t="shared" si="137"/>
        <v>0.9358974358974359</v>
      </c>
      <c r="R958" s="69">
        <f t="shared" si="138"/>
        <v>6.4102564102564097E-2</v>
      </c>
    </row>
    <row r="959" spans="1:19" ht="15.75" customHeight="1" x14ac:dyDescent="0.25">
      <c r="A959" s="58">
        <v>2202</v>
      </c>
      <c r="B959" s="154"/>
      <c r="C959" s="154"/>
      <c r="D959" s="154"/>
      <c r="E959" s="154"/>
      <c r="F959" s="154"/>
      <c r="G959" s="154"/>
      <c r="H959" s="154">
        <v>62</v>
      </c>
      <c r="I959" s="154"/>
      <c r="J959" s="154"/>
      <c r="K959" s="144"/>
      <c r="L959" s="101"/>
      <c r="M959" s="102"/>
      <c r="N959" s="103"/>
      <c r="O959" s="67">
        <f>IF(H959=0,"",H959/G958)</f>
        <v>0.98412698412698407</v>
      </c>
      <c r="P959" s="68">
        <v>71</v>
      </c>
      <c r="Q959" s="69">
        <f t="shared" si="137"/>
        <v>0.9726027397260274</v>
      </c>
      <c r="R959" s="69">
        <f t="shared" si="138"/>
        <v>2.7397260273972601E-2</v>
      </c>
    </row>
    <row r="960" spans="1:19" ht="15.75" customHeight="1" x14ac:dyDescent="0.25">
      <c r="A960" s="58">
        <v>2301</v>
      </c>
      <c r="B960" s="154"/>
      <c r="C960" s="154"/>
      <c r="D960" s="154"/>
      <c r="E960" s="154"/>
      <c r="F960" s="154"/>
      <c r="G960" s="154"/>
      <c r="H960" s="154"/>
      <c r="I960" s="154">
        <v>62</v>
      </c>
      <c r="J960" s="154"/>
      <c r="K960" s="144"/>
      <c r="L960" s="101"/>
      <c r="M960" s="102"/>
      <c r="N960" s="103"/>
      <c r="O960" s="67">
        <f>IF(I960=0,"",I960/H959)</f>
        <v>1</v>
      </c>
      <c r="P960" s="68">
        <v>71</v>
      </c>
      <c r="Q960" s="69">
        <f t="shared" si="137"/>
        <v>1</v>
      </c>
      <c r="R960" s="69">
        <f t="shared" si="138"/>
        <v>0</v>
      </c>
    </row>
    <row r="961" spans="1:18" ht="15.75" customHeight="1" x14ac:dyDescent="0.25">
      <c r="A961" s="58">
        <v>2302</v>
      </c>
      <c r="B961" s="154"/>
      <c r="C961" s="154"/>
      <c r="D961" s="154"/>
      <c r="E961" s="154"/>
      <c r="F961" s="154"/>
      <c r="G961" s="154"/>
      <c r="H961" s="154"/>
      <c r="I961" s="154"/>
      <c r="J961" s="154">
        <v>62</v>
      </c>
      <c r="K961" s="144">
        <v>48</v>
      </c>
      <c r="L961" s="101"/>
      <c r="M961" s="102"/>
      <c r="N961" s="103"/>
      <c r="O961" s="71">
        <f>IF(J961=0,"",J961/I960)</f>
        <v>1</v>
      </c>
      <c r="P961" s="68">
        <v>70</v>
      </c>
      <c r="Q961" s="72">
        <f t="shared" si="137"/>
        <v>0.9859154929577465</v>
      </c>
      <c r="R961" s="72">
        <f t="shared" si="138"/>
        <v>1.4084507042253502E-2</v>
      </c>
    </row>
    <row r="962" spans="1:18" ht="15.75" customHeight="1" x14ac:dyDescent="0.25">
      <c r="A962" s="58">
        <v>2401</v>
      </c>
      <c r="B962" s="154"/>
      <c r="C962" s="154"/>
      <c r="D962" s="154"/>
      <c r="E962" s="154"/>
      <c r="F962" s="154"/>
      <c r="G962" s="154"/>
      <c r="H962" s="154"/>
      <c r="I962" s="154"/>
      <c r="J962" s="154">
        <v>13</v>
      </c>
      <c r="K962" s="144">
        <v>11</v>
      </c>
      <c r="L962" s="101"/>
      <c r="M962" s="102"/>
      <c r="N962" s="104"/>
      <c r="O962" s="105"/>
      <c r="P962" s="68">
        <v>21</v>
      </c>
      <c r="Q962" s="106"/>
      <c r="R962" s="107"/>
    </row>
    <row r="963" spans="1:18" ht="15.75" customHeight="1" x14ac:dyDescent="0.25">
      <c r="A963" s="58">
        <v>2402</v>
      </c>
      <c r="B963" s="154"/>
      <c r="C963" s="154"/>
      <c r="D963" s="154"/>
      <c r="E963" s="154"/>
      <c r="F963" s="154"/>
      <c r="G963" s="154"/>
      <c r="H963" s="154"/>
      <c r="I963" s="154"/>
      <c r="J963" s="154">
        <v>10</v>
      </c>
      <c r="K963" s="144">
        <v>9</v>
      </c>
      <c r="L963" s="101"/>
      <c r="M963" s="102"/>
      <c r="N963" s="104"/>
      <c r="O963" s="108"/>
      <c r="P963" s="109">
        <v>10</v>
      </c>
      <c r="Q963" s="110"/>
      <c r="R963" s="108"/>
    </row>
    <row r="964" spans="1:18" ht="15.75" customHeight="1" x14ac:dyDescent="0.25">
      <c r="A964" s="58">
        <v>2501</v>
      </c>
      <c r="B964" s="154"/>
      <c r="C964" s="154"/>
      <c r="D964" s="154"/>
      <c r="E964" s="154"/>
      <c r="F964" s="154"/>
      <c r="G964" s="154"/>
      <c r="H964" s="154"/>
      <c r="I964" s="154"/>
      <c r="J964" s="154">
        <v>2</v>
      </c>
      <c r="K964" s="144">
        <v>4</v>
      </c>
      <c r="L964" s="101"/>
      <c r="M964" s="102"/>
      <c r="N964" s="104"/>
      <c r="O964" s="108"/>
      <c r="P964" s="109">
        <v>2</v>
      </c>
      <c r="Q964" s="110"/>
      <c r="R964" s="108"/>
    </row>
    <row r="965" spans="1:18" ht="15.75" customHeight="1" x14ac:dyDescent="0.25">
      <c r="A965" s="58">
        <v>2502</v>
      </c>
      <c r="B965" s="154"/>
      <c r="C965" s="154"/>
      <c r="D965" s="154"/>
      <c r="E965" s="154"/>
      <c r="F965" s="154"/>
      <c r="G965" s="154"/>
      <c r="H965" s="154"/>
      <c r="I965" s="154"/>
      <c r="J965" s="154"/>
      <c r="K965" s="144"/>
      <c r="L965" s="101"/>
      <c r="M965" s="102"/>
      <c r="N965" s="104"/>
      <c r="O965" s="102"/>
      <c r="P965" s="104"/>
      <c r="Q965" s="146"/>
      <c r="R965" s="108"/>
    </row>
    <row r="966" spans="1:18" ht="15.75" customHeight="1" x14ac:dyDescent="0.25">
      <c r="A966" s="58">
        <v>2601</v>
      </c>
      <c r="B966" s="154"/>
      <c r="C966" s="154"/>
      <c r="D966" s="154"/>
      <c r="E966" s="154"/>
      <c r="F966" s="154"/>
      <c r="G966" s="154"/>
      <c r="H966" s="154"/>
      <c r="I966" s="154"/>
      <c r="J966" s="154"/>
      <c r="K966" s="144"/>
      <c r="L966" s="101"/>
      <c r="M966" s="102"/>
      <c r="N966" s="104"/>
      <c r="O966" s="197" t="s">
        <v>83</v>
      </c>
      <c r="P966" s="82">
        <v>24</v>
      </c>
      <c r="Q966" s="111">
        <f>K969</f>
        <v>75</v>
      </c>
      <c r="R966" s="199" t="s">
        <v>11</v>
      </c>
    </row>
    <row r="967" spans="1:18" ht="15.75" customHeight="1" x14ac:dyDescent="0.25">
      <c r="A967" s="58">
        <v>2602</v>
      </c>
      <c r="B967" s="154"/>
      <c r="C967" s="154"/>
      <c r="D967" s="154"/>
      <c r="E967" s="154"/>
      <c r="F967" s="154"/>
      <c r="G967" s="154"/>
      <c r="H967" s="154"/>
      <c r="I967" s="154"/>
      <c r="J967" s="154"/>
      <c r="K967" s="144"/>
      <c r="L967" s="101"/>
      <c r="M967" s="102"/>
      <c r="N967" s="104"/>
      <c r="O967" s="198" t="s">
        <v>85</v>
      </c>
      <c r="P967" s="86">
        <f>IF(P966/B953=0,"",P966/B953)</f>
        <v>0.21621621621621623</v>
      </c>
      <c r="Q967" s="112">
        <f>IF(P966/Q966=0,"",P966/Q966)</f>
        <v>0.32</v>
      </c>
      <c r="R967" s="200" t="s">
        <v>86</v>
      </c>
    </row>
    <row r="968" spans="1:18" ht="15.75" x14ac:dyDescent="0.25">
      <c r="A968" s="58">
        <v>2701</v>
      </c>
      <c r="B968" s="154"/>
      <c r="C968" s="154"/>
      <c r="D968" s="154"/>
      <c r="E968" s="154"/>
      <c r="F968" s="154"/>
      <c r="G968" s="154"/>
      <c r="H968" s="154"/>
      <c r="I968" s="154"/>
      <c r="J968" s="154"/>
      <c r="K968" s="144"/>
      <c r="L968" s="147"/>
      <c r="M968" s="148"/>
      <c r="N968" s="149"/>
      <c r="O968" s="90"/>
      <c r="P968" s="91"/>
      <c r="Q968" s="91"/>
      <c r="R968" s="113"/>
    </row>
    <row r="969" spans="1:18" ht="18" customHeight="1" x14ac:dyDescent="0.25">
      <c r="A969" s="28"/>
      <c r="B969" s="297" t="s">
        <v>111</v>
      </c>
      <c r="C969" s="297"/>
      <c r="D969" s="297"/>
      <c r="E969" s="297"/>
      <c r="F969" s="297"/>
      <c r="G969" s="297"/>
      <c r="H969" s="297"/>
      <c r="I969" s="297"/>
      <c r="J969" s="297"/>
      <c r="K969" s="93">
        <f>SUM(K953:K965)</f>
        <v>75</v>
      </c>
      <c r="L969" s="94">
        <f>(SUM(K957:K961)/B953)</f>
        <v>0.45945945945945948</v>
      </c>
      <c r="M969" s="94">
        <f>IF(K969=0,"",K969/B953)</f>
        <v>0.67567567567567566</v>
      </c>
      <c r="N969" s="94">
        <f>M969-L969</f>
        <v>0.21621621621621617</v>
      </c>
      <c r="O969" s="3"/>
      <c r="P969" s="29"/>
      <c r="Q969" s="22"/>
      <c r="R969" s="3"/>
    </row>
    <row r="970" spans="1:18" ht="12.75" customHeight="1" x14ac:dyDescent="0.2">
      <c r="L970" s="3"/>
      <c r="M970" s="3"/>
      <c r="O970" s="3"/>
    </row>
    <row r="971" spans="1:18" ht="12.75" customHeight="1" x14ac:dyDescent="0.2">
      <c r="L971" s="3"/>
      <c r="M971" s="3"/>
      <c r="O971" s="3"/>
    </row>
    <row r="972" spans="1:18" ht="26.25" x14ac:dyDescent="0.4">
      <c r="A972" s="2"/>
      <c r="B972" s="298" t="s">
        <v>99</v>
      </c>
      <c r="C972" s="299"/>
      <c r="D972" s="299"/>
      <c r="E972" s="299"/>
      <c r="F972" s="299"/>
      <c r="G972" s="299"/>
      <c r="H972" s="299"/>
      <c r="I972" s="299"/>
      <c r="J972" s="299"/>
      <c r="K972" s="181" t="s">
        <v>119</v>
      </c>
      <c r="L972" s="57"/>
      <c r="M972" s="57"/>
      <c r="N972" s="29"/>
      <c r="O972" s="3"/>
      <c r="P972" s="29"/>
      <c r="Q972" s="29"/>
      <c r="R972" s="29"/>
    </row>
    <row r="973" spans="1:18" ht="20.25" x14ac:dyDescent="0.2">
      <c r="A973" s="300" t="s">
        <v>10</v>
      </c>
      <c r="B973" s="301" t="s">
        <v>100</v>
      </c>
      <c r="C973" s="302"/>
      <c r="D973" s="302"/>
      <c r="E973" s="302"/>
      <c r="F973" s="302"/>
      <c r="G973" s="302"/>
      <c r="H973" s="302"/>
      <c r="I973" s="302"/>
      <c r="J973" s="303"/>
      <c r="K973" s="304" t="s">
        <v>11</v>
      </c>
      <c r="L973" s="296" t="s">
        <v>3</v>
      </c>
      <c r="M973" s="296" t="s">
        <v>4</v>
      </c>
      <c r="N973" s="306" t="s">
        <v>5</v>
      </c>
      <c r="O973" s="296" t="s">
        <v>6</v>
      </c>
      <c r="P973" s="294" t="s">
        <v>7</v>
      </c>
      <c r="Q973" s="294" t="s">
        <v>8</v>
      </c>
      <c r="R973" s="296" t="s">
        <v>101</v>
      </c>
    </row>
    <row r="974" spans="1:18" ht="15.75" x14ac:dyDescent="0.25">
      <c r="A974" s="295"/>
      <c r="B974" s="58" t="s">
        <v>102</v>
      </c>
      <c r="C974" s="58" t="s">
        <v>103</v>
      </c>
      <c r="D974" s="58" t="s">
        <v>104</v>
      </c>
      <c r="E974" s="58" t="s">
        <v>105</v>
      </c>
      <c r="F974" s="58" t="s">
        <v>106</v>
      </c>
      <c r="G974" s="58" t="s">
        <v>107</v>
      </c>
      <c r="H974" s="58" t="s">
        <v>108</v>
      </c>
      <c r="I974" s="58" t="s">
        <v>109</v>
      </c>
      <c r="J974" s="58" t="s">
        <v>110</v>
      </c>
      <c r="K974" s="305"/>
      <c r="L974" s="295"/>
      <c r="M974" s="295"/>
      <c r="N974" s="295"/>
      <c r="O974" s="295"/>
      <c r="P974" s="295"/>
      <c r="Q974" s="295"/>
      <c r="R974" s="295"/>
    </row>
    <row r="975" spans="1:18" ht="15.75" customHeight="1" x14ac:dyDescent="0.25">
      <c r="A975" s="58">
        <v>2001</v>
      </c>
      <c r="B975" s="154">
        <v>129</v>
      </c>
      <c r="C975" s="154"/>
      <c r="D975" s="154"/>
      <c r="E975" s="154"/>
      <c r="F975" s="154"/>
      <c r="G975" s="154"/>
      <c r="H975" s="154"/>
      <c r="I975" s="154"/>
      <c r="J975" s="154"/>
      <c r="K975" s="144"/>
      <c r="L975" s="96"/>
      <c r="M975" s="97"/>
      <c r="N975" s="98"/>
      <c r="O975" s="99"/>
      <c r="P975" s="63">
        <f>B975</f>
        <v>129</v>
      </c>
      <c r="Q975" s="100"/>
      <c r="R975" s="99"/>
    </row>
    <row r="976" spans="1:18" ht="15.75" customHeight="1" x14ac:dyDescent="0.25">
      <c r="A976" s="58">
        <v>2002</v>
      </c>
      <c r="B976" s="154"/>
      <c r="C976" s="154">
        <v>108</v>
      </c>
      <c r="D976" s="154"/>
      <c r="E976" s="154"/>
      <c r="F976" s="154"/>
      <c r="G976" s="154"/>
      <c r="H976" s="154"/>
      <c r="I976" s="154"/>
      <c r="J976" s="154"/>
      <c r="K976" s="144"/>
      <c r="L976" s="101"/>
      <c r="M976" s="102"/>
      <c r="N976" s="103"/>
      <c r="O976" s="67">
        <f>IF(C976=0,"",C976/B975)</f>
        <v>0.83720930232558144</v>
      </c>
      <c r="P976" s="68">
        <v>111</v>
      </c>
      <c r="Q976" s="69">
        <f t="shared" ref="Q976:Q983" si="139">IF(P976=0,"",P976/P975)</f>
        <v>0.86046511627906974</v>
      </c>
      <c r="R976" s="69">
        <f t="shared" ref="R976:R983" si="140">IF(P976=0,"",100%-Q976)</f>
        <v>0.13953488372093026</v>
      </c>
    </row>
    <row r="977" spans="1:19" ht="15.75" customHeight="1" x14ac:dyDescent="0.25">
      <c r="A977" s="58">
        <v>2101</v>
      </c>
      <c r="B977" s="154"/>
      <c r="C977" s="154"/>
      <c r="D977" s="154">
        <v>84</v>
      </c>
      <c r="E977" s="154"/>
      <c r="F977" s="154"/>
      <c r="G977" s="154"/>
      <c r="H977" s="154"/>
      <c r="I977" s="154"/>
      <c r="J977" s="154"/>
      <c r="K977" s="144"/>
      <c r="L977" s="101"/>
      <c r="M977" s="102"/>
      <c r="N977" s="103"/>
      <c r="O977" s="67">
        <f>IF(D977=0,"",D977/C976)</f>
        <v>0.77777777777777779</v>
      </c>
      <c r="P977" s="68">
        <v>103</v>
      </c>
      <c r="Q977" s="69">
        <f t="shared" si="139"/>
        <v>0.92792792792792789</v>
      </c>
      <c r="R977" s="69">
        <f t="shared" si="140"/>
        <v>7.2072072072072113E-2</v>
      </c>
      <c r="S977" s="8">
        <f>P977/P975</f>
        <v>0.79844961240310075</v>
      </c>
    </row>
    <row r="978" spans="1:19" ht="15.75" customHeight="1" x14ac:dyDescent="0.25">
      <c r="A978" s="58">
        <v>2102</v>
      </c>
      <c r="B978" s="154"/>
      <c r="C978" s="154"/>
      <c r="D978" s="154"/>
      <c r="E978" s="154">
        <v>77</v>
      </c>
      <c r="F978" s="154"/>
      <c r="G978" s="154"/>
      <c r="H978" s="154"/>
      <c r="I978" s="154"/>
      <c r="J978" s="154"/>
      <c r="K978" s="144">
        <v>1</v>
      </c>
      <c r="L978" s="101"/>
      <c r="M978" s="102"/>
      <c r="N978" s="103"/>
      <c r="O978" s="67">
        <f>IF(E978=0,"",E978/D977)</f>
        <v>0.91666666666666663</v>
      </c>
      <c r="P978" s="68">
        <v>97</v>
      </c>
      <c r="Q978" s="69">
        <f t="shared" si="139"/>
        <v>0.94174757281553401</v>
      </c>
      <c r="R978" s="69">
        <f t="shared" si="140"/>
        <v>5.8252427184465994E-2</v>
      </c>
    </row>
    <row r="979" spans="1:19" ht="15.75" customHeight="1" x14ac:dyDescent="0.25">
      <c r="A979" s="58">
        <v>2201</v>
      </c>
      <c r="B979" s="154"/>
      <c r="C979" s="154"/>
      <c r="D979" s="154"/>
      <c r="E979" s="154"/>
      <c r="F979" s="154">
        <v>73</v>
      </c>
      <c r="G979" s="154"/>
      <c r="H979" s="154"/>
      <c r="I979" s="154"/>
      <c r="J979" s="154"/>
      <c r="K979" s="144"/>
      <c r="L979" s="101"/>
      <c r="M979" s="102"/>
      <c r="N979" s="103"/>
      <c r="O979" s="67">
        <f>IF(F979=0,"",F979/E978)</f>
        <v>0.94805194805194803</v>
      </c>
      <c r="P979" s="68">
        <v>85</v>
      </c>
      <c r="Q979" s="69">
        <f t="shared" si="139"/>
        <v>0.87628865979381443</v>
      </c>
      <c r="R979" s="69">
        <f t="shared" si="140"/>
        <v>0.12371134020618557</v>
      </c>
    </row>
    <row r="980" spans="1:19" ht="15.75" customHeight="1" x14ac:dyDescent="0.25">
      <c r="A980" s="58">
        <v>2202</v>
      </c>
      <c r="B980" s="154"/>
      <c r="C980" s="154"/>
      <c r="D980" s="154"/>
      <c r="E980" s="154"/>
      <c r="F980" s="154"/>
      <c r="G980" s="154">
        <v>72</v>
      </c>
      <c r="H980" s="154"/>
      <c r="I980" s="154"/>
      <c r="J980" s="154"/>
      <c r="K980" s="144"/>
      <c r="L980" s="101"/>
      <c r="M980" s="102"/>
      <c r="N980" s="103"/>
      <c r="O980" s="67">
        <f>IF(G980=0,"",G980/F979)</f>
        <v>0.98630136986301364</v>
      </c>
      <c r="P980" s="68">
        <v>81</v>
      </c>
      <c r="Q980" s="69">
        <f t="shared" si="139"/>
        <v>0.95294117647058818</v>
      </c>
      <c r="R980" s="69">
        <f t="shared" si="140"/>
        <v>4.705882352941182E-2</v>
      </c>
    </row>
    <row r="981" spans="1:19" ht="15.75" customHeight="1" x14ac:dyDescent="0.25">
      <c r="A981" s="58">
        <v>2301</v>
      </c>
      <c r="B981" s="154"/>
      <c r="C981" s="154"/>
      <c r="D981" s="154"/>
      <c r="E981" s="154"/>
      <c r="F981" s="154"/>
      <c r="G981" s="154"/>
      <c r="H981" s="154">
        <v>67</v>
      </c>
      <c r="I981" s="154"/>
      <c r="J981" s="154"/>
      <c r="K981" s="144">
        <v>1</v>
      </c>
      <c r="L981" s="101"/>
      <c r="M981" s="102"/>
      <c r="N981" s="103"/>
      <c r="O981" s="67">
        <f>IF(H981=0,"",H981/G980)</f>
        <v>0.93055555555555558</v>
      </c>
      <c r="P981" s="68">
        <v>81</v>
      </c>
      <c r="Q981" s="69">
        <f t="shared" si="139"/>
        <v>1</v>
      </c>
      <c r="R981" s="69">
        <f t="shared" si="140"/>
        <v>0</v>
      </c>
    </row>
    <row r="982" spans="1:19" ht="15.75" customHeight="1" x14ac:dyDescent="0.25">
      <c r="A982" s="58">
        <v>2302</v>
      </c>
      <c r="B982" s="154"/>
      <c r="C982" s="154"/>
      <c r="D982" s="154"/>
      <c r="E982" s="154"/>
      <c r="F982" s="154"/>
      <c r="G982" s="154"/>
      <c r="H982" s="154"/>
      <c r="I982" s="154">
        <v>67</v>
      </c>
      <c r="J982" s="154"/>
      <c r="K982" s="144"/>
      <c r="L982" s="101"/>
      <c r="M982" s="102"/>
      <c r="N982" s="103"/>
      <c r="O982" s="67">
        <f>IF(I982=0,"",I982/H981)</f>
        <v>1</v>
      </c>
      <c r="P982" s="68">
        <v>78</v>
      </c>
      <c r="Q982" s="69">
        <f t="shared" si="139"/>
        <v>0.96296296296296291</v>
      </c>
      <c r="R982" s="69">
        <f t="shared" si="140"/>
        <v>3.703703703703709E-2</v>
      </c>
    </row>
    <row r="983" spans="1:19" ht="15.75" customHeight="1" x14ac:dyDescent="0.25">
      <c r="A983" s="58">
        <v>2401</v>
      </c>
      <c r="B983" s="154"/>
      <c r="C983" s="154"/>
      <c r="D983" s="154"/>
      <c r="E983" s="154"/>
      <c r="F983" s="154"/>
      <c r="G983" s="154"/>
      <c r="H983" s="154"/>
      <c r="I983" s="154"/>
      <c r="J983" s="154">
        <v>65</v>
      </c>
      <c r="K983" s="144">
        <v>41</v>
      </c>
      <c r="L983" s="101"/>
      <c r="M983" s="102"/>
      <c r="N983" s="103"/>
      <c r="O983" s="71">
        <f>IF(J983=0,"",J983/I982)</f>
        <v>0.97014925373134331</v>
      </c>
      <c r="P983" s="68">
        <v>76</v>
      </c>
      <c r="Q983" s="72">
        <f t="shared" si="139"/>
        <v>0.97435897435897434</v>
      </c>
      <c r="R983" s="72">
        <f t="shared" si="140"/>
        <v>2.5641025641025661E-2</v>
      </c>
    </row>
    <row r="984" spans="1:19" ht="15.75" customHeight="1" x14ac:dyDescent="0.25">
      <c r="A984" s="58">
        <v>2402</v>
      </c>
      <c r="B984" s="154"/>
      <c r="C984" s="154"/>
      <c r="D984" s="154"/>
      <c r="E984" s="154"/>
      <c r="F984" s="154"/>
      <c r="G984" s="154"/>
      <c r="H984" s="154"/>
      <c r="I984" s="154"/>
      <c r="J984" s="154">
        <v>24</v>
      </c>
      <c r="K984" s="144">
        <v>19</v>
      </c>
      <c r="L984" s="101"/>
      <c r="M984" s="102"/>
      <c r="N984" s="104"/>
      <c r="O984" s="105"/>
      <c r="P984" s="68">
        <v>31</v>
      </c>
      <c r="Q984" s="106"/>
      <c r="R984" s="107"/>
    </row>
    <row r="985" spans="1:19" ht="15.75" customHeight="1" x14ac:dyDescent="0.25">
      <c r="A985" s="58">
        <v>2501</v>
      </c>
      <c r="B985" s="154"/>
      <c r="C985" s="154"/>
      <c r="D985" s="154"/>
      <c r="E985" s="154"/>
      <c r="F985" s="154"/>
      <c r="G985" s="154"/>
      <c r="H985" s="154"/>
      <c r="I985" s="154"/>
      <c r="J985" s="154">
        <v>7</v>
      </c>
      <c r="K985" s="144">
        <v>7</v>
      </c>
      <c r="L985" s="101"/>
      <c r="M985" s="102"/>
      <c r="N985" s="104"/>
      <c r="O985" s="108"/>
      <c r="P985" s="109">
        <v>11</v>
      </c>
      <c r="Q985" s="110"/>
      <c r="R985" s="108"/>
    </row>
    <row r="986" spans="1:19" ht="15.75" customHeight="1" x14ac:dyDescent="0.25">
      <c r="A986" s="58">
        <v>2502</v>
      </c>
      <c r="B986" s="154"/>
      <c r="C986" s="154"/>
      <c r="D986" s="154"/>
      <c r="E986" s="154"/>
      <c r="F986" s="154"/>
      <c r="G986" s="154"/>
      <c r="H986" s="154"/>
      <c r="I986" s="154"/>
      <c r="J986" s="154">
        <v>3</v>
      </c>
      <c r="K986" s="144">
        <v>3</v>
      </c>
      <c r="L986" s="101"/>
      <c r="M986" s="102"/>
      <c r="N986" s="104"/>
      <c r="O986" s="108"/>
      <c r="P986" s="109">
        <v>4</v>
      </c>
      <c r="Q986" s="110"/>
      <c r="R986" s="108"/>
    </row>
    <row r="987" spans="1:19" ht="15.75" customHeight="1" x14ac:dyDescent="0.25">
      <c r="A987" s="58">
        <v>2601</v>
      </c>
      <c r="B987" s="154"/>
      <c r="C987" s="154"/>
      <c r="D987" s="154"/>
      <c r="E987" s="154"/>
      <c r="F987" s="154"/>
      <c r="G987" s="154"/>
      <c r="H987" s="154"/>
      <c r="I987" s="154"/>
      <c r="J987" s="154"/>
      <c r="K987" s="144"/>
      <c r="L987" s="101"/>
      <c r="M987" s="102"/>
      <c r="N987" s="104"/>
      <c r="O987" s="102"/>
      <c r="P987" s="104"/>
      <c r="Q987" s="146"/>
      <c r="R987" s="108"/>
    </row>
    <row r="988" spans="1:19" ht="15.75" customHeight="1" x14ac:dyDescent="0.25">
      <c r="A988" s="58">
        <v>2602</v>
      </c>
      <c r="B988" s="154"/>
      <c r="C988" s="154"/>
      <c r="D988" s="154"/>
      <c r="E988" s="154"/>
      <c r="F988" s="154"/>
      <c r="G988" s="154"/>
      <c r="H988" s="154"/>
      <c r="I988" s="154"/>
      <c r="J988" s="154"/>
      <c r="K988" s="144"/>
      <c r="L988" s="101"/>
      <c r="M988" s="102"/>
      <c r="N988" s="104"/>
      <c r="O988" s="197" t="s">
        <v>83</v>
      </c>
      <c r="P988" s="82">
        <v>4</v>
      </c>
      <c r="Q988" s="111">
        <f>K991</f>
        <v>72</v>
      </c>
      <c r="R988" s="199" t="s">
        <v>11</v>
      </c>
    </row>
    <row r="989" spans="1:19" ht="15.75" customHeight="1" x14ac:dyDescent="0.25">
      <c r="A989" s="58">
        <v>2701</v>
      </c>
      <c r="B989" s="154"/>
      <c r="C989" s="154"/>
      <c r="D989" s="154"/>
      <c r="E989" s="154"/>
      <c r="F989" s="154"/>
      <c r="G989" s="154"/>
      <c r="H989" s="154"/>
      <c r="I989" s="154"/>
      <c r="J989" s="154"/>
      <c r="K989" s="144"/>
      <c r="L989" s="101"/>
      <c r="M989" s="102"/>
      <c r="N989" s="104"/>
      <c r="O989" s="198" t="s">
        <v>85</v>
      </c>
      <c r="P989" s="86">
        <f>IF(P988/B975=0,"",P988/B975)</f>
        <v>3.1007751937984496E-2</v>
      </c>
      <c r="Q989" s="112">
        <f>IF(P988/Q988=0,"",P988/Q988)</f>
        <v>5.5555555555555552E-2</v>
      </c>
      <c r="R989" s="200" t="s">
        <v>86</v>
      </c>
    </row>
    <row r="990" spans="1:19" ht="15.75" customHeight="1" x14ac:dyDescent="0.25">
      <c r="A990" s="58">
        <v>2702</v>
      </c>
      <c r="B990" s="154"/>
      <c r="C990" s="154"/>
      <c r="D990" s="154"/>
      <c r="E990" s="154"/>
      <c r="F990" s="154"/>
      <c r="G990" s="154"/>
      <c r="H990" s="154"/>
      <c r="I990" s="154"/>
      <c r="J990" s="154"/>
      <c r="K990" s="144"/>
      <c r="L990" s="147"/>
      <c r="M990" s="148"/>
      <c r="N990" s="149"/>
      <c r="O990" s="90"/>
      <c r="P990" s="91"/>
      <c r="Q990" s="91"/>
      <c r="R990" s="113"/>
    </row>
    <row r="991" spans="1:19" ht="18" customHeight="1" x14ac:dyDescent="0.25">
      <c r="A991" s="28"/>
      <c r="B991" s="297" t="s">
        <v>111</v>
      </c>
      <c r="C991" s="297"/>
      <c r="D991" s="297"/>
      <c r="E991" s="297"/>
      <c r="F991" s="297"/>
      <c r="G991" s="297"/>
      <c r="H991" s="297"/>
      <c r="I991" s="297"/>
      <c r="J991" s="297"/>
      <c r="K991" s="93">
        <f>SUM(K975:K987)</f>
        <v>72</v>
      </c>
      <c r="L991" s="94">
        <f>(SUM(K978:K983)/B975)</f>
        <v>0.33333333333333331</v>
      </c>
      <c r="M991" s="94">
        <f>IF(K991=0,"",K991/B975)</f>
        <v>0.55813953488372092</v>
      </c>
      <c r="N991" s="94">
        <f>M991-L991</f>
        <v>0.22480620155038761</v>
      </c>
      <c r="O991" s="3"/>
      <c r="P991" s="29"/>
      <c r="Q991" s="22"/>
      <c r="R991" s="3"/>
    </row>
    <row r="992" spans="1:19" ht="12.75" customHeight="1" x14ac:dyDescent="0.2">
      <c r="L992" s="3"/>
      <c r="M992" s="3"/>
      <c r="O992" s="3"/>
    </row>
    <row r="993" spans="1:19" ht="12.75" x14ac:dyDescent="0.2">
      <c r="L993" s="3"/>
      <c r="M993" s="3"/>
      <c r="O993" s="3"/>
    </row>
    <row r="994" spans="1:19" ht="26.25" x14ac:dyDescent="0.4">
      <c r="A994" s="2"/>
      <c r="B994" s="298" t="s">
        <v>99</v>
      </c>
      <c r="C994" s="299"/>
      <c r="D994" s="299"/>
      <c r="E994" s="299"/>
      <c r="F994" s="299"/>
      <c r="G994" s="299"/>
      <c r="H994" s="299"/>
      <c r="I994" s="299"/>
      <c r="J994" s="299"/>
      <c r="K994" s="181" t="s">
        <v>120</v>
      </c>
      <c r="L994" s="57"/>
      <c r="M994" s="57"/>
      <c r="N994" s="29"/>
      <c r="O994" s="3"/>
      <c r="P994" s="29"/>
      <c r="Q994" s="29"/>
      <c r="R994" s="29"/>
    </row>
    <row r="995" spans="1:19" ht="20.25" x14ac:dyDescent="0.2">
      <c r="A995" s="300" t="s">
        <v>10</v>
      </c>
      <c r="B995" s="301" t="s">
        <v>100</v>
      </c>
      <c r="C995" s="302"/>
      <c r="D995" s="302"/>
      <c r="E995" s="302"/>
      <c r="F995" s="302"/>
      <c r="G995" s="302"/>
      <c r="H995" s="302"/>
      <c r="I995" s="302"/>
      <c r="J995" s="303"/>
      <c r="K995" s="304" t="s">
        <v>11</v>
      </c>
      <c r="L995" s="296" t="s">
        <v>3</v>
      </c>
      <c r="M995" s="296" t="s">
        <v>4</v>
      </c>
      <c r="N995" s="306" t="s">
        <v>5</v>
      </c>
      <c r="O995" s="296" t="s">
        <v>6</v>
      </c>
      <c r="P995" s="294" t="s">
        <v>7</v>
      </c>
      <c r="Q995" s="294" t="s">
        <v>8</v>
      </c>
      <c r="R995" s="296" t="s">
        <v>101</v>
      </c>
    </row>
    <row r="996" spans="1:19" ht="15.75" x14ac:dyDescent="0.25">
      <c r="A996" s="295"/>
      <c r="B996" s="58" t="s">
        <v>102</v>
      </c>
      <c r="C996" s="58" t="s">
        <v>103</v>
      </c>
      <c r="D996" s="58" t="s">
        <v>104</v>
      </c>
      <c r="E996" s="58" t="s">
        <v>105</v>
      </c>
      <c r="F996" s="58" t="s">
        <v>106</v>
      </c>
      <c r="G996" s="58" t="s">
        <v>107</v>
      </c>
      <c r="H996" s="58" t="s">
        <v>108</v>
      </c>
      <c r="I996" s="58" t="s">
        <v>109</v>
      </c>
      <c r="J996" s="58" t="s">
        <v>110</v>
      </c>
      <c r="K996" s="305"/>
      <c r="L996" s="295"/>
      <c r="M996" s="295"/>
      <c r="N996" s="295"/>
      <c r="O996" s="295"/>
      <c r="P996" s="295"/>
      <c r="Q996" s="295"/>
      <c r="R996" s="295"/>
    </row>
    <row r="997" spans="1:19" ht="15.75" customHeight="1" x14ac:dyDescent="0.25">
      <c r="A997" s="58">
        <v>2002</v>
      </c>
      <c r="B997" s="154">
        <v>118</v>
      </c>
      <c r="C997" s="154"/>
      <c r="D997" s="154"/>
      <c r="E997" s="154"/>
      <c r="F997" s="154"/>
      <c r="G997" s="154"/>
      <c r="H997" s="154"/>
      <c r="I997" s="154"/>
      <c r="J997" s="154"/>
      <c r="K997" s="144"/>
      <c r="L997" s="96"/>
      <c r="M997" s="97"/>
      <c r="N997" s="98"/>
      <c r="O997" s="99"/>
      <c r="P997" s="63">
        <f>B997</f>
        <v>118</v>
      </c>
      <c r="Q997" s="100"/>
      <c r="R997" s="99"/>
    </row>
    <row r="998" spans="1:19" ht="15.75" customHeight="1" x14ac:dyDescent="0.25">
      <c r="A998" s="58">
        <v>2101</v>
      </c>
      <c r="B998" s="154"/>
      <c r="C998" s="154">
        <v>108</v>
      </c>
      <c r="D998" s="154"/>
      <c r="E998" s="154"/>
      <c r="F998" s="154"/>
      <c r="G998" s="154"/>
      <c r="H998" s="154"/>
      <c r="I998" s="154"/>
      <c r="J998" s="154"/>
      <c r="K998" s="144"/>
      <c r="L998" s="101"/>
      <c r="M998" s="102"/>
      <c r="N998" s="103"/>
      <c r="O998" s="67">
        <f>IF(C998=0,"",C998/B997)</f>
        <v>0.9152542372881356</v>
      </c>
      <c r="P998" s="68">
        <v>109</v>
      </c>
      <c r="Q998" s="69">
        <f t="shared" ref="Q998:Q1005" si="141">IF(P998=0,"",P998/P997)</f>
        <v>0.92372881355932202</v>
      </c>
      <c r="R998" s="69">
        <f t="shared" ref="R998:R1005" si="142">IF(P998=0,"",100%-Q998)</f>
        <v>7.6271186440677985E-2</v>
      </c>
    </row>
    <row r="999" spans="1:19" ht="15.75" customHeight="1" x14ac:dyDescent="0.25">
      <c r="A999" s="58">
        <v>2102</v>
      </c>
      <c r="B999" s="154"/>
      <c r="C999" s="154"/>
      <c r="D999" s="154">
        <v>99</v>
      </c>
      <c r="E999" s="154"/>
      <c r="F999" s="154"/>
      <c r="G999" s="154"/>
      <c r="H999" s="154"/>
      <c r="I999" s="154"/>
      <c r="J999" s="154"/>
      <c r="K999" s="144"/>
      <c r="L999" s="101"/>
      <c r="M999" s="102"/>
      <c r="N999" s="103"/>
      <c r="O999" s="67">
        <f>IF(D999=0,"",D999/C998)</f>
        <v>0.91666666666666663</v>
      </c>
      <c r="P999" s="68">
        <v>105</v>
      </c>
      <c r="Q999" s="69">
        <f t="shared" si="141"/>
        <v>0.96330275229357798</v>
      </c>
      <c r="R999" s="69">
        <f t="shared" si="142"/>
        <v>3.669724770642202E-2</v>
      </c>
      <c r="S999" s="8">
        <f>P999/P997</f>
        <v>0.88983050847457623</v>
      </c>
    </row>
    <row r="1000" spans="1:19" ht="15.75" customHeight="1" x14ac:dyDescent="0.25">
      <c r="A1000" s="58">
        <v>2201</v>
      </c>
      <c r="B1000" s="154"/>
      <c r="C1000" s="154"/>
      <c r="D1000" s="154"/>
      <c r="E1000" s="154">
        <v>97</v>
      </c>
      <c r="F1000" s="154"/>
      <c r="G1000" s="154"/>
      <c r="H1000" s="154"/>
      <c r="I1000" s="154"/>
      <c r="J1000" s="154"/>
      <c r="K1000" s="144"/>
      <c r="L1000" s="101"/>
      <c r="M1000" s="102"/>
      <c r="N1000" s="103"/>
      <c r="O1000" s="67">
        <f>IF(E1000=0,"",E1000/D999)</f>
        <v>0.97979797979797978</v>
      </c>
      <c r="P1000" s="68">
        <v>104</v>
      </c>
      <c r="Q1000" s="69">
        <f t="shared" si="141"/>
        <v>0.99047619047619051</v>
      </c>
      <c r="R1000" s="69">
        <f t="shared" si="142"/>
        <v>9.52380952380949E-3</v>
      </c>
    </row>
    <row r="1001" spans="1:19" ht="15.75" customHeight="1" x14ac:dyDescent="0.25">
      <c r="A1001" s="58">
        <v>2202</v>
      </c>
      <c r="B1001" s="154"/>
      <c r="C1001" s="154"/>
      <c r="D1001" s="154"/>
      <c r="E1001" s="154"/>
      <c r="F1001" s="154">
        <v>90</v>
      </c>
      <c r="G1001" s="154"/>
      <c r="H1001" s="154"/>
      <c r="I1001" s="154"/>
      <c r="J1001" s="154"/>
      <c r="K1001" s="144"/>
      <c r="L1001" s="101"/>
      <c r="M1001" s="102"/>
      <c r="N1001" s="103"/>
      <c r="O1001" s="67">
        <f>IF(F1001=0,"",F1001/E1000)</f>
        <v>0.92783505154639179</v>
      </c>
      <c r="P1001" s="68">
        <v>97</v>
      </c>
      <c r="Q1001" s="69">
        <f t="shared" si="141"/>
        <v>0.93269230769230771</v>
      </c>
      <c r="R1001" s="69">
        <f t="shared" si="142"/>
        <v>6.7307692307692291E-2</v>
      </c>
    </row>
    <row r="1002" spans="1:19" ht="15.75" customHeight="1" x14ac:dyDescent="0.25">
      <c r="A1002" s="58">
        <v>2301</v>
      </c>
      <c r="B1002" s="154"/>
      <c r="C1002" s="154"/>
      <c r="D1002" s="154"/>
      <c r="E1002" s="154"/>
      <c r="F1002" s="154"/>
      <c r="G1002" s="154">
        <v>90</v>
      </c>
      <c r="H1002" s="154"/>
      <c r="I1002" s="154"/>
      <c r="J1002" s="154"/>
      <c r="K1002" s="144"/>
      <c r="L1002" s="101"/>
      <c r="M1002" s="102"/>
      <c r="N1002" s="103"/>
      <c r="O1002" s="67">
        <f>IF(G1002=0,"",G1002/F1001)</f>
        <v>1</v>
      </c>
      <c r="P1002" s="68">
        <v>96</v>
      </c>
      <c r="Q1002" s="69">
        <f t="shared" si="141"/>
        <v>0.98969072164948457</v>
      </c>
      <c r="R1002" s="69">
        <f t="shared" si="142"/>
        <v>1.0309278350515427E-2</v>
      </c>
    </row>
    <row r="1003" spans="1:19" ht="15.75" customHeight="1" x14ac:dyDescent="0.25">
      <c r="A1003" s="58">
        <v>2302</v>
      </c>
      <c r="B1003" s="154"/>
      <c r="C1003" s="154"/>
      <c r="D1003" s="154"/>
      <c r="E1003" s="154"/>
      <c r="F1003" s="154"/>
      <c r="G1003" s="154"/>
      <c r="H1003" s="154">
        <v>84</v>
      </c>
      <c r="I1003" s="154"/>
      <c r="J1003" s="154"/>
      <c r="K1003" s="144"/>
      <c r="L1003" s="101"/>
      <c r="M1003" s="102"/>
      <c r="N1003" s="103"/>
      <c r="O1003" s="67">
        <f>IF(H1003=0,"",H1003/G1002)</f>
        <v>0.93333333333333335</v>
      </c>
      <c r="P1003" s="68">
        <v>94</v>
      </c>
      <c r="Q1003" s="69">
        <f t="shared" si="141"/>
        <v>0.97916666666666663</v>
      </c>
      <c r="R1003" s="69">
        <f t="shared" si="142"/>
        <v>2.083333333333337E-2</v>
      </c>
    </row>
    <row r="1004" spans="1:19" ht="15.75" customHeight="1" x14ac:dyDescent="0.25">
      <c r="A1004" s="58">
        <v>2401</v>
      </c>
      <c r="B1004" s="154"/>
      <c r="C1004" s="154"/>
      <c r="D1004" s="154"/>
      <c r="E1004" s="154"/>
      <c r="F1004" s="154"/>
      <c r="G1004" s="154"/>
      <c r="H1004" s="154"/>
      <c r="I1004" s="154">
        <v>83</v>
      </c>
      <c r="J1004" s="154"/>
      <c r="K1004" s="144"/>
      <c r="L1004" s="101"/>
      <c r="M1004" s="102"/>
      <c r="N1004" s="103"/>
      <c r="O1004" s="67">
        <f>IF(I1004=0,"",I1004/H1003)</f>
        <v>0.98809523809523814</v>
      </c>
      <c r="P1004" s="68">
        <v>92</v>
      </c>
      <c r="Q1004" s="69">
        <f t="shared" si="141"/>
        <v>0.97872340425531912</v>
      </c>
      <c r="R1004" s="69">
        <f t="shared" si="142"/>
        <v>2.1276595744680882E-2</v>
      </c>
    </row>
    <row r="1005" spans="1:19" ht="15.75" customHeight="1" x14ac:dyDescent="0.25">
      <c r="A1005" s="58">
        <v>2402</v>
      </c>
      <c r="B1005" s="154"/>
      <c r="C1005" s="154"/>
      <c r="D1005" s="154"/>
      <c r="E1005" s="154"/>
      <c r="F1005" s="154"/>
      <c r="G1005" s="154"/>
      <c r="H1005" s="154"/>
      <c r="I1005" s="154"/>
      <c r="J1005" s="154">
        <v>76</v>
      </c>
      <c r="K1005" s="144">
        <v>57</v>
      </c>
      <c r="L1005" s="101"/>
      <c r="M1005" s="102"/>
      <c r="N1005" s="103"/>
      <c r="O1005" s="71">
        <f>IF(J1005=0,"",J1005/I1004)</f>
        <v>0.91566265060240959</v>
      </c>
      <c r="P1005" s="68">
        <v>92</v>
      </c>
      <c r="Q1005" s="72">
        <f t="shared" si="141"/>
        <v>1</v>
      </c>
      <c r="R1005" s="72">
        <f t="shared" si="142"/>
        <v>0</v>
      </c>
    </row>
    <row r="1006" spans="1:19" ht="15.75" customHeight="1" x14ac:dyDescent="0.25">
      <c r="A1006" s="58">
        <v>2501</v>
      </c>
      <c r="B1006" s="154"/>
      <c r="C1006" s="154"/>
      <c r="D1006" s="154"/>
      <c r="E1006" s="154"/>
      <c r="F1006" s="154"/>
      <c r="G1006" s="154"/>
      <c r="H1006" s="154"/>
      <c r="I1006" s="154"/>
      <c r="J1006" s="154">
        <v>30</v>
      </c>
      <c r="K1006" s="144">
        <v>26</v>
      </c>
      <c r="L1006" s="101"/>
      <c r="M1006" s="102"/>
      <c r="N1006" s="104"/>
      <c r="O1006" s="129"/>
      <c r="P1006" s="68">
        <v>36</v>
      </c>
      <c r="Q1006" s="130"/>
      <c r="R1006" s="131"/>
    </row>
    <row r="1007" spans="1:19" ht="15.75" customHeight="1" x14ac:dyDescent="0.25">
      <c r="A1007" s="58">
        <v>2502</v>
      </c>
      <c r="B1007" s="154"/>
      <c r="C1007" s="154"/>
      <c r="D1007" s="154"/>
      <c r="E1007" s="154"/>
      <c r="F1007" s="154"/>
      <c r="G1007" s="154"/>
      <c r="H1007" s="154"/>
      <c r="I1007" s="154"/>
      <c r="J1007" s="154">
        <v>11</v>
      </c>
      <c r="K1007" s="144">
        <v>9</v>
      </c>
      <c r="L1007" s="101"/>
      <c r="M1007" s="102"/>
      <c r="N1007" s="104"/>
      <c r="O1007" s="108"/>
      <c r="P1007" s="109">
        <v>15</v>
      </c>
      <c r="Q1007" s="110"/>
      <c r="R1007" s="108"/>
    </row>
    <row r="1008" spans="1:19" ht="15.75" customHeight="1" x14ac:dyDescent="0.25">
      <c r="A1008" s="58">
        <v>2601</v>
      </c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44"/>
      <c r="L1008" s="101"/>
      <c r="M1008" s="102"/>
      <c r="N1008" s="104"/>
      <c r="O1008" s="108"/>
      <c r="P1008" s="109"/>
      <c r="Q1008" s="110"/>
      <c r="R1008" s="108"/>
    </row>
    <row r="1009" spans="1:19" ht="15.75" customHeight="1" x14ac:dyDescent="0.25">
      <c r="A1009" s="58">
        <v>2602</v>
      </c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44"/>
      <c r="L1009" s="101"/>
      <c r="M1009" s="102"/>
      <c r="N1009" s="104"/>
      <c r="O1009" s="102"/>
      <c r="P1009" s="104"/>
      <c r="Q1009" s="146"/>
      <c r="R1009" s="108"/>
    </row>
    <row r="1010" spans="1:19" ht="15.75" customHeight="1" x14ac:dyDescent="0.25">
      <c r="A1010" s="58">
        <v>2701</v>
      </c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44"/>
      <c r="L1010" s="101"/>
      <c r="M1010" s="102"/>
      <c r="N1010" s="104"/>
      <c r="O1010" s="197" t="s">
        <v>83</v>
      </c>
      <c r="P1010" s="82">
        <v>1</v>
      </c>
      <c r="Q1010" s="111">
        <f>K1013</f>
        <v>92</v>
      </c>
      <c r="R1010" s="199" t="s">
        <v>11</v>
      </c>
    </row>
    <row r="1011" spans="1:19" ht="15.75" customHeight="1" x14ac:dyDescent="0.25">
      <c r="A1011" s="58">
        <v>2702</v>
      </c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44"/>
      <c r="L1011" s="101"/>
      <c r="M1011" s="102"/>
      <c r="N1011" s="104"/>
      <c r="O1011" s="198" t="s">
        <v>85</v>
      </c>
      <c r="P1011" s="86">
        <f>IF(P1010/B997=0,"",P1010/B997)</f>
        <v>8.4745762711864406E-3</v>
      </c>
      <c r="Q1011" s="112">
        <f>IF(P1010/Q1010=0,"",P1010/Q1010)</f>
        <v>1.0869565217391304E-2</v>
      </c>
      <c r="R1011" s="200" t="s">
        <v>86</v>
      </c>
    </row>
    <row r="1012" spans="1:19" ht="15.75" x14ac:dyDescent="0.25">
      <c r="A1012" s="58">
        <v>2801</v>
      </c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44"/>
      <c r="L1012" s="147"/>
      <c r="M1012" s="148"/>
      <c r="N1012" s="149"/>
      <c r="O1012" s="90"/>
      <c r="P1012" s="91"/>
      <c r="Q1012" s="91"/>
      <c r="R1012" s="113"/>
    </row>
    <row r="1013" spans="1:19" ht="18" customHeight="1" x14ac:dyDescent="0.25">
      <c r="A1013" s="28"/>
      <c r="B1013" s="297" t="s">
        <v>111</v>
      </c>
      <c r="C1013" s="297"/>
      <c r="D1013" s="297"/>
      <c r="E1013" s="297"/>
      <c r="F1013" s="297"/>
      <c r="G1013" s="297"/>
      <c r="H1013" s="297"/>
      <c r="I1013" s="297"/>
      <c r="J1013" s="297"/>
      <c r="K1013" s="93">
        <f>SUM(K997:K1009)</f>
        <v>92</v>
      </c>
      <c r="L1013" s="94">
        <f>IF(K1005=0,"",K1005/B997)</f>
        <v>0.48305084745762711</v>
      </c>
      <c r="M1013" s="94">
        <f>IF(K1013=0,"",K1013/B997)</f>
        <v>0.77966101694915257</v>
      </c>
      <c r="N1013" s="94">
        <f>M1013-L1013</f>
        <v>0.29661016949152547</v>
      </c>
      <c r="O1013" s="3"/>
      <c r="P1013" s="29"/>
      <c r="Q1013" s="22"/>
      <c r="R1013" s="3"/>
    </row>
    <row r="1014" spans="1:19" ht="12.75" x14ac:dyDescent="0.2"/>
    <row r="1015" spans="1:19" ht="12.75" x14ac:dyDescent="0.2"/>
    <row r="1016" spans="1:19" ht="26.25" x14ac:dyDescent="0.4">
      <c r="A1016" s="2"/>
      <c r="B1016" s="298" t="s">
        <v>99</v>
      </c>
      <c r="C1016" s="299"/>
      <c r="D1016" s="299"/>
      <c r="E1016" s="299"/>
      <c r="F1016" s="299"/>
      <c r="G1016" s="299"/>
      <c r="H1016" s="299"/>
      <c r="I1016" s="299"/>
      <c r="J1016" s="299"/>
      <c r="K1016" s="181" t="s">
        <v>121</v>
      </c>
      <c r="L1016" s="57"/>
      <c r="M1016" s="57"/>
      <c r="N1016" s="29"/>
      <c r="O1016" s="3"/>
      <c r="P1016" s="29"/>
      <c r="Q1016" s="29"/>
      <c r="R1016" s="29"/>
    </row>
    <row r="1017" spans="1:19" ht="20.25" x14ac:dyDescent="0.2">
      <c r="A1017" s="300" t="s">
        <v>10</v>
      </c>
      <c r="B1017" s="301" t="s">
        <v>100</v>
      </c>
      <c r="C1017" s="302"/>
      <c r="D1017" s="302"/>
      <c r="E1017" s="302"/>
      <c r="F1017" s="302"/>
      <c r="G1017" s="302"/>
      <c r="H1017" s="302"/>
      <c r="I1017" s="302"/>
      <c r="J1017" s="303"/>
      <c r="K1017" s="304" t="s">
        <v>11</v>
      </c>
      <c r="L1017" s="296" t="s">
        <v>3</v>
      </c>
      <c r="M1017" s="296" t="s">
        <v>4</v>
      </c>
      <c r="N1017" s="306" t="s">
        <v>5</v>
      </c>
      <c r="O1017" s="296" t="s">
        <v>6</v>
      </c>
      <c r="P1017" s="294" t="s">
        <v>7</v>
      </c>
      <c r="Q1017" s="294" t="s">
        <v>8</v>
      </c>
      <c r="R1017" s="296" t="s">
        <v>101</v>
      </c>
    </row>
    <row r="1018" spans="1:19" ht="15.75" x14ac:dyDescent="0.25">
      <c r="A1018" s="295"/>
      <c r="B1018" s="58" t="s">
        <v>102</v>
      </c>
      <c r="C1018" s="58" t="s">
        <v>103</v>
      </c>
      <c r="D1018" s="58" t="s">
        <v>104</v>
      </c>
      <c r="E1018" s="58" t="s">
        <v>105</v>
      </c>
      <c r="F1018" s="58" t="s">
        <v>106</v>
      </c>
      <c r="G1018" s="58" t="s">
        <v>107</v>
      </c>
      <c r="H1018" s="58" t="s">
        <v>108</v>
      </c>
      <c r="I1018" s="58" t="s">
        <v>109</v>
      </c>
      <c r="J1018" s="58" t="s">
        <v>110</v>
      </c>
      <c r="K1018" s="305"/>
      <c r="L1018" s="295"/>
      <c r="M1018" s="295"/>
      <c r="N1018" s="295"/>
      <c r="O1018" s="295"/>
      <c r="P1018" s="295"/>
      <c r="Q1018" s="295"/>
      <c r="R1018" s="295"/>
    </row>
    <row r="1019" spans="1:19" ht="15.75" customHeight="1" x14ac:dyDescent="0.25">
      <c r="A1019" s="58">
        <v>2101</v>
      </c>
      <c r="B1019" s="154">
        <v>115</v>
      </c>
      <c r="C1019" s="154"/>
      <c r="D1019" s="154"/>
      <c r="E1019" s="154"/>
      <c r="F1019" s="154"/>
      <c r="G1019" s="154"/>
      <c r="H1019" s="154"/>
      <c r="I1019" s="154"/>
      <c r="J1019" s="154"/>
      <c r="K1019" s="144"/>
      <c r="L1019" s="96"/>
      <c r="M1019" s="97"/>
      <c r="N1019" s="98"/>
      <c r="O1019" s="99"/>
      <c r="P1019" s="63">
        <f>B1019</f>
        <v>115</v>
      </c>
      <c r="Q1019" s="100"/>
      <c r="R1019" s="99"/>
    </row>
    <row r="1020" spans="1:19" ht="15.75" customHeight="1" x14ac:dyDescent="0.25">
      <c r="A1020" s="58">
        <v>2102</v>
      </c>
      <c r="B1020" s="154"/>
      <c r="C1020" s="154">
        <v>81</v>
      </c>
      <c r="D1020" s="154"/>
      <c r="E1020" s="154"/>
      <c r="F1020" s="154"/>
      <c r="G1020" s="154"/>
      <c r="H1020" s="154"/>
      <c r="I1020" s="154"/>
      <c r="J1020" s="154"/>
      <c r="K1020" s="144"/>
      <c r="L1020" s="101"/>
      <c r="M1020" s="102"/>
      <c r="N1020" s="103"/>
      <c r="O1020" s="67">
        <f>IF(C1020=0,"",C1020/B1019)</f>
        <v>0.70434782608695656</v>
      </c>
      <c r="P1020" s="68">
        <v>81</v>
      </c>
      <c r="Q1020" s="69">
        <f t="shared" ref="Q1020:Q1027" si="143">IF(P1020=0,"",P1020/P1019)</f>
        <v>0.70434782608695656</v>
      </c>
      <c r="R1020" s="69">
        <f t="shared" ref="R1020:R1027" si="144">IF(P1020=0,"",100%-Q1020)</f>
        <v>0.29565217391304344</v>
      </c>
    </row>
    <row r="1021" spans="1:19" ht="15.75" customHeight="1" x14ac:dyDescent="0.25">
      <c r="A1021" s="58">
        <v>2201</v>
      </c>
      <c r="B1021" s="154"/>
      <c r="C1021" s="154"/>
      <c r="D1021" s="154">
        <v>63</v>
      </c>
      <c r="E1021" s="154"/>
      <c r="F1021" s="154"/>
      <c r="G1021" s="154"/>
      <c r="H1021" s="154"/>
      <c r="I1021" s="154"/>
      <c r="J1021" s="154"/>
      <c r="K1021" s="144"/>
      <c r="L1021" s="101"/>
      <c r="M1021" s="102"/>
      <c r="N1021" s="103"/>
      <c r="O1021" s="67">
        <f>IF(D1021=0,"",D1021/C1020)</f>
        <v>0.77777777777777779</v>
      </c>
      <c r="P1021" s="68">
        <v>73</v>
      </c>
      <c r="Q1021" s="69">
        <f t="shared" si="143"/>
        <v>0.90123456790123457</v>
      </c>
      <c r="R1021" s="69">
        <f t="shared" si="144"/>
        <v>9.8765432098765427E-2</v>
      </c>
      <c r="S1021" s="8">
        <f>P1021/P1019</f>
        <v>0.63478260869565217</v>
      </c>
    </row>
    <row r="1022" spans="1:19" ht="15.75" customHeight="1" x14ac:dyDescent="0.25">
      <c r="A1022" s="58">
        <v>2202</v>
      </c>
      <c r="B1022" s="154"/>
      <c r="C1022" s="154"/>
      <c r="D1022" s="154"/>
      <c r="E1022" s="154">
        <v>54</v>
      </c>
      <c r="F1022" s="154"/>
      <c r="G1022" s="154"/>
      <c r="H1022" s="154"/>
      <c r="I1022" s="154"/>
      <c r="J1022" s="154"/>
      <c r="K1022" s="144"/>
      <c r="L1022" s="101"/>
      <c r="M1022" s="102"/>
      <c r="N1022" s="103"/>
      <c r="O1022" s="67">
        <f>IF(E1022=0,"",E1022/D1021)</f>
        <v>0.8571428571428571</v>
      </c>
      <c r="P1022" s="68">
        <v>69</v>
      </c>
      <c r="Q1022" s="69">
        <f t="shared" si="143"/>
        <v>0.9452054794520548</v>
      </c>
      <c r="R1022" s="69">
        <f t="shared" si="144"/>
        <v>5.4794520547945202E-2</v>
      </c>
    </row>
    <row r="1023" spans="1:19" ht="15.75" customHeight="1" x14ac:dyDescent="0.25">
      <c r="A1023" s="58">
        <v>2301</v>
      </c>
      <c r="B1023" s="154"/>
      <c r="C1023" s="154"/>
      <c r="D1023" s="154"/>
      <c r="E1023" s="154"/>
      <c r="F1023" s="154">
        <v>51</v>
      </c>
      <c r="G1023" s="154"/>
      <c r="H1023" s="154"/>
      <c r="I1023" s="154"/>
      <c r="J1023" s="154"/>
      <c r="K1023" s="144"/>
      <c r="L1023" s="101"/>
      <c r="M1023" s="102"/>
      <c r="N1023" s="103"/>
      <c r="O1023" s="67">
        <f>IF(F1023=0,"",F1023/E1022)</f>
        <v>0.94444444444444442</v>
      </c>
      <c r="P1023" s="68">
        <v>69</v>
      </c>
      <c r="Q1023" s="69">
        <f t="shared" si="143"/>
        <v>1</v>
      </c>
      <c r="R1023" s="69">
        <f t="shared" si="144"/>
        <v>0</v>
      </c>
    </row>
    <row r="1024" spans="1:19" ht="15.75" customHeight="1" x14ac:dyDescent="0.25">
      <c r="A1024" s="58">
        <v>2302</v>
      </c>
      <c r="B1024" s="154"/>
      <c r="C1024" s="154"/>
      <c r="D1024" s="154"/>
      <c r="E1024" s="154"/>
      <c r="F1024" s="154"/>
      <c r="G1024" s="154">
        <v>47</v>
      </c>
      <c r="H1024" s="154"/>
      <c r="I1024" s="154"/>
      <c r="J1024" s="154"/>
      <c r="K1024" s="144"/>
      <c r="L1024" s="101"/>
      <c r="M1024" s="102"/>
      <c r="N1024" s="103"/>
      <c r="O1024" s="67">
        <f>IF(G1024=0,"",G1024/F1023)</f>
        <v>0.92156862745098034</v>
      </c>
      <c r="P1024" s="68">
        <v>66</v>
      </c>
      <c r="Q1024" s="69">
        <f t="shared" si="143"/>
        <v>0.95652173913043481</v>
      </c>
      <c r="R1024" s="69">
        <f t="shared" si="144"/>
        <v>4.3478260869565188E-2</v>
      </c>
    </row>
    <row r="1025" spans="1:22" ht="15.75" customHeight="1" x14ac:dyDescent="0.25">
      <c r="A1025" s="58">
        <v>2401</v>
      </c>
      <c r="B1025" s="154"/>
      <c r="C1025" s="154"/>
      <c r="D1025" s="154"/>
      <c r="E1025" s="154"/>
      <c r="F1025" s="154"/>
      <c r="G1025" s="154"/>
      <c r="H1025" s="154">
        <v>45</v>
      </c>
      <c r="I1025" s="154"/>
      <c r="J1025" s="154"/>
      <c r="K1025" s="144"/>
      <c r="L1025" s="101"/>
      <c r="M1025" s="102"/>
      <c r="N1025" s="103"/>
      <c r="O1025" s="67">
        <f>IF(H1025=0,"",H1025/G1024)</f>
        <v>0.95744680851063835</v>
      </c>
      <c r="P1025" s="68">
        <v>61</v>
      </c>
      <c r="Q1025" s="69">
        <f t="shared" si="143"/>
        <v>0.9242424242424242</v>
      </c>
      <c r="R1025" s="69">
        <f t="shared" si="144"/>
        <v>7.5757575757575801E-2</v>
      </c>
    </row>
    <row r="1026" spans="1:22" ht="15.75" customHeight="1" x14ac:dyDescent="0.25">
      <c r="A1026" s="58">
        <v>2402</v>
      </c>
      <c r="B1026" s="154"/>
      <c r="C1026" s="154"/>
      <c r="D1026" s="154"/>
      <c r="E1026" s="154"/>
      <c r="F1026" s="154"/>
      <c r="G1026" s="154"/>
      <c r="H1026" s="154"/>
      <c r="I1026" s="154">
        <v>44</v>
      </c>
      <c r="J1026" s="154"/>
      <c r="K1026" s="144"/>
      <c r="L1026" s="101"/>
      <c r="M1026" s="102"/>
      <c r="N1026" s="103"/>
      <c r="O1026" s="67">
        <f>IF(I1026=0,"",I1026/H1025)</f>
        <v>0.97777777777777775</v>
      </c>
      <c r="P1026" s="68">
        <v>58</v>
      </c>
      <c r="Q1026" s="69">
        <f t="shared" si="143"/>
        <v>0.95081967213114749</v>
      </c>
      <c r="R1026" s="69">
        <f t="shared" si="144"/>
        <v>4.9180327868852514E-2</v>
      </c>
    </row>
    <row r="1027" spans="1:22" ht="15.75" customHeight="1" x14ac:dyDescent="0.25">
      <c r="A1027" s="58">
        <v>2501</v>
      </c>
      <c r="B1027" s="154"/>
      <c r="C1027" s="154"/>
      <c r="D1027" s="154"/>
      <c r="E1027" s="154"/>
      <c r="F1027" s="154"/>
      <c r="G1027" s="154"/>
      <c r="H1027" s="154"/>
      <c r="I1027" s="154"/>
      <c r="J1027" s="154">
        <v>43</v>
      </c>
      <c r="K1027" s="144">
        <v>30</v>
      </c>
      <c r="L1027" s="101"/>
      <c r="M1027" s="102"/>
      <c r="N1027" s="103"/>
      <c r="O1027" s="71">
        <f>IF(J1027=0,"",J1027/I1026)</f>
        <v>0.97727272727272729</v>
      </c>
      <c r="P1027" s="68">
        <v>56</v>
      </c>
      <c r="Q1027" s="72">
        <f t="shared" si="143"/>
        <v>0.96551724137931039</v>
      </c>
      <c r="R1027" s="72">
        <f t="shared" si="144"/>
        <v>3.4482758620689613E-2</v>
      </c>
    </row>
    <row r="1028" spans="1:22" ht="15.75" customHeight="1" x14ac:dyDescent="0.25">
      <c r="A1028" s="58">
        <v>2502</v>
      </c>
      <c r="B1028" s="154"/>
      <c r="C1028" s="154"/>
      <c r="D1028" s="154"/>
      <c r="E1028" s="154"/>
      <c r="F1028" s="154"/>
      <c r="G1028" s="154"/>
      <c r="H1028" s="154"/>
      <c r="I1028" s="154"/>
      <c r="J1028" s="154">
        <v>25</v>
      </c>
      <c r="K1028" s="144">
        <v>18</v>
      </c>
      <c r="L1028" s="101"/>
      <c r="M1028" s="102"/>
      <c r="N1028" s="104"/>
      <c r="O1028" s="129"/>
      <c r="P1028" s="68">
        <v>31</v>
      </c>
      <c r="Q1028" s="130"/>
      <c r="R1028" s="131"/>
    </row>
    <row r="1029" spans="1:22" ht="15.75" customHeight="1" x14ac:dyDescent="0.25">
      <c r="A1029" s="58">
        <v>2601</v>
      </c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44"/>
      <c r="L1029" s="101"/>
      <c r="M1029" s="102"/>
      <c r="N1029" s="104"/>
      <c r="O1029" s="108"/>
      <c r="P1029" s="109"/>
      <c r="Q1029" s="110"/>
      <c r="R1029" s="108"/>
    </row>
    <row r="1030" spans="1:22" ht="15.75" customHeight="1" x14ac:dyDescent="0.25">
      <c r="A1030" s="58">
        <v>2602</v>
      </c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44"/>
      <c r="L1030" s="101"/>
      <c r="M1030" s="102"/>
      <c r="N1030" s="104"/>
      <c r="O1030" s="108"/>
      <c r="P1030" s="109"/>
      <c r="Q1030" s="110"/>
      <c r="R1030" s="108"/>
    </row>
    <row r="1031" spans="1:22" ht="15.75" customHeight="1" x14ac:dyDescent="0.25">
      <c r="A1031" s="58">
        <v>2701</v>
      </c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44"/>
      <c r="L1031" s="101"/>
      <c r="M1031" s="102"/>
      <c r="N1031" s="104"/>
      <c r="O1031" s="102"/>
      <c r="P1031" s="104"/>
      <c r="Q1031" s="146"/>
      <c r="R1031" s="108"/>
    </row>
    <row r="1032" spans="1:22" ht="15.75" customHeight="1" x14ac:dyDescent="0.25">
      <c r="A1032" s="58">
        <v>2702</v>
      </c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44"/>
      <c r="L1032" s="101"/>
      <c r="M1032" s="102"/>
      <c r="N1032" s="104"/>
      <c r="O1032" s="197" t="s">
        <v>83</v>
      </c>
      <c r="P1032" s="82"/>
      <c r="Q1032" s="111">
        <f>IF(SUM(K1025:K1028)=0,"",SUM(K1025:K1028))</f>
        <v>48</v>
      </c>
      <c r="R1032" s="199" t="s">
        <v>11</v>
      </c>
    </row>
    <row r="1033" spans="1:22" ht="15.75" customHeight="1" x14ac:dyDescent="0.25">
      <c r="A1033" s="58">
        <v>2801</v>
      </c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44"/>
      <c r="L1033" s="101"/>
      <c r="M1033" s="102"/>
      <c r="N1033" s="104"/>
      <c r="O1033" s="198" t="s">
        <v>85</v>
      </c>
      <c r="P1033" s="86" t="str">
        <f>IF(P1032/B1019=0,"",P1032/B1019)</f>
        <v/>
      </c>
      <c r="Q1033" s="112" t="str">
        <f>IF(P1032/Q1032=0,"",P1032/Q1032)</f>
        <v/>
      </c>
      <c r="R1033" s="200" t="s">
        <v>86</v>
      </c>
      <c r="V1033" s="169">
        <f>AVERAGE(S1021,S1043)</f>
        <v>0.70357016613644396</v>
      </c>
    </row>
    <row r="1034" spans="1:22" ht="15.75" customHeight="1" x14ac:dyDescent="0.25">
      <c r="A1034" s="58">
        <v>2802</v>
      </c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44"/>
      <c r="L1034" s="147"/>
      <c r="M1034" s="148"/>
      <c r="N1034" s="149"/>
      <c r="O1034" s="90"/>
      <c r="P1034" s="91"/>
      <c r="Q1034" s="91"/>
      <c r="R1034" s="113"/>
    </row>
    <row r="1035" spans="1:22" ht="18" customHeight="1" x14ac:dyDescent="0.25">
      <c r="A1035" s="28"/>
      <c r="B1035" s="297" t="s">
        <v>111</v>
      </c>
      <c r="C1035" s="297"/>
      <c r="D1035" s="297"/>
      <c r="E1035" s="297"/>
      <c r="F1035" s="297"/>
      <c r="G1035" s="297"/>
      <c r="H1035" s="297"/>
      <c r="I1035" s="297"/>
      <c r="J1035" s="297"/>
      <c r="K1035" s="93">
        <f>SUM(K1019:K1031)</f>
        <v>48</v>
      </c>
      <c r="L1035" s="94">
        <f>IF(K1027=0,"",K1027/B1019)</f>
        <v>0.2608695652173913</v>
      </c>
      <c r="M1035" s="94">
        <f>IF(K1035=0,"",K1035/B1019)</f>
        <v>0.41739130434782606</v>
      </c>
      <c r="N1035" s="94">
        <f>M1035-L1035</f>
        <v>0.15652173913043477</v>
      </c>
      <c r="O1035" s="3"/>
      <c r="P1035" s="29"/>
      <c r="Q1035" s="22"/>
      <c r="R1035" s="3"/>
    </row>
    <row r="1036" spans="1:22" ht="12.75" x14ac:dyDescent="0.2"/>
    <row r="1037" spans="1:22" ht="12.75" x14ac:dyDescent="0.2"/>
    <row r="1038" spans="1:22" ht="26.25" x14ac:dyDescent="0.4">
      <c r="A1038" s="2"/>
      <c r="B1038" s="298" t="s">
        <v>99</v>
      </c>
      <c r="C1038" s="299"/>
      <c r="D1038" s="299"/>
      <c r="E1038" s="299"/>
      <c r="F1038" s="299"/>
      <c r="G1038" s="299"/>
      <c r="H1038" s="299"/>
      <c r="I1038" s="299"/>
      <c r="J1038" s="299"/>
      <c r="K1038" s="181" t="s">
        <v>122</v>
      </c>
      <c r="L1038" s="57"/>
      <c r="M1038" s="57"/>
      <c r="N1038" s="29"/>
      <c r="O1038" s="3"/>
      <c r="P1038" s="29"/>
      <c r="Q1038" s="29"/>
      <c r="R1038" s="29"/>
      <c r="S1038" s="120"/>
    </row>
    <row r="1039" spans="1:22" ht="20.25" x14ac:dyDescent="0.2">
      <c r="A1039" s="300" t="s">
        <v>10</v>
      </c>
      <c r="B1039" s="301" t="s">
        <v>100</v>
      </c>
      <c r="C1039" s="302"/>
      <c r="D1039" s="302"/>
      <c r="E1039" s="302"/>
      <c r="F1039" s="302"/>
      <c r="G1039" s="302"/>
      <c r="H1039" s="302"/>
      <c r="I1039" s="302"/>
      <c r="J1039" s="303"/>
      <c r="K1039" s="304" t="s">
        <v>11</v>
      </c>
      <c r="L1039" s="296" t="s">
        <v>3</v>
      </c>
      <c r="M1039" s="296" t="s">
        <v>4</v>
      </c>
      <c r="N1039" s="306" t="s">
        <v>5</v>
      </c>
      <c r="O1039" s="296" t="s">
        <v>6</v>
      </c>
      <c r="P1039" s="294" t="s">
        <v>7</v>
      </c>
      <c r="Q1039" s="294" t="s">
        <v>8</v>
      </c>
      <c r="R1039" s="296" t="s">
        <v>101</v>
      </c>
      <c r="S1039" s="120"/>
    </row>
    <row r="1040" spans="1:22" ht="15.75" x14ac:dyDescent="0.25">
      <c r="A1040" s="295"/>
      <c r="B1040" s="58" t="s">
        <v>102</v>
      </c>
      <c r="C1040" s="58" t="s">
        <v>103</v>
      </c>
      <c r="D1040" s="58" t="s">
        <v>104</v>
      </c>
      <c r="E1040" s="58" t="s">
        <v>105</v>
      </c>
      <c r="F1040" s="58" t="s">
        <v>106</v>
      </c>
      <c r="G1040" s="58" t="s">
        <v>107</v>
      </c>
      <c r="H1040" s="58" t="s">
        <v>108</v>
      </c>
      <c r="I1040" s="58" t="s">
        <v>109</v>
      </c>
      <c r="J1040" s="58" t="s">
        <v>110</v>
      </c>
      <c r="K1040" s="305"/>
      <c r="L1040" s="295"/>
      <c r="M1040" s="295"/>
      <c r="N1040" s="295"/>
      <c r="O1040" s="295"/>
      <c r="P1040" s="295"/>
      <c r="Q1040" s="295"/>
      <c r="R1040" s="295"/>
      <c r="S1040" s="120"/>
    </row>
    <row r="1041" spans="1:19" ht="15.75" customHeight="1" x14ac:dyDescent="0.25">
      <c r="A1041" s="58">
        <v>2102</v>
      </c>
      <c r="B1041" s="154">
        <v>123</v>
      </c>
      <c r="C1041" s="154"/>
      <c r="D1041" s="154"/>
      <c r="E1041" s="154"/>
      <c r="F1041" s="154"/>
      <c r="G1041" s="154"/>
      <c r="H1041" s="154"/>
      <c r="I1041" s="154"/>
      <c r="J1041" s="154"/>
      <c r="K1041" s="144"/>
      <c r="L1041" s="96"/>
      <c r="M1041" s="97"/>
      <c r="N1041" s="98"/>
      <c r="O1041" s="99"/>
      <c r="P1041" s="63">
        <f>B1041</f>
        <v>123</v>
      </c>
      <c r="Q1041" s="100"/>
      <c r="R1041" s="99"/>
      <c r="S1041" s="120"/>
    </row>
    <row r="1042" spans="1:19" ht="15.75" customHeight="1" x14ac:dyDescent="0.25">
      <c r="A1042" s="58">
        <v>2201</v>
      </c>
      <c r="B1042" s="154"/>
      <c r="C1042" s="154">
        <v>99</v>
      </c>
      <c r="D1042" s="154"/>
      <c r="E1042" s="154"/>
      <c r="F1042" s="154"/>
      <c r="G1042" s="154"/>
      <c r="H1042" s="154"/>
      <c r="I1042" s="154"/>
      <c r="J1042" s="154"/>
      <c r="K1042" s="144"/>
      <c r="L1042" s="101"/>
      <c r="M1042" s="102"/>
      <c r="N1042" s="103"/>
      <c r="O1042" s="67">
        <f>IF(C1042=0,"",C1042/B1041)</f>
        <v>0.80487804878048785</v>
      </c>
      <c r="P1042" s="68">
        <v>99</v>
      </c>
      <c r="Q1042" s="69">
        <f t="shared" ref="Q1042:Q1049" si="145">IF(P1042=0,"",P1042/P1041)</f>
        <v>0.80487804878048785</v>
      </c>
      <c r="R1042" s="69">
        <f t="shared" ref="R1042:R1049" si="146">IF(P1042=0,"",100%-Q1042)</f>
        <v>0.19512195121951215</v>
      </c>
      <c r="S1042" s="120"/>
    </row>
    <row r="1043" spans="1:19" ht="15.75" customHeight="1" x14ac:dyDescent="0.25">
      <c r="A1043" s="58">
        <v>2202</v>
      </c>
      <c r="B1043" s="154"/>
      <c r="C1043" s="154"/>
      <c r="D1043" s="154">
        <v>87</v>
      </c>
      <c r="E1043" s="154"/>
      <c r="F1043" s="154"/>
      <c r="G1043" s="154"/>
      <c r="H1043" s="154"/>
      <c r="I1043" s="154"/>
      <c r="J1043" s="154"/>
      <c r="K1043" s="144"/>
      <c r="L1043" s="101"/>
      <c r="M1043" s="102"/>
      <c r="N1043" s="103"/>
      <c r="O1043" s="67">
        <f>IF(D1043=0,"",D1043/C1042)</f>
        <v>0.87878787878787878</v>
      </c>
      <c r="P1043" s="68">
        <v>95</v>
      </c>
      <c r="Q1043" s="69">
        <f t="shared" si="145"/>
        <v>0.95959595959595956</v>
      </c>
      <c r="R1043" s="69">
        <f t="shared" si="146"/>
        <v>4.0404040404040442E-2</v>
      </c>
      <c r="S1043" s="8">
        <f>P1043/P1041</f>
        <v>0.77235772357723576</v>
      </c>
    </row>
    <row r="1044" spans="1:19" ht="15.75" customHeight="1" x14ac:dyDescent="0.25">
      <c r="A1044" s="58">
        <v>2301</v>
      </c>
      <c r="B1044" s="154"/>
      <c r="C1044" s="154"/>
      <c r="D1044" s="154"/>
      <c r="E1044" s="154">
        <v>73</v>
      </c>
      <c r="F1044" s="154"/>
      <c r="G1044" s="154"/>
      <c r="H1044" s="154"/>
      <c r="I1044" s="154"/>
      <c r="J1044" s="154"/>
      <c r="K1044" s="144"/>
      <c r="L1044" s="101"/>
      <c r="M1044" s="102"/>
      <c r="N1044" s="103"/>
      <c r="O1044" s="67">
        <f>IF(E1044=0,"",E1044/D1043)</f>
        <v>0.83908045977011492</v>
      </c>
      <c r="P1044" s="68">
        <v>92</v>
      </c>
      <c r="Q1044" s="69">
        <f t="shared" si="145"/>
        <v>0.96842105263157896</v>
      </c>
      <c r="R1044" s="69">
        <f t="shared" si="146"/>
        <v>3.157894736842104E-2</v>
      </c>
      <c r="S1044" s="120"/>
    </row>
    <row r="1045" spans="1:19" ht="15.75" customHeight="1" x14ac:dyDescent="0.25">
      <c r="A1045" s="58">
        <v>2302</v>
      </c>
      <c r="B1045" s="154"/>
      <c r="C1045" s="154"/>
      <c r="D1045" s="154"/>
      <c r="E1045" s="154"/>
      <c r="F1045" s="154">
        <v>71</v>
      </c>
      <c r="G1045" s="154"/>
      <c r="H1045" s="154"/>
      <c r="I1045" s="154"/>
      <c r="J1045" s="154"/>
      <c r="K1045" s="144"/>
      <c r="L1045" s="101"/>
      <c r="M1045" s="102"/>
      <c r="N1045" s="103"/>
      <c r="O1045" s="67">
        <f>IF(F1045=0,"",F1045/E1044)</f>
        <v>0.9726027397260274</v>
      </c>
      <c r="P1045" s="68">
        <v>91</v>
      </c>
      <c r="Q1045" s="69">
        <f t="shared" si="145"/>
        <v>0.98913043478260865</v>
      </c>
      <c r="R1045" s="69">
        <f t="shared" si="146"/>
        <v>1.0869565217391353E-2</v>
      </c>
      <c r="S1045" s="120"/>
    </row>
    <row r="1046" spans="1:19" ht="15.75" customHeight="1" x14ac:dyDescent="0.25">
      <c r="A1046" s="58">
        <v>2401</v>
      </c>
      <c r="B1046" s="154"/>
      <c r="C1046" s="154"/>
      <c r="D1046" s="154"/>
      <c r="E1046" s="154"/>
      <c r="F1046" s="154"/>
      <c r="G1046" s="154">
        <v>69</v>
      </c>
      <c r="H1046" s="154"/>
      <c r="I1046" s="154"/>
      <c r="J1046" s="154"/>
      <c r="K1046" s="144"/>
      <c r="L1046" s="101"/>
      <c r="M1046" s="102"/>
      <c r="N1046" s="103"/>
      <c r="O1046" s="67">
        <f>IF(G1046=0,"",G1046/F1045)</f>
        <v>0.971830985915493</v>
      </c>
      <c r="P1046" s="68">
        <v>89</v>
      </c>
      <c r="Q1046" s="69">
        <f t="shared" si="145"/>
        <v>0.97802197802197799</v>
      </c>
      <c r="R1046" s="69">
        <f t="shared" si="146"/>
        <v>2.1978021978022011E-2</v>
      </c>
      <c r="S1046" s="120"/>
    </row>
    <row r="1047" spans="1:19" ht="15.75" customHeight="1" x14ac:dyDescent="0.25">
      <c r="A1047" s="58">
        <v>2402</v>
      </c>
      <c r="B1047" s="154"/>
      <c r="C1047" s="154"/>
      <c r="D1047" s="154"/>
      <c r="E1047" s="154"/>
      <c r="F1047" s="154"/>
      <c r="G1047" s="154"/>
      <c r="H1047" s="154">
        <v>68</v>
      </c>
      <c r="I1047" s="154"/>
      <c r="J1047" s="154"/>
      <c r="K1047" s="144"/>
      <c r="L1047" s="101"/>
      <c r="M1047" s="102"/>
      <c r="N1047" s="103"/>
      <c r="O1047" s="67">
        <f>IF(H1047=0,"",H1047/G1046)</f>
        <v>0.98550724637681164</v>
      </c>
      <c r="P1047" s="68">
        <v>85</v>
      </c>
      <c r="Q1047" s="69">
        <f t="shared" si="145"/>
        <v>0.9550561797752809</v>
      </c>
      <c r="R1047" s="69">
        <f t="shared" si="146"/>
        <v>4.49438202247191E-2</v>
      </c>
      <c r="S1047" s="120"/>
    </row>
    <row r="1048" spans="1:19" ht="15.75" customHeight="1" x14ac:dyDescent="0.25">
      <c r="A1048" s="58">
        <v>2501</v>
      </c>
      <c r="B1048" s="154"/>
      <c r="C1048" s="154"/>
      <c r="D1048" s="154"/>
      <c r="E1048" s="154"/>
      <c r="F1048" s="154"/>
      <c r="G1048" s="154"/>
      <c r="H1048" s="154"/>
      <c r="I1048" s="154">
        <v>68</v>
      </c>
      <c r="J1048" s="154"/>
      <c r="K1048" s="144"/>
      <c r="L1048" s="101"/>
      <c r="M1048" s="102"/>
      <c r="N1048" s="103"/>
      <c r="O1048" s="287">
        <f>IF(I1048=0,"",I1048/H1047)</f>
        <v>1</v>
      </c>
      <c r="P1048" s="68">
        <v>84</v>
      </c>
      <c r="Q1048" s="69">
        <f t="shared" si="145"/>
        <v>0.9882352941176471</v>
      </c>
      <c r="R1048" s="69">
        <f t="shared" si="146"/>
        <v>1.1764705882352899E-2</v>
      </c>
      <c r="S1048" s="120"/>
    </row>
    <row r="1049" spans="1:19" ht="15.75" customHeight="1" x14ac:dyDescent="0.25">
      <c r="A1049" s="58">
        <v>2502</v>
      </c>
      <c r="B1049" s="154"/>
      <c r="C1049" s="154"/>
      <c r="D1049" s="154"/>
      <c r="E1049" s="154"/>
      <c r="F1049" s="154"/>
      <c r="G1049" s="154"/>
      <c r="H1049" s="154"/>
      <c r="I1049" s="154"/>
      <c r="J1049" s="154">
        <v>68</v>
      </c>
      <c r="K1049" s="144">
        <v>58</v>
      </c>
      <c r="L1049" s="101"/>
      <c r="M1049" s="102"/>
      <c r="N1049" s="103"/>
      <c r="O1049" s="71">
        <f>IF(J1049=0,"",J1049/I1048)</f>
        <v>1</v>
      </c>
      <c r="P1049" s="68">
        <v>82</v>
      </c>
      <c r="Q1049" s="72">
        <f t="shared" si="145"/>
        <v>0.97619047619047616</v>
      </c>
      <c r="R1049" s="72">
        <f t="shared" si="146"/>
        <v>2.3809523809523836E-2</v>
      </c>
      <c r="S1049" s="120"/>
    </row>
    <row r="1050" spans="1:19" ht="15.75" customHeight="1" x14ac:dyDescent="0.25">
      <c r="A1050" s="58">
        <v>2601</v>
      </c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44"/>
      <c r="L1050" s="101"/>
      <c r="M1050" s="102"/>
      <c r="N1050" s="104"/>
      <c r="O1050" s="129"/>
      <c r="P1050" s="68"/>
      <c r="Q1050" s="130"/>
      <c r="R1050" s="131"/>
      <c r="S1050" s="120"/>
    </row>
    <row r="1051" spans="1:19" ht="15.75" customHeight="1" x14ac:dyDescent="0.25">
      <c r="A1051" s="58">
        <v>2602</v>
      </c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44"/>
      <c r="L1051" s="101"/>
      <c r="M1051" s="102"/>
      <c r="N1051" s="104"/>
      <c r="O1051" s="108"/>
      <c r="P1051" s="109"/>
      <c r="Q1051" s="110"/>
      <c r="R1051" s="108"/>
      <c r="S1051" s="120"/>
    </row>
    <row r="1052" spans="1:19" ht="15.75" customHeight="1" x14ac:dyDescent="0.25">
      <c r="A1052" s="58">
        <v>2701</v>
      </c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44"/>
      <c r="L1052" s="101"/>
      <c r="M1052" s="102"/>
      <c r="N1052" s="104"/>
      <c r="O1052" s="108"/>
      <c r="P1052" s="109"/>
      <c r="Q1052" s="110"/>
      <c r="R1052" s="108"/>
      <c r="S1052" s="120"/>
    </row>
    <row r="1053" spans="1:19" ht="15.75" customHeight="1" x14ac:dyDescent="0.25">
      <c r="A1053" s="58">
        <v>2702</v>
      </c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44"/>
      <c r="L1053" s="101"/>
      <c r="M1053" s="102"/>
      <c r="N1053" s="104"/>
      <c r="O1053" s="102"/>
      <c r="P1053" s="104"/>
      <c r="Q1053" s="146"/>
      <c r="R1053" s="108"/>
      <c r="S1053" s="120"/>
    </row>
    <row r="1054" spans="1:19" ht="15.75" customHeight="1" x14ac:dyDescent="0.25">
      <c r="A1054" s="58">
        <v>2801</v>
      </c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44"/>
      <c r="L1054" s="101"/>
      <c r="M1054" s="102"/>
      <c r="N1054" s="104"/>
      <c r="O1054" s="197" t="s">
        <v>83</v>
      </c>
      <c r="P1054" s="82"/>
      <c r="Q1054" s="111">
        <f>IF(SUM(K1047:K1050)=0,"",SUM(K1047:K1050))</f>
        <v>58</v>
      </c>
      <c r="R1054" s="199" t="s">
        <v>11</v>
      </c>
      <c r="S1054" s="120"/>
    </row>
    <row r="1055" spans="1:19" ht="15.75" customHeight="1" x14ac:dyDescent="0.25">
      <c r="A1055" s="58">
        <v>2802</v>
      </c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44"/>
      <c r="L1055" s="101"/>
      <c r="M1055" s="102"/>
      <c r="N1055" s="104"/>
      <c r="O1055" s="198" t="s">
        <v>85</v>
      </c>
      <c r="P1055" s="86" t="str">
        <f>IF(P1054/B1041=0,"",P1054/B1041)</f>
        <v/>
      </c>
      <c r="Q1055" s="112" t="str">
        <f>IF(P1054/Q1054=0,"",P1054/Q1054)</f>
        <v/>
      </c>
      <c r="R1055" s="200" t="s">
        <v>86</v>
      </c>
      <c r="S1055" s="120"/>
    </row>
    <row r="1056" spans="1:19" ht="15.75" customHeight="1" x14ac:dyDescent="0.25">
      <c r="A1056" s="58">
        <v>2901</v>
      </c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44"/>
      <c r="L1056" s="147"/>
      <c r="M1056" s="148"/>
      <c r="N1056" s="149"/>
      <c r="O1056" s="90"/>
      <c r="P1056" s="91"/>
      <c r="Q1056" s="91"/>
      <c r="R1056" s="113"/>
      <c r="S1056" s="120"/>
    </row>
    <row r="1057" spans="1:19" ht="18" customHeight="1" x14ac:dyDescent="0.25">
      <c r="A1057" s="28"/>
      <c r="B1057" s="297" t="s">
        <v>111</v>
      </c>
      <c r="C1057" s="297"/>
      <c r="D1057" s="297"/>
      <c r="E1057" s="297"/>
      <c r="F1057" s="297"/>
      <c r="G1057" s="297"/>
      <c r="H1057" s="297"/>
      <c r="I1057" s="297"/>
      <c r="J1057" s="297"/>
      <c r="K1057" s="93">
        <f>SUM(K1041:K1053)</f>
        <v>58</v>
      </c>
      <c r="L1057" s="94">
        <f>IF(K1049=0,"",K1049/B1041)</f>
        <v>0.47154471544715448</v>
      </c>
      <c r="M1057" s="94">
        <f>IF(K1057=0,"",K1057/B1041)</f>
        <v>0.47154471544715448</v>
      </c>
      <c r="N1057" s="94">
        <f>M1057-L1057</f>
        <v>0</v>
      </c>
      <c r="O1057" s="3"/>
      <c r="P1057" s="29"/>
      <c r="Q1057" s="22"/>
      <c r="R1057" s="3"/>
      <c r="S1057" s="120"/>
    </row>
    <row r="1058" spans="1:19" ht="12.75" x14ac:dyDescent="0.2"/>
    <row r="1059" spans="1:19" ht="12.75" x14ac:dyDescent="0.2"/>
    <row r="1060" spans="1:19" ht="26.25" x14ac:dyDescent="0.4">
      <c r="A1060" s="2"/>
      <c r="B1060" s="298" t="s">
        <v>99</v>
      </c>
      <c r="C1060" s="299"/>
      <c r="D1060" s="299"/>
      <c r="E1060" s="299"/>
      <c r="F1060" s="299"/>
      <c r="G1060" s="299"/>
      <c r="H1060" s="299"/>
      <c r="I1060" s="299"/>
      <c r="J1060" s="299"/>
      <c r="K1060" s="181" t="s">
        <v>123</v>
      </c>
      <c r="L1060" s="57"/>
      <c r="M1060" s="57"/>
      <c r="N1060" s="29"/>
      <c r="O1060" s="3"/>
      <c r="P1060" s="29"/>
      <c r="Q1060" s="29"/>
      <c r="R1060" s="29"/>
      <c r="S1060" s="120"/>
    </row>
    <row r="1061" spans="1:19" ht="20.25" x14ac:dyDescent="0.2">
      <c r="A1061" s="300" t="s">
        <v>10</v>
      </c>
      <c r="B1061" s="301" t="s">
        <v>100</v>
      </c>
      <c r="C1061" s="302"/>
      <c r="D1061" s="302"/>
      <c r="E1061" s="302"/>
      <c r="F1061" s="302"/>
      <c r="G1061" s="302"/>
      <c r="H1061" s="302"/>
      <c r="I1061" s="302"/>
      <c r="J1061" s="303"/>
      <c r="K1061" s="304" t="s">
        <v>11</v>
      </c>
      <c r="L1061" s="296" t="s">
        <v>3</v>
      </c>
      <c r="M1061" s="296" t="s">
        <v>4</v>
      </c>
      <c r="N1061" s="306" t="s">
        <v>5</v>
      </c>
      <c r="O1061" s="296" t="s">
        <v>6</v>
      </c>
      <c r="P1061" s="294" t="s">
        <v>7</v>
      </c>
      <c r="Q1061" s="294" t="s">
        <v>8</v>
      </c>
      <c r="R1061" s="296" t="s">
        <v>101</v>
      </c>
      <c r="S1061" s="120"/>
    </row>
    <row r="1062" spans="1:19" ht="15.75" x14ac:dyDescent="0.25">
      <c r="A1062" s="295"/>
      <c r="B1062" s="58" t="s">
        <v>102</v>
      </c>
      <c r="C1062" s="58" t="s">
        <v>103</v>
      </c>
      <c r="D1062" s="58" t="s">
        <v>104</v>
      </c>
      <c r="E1062" s="58" t="s">
        <v>105</v>
      </c>
      <c r="F1062" s="58" t="s">
        <v>106</v>
      </c>
      <c r="G1062" s="58" t="s">
        <v>107</v>
      </c>
      <c r="H1062" s="58" t="s">
        <v>108</v>
      </c>
      <c r="I1062" s="58" t="s">
        <v>109</v>
      </c>
      <c r="J1062" s="58" t="s">
        <v>110</v>
      </c>
      <c r="K1062" s="305"/>
      <c r="L1062" s="295"/>
      <c r="M1062" s="295"/>
      <c r="N1062" s="295"/>
      <c r="O1062" s="295"/>
      <c r="P1062" s="295"/>
      <c r="Q1062" s="295"/>
      <c r="R1062" s="295"/>
      <c r="S1062" s="120"/>
    </row>
    <row r="1063" spans="1:19" ht="15.75" customHeight="1" x14ac:dyDescent="0.25">
      <c r="A1063" s="58">
        <v>2201</v>
      </c>
      <c r="B1063" s="154">
        <v>115</v>
      </c>
      <c r="C1063" s="154"/>
      <c r="D1063" s="154"/>
      <c r="E1063" s="154"/>
      <c r="F1063" s="154"/>
      <c r="G1063" s="154"/>
      <c r="H1063" s="154"/>
      <c r="I1063" s="154"/>
      <c r="J1063" s="154"/>
      <c r="K1063" s="144"/>
      <c r="L1063" s="96"/>
      <c r="M1063" s="97"/>
      <c r="N1063" s="98"/>
      <c r="O1063" s="99"/>
      <c r="P1063" s="63">
        <f>B1063</f>
        <v>115</v>
      </c>
      <c r="Q1063" s="100"/>
      <c r="R1063" s="99"/>
      <c r="S1063" s="120"/>
    </row>
    <row r="1064" spans="1:19" ht="15.75" customHeight="1" x14ac:dyDescent="0.25">
      <c r="A1064" s="58">
        <v>2202</v>
      </c>
      <c r="B1064" s="154"/>
      <c r="C1064" s="154">
        <v>82</v>
      </c>
      <c r="D1064" s="154"/>
      <c r="E1064" s="154"/>
      <c r="F1064" s="154"/>
      <c r="G1064" s="154"/>
      <c r="H1064" s="154"/>
      <c r="I1064" s="154"/>
      <c r="J1064" s="154"/>
      <c r="K1064" s="144"/>
      <c r="L1064" s="101"/>
      <c r="M1064" s="102"/>
      <c r="N1064" s="103"/>
      <c r="O1064" s="67">
        <f>IF(C1064=0,"",C1064/B1063)</f>
        <v>0.71304347826086956</v>
      </c>
      <c r="P1064" s="68">
        <v>82</v>
      </c>
      <c r="Q1064" s="69">
        <f t="shared" ref="Q1064:Q1071" si="147">IF(P1064=0,"",P1064/P1063)</f>
        <v>0.71304347826086956</v>
      </c>
      <c r="R1064" s="69">
        <f t="shared" ref="R1064:R1071" si="148">IF(P1064=0,"",100%-Q1064)</f>
        <v>0.28695652173913044</v>
      </c>
      <c r="S1064" s="120"/>
    </row>
    <row r="1065" spans="1:19" ht="15.75" customHeight="1" x14ac:dyDescent="0.25">
      <c r="A1065" s="58">
        <v>2301</v>
      </c>
      <c r="B1065" s="154"/>
      <c r="C1065" s="154"/>
      <c r="D1065" s="154">
        <v>49</v>
      </c>
      <c r="E1065" s="154"/>
      <c r="F1065" s="154"/>
      <c r="G1065" s="154"/>
      <c r="H1065" s="154"/>
      <c r="I1065" s="154"/>
      <c r="J1065" s="154"/>
      <c r="K1065" s="144"/>
      <c r="L1065" s="101"/>
      <c r="M1065" s="102"/>
      <c r="N1065" s="103"/>
      <c r="O1065" s="67">
        <f>IF(D1065=0,"",D1065/C1064)</f>
        <v>0.59756097560975607</v>
      </c>
      <c r="P1065" s="68">
        <v>74</v>
      </c>
      <c r="Q1065" s="69">
        <f t="shared" si="147"/>
        <v>0.90243902439024393</v>
      </c>
      <c r="R1065" s="69">
        <f t="shared" si="148"/>
        <v>9.7560975609756073E-2</v>
      </c>
      <c r="S1065" s="8">
        <f>P1065/P1063</f>
        <v>0.64347826086956517</v>
      </c>
    </row>
    <row r="1066" spans="1:19" ht="15.75" customHeight="1" x14ac:dyDescent="0.25">
      <c r="A1066" s="58">
        <v>2302</v>
      </c>
      <c r="B1066" s="154"/>
      <c r="C1066" s="154"/>
      <c r="D1066" s="154"/>
      <c r="E1066" s="154">
        <v>39</v>
      </c>
      <c r="F1066" s="154"/>
      <c r="G1066" s="154"/>
      <c r="H1066" s="154"/>
      <c r="I1066" s="154"/>
      <c r="J1066" s="154"/>
      <c r="K1066" s="144"/>
      <c r="L1066" s="101"/>
      <c r="M1066" s="102"/>
      <c r="N1066" s="103"/>
      <c r="O1066" s="67">
        <f>IF(E1066=0,"",E1066/D1065)</f>
        <v>0.79591836734693877</v>
      </c>
      <c r="P1066" s="68">
        <v>64</v>
      </c>
      <c r="Q1066" s="69">
        <f t="shared" si="147"/>
        <v>0.86486486486486491</v>
      </c>
      <c r="R1066" s="69">
        <f t="shared" si="148"/>
        <v>0.13513513513513509</v>
      </c>
      <c r="S1066" s="120"/>
    </row>
    <row r="1067" spans="1:19" ht="15.75" customHeight="1" x14ac:dyDescent="0.25">
      <c r="A1067" s="58">
        <v>2401</v>
      </c>
      <c r="B1067" s="154"/>
      <c r="C1067" s="154"/>
      <c r="D1067" s="154"/>
      <c r="E1067" s="154"/>
      <c r="F1067" s="154">
        <v>37</v>
      </c>
      <c r="G1067" s="154"/>
      <c r="H1067" s="154"/>
      <c r="I1067" s="154"/>
      <c r="J1067" s="154"/>
      <c r="K1067" s="144"/>
      <c r="L1067" s="101"/>
      <c r="M1067" s="102"/>
      <c r="N1067" s="103"/>
      <c r="O1067" s="67">
        <f>IF(F1067=0,"",F1067/E1066)</f>
        <v>0.94871794871794868</v>
      </c>
      <c r="P1067" s="68">
        <v>56</v>
      </c>
      <c r="Q1067" s="69">
        <f t="shared" si="147"/>
        <v>0.875</v>
      </c>
      <c r="R1067" s="69">
        <f t="shared" si="148"/>
        <v>0.125</v>
      </c>
      <c r="S1067" s="120"/>
    </row>
    <row r="1068" spans="1:19" ht="15.75" customHeight="1" x14ac:dyDescent="0.25">
      <c r="A1068" s="58">
        <v>2402</v>
      </c>
      <c r="B1068" s="154"/>
      <c r="C1068" s="154"/>
      <c r="D1068" s="154"/>
      <c r="E1068" s="154"/>
      <c r="F1068" s="154"/>
      <c r="G1068" s="154">
        <v>34</v>
      </c>
      <c r="H1068" s="154"/>
      <c r="I1068" s="154"/>
      <c r="J1068" s="154"/>
      <c r="K1068" s="144"/>
      <c r="L1068" s="101"/>
      <c r="M1068" s="102"/>
      <c r="N1068" s="103"/>
      <c r="O1068" s="67">
        <f>IF(G1068=0,"",G1068/F1067)</f>
        <v>0.91891891891891897</v>
      </c>
      <c r="P1068" s="68">
        <v>54</v>
      </c>
      <c r="Q1068" s="69">
        <f t="shared" si="147"/>
        <v>0.9642857142857143</v>
      </c>
      <c r="R1068" s="69">
        <f t="shared" si="148"/>
        <v>3.5714285714285698E-2</v>
      </c>
      <c r="S1068" s="120"/>
    </row>
    <row r="1069" spans="1:19" ht="15.75" customHeight="1" x14ac:dyDescent="0.25">
      <c r="A1069" s="58">
        <v>2501</v>
      </c>
      <c r="B1069" s="154"/>
      <c r="C1069" s="154"/>
      <c r="D1069" s="154"/>
      <c r="E1069" s="154"/>
      <c r="F1069" s="154"/>
      <c r="G1069" s="154"/>
      <c r="H1069" s="154">
        <v>32</v>
      </c>
      <c r="I1069" s="154"/>
      <c r="J1069" s="154"/>
      <c r="K1069" s="144"/>
      <c r="L1069" s="101"/>
      <c r="M1069" s="102"/>
      <c r="N1069" s="103"/>
      <c r="O1069" s="67">
        <f>IF(H1069=0,"",H1069/G1068)</f>
        <v>0.94117647058823528</v>
      </c>
      <c r="P1069" s="68">
        <v>48</v>
      </c>
      <c r="Q1069" s="69">
        <f t="shared" si="147"/>
        <v>0.88888888888888884</v>
      </c>
      <c r="R1069" s="69">
        <f t="shared" si="148"/>
        <v>0.11111111111111116</v>
      </c>
      <c r="S1069" s="120"/>
    </row>
    <row r="1070" spans="1:19" ht="15.75" customHeight="1" x14ac:dyDescent="0.25">
      <c r="A1070" s="58">
        <v>2502</v>
      </c>
      <c r="B1070" s="154"/>
      <c r="C1070" s="154"/>
      <c r="D1070" s="154"/>
      <c r="E1070" s="154"/>
      <c r="F1070" s="154"/>
      <c r="G1070" s="154"/>
      <c r="H1070" s="154"/>
      <c r="I1070" s="154">
        <v>32</v>
      </c>
      <c r="J1070" s="154"/>
      <c r="K1070" s="144"/>
      <c r="L1070" s="101"/>
      <c r="M1070" s="102"/>
      <c r="N1070" s="103"/>
      <c r="O1070" s="67">
        <f>IF(I1070=0,"",I1070/H1069)</f>
        <v>1</v>
      </c>
      <c r="P1070" s="68">
        <v>48</v>
      </c>
      <c r="Q1070" s="69">
        <f t="shared" si="147"/>
        <v>1</v>
      </c>
      <c r="R1070" s="69">
        <f t="shared" si="148"/>
        <v>0</v>
      </c>
      <c r="S1070" s="120"/>
    </row>
    <row r="1071" spans="1:19" ht="15.75" customHeight="1" x14ac:dyDescent="0.25">
      <c r="A1071" s="58">
        <v>2601</v>
      </c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44"/>
      <c r="L1071" s="101"/>
      <c r="M1071" s="102"/>
      <c r="N1071" s="103"/>
      <c r="O1071" s="71" t="str">
        <f>IF(J1071=0,"",J1071/I1070)</f>
        <v/>
      </c>
      <c r="P1071" s="68"/>
      <c r="Q1071" s="72" t="str">
        <f t="shared" si="147"/>
        <v/>
      </c>
      <c r="R1071" s="72" t="str">
        <f t="shared" si="148"/>
        <v/>
      </c>
      <c r="S1071" s="120"/>
    </row>
    <row r="1072" spans="1:19" ht="15.75" customHeight="1" x14ac:dyDescent="0.25">
      <c r="A1072" s="58">
        <v>2602</v>
      </c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44"/>
      <c r="L1072" s="101"/>
      <c r="M1072" s="102"/>
      <c r="N1072" s="104"/>
      <c r="O1072" s="129"/>
      <c r="P1072" s="68"/>
      <c r="Q1072" s="130"/>
      <c r="R1072" s="131"/>
      <c r="S1072" s="120"/>
    </row>
    <row r="1073" spans="1:19" ht="15.75" customHeight="1" x14ac:dyDescent="0.25">
      <c r="A1073" s="58">
        <v>2701</v>
      </c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44"/>
      <c r="L1073" s="101"/>
      <c r="M1073" s="102"/>
      <c r="N1073" s="104"/>
      <c r="O1073" s="108"/>
      <c r="P1073" s="109"/>
      <c r="Q1073" s="110"/>
      <c r="R1073" s="108"/>
      <c r="S1073" s="120"/>
    </row>
    <row r="1074" spans="1:19" ht="15.75" customHeight="1" x14ac:dyDescent="0.25">
      <c r="A1074" s="58">
        <v>2702</v>
      </c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44"/>
      <c r="L1074" s="101"/>
      <c r="M1074" s="102"/>
      <c r="N1074" s="104"/>
      <c r="O1074" s="108"/>
      <c r="P1074" s="109"/>
      <c r="Q1074" s="110"/>
      <c r="R1074" s="108"/>
      <c r="S1074" s="120"/>
    </row>
    <row r="1075" spans="1:19" ht="15.75" customHeight="1" x14ac:dyDescent="0.25">
      <c r="A1075" s="58">
        <v>2801</v>
      </c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44"/>
      <c r="L1075" s="101"/>
      <c r="M1075" s="102"/>
      <c r="N1075" s="104"/>
      <c r="O1075" s="102"/>
      <c r="P1075" s="104"/>
      <c r="Q1075" s="146"/>
      <c r="R1075" s="108"/>
      <c r="S1075" s="120"/>
    </row>
    <row r="1076" spans="1:19" ht="15.75" customHeight="1" x14ac:dyDescent="0.25">
      <c r="A1076" s="58">
        <v>2802</v>
      </c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44"/>
      <c r="L1076" s="101"/>
      <c r="M1076" s="102"/>
      <c r="N1076" s="104"/>
      <c r="O1076" s="197" t="s">
        <v>83</v>
      </c>
      <c r="P1076" s="82"/>
      <c r="Q1076" s="111" t="str">
        <f>IF(SUM(K1069:K1072)=0,"",SUM(K1069:K1072))</f>
        <v/>
      </c>
      <c r="R1076" s="199" t="s">
        <v>11</v>
      </c>
      <c r="S1076" s="120"/>
    </row>
    <row r="1077" spans="1:19" ht="15.75" customHeight="1" x14ac:dyDescent="0.25">
      <c r="A1077" s="58">
        <v>2901</v>
      </c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44"/>
      <c r="L1077" s="101"/>
      <c r="M1077" s="102"/>
      <c r="N1077" s="104"/>
      <c r="O1077" s="198" t="s">
        <v>85</v>
      </c>
      <c r="P1077" s="86" t="str">
        <f>IF(P1076/B1063=0,"",P1076/B1063)</f>
        <v/>
      </c>
      <c r="Q1077" s="112" t="e">
        <f>IF(P1076/Q1076=0,"",P1076/Q1076)</f>
        <v>#VALUE!</v>
      </c>
      <c r="R1077" s="200" t="s">
        <v>86</v>
      </c>
      <c r="S1077" s="120"/>
    </row>
    <row r="1078" spans="1:19" ht="15.75" customHeight="1" x14ac:dyDescent="0.25">
      <c r="A1078" s="58">
        <v>2902</v>
      </c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44"/>
      <c r="L1078" s="147"/>
      <c r="M1078" s="148"/>
      <c r="N1078" s="149"/>
      <c r="O1078" s="90"/>
      <c r="P1078" s="91"/>
      <c r="Q1078" s="91"/>
      <c r="R1078" s="113"/>
      <c r="S1078" s="120"/>
    </row>
    <row r="1079" spans="1:19" ht="18" customHeight="1" x14ac:dyDescent="0.25">
      <c r="A1079" s="28"/>
      <c r="B1079" s="297" t="s">
        <v>111</v>
      </c>
      <c r="C1079" s="297"/>
      <c r="D1079" s="297"/>
      <c r="E1079" s="297"/>
      <c r="F1079" s="297"/>
      <c r="G1079" s="297"/>
      <c r="H1079" s="297"/>
      <c r="I1079" s="297"/>
      <c r="J1079" s="297"/>
      <c r="K1079" s="93">
        <f>SUM(K1063:K1075)</f>
        <v>0</v>
      </c>
      <c r="L1079" s="94" t="str">
        <f>IF(K1071=0,"",K1071/B1063)</f>
        <v/>
      </c>
      <c r="M1079" s="94" t="str">
        <f>IF(K1079=0,"",K1079/B1063)</f>
        <v/>
      </c>
      <c r="N1079" s="94" t="e">
        <f>M1079-L1079</f>
        <v>#VALUE!</v>
      </c>
      <c r="O1079" s="3"/>
      <c r="P1079" s="29"/>
      <c r="Q1079" s="22"/>
      <c r="R1079" s="3"/>
      <c r="S1079" s="120"/>
    </row>
    <row r="1080" spans="1:19" ht="12.75" x14ac:dyDescent="0.2">
      <c r="A1080" s="120"/>
      <c r="B1080" s="120"/>
      <c r="C1080" s="120"/>
      <c r="D1080" s="120"/>
      <c r="E1080" s="120"/>
      <c r="F1080" s="120"/>
      <c r="G1080" s="120"/>
      <c r="H1080" s="120"/>
      <c r="I1080" s="120"/>
      <c r="J1080" s="120"/>
      <c r="K1080" s="195"/>
      <c r="L1080" s="120"/>
      <c r="M1080" s="120"/>
      <c r="N1080" s="120"/>
      <c r="O1080" s="120"/>
      <c r="P1080" s="120"/>
      <c r="Q1080" s="120"/>
      <c r="R1080" s="120"/>
      <c r="S1080" s="120"/>
    </row>
    <row r="1081" spans="1:19" ht="12.75" x14ac:dyDescent="0.2">
      <c r="A1081" s="120"/>
      <c r="B1081" s="120"/>
      <c r="C1081" s="120"/>
      <c r="D1081" s="120"/>
      <c r="E1081" s="120"/>
      <c r="F1081" s="120"/>
      <c r="G1081" s="120"/>
      <c r="H1081" s="120"/>
      <c r="I1081" s="120"/>
      <c r="J1081" s="120"/>
      <c r="K1081" s="195"/>
      <c r="L1081" s="120"/>
      <c r="M1081" s="120"/>
      <c r="N1081" s="120"/>
      <c r="O1081" s="120"/>
      <c r="P1081" s="120"/>
      <c r="Q1081" s="120"/>
      <c r="R1081" s="120"/>
      <c r="S1081" s="120"/>
    </row>
    <row r="1082" spans="1:19" ht="26.25" x14ac:dyDescent="0.4">
      <c r="A1082" s="2"/>
      <c r="B1082" s="298" t="s">
        <v>99</v>
      </c>
      <c r="C1082" s="299"/>
      <c r="D1082" s="299"/>
      <c r="E1082" s="299"/>
      <c r="F1082" s="299"/>
      <c r="G1082" s="299"/>
      <c r="H1082" s="299"/>
      <c r="I1082" s="299"/>
      <c r="J1082" s="299"/>
      <c r="K1082" s="181" t="s">
        <v>124</v>
      </c>
      <c r="L1082" s="57"/>
      <c r="M1082" s="57"/>
      <c r="N1082" s="29"/>
      <c r="O1082" s="3"/>
      <c r="P1082" s="29"/>
      <c r="Q1082" s="29"/>
      <c r="R1082" s="29"/>
      <c r="S1082" s="120"/>
    </row>
    <row r="1083" spans="1:19" ht="20.25" x14ac:dyDescent="0.2">
      <c r="A1083" s="300" t="s">
        <v>10</v>
      </c>
      <c r="B1083" s="301" t="s">
        <v>100</v>
      </c>
      <c r="C1083" s="302"/>
      <c r="D1083" s="302"/>
      <c r="E1083" s="302"/>
      <c r="F1083" s="302"/>
      <c r="G1083" s="302"/>
      <c r="H1083" s="302"/>
      <c r="I1083" s="302"/>
      <c r="J1083" s="303"/>
      <c r="K1083" s="304" t="s">
        <v>11</v>
      </c>
      <c r="L1083" s="296" t="s">
        <v>3</v>
      </c>
      <c r="M1083" s="296" t="s">
        <v>4</v>
      </c>
      <c r="N1083" s="306" t="s">
        <v>5</v>
      </c>
      <c r="O1083" s="296" t="s">
        <v>6</v>
      </c>
      <c r="P1083" s="294" t="s">
        <v>7</v>
      </c>
      <c r="Q1083" s="294" t="s">
        <v>8</v>
      </c>
      <c r="R1083" s="296" t="s">
        <v>101</v>
      </c>
      <c r="S1083" s="120"/>
    </row>
    <row r="1084" spans="1:19" ht="15.75" x14ac:dyDescent="0.25">
      <c r="A1084" s="295"/>
      <c r="B1084" s="58" t="s">
        <v>102</v>
      </c>
      <c r="C1084" s="58" t="s">
        <v>103</v>
      </c>
      <c r="D1084" s="58" t="s">
        <v>104</v>
      </c>
      <c r="E1084" s="58" t="s">
        <v>105</v>
      </c>
      <c r="F1084" s="58" t="s">
        <v>106</v>
      </c>
      <c r="G1084" s="58" t="s">
        <v>107</v>
      </c>
      <c r="H1084" s="58" t="s">
        <v>108</v>
      </c>
      <c r="I1084" s="58" t="s">
        <v>109</v>
      </c>
      <c r="J1084" s="58" t="s">
        <v>110</v>
      </c>
      <c r="K1084" s="305"/>
      <c r="L1084" s="295"/>
      <c r="M1084" s="295"/>
      <c r="N1084" s="295"/>
      <c r="O1084" s="295"/>
      <c r="P1084" s="295"/>
      <c r="Q1084" s="295"/>
      <c r="R1084" s="295"/>
      <c r="S1084" s="120"/>
    </row>
    <row r="1085" spans="1:19" ht="15.75" customHeight="1" x14ac:dyDescent="0.25">
      <c r="A1085" s="58">
        <v>2202</v>
      </c>
      <c r="B1085" s="154">
        <v>125</v>
      </c>
      <c r="C1085" s="154"/>
      <c r="D1085" s="154"/>
      <c r="E1085" s="154"/>
      <c r="F1085" s="154"/>
      <c r="G1085" s="154"/>
      <c r="H1085" s="154"/>
      <c r="I1085" s="154"/>
      <c r="J1085" s="154"/>
      <c r="K1085" s="144"/>
      <c r="L1085" s="96"/>
      <c r="M1085" s="97"/>
      <c r="N1085" s="98"/>
      <c r="O1085" s="99"/>
      <c r="P1085" s="63">
        <f>B1085</f>
        <v>125</v>
      </c>
      <c r="Q1085" s="100"/>
      <c r="R1085" s="99"/>
      <c r="S1085" s="120"/>
    </row>
    <row r="1086" spans="1:19" ht="15.75" customHeight="1" x14ac:dyDescent="0.25">
      <c r="A1086" s="58">
        <v>2301</v>
      </c>
      <c r="B1086" s="154"/>
      <c r="C1086" s="154">
        <v>84</v>
      </c>
      <c r="D1086" s="154"/>
      <c r="E1086" s="154"/>
      <c r="F1086" s="154"/>
      <c r="G1086" s="154"/>
      <c r="H1086" s="154"/>
      <c r="I1086" s="154"/>
      <c r="J1086" s="154"/>
      <c r="K1086" s="144"/>
      <c r="L1086" s="101"/>
      <c r="M1086" s="102"/>
      <c r="N1086" s="103"/>
      <c r="O1086" s="67">
        <f>IF(C1086=0,"",C1086/B1085)</f>
        <v>0.67200000000000004</v>
      </c>
      <c r="P1086" s="68">
        <v>85</v>
      </c>
      <c r="Q1086" s="69">
        <f t="shared" ref="Q1086:Q1093" si="149">IF(P1086=0,"",P1086/P1085)</f>
        <v>0.68</v>
      </c>
      <c r="R1086" s="69">
        <f t="shared" ref="R1086:R1093" si="150">IF(P1086=0,"",100%-Q1086)</f>
        <v>0.31999999999999995</v>
      </c>
      <c r="S1086" s="120"/>
    </row>
    <row r="1087" spans="1:19" ht="15.75" customHeight="1" x14ac:dyDescent="0.25">
      <c r="A1087" s="58">
        <v>2302</v>
      </c>
      <c r="B1087" s="154"/>
      <c r="C1087" s="154"/>
      <c r="D1087" s="154">
        <v>57</v>
      </c>
      <c r="E1087" s="154"/>
      <c r="F1087" s="154"/>
      <c r="G1087" s="154"/>
      <c r="H1087" s="154"/>
      <c r="I1087" s="154"/>
      <c r="J1087" s="154"/>
      <c r="K1087" s="144"/>
      <c r="L1087" s="101"/>
      <c r="M1087" s="102"/>
      <c r="N1087" s="103"/>
      <c r="O1087" s="67">
        <f>IF(D1087=0,"",D1087/C1086)</f>
        <v>0.6785714285714286</v>
      </c>
      <c r="P1087" s="68">
        <v>73</v>
      </c>
      <c r="Q1087" s="69">
        <f t="shared" si="149"/>
        <v>0.85882352941176465</v>
      </c>
      <c r="R1087" s="69">
        <f t="shared" si="150"/>
        <v>0.14117647058823535</v>
      </c>
      <c r="S1087" s="8">
        <f>P1087/P1085</f>
        <v>0.58399999999999996</v>
      </c>
    </row>
    <row r="1088" spans="1:19" ht="15.75" customHeight="1" x14ac:dyDescent="0.25">
      <c r="A1088" s="58">
        <v>2401</v>
      </c>
      <c r="B1088" s="154"/>
      <c r="C1088" s="154"/>
      <c r="D1088" s="154"/>
      <c r="E1088" s="154">
        <v>53</v>
      </c>
      <c r="F1088" s="154"/>
      <c r="G1088" s="154"/>
      <c r="H1088" s="154"/>
      <c r="I1088" s="154"/>
      <c r="J1088" s="154"/>
      <c r="K1088" s="144"/>
      <c r="L1088" s="101"/>
      <c r="M1088" s="102"/>
      <c r="N1088" s="103"/>
      <c r="O1088" s="67">
        <f>IF(E1088=0,"",E1088/D1087)</f>
        <v>0.92982456140350878</v>
      </c>
      <c r="P1088" s="68">
        <v>69</v>
      </c>
      <c r="Q1088" s="69">
        <f t="shared" si="149"/>
        <v>0.9452054794520548</v>
      </c>
      <c r="R1088" s="69">
        <f t="shared" si="150"/>
        <v>5.4794520547945202E-2</v>
      </c>
      <c r="S1088" s="120"/>
    </row>
    <row r="1089" spans="1:19" ht="15.75" customHeight="1" x14ac:dyDescent="0.25">
      <c r="A1089" s="58">
        <v>2402</v>
      </c>
      <c r="B1089" s="154"/>
      <c r="C1089" s="154"/>
      <c r="D1089" s="154"/>
      <c r="E1089" s="154"/>
      <c r="F1089" s="154">
        <v>47</v>
      </c>
      <c r="G1089" s="154"/>
      <c r="H1089" s="154"/>
      <c r="I1089" s="154"/>
      <c r="J1089" s="154"/>
      <c r="K1089" s="144"/>
      <c r="L1089" s="101"/>
      <c r="M1089" s="102"/>
      <c r="N1089" s="103"/>
      <c r="O1089" s="67">
        <f>IF(F1089=0,"",F1089/E1088)</f>
        <v>0.8867924528301887</v>
      </c>
      <c r="P1089" s="68">
        <v>63</v>
      </c>
      <c r="Q1089" s="69">
        <f t="shared" si="149"/>
        <v>0.91304347826086951</v>
      </c>
      <c r="R1089" s="69">
        <f t="shared" si="150"/>
        <v>8.6956521739130488E-2</v>
      </c>
      <c r="S1089" s="120"/>
    </row>
    <row r="1090" spans="1:19" ht="15.75" customHeight="1" x14ac:dyDescent="0.25">
      <c r="A1090" s="58">
        <v>2501</v>
      </c>
      <c r="B1090" s="154"/>
      <c r="C1090" s="154"/>
      <c r="D1090" s="154"/>
      <c r="E1090" s="154"/>
      <c r="F1090" s="154"/>
      <c r="G1090" s="154">
        <v>45</v>
      </c>
      <c r="H1090" s="154"/>
      <c r="I1090" s="154"/>
      <c r="J1090" s="154"/>
      <c r="K1090" s="144"/>
      <c r="L1090" s="101"/>
      <c r="M1090" s="102"/>
      <c r="N1090" s="103"/>
      <c r="O1090" s="67">
        <f>IF(G1090=0,"",G1090/F1089)</f>
        <v>0.95744680851063835</v>
      </c>
      <c r="P1090" s="68">
        <v>62</v>
      </c>
      <c r="Q1090" s="69">
        <f t="shared" si="149"/>
        <v>0.98412698412698407</v>
      </c>
      <c r="R1090" s="69">
        <f t="shared" si="150"/>
        <v>1.5873015873015928E-2</v>
      </c>
      <c r="S1090" s="120"/>
    </row>
    <row r="1091" spans="1:19" ht="15.75" customHeight="1" x14ac:dyDescent="0.25">
      <c r="A1091" s="58">
        <v>2502</v>
      </c>
      <c r="B1091" s="154"/>
      <c r="C1091" s="154"/>
      <c r="D1091" s="154"/>
      <c r="E1091" s="154"/>
      <c r="F1091" s="154"/>
      <c r="G1091" s="154"/>
      <c r="H1091" s="154">
        <v>41</v>
      </c>
      <c r="I1091" s="154"/>
      <c r="J1091" s="154"/>
      <c r="K1091" s="144"/>
      <c r="L1091" s="101"/>
      <c r="M1091" s="102"/>
      <c r="N1091" s="103"/>
      <c r="O1091" s="67">
        <f>IF(H1091=0,"",H1091/G1090)</f>
        <v>0.91111111111111109</v>
      </c>
      <c r="P1091" s="68">
        <v>57</v>
      </c>
      <c r="Q1091" s="69">
        <f t="shared" si="149"/>
        <v>0.91935483870967738</v>
      </c>
      <c r="R1091" s="69">
        <f t="shared" si="150"/>
        <v>8.064516129032262E-2</v>
      </c>
      <c r="S1091" s="120"/>
    </row>
    <row r="1092" spans="1:19" ht="15.75" customHeight="1" x14ac:dyDescent="0.25">
      <c r="A1092" s="58">
        <v>2601</v>
      </c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44"/>
      <c r="L1092" s="101"/>
      <c r="M1092" s="102"/>
      <c r="N1092" s="103"/>
      <c r="O1092" s="67" t="str">
        <f>IF(I1092=0,"",I1092/H1091)</f>
        <v/>
      </c>
      <c r="P1092" s="68"/>
      <c r="Q1092" s="69" t="str">
        <f t="shared" si="149"/>
        <v/>
      </c>
      <c r="R1092" s="69" t="str">
        <f t="shared" si="150"/>
        <v/>
      </c>
      <c r="S1092" s="120"/>
    </row>
    <row r="1093" spans="1:19" ht="15.75" customHeight="1" x14ac:dyDescent="0.25">
      <c r="A1093" s="58">
        <v>2602</v>
      </c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44"/>
      <c r="L1093" s="101"/>
      <c r="M1093" s="102"/>
      <c r="N1093" s="103"/>
      <c r="O1093" s="71" t="str">
        <f>IF(J1093=0,"",J1093/I1092)</f>
        <v/>
      </c>
      <c r="P1093" s="68"/>
      <c r="Q1093" s="72" t="str">
        <f t="shared" si="149"/>
        <v/>
      </c>
      <c r="R1093" s="72" t="str">
        <f t="shared" si="150"/>
        <v/>
      </c>
      <c r="S1093" s="120"/>
    </row>
    <row r="1094" spans="1:19" ht="15.75" customHeight="1" x14ac:dyDescent="0.25">
      <c r="A1094" s="58">
        <v>2701</v>
      </c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44"/>
      <c r="L1094" s="101"/>
      <c r="M1094" s="102"/>
      <c r="N1094" s="104"/>
      <c r="O1094" s="129"/>
      <c r="P1094" s="68"/>
      <c r="Q1094" s="130"/>
      <c r="R1094" s="131"/>
      <c r="S1094" s="120"/>
    </row>
    <row r="1095" spans="1:19" ht="15.75" customHeight="1" x14ac:dyDescent="0.25">
      <c r="A1095" s="58">
        <v>2702</v>
      </c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44"/>
      <c r="L1095" s="101"/>
      <c r="M1095" s="102"/>
      <c r="N1095" s="104"/>
      <c r="O1095" s="108"/>
      <c r="P1095" s="109"/>
      <c r="Q1095" s="110"/>
      <c r="R1095" s="108"/>
      <c r="S1095" s="120"/>
    </row>
    <row r="1096" spans="1:19" ht="15.75" customHeight="1" x14ac:dyDescent="0.25">
      <c r="A1096" s="58">
        <v>2801</v>
      </c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44"/>
      <c r="L1096" s="101"/>
      <c r="M1096" s="102"/>
      <c r="N1096" s="104"/>
      <c r="O1096" s="108"/>
      <c r="P1096" s="109"/>
      <c r="Q1096" s="110"/>
      <c r="R1096" s="108"/>
      <c r="S1096" s="120"/>
    </row>
    <row r="1097" spans="1:19" ht="15.75" customHeight="1" x14ac:dyDescent="0.25">
      <c r="A1097" s="58">
        <v>2802</v>
      </c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44"/>
      <c r="L1097" s="101"/>
      <c r="M1097" s="102"/>
      <c r="N1097" s="104"/>
      <c r="O1097" s="102"/>
      <c r="P1097" s="104"/>
      <c r="Q1097" s="146"/>
      <c r="R1097" s="108"/>
      <c r="S1097" s="120"/>
    </row>
    <row r="1098" spans="1:19" ht="15.75" customHeight="1" x14ac:dyDescent="0.25">
      <c r="A1098" s="58">
        <v>2901</v>
      </c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44"/>
      <c r="L1098" s="101"/>
      <c r="M1098" s="102"/>
      <c r="N1098" s="104"/>
      <c r="O1098" s="197" t="s">
        <v>83</v>
      </c>
      <c r="P1098" s="82"/>
      <c r="Q1098" s="111" t="str">
        <f>IF(SUM(K1091:K1094)=0,"",SUM(K1091:K1094))</f>
        <v/>
      </c>
      <c r="R1098" s="199" t="s">
        <v>11</v>
      </c>
      <c r="S1098" s="120"/>
    </row>
    <row r="1099" spans="1:19" ht="15.75" customHeight="1" x14ac:dyDescent="0.25">
      <c r="A1099" s="58">
        <v>2902</v>
      </c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44"/>
      <c r="L1099" s="101"/>
      <c r="M1099" s="102"/>
      <c r="N1099" s="104"/>
      <c r="O1099" s="198" t="s">
        <v>85</v>
      </c>
      <c r="P1099" s="86" t="str">
        <f>IF(P1098/B1085=0,"",P1098/B1085)</f>
        <v/>
      </c>
      <c r="Q1099" s="112" t="e">
        <f>IF(P1098/Q1098=0,"",P1098/Q1098)</f>
        <v>#VALUE!</v>
      </c>
      <c r="R1099" s="200" t="s">
        <v>86</v>
      </c>
      <c r="S1099" s="120"/>
    </row>
    <row r="1100" spans="1:19" ht="15.75" customHeight="1" x14ac:dyDescent="0.25">
      <c r="A1100" s="58">
        <v>3001</v>
      </c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44"/>
      <c r="L1100" s="147"/>
      <c r="M1100" s="148"/>
      <c r="N1100" s="149"/>
      <c r="O1100" s="90"/>
      <c r="P1100" s="91"/>
      <c r="Q1100" s="91"/>
      <c r="R1100" s="113"/>
      <c r="S1100" s="120"/>
    </row>
    <row r="1101" spans="1:19" ht="18" customHeight="1" x14ac:dyDescent="0.25">
      <c r="A1101" s="28"/>
      <c r="B1101" s="297" t="s">
        <v>111</v>
      </c>
      <c r="C1101" s="297"/>
      <c r="D1101" s="297"/>
      <c r="E1101" s="297"/>
      <c r="F1101" s="297"/>
      <c r="G1101" s="297"/>
      <c r="H1101" s="297"/>
      <c r="I1101" s="297"/>
      <c r="J1101" s="297"/>
      <c r="K1101" s="93">
        <f>SUM(K1085:K1097)</f>
        <v>0</v>
      </c>
      <c r="L1101" s="94" t="str">
        <f>IF(K1093=0,"",K1093/B1085)</f>
        <v/>
      </c>
      <c r="M1101" s="94" t="str">
        <f>IF(K1101=0,"",K1101/B1085)</f>
        <v/>
      </c>
      <c r="N1101" s="94" t="e">
        <f>M1101-L1101</f>
        <v>#VALUE!</v>
      </c>
      <c r="O1101" s="3"/>
      <c r="P1101" s="29"/>
      <c r="Q1101" s="22"/>
      <c r="R1101" s="3"/>
      <c r="S1101" s="120"/>
    </row>
    <row r="1102" spans="1:19" ht="12.75" x14ac:dyDescent="0.2">
      <c r="A1102" s="120"/>
      <c r="B1102" s="120"/>
      <c r="C1102" s="120"/>
      <c r="D1102" s="120"/>
      <c r="E1102" s="120"/>
      <c r="F1102" s="120"/>
      <c r="G1102" s="120"/>
      <c r="H1102" s="120"/>
      <c r="I1102" s="120"/>
      <c r="J1102" s="120"/>
      <c r="K1102" s="195"/>
      <c r="L1102" s="120"/>
      <c r="M1102" s="120"/>
      <c r="N1102" s="120"/>
      <c r="O1102" s="120"/>
      <c r="P1102" s="120"/>
      <c r="Q1102" s="120"/>
      <c r="R1102" s="120"/>
      <c r="S1102" s="120"/>
    </row>
    <row r="1103" spans="1:19" ht="12.75" x14ac:dyDescent="0.2">
      <c r="A1103" s="120"/>
      <c r="B1103" s="120"/>
      <c r="C1103" s="120"/>
      <c r="D1103" s="120"/>
      <c r="E1103" s="120"/>
      <c r="F1103" s="120"/>
      <c r="G1103" s="120"/>
      <c r="H1103" s="120"/>
      <c r="I1103" s="120"/>
      <c r="J1103" s="120"/>
      <c r="K1103" s="195"/>
      <c r="L1103" s="120"/>
      <c r="M1103" s="120"/>
      <c r="N1103" s="120"/>
      <c r="O1103" s="120"/>
      <c r="P1103" s="120"/>
      <c r="Q1103" s="120"/>
      <c r="R1103" s="120"/>
      <c r="S1103" s="120"/>
    </row>
    <row r="1104" spans="1:19" ht="26.25" x14ac:dyDescent="0.4">
      <c r="A1104" s="2"/>
      <c r="B1104" s="298" t="s">
        <v>99</v>
      </c>
      <c r="C1104" s="299"/>
      <c r="D1104" s="299"/>
      <c r="E1104" s="299"/>
      <c r="F1104" s="299"/>
      <c r="G1104" s="299"/>
      <c r="H1104" s="299"/>
      <c r="I1104" s="299"/>
      <c r="J1104" s="299"/>
      <c r="K1104" s="181" t="s">
        <v>142</v>
      </c>
      <c r="L1104" s="57"/>
      <c r="M1104" s="57"/>
      <c r="N1104" s="29"/>
      <c r="O1104" s="3"/>
      <c r="P1104" s="29"/>
      <c r="Q1104" s="29"/>
      <c r="R1104" s="29"/>
      <c r="S1104" s="120"/>
    </row>
    <row r="1105" spans="1:19" ht="20.25" x14ac:dyDescent="0.2">
      <c r="A1105" s="300" t="s">
        <v>10</v>
      </c>
      <c r="B1105" s="301" t="s">
        <v>100</v>
      </c>
      <c r="C1105" s="302"/>
      <c r="D1105" s="302"/>
      <c r="E1105" s="302"/>
      <c r="F1105" s="302"/>
      <c r="G1105" s="302"/>
      <c r="H1105" s="302"/>
      <c r="I1105" s="302"/>
      <c r="J1105" s="303"/>
      <c r="K1105" s="304" t="s">
        <v>11</v>
      </c>
      <c r="L1105" s="296" t="s">
        <v>3</v>
      </c>
      <c r="M1105" s="296" t="s">
        <v>4</v>
      </c>
      <c r="N1105" s="306" t="s">
        <v>5</v>
      </c>
      <c r="O1105" s="296" t="s">
        <v>6</v>
      </c>
      <c r="P1105" s="294" t="s">
        <v>7</v>
      </c>
      <c r="Q1105" s="294" t="s">
        <v>8</v>
      </c>
      <c r="R1105" s="296" t="s">
        <v>101</v>
      </c>
      <c r="S1105" s="120"/>
    </row>
    <row r="1106" spans="1:19" ht="15.75" x14ac:dyDescent="0.25">
      <c r="A1106" s="295"/>
      <c r="B1106" s="58" t="s">
        <v>102</v>
      </c>
      <c r="C1106" s="58" t="s">
        <v>103</v>
      </c>
      <c r="D1106" s="58" t="s">
        <v>104</v>
      </c>
      <c r="E1106" s="58" t="s">
        <v>105</v>
      </c>
      <c r="F1106" s="58" t="s">
        <v>106</v>
      </c>
      <c r="G1106" s="58" t="s">
        <v>107</v>
      </c>
      <c r="H1106" s="58" t="s">
        <v>108</v>
      </c>
      <c r="I1106" s="58" t="s">
        <v>109</v>
      </c>
      <c r="J1106" s="58" t="s">
        <v>110</v>
      </c>
      <c r="K1106" s="305"/>
      <c r="L1106" s="295"/>
      <c r="M1106" s="295"/>
      <c r="N1106" s="295"/>
      <c r="O1106" s="295"/>
      <c r="P1106" s="295"/>
      <c r="Q1106" s="295"/>
      <c r="R1106" s="295"/>
      <c r="S1106" s="120"/>
    </row>
    <row r="1107" spans="1:19" ht="15.75" customHeight="1" x14ac:dyDescent="0.25">
      <c r="A1107" s="58">
        <v>2301</v>
      </c>
      <c r="B1107" s="154">
        <v>123</v>
      </c>
      <c r="C1107" s="154"/>
      <c r="D1107" s="154"/>
      <c r="E1107" s="154"/>
      <c r="F1107" s="154"/>
      <c r="G1107" s="154"/>
      <c r="H1107" s="154"/>
      <c r="I1107" s="154"/>
      <c r="J1107" s="154"/>
      <c r="K1107" s="144"/>
      <c r="L1107" s="96"/>
      <c r="M1107" s="97"/>
      <c r="N1107" s="98"/>
      <c r="O1107" s="99"/>
      <c r="P1107" s="63">
        <f>B1107</f>
        <v>123</v>
      </c>
      <c r="Q1107" s="100"/>
      <c r="R1107" s="99"/>
      <c r="S1107" s="120"/>
    </row>
    <row r="1108" spans="1:19" ht="15.75" customHeight="1" x14ac:dyDescent="0.25">
      <c r="A1108" s="58">
        <v>2302</v>
      </c>
      <c r="B1108" s="154"/>
      <c r="C1108" s="154">
        <v>98</v>
      </c>
      <c r="D1108" s="154"/>
      <c r="E1108" s="154"/>
      <c r="F1108" s="154"/>
      <c r="G1108" s="154"/>
      <c r="H1108" s="154"/>
      <c r="I1108" s="154"/>
      <c r="J1108" s="154"/>
      <c r="K1108" s="144"/>
      <c r="L1108" s="101"/>
      <c r="M1108" s="102"/>
      <c r="N1108" s="103"/>
      <c r="O1108" s="67">
        <f>IF(C1108=0,"",C1108/B1107)</f>
        <v>0.7967479674796748</v>
      </c>
      <c r="P1108" s="68">
        <v>100</v>
      </c>
      <c r="Q1108" s="69">
        <f t="shared" ref="Q1108:Q1115" si="151">IF(P1108=0,"",P1108/P1107)</f>
        <v>0.81300813008130079</v>
      </c>
      <c r="R1108" s="69">
        <f t="shared" ref="R1108:R1115" si="152">IF(P1108=0,"",100%-Q1108)</f>
        <v>0.18699186991869921</v>
      </c>
      <c r="S1108" s="120"/>
    </row>
    <row r="1109" spans="1:19" ht="15.75" customHeight="1" x14ac:dyDescent="0.25">
      <c r="A1109" s="58">
        <v>2401</v>
      </c>
      <c r="B1109" s="154"/>
      <c r="C1109" s="154"/>
      <c r="D1109" s="154">
        <v>72</v>
      </c>
      <c r="E1109" s="154"/>
      <c r="F1109" s="154"/>
      <c r="G1109" s="154"/>
      <c r="H1109" s="154"/>
      <c r="I1109" s="154"/>
      <c r="J1109" s="154"/>
      <c r="K1109" s="144"/>
      <c r="L1109" s="101"/>
      <c r="M1109" s="102"/>
      <c r="N1109" s="103"/>
      <c r="O1109" s="67">
        <f>IF(D1109=0,"",D1109/C1108)</f>
        <v>0.73469387755102045</v>
      </c>
      <c r="P1109" s="68">
        <v>90</v>
      </c>
      <c r="Q1109" s="69">
        <f t="shared" si="151"/>
        <v>0.9</v>
      </c>
      <c r="R1109" s="69">
        <f t="shared" si="152"/>
        <v>9.9999999999999978E-2</v>
      </c>
      <c r="S1109" s="8">
        <f>P1109/P1107</f>
        <v>0.73170731707317072</v>
      </c>
    </row>
    <row r="1110" spans="1:19" ht="15.75" customHeight="1" x14ac:dyDescent="0.25">
      <c r="A1110" s="58">
        <v>2402</v>
      </c>
      <c r="B1110" s="154"/>
      <c r="C1110" s="154"/>
      <c r="D1110" s="154"/>
      <c r="E1110" s="154">
        <v>56</v>
      </c>
      <c r="F1110" s="154"/>
      <c r="G1110" s="154"/>
      <c r="H1110" s="154"/>
      <c r="I1110" s="154"/>
      <c r="J1110" s="154"/>
      <c r="K1110" s="144"/>
      <c r="L1110" s="101"/>
      <c r="M1110" s="102"/>
      <c r="N1110" s="103"/>
      <c r="O1110" s="67">
        <f>IF(E1110=0,"",E1110/D1109)</f>
        <v>0.77777777777777779</v>
      </c>
      <c r="P1110" s="68">
        <v>78</v>
      </c>
      <c r="Q1110" s="69">
        <f t="shared" si="151"/>
        <v>0.8666666666666667</v>
      </c>
      <c r="R1110" s="69">
        <f t="shared" si="152"/>
        <v>0.1333333333333333</v>
      </c>
      <c r="S1110" s="120"/>
    </row>
    <row r="1111" spans="1:19" ht="15.75" customHeight="1" x14ac:dyDescent="0.25">
      <c r="A1111" s="58">
        <v>2501</v>
      </c>
      <c r="B1111" s="154"/>
      <c r="C1111" s="154"/>
      <c r="D1111" s="154"/>
      <c r="E1111" s="154"/>
      <c r="F1111" s="154">
        <v>49</v>
      </c>
      <c r="G1111" s="154"/>
      <c r="H1111" s="154"/>
      <c r="I1111" s="154"/>
      <c r="J1111" s="154"/>
      <c r="K1111" s="144"/>
      <c r="L1111" s="101"/>
      <c r="M1111" s="102"/>
      <c r="N1111" s="103"/>
      <c r="O1111" s="67">
        <f>IF(F1111=0,"",F1111/E1110)</f>
        <v>0.875</v>
      </c>
      <c r="P1111" s="68">
        <v>72</v>
      </c>
      <c r="Q1111" s="69">
        <f t="shared" si="151"/>
        <v>0.92307692307692313</v>
      </c>
      <c r="R1111" s="69">
        <f t="shared" si="152"/>
        <v>7.6923076923076872E-2</v>
      </c>
      <c r="S1111" s="120"/>
    </row>
    <row r="1112" spans="1:19" ht="15.75" customHeight="1" x14ac:dyDescent="0.25">
      <c r="A1112" s="58">
        <v>2502</v>
      </c>
      <c r="B1112" s="154"/>
      <c r="C1112" s="154"/>
      <c r="D1112" s="154"/>
      <c r="E1112" s="154"/>
      <c r="F1112" s="154"/>
      <c r="G1112" s="154">
        <v>42</v>
      </c>
      <c r="H1112" s="154"/>
      <c r="I1112" s="154"/>
      <c r="J1112" s="154"/>
      <c r="K1112" s="144"/>
      <c r="L1112" s="101"/>
      <c r="M1112" s="102"/>
      <c r="N1112" s="103"/>
      <c r="O1112" s="67">
        <f>IF(G1112=0,"",G1112/F1111)</f>
        <v>0.8571428571428571</v>
      </c>
      <c r="P1112" s="68">
        <v>68</v>
      </c>
      <c r="Q1112" s="69">
        <f t="shared" si="151"/>
        <v>0.94444444444444442</v>
      </c>
      <c r="R1112" s="69">
        <f t="shared" si="152"/>
        <v>5.555555555555558E-2</v>
      </c>
      <c r="S1112" s="120"/>
    </row>
    <row r="1113" spans="1:19" ht="15.75" customHeight="1" x14ac:dyDescent="0.25">
      <c r="A1113" s="58">
        <v>2601</v>
      </c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44"/>
      <c r="L1113" s="101"/>
      <c r="M1113" s="102"/>
      <c r="N1113" s="103"/>
      <c r="O1113" s="67" t="str">
        <f>IF(H1113=0,"",H1113/G1112)</f>
        <v/>
      </c>
      <c r="P1113" s="68"/>
      <c r="Q1113" s="69" t="str">
        <f t="shared" si="151"/>
        <v/>
      </c>
      <c r="R1113" s="69" t="str">
        <f t="shared" si="152"/>
        <v/>
      </c>
      <c r="S1113" s="120"/>
    </row>
    <row r="1114" spans="1:19" ht="15.75" customHeight="1" x14ac:dyDescent="0.25">
      <c r="A1114" s="58">
        <v>2602</v>
      </c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44"/>
      <c r="L1114" s="101"/>
      <c r="M1114" s="102"/>
      <c r="N1114" s="103"/>
      <c r="O1114" s="67" t="str">
        <f>IF(I1114=0,"",I1114/H1113)</f>
        <v/>
      </c>
      <c r="P1114" s="68"/>
      <c r="Q1114" s="69" t="str">
        <f t="shared" si="151"/>
        <v/>
      </c>
      <c r="R1114" s="69" t="str">
        <f t="shared" si="152"/>
        <v/>
      </c>
      <c r="S1114" s="120"/>
    </row>
    <row r="1115" spans="1:19" ht="15.75" customHeight="1" x14ac:dyDescent="0.25">
      <c r="A1115" s="58">
        <v>2701</v>
      </c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44"/>
      <c r="L1115" s="101"/>
      <c r="M1115" s="102"/>
      <c r="N1115" s="103"/>
      <c r="O1115" s="71" t="str">
        <f>IF(J1115=0,"",J1115/I1114)</f>
        <v/>
      </c>
      <c r="P1115" s="68"/>
      <c r="Q1115" s="72" t="str">
        <f t="shared" si="151"/>
        <v/>
      </c>
      <c r="R1115" s="72" t="str">
        <f t="shared" si="152"/>
        <v/>
      </c>
      <c r="S1115" s="120"/>
    </row>
    <row r="1116" spans="1:19" ht="15.75" customHeight="1" x14ac:dyDescent="0.25">
      <c r="A1116" s="58">
        <v>2702</v>
      </c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44"/>
      <c r="L1116" s="101"/>
      <c r="M1116" s="102"/>
      <c r="N1116" s="104"/>
      <c r="O1116" s="129"/>
      <c r="P1116" s="68"/>
      <c r="Q1116" s="130"/>
      <c r="R1116" s="131"/>
      <c r="S1116" s="120"/>
    </row>
    <row r="1117" spans="1:19" ht="15.75" customHeight="1" x14ac:dyDescent="0.25">
      <c r="A1117" s="58">
        <v>2801</v>
      </c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44"/>
      <c r="L1117" s="101"/>
      <c r="M1117" s="102"/>
      <c r="N1117" s="104"/>
      <c r="O1117" s="108"/>
      <c r="P1117" s="109"/>
      <c r="Q1117" s="110"/>
      <c r="R1117" s="108"/>
      <c r="S1117" s="120"/>
    </row>
    <row r="1118" spans="1:19" ht="15.75" customHeight="1" x14ac:dyDescent="0.25">
      <c r="A1118" s="58">
        <v>2802</v>
      </c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44"/>
      <c r="L1118" s="101"/>
      <c r="M1118" s="102"/>
      <c r="N1118" s="104"/>
      <c r="O1118" s="108"/>
      <c r="P1118" s="109"/>
      <c r="Q1118" s="110"/>
      <c r="R1118" s="108"/>
      <c r="S1118" s="120"/>
    </row>
    <row r="1119" spans="1:19" ht="15.75" customHeight="1" x14ac:dyDescent="0.25">
      <c r="A1119" s="58">
        <v>2901</v>
      </c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44"/>
      <c r="L1119" s="101"/>
      <c r="M1119" s="102"/>
      <c r="N1119" s="104"/>
      <c r="O1119" s="102"/>
      <c r="P1119" s="104"/>
      <c r="Q1119" s="146"/>
      <c r="R1119" s="108"/>
      <c r="S1119" s="120"/>
    </row>
    <row r="1120" spans="1:19" ht="15.75" customHeight="1" x14ac:dyDescent="0.25">
      <c r="A1120" s="58">
        <v>2902</v>
      </c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44"/>
      <c r="L1120" s="101"/>
      <c r="M1120" s="102"/>
      <c r="N1120" s="104"/>
      <c r="O1120" s="197" t="s">
        <v>83</v>
      </c>
      <c r="P1120" s="82"/>
      <c r="Q1120" s="111" t="str">
        <f>IF(SUM(K1113:K1116)=0,"",SUM(K1113:K1116))</f>
        <v/>
      </c>
      <c r="R1120" s="199" t="s">
        <v>11</v>
      </c>
      <c r="S1120" s="120"/>
    </row>
    <row r="1121" spans="1:19" ht="15.75" customHeight="1" x14ac:dyDescent="0.25">
      <c r="A1121" s="58">
        <v>3001</v>
      </c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44"/>
      <c r="L1121" s="101"/>
      <c r="M1121" s="102"/>
      <c r="N1121" s="104"/>
      <c r="O1121" s="198" t="s">
        <v>85</v>
      </c>
      <c r="P1121" s="86" t="str">
        <f>IF(P1120/B1107=0,"",P1120/B1107)</f>
        <v/>
      </c>
      <c r="Q1121" s="112" t="e">
        <f>IF(P1120/Q1120=0,"",P1120/Q1120)</f>
        <v>#VALUE!</v>
      </c>
      <c r="R1121" s="200" t="s">
        <v>86</v>
      </c>
      <c r="S1121" s="120"/>
    </row>
    <row r="1122" spans="1:19" ht="15.75" customHeight="1" x14ac:dyDescent="0.25">
      <c r="A1122" s="58">
        <v>3002</v>
      </c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44"/>
      <c r="L1122" s="147"/>
      <c r="M1122" s="148"/>
      <c r="N1122" s="149"/>
      <c r="O1122" s="90"/>
      <c r="P1122" s="91"/>
      <c r="Q1122" s="91"/>
      <c r="R1122" s="113"/>
      <c r="S1122" s="120"/>
    </row>
    <row r="1123" spans="1:19" ht="18" customHeight="1" x14ac:dyDescent="0.25">
      <c r="A1123" s="28"/>
      <c r="B1123" s="297" t="s">
        <v>111</v>
      </c>
      <c r="C1123" s="297"/>
      <c r="D1123" s="297"/>
      <c r="E1123" s="297"/>
      <c r="F1123" s="297"/>
      <c r="G1123" s="297"/>
      <c r="H1123" s="297"/>
      <c r="I1123" s="297"/>
      <c r="J1123" s="297"/>
      <c r="K1123" s="93">
        <f>SUM(K1107:K1119)</f>
        <v>0</v>
      </c>
      <c r="L1123" s="94" t="str">
        <f>IF(K1115=0,"",K1115/B1107)</f>
        <v/>
      </c>
      <c r="M1123" s="94" t="str">
        <f>IF(K1123=0,"",K1123/B1107)</f>
        <v/>
      </c>
      <c r="N1123" s="94" t="e">
        <f>M1123-L1123</f>
        <v>#VALUE!</v>
      </c>
      <c r="O1123" s="3"/>
      <c r="P1123" s="29"/>
      <c r="Q1123" s="22"/>
      <c r="R1123" s="3"/>
      <c r="S1123" s="120"/>
    </row>
    <row r="1124" spans="1:19" ht="12.75" x14ac:dyDescent="0.2">
      <c r="A1124" s="120"/>
      <c r="B1124" s="120"/>
      <c r="C1124" s="120"/>
      <c r="D1124" s="120"/>
      <c r="E1124" s="120"/>
      <c r="F1124" s="120"/>
      <c r="G1124" s="120"/>
      <c r="H1124" s="120"/>
      <c r="I1124" s="120"/>
      <c r="J1124" s="120"/>
      <c r="K1124" s="195"/>
      <c r="L1124" s="120"/>
      <c r="M1124" s="120"/>
      <c r="N1124" s="120"/>
      <c r="O1124" s="120"/>
      <c r="P1124" s="120"/>
      <c r="Q1124" s="120"/>
      <c r="R1124" s="120"/>
      <c r="S1124" s="120"/>
    </row>
    <row r="1125" spans="1:19" ht="12.75" x14ac:dyDescent="0.2">
      <c r="A1125" s="120"/>
      <c r="B1125" s="120"/>
      <c r="C1125" s="120"/>
      <c r="D1125" s="120"/>
      <c r="E1125" s="120"/>
      <c r="F1125" s="120"/>
      <c r="G1125" s="120"/>
      <c r="H1125" s="120"/>
      <c r="I1125" s="120"/>
      <c r="J1125" s="120"/>
      <c r="K1125" s="195"/>
      <c r="L1125" s="120"/>
      <c r="M1125" s="120"/>
      <c r="N1125" s="120"/>
      <c r="O1125" s="120"/>
      <c r="P1125" s="120"/>
      <c r="Q1125" s="120"/>
      <c r="R1125" s="120"/>
      <c r="S1125" s="120"/>
    </row>
    <row r="1126" spans="1:19" ht="26.25" x14ac:dyDescent="0.4">
      <c r="A1126" s="2"/>
      <c r="B1126" s="298" t="s">
        <v>99</v>
      </c>
      <c r="C1126" s="299"/>
      <c r="D1126" s="299"/>
      <c r="E1126" s="299"/>
      <c r="F1126" s="299"/>
      <c r="G1126" s="299"/>
      <c r="H1126" s="299"/>
      <c r="I1126" s="299"/>
      <c r="J1126" s="299"/>
      <c r="K1126" s="181" t="s">
        <v>143</v>
      </c>
      <c r="L1126" s="57"/>
      <c r="M1126" s="57"/>
      <c r="N1126" s="29"/>
      <c r="O1126" s="3"/>
      <c r="P1126" s="29"/>
      <c r="Q1126" s="29"/>
      <c r="R1126" s="29"/>
      <c r="S1126" s="120"/>
    </row>
    <row r="1127" spans="1:19" ht="20.25" x14ac:dyDescent="0.2">
      <c r="A1127" s="300" t="s">
        <v>10</v>
      </c>
      <c r="B1127" s="301" t="s">
        <v>100</v>
      </c>
      <c r="C1127" s="302"/>
      <c r="D1127" s="302"/>
      <c r="E1127" s="302"/>
      <c r="F1127" s="302"/>
      <c r="G1127" s="302"/>
      <c r="H1127" s="302"/>
      <c r="I1127" s="302"/>
      <c r="J1127" s="303"/>
      <c r="K1127" s="304" t="s">
        <v>11</v>
      </c>
      <c r="L1127" s="296" t="s">
        <v>3</v>
      </c>
      <c r="M1127" s="296" t="s">
        <v>4</v>
      </c>
      <c r="N1127" s="306" t="s">
        <v>5</v>
      </c>
      <c r="O1127" s="296" t="s">
        <v>6</v>
      </c>
      <c r="P1127" s="294" t="s">
        <v>7</v>
      </c>
      <c r="Q1127" s="294" t="s">
        <v>8</v>
      </c>
      <c r="R1127" s="296" t="s">
        <v>101</v>
      </c>
      <c r="S1127" s="120"/>
    </row>
    <row r="1128" spans="1:19" ht="15.75" x14ac:dyDescent="0.25">
      <c r="A1128" s="295"/>
      <c r="B1128" s="58" t="s">
        <v>102</v>
      </c>
      <c r="C1128" s="58" t="s">
        <v>103</v>
      </c>
      <c r="D1128" s="58" t="s">
        <v>104</v>
      </c>
      <c r="E1128" s="58" t="s">
        <v>105</v>
      </c>
      <c r="F1128" s="58" t="s">
        <v>106</v>
      </c>
      <c r="G1128" s="58" t="s">
        <v>107</v>
      </c>
      <c r="H1128" s="58" t="s">
        <v>108</v>
      </c>
      <c r="I1128" s="58" t="s">
        <v>109</v>
      </c>
      <c r="J1128" s="58" t="s">
        <v>110</v>
      </c>
      <c r="K1128" s="305"/>
      <c r="L1128" s="295"/>
      <c r="M1128" s="295"/>
      <c r="N1128" s="295"/>
      <c r="O1128" s="295"/>
      <c r="P1128" s="295"/>
      <c r="Q1128" s="295"/>
      <c r="R1128" s="295"/>
      <c r="S1128" s="120"/>
    </row>
    <row r="1129" spans="1:19" ht="15.75" customHeight="1" x14ac:dyDescent="0.25">
      <c r="A1129" s="58">
        <v>2302</v>
      </c>
      <c r="B1129" s="154">
        <v>123</v>
      </c>
      <c r="C1129" s="154"/>
      <c r="D1129" s="154"/>
      <c r="E1129" s="154"/>
      <c r="F1129" s="154"/>
      <c r="G1129" s="154"/>
      <c r="H1129" s="154"/>
      <c r="I1129" s="154"/>
      <c r="J1129" s="154"/>
      <c r="K1129" s="144"/>
      <c r="L1129" s="96"/>
      <c r="M1129" s="97"/>
      <c r="N1129" s="98"/>
      <c r="O1129" s="99"/>
      <c r="P1129" s="63">
        <f>B1129</f>
        <v>123</v>
      </c>
      <c r="Q1129" s="100"/>
      <c r="R1129" s="99"/>
      <c r="S1129" s="120"/>
    </row>
    <row r="1130" spans="1:19" ht="15.75" customHeight="1" x14ac:dyDescent="0.25">
      <c r="A1130" s="58">
        <v>2401</v>
      </c>
      <c r="B1130" s="154"/>
      <c r="C1130" s="154">
        <v>101</v>
      </c>
      <c r="D1130" s="154"/>
      <c r="E1130" s="154"/>
      <c r="F1130" s="154"/>
      <c r="G1130" s="154"/>
      <c r="H1130" s="154"/>
      <c r="I1130" s="154"/>
      <c r="J1130" s="154"/>
      <c r="K1130" s="144"/>
      <c r="L1130" s="101"/>
      <c r="M1130" s="102"/>
      <c r="N1130" s="103"/>
      <c r="O1130" s="67">
        <f>IF(C1130=0,"",C1130/B1129)</f>
        <v>0.82113821138211385</v>
      </c>
      <c r="P1130" s="68">
        <v>102</v>
      </c>
      <c r="Q1130" s="69">
        <f t="shared" ref="Q1130:Q1137" si="153">IF(P1130=0,"",P1130/P1129)</f>
        <v>0.82926829268292679</v>
      </c>
      <c r="R1130" s="69">
        <f t="shared" ref="R1130:R1137" si="154">IF(P1130=0,"",100%-Q1130)</f>
        <v>0.17073170731707321</v>
      </c>
      <c r="S1130" s="120"/>
    </row>
    <row r="1131" spans="1:19" ht="15.75" customHeight="1" x14ac:dyDescent="0.25">
      <c r="A1131" s="58">
        <v>2402</v>
      </c>
      <c r="B1131" s="154"/>
      <c r="C1131" s="154"/>
      <c r="D1131" s="154">
        <v>82</v>
      </c>
      <c r="E1131" s="154"/>
      <c r="F1131" s="154"/>
      <c r="G1131" s="154"/>
      <c r="H1131" s="154"/>
      <c r="I1131" s="154"/>
      <c r="J1131" s="154"/>
      <c r="K1131" s="144"/>
      <c r="L1131" s="101"/>
      <c r="M1131" s="102"/>
      <c r="N1131" s="103"/>
      <c r="O1131" s="67">
        <f>IF(D1131=0,"",D1131/C1130)</f>
        <v>0.81188118811881194</v>
      </c>
      <c r="P1131" s="68">
        <v>98</v>
      </c>
      <c r="Q1131" s="69">
        <f t="shared" si="153"/>
        <v>0.96078431372549022</v>
      </c>
      <c r="R1131" s="69">
        <f t="shared" si="154"/>
        <v>3.9215686274509776E-2</v>
      </c>
      <c r="S1131" s="8">
        <f>P1131/P1129</f>
        <v>0.7967479674796748</v>
      </c>
    </row>
    <row r="1132" spans="1:19" ht="15.75" customHeight="1" x14ac:dyDescent="0.25">
      <c r="A1132" s="58">
        <v>2501</v>
      </c>
      <c r="B1132" s="154"/>
      <c r="C1132" s="154"/>
      <c r="D1132" s="154"/>
      <c r="E1132" s="154">
        <v>77</v>
      </c>
      <c r="F1132" s="154"/>
      <c r="G1132" s="154"/>
      <c r="H1132" s="154"/>
      <c r="I1132" s="154"/>
      <c r="J1132" s="154"/>
      <c r="K1132" s="144"/>
      <c r="L1132" s="101"/>
      <c r="M1132" s="102"/>
      <c r="N1132" s="103"/>
      <c r="O1132" s="67">
        <f>IF(E1132=0,"",E1132/D1131)</f>
        <v>0.93902439024390238</v>
      </c>
      <c r="P1132" s="68">
        <v>96</v>
      </c>
      <c r="Q1132" s="69">
        <f t="shared" si="153"/>
        <v>0.97959183673469385</v>
      </c>
      <c r="R1132" s="69">
        <f t="shared" si="154"/>
        <v>2.0408163265306145E-2</v>
      </c>
      <c r="S1132" s="120"/>
    </row>
    <row r="1133" spans="1:19" ht="15.75" customHeight="1" x14ac:dyDescent="0.25">
      <c r="A1133" s="58">
        <v>2502</v>
      </c>
      <c r="B1133" s="154"/>
      <c r="C1133" s="154"/>
      <c r="D1133" s="154"/>
      <c r="E1133" s="154"/>
      <c r="F1133" s="154">
        <v>67</v>
      </c>
      <c r="G1133" s="154"/>
      <c r="H1133" s="154"/>
      <c r="I1133" s="154"/>
      <c r="J1133" s="154"/>
      <c r="K1133" s="144"/>
      <c r="L1133" s="101"/>
      <c r="M1133" s="102"/>
      <c r="N1133" s="103"/>
      <c r="O1133" s="67">
        <f>IF(F1133=0,"",F1133/E1132)</f>
        <v>0.87012987012987009</v>
      </c>
      <c r="P1133" s="68">
        <v>92</v>
      </c>
      <c r="Q1133" s="69">
        <f t="shared" si="153"/>
        <v>0.95833333333333337</v>
      </c>
      <c r="R1133" s="69">
        <f t="shared" si="154"/>
        <v>4.166666666666663E-2</v>
      </c>
      <c r="S1133" s="120"/>
    </row>
    <row r="1134" spans="1:19" ht="15.75" customHeight="1" x14ac:dyDescent="0.25">
      <c r="A1134" s="58">
        <v>2601</v>
      </c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44"/>
      <c r="L1134" s="101"/>
      <c r="M1134" s="102"/>
      <c r="N1134" s="103"/>
      <c r="O1134" s="67" t="str">
        <f>IF(G1134=0,"",G1134/F1133)</f>
        <v/>
      </c>
      <c r="P1134" s="68"/>
      <c r="Q1134" s="69" t="str">
        <f t="shared" si="153"/>
        <v/>
      </c>
      <c r="R1134" s="69" t="str">
        <f t="shared" si="154"/>
        <v/>
      </c>
      <c r="S1134" s="120"/>
    </row>
    <row r="1135" spans="1:19" ht="15.75" customHeight="1" x14ac:dyDescent="0.25">
      <c r="A1135" s="58">
        <v>2602</v>
      </c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44"/>
      <c r="L1135" s="101"/>
      <c r="M1135" s="102"/>
      <c r="N1135" s="103"/>
      <c r="O1135" s="67" t="str">
        <f>IF(H1135=0,"",H1135/G1134)</f>
        <v/>
      </c>
      <c r="P1135" s="68"/>
      <c r="Q1135" s="69" t="str">
        <f t="shared" si="153"/>
        <v/>
      </c>
      <c r="R1135" s="69" t="str">
        <f t="shared" si="154"/>
        <v/>
      </c>
      <c r="S1135" s="120"/>
    </row>
    <row r="1136" spans="1:19" ht="15.75" customHeight="1" x14ac:dyDescent="0.25">
      <c r="A1136" s="58">
        <v>2701</v>
      </c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44"/>
      <c r="L1136" s="101"/>
      <c r="M1136" s="102"/>
      <c r="N1136" s="103"/>
      <c r="O1136" s="67" t="str">
        <f>IF(I1136=0,"",I1136/H1135)</f>
        <v/>
      </c>
      <c r="P1136" s="68"/>
      <c r="Q1136" s="69" t="str">
        <f t="shared" si="153"/>
        <v/>
      </c>
      <c r="R1136" s="69" t="str">
        <f t="shared" si="154"/>
        <v/>
      </c>
      <c r="S1136" s="120"/>
    </row>
    <row r="1137" spans="1:19" ht="15.75" customHeight="1" x14ac:dyDescent="0.25">
      <c r="A1137" s="58">
        <v>2702</v>
      </c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44"/>
      <c r="L1137" s="101"/>
      <c r="M1137" s="102"/>
      <c r="N1137" s="103"/>
      <c r="O1137" s="71" t="str">
        <f>IF(J1137=0,"",J1137/I1136)</f>
        <v/>
      </c>
      <c r="P1137" s="68"/>
      <c r="Q1137" s="72" t="str">
        <f t="shared" si="153"/>
        <v/>
      </c>
      <c r="R1137" s="72" t="str">
        <f t="shared" si="154"/>
        <v/>
      </c>
      <c r="S1137" s="120"/>
    </row>
    <row r="1138" spans="1:19" ht="15.75" customHeight="1" x14ac:dyDescent="0.25">
      <c r="A1138" s="58">
        <v>2801</v>
      </c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44"/>
      <c r="L1138" s="101"/>
      <c r="M1138" s="102"/>
      <c r="N1138" s="104"/>
      <c r="O1138" s="129"/>
      <c r="P1138" s="68"/>
      <c r="Q1138" s="130"/>
      <c r="R1138" s="131"/>
      <c r="S1138" s="120"/>
    </row>
    <row r="1139" spans="1:19" ht="15.75" customHeight="1" x14ac:dyDescent="0.25">
      <c r="A1139" s="58">
        <v>2802</v>
      </c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44"/>
      <c r="L1139" s="101"/>
      <c r="M1139" s="102"/>
      <c r="N1139" s="104"/>
      <c r="O1139" s="108"/>
      <c r="P1139" s="109"/>
      <c r="Q1139" s="110"/>
      <c r="R1139" s="108"/>
      <c r="S1139" s="120"/>
    </row>
    <row r="1140" spans="1:19" ht="15.75" customHeight="1" x14ac:dyDescent="0.25">
      <c r="A1140" s="58">
        <v>2901</v>
      </c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44"/>
      <c r="L1140" s="101"/>
      <c r="M1140" s="102"/>
      <c r="N1140" s="104"/>
      <c r="O1140" s="108"/>
      <c r="P1140" s="109"/>
      <c r="Q1140" s="110"/>
      <c r="R1140" s="108"/>
      <c r="S1140" s="120"/>
    </row>
    <row r="1141" spans="1:19" ht="15.75" customHeight="1" x14ac:dyDescent="0.25">
      <c r="A1141" s="58">
        <v>2902</v>
      </c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44"/>
      <c r="L1141" s="101"/>
      <c r="M1141" s="102"/>
      <c r="N1141" s="104"/>
      <c r="O1141" s="102"/>
      <c r="P1141" s="104"/>
      <c r="Q1141" s="146"/>
      <c r="R1141" s="108"/>
      <c r="S1141" s="120"/>
    </row>
    <row r="1142" spans="1:19" ht="15.75" customHeight="1" x14ac:dyDescent="0.25">
      <c r="A1142" s="58">
        <v>3001</v>
      </c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44"/>
      <c r="L1142" s="101"/>
      <c r="M1142" s="102"/>
      <c r="N1142" s="104"/>
      <c r="O1142" s="197" t="s">
        <v>83</v>
      </c>
      <c r="P1142" s="82"/>
      <c r="Q1142" s="111" t="str">
        <f>IF(SUM(K1135:K1138)=0,"",SUM(K1135:K1138))</f>
        <v/>
      </c>
      <c r="R1142" s="199" t="s">
        <v>11</v>
      </c>
      <c r="S1142" s="120"/>
    </row>
    <row r="1143" spans="1:19" ht="15.75" customHeight="1" x14ac:dyDescent="0.25">
      <c r="A1143" s="58">
        <v>3002</v>
      </c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44"/>
      <c r="L1143" s="101"/>
      <c r="M1143" s="102"/>
      <c r="N1143" s="104"/>
      <c r="O1143" s="198" t="s">
        <v>85</v>
      </c>
      <c r="P1143" s="86" t="str">
        <f>IF(P1142/B1129=0,"",P1142/B1129)</f>
        <v/>
      </c>
      <c r="Q1143" s="112" t="e">
        <f>IF(P1142/Q1142=0,"",P1142/Q1142)</f>
        <v>#VALUE!</v>
      </c>
      <c r="R1143" s="200" t="s">
        <v>86</v>
      </c>
      <c r="S1143" s="120"/>
    </row>
    <row r="1144" spans="1:19" ht="15.75" customHeight="1" x14ac:dyDescent="0.25">
      <c r="A1144" s="58">
        <v>3101</v>
      </c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44"/>
      <c r="L1144" s="147"/>
      <c r="M1144" s="148"/>
      <c r="N1144" s="149"/>
      <c r="O1144" s="90"/>
      <c r="P1144" s="91"/>
      <c r="Q1144" s="91"/>
      <c r="R1144" s="113"/>
      <c r="S1144" s="120"/>
    </row>
    <row r="1145" spans="1:19" ht="18" customHeight="1" x14ac:dyDescent="0.25">
      <c r="A1145" s="28"/>
      <c r="B1145" s="297" t="s">
        <v>111</v>
      </c>
      <c r="C1145" s="297"/>
      <c r="D1145" s="297"/>
      <c r="E1145" s="297"/>
      <c r="F1145" s="297"/>
      <c r="G1145" s="297"/>
      <c r="H1145" s="297"/>
      <c r="I1145" s="297"/>
      <c r="J1145" s="297"/>
      <c r="K1145" s="93">
        <f>SUM(K1129:K1141)</f>
        <v>0</v>
      </c>
      <c r="L1145" s="94" t="str">
        <f>IF(K1137=0,"",K1137/B1129)</f>
        <v/>
      </c>
      <c r="M1145" s="94" t="str">
        <f>IF(K1145=0,"",K1145/B1129)</f>
        <v/>
      </c>
      <c r="N1145" s="94" t="e">
        <f>M1145-L1145</f>
        <v>#VALUE!</v>
      </c>
      <c r="O1145" s="3"/>
      <c r="P1145" s="29"/>
      <c r="Q1145" s="22"/>
      <c r="R1145" s="3"/>
      <c r="S1145" s="120"/>
    </row>
    <row r="1146" spans="1:19" ht="12.75" x14ac:dyDescent="0.2">
      <c r="A1146" s="120"/>
      <c r="B1146" s="120"/>
      <c r="C1146" s="120"/>
      <c r="D1146" s="120"/>
      <c r="E1146" s="120"/>
      <c r="F1146" s="120"/>
      <c r="G1146" s="120"/>
      <c r="H1146" s="120"/>
      <c r="I1146" s="120"/>
      <c r="J1146" s="120"/>
      <c r="K1146" s="195"/>
      <c r="L1146" s="120"/>
      <c r="M1146" s="120"/>
      <c r="N1146" s="120"/>
      <c r="O1146" s="120"/>
      <c r="P1146" s="120"/>
      <c r="Q1146" s="120"/>
      <c r="R1146" s="120"/>
      <c r="S1146" s="120"/>
    </row>
    <row r="1147" spans="1:19" ht="12.75" x14ac:dyDescent="0.2">
      <c r="A1147" s="120"/>
      <c r="B1147" s="120"/>
      <c r="C1147" s="120"/>
      <c r="D1147" s="120"/>
      <c r="E1147" s="120"/>
      <c r="F1147" s="120"/>
      <c r="G1147" s="120"/>
      <c r="H1147" s="120"/>
      <c r="I1147" s="120"/>
      <c r="J1147" s="120"/>
      <c r="K1147" s="195"/>
      <c r="L1147" s="120"/>
      <c r="M1147" s="120"/>
      <c r="N1147" s="120"/>
      <c r="O1147" s="120"/>
      <c r="P1147" s="120"/>
      <c r="Q1147" s="120"/>
      <c r="R1147" s="120"/>
      <c r="S1147" s="120"/>
    </row>
    <row r="1148" spans="1:19" ht="26.25" x14ac:dyDescent="0.4">
      <c r="A1148" s="2"/>
      <c r="B1148" s="298" t="s">
        <v>99</v>
      </c>
      <c r="C1148" s="299"/>
      <c r="D1148" s="299"/>
      <c r="E1148" s="299"/>
      <c r="F1148" s="299"/>
      <c r="G1148" s="299"/>
      <c r="H1148" s="299"/>
      <c r="I1148" s="299"/>
      <c r="J1148" s="299"/>
      <c r="K1148" s="181" t="s">
        <v>144</v>
      </c>
      <c r="L1148" s="57"/>
      <c r="M1148" s="57"/>
      <c r="N1148" s="29"/>
      <c r="O1148" s="3"/>
      <c r="P1148" s="29"/>
      <c r="Q1148" s="29"/>
      <c r="R1148" s="29"/>
      <c r="S1148" s="120"/>
    </row>
    <row r="1149" spans="1:19" ht="20.25" x14ac:dyDescent="0.2">
      <c r="A1149" s="300" t="s">
        <v>10</v>
      </c>
      <c r="B1149" s="301" t="s">
        <v>100</v>
      </c>
      <c r="C1149" s="302"/>
      <c r="D1149" s="302"/>
      <c r="E1149" s="302"/>
      <c r="F1149" s="302"/>
      <c r="G1149" s="302"/>
      <c r="H1149" s="302"/>
      <c r="I1149" s="302"/>
      <c r="J1149" s="303"/>
      <c r="K1149" s="304" t="s">
        <v>11</v>
      </c>
      <c r="L1149" s="296" t="s">
        <v>3</v>
      </c>
      <c r="M1149" s="296" t="s">
        <v>4</v>
      </c>
      <c r="N1149" s="306" t="s">
        <v>5</v>
      </c>
      <c r="O1149" s="296" t="s">
        <v>6</v>
      </c>
      <c r="P1149" s="294" t="s">
        <v>7</v>
      </c>
      <c r="Q1149" s="294" t="s">
        <v>8</v>
      </c>
      <c r="R1149" s="296" t="s">
        <v>101</v>
      </c>
      <c r="S1149" s="120"/>
    </row>
    <row r="1150" spans="1:19" ht="15.75" x14ac:dyDescent="0.25">
      <c r="A1150" s="295"/>
      <c r="B1150" s="58" t="s">
        <v>102</v>
      </c>
      <c r="C1150" s="58" t="s">
        <v>103</v>
      </c>
      <c r="D1150" s="58" t="s">
        <v>104</v>
      </c>
      <c r="E1150" s="58" t="s">
        <v>105</v>
      </c>
      <c r="F1150" s="58" t="s">
        <v>106</v>
      </c>
      <c r="G1150" s="58" t="s">
        <v>107</v>
      </c>
      <c r="H1150" s="58" t="s">
        <v>108</v>
      </c>
      <c r="I1150" s="58" t="s">
        <v>109</v>
      </c>
      <c r="J1150" s="58" t="s">
        <v>110</v>
      </c>
      <c r="K1150" s="305"/>
      <c r="L1150" s="295"/>
      <c r="M1150" s="295"/>
      <c r="N1150" s="295"/>
      <c r="O1150" s="295"/>
      <c r="P1150" s="295"/>
      <c r="Q1150" s="295"/>
      <c r="R1150" s="295"/>
      <c r="S1150" s="120"/>
    </row>
    <row r="1151" spans="1:19" ht="15.75" customHeight="1" x14ac:dyDescent="0.25">
      <c r="A1151" s="58">
        <v>2401</v>
      </c>
      <c r="B1151" s="154">
        <v>86</v>
      </c>
      <c r="C1151" s="154"/>
      <c r="D1151" s="154"/>
      <c r="E1151" s="154"/>
      <c r="F1151" s="154"/>
      <c r="G1151" s="154"/>
      <c r="H1151" s="154"/>
      <c r="I1151" s="154"/>
      <c r="J1151" s="154"/>
      <c r="K1151" s="144"/>
      <c r="L1151" s="96"/>
      <c r="M1151" s="97"/>
      <c r="N1151" s="98"/>
      <c r="O1151" s="99"/>
      <c r="P1151" s="63">
        <f>B1151</f>
        <v>86</v>
      </c>
      <c r="Q1151" s="100"/>
      <c r="R1151" s="99"/>
      <c r="S1151" s="120"/>
    </row>
    <row r="1152" spans="1:19" ht="15.75" customHeight="1" x14ac:dyDescent="0.25">
      <c r="A1152" s="58">
        <v>2402</v>
      </c>
      <c r="B1152" s="154"/>
      <c r="C1152" s="154">
        <v>67</v>
      </c>
      <c r="D1152" s="154"/>
      <c r="E1152" s="154"/>
      <c r="F1152" s="154"/>
      <c r="G1152" s="154"/>
      <c r="H1152" s="154"/>
      <c r="I1152" s="154"/>
      <c r="J1152" s="154"/>
      <c r="K1152" s="144"/>
      <c r="L1152" s="101"/>
      <c r="M1152" s="102"/>
      <c r="N1152" s="103"/>
      <c r="O1152" s="67">
        <f>IF(C1152=0,"",C1152/B1151)</f>
        <v>0.77906976744186052</v>
      </c>
      <c r="P1152" s="68">
        <v>67</v>
      </c>
      <c r="Q1152" s="69">
        <f t="shared" ref="Q1152:Q1159" si="155">IF(P1152=0,"",P1152/P1151)</f>
        <v>0.77906976744186052</v>
      </c>
      <c r="R1152" s="69">
        <f t="shared" ref="R1152:R1159" si="156">IF(P1152=0,"",100%-Q1152)</f>
        <v>0.22093023255813948</v>
      </c>
      <c r="S1152" s="120"/>
    </row>
    <row r="1153" spans="1:19" ht="15.75" customHeight="1" x14ac:dyDescent="0.25">
      <c r="A1153" s="58">
        <v>2501</v>
      </c>
      <c r="B1153" s="154"/>
      <c r="C1153" s="154"/>
      <c r="D1153" s="154">
        <v>42</v>
      </c>
      <c r="E1153" s="154"/>
      <c r="F1153" s="154"/>
      <c r="G1153" s="154"/>
      <c r="H1153" s="154"/>
      <c r="I1153" s="154"/>
      <c r="J1153" s="154"/>
      <c r="K1153" s="144"/>
      <c r="L1153" s="101"/>
      <c r="M1153" s="102"/>
      <c r="N1153" s="103"/>
      <c r="O1153" s="67">
        <f>IF(D1153=0,"",D1153/C1152)</f>
        <v>0.62686567164179108</v>
      </c>
      <c r="P1153" s="68">
        <v>59</v>
      </c>
      <c r="Q1153" s="69">
        <f t="shared" si="155"/>
        <v>0.88059701492537312</v>
      </c>
      <c r="R1153" s="69">
        <f t="shared" si="156"/>
        <v>0.11940298507462688</v>
      </c>
      <c r="S1153" s="8">
        <f>P1153/P1151</f>
        <v>0.68604651162790697</v>
      </c>
    </row>
    <row r="1154" spans="1:19" ht="15.75" customHeight="1" x14ac:dyDescent="0.25">
      <c r="A1154" s="58">
        <v>2502</v>
      </c>
      <c r="B1154" s="154"/>
      <c r="C1154" s="154"/>
      <c r="D1154" s="154"/>
      <c r="E1154" s="154">
        <v>34</v>
      </c>
      <c r="F1154" s="154"/>
      <c r="G1154" s="154"/>
      <c r="H1154" s="154"/>
      <c r="I1154" s="154"/>
      <c r="J1154" s="154"/>
      <c r="K1154" s="144"/>
      <c r="L1154" s="101"/>
      <c r="M1154" s="102"/>
      <c r="N1154" s="103"/>
      <c r="O1154" s="67">
        <f>IF(E1154=0,"",E1154/D1153)</f>
        <v>0.80952380952380953</v>
      </c>
      <c r="P1154" s="68">
        <v>51</v>
      </c>
      <c r="Q1154" s="69">
        <f t="shared" si="155"/>
        <v>0.86440677966101698</v>
      </c>
      <c r="R1154" s="69">
        <f t="shared" si="156"/>
        <v>0.13559322033898302</v>
      </c>
      <c r="S1154" s="120"/>
    </row>
    <row r="1155" spans="1:19" ht="15.75" customHeight="1" x14ac:dyDescent="0.25">
      <c r="A1155" s="58">
        <v>2601</v>
      </c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44"/>
      <c r="L1155" s="101"/>
      <c r="M1155" s="102"/>
      <c r="N1155" s="103"/>
      <c r="O1155" s="67" t="str">
        <f>IF(F1155=0,"",F1155/E1154)</f>
        <v/>
      </c>
      <c r="P1155" s="68"/>
      <c r="Q1155" s="69" t="str">
        <f t="shared" si="155"/>
        <v/>
      </c>
      <c r="R1155" s="69" t="str">
        <f t="shared" si="156"/>
        <v/>
      </c>
      <c r="S1155" s="120"/>
    </row>
    <row r="1156" spans="1:19" ht="15.75" customHeight="1" x14ac:dyDescent="0.25">
      <c r="A1156" s="58">
        <v>2602</v>
      </c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44"/>
      <c r="L1156" s="101"/>
      <c r="M1156" s="102"/>
      <c r="N1156" s="103"/>
      <c r="O1156" s="67" t="str">
        <f>IF(G1156=0,"",G1156/F1155)</f>
        <v/>
      </c>
      <c r="P1156" s="68"/>
      <c r="Q1156" s="69" t="str">
        <f t="shared" si="155"/>
        <v/>
      </c>
      <c r="R1156" s="69" t="str">
        <f t="shared" si="156"/>
        <v/>
      </c>
      <c r="S1156" s="120"/>
    </row>
    <row r="1157" spans="1:19" ht="15.75" customHeight="1" x14ac:dyDescent="0.25">
      <c r="A1157" s="58">
        <v>2701</v>
      </c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44"/>
      <c r="L1157" s="101"/>
      <c r="M1157" s="102"/>
      <c r="N1157" s="103"/>
      <c r="O1157" s="67" t="str">
        <f>IF(H1157=0,"",H1157/G1156)</f>
        <v/>
      </c>
      <c r="P1157" s="68"/>
      <c r="Q1157" s="69" t="str">
        <f t="shared" si="155"/>
        <v/>
      </c>
      <c r="R1157" s="69" t="str">
        <f t="shared" si="156"/>
        <v/>
      </c>
      <c r="S1157" s="120"/>
    </row>
    <row r="1158" spans="1:19" ht="15.75" customHeight="1" x14ac:dyDescent="0.25">
      <c r="A1158" s="58">
        <v>2702</v>
      </c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44"/>
      <c r="L1158" s="101"/>
      <c r="M1158" s="102"/>
      <c r="N1158" s="103"/>
      <c r="O1158" s="67" t="str">
        <f>IF(I1158=0,"",I1158/H1157)</f>
        <v/>
      </c>
      <c r="P1158" s="68"/>
      <c r="Q1158" s="69" t="str">
        <f t="shared" si="155"/>
        <v/>
      </c>
      <c r="R1158" s="69" t="str">
        <f t="shared" si="156"/>
        <v/>
      </c>
      <c r="S1158" s="120"/>
    </row>
    <row r="1159" spans="1:19" ht="15.75" customHeight="1" x14ac:dyDescent="0.25">
      <c r="A1159" s="58">
        <v>2801</v>
      </c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44"/>
      <c r="L1159" s="101"/>
      <c r="M1159" s="102"/>
      <c r="N1159" s="103"/>
      <c r="O1159" s="71" t="str">
        <f>IF(J1159=0,"",J1159/I1158)</f>
        <v/>
      </c>
      <c r="P1159" s="68"/>
      <c r="Q1159" s="72" t="str">
        <f t="shared" si="155"/>
        <v/>
      </c>
      <c r="R1159" s="72" t="str">
        <f t="shared" si="156"/>
        <v/>
      </c>
      <c r="S1159" s="120"/>
    </row>
    <row r="1160" spans="1:19" ht="15.75" customHeight="1" x14ac:dyDescent="0.25">
      <c r="A1160" s="58">
        <v>2802</v>
      </c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44"/>
      <c r="L1160" s="101"/>
      <c r="M1160" s="102"/>
      <c r="N1160" s="104"/>
      <c r="O1160" s="129"/>
      <c r="P1160" s="68"/>
      <c r="Q1160" s="130"/>
      <c r="R1160" s="131"/>
      <c r="S1160" s="120"/>
    </row>
    <row r="1161" spans="1:19" ht="15.75" customHeight="1" x14ac:dyDescent="0.25">
      <c r="A1161" s="58">
        <v>2901</v>
      </c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44"/>
      <c r="L1161" s="101"/>
      <c r="M1161" s="102"/>
      <c r="N1161" s="104"/>
      <c r="O1161" s="108"/>
      <c r="P1161" s="109"/>
      <c r="Q1161" s="110"/>
      <c r="R1161" s="108"/>
      <c r="S1161" s="120"/>
    </row>
    <row r="1162" spans="1:19" ht="15.75" customHeight="1" x14ac:dyDescent="0.25">
      <c r="A1162" s="58">
        <v>2902</v>
      </c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44"/>
      <c r="L1162" s="101"/>
      <c r="M1162" s="102"/>
      <c r="N1162" s="104"/>
      <c r="O1162" s="108"/>
      <c r="P1162" s="109"/>
      <c r="Q1162" s="110"/>
      <c r="R1162" s="108"/>
      <c r="S1162" s="120"/>
    </row>
    <row r="1163" spans="1:19" ht="15.75" customHeight="1" x14ac:dyDescent="0.25">
      <c r="A1163" s="58">
        <v>3001</v>
      </c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44"/>
      <c r="L1163" s="101"/>
      <c r="M1163" s="102"/>
      <c r="N1163" s="104"/>
      <c r="O1163" s="102"/>
      <c r="P1163" s="104"/>
      <c r="Q1163" s="146"/>
      <c r="R1163" s="108"/>
      <c r="S1163" s="120"/>
    </row>
    <row r="1164" spans="1:19" ht="15.75" customHeight="1" x14ac:dyDescent="0.25">
      <c r="A1164" s="58">
        <v>3002</v>
      </c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44"/>
      <c r="L1164" s="101"/>
      <c r="M1164" s="102"/>
      <c r="N1164" s="104"/>
      <c r="O1164" s="197" t="s">
        <v>83</v>
      </c>
      <c r="P1164" s="82"/>
      <c r="Q1164" s="111" t="str">
        <f>IF(SUM(K1157:K1160)=0,"",SUM(K1157:K1160))</f>
        <v/>
      </c>
      <c r="R1164" s="199" t="s">
        <v>11</v>
      </c>
      <c r="S1164" s="120"/>
    </row>
    <row r="1165" spans="1:19" ht="15.75" customHeight="1" x14ac:dyDescent="0.25">
      <c r="A1165" s="58">
        <v>3101</v>
      </c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44"/>
      <c r="L1165" s="101"/>
      <c r="M1165" s="102"/>
      <c r="N1165" s="104"/>
      <c r="O1165" s="198" t="s">
        <v>85</v>
      </c>
      <c r="P1165" s="86" t="str">
        <f>IF(P1164/B1151=0,"",P1164/B1151)</f>
        <v/>
      </c>
      <c r="Q1165" s="112" t="e">
        <f>IF(P1164/Q1164=0,"",P1164/Q1164)</f>
        <v>#VALUE!</v>
      </c>
      <c r="R1165" s="200" t="s">
        <v>86</v>
      </c>
      <c r="S1165" s="120"/>
    </row>
    <row r="1166" spans="1:19" ht="15.75" customHeight="1" x14ac:dyDescent="0.25">
      <c r="A1166" s="58">
        <v>3102</v>
      </c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44"/>
      <c r="L1166" s="147"/>
      <c r="M1166" s="148"/>
      <c r="N1166" s="149"/>
      <c r="O1166" s="90"/>
      <c r="P1166" s="91"/>
      <c r="Q1166" s="91"/>
      <c r="R1166" s="113"/>
      <c r="S1166" s="120"/>
    </row>
    <row r="1167" spans="1:19" ht="18" customHeight="1" x14ac:dyDescent="0.25">
      <c r="A1167" s="28"/>
      <c r="B1167" s="297" t="s">
        <v>111</v>
      </c>
      <c r="C1167" s="297"/>
      <c r="D1167" s="297"/>
      <c r="E1167" s="297"/>
      <c r="F1167" s="297"/>
      <c r="G1167" s="297"/>
      <c r="H1167" s="297"/>
      <c r="I1167" s="297"/>
      <c r="J1167" s="297"/>
      <c r="K1167" s="93">
        <f>SUM(K1151:K1163)</f>
        <v>0</v>
      </c>
      <c r="L1167" s="94" t="str">
        <f>IF(K1159=0,"",K1159/B1151)</f>
        <v/>
      </c>
      <c r="M1167" s="94" t="str">
        <f>IF(K1167=0,"",K1167/B1151)</f>
        <v/>
      </c>
      <c r="N1167" s="94" t="e">
        <f>M1167-L1167</f>
        <v>#VALUE!</v>
      </c>
      <c r="O1167" s="3"/>
      <c r="P1167" s="29"/>
      <c r="Q1167" s="22"/>
      <c r="R1167" s="3"/>
      <c r="S1167" s="120"/>
    </row>
    <row r="1168" spans="1:19" ht="12.75" x14ac:dyDescent="0.2">
      <c r="A1168" s="120"/>
      <c r="B1168" s="120"/>
      <c r="C1168" s="120"/>
      <c r="D1168" s="120"/>
      <c r="E1168" s="120"/>
      <c r="F1168" s="120"/>
      <c r="G1168" s="120"/>
      <c r="H1168" s="120"/>
      <c r="I1168" s="120"/>
      <c r="J1168" s="120"/>
      <c r="K1168" s="195"/>
      <c r="L1168" s="120"/>
      <c r="M1168" s="120"/>
      <c r="N1168" s="120"/>
      <c r="O1168" s="120"/>
      <c r="P1168" s="120"/>
      <c r="Q1168" s="120"/>
      <c r="R1168" s="120"/>
      <c r="S1168" s="120"/>
    </row>
    <row r="1169" spans="1:19" ht="12.75" x14ac:dyDescent="0.2">
      <c r="A1169" s="120"/>
      <c r="B1169" s="120"/>
      <c r="C1169" s="120"/>
      <c r="D1169" s="120"/>
      <c r="E1169" s="120"/>
      <c r="F1169" s="120"/>
      <c r="G1169" s="120"/>
      <c r="H1169" s="120"/>
      <c r="I1169" s="120"/>
      <c r="J1169" s="120"/>
      <c r="K1169" s="195"/>
      <c r="L1169" s="120"/>
      <c r="M1169" s="120"/>
      <c r="N1169" s="120"/>
      <c r="O1169" s="120"/>
      <c r="P1169" s="120"/>
      <c r="Q1169" s="120"/>
      <c r="R1169" s="120"/>
      <c r="S1169" s="120"/>
    </row>
    <row r="1170" spans="1:19" ht="26.25" x14ac:dyDescent="0.4">
      <c r="A1170" s="2"/>
      <c r="B1170" s="298" t="s">
        <v>99</v>
      </c>
      <c r="C1170" s="299"/>
      <c r="D1170" s="299"/>
      <c r="E1170" s="299"/>
      <c r="F1170" s="299"/>
      <c r="G1170" s="299"/>
      <c r="H1170" s="299"/>
      <c r="I1170" s="299"/>
      <c r="J1170" s="299"/>
      <c r="K1170" s="181" t="s">
        <v>145</v>
      </c>
      <c r="L1170" s="57"/>
      <c r="M1170" s="57"/>
      <c r="N1170" s="29"/>
      <c r="O1170" s="3"/>
      <c r="P1170" s="29"/>
      <c r="Q1170" s="29"/>
      <c r="R1170" s="29"/>
      <c r="S1170" s="120"/>
    </row>
    <row r="1171" spans="1:19" ht="20.25" x14ac:dyDescent="0.2">
      <c r="A1171" s="300" t="s">
        <v>10</v>
      </c>
      <c r="B1171" s="301" t="s">
        <v>100</v>
      </c>
      <c r="C1171" s="302"/>
      <c r="D1171" s="302"/>
      <c r="E1171" s="302"/>
      <c r="F1171" s="302"/>
      <c r="G1171" s="302"/>
      <c r="H1171" s="302"/>
      <c r="I1171" s="302"/>
      <c r="J1171" s="303"/>
      <c r="K1171" s="304" t="s">
        <v>11</v>
      </c>
      <c r="L1171" s="296" t="s">
        <v>3</v>
      </c>
      <c r="M1171" s="296" t="s">
        <v>4</v>
      </c>
      <c r="N1171" s="306" t="s">
        <v>5</v>
      </c>
      <c r="O1171" s="296" t="s">
        <v>6</v>
      </c>
      <c r="P1171" s="294" t="s">
        <v>7</v>
      </c>
      <c r="Q1171" s="294" t="s">
        <v>8</v>
      </c>
      <c r="R1171" s="296" t="s">
        <v>101</v>
      </c>
      <c r="S1171" s="120"/>
    </row>
    <row r="1172" spans="1:19" ht="15.75" x14ac:dyDescent="0.25">
      <c r="A1172" s="295"/>
      <c r="B1172" s="58" t="s">
        <v>102</v>
      </c>
      <c r="C1172" s="58" t="s">
        <v>103</v>
      </c>
      <c r="D1172" s="58" t="s">
        <v>104</v>
      </c>
      <c r="E1172" s="58" t="s">
        <v>105</v>
      </c>
      <c r="F1172" s="58" t="s">
        <v>106</v>
      </c>
      <c r="G1172" s="58" t="s">
        <v>107</v>
      </c>
      <c r="H1172" s="58" t="s">
        <v>108</v>
      </c>
      <c r="I1172" s="58" t="s">
        <v>109</v>
      </c>
      <c r="J1172" s="58" t="s">
        <v>110</v>
      </c>
      <c r="K1172" s="305"/>
      <c r="L1172" s="295"/>
      <c r="M1172" s="295"/>
      <c r="N1172" s="295"/>
      <c r="O1172" s="295"/>
      <c r="P1172" s="295"/>
      <c r="Q1172" s="295"/>
      <c r="R1172" s="295"/>
      <c r="S1172" s="120"/>
    </row>
    <row r="1173" spans="1:19" ht="15.75" customHeight="1" x14ac:dyDescent="0.25">
      <c r="A1173" s="58">
        <v>2402</v>
      </c>
      <c r="B1173" s="154">
        <v>131</v>
      </c>
      <c r="C1173" s="154"/>
      <c r="D1173" s="154"/>
      <c r="E1173" s="154"/>
      <c r="F1173" s="154"/>
      <c r="G1173" s="154"/>
      <c r="H1173" s="154"/>
      <c r="I1173" s="154"/>
      <c r="J1173" s="154"/>
      <c r="K1173" s="144"/>
      <c r="L1173" s="96"/>
      <c r="M1173" s="97"/>
      <c r="N1173" s="98"/>
      <c r="O1173" s="99"/>
      <c r="P1173" s="63">
        <f>B1173</f>
        <v>131</v>
      </c>
      <c r="Q1173" s="100"/>
      <c r="R1173" s="99"/>
      <c r="S1173" s="120"/>
    </row>
    <row r="1174" spans="1:19" ht="15.75" customHeight="1" x14ac:dyDescent="0.25">
      <c r="A1174" s="58">
        <v>2501</v>
      </c>
      <c r="B1174" s="154"/>
      <c r="C1174" s="154">
        <v>112</v>
      </c>
      <c r="D1174" s="154"/>
      <c r="E1174" s="154"/>
      <c r="F1174" s="154"/>
      <c r="G1174" s="154"/>
      <c r="H1174" s="154"/>
      <c r="I1174" s="154"/>
      <c r="J1174" s="154"/>
      <c r="K1174" s="144"/>
      <c r="L1174" s="101"/>
      <c r="M1174" s="102"/>
      <c r="N1174" s="103"/>
      <c r="O1174" s="67">
        <f>IF(C1174=0,"",C1174/B1173)</f>
        <v>0.85496183206106868</v>
      </c>
      <c r="P1174" s="68">
        <v>113</v>
      </c>
      <c r="Q1174" s="69">
        <f t="shared" ref="Q1174:Q1181" si="157">IF(P1174=0,"",P1174/P1173)</f>
        <v>0.86259541984732824</v>
      </c>
      <c r="R1174" s="69">
        <f t="shared" ref="R1174:R1181" si="158">IF(P1174=0,"",100%-Q1174)</f>
        <v>0.13740458015267176</v>
      </c>
      <c r="S1174" s="120"/>
    </row>
    <row r="1175" spans="1:19" ht="15.75" customHeight="1" x14ac:dyDescent="0.25">
      <c r="A1175" s="58">
        <v>2502</v>
      </c>
      <c r="B1175" s="154"/>
      <c r="C1175" s="154"/>
      <c r="D1175" s="154">
        <v>93</v>
      </c>
      <c r="E1175" s="154"/>
      <c r="F1175" s="154"/>
      <c r="G1175" s="154"/>
      <c r="H1175" s="154"/>
      <c r="I1175" s="154"/>
      <c r="J1175" s="154"/>
      <c r="K1175" s="144"/>
      <c r="L1175" s="101"/>
      <c r="M1175" s="102"/>
      <c r="N1175" s="103"/>
      <c r="O1175" s="67">
        <f>IF(D1175=0,"",D1175/C1174)</f>
        <v>0.8303571428571429</v>
      </c>
      <c r="P1175" s="68">
        <v>106</v>
      </c>
      <c r="Q1175" s="69">
        <f t="shared" si="157"/>
        <v>0.93805309734513276</v>
      </c>
      <c r="R1175" s="69">
        <f t="shared" si="158"/>
        <v>6.1946902654867242E-2</v>
      </c>
      <c r="S1175" s="8">
        <f>P1175/P1173</f>
        <v>0.80916030534351147</v>
      </c>
    </row>
    <row r="1176" spans="1:19" ht="15.75" customHeight="1" x14ac:dyDescent="0.25">
      <c r="A1176" s="58">
        <v>2601</v>
      </c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44"/>
      <c r="L1176" s="101"/>
      <c r="M1176" s="102"/>
      <c r="N1176" s="103"/>
      <c r="O1176" s="67" t="str">
        <f>IF(E1176=0,"",E1176/D1175)</f>
        <v/>
      </c>
      <c r="P1176" s="68"/>
      <c r="Q1176" s="69" t="str">
        <f t="shared" si="157"/>
        <v/>
      </c>
      <c r="R1176" s="69" t="str">
        <f t="shared" si="158"/>
        <v/>
      </c>
      <c r="S1176" s="120"/>
    </row>
    <row r="1177" spans="1:19" ht="15.75" customHeight="1" x14ac:dyDescent="0.25">
      <c r="A1177" s="58">
        <v>2602</v>
      </c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44"/>
      <c r="L1177" s="101"/>
      <c r="M1177" s="102"/>
      <c r="N1177" s="103"/>
      <c r="O1177" s="67" t="str">
        <f>IF(F1177=0,"",F1177/E1176)</f>
        <v/>
      </c>
      <c r="P1177" s="68"/>
      <c r="Q1177" s="69" t="str">
        <f t="shared" si="157"/>
        <v/>
      </c>
      <c r="R1177" s="69" t="str">
        <f t="shared" si="158"/>
        <v/>
      </c>
      <c r="S1177" s="120"/>
    </row>
    <row r="1178" spans="1:19" ht="15.75" customHeight="1" x14ac:dyDescent="0.25">
      <c r="A1178" s="58">
        <v>2701</v>
      </c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44"/>
      <c r="L1178" s="101"/>
      <c r="M1178" s="102"/>
      <c r="N1178" s="103"/>
      <c r="O1178" s="67" t="str">
        <f>IF(G1178=0,"",G1178/F1177)</f>
        <v/>
      </c>
      <c r="P1178" s="68"/>
      <c r="Q1178" s="69" t="str">
        <f t="shared" si="157"/>
        <v/>
      </c>
      <c r="R1178" s="69" t="str">
        <f t="shared" si="158"/>
        <v/>
      </c>
      <c r="S1178" s="120"/>
    </row>
    <row r="1179" spans="1:19" ht="15.75" customHeight="1" x14ac:dyDescent="0.25">
      <c r="A1179" s="58">
        <v>2702</v>
      </c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44"/>
      <c r="L1179" s="101"/>
      <c r="M1179" s="102"/>
      <c r="N1179" s="103"/>
      <c r="O1179" s="67" t="str">
        <f>IF(H1179=0,"",H1179/G1178)</f>
        <v/>
      </c>
      <c r="P1179" s="68"/>
      <c r="Q1179" s="69" t="str">
        <f t="shared" si="157"/>
        <v/>
      </c>
      <c r="R1179" s="69" t="str">
        <f t="shared" si="158"/>
        <v/>
      </c>
      <c r="S1179" s="120"/>
    </row>
    <row r="1180" spans="1:19" ht="15.75" customHeight="1" x14ac:dyDescent="0.25">
      <c r="A1180" s="58">
        <v>2801</v>
      </c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44"/>
      <c r="L1180" s="101"/>
      <c r="M1180" s="102"/>
      <c r="N1180" s="103"/>
      <c r="O1180" s="67" t="str">
        <f>IF(I1180=0,"",I1180/H1179)</f>
        <v/>
      </c>
      <c r="P1180" s="68"/>
      <c r="Q1180" s="69" t="str">
        <f t="shared" si="157"/>
        <v/>
      </c>
      <c r="R1180" s="69" t="str">
        <f t="shared" si="158"/>
        <v/>
      </c>
      <c r="S1180" s="120"/>
    </row>
    <row r="1181" spans="1:19" ht="15.75" customHeight="1" x14ac:dyDescent="0.25">
      <c r="A1181" s="58">
        <v>2802</v>
      </c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44"/>
      <c r="L1181" s="101"/>
      <c r="M1181" s="102"/>
      <c r="N1181" s="103"/>
      <c r="O1181" s="71" t="str">
        <f>IF(J1181=0,"",J1181/I1180)</f>
        <v/>
      </c>
      <c r="P1181" s="68"/>
      <c r="Q1181" s="72" t="str">
        <f t="shared" si="157"/>
        <v/>
      </c>
      <c r="R1181" s="72" t="str">
        <f t="shared" si="158"/>
        <v/>
      </c>
      <c r="S1181" s="120"/>
    </row>
    <row r="1182" spans="1:19" ht="15.75" customHeight="1" x14ac:dyDescent="0.25">
      <c r="A1182" s="58">
        <v>2901</v>
      </c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44"/>
      <c r="L1182" s="101"/>
      <c r="M1182" s="102"/>
      <c r="N1182" s="104"/>
      <c r="O1182" s="129"/>
      <c r="P1182" s="68"/>
      <c r="Q1182" s="130"/>
      <c r="R1182" s="131"/>
      <c r="S1182" s="120"/>
    </row>
    <row r="1183" spans="1:19" ht="15.75" customHeight="1" x14ac:dyDescent="0.25">
      <c r="A1183" s="58">
        <v>2902</v>
      </c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44"/>
      <c r="L1183" s="101"/>
      <c r="M1183" s="102"/>
      <c r="N1183" s="104"/>
      <c r="O1183" s="108"/>
      <c r="P1183" s="109"/>
      <c r="Q1183" s="110"/>
      <c r="R1183" s="108"/>
      <c r="S1183" s="120"/>
    </row>
    <row r="1184" spans="1:19" ht="15.75" customHeight="1" x14ac:dyDescent="0.25">
      <c r="A1184" s="58">
        <v>3001</v>
      </c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44"/>
      <c r="L1184" s="101"/>
      <c r="M1184" s="102"/>
      <c r="N1184" s="104"/>
      <c r="O1184" s="108"/>
      <c r="P1184" s="109"/>
      <c r="Q1184" s="110"/>
      <c r="R1184" s="108"/>
      <c r="S1184" s="120"/>
    </row>
    <row r="1185" spans="1:19" ht="15.75" customHeight="1" x14ac:dyDescent="0.25">
      <c r="A1185" s="58">
        <v>3002</v>
      </c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44"/>
      <c r="L1185" s="101"/>
      <c r="M1185" s="102"/>
      <c r="N1185" s="104"/>
      <c r="O1185" s="102"/>
      <c r="P1185" s="104"/>
      <c r="Q1185" s="146"/>
      <c r="R1185" s="108"/>
      <c r="S1185" s="120"/>
    </row>
    <row r="1186" spans="1:19" ht="15.75" customHeight="1" x14ac:dyDescent="0.25">
      <c r="A1186" s="58">
        <v>3101</v>
      </c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44"/>
      <c r="L1186" s="101"/>
      <c r="M1186" s="102"/>
      <c r="N1186" s="104"/>
      <c r="O1186" s="197" t="s">
        <v>83</v>
      </c>
      <c r="P1186" s="82"/>
      <c r="Q1186" s="111" t="str">
        <f>IF(SUM(K1179:K1182)=0,"",SUM(K1179:K1182))</f>
        <v/>
      </c>
      <c r="R1186" s="199" t="s">
        <v>11</v>
      </c>
      <c r="S1186" s="120"/>
    </row>
    <row r="1187" spans="1:19" ht="15.75" customHeight="1" x14ac:dyDescent="0.25">
      <c r="A1187" s="58">
        <v>3102</v>
      </c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44"/>
      <c r="L1187" s="101"/>
      <c r="M1187" s="102"/>
      <c r="N1187" s="104"/>
      <c r="O1187" s="198" t="s">
        <v>85</v>
      </c>
      <c r="P1187" s="86" t="str">
        <f>IF(P1186/B1173=0,"",P1186/B1173)</f>
        <v/>
      </c>
      <c r="Q1187" s="112" t="e">
        <f>IF(P1186/Q1186=0,"",P1186/Q1186)</f>
        <v>#VALUE!</v>
      </c>
      <c r="R1187" s="200" t="s">
        <v>86</v>
      </c>
      <c r="S1187" s="120"/>
    </row>
    <row r="1188" spans="1:19" ht="15.75" customHeight="1" x14ac:dyDescent="0.25">
      <c r="A1188" s="58">
        <v>3201</v>
      </c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44"/>
      <c r="L1188" s="147"/>
      <c r="M1188" s="148"/>
      <c r="N1188" s="149"/>
      <c r="O1188" s="90"/>
      <c r="P1188" s="91"/>
      <c r="Q1188" s="91"/>
      <c r="R1188" s="113"/>
      <c r="S1188" s="120"/>
    </row>
    <row r="1189" spans="1:19" ht="18" customHeight="1" x14ac:dyDescent="0.25">
      <c r="A1189" s="28"/>
      <c r="B1189" s="297" t="s">
        <v>111</v>
      </c>
      <c r="C1189" s="297"/>
      <c r="D1189" s="297"/>
      <c r="E1189" s="297"/>
      <c r="F1189" s="297"/>
      <c r="G1189" s="297"/>
      <c r="H1189" s="297"/>
      <c r="I1189" s="297"/>
      <c r="J1189" s="297"/>
      <c r="K1189" s="93">
        <f>SUM(K1173:K1185)</f>
        <v>0</v>
      </c>
      <c r="L1189" s="94" t="str">
        <f>IF(K1181=0,"",K1181/B1173)</f>
        <v/>
      </c>
      <c r="M1189" s="94" t="str">
        <f>IF(K1189=0,"",K1189/B1173)</f>
        <v/>
      </c>
      <c r="N1189" s="94" t="e">
        <f>M1189-L1189</f>
        <v>#VALUE!</v>
      </c>
      <c r="O1189" s="3"/>
      <c r="P1189" s="29"/>
      <c r="Q1189" s="22"/>
      <c r="R1189" s="3"/>
      <c r="S1189" s="120"/>
    </row>
    <row r="1190" spans="1:19" ht="12.75" x14ac:dyDescent="0.2">
      <c r="A1190" s="120"/>
      <c r="B1190" s="120"/>
      <c r="C1190" s="120"/>
      <c r="D1190" s="120"/>
      <c r="E1190" s="120"/>
      <c r="F1190" s="120"/>
      <c r="G1190" s="120"/>
      <c r="H1190" s="120"/>
      <c r="I1190" s="120"/>
      <c r="J1190" s="120"/>
      <c r="K1190" s="195"/>
      <c r="L1190" s="120"/>
      <c r="M1190" s="120"/>
      <c r="N1190" s="120"/>
      <c r="O1190" s="120"/>
      <c r="P1190" s="120"/>
      <c r="Q1190" s="120"/>
      <c r="R1190" s="120"/>
      <c r="S1190" s="120"/>
    </row>
    <row r="1191" spans="1:19" ht="12.75" x14ac:dyDescent="0.2">
      <c r="A1191" s="120"/>
      <c r="B1191" s="120"/>
      <c r="C1191" s="120"/>
      <c r="D1191" s="120"/>
      <c r="E1191" s="120"/>
      <c r="F1191" s="120"/>
      <c r="G1191" s="120"/>
      <c r="H1191" s="120"/>
      <c r="I1191" s="120"/>
      <c r="J1191" s="120"/>
      <c r="K1191" s="195"/>
      <c r="L1191" s="120"/>
      <c r="M1191" s="120"/>
      <c r="N1191" s="120"/>
      <c r="O1191" s="120"/>
      <c r="P1191" s="120"/>
      <c r="Q1191" s="120"/>
      <c r="R1191" s="120"/>
      <c r="S1191" s="120"/>
    </row>
    <row r="1192" spans="1:19" ht="26.25" x14ac:dyDescent="0.4">
      <c r="A1192" s="2"/>
      <c r="B1192" s="298" t="s">
        <v>99</v>
      </c>
      <c r="C1192" s="299"/>
      <c r="D1192" s="299"/>
      <c r="E1192" s="299"/>
      <c r="F1192" s="299"/>
      <c r="G1192" s="299"/>
      <c r="H1192" s="299"/>
      <c r="I1192" s="299"/>
      <c r="J1192" s="299"/>
      <c r="K1192" s="181" t="s">
        <v>146</v>
      </c>
      <c r="L1192" s="57"/>
      <c r="M1192" s="57"/>
      <c r="N1192" s="29"/>
      <c r="O1192" s="3"/>
      <c r="P1192" s="29"/>
      <c r="Q1192" s="29"/>
      <c r="R1192" s="29"/>
      <c r="S1192" s="120"/>
    </row>
    <row r="1193" spans="1:19" ht="20.25" x14ac:dyDescent="0.2">
      <c r="A1193" s="300" t="s">
        <v>10</v>
      </c>
      <c r="B1193" s="301" t="s">
        <v>100</v>
      </c>
      <c r="C1193" s="302"/>
      <c r="D1193" s="302"/>
      <c r="E1193" s="302"/>
      <c r="F1193" s="302"/>
      <c r="G1193" s="302"/>
      <c r="H1193" s="302"/>
      <c r="I1193" s="302"/>
      <c r="J1193" s="303"/>
      <c r="K1193" s="304" t="s">
        <v>11</v>
      </c>
      <c r="L1193" s="296" t="s">
        <v>3</v>
      </c>
      <c r="M1193" s="296" t="s">
        <v>4</v>
      </c>
      <c r="N1193" s="306" t="s">
        <v>5</v>
      </c>
      <c r="O1193" s="296" t="s">
        <v>6</v>
      </c>
      <c r="P1193" s="294" t="s">
        <v>7</v>
      </c>
      <c r="Q1193" s="294" t="s">
        <v>8</v>
      </c>
      <c r="R1193" s="296" t="s">
        <v>101</v>
      </c>
      <c r="S1193" s="120"/>
    </row>
    <row r="1194" spans="1:19" ht="15.75" x14ac:dyDescent="0.25">
      <c r="A1194" s="295"/>
      <c r="B1194" s="58" t="s">
        <v>102</v>
      </c>
      <c r="C1194" s="58" t="s">
        <v>103</v>
      </c>
      <c r="D1194" s="58" t="s">
        <v>104</v>
      </c>
      <c r="E1194" s="58" t="s">
        <v>105</v>
      </c>
      <c r="F1194" s="58" t="s">
        <v>106</v>
      </c>
      <c r="G1194" s="58" t="s">
        <v>107</v>
      </c>
      <c r="H1194" s="58" t="s">
        <v>108</v>
      </c>
      <c r="I1194" s="58" t="s">
        <v>109</v>
      </c>
      <c r="J1194" s="58" t="s">
        <v>110</v>
      </c>
      <c r="K1194" s="305"/>
      <c r="L1194" s="295"/>
      <c r="M1194" s="295"/>
      <c r="N1194" s="295"/>
      <c r="O1194" s="295"/>
      <c r="P1194" s="295"/>
      <c r="Q1194" s="295"/>
      <c r="R1194" s="295"/>
      <c r="S1194" s="120"/>
    </row>
    <row r="1195" spans="1:19" ht="15.75" customHeight="1" x14ac:dyDescent="0.25">
      <c r="A1195" s="58">
        <v>2501</v>
      </c>
      <c r="B1195" s="154">
        <v>98</v>
      </c>
      <c r="C1195" s="154"/>
      <c r="D1195" s="154"/>
      <c r="E1195" s="154"/>
      <c r="F1195" s="154"/>
      <c r="G1195" s="154"/>
      <c r="H1195" s="154"/>
      <c r="I1195" s="154"/>
      <c r="J1195" s="154"/>
      <c r="K1195" s="144"/>
      <c r="L1195" s="96"/>
      <c r="M1195" s="97"/>
      <c r="N1195" s="98"/>
      <c r="O1195" s="99"/>
      <c r="P1195" s="63">
        <f>B1195</f>
        <v>98</v>
      </c>
      <c r="Q1195" s="100"/>
      <c r="R1195" s="99"/>
      <c r="S1195" s="120"/>
    </row>
    <row r="1196" spans="1:19" ht="15.75" customHeight="1" x14ac:dyDescent="0.25">
      <c r="A1196" s="58">
        <v>2502</v>
      </c>
      <c r="B1196" s="180"/>
      <c r="C1196" s="154">
        <v>78</v>
      </c>
      <c r="D1196" s="154"/>
      <c r="E1196" s="154"/>
      <c r="F1196" s="154"/>
      <c r="G1196" s="154"/>
      <c r="H1196" s="154"/>
      <c r="I1196" s="154"/>
      <c r="J1196" s="154"/>
      <c r="K1196" s="144"/>
      <c r="L1196" s="101"/>
      <c r="M1196" s="102"/>
      <c r="N1196" s="103"/>
      <c r="O1196" s="67">
        <f>IF(C1196=0,"",C1196/B1195)</f>
        <v>0.79591836734693877</v>
      </c>
      <c r="P1196" s="68">
        <v>80</v>
      </c>
      <c r="Q1196" s="69">
        <f t="shared" ref="Q1196:Q1203" si="159">IF(P1196=0,"",P1196/P1195)</f>
        <v>0.81632653061224492</v>
      </c>
      <c r="R1196" s="69">
        <f t="shared" ref="R1196:R1203" si="160">IF(P1196=0,"",100%-Q1196)</f>
        <v>0.18367346938775508</v>
      </c>
      <c r="S1196" s="120"/>
    </row>
    <row r="1197" spans="1:19" ht="15.75" customHeight="1" x14ac:dyDescent="0.25">
      <c r="A1197" s="58">
        <v>2601</v>
      </c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44"/>
      <c r="L1197" s="101"/>
      <c r="M1197" s="102"/>
      <c r="N1197" s="103"/>
      <c r="O1197" s="67" t="str">
        <f>IF(D1197=0,"",D1197/C1196)</f>
        <v/>
      </c>
      <c r="P1197" s="68"/>
      <c r="Q1197" s="69" t="str">
        <f t="shared" si="159"/>
        <v/>
      </c>
      <c r="R1197" s="69" t="str">
        <f t="shared" si="160"/>
        <v/>
      </c>
      <c r="S1197" s="8">
        <f>P1197/P1195</f>
        <v>0</v>
      </c>
    </row>
    <row r="1198" spans="1:19" ht="15.75" customHeight="1" x14ac:dyDescent="0.25">
      <c r="A1198" s="58">
        <v>2602</v>
      </c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44"/>
      <c r="L1198" s="101"/>
      <c r="M1198" s="102"/>
      <c r="N1198" s="103"/>
      <c r="O1198" s="67" t="str">
        <f>IF(E1198=0,"",E1198/D1197)</f>
        <v/>
      </c>
      <c r="P1198" s="68"/>
      <c r="Q1198" s="69" t="str">
        <f t="shared" si="159"/>
        <v/>
      </c>
      <c r="R1198" s="69" t="str">
        <f t="shared" si="160"/>
        <v/>
      </c>
      <c r="S1198" s="120"/>
    </row>
    <row r="1199" spans="1:19" ht="15.75" customHeight="1" x14ac:dyDescent="0.25">
      <c r="A1199" s="58">
        <v>2701</v>
      </c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44"/>
      <c r="L1199" s="101"/>
      <c r="M1199" s="102"/>
      <c r="N1199" s="103"/>
      <c r="O1199" s="67" t="str">
        <f>IF(F1199=0,"",F1199/E1198)</f>
        <v/>
      </c>
      <c r="P1199" s="68"/>
      <c r="Q1199" s="69" t="str">
        <f t="shared" si="159"/>
        <v/>
      </c>
      <c r="R1199" s="69" t="str">
        <f t="shared" si="160"/>
        <v/>
      </c>
      <c r="S1199" s="120"/>
    </row>
    <row r="1200" spans="1:19" ht="15.75" customHeight="1" x14ac:dyDescent="0.25">
      <c r="A1200" s="58">
        <v>2702</v>
      </c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44"/>
      <c r="L1200" s="101"/>
      <c r="M1200" s="102"/>
      <c r="N1200" s="103"/>
      <c r="O1200" s="67" t="str">
        <f>IF(G1200=0,"",G1200/F1199)</f>
        <v/>
      </c>
      <c r="P1200" s="68"/>
      <c r="Q1200" s="69" t="str">
        <f t="shared" si="159"/>
        <v/>
      </c>
      <c r="R1200" s="69" t="str">
        <f t="shared" si="160"/>
        <v/>
      </c>
      <c r="S1200" s="120"/>
    </row>
    <row r="1201" spans="1:19" ht="15.75" customHeight="1" x14ac:dyDescent="0.25">
      <c r="A1201" s="58">
        <v>2801</v>
      </c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44"/>
      <c r="L1201" s="101"/>
      <c r="M1201" s="102"/>
      <c r="N1201" s="103"/>
      <c r="O1201" s="67" t="str">
        <f>IF(H1201=0,"",H1201/G1200)</f>
        <v/>
      </c>
      <c r="P1201" s="68"/>
      <c r="Q1201" s="69" t="str">
        <f t="shared" si="159"/>
        <v/>
      </c>
      <c r="R1201" s="69" t="str">
        <f t="shared" si="160"/>
        <v/>
      </c>
      <c r="S1201" s="120"/>
    </row>
    <row r="1202" spans="1:19" ht="15.75" customHeight="1" x14ac:dyDescent="0.25">
      <c r="A1202" s="58">
        <v>2802</v>
      </c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44"/>
      <c r="L1202" s="101"/>
      <c r="M1202" s="102"/>
      <c r="N1202" s="103"/>
      <c r="O1202" s="67" t="str">
        <f>IF(I1202=0,"",I1202/H1201)</f>
        <v/>
      </c>
      <c r="P1202" s="68"/>
      <c r="Q1202" s="69" t="str">
        <f t="shared" si="159"/>
        <v/>
      </c>
      <c r="R1202" s="69" t="str">
        <f t="shared" si="160"/>
        <v/>
      </c>
      <c r="S1202" s="120"/>
    </row>
    <row r="1203" spans="1:19" ht="15.75" customHeight="1" x14ac:dyDescent="0.25">
      <c r="A1203" s="58">
        <v>2901</v>
      </c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44"/>
      <c r="L1203" s="101"/>
      <c r="M1203" s="102"/>
      <c r="N1203" s="103"/>
      <c r="O1203" s="71" t="str">
        <f>IF(J1203=0,"",J1203/I1202)</f>
        <v/>
      </c>
      <c r="P1203" s="68"/>
      <c r="Q1203" s="72" t="str">
        <f t="shared" si="159"/>
        <v/>
      </c>
      <c r="R1203" s="72" t="str">
        <f t="shared" si="160"/>
        <v/>
      </c>
      <c r="S1203" s="120"/>
    </row>
    <row r="1204" spans="1:19" ht="15.75" customHeight="1" x14ac:dyDescent="0.25">
      <c r="A1204" s="58">
        <v>2902</v>
      </c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44"/>
      <c r="L1204" s="101"/>
      <c r="M1204" s="102"/>
      <c r="N1204" s="104"/>
      <c r="O1204" s="129"/>
      <c r="P1204" s="68"/>
      <c r="Q1204" s="130"/>
      <c r="R1204" s="131"/>
      <c r="S1204" s="120"/>
    </row>
    <row r="1205" spans="1:19" ht="15.75" customHeight="1" x14ac:dyDescent="0.25">
      <c r="A1205" s="58">
        <v>3001</v>
      </c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44"/>
      <c r="L1205" s="101"/>
      <c r="M1205" s="102"/>
      <c r="N1205" s="104"/>
      <c r="O1205" s="108"/>
      <c r="P1205" s="109"/>
      <c r="Q1205" s="110"/>
      <c r="R1205" s="108"/>
      <c r="S1205" s="120"/>
    </row>
    <row r="1206" spans="1:19" ht="15.75" customHeight="1" x14ac:dyDescent="0.25">
      <c r="A1206" s="58">
        <v>3002</v>
      </c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44"/>
      <c r="L1206" s="101"/>
      <c r="M1206" s="102"/>
      <c r="N1206" s="104"/>
      <c r="O1206" s="108"/>
      <c r="P1206" s="109"/>
      <c r="Q1206" s="110"/>
      <c r="R1206" s="108"/>
      <c r="S1206" s="120"/>
    </row>
    <row r="1207" spans="1:19" ht="15.75" customHeight="1" x14ac:dyDescent="0.25">
      <c r="A1207" s="58">
        <v>3101</v>
      </c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44"/>
      <c r="L1207" s="101"/>
      <c r="M1207" s="102"/>
      <c r="N1207" s="104"/>
      <c r="O1207" s="102"/>
      <c r="P1207" s="104"/>
      <c r="Q1207" s="146"/>
      <c r="R1207" s="108"/>
      <c r="S1207" s="120"/>
    </row>
    <row r="1208" spans="1:19" ht="15.75" customHeight="1" x14ac:dyDescent="0.25">
      <c r="A1208" s="58">
        <v>3102</v>
      </c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44"/>
      <c r="L1208" s="101"/>
      <c r="M1208" s="102"/>
      <c r="N1208" s="104"/>
      <c r="O1208" s="197" t="s">
        <v>83</v>
      </c>
      <c r="P1208" s="82"/>
      <c r="Q1208" s="111" t="str">
        <f>IF(SUM(K1201:K1204)=0,"",SUM(K1201:K1204))</f>
        <v/>
      </c>
      <c r="R1208" s="199" t="s">
        <v>11</v>
      </c>
      <c r="S1208" s="120"/>
    </row>
    <row r="1209" spans="1:19" ht="15.75" customHeight="1" x14ac:dyDescent="0.25">
      <c r="A1209" s="58">
        <v>3201</v>
      </c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44"/>
      <c r="L1209" s="101"/>
      <c r="M1209" s="102"/>
      <c r="N1209" s="104"/>
      <c r="O1209" s="198" t="s">
        <v>85</v>
      </c>
      <c r="P1209" s="86" t="str">
        <f>IF(P1208/B1195=0,"",P1208/B1195)</f>
        <v/>
      </c>
      <c r="Q1209" s="112" t="e">
        <f>IF(P1208/Q1208=0,"",P1208/Q1208)</f>
        <v>#VALUE!</v>
      </c>
      <c r="R1209" s="200" t="s">
        <v>86</v>
      </c>
      <c r="S1209" s="120"/>
    </row>
    <row r="1210" spans="1:19" ht="15.75" customHeight="1" x14ac:dyDescent="0.25">
      <c r="A1210" s="58">
        <v>3301</v>
      </c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44"/>
      <c r="L1210" s="147"/>
      <c r="M1210" s="148"/>
      <c r="N1210" s="149"/>
      <c r="O1210" s="90"/>
      <c r="P1210" s="91"/>
      <c r="Q1210" s="91"/>
      <c r="R1210" s="113"/>
      <c r="S1210" s="120"/>
    </row>
    <row r="1211" spans="1:19" ht="18" customHeight="1" x14ac:dyDescent="0.25">
      <c r="A1211" s="28"/>
      <c r="B1211" s="297" t="s">
        <v>111</v>
      </c>
      <c r="C1211" s="297"/>
      <c r="D1211" s="297"/>
      <c r="E1211" s="297"/>
      <c r="F1211" s="297"/>
      <c r="G1211" s="297"/>
      <c r="H1211" s="297"/>
      <c r="I1211" s="297"/>
      <c r="J1211" s="297"/>
      <c r="K1211" s="93">
        <f>SUM(K1195:K1207)</f>
        <v>0</v>
      </c>
      <c r="L1211" s="94" t="str">
        <f>IF(K1203=0,"",K1203/B1195)</f>
        <v/>
      </c>
      <c r="M1211" s="94" t="str">
        <f>IF(K1211=0,"",K1211/B1195)</f>
        <v/>
      </c>
      <c r="N1211" s="94" t="e">
        <f>M1211-L1211</f>
        <v>#VALUE!</v>
      </c>
      <c r="O1211" s="3"/>
      <c r="P1211" s="29"/>
      <c r="Q1211" s="22"/>
      <c r="R1211" s="3"/>
      <c r="S1211" s="120"/>
    </row>
    <row r="1212" spans="1:19" ht="12.75" customHeight="1" x14ac:dyDescent="0.2">
      <c r="A1212" s="120"/>
      <c r="B1212" s="120"/>
      <c r="C1212" s="120"/>
      <c r="D1212" s="120"/>
      <c r="E1212" s="120"/>
      <c r="F1212" s="120"/>
      <c r="G1212" s="120"/>
      <c r="H1212" s="120"/>
      <c r="I1212" s="120"/>
      <c r="J1212" s="120"/>
      <c r="K1212" s="195"/>
      <c r="L1212" s="120"/>
      <c r="M1212" s="120"/>
      <c r="N1212" s="120"/>
      <c r="O1212" s="120"/>
      <c r="P1212" s="120"/>
      <c r="Q1212" s="120"/>
      <c r="R1212" s="120"/>
      <c r="S1212" s="120"/>
    </row>
    <row r="1213" spans="1:19" ht="12.75" customHeight="1" x14ac:dyDescent="0.2">
      <c r="A1213" s="120"/>
      <c r="B1213" s="120"/>
      <c r="C1213" s="120"/>
      <c r="D1213" s="120"/>
      <c r="E1213" s="120"/>
      <c r="F1213" s="120"/>
      <c r="G1213" s="120"/>
      <c r="H1213" s="120"/>
      <c r="I1213" s="120"/>
      <c r="J1213" s="120"/>
      <c r="K1213" s="195"/>
      <c r="L1213" s="120"/>
      <c r="M1213" s="120"/>
      <c r="N1213" s="120"/>
      <c r="O1213" s="120"/>
      <c r="P1213" s="120"/>
      <c r="Q1213" s="120"/>
      <c r="R1213" s="120"/>
      <c r="S1213" s="120"/>
    </row>
    <row r="1214" spans="1:19" s="293" customFormat="1" ht="26.25" x14ac:dyDescent="0.4">
      <c r="A1214" s="2"/>
      <c r="B1214" s="298" t="s">
        <v>99</v>
      </c>
      <c r="C1214" s="299"/>
      <c r="D1214" s="299"/>
      <c r="E1214" s="299"/>
      <c r="F1214" s="299"/>
      <c r="G1214" s="299"/>
      <c r="H1214" s="299"/>
      <c r="I1214" s="299"/>
      <c r="J1214" s="299"/>
      <c r="K1214" s="256" t="s">
        <v>147</v>
      </c>
      <c r="L1214" s="57"/>
      <c r="M1214" s="57"/>
      <c r="N1214" s="29"/>
      <c r="O1214" s="3"/>
      <c r="P1214" s="29"/>
      <c r="Q1214" s="29"/>
      <c r="R1214" s="29"/>
      <c r="S1214" s="120"/>
    </row>
    <row r="1215" spans="1:19" s="293" customFormat="1" ht="20.25" x14ac:dyDescent="0.2">
      <c r="A1215" s="300" t="s">
        <v>10</v>
      </c>
      <c r="B1215" s="301" t="s">
        <v>100</v>
      </c>
      <c r="C1215" s="302"/>
      <c r="D1215" s="302"/>
      <c r="E1215" s="302"/>
      <c r="F1215" s="302"/>
      <c r="G1215" s="302"/>
      <c r="H1215" s="302"/>
      <c r="I1215" s="302"/>
      <c r="J1215" s="303"/>
      <c r="K1215" s="304" t="s">
        <v>11</v>
      </c>
      <c r="L1215" s="296" t="s">
        <v>3</v>
      </c>
      <c r="M1215" s="296" t="s">
        <v>4</v>
      </c>
      <c r="N1215" s="306" t="s">
        <v>5</v>
      </c>
      <c r="O1215" s="296" t="s">
        <v>6</v>
      </c>
      <c r="P1215" s="294" t="s">
        <v>7</v>
      </c>
      <c r="Q1215" s="294" t="s">
        <v>8</v>
      </c>
      <c r="R1215" s="296" t="s">
        <v>101</v>
      </c>
      <c r="S1215" s="120"/>
    </row>
    <row r="1216" spans="1:19" s="293" customFormat="1" ht="15.75" x14ac:dyDescent="0.25">
      <c r="A1216" s="295"/>
      <c r="B1216" s="58" t="s">
        <v>102</v>
      </c>
      <c r="C1216" s="58" t="s">
        <v>103</v>
      </c>
      <c r="D1216" s="58" t="s">
        <v>104</v>
      </c>
      <c r="E1216" s="58" t="s">
        <v>105</v>
      </c>
      <c r="F1216" s="58" t="s">
        <v>106</v>
      </c>
      <c r="G1216" s="58" t="s">
        <v>107</v>
      </c>
      <c r="H1216" s="58" t="s">
        <v>108</v>
      </c>
      <c r="I1216" s="58" t="s">
        <v>109</v>
      </c>
      <c r="J1216" s="58" t="s">
        <v>110</v>
      </c>
      <c r="K1216" s="305"/>
      <c r="L1216" s="295"/>
      <c r="M1216" s="295"/>
      <c r="N1216" s="295"/>
      <c r="O1216" s="295"/>
      <c r="P1216" s="295"/>
      <c r="Q1216" s="295"/>
      <c r="R1216" s="295"/>
      <c r="S1216" s="120"/>
    </row>
    <row r="1217" spans="1:19" s="293" customFormat="1" ht="15.75" customHeight="1" x14ac:dyDescent="0.25">
      <c r="A1217" s="58">
        <v>2502</v>
      </c>
      <c r="B1217" s="154">
        <v>120</v>
      </c>
      <c r="C1217" s="154"/>
      <c r="D1217" s="154"/>
      <c r="E1217" s="154"/>
      <c r="F1217" s="154"/>
      <c r="G1217" s="154"/>
      <c r="H1217" s="154"/>
      <c r="I1217" s="154"/>
      <c r="J1217" s="154"/>
      <c r="K1217" s="144"/>
      <c r="L1217" s="96"/>
      <c r="M1217" s="97"/>
      <c r="N1217" s="98"/>
      <c r="O1217" s="99"/>
      <c r="P1217" s="63">
        <f>B1217</f>
        <v>120</v>
      </c>
      <c r="Q1217" s="100"/>
      <c r="R1217" s="99"/>
      <c r="S1217" s="120"/>
    </row>
    <row r="1218" spans="1:19" s="293" customFormat="1" ht="15.75" customHeight="1" x14ac:dyDescent="0.25">
      <c r="A1218" s="58">
        <v>2601</v>
      </c>
      <c r="B1218" s="180"/>
      <c r="C1218" s="154"/>
      <c r="D1218" s="154"/>
      <c r="E1218" s="154"/>
      <c r="F1218" s="154"/>
      <c r="G1218" s="154"/>
      <c r="H1218" s="154"/>
      <c r="I1218" s="154"/>
      <c r="J1218" s="154"/>
      <c r="K1218" s="144"/>
      <c r="L1218" s="101"/>
      <c r="M1218" s="102"/>
      <c r="N1218" s="103"/>
      <c r="O1218" s="67" t="str">
        <f>IF(C1218=0,"",C1218/B1217)</f>
        <v/>
      </c>
      <c r="P1218" s="68"/>
      <c r="Q1218" s="69" t="str">
        <f t="shared" ref="Q1218:Q1225" si="161">IF(P1218=0,"",P1218/P1217)</f>
        <v/>
      </c>
      <c r="R1218" s="69" t="str">
        <f t="shared" ref="R1218:R1225" si="162">IF(P1218=0,"",100%-Q1218)</f>
        <v/>
      </c>
      <c r="S1218" s="120"/>
    </row>
    <row r="1219" spans="1:19" s="293" customFormat="1" ht="15.75" customHeight="1" x14ac:dyDescent="0.25">
      <c r="A1219" s="58">
        <v>2602</v>
      </c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44"/>
      <c r="L1219" s="101"/>
      <c r="M1219" s="102"/>
      <c r="N1219" s="103"/>
      <c r="O1219" s="67" t="str">
        <f>IF(D1219=0,"",D1219/C1218)</f>
        <v/>
      </c>
      <c r="P1219" s="68"/>
      <c r="Q1219" s="69" t="str">
        <f t="shared" si="161"/>
        <v/>
      </c>
      <c r="R1219" s="69" t="str">
        <f t="shared" si="162"/>
        <v/>
      </c>
      <c r="S1219" s="8">
        <f>P1219/P1217</f>
        <v>0</v>
      </c>
    </row>
    <row r="1220" spans="1:19" s="293" customFormat="1" ht="15.75" customHeight="1" x14ac:dyDescent="0.25">
      <c r="A1220" s="58">
        <v>2701</v>
      </c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44"/>
      <c r="L1220" s="101"/>
      <c r="M1220" s="102"/>
      <c r="N1220" s="103"/>
      <c r="O1220" s="67" t="str">
        <f>IF(E1220=0,"",E1220/D1219)</f>
        <v/>
      </c>
      <c r="P1220" s="68"/>
      <c r="Q1220" s="69" t="str">
        <f t="shared" si="161"/>
        <v/>
      </c>
      <c r="R1220" s="69" t="str">
        <f t="shared" si="162"/>
        <v/>
      </c>
      <c r="S1220" s="120"/>
    </row>
    <row r="1221" spans="1:19" s="293" customFormat="1" ht="15.75" customHeight="1" x14ac:dyDescent="0.25">
      <c r="A1221" s="58">
        <v>2702</v>
      </c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44"/>
      <c r="L1221" s="101"/>
      <c r="M1221" s="102"/>
      <c r="N1221" s="103"/>
      <c r="O1221" s="67" t="str">
        <f>IF(F1221=0,"",F1221/E1220)</f>
        <v/>
      </c>
      <c r="P1221" s="68"/>
      <c r="Q1221" s="69" t="str">
        <f t="shared" si="161"/>
        <v/>
      </c>
      <c r="R1221" s="69" t="str">
        <f t="shared" si="162"/>
        <v/>
      </c>
      <c r="S1221" s="120"/>
    </row>
    <row r="1222" spans="1:19" s="293" customFormat="1" ht="15.75" customHeight="1" x14ac:dyDescent="0.25">
      <c r="A1222" s="58">
        <v>2801</v>
      </c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44"/>
      <c r="L1222" s="101"/>
      <c r="M1222" s="102"/>
      <c r="N1222" s="103"/>
      <c r="O1222" s="67" t="str">
        <f>IF(G1222=0,"",G1222/F1221)</f>
        <v/>
      </c>
      <c r="P1222" s="68"/>
      <c r="Q1222" s="69" t="str">
        <f t="shared" si="161"/>
        <v/>
      </c>
      <c r="R1222" s="69" t="str">
        <f t="shared" si="162"/>
        <v/>
      </c>
      <c r="S1222" s="120"/>
    </row>
    <row r="1223" spans="1:19" s="293" customFormat="1" ht="15.75" customHeight="1" x14ac:dyDescent="0.25">
      <c r="A1223" s="58">
        <v>2802</v>
      </c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44"/>
      <c r="L1223" s="101"/>
      <c r="M1223" s="102"/>
      <c r="N1223" s="103"/>
      <c r="O1223" s="67" t="str">
        <f>IF(H1223=0,"",H1223/G1222)</f>
        <v/>
      </c>
      <c r="P1223" s="68"/>
      <c r="Q1223" s="69" t="str">
        <f t="shared" si="161"/>
        <v/>
      </c>
      <c r="R1223" s="69" t="str">
        <f t="shared" si="162"/>
        <v/>
      </c>
      <c r="S1223" s="120"/>
    </row>
    <row r="1224" spans="1:19" s="293" customFormat="1" ht="15.75" customHeight="1" x14ac:dyDescent="0.25">
      <c r="A1224" s="58">
        <v>2901</v>
      </c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44"/>
      <c r="L1224" s="101"/>
      <c r="M1224" s="102"/>
      <c r="N1224" s="103"/>
      <c r="O1224" s="67" t="str">
        <f>IF(I1224=0,"",I1224/H1223)</f>
        <v/>
      </c>
      <c r="P1224" s="68"/>
      <c r="Q1224" s="69" t="str">
        <f t="shared" si="161"/>
        <v/>
      </c>
      <c r="R1224" s="69" t="str">
        <f t="shared" si="162"/>
        <v/>
      </c>
      <c r="S1224" s="120"/>
    </row>
    <row r="1225" spans="1:19" s="293" customFormat="1" ht="15.75" customHeight="1" x14ac:dyDescent="0.25">
      <c r="A1225" s="58">
        <v>2902</v>
      </c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44"/>
      <c r="L1225" s="101"/>
      <c r="M1225" s="102"/>
      <c r="N1225" s="103"/>
      <c r="O1225" s="71" t="str">
        <f>IF(J1225=0,"",J1225/I1224)</f>
        <v/>
      </c>
      <c r="P1225" s="68"/>
      <c r="Q1225" s="72" t="str">
        <f t="shared" si="161"/>
        <v/>
      </c>
      <c r="R1225" s="72" t="str">
        <f t="shared" si="162"/>
        <v/>
      </c>
      <c r="S1225" s="120"/>
    </row>
    <row r="1226" spans="1:19" s="293" customFormat="1" ht="15.75" customHeight="1" x14ac:dyDescent="0.25">
      <c r="A1226" s="58">
        <v>3001</v>
      </c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44"/>
      <c r="L1226" s="101"/>
      <c r="M1226" s="102"/>
      <c r="N1226" s="104"/>
      <c r="O1226" s="129"/>
      <c r="P1226" s="68"/>
      <c r="Q1226" s="130"/>
      <c r="R1226" s="131"/>
      <c r="S1226" s="120"/>
    </row>
    <row r="1227" spans="1:19" s="293" customFormat="1" ht="15.75" customHeight="1" x14ac:dyDescent="0.25">
      <c r="A1227" s="58">
        <v>3002</v>
      </c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44"/>
      <c r="L1227" s="101"/>
      <c r="M1227" s="102"/>
      <c r="N1227" s="104"/>
      <c r="O1227" s="108"/>
      <c r="P1227" s="109"/>
      <c r="Q1227" s="110"/>
      <c r="R1227" s="108"/>
      <c r="S1227" s="120"/>
    </row>
    <row r="1228" spans="1:19" s="293" customFormat="1" ht="15.75" customHeight="1" x14ac:dyDescent="0.25">
      <c r="A1228" s="58">
        <v>3101</v>
      </c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44"/>
      <c r="L1228" s="101"/>
      <c r="M1228" s="102"/>
      <c r="N1228" s="104"/>
      <c r="O1228" s="108"/>
      <c r="P1228" s="109"/>
      <c r="Q1228" s="110"/>
      <c r="R1228" s="108"/>
      <c r="S1228" s="120"/>
    </row>
    <row r="1229" spans="1:19" s="293" customFormat="1" ht="15.75" customHeight="1" x14ac:dyDescent="0.25">
      <c r="A1229" s="58">
        <v>3102</v>
      </c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44"/>
      <c r="L1229" s="101"/>
      <c r="M1229" s="102"/>
      <c r="N1229" s="104"/>
      <c r="O1229" s="102"/>
      <c r="P1229" s="104"/>
      <c r="Q1229" s="146"/>
      <c r="R1229" s="108"/>
      <c r="S1229" s="120"/>
    </row>
    <row r="1230" spans="1:19" s="293" customFormat="1" ht="15.75" customHeight="1" x14ac:dyDescent="0.25">
      <c r="A1230" s="58">
        <v>3201</v>
      </c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44"/>
      <c r="L1230" s="101"/>
      <c r="M1230" s="102"/>
      <c r="N1230" s="104"/>
      <c r="O1230" s="197" t="s">
        <v>83</v>
      </c>
      <c r="P1230" s="82"/>
      <c r="Q1230" s="111" t="str">
        <f>IF(SUM(K1223:K1226)=0,"",SUM(K1223:K1226))</f>
        <v/>
      </c>
      <c r="R1230" s="199" t="s">
        <v>11</v>
      </c>
      <c r="S1230" s="120"/>
    </row>
    <row r="1231" spans="1:19" s="293" customFormat="1" ht="15.75" customHeight="1" x14ac:dyDescent="0.25">
      <c r="A1231" s="58">
        <v>3301</v>
      </c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44"/>
      <c r="L1231" s="101"/>
      <c r="M1231" s="102"/>
      <c r="N1231" s="104"/>
      <c r="O1231" s="198" t="s">
        <v>85</v>
      </c>
      <c r="P1231" s="86" t="str">
        <f>IF(P1230/B1217=0,"",P1230/B1217)</f>
        <v/>
      </c>
      <c r="Q1231" s="112" t="e">
        <f>IF(P1230/Q1230=0,"",P1230/Q1230)</f>
        <v>#VALUE!</v>
      </c>
      <c r="R1231" s="200" t="s">
        <v>86</v>
      </c>
      <c r="S1231" s="120"/>
    </row>
    <row r="1232" spans="1:19" s="293" customFormat="1" ht="15.75" customHeight="1" x14ac:dyDescent="0.25">
      <c r="A1232" s="58">
        <v>3302</v>
      </c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44"/>
      <c r="L1232" s="147"/>
      <c r="M1232" s="148"/>
      <c r="N1232" s="149"/>
      <c r="O1232" s="90"/>
      <c r="P1232" s="91"/>
      <c r="Q1232" s="91"/>
      <c r="R1232" s="113"/>
      <c r="S1232" s="120"/>
    </row>
    <row r="1233" spans="1:19" s="293" customFormat="1" ht="18" customHeight="1" x14ac:dyDescent="0.25">
      <c r="A1233" s="28"/>
      <c r="B1233" s="297" t="s">
        <v>111</v>
      </c>
      <c r="C1233" s="297"/>
      <c r="D1233" s="297"/>
      <c r="E1233" s="297"/>
      <c r="F1233" s="297"/>
      <c r="G1233" s="297"/>
      <c r="H1233" s="297"/>
      <c r="I1233" s="297"/>
      <c r="J1233" s="297"/>
      <c r="K1233" s="93">
        <f>SUM(K1217:K1229)</f>
        <v>0</v>
      </c>
      <c r="L1233" s="94" t="str">
        <f>IF(K1225=0,"",K1225/B1217)</f>
        <v/>
      </c>
      <c r="M1233" s="94" t="str">
        <f>IF(K1233=0,"",K1233/B1217)</f>
        <v/>
      </c>
      <c r="N1233" s="94" t="e">
        <f>M1233-L1233</f>
        <v>#VALUE!</v>
      </c>
      <c r="O1233" s="3"/>
      <c r="P1233" s="29"/>
      <c r="Q1233" s="22"/>
      <c r="R1233" s="3"/>
      <c r="S1233" s="120"/>
    </row>
    <row r="1234" spans="1:19" ht="12.75" customHeight="1" x14ac:dyDescent="0.2">
      <c r="A1234" s="120"/>
      <c r="B1234" s="120"/>
      <c r="C1234" s="120"/>
      <c r="D1234" s="120"/>
      <c r="E1234" s="120"/>
      <c r="F1234" s="120"/>
      <c r="G1234" s="120"/>
      <c r="H1234" s="120"/>
      <c r="I1234" s="120"/>
      <c r="J1234" s="120"/>
      <c r="K1234" s="195"/>
      <c r="L1234" s="120"/>
      <c r="M1234" s="120"/>
      <c r="N1234" s="120"/>
      <c r="O1234" s="120"/>
      <c r="P1234" s="120"/>
      <c r="Q1234" s="120"/>
      <c r="R1234" s="120"/>
      <c r="S1234" s="120"/>
    </row>
    <row r="1235" spans="1:19" ht="12.75" customHeight="1" x14ac:dyDescent="0.2">
      <c r="A1235" s="120"/>
      <c r="B1235" s="120"/>
      <c r="C1235" s="120"/>
      <c r="D1235" s="120"/>
      <c r="E1235" s="120"/>
      <c r="F1235" s="120"/>
      <c r="G1235" s="120"/>
      <c r="H1235" s="120"/>
      <c r="I1235" s="120"/>
      <c r="J1235" s="120"/>
      <c r="K1235" s="195"/>
      <c r="L1235" s="120"/>
      <c r="M1235" s="120"/>
      <c r="N1235" s="120"/>
      <c r="O1235" s="120"/>
      <c r="P1235" s="120"/>
      <c r="Q1235" s="120"/>
      <c r="R1235" s="120"/>
      <c r="S1235" s="120"/>
    </row>
    <row r="1236" spans="1:19" ht="12.75" customHeight="1" x14ac:dyDescent="0.2">
      <c r="A1236" s="120"/>
      <c r="B1236" s="120"/>
      <c r="C1236" s="120"/>
      <c r="D1236" s="120"/>
      <c r="E1236" s="120"/>
      <c r="F1236" s="120"/>
      <c r="G1236" s="120"/>
      <c r="H1236" s="120"/>
      <c r="I1236" s="120"/>
      <c r="J1236" s="120"/>
      <c r="K1236" s="195"/>
      <c r="L1236" s="120"/>
      <c r="M1236" s="120"/>
      <c r="N1236" s="120"/>
      <c r="O1236" s="120"/>
      <c r="P1236" s="120"/>
      <c r="Q1236" s="120"/>
      <c r="R1236" s="120"/>
      <c r="S1236" s="120"/>
    </row>
    <row r="1237" spans="1:19" ht="12.75" customHeight="1" x14ac:dyDescent="0.2">
      <c r="A1237" s="120"/>
      <c r="B1237" s="120"/>
      <c r="C1237" s="120"/>
      <c r="D1237" s="120"/>
      <c r="E1237" s="120"/>
      <c r="F1237" s="120"/>
      <c r="G1237" s="120"/>
      <c r="H1237" s="120"/>
      <c r="I1237" s="120"/>
      <c r="J1237" s="120"/>
      <c r="K1237" s="195"/>
      <c r="L1237" s="120"/>
      <c r="M1237" s="120"/>
      <c r="N1237" s="120"/>
      <c r="O1237" s="120"/>
      <c r="P1237" s="120"/>
      <c r="Q1237" s="120"/>
      <c r="R1237" s="120"/>
      <c r="S1237" s="120"/>
    </row>
    <row r="1238" spans="1:19" ht="12.75" customHeight="1" x14ac:dyDescent="0.2">
      <c r="A1238" s="120"/>
      <c r="B1238" s="120"/>
      <c r="C1238" s="120"/>
      <c r="D1238" s="120"/>
      <c r="E1238" s="120"/>
      <c r="F1238" s="120"/>
      <c r="G1238" s="120"/>
      <c r="H1238" s="120"/>
      <c r="I1238" s="120"/>
      <c r="J1238" s="120"/>
      <c r="K1238" s="195"/>
      <c r="L1238" s="120"/>
      <c r="M1238" s="120"/>
      <c r="N1238" s="120"/>
      <c r="O1238" s="120"/>
      <c r="P1238" s="120"/>
      <c r="Q1238" s="120"/>
      <c r="R1238" s="120"/>
      <c r="S1238" s="120"/>
    </row>
    <row r="1239" spans="1:19" ht="12.75" customHeight="1" x14ac:dyDescent="0.2">
      <c r="A1239" s="120"/>
      <c r="B1239" s="120"/>
      <c r="C1239" s="120"/>
      <c r="D1239" s="120"/>
      <c r="E1239" s="120"/>
      <c r="F1239" s="120"/>
      <c r="G1239" s="120"/>
      <c r="H1239" s="120"/>
      <c r="I1239" s="120"/>
      <c r="J1239" s="120"/>
      <c r="K1239" s="195"/>
      <c r="L1239" s="120"/>
      <c r="M1239" s="120"/>
      <c r="N1239" s="120"/>
      <c r="O1239" s="120"/>
      <c r="P1239" s="120"/>
      <c r="Q1239" s="120"/>
      <c r="R1239" s="120"/>
      <c r="S1239" s="120"/>
    </row>
    <row r="1240" spans="1:19" ht="12.75" customHeight="1" x14ac:dyDescent="0.2">
      <c r="A1240" s="120"/>
      <c r="B1240" s="120"/>
      <c r="C1240" s="120"/>
      <c r="D1240" s="120"/>
      <c r="E1240" s="120"/>
      <c r="F1240" s="120"/>
      <c r="G1240" s="120"/>
      <c r="H1240" s="120"/>
      <c r="I1240" s="120"/>
      <c r="J1240" s="120"/>
      <c r="K1240" s="195"/>
      <c r="L1240" s="120"/>
      <c r="M1240" s="120"/>
      <c r="N1240" s="120"/>
      <c r="O1240" s="120"/>
      <c r="P1240" s="120"/>
      <c r="Q1240" s="120"/>
      <c r="R1240" s="120"/>
      <c r="S1240" s="120"/>
    </row>
    <row r="1241" spans="1:19" ht="12.75" customHeight="1" x14ac:dyDescent="0.2">
      <c r="A1241" s="120"/>
      <c r="B1241" s="120"/>
      <c r="C1241" s="120"/>
      <c r="D1241" s="120"/>
      <c r="E1241" s="120"/>
      <c r="F1241" s="120"/>
      <c r="G1241" s="120"/>
      <c r="H1241" s="120"/>
      <c r="I1241" s="120"/>
      <c r="J1241" s="120"/>
      <c r="K1241" s="195"/>
      <c r="L1241" s="120"/>
      <c r="M1241" s="120"/>
      <c r="N1241" s="120"/>
      <c r="O1241" s="120"/>
      <c r="P1241" s="120"/>
      <c r="Q1241" s="120"/>
      <c r="R1241" s="120"/>
      <c r="S1241" s="120"/>
    </row>
    <row r="1242" spans="1:19" ht="12.75" customHeight="1" x14ac:dyDescent="0.2">
      <c r="A1242" s="120"/>
      <c r="B1242" s="120"/>
      <c r="C1242" s="120"/>
      <c r="D1242" s="120"/>
      <c r="E1242" s="120"/>
      <c r="F1242" s="120"/>
      <c r="G1242" s="120"/>
      <c r="H1242" s="120"/>
      <c r="I1242" s="120"/>
      <c r="J1242" s="120"/>
      <c r="K1242" s="195"/>
      <c r="L1242" s="120"/>
      <c r="M1242" s="120"/>
      <c r="N1242" s="120"/>
      <c r="O1242" s="120"/>
      <c r="P1242" s="120"/>
      <c r="Q1242" s="120"/>
      <c r="R1242" s="120"/>
      <c r="S1242" s="120"/>
    </row>
    <row r="1243" spans="1:19" ht="12.75" customHeight="1" x14ac:dyDescent="0.2">
      <c r="A1243" s="120"/>
      <c r="B1243" s="120"/>
      <c r="C1243" s="120"/>
      <c r="D1243" s="120"/>
      <c r="E1243" s="120"/>
      <c r="F1243" s="120"/>
      <c r="G1243" s="120"/>
      <c r="H1243" s="120"/>
      <c r="I1243" s="120"/>
      <c r="J1243" s="120"/>
      <c r="K1243" s="195"/>
      <c r="L1243" s="120"/>
      <c r="M1243" s="120"/>
      <c r="N1243" s="120"/>
      <c r="O1243" s="120"/>
      <c r="P1243" s="120"/>
      <c r="Q1243" s="120"/>
      <c r="R1243" s="120"/>
      <c r="S1243" s="120"/>
    </row>
    <row r="1244" spans="1:19" ht="12.75" customHeight="1" x14ac:dyDescent="0.2">
      <c r="A1244" s="120"/>
      <c r="B1244" s="120"/>
      <c r="C1244" s="120"/>
      <c r="D1244" s="120"/>
      <c r="E1244" s="120"/>
      <c r="F1244" s="120"/>
      <c r="G1244" s="120"/>
      <c r="H1244" s="120"/>
      <c r="I1244" s="120"/>
      <c r="J1244" s="120"/>
      <c r="K1244" s="195"/>
      <c r="L1244" s="120"/>
      <c r="M1244" s="120"/>
      <c r="N1244" s="120"/>
      <c r="O1244" s="120"/>
      <c r="P1244" s="120"/>
      <c r="Q1244" s="120"/>
      <c r="R1244" s="120"/>
      <c r="S1244" s="120"/>
    </row>
    <row r="1245" spans="1:19" ht="12.75" customHeight="1" x14ac:dyDescent="0.2">
      <c r="A1245" s="120"/>
      <c r="B1245" s="120"/>
      <c r="C1245" s="120"/>
      <c r="D1245" s="120"/>
      <c r="E1245" s="120"/>
      <c r="F1245" s="120"/>
      <c r="G1245" s="120"/>
      <c r="H1245" s="120"/>
      <c r="I1245" s="120"/>
      <c r="J1245" s="120"/>
      <c r="K1245" s="195"/>
      <c r="L1245" s="120"/>
      <c r="M1245" s="120"/>
      <c r="N1245" s="120"/>
      <c r="O1245" s="120"/>
      <c r="P1245" s="120"/>
      <c r="Q1245" s="120"/>
      <c r="R1245" s="120"/>
      <c r="S1245" s="120"/>
    </row>
    <row r="1246" spans="1:19" ht="12.75" customHeight="1" x14ac:dyDescent="0.2">
      <c r="A1246" s="120"/>
      <c r="B1246" s="120"/>
      <c r="C1246" s="120"/>
      <c r="D1246" s="120"/>
      <c r="E1246" s="120"/>
      <c r="F1246" s="120"/>
      <c r="G1246" s="120"/>
      <c r="H1246" s="120"/>
      <c r="I1246" s="120"/>
      <c r="J1246" s="120"/>
      <c r="K1246" s="195"/>
      <c r="L1246" s="120"/>
      <c r="M1246" s="120"/>
      <c r="N1246" s="120"/>
      <c r="O1246" s="120"/>
      <c r="P1246" s="120"/>
      <c r="Q1246" s="120"/>
      <c r="R1246" s="120"/>
      <c r="S1246" s="120"/>
    </row>
    <row r="1247" spans="1:19" ht="12.75" customHeight="1" x14ac:dyDescent="0.2">
      <c r="A1247" s="120"/>
      <c r="B1247" s="120"/>
      <c r="C1247" s="120"/>
      <c r="D1247" s="120"/>
      <c r="E1247" s="120"/>
      <c r="F1247" s="120"/>
      <c r="G1247" s="120"/>
      <c r="H1247" s="120"/>
      <c r="I1247" s="120"/>
      <c r="J1247" s="120"/>
      <c r="K1247" s="195"/>
      <c r="L1247" s="120"/>
      <c r="M1247" s="120"/>
      <c r="N1247" s="120"/>
      <c r="O1247" s="120"/>
      <c r="P1247" s="120"/>
      <c r="Q1247" s="120"/>
      <c r="R1247" s="120"/>
      <c r="S1247" s="120"/>
    </row>
    <row r="1248" spans="1:19" ht="12.75" customHeight="1" x14ac:dyDescent="0.2">
      <c r="A1248" s="120"/>
      <c r="B1248" s="120"/>
      <c r="C1248" s="120"/>
      <c r="D1248" s="120"/>
      <c r="E1248" s="120"/>
      <c r="F1248" s="120"/>
      <c r="G1248" s="120"/>
      <c r="H1248" s="120"/>
      <c r="I1248" s="120"/>
      <c r="J1248" s="120"/>
      <c r="K1248" s="195"/>
      <c r="L1248" s="120"/>
      <c r="M1248" s="120"/>
      <c r="N1248" s="120"/>
      <c r="O1248" s="120"/>
      <c r="P1248" s="120"/>
      <c r="Q1248" s="120"/>
      <c r="R1248" s="120"/>
      <c r="S1248" s="120"/>
    </row>
    <row r="1249" spans="1:19" ht="12.75" customHeight="1" x14ac:dyDescent="0.2">
      <c r="A1249" s="120"/>
      <c r="B1249" s="120"/>
      <c r="C1249" s="120"/>
      <c r="D1249" s="120"/>
      <c r="E1249" s="120"/>
      <c r="F1249" s="120"/>
      <c r="G1249" s="120"/>
      <c r="H1249" s="120"/>
      <c r="I1249" s="120"/>
      <c r="J1249" s="120"/>
      <c r="K1249" s="195"/>
      <c r="L1249" s="120"/>
      <c r="M1249" s="120"/>
      <c r="N1249" s="120"/>
      <c r="O1249" s="120"/>
      <c r="P1249" s="120"/>
      <c r="Q1249" s="120"/>
      <c r="R1249" s="120"/>
      <c r="S1249" s="120"/>
    </row>
    <row r="1250" spans="1:19" ht="12.75" customHeight="1" x14ac:dyDescent="0.2">
      <c r="A1250" s="120"/>
      <c r="B1250" s="120"/>
      <c r="C1250" s="120"/>
      <c r="D1250" s="120"/>
      <c r="E1250" s="120"/>
      <c r="F1250" s="120"/>
      <c r="G1250" s="120"/>
      <c r="H1250" s="120"/>
      <c r="I1250" s="120"/>
      <c r="J1250" s="120"/>
      <c r="K1250" s="195"/>
      <c r="L1250" s="120"/>
      <c r="M1250" s="120"/>
      <c r="N1250" s="120"/>
      <c r="O1250" s="120"/>
      <c r="P1250" s="120"/>
      <c r="Q1250" s="120"/>
      <c r="R1250" s="120"/>
      <c r="S1250" s="120"/>
    </row>
    <row r="1251" spans="1:19" ht="12.75" customHeight="1" x14ac:dyDescent="0.2">
      <c r="A1251" s="120"/>
      <c r="B1251" s="120"/>
      <c r="C1251" s="120"/>
      <c r="D1251" s="120"/>
      <c r="E1251" s="120"/>
      <c r="F1251" s="120"/>
      <c r="G1251" s="120"/>
      <c r="H1251" s="120"/>
      <c r="I1251" s="120"/>
      <c r="J1251" s="120"/>
      <c r="K1251" s="195"/>
      <c r="L1251" s="120"/>
      <c r="M1251" s="120"/>
      <c r="N1251" s="120"/>
      <c r="O1251" s="120"/>
      <c r="P1251" s="120"/>
      <c r="Q1251" s="120"/>
      <c r="R1251" s="120"/>
      <c r="S1251" s="120"/>
    </row>
    <row r="1252" spans="1:19" ht="12.75" customHeight="1" x14ac:dyDescent="0.2">
      <c r="A1252" s="120"/>
      <c r="B1252" s="120"/>
      <c r="C1252" s="120"/>
      <c r="D1252" s="120"/>
      <c r="E1252" s="120"/>
      <c r="F1252" s="120"/>
      <c r="G1252" s="120"/>
      <c r="H1252" s="120"/>
      <c r="I1252" s="120"/>
      <c r="J1252" s="120"/>
      <c r="K1252" s="195"/>
      <c r="L1252" s="120"/>
      <c r="M1252" s="120"/>
      <c r="N1252" s="120"/>
      <c r="O1252" s="120"/>
      <c r="P1252" s="120"/>
      <c r="Q1252" s="120"/>
      <c r="R1252" s="120"/>
      <c r="S1252" s="120"/>
    </row>
    <row r="1253" spans="1:19" ht="12.75" customHeight="1" x14ac:dyDescent="0.2">
      <c r="A1253" s="120"/>
      <c r="B1253" s="120"/>
      <c r="C1253" s="120"/>
      <c r="D1253" s="120"/>
      <c r="E1253" s="120"/>
      <c r="F1253" s="120"/>
      <c r="G1253" s="120"/>
      <c r="H1253" s="120"/>
      <c r="I1253" s="120"/>
      <c r="J1253" s="120"/>
      <c r="K1253" s="195"/>
      <c r="L1253" s="120"/>
      <c r="M1253" s="120"/>
      <c r="N1253" s="120"/>
      <c r="O1253" s="120"/>
      <c r="P1253" s="120"/>
      <c r="Q1253" s="120"/>
      <c r="R1253" s="120"/>
      <c r="S1253" s="120"/>
    </row>
    <row r="1254" spans="1:19" ht="12.75" customHeight="1" x14ac:dyDescent="0.2">
      <c r="A1254" s="120"/>
      <c r="B1254" s="120"/>
      <c r="C1254" s="120"/>
      <c r="D1254" s="120"/>
      <c r="E1254" s="120"/>
      <c r="F1254" s="120"/>
      <c r="G1254" s="120"/>
      <c r="H1254" s="120"/>
      <c r="I1254" s="120"/>
      <c r="J1254" s="120"/>
      <c r="K1254" s="195"/>
      <c r="L1254" s="120"/>
      <c r="M1254" s="120"/>
      <c r="N1254" s="120"/>
      <c r="O1254" s="120"/>
      <c r="P1254" s="120"/>
      <c r="Q1254" s="120"/>
      <c r="R1254" s="120"/>
      <c r="S1254" s="120"/>
    </row>
    <row r="1255" spans="1:19" ht="12.75" customHeight="1" x14ac:dyDescent="0.2">
      <c r="A1255" s="120"/>
      <c r="B1255" s="120"/>
      <c r="C1255" s="120"/>
      <c r="D1255" s="120"/>
      <c r="E1255" s="120"/>
      <c r="F1255" s="120"/>
      <c r="G1255" s="120"/>
      <c r="H1255" s="120"/>
      <c r="I1255" s="120"/>
      <c r="J1255" s="120"/>
      <c r="K1255" s="195"/>
      <c r="L1255" s="120"/>
      <c r="M1255" s="120"/>
      <c r="N1255" s="120"/>
      <c r="O1255" s="120"/>
      <c r="P1255" s="120"/>
      <c r="Q1255" s="120"/>
      <c r="R1255" s="120"/>
      <c r="S1255" s="120"/>
    </row>
    <row r="1256" spans="1:19" ht="12.75" customHeight="1" x14ac:dyDescent="0.2">
      <c r="A1256" s="120"/>
      <c r="B1256" s="120"/>
      <c r="C1256" s="120"/>
      <c r="D1256" s="120"/>
      <c r="E1256" s="120"/>
      <c r="F1256" s="120"/>
      <c r="G1256" s="120"/>
      <c r="H1256" s="120"/>
      <c r="I1256" s="120"/>
      <c r="J1256" s="120"/>
      <c r="K1256" s="195"/>
      <c r="L1256" s="120"/>
      <c r="M1256" s="120"/>
      <c r="N1256" s="120"/>
      <c r="O1256" s="120"/>
      <c r="P1256" s="120"/>
      <c r="Q1256" s="120"/>
      <c r="R1256" s="120"/>
      <c r="S1256" s="120"/>
    </row>
    <row r="1257" spans="1:19" ht="12.75" customHeight="1" x14ac:dyDescent="0.2">
      <c r="A1257" s="120"/>
      <c r="B1257" s="120"/>
      <c r="C1257" s="120"/>
      <c r="D1257" s="120"/>
      <c r="E1257" s="120"/>
      <c r="F1257" s="120"/>
      <c r="G1257" s="120"/>
      <c r="H1257" s="120"/>
      <c r="I1257" s="120"/>
      <c r="J1257" s="120"/>
      <c r="K1257" s="195"/>
      <c r="L1257" s="120"/>
      <c r="M1257" s="120"/>
      <c r="N1257" s="120"/>
      <c r="O1257" s="120"/>
      <c r="P1257" s="120"/>
      <c r="Q1257" s="120"/>
      <c r="R1257" s="120"/>
      <c r="S1257" s="120"/>
    </row>
    <row r="1258" spans="1:19" ht="12.75" customHeight="1" x14ac:dyDescent="0.2">
      <c r="A1258" s="120"/>
      <c r="B1258" s="120"/>
      <c r="C1258" s="120"/>
      <c r="D1258" s="120"/>
      <c r="E1258" s="120"/>
      <c r="F1258" s="120"/>
      <c r="G1258" s="120"/>
      <c r="H1258" s="120"/>
      <c r="I1258" s="120"/>
      <c r="J1258" s="120"/>
      <c r="K1258" s="195"/>
      <c r="L1258" s="120"/>
      <c r="M1258" s="120"/>
      <c r="N1258" s="120"/>
      <c r="O1258" s="120"/>
      <c r="P1258" s="120"/>
      <c r="Q1258" s="120"/>
      <c r="R1258" s="120"/>
      <c r="S1258" s="120"/>
    </row>
    <row r="1259" spans="1:19" ht="12.75" customHeight="1" x14ac:dyDescent="0.2">
      <c r="A1259" s="120"/>
      <c r="B1259" s="120"/>
      <c r="C1259" s="120"/>
      <c r="D1259" s="120"/>
      <c r="E1259" s="120"/>
      <c r="F1259" s="120"/>
      <c r="G1259" s="120"/>
      <c r="H1259" s="120"/>
      <c r="I1259" s="120"/>
      <c r="J1259" s="120"/>
      <c r="K1259" s="195"/>
      <c r="L1259" s="120"/>
      <c r="M1259" s="120"/>
      <c r="N1259" s="120"/>
      <c r="O1259" s="120"/>
      <c r="P1259" s="120"/>
      <c r="Q1259" s="120"/>
      <c r="R1259" s="120"/>
      <c r="S1259" s="120"/>
    </row>
    <row r="1260" spans="1:19" ht="12.75" customHeight="1" x14ac:dyDescent="0.2">
      <c r="A1260" s="120"/>
      <c r="B1260" s="120"/>
      <c r="C1260" s="120"/>
      <c r="D1260" s="120"/>
      <c r="E1260" s="120"/>
      <c r="F1260" s="120"/>
      <c r="G1260" s="120"/>
      <c r="H1260" s="120"/>
      <c r="I1260" s="120"/>
      <c r="J1260" s="120"/>
      <c r="K1260" s="195"/>
      <c r="L1260" s="120"/>
      <c r="M1260" s="120"/>
      <c r="N1260" s="120"/>
      <c r="O1260" s="120"/>
      <c r="P1260" s="120"/>
      <c r="Q1260" s="120"/>
      <c r="R1260" s="120"/>
      <c r="S1260" s="120"/>
    </row>
    <row r="1261" spans="1:19" ht="12.75" customHeight="1" x14ac:dyDescent="0.2">
      <c r="A1261" s="120"/>
      <c r="B1261" s="120"/>
      <c r="C1261" s="120"/>
      <c r="D1261" s="120"/>
      <c r="E1261" s="120"/>
      <c r="F1261" s="120"/>
      <c r="G1261" s="120"/>
      <c r="H1261" s="120"/>
      <c r="I1261" s="120"/>
      <c r="J1261" s="120"/>
      <c r="K1261" s="195"/>
      <c r="L1261" s="120"/>
      <c r="M1261" s="120"/>
      <c r="N1261" s="120"/>
      <c r="O1261" s="120"/>
      <c r="P1261" s="120"/>
      <c r="Q1261" s="120"/>
      <c r="R1261" s="120"/>
      <c r="S1261" s="120"/>
    </row>
    <row r="1262" spans="1:19" ht="12.75" customHeight="1" x14ac:dyDescent="0.2">
      <c r="A1262" s="120"/>
      <c r="B1262" s="120"/>
      <c r="C1262" s="120"/>
      <c r="D1262" s="120"/>
      <c r="E1262" s="120"/>
      <c r="F1262" s="120"/>
      <c r="G1262" s="120"/>
      <c r="H1262" s="120"/>
      <c r="I1262" s="120"/>
      <c r="J1262" s="120"/>
      <c r="K1262" s="195"/>
      <c r="L1262" s="120"/>
      <c r="M1262" s="120"/>
      <c r="N1262" s="120"/>
      <c r="O1262" s="120"/>
      <c r="P1262" s="120"/>
      <c r="Q1262" s="120"/>
      <c r="R1262" s="120"/>
      <c r="S1262" s="120"/>
    </row>
    <row r="1263" spans="1:19" ht="12.75" customHeight="1" x14ac:dyDescent="0.2">
      <c r="A1263" s="120"/>
      <c r="B1263" s="120"/>
      <c r="C1263" s="120"/>
      <c r="D1263" s="120"/>
      <c r="E1263" s="120"/>
      <c r="F1263" s="120"/>
      <c r="G1263" s="120"/>
      <c r="H1263" s="120"/>
      <c r="I1263" s="120"/>
      <c r="J1263" s="120"/>
      <c r="K1263" s="195"/>
      <c r="L1263" s="120"/>
      <c r="M1263" s="120"/>
      <c r="N1263" s="120"/>
      <c r="O1263" s="120"/>
      <c r="P1263" s="120"/>
      <c r="Q1263" s="120"/>
      <c r="R1263" s="120"/>
      <c r="S1263" s="120"/>
    </row>
    <row r="1264" spans="1:19" ht="12.75" customHeight="1" x14ac:dyDescent="0.2">
      <c r="A1264" s="120"/>
      <c r="B1264" s="120"/>
      <c r="C1264" s="120"/>
      <c r="D1264" s="120"/>
      <c r="E1264" s="120"/>
      <c r="F1264" s="120"/>
      <c r="G1264" s="120"/>
      <c r="H1264" s="120"/>
      <c r="I1264" s="120"/>
      <c r="J1264" s="120"/>
      <c r="K1264" s="195"/>
      <c r="L1264" s="120"/>
      <c r="M1264" s="120"/>
      <c r="N1264" s="120"/>
      <c r="O1264" s="120"/>
      <c r="P1264" s="120"/>
      <c r="Q1264" s="120"/>
      <c r="R1264" s="120"/>
      <c r="S1264" s="120"/>
    </row>
    <row r="1265" spans="1:19" ht="12.75" customHeight="1" x14ac:dyDescent="0.2">
      <c r="A1265" s="120"/>
      <c r="B1265" s="120"/>
      <c r="C1265" s="120"/>
      <c r="D1265" s="120"/>
      <c r="E1265" s="120"/>
      <c r="F1265" s="120"/>
      <c r="G1265" s="120"/>
      <c r="H1265" s="120"/>
      <c r="I1265" s="120"/>
      <c r="J1265" s="120"/>
      <c r="K1265" s="195"/>
      <c r="L1265" s="120"/>
      <c r="M1265" s="120"/>
      <c r="N1265" s="120"/>
      <c r="O1265" s="120"/>
      <c r="P1265" s="120"/>
      <c r="Q1265" s="120"/>
      <c r="R1265" s="120"/>
      <c r="S1265" s="120"/>
    </row>
    <row r="1266" spans="1:19" ht="12.75" customHeight="1" x14ac:dyDescent="0.2">
      <c r="A1266" s="120"/>
      <c r="B1266" s="120"/>
      <c r="C1266" s="120"/>
      <c r="D1266" s="120"/>
      <c r="E1266" s="120"/>
      <c r="F1266" s="120"/>
      <c r="G1266" s="120"/>
      <c r="H1266" s="120"/>
      <c r="I1266" s="120"/>
      <c r="J1266" s="120"/>
      <c r="K1266" s="195"/>
      <c r="L1266" s="120"/>
      <c r="M1266" s="120"/>
      <c r="N1266" s="120"/>
      <c r="O1266" s="120"/>
      <c r="P1266" s="120"/>
      <c r="Q1266" s="120"/>
      <c r="R1266" s="120"/>
      <c r="S1266" s="120"/>
    </row>
    <row r="1267" spans="1:19" ht="12.75" customHeight="1" x14ac:dyDescent="0.2">
      <c r="A1267" s="120"/>
      <c r="B1267" s="120"/>
      <c r="C1267" s="120"/>
      <c r="D1267" s="120"/>
      <c r="E1267" s="120"/>
      <c r="F1267" s="120"/>
      <c r="G1267" s="120"/>
      <c r="H1267" s="120"/>
      <c r="I1267" s="120"/>
      <c r="J1267" s="120"/>
      <c r="K1267" s="195"/>
      <c r="L1267" s="120"/>
      <c r="M1267" s="120"/>
      <c r="N1267" s="120"/>
      <c r="O1267" s="120"/>
      <c r="P1267" s="120"/>
      <c r="Q1267" s="120"/>
      <c r="R1267" s="120"/>
      <c r="S1267" s="120"/>
    </row>
    <row r="1268" spans="1:19" ht="12.75" customHeight="1" x14ac:dyDescent="0.2">
      <c r="A1268" s="120"/>
      <c r="B1268" s="120"/>
      <c r="C1268" s="120"/>
      <c r="D1268" s="120"/>
      <c r="E1268" s="120"/>
      <c r="F1268" s="120"/>
      <c r="G1268" s="120"/>
      <c r="H1268" s="120"/>
      <c r="I1268" s="120"/>
      <c r="J1268" s="120"/>
      <c r="K1268" s="195"/>
      <c r="L1268" s="120"/>
      <c r="M1268" s="120"/>
      <c r="N1268" s="120"/>
      <c r="O1268" s="120"/>
      <c r="P1268" s="120"/>
      <c r="Q1268" s="120"/>
      <c r="R1268" s="120"/>
      <c r="S1268" s="120"/>
    </row>
    <row r="1269" spans="1:19" ht="12.75" customHeight="1" x14ac:dyDescent="0.2">
      <c r="A1269" s="120"/>
      <c r="B1269" s="120"/>
      <c r="C1269" s="120"/>
      <c r="D1269" s="120"/>
      <c r="E1269" s="120"/>
      <c r="F1269" s="120"/>
      <c r="G1269" s="120"/>
      <c r="H1269" s="120"/>
      <c r="I1269" s="120"/>
      <c r="J1269" s="120"/>
      <c r="K1269" s="195"/>
      <c r="L1269" s="120"/>
      <c r="M1269" s="120"/>
      <c r="N1269" s="120"/>
      <c r="O1269" s="120"/>
      <c r="P1269" s="120"/>
      <c r="Q1269" s="120"/>
      <c r="R1269" s="120"/>
      <c r="S1269" s="120"/>
    </row>
    <row r="1270" spans="1:19" ht="12.75" customHeight="1" x14ac:dyDescent="0.2">
      <c r="A1270" s="120"/>
      <c r="B1270" s="120"/>
      <c r="C1270" s="120"/>
      <c r="D1270" s="120"/>
      <c r="E1270" s="120"/>
      <c r="F1270" s="120"/>
      <c r="G1270" s="120"/>
      <c r="H1270" s="120"/>
      <c r="I1270" s="120"/>
      <c r="J1270" s="120"/>
      <c r="K1270" s="195"/>
      <c r="L1270" s="120"/>
      <c r="M1270" s="120"/>
      <c r="N1270" s="120"/>
      <c r="O1270" s="120"/>
      <c r="P1270" s="120"/>
      <c r="Q1270" s="120"/>
      <c r="R1270" s="120"/>
      <c r="S1270" s="120"/>
    </row>
    <row r="1271" spans="1:19" ht="12.75" customHeight="1" x14ac:dyDescent="0.2">
      <c r="A1271" s="120"/>
      <c r="B1271" s="120"/>
      <c r="C1271" s="120"/>
      <c r="D1271" s="120"/>
      <c r="E1271" s="120"/>
      <c r="F1271" s="120"/>
      <c r="G1271" s="120"/>
      <c r="H1271" s="120"/>
      <c r="I1271" s="120"/>
      <c r="J1271" s="120"/>
      <c r="K1271" s="195"/>
      <c r="L1271" s="120"/>
      <c r="M1271" s="120"/>
      <c r="N1271" s="120"/>
      <c r="O1271" s="120"/>
      <c r="P1271" s="120"/>
      <c r="Q1271" s="120"/>
      <c r="R1271" s="120"/>
      <c r="S1271" s="120"/>
    </row>
    <row r="1272" spans="1:19" ht="12.75" customHeight="1" x14ac:dyDescent="0.2">
      <c r="A1272" s="120"/>
      <c r="B1272" s="120"/>
      <c r="C1272" s="120"/>
      <c r="D1272" s="120"/>
      <c r="E1272" s="120"/>
      <c r="F1272" s="120"/>
      <c r="G1272" s="120"/>
      <c r="H1272" s="120"/>
      <c r="I1272" s="120"/>
      <c r="J1272" s="120"/>
      <c r="K1272" s="195"/>
      <c r="L1272" s="120"/>
      <c r="M1272" s="120"/>
      <c r="N1272" s="120"/>
      <c r="O1272" s="120"/>
      <c r="P1272" s="120"/>
      <c r="Q1272" s="120"/>
      <c r="R1272" s="120"/>
      <c r="S1272" s="120"/>
    </row>
    <row r="1273" spans="1:19" ht="12.75" customHeight="1" x14ac:dyDescent="0.2">
      <c r="A1273" s="120"/>
      <c r="B1273" s="120"/>
      <c r="C1273" s="120"/>
      <c r="D1273" s="120"/>
      <c r="E1273" s="120"/>
      <c r="F1273" s="120"/>
      <c r="G1273" s="120"/>
      <c r="H1273" s="120"/>
      <c r="I1273" s="120"/>
      <c r="J1273" s="120"/>
      <c r="K1273" s="195"/>
      <c r="L1273" s="120"/>
      <c r="M1273" s="120"/>
      <c r="N1273" s="120"/>
      <c r="O1273" s="120"/>
      <c r="P1273" s="120"/>
      <c r="Q1273" s="120"/>
      <c r="R1273" s="120"/>
      <c r="S1273" s="120"/>
    </row>
    <row r="1274" spans="1:19" ht="12.75" customHeight="1" x14ac:dyDescent="0.2">
      <c r="A1274" s="120"/>
      <c r="B1274" s="120"/>
      <c r="C1274" s="120"/>
      <c r="D1274" s="120"/>
      <c r="E1274" s="120"/>
      <c r="F1274" s="120"/>
      <c r="G1274" s="120"/>
      <c r="H1274" s="120"/>
      <c r="I1274" s="120"/>
      <c r="J1274" s="120"/>
      <c r="K1274" s="195"/>
      <c r="L1274" s="120"/>
      <c r="M1274" s="120"/>
      <c r="N1274" s="120"/>
      <c r="O1274" s="120"/>
      <c r="P1274" s="120"/>
      <c r="Q1274" s="120"/>
      <c r="R1274" s="120"/>
      <c r="S1274" s="120"/>
    </row>
    <row r="1275" spans="1:19" ht="12.75" customHeight="1" x14ac:dyDescent="0.2">
      <c r="A1275" s="120"/>
      <c r="B1275" s="120"/>
      <c r="C1275" s="120"/>
      <c r="D1275" s="120"/>
      <c r="E1275" s="120"/>
      <c r="F1275" s="120"/>
      <c r="G1275" s="120"/>
      <c r="H1275" s="120"/>
      <c r="I1275" s="120"/>
      <c r="J1275" s="120"/>
      <c r="K1275" s="195"/>
      <c r="L1275" s="120"/>
      <c r="M1275" s="120"/>
      <c r="N1275" s="120"/>
      <c r="O1275" s="120"/>
      <c r="P1275" s="120"/>
      <c r="Q1275" s="120"/>
      <c r="R1275" s="120"/>
      <c r="S1275" s="120"/>
    </row>
    <row r="1276" spans="1:19" ht="12.75" customHeight="1" x14ac:dyDescent="0.2">
      <c r="A1276" s="120"/>
      <c r="B1276" s="120"/>
      <c r="C1276" s="120"/>
      <c r="D1276" s="120"/>
      <c r="E1276" s="120"/>
      <c r="F1276" s="120"/>
      <c r="G1276" s="120"/>
      <c r="H1276" s="120"/>
      <c r="I1276" s="120"/>
      <c r="J1276" s="120"/>
      <c r="K1276" s="195"/>
      <c r="L1276" s="120"/>
      <c r="M1276" s="120"/>
      <c r="N1276" s="120"/>
      <c r="O1276" s="120"/>
      <c r="P1276" s="120"/>
      <c r="Q1276" s="120"/>
      <c r="R1276" s="120"/>
      <c r="S1276" s="120"/>
    </row>
    <row r="1277" spans="1:19" ht="12.75" customHeight="1" x14ac:dyDescent="0.2">
      <c r="A1277" s="120"/>
      <c r="B1277" s="120"/>
      <c r="C1277" s="120"/>
      <c r="D1277" s="120"/>
      <c r="E1277" s="120"/>
      <c r="F1277" s="120"/>
      <c r="G1277" s="120"/>
      <c r="H1277" s="120"/>
      <c r="I1277" s="120"/>
      <c r="J1277" s="120"/>
      <c r="K1277" s="195"/>
      <c r="L1277" s="120"/>
      <c r="M1277" s="120"/>
      <c r="N1277" s="120"/>
      <c r="O1277" s="120"/>
      <c r="P1277" s="120"/>
      <c r="Q1277" s="120"/>
      <c r="R1277" s="120"/>
      <c r="S1277" s="120"/>
    </row>
    <row r="1278" spans="1:19" ht="12.75" customHeight="1" x14ac:dyDescent="0.2">
      <c r="A1278" s="120"/>
      <c r="B1278" s="120"/>
      <c r="C1278" s="120"/>
      <c r="D1278" s="120"/>
      <c r="E1278" s="120"/>
      <c r="F1278" s="120"/>
      <c r="G1278" s="120"/>
      <c r="H1278" s="120"/>
      <c r="I1278" s="120"/>
      <c r="J1278" s="120"/>
      <c r="K1278" s="195"/>
      <c r="L1278" s="120"/>
      <c r="M1278" s="120"/>
      <c r="N1278" s="120"/>
      <c r="O1278" s="120"/>
      <c r="P1278" s="120"/>
      <c r="Q1278" s="120"/>
      <c r="R1278" s="120"/>
      <c r="S1278" s="120"/>
    </row>
    <row r="1279" spans="1:19" ht="12.75" customHeight="1" x14ac:dyDescent="0.2">
      <c r="A1279" s="120"/>
      <c r="B1279" s="120"/>
      <c r="C1279" s="120"/>
      <c r="D1279" s="120"/>
      <c r="E1279" s="120"/>
      <c r="F1279" s="120"/>
      <c r="G1279" s="120"/>
      <c r="H1279" s="120"/>
      <c r="I1279" s="120"/>
      <c r="J1279" s="120"/>
      <c r="K1279" s="195"/>
      <c r="L1279" s="120"/>
      <c r="M1279" s="120"/>
      <c r="N1279" s="120"/>
      <c r="O1279" s="120"/>
      <c r="P1279" s="120"/>
      <c r="Q1279" s="120"/>
      <c r="R1279" s="120"/>
      <c r="S1279" s="120"/>
    </row>
    <row r="1280" spans="1:19" ht="12.75" customHeight="1" x14ac:dyDescent="0.2">
      <c r="A1280" s="120"/>
      <c r="B1280" s="120"/>
      <c r="C1280" s="120"/>
      <c r="D1280" s="120"/>
      <c r="E1280" s="120"/>
      <c r="F1280" s="120"/>
      <c r="G1280" s="120"/>
      <c r="H1280" s="120"/>
      <c r="I1280" s="120"/>
      <c r="J1280" s="120"/>
      <c r="K1280" s="195"/>
      <c r="L1280" s="120"/>
      <c r="M1280" s="120"/>
      <c r="N1280" s="120"/>
      <c r="O1280" s="120"/>
      <c r="P1280" s="120"/>
      <c r="Q1280" s="120"/>
      <c r="R1280" s="120"/>
      <c r="S1280" s="120"/>
    </row>
    <row r="1281" spans="1:19" ht="12.75" customHeight="1" x14ac:dyDescent="0.2">
      <c r="A1281" s="120"/>
      <c r="B1281" s="120"/>
      <c r="C1281" s="120"/>
      <c r="D1281" s="120"/>
      <c r="E1281" s="120"/>
      <c r="F1281" s="120"/>
      <c r="G1281" s="120"/>
      <c r="H1281" s="120"/>
      <c r="I1281" s="120"/>
      <c r="J1281" s="120"/>
      <c r="K1281" s="195"/>
      <c r="L1281" s="120"/>
      <c r="M1281" s="120"/>
      <c r="N1281" s="120"/>
      <c r="O1281" s="120"/>
      <c r="P1281" s="120"/>
      <c r="Q1281" s="120"/>
      <c r="R1281" s="120"/>
      <c r="S1281" s="120"/>
    </row>
    <row r="1282" spans="1:19" ht="12.75" customHeight="1" x14ac:dyDescent="0.2">
      <c r="A1282" s="120"/>
      <c r="B1282" s="120"/>
      <c r="C1282" s="120"/>
      <c r="D1282" s="120"/>
      <c r="E1282" s="120"/>
      <c r="F1282" s="120"/>
      <c r="G1282" s="120"/>
      <c r="H1282" s="120"/>
      <c r="I1282" s="120"/>
      <c r="J1282" s="120"/>
      <c r="K1282" s="195"/>
      <c r="L1282" s="120"/>
      <c r="M1282" s="120"/>
      <c r="N1282" s="120"/>
      <c r="O1282" s="120"/>
      <c r="P1282" s="120"/>
      <c r="Q1282" s="120"/>
      <c r="R1282" s="120"/>
      <c r="S1282" s="120"/>
    </row>
    <row r="1283" spans="1:19" ht="12.75" customHeight="1" x14ac:dyDescent="0.2">
      <c r="A1283" s="120"/>
      <c r="B1283" s="120"/>
      <c r="C1283" s="120"/>
      <c r="D1283" s="120"/>
      <c r="E1283" s="120"/>
      <c r="F1283" s="120"/>
      <c r="G1283" s="120"/>
      <c r="H1283" s="120"/>
      <c r="I1283" s="120"/>
      <c r="J1283" s="120"/>
      <c r="K1283" s="195"/>
      <c r="L1283" s="120"/>
      <c r="M1283" s="120"/>
      <c r="N1283" s="120"/>
      <c r="O1283" s="120"/>
      <c r="P1283" s="120"/>
      <c r="Q1283" s="120"/>
      <c r="R1283" s="120"/>
      <c r="S1283" s="120"/>
    </row>
    <row r="1284" spans="1:19" ht="12.75" customHeight="1" x14ac:dyDescent="0.2">
      <c r="A1284" s="120"/>
      <c r="B1284" s="120"/>
      <c r="C1284" s="120"/>
      <c r="D1284" s="120"/>
      <c r="E1284" s="120"/>
      <c r="F1284" s="120"/>
      <c r="G1284" s="120"/>
      <c r="H1284" s="120"/>
      <c r="I1284" s="120"/>
      <c r="J1284" s="120"/>
      <c r="K1284" s="195"/>
      <c r="L1284" s="120"/>
      <c r="M1284" s="120"/>
      <c r="N1284" s="120"/>
      <c r="O1284" s="120"/>
      <c r="P1284" s="120"/>
      <c r="Q1284" s="120"/>
      <c r="R1284" s="120"/>
      <c r="S1284" s="120"/>
    </row>
    <row r="1285" spans="1:19" ht="12.75" customHeight="1" x14ac:dyDescent="0.2">
      <c r="A1285" s="120"/>
      <c r="B1285" s="120"/>
      <c r="C1285" s="120"/>
      <c r="D1285" s="120"/>
      <c r="E1285" s="120"/>
      <c r="F1285" s="120"/>
      <c r="G1285" s="120"/>
      <c r="H1285" s="120"/>
      <c r="I1285" s="120"/>
      <c r="J1285" s="120"/>
      <c r="K1285" s="195"/>
      <c r="L1285" s="120"/>
      <c r="M1285" s="120"/>
      <c r="N1285" s="120"/>
      <c r="O1285" s="120"/>
      <c r="P1285" s="120"/>
      <c r="Q1285" s="120"/>
      <c r="R1285" s="120"/>
      <c r="S1285" s="120"/>
    </row>
    <row r="1286" spans="1:19" ht="12.75" customHeight="1" x14ac:dyDescent="0.2">
      <c r="A1286" s="120"/>
      <c r="B1286" s="120"/>
      <c r="C1286" s="120"/>
      <c r="D1286" s="120"/>
      <c r="E1286" s="120"/>
      <c r="F1286" s="120"/>
      <c r="G1286" s="120"/>
      <c r="H1286" s="120"/>
      <c r="I1286" s="120"/>
      <c r="J1286" s="120"/>
      <c r="K1286" s="195"/>
      <c r="L1286" s="120"/>
      <c r="M1286" s="120"/>
      <c r="N1286" s="120"/>
      <c r="O1286" s="120"/>
      <c r="P1286" s="120"/>
      <c r="Q1286" s="120"/>
      <c r="R1286" s="120"/>
      <c r="S1286" s="120"/>
    </row>
    <row r="1287" spans="1:19" ht="12.75" customHeight="1" x14ac:dyDescent="0.2">
      <c r="A1287" s="120"/>
      <c r="B1287" s="120"/>
      <c r="C1287" s="120"/>
      <c r="D1287" s="120"/>
      <c r="E1287" s="120"/>
      <c r="F1287" s="120"/>
      <c r="G1287" s="120"/>
      <c r="H1287" s="120"/>
      <c r="I1287" s="120"/>
      <c r="J1287" s="120"/>
      <c r="K1287" s="195"/>
      <c r="L1287" s="120"/>
      <c r="M1287" s="120"/>
      <c r="N1287" s="120"/>
      <c r="O1287" s="120"/>
      <c r="P1287" s="120"/>
      <c r="Q1287" s="120"/>
      <c r="R1287" s="120"/>
      <c r="S1287" s="120"/>
    </row>
    <row r="1288" spans="1:19" ht="12.75" customHeight="1" x14ac:dyDescent="0.2">
      <c r="A1288" s="120"/>
      <c r="B1288" s="120"/>
      <c r="C1288" s="120"/>
      <c r="D1288" s="120"/>
      <c r="E1288" s="120"/>
      <c r="F1288" s="120"/>
      <c r="G1288" s="120"/>
      <c r="H1288" s="120"/>
      <c r="I1288" s="120"/>
      <c r="J1288" s="120"/>
      <c r="K1288" s="195"/>
      <c r="L1288" s="120"/>
      <c r="M1288" s="120"/>
      <c r="N1288" s="120"/>
      <c r="O1288" s="120"/>
      <c r="P1288" s="120"/>
      <c r="Q1288" s="120"/>
      <c r="R1288" s="120"/>
      <c r="S1288" s="120"/>
    </row>
    <row r="1289" spans="1:19" ht="12.75" customHeight="1" x14ac:dyDescent="0.2">
      <c r="A1289" s="120"/>
      <c r="B1289" s="120"/>
      <c r="C1289" s="120"/>
      <c r="D1289" s="120"/>
      <c r="E1289" s="120"/>
      <c r="F1289" s="120"/>
      <c r="G1289" s="120"/>
      <c r="H1289" s="120"/>
      <c r="I1289" s="120"/>
      <c r="J1289" s="120"/>
      <c r="K1289" s="195"/>
      <c r="L1289" s="120"/>
      <c r="M1289" s="120"/>
      <c r="N1289" s="120"/>
      <c r="O1289" s="120"/>
      <c r="P1289" s="120"/>
      <c r="Q1289" s="120"/>
      <c r="R1289" s="120"/>
      <c r="S1289" s="120"/>
    </row>
    <row r="1290" spans="1:19" ht="12.75" customHeight="1" x14ac:dyDescent="0.2">
      <c r="A1290" s="120"/>
      <c r="B1290" s="120"/>
      <c r="C1290" s="120"/>
      <c r="D1290" s="120"/>
      <c r="E1290" s="120"/>
      <c r="F1290" s="120"/>
      <c r="G1290" s="120"/>
      <c r="H1290" s="120"/>
      <c r="I1290" s="120"/>
      <c r="J1290" s="120"/>
      <c r="K1290" s="195"/>
      <c r="L1290" s="120"/>
      <c r="M1290" s="120"/>
      <c r="N1290" s="120"/>
      <c r="O1290" s="120"/>
      <c r="P1290" s="120"/>
      <c r="Q1290" s="120"/>
      <c r="R1290" s="120"/>
      <c r="S1290" s="120"/>
    </row>
    <row r="1291" spans="1:19" ht="12.75" customHeight="1" x14ac:dyDescent="0.2">
      <c r="A1291" s="120"/>
      <c r="B1291" s="120"/>
      <c r="C1291" s="120"/>
      <c r="D1291" s="120"/>
      <c r="E1291" s="120"/>
      <c r="F1291" s="120"/>
      <c r="G1291" s="120"/>
      <c r="H1291" s="120"/>
      <c r="I1291" s="120"/>
      <c r="J1291" s="120"/>
      <c r="K1291" s="195"/>
      <c r="L1291" s="120"/>
      <c r="M1291" s="120"/>
      <c r="N1291" s="120"/>
      <c r="O1291" s="120"/>
      <c r="P1291" s="120"/>
      <c r="Q1291" s="120"/>
      <c r="R1291" s="120"/>
      <c r="S1291" s="120"/>
    </row>
    <row r="1292" spans="1:19" ht="12.75" customHeight="1" x14ac:dyDescent="0.2">
      <c r="A1292" s="120"/>
      <c r="B1292" s="120"/>
      <c r="C1292" s="120"/>
      <c r="D1292" s="120"/>
      <c r="E1292" s="120"/>
      <c r="F1292" s="120"/>
      <c r="G1292" s="120"/>
      <c r="H1292" s="120"/>
      <c r="I1292" s="120"/>
      <c r="J1292" s="120"/>
      <c r="K1292" s="195"/>
      <c r="L1292" s="120"/>
      <c r="M1292" s="120"/>
      <c r="N1292" s="120"/>
      <c r="O1292" s="120"/>
      <c r="P1292" s="120"/>
      <c r="Q1292" s="120"/>
      <c r="R1292" s="120"/>
      <c r="S1292" s="120"/>
    </row>
    <row r="1293" spans="1:19" ht="12.75" customHeight="1" x14ac:dyDescent="0.2">
      <c r="A1293" s="120"/>
      <c r="B1293" s="120"/>
      <c r="C1293" s="120"/>
      <c r="D1293" s="120"/>
      <c r="E1293" s="120"/>
      <c r="F1293" s="120"/>
      <c r="G1293" s="120"/>
      <c r="H1293" s="120"/>
      <c r="I1293" s="120"/>
      <c r="J1293" s="120"/>
      <c r="K1293" s="195"/>
      <c r="L1293" s="120"/>
      <c r="M1293" s="120"/>
      <c r="N1293" s="120"/>
      <c r="O1293" s="120"/>
      <c r="P1293" s="120"/>
      <c r="Q1293" s="120"/>
      <c r="R1293" s="120"/>
      <c r="S1293" s="120"/>
    </row>
    <row r="1294" spans="1:19" ht="12.75" customHeight="1" x14ac:dyDescent="0.2">
      <c r="A1294" s="120"/>
      <c r="B1294" s="120"/>
      <c r="C1294" s="120"/>
      <c r="D1294" s="120"/>
      <c r="E1294" s="120"/>
      <c r="F1294" s="120"/>
      <c r="G1294" s="120"/>
      <c r="H1294" s="120"/>
      <c r="I1294" s="120"/>
      <c r="J1294" s="120"/>
      <c r="K1294" s="195"/>
      <c r="L1294" s="120"/>
      <c r="M1294" s="120"/>
      <c r="N1294" s="120"/>
      <c r="O1294" s="120"/>
      <c r="P1294" s="120"/>
      <c r="Q1294" s="120"/>
      <c r="R1294" s="120"/>
      <c r="S1294" s="120"/>
    </row>
    <row r="1295" spans="1:19" ht="12.75" customHeight="1" x14ac:dyDescent="0.2">
      <c r="A1295" s="120"/>
      <c r="B1295" s="120"/>
      <c r="C1295" s="120"/>
      <c r="D1295" s="120"/>
      <c r="E1295" s="120"/>
      <c r="F1295" s="120"/>
      <c r="G1295" s="120"/>
      <c r="H1295" s="120"/>
      <c r="I1295" s="120"/>
      <c r="J1295" s="120"/>
      <c r="K1295" s="195"/>
      <c r="L1295" s="120"/>
      <c r="M1295" s="120"/>
      <c r="N1295" s="120"/>
      <c r="O1295" s="120"/>
      <c r="P1295" s="120"/>
      <c r="Q1295" s="120"/>
      <c r="R1295" s="120"/>
      <c r="S1295" s="120"/>
    </row>
    <row r="1296" spans="1:19" ht="12.75" customHeight="1" x14ac:dyDescent="0.2">
      <c r="A1296" s="120"/>
      <c r="B1296" s="120"/>
      <c r="C1296" s="120"/>
      <c r="D1296" s="120"/>
      <c r="E1296" s="120"/>
      <c r="F1296" s="120"/>
      <c r="G1296" s="120"/>
      <c r="H1296" s="120"/>
      <c r="I1296" s="120"/>
      <c r="J1296" s="120"/>
      <c r="K1296" s="195"/>
      <c r="L1296" s="120"/>
      <c r="M1296" s="120"/>
      <c r="N1296" s="120"/>
      <c r="O1296" s="120"/>
      <c r="P1296" s="120"/>
      <c r="Q1296" s="120"/>
      <c r="R1296" s="120"/>
      <c r="S1296" s="120"/>
    </row>
    <row r="1297" spans="1:19" ht="12.75" customHeight="1" x14ac:dyDescent="0.2">
      <c r="A1297" s="120"/>
      <c r="B1297" s="120"/>
      <c r="C1297" s="120"/>
      <c r="D1297" s="120"/>
      <c r="E1297" s="120"/>
      <c r="F1297" s="120"/>
      <c r="G1297" s="120"/>
      <c r="H1297" s="120"/>
      <c r="I1297" s="120"/>
      <c r="J1297" s="120"/>
      <c r="K1297" s="195"/>
      <c r="L1297" s="120"/>
      <c r="M1297" s="120"/>
      <c r="N1297" s="120"/>
      <c r="O1297" s="120"/>
      <c r="P1297" s="120"/>
      <c r="Q1297" s="120"/>
      <c r="R1297" s="120"/>
      <c r="S1297" s="120"/>
    </row>
    <row r="1298" spans="1:19" ht="12.75" customHeight="1" x14ac:dyDescent="0.2">
      <c r="A1298" s="120"/>
      <c r="B1298" s="120"/>
      <c r="C1298" s="120"/>
      <c r="D1298" s="120"/>
      <c r="E1298" s="120"/>
      <c r="F1298" s="120"/>
      <c r="G1298" s="120"/>
      <c r="H1298" s="120"/>
      <c r="I1298" s="120"/>
      <c r="J1298" s="120"/>
      <c r="K1298" s="195"/>
      <c r="L1298" s="120"/>
      <c r="M1298" s="120"/>
      <c r="N1298" s="120"/>
      <c r="O1298" s="120"/>
      <c r="P1298" s="120"/>
      <c r="Q1298" s="120"/>
      <c r="R1298" s="120"/>
      <c r="S1298" s="120"/>
    </row>
    <row r="1299" spans="1:19" ht="12.75" customHeight="1" x14ac:dyDescent="0.2">
      <c r="A1299" s="120"/>
      <c r="B1299" s="120"/>
      <c r="C1299" s="120"/>
      <c r="D1299" s="120"/>
      <c r="E1299" s="120"/>
      <c r="F1299" s="120"/>
      <c r="G1299" s="120"/>
      <c r="H1299" s="120"/>
      <c r="I1299" s="120"/>
      <c r="J1299" s="120"/>
      <c r="K1299" s="195"/>
      <c r="L1299" s="120"/>
      <c r="M1299" s="120"/>
      <c r="N1299" s="120"/>
      <c r="O1299" s="120"/>
      <c r="P1299" s="120"/>
      <c r="Q1299" s="120"/>
      <c r="R1299" s="120"/>
      <c r="S1299" s="120"/>
    </row>
    <row r="1300" spans="1:19" ht="12.75" customHeight="1" x14ac:dyDescent="0.2">
      <c r="A1300" s="120"/>
      <c r="B1300" s="120"/>
      <c r="C1300" s="120"/>
      <c r="D1300" s="120"/>
      <c r="E1300" s="120"/>
      <c r="F1300" s="120"/>
      <c r="G1300" s="120"/>
      <c r="H1300" s="120"/>
      <c r="I1300" s="120"/>
      <c r="J1300" s="120"/>
      <c r="K1300" s="195"/>
      <c r="L1300" s="120"/>
      <c r="M1300" s="120"/>
      <c r="N1300" s="120"/>
      <c r="O1300" s="120"/>
      <c r="P1300" s="120"/>
      <c r="Q1300" s="120"/>
      <c r="R1300" s="120"/>
      <c r="S1300" s="120"/>
    </row>
    <row r="1301" spans="1:19" ht="12.75" customHeight="1" x14ac:dyDescent="0.2">
      <c r="A1301" s="120"/>
      <c r="B1301" s="120"/>
      <c r="C1301" s="120"/>
      <c r="D1301" s="120"/>
      <c r="E1301" s="120"/>
      <c r="F1301" s="120"/>
      <c r="G1301" s="120"/>
      <c r="H1301" s="120"/>
      <c r="I1301" s="120"/>
      <c r="J1301" s="120"/>
      <c r="K1301" s="195"/>
      <c r="L1301" s="120"/>
      <c r="M1301" s="120"/>
      <c r="N1301" s="120"/>
      <c r="O1301" s="120"/>
      <c r="P1301" s="120"/>
      <c r="Q1301" s="120"/>
      <c r="R1301" s="120"/>
      <c r="S1301" s="120"/>
    </row>
    <row r="1302" spans="1:19" ht="12.75" customHeight="1" x14ac:dyDescent="0.2">
      <c r="A1302" s="120"/>
      <c r="B1302" s="120"/>
      <c r="C1302" s="120"/>
      <c r="D1302" s="120"/>
      <c r="E1302" s="120"/>
      <c r="F1302" s="120"/>
      <c r="G1302" s="120"/>
      <c r="H1302" s="120"/>
      <c r="I1302" s="120"/>
      <c r="J1302" s="120"/>
      <c r="K1302" s="195"/>
      <c r="L1302" s="120"/>
      <c r="M1302" s="120"/>
      <c r="N1302" s="120"/>
      <c r="O1302" s="120"/>
      <c r="P1302" s="120"/>
      <c r="Q1302" s="120"/>
      <c r="R1302" s="120"/>
      <c r="S1302" s="120"/>
    </row>
    <row r="1303" spans="1:19" ht="12.75" customHeight="1" x14ac:dyDescent="0.2">
      <c r="A1303" s="120"/>
      <c r="B1303" s="120"/>
      <c r="C1303" s="120"/>
      <c r="D1303" s="120"/>
      <c r="E1303" s="120"/>
      <c r="F1303" s="120"/>
      <c r="G1303" s="120"/>
      <c r="H1303" s="120"/>
      <c r="I1303" s="120"/>
      <c r="J1303" s="120"/>
      <c r="K1303" s="195"/>
      <c r="L1303" s="120"/>
      <c r="M1303" s="120"/>
      <c r="N1303" s="120"/>
      <c r="O1303" s="120"/>
      <c r="P1303" s="120"/>
      <c r="Q1303" s="120"/>
      <c r="R1303" s="120"/>
      <c r="S1303" s="120"/>
    </row>
    <row r="1304" spans="1:19" ht="12.75" customHeight="1" x14ac:dyDescent="0.2">
      <c r="A1304" s="120"/>
      <c r="B1304" s="120"/>
      <c r="C1304" s="120"/>
      <c r="D1304" s="120"/>
      <c r="E1304" s="120"/>
      <c r="F1304" s="120"/>
      <c r="G1304" s="120"/>
      <c r="H1304" s="120"/>
      <c r="I1304" s="120"/>
      <c r="J1304" s="120"/>
      <c r="K1304" s="195"/>
      <c r="L1304" s="120"/>
      <c r="M1304" s="120"/>
      <c r="N1304" s="120"/>
      <c r="O1304" s="120"/>
      <c r="P1304" s="120"/>
      <c r="Q1304" s="120"/>
      <c r="R1304" s="120"/>
      <c r="S1304" s="120"/>
    </row>
    <row r="1305" spans="1:19" ht="12.75" customHeight="1" x14ac:dyDescent="0.2">
      <c r="A1305" s="120"/>
      <c r="B1305" s="120"/>
      <c r="C1305" s="120"/>
      <c r="D1305" s="120"/>
      <c r="E1305" s="120"/>
      <c r="F1305" s="120"/>
      <c r="G1305" s="120"/>
      <c r="H1305" s="120"/>
      <c r="I1305" s="120"/>
      <c r="J1305" s="120"/>
      <c r="K1305" s="195"/>
      <c r="L1305" s="120"/>
      <c r="M1305" s="120"/>
      <c r="N1305" s="120"/>
      <c r="O1305" s="120"/>
      <c r="P1305" s="120"/>
      <c r="Q1305" s="120"/>
      <c r="R1305" s="120"/>
      <c r="S1305" s="120"/>
    </row>
    <row r="1306" spans="1:19" ht="12.75" customHeight="1" x14ac:dyDescent="0.2">
      <c r="A1306" s="120"/>
      <c r="B1306" s="120"/>
      <c r="C1306" s="120"/>
      <c r="D1306" s="120"/>
      <c r="E1306" s="120"/>
      <c r="F1306" s="120"/>
      <c r="G1306" s="120"/>
      <c r="H1306" s="120"/>
      <c r="I1306" s="120"/>
      <c r="J1306" s="120"/>
      <c r="K1306" s="195"/>
      <c r="L1306" s="120"/>
      <c r="M1306" s="120"/>
      <c r="N1306" s="120"/>
      <c r="O1306" s="120"/>
      <c r="P1306" s="120"/>
      <c r="Q1306" s="120"/>
      <c r="R1306" s="120"/>
      <c r="S1306" s="120"/>
    </row>
    <row r="1307" spans="1:19" ht="12.75" customHeight="1" x14ac:dyDescent="0.2">
      <c r="A1307" s="120"/>
      <c r="B1307" s="120"/>
      <c r="C1307" s="120"/>
      <c r="D1307" s="120"/>
      <c r="E1307" s="120"/>
      <c r="F1307" s="120"/>
      <c r="G1307" s="120"/>
      <c r="H1307" s="120"/>
      <c r="I1307" s="120"/>
      <c r="J1307" s="120"/>
      <c r="K1307" s="195"/>
      <c r="L1307" s="120"/>
      <c r="M1307" s="120"/>
      <c r="N1307" s="120"/>
      <c r="O1307" s="120"/>
      <c r="P1307" s="120"/>
      <c r="Q1307" s="120"/>
      <c r="R1307" s="120"/>
      <c r="S1307" s="120"/>
    </row>
    <row r="1308" spans="1:19" ht="12.75" customHeight="1" x14ac:dyDescent="0.2">
      <c r="A1308" s="120"/>
      <c r="B1308" s="120"/>
      <c r="C1308" s="120"/>
      <c r="D1308" s="120"/>
      <c r="E1308" s="120"/>
      <c r="F1308" s="120"/>
      <c r="G1308" s="120"/>
      <c r="H1308" s="120"/>
      <c r="I1308" s="120"/>
      <c r="J1308" s="120"/>
      <c r="K1308" s="195"/>
      <c r="L1308" s="120"/>
      <c r="M1308" s="120"/>
      <c r="N1308" s="120"/>
      <c r="O1308" s="120"/>
      <c r="P1308" s="120"/>
      <c r="Q1308" s="120"/>
      <c r="R1308" s="120"/>
      <c r="S1308" s="120"/>
    </row>
    <row r="1309" spans="1:19" ht="12.75" customHeight="1" x14ac:dyDescent="0.2">
      <c r="A1309" s="120"/>
      <c r="B1309" s="120"/>
      <c r="C1309" s="120"/>
      <c r="D1309" s="120"/>
      <c r="E1309" s="120"/>
      <c r="F1309" s="120"/>
      <c r="G1309" s="120"/>
      <c r="H1309" s="120"/>
      <c r="I1309" s="120"/>
      <c r="J1309" s="120"/>
      <c r="K1309" s="195"/>
      <c r="L1309" s="120"/>
      <c r="M1309" s="120"/>
      <c r="N1309" s="120"/>
      <c r="O1309" s="120"/>
      <c r="P1309" s="120"/>
      <c r="Q1309" s="120"/>
      <c r="R1309" s="120"/>
      <c r="S1309" s="120"/>
    </row>
    <row r="1310" spans="1:19" ht="12.75" customHeight="1" x14ac:dyDescent="0.2">
      <c r="A1310" s="120"/>
      <c r="B1310" s="120"/>
      <c r="C1310" s="120"/>
      <c r="D1310" s="120"/>
      <c r="E1310" s="120"/>
      <c r="F1310" s="120"/>
      <c r="G1310" s="120"/>
      <c r="H1310" s="120"/>
      <c r="I1310" s="120"/>
      <c r="J1310" s="120"/>
      <c r="K1310" s="195"/>
      <c r="L1310" s="120"/>
      <c r="M1310" s="120"/>
      <c r="N1310" s="120"/>
      <c r="O1310" s="120"/>
      <c r="P1310" s="120"/>
      <c r="Q1310" s="120"/>
      <c r="R1310" s="120"/>
      <c r="S1310" s="120"/>
    </row>
    <row r="1311" spans="1:19" ht="12.75" customHeight="1" x14ac:dyDescent="0.2">
      <c r="A1311" s="120"/>
      <c r="B1311" s="120"/>
      <c r="C1311" s="120"/>
      <c r="D1311" s="120"/>
      <c r="E1311" s="120"/>
      <c r="F1311" s="120"/>
      <c r="G1311" s="120"/>
      <c r="H1311" s="120"/>
      <c r="I1311" s="120"/>
      <c r="J1311" s="120"/>
      <c r="K1311" s="195"/>
      <c r="L1311" s="120"/>
      <c r="M1311" s="120"/>
      <c r="N1311" s="120"/>
      <c r="O1311" s="120"/>
      <c r="P1311" s="120"/>
      <c r="Q1311" s="120"/>
      <c r="R1311" s="120"/>
      <c r="S1311" s="120"/>
    </row>
    <row r="1312" spans="1:19" ht="12.75" customHeight="1" x14ac:dyDescent="0.2">
      <c r="A1312" s="120"/>
      <c r="B1312" s="120"/>
      <c r="C1312" s="120"/>
      <c r="D1312" s="120"/>
      <c r="E1312" s="120"/>
      <c r="F1312" s="120"/>
      <c r="G1312" s="120"/>
      <c r="H1312" s="120"/>
      <c r="I1312" s="120"/>
      <c r="J1312" s="120"/>
      <c r="K1312" s="195"/>
      <c r="L1312" s="120"/>
      <c r="M1312" s="120"/>
      <c r="N1312" s="120"/>
      <c r="O1312" s="120"/>
      <c r="P1312" s="120"/>
      <c r="Q1312" s="120"/>
      <c r="R1312" s="120"/>
      <c r="S1312" s="120"/>
    </row>
    <row r="1313" spans="1:19" ht="12.75" customHeight="1" x14ac:dyDescent="0.2">
      <c r="A1313" s="120"/>
      <c r="B1313" s="120"/>
      <c r="C1313" s="120"/>
      <c r="D1313" s="120"/>
      <c r="E1313" s="120"/>
      <c r="F1313" s="120"/>
      <c r="G1313" s="120"/>
      <c r="H1313" s="120"/>
      <c r="I1313" s="120"/>
      <c r="J1313" s="120"/>
      <c r="K1313" s="195"/>
      <c r="L1313" s="120"/>
      <c r="M1313" s="120"/>
      <c r="N1313" s="120"/>
      <c r="O1313" s="120"/>
      <c r="P1313" s="120"/>
      <c r="Q1313" s="120"/>
      <c r="R1313" s="120"/>
      <c r="S1313" s="120"/>
    </row>
    <row r="1314" spans="1:19" ht="12.75" customHeight="1" x14ac:dyDescent="0.2">
      <c r="A1314" s="120"/>
      <c r="B1314" s="120"/>
      <c r="C1314" s="120"/>
      <c r="D1314" s="120"/>
      <c r="E1314" s="120"/>
      <c r="F1314" s="120"/>
      <c r="G1314" s="120"/>
      <c r="H1314" s="120"/>
      <c r="I1314" s="120"/>
      <c r="J1314" s="120"/>
      <c r="K1314" s="195"/>
      <c r="L1314" s="120"/>
      <c r="M1314" s="120"/>
      <c r="N1314" s="120"/>
      <c r="O1314" s="120"/>
      <c r="P1314" s="120"/>
      <c r="Q1314" s="120"/>
      <c r="R1314" s="120"/>
      <c r="S1314" s="120"/>
    </row>
    <row r="1315" spans="1:19" ht="12.75" customHeight="1" x14ac:dyDescent="0.2">
      <c r="A1315" s="120"/>
      <c r="B1315" s="120"/>
      <c r="C1315" s="120"/>
      <c r="D1315" s="120"/>
      <c r="E1315" s="120"/>
      <c r="F1315" s="120"/>
      <c r="G1315" s="120"/>
      <c r="H1315" s="120"/>
      <c r="I1315" s="120"/>
      <c r="J1315" s="120"/>
      <c r="K1315" s="195"/>
      <c r="L1315" s="120"/>
      <c r="M1315" s="120"/>
      <c r="N1315" s="120"/>
      <c r="O1315" s="120"/>
      <c r="P1315" s="120"/>
      <c r="Q1315" s="120"/>
      <c r="R1315" s="120"/>
      <c r="S1315" s="120"/>
    </row>
    <row r="1316" spans="1:19" ht="12.75" customHeight="1" x14ac:dyDescent="0.2">
      <c r="A1316" s="120"/>
      <c r="B1316" s="120"/>
      <c r="C1316" s="120"/>
      <c r="D1316" s="120"/>
      <c r="E1316" s="120"/>
      <c r="F1316" s="120"/>
      <c r="G1316" s="120"/>
      <c r="H1316" s="120"/>
      <c r="I1316" s="120"/>
      <c r="J1316" s="120"/>
      <c r="K1316" s="195"/>
      <c r="L1316" s="120"/>
      <c r="M1316" s="120"/>
      <c r="N1316" s="120"/>
      <c r="O1316" s="120"/>
      <c r="P1316" s="120"/>
      <c r="Q1316" s="120"/>
      <c r="R1316" s="120"/>
      <c r="S1316" s="120"/>
    </row>
    <row r="1317" spans="1:19" ht="12.75" customHeight="1" x14ac:dyDescent="0.2">
      <c r="A1317" s="120"/>
      <c r="B1317" s="120"/>
      <c r="C1317" s="120"/>
      <c r="D1317" s="120"/>
      <c r="E1317" s="120"/>
      <c r="F1317" s="120"/>
      <c r="G1317" s="120"/>
      <c r="H1317" s="120"/>
      <c r="I1317" s="120"/>
      <c r="J1317" s="120"/>
      <c r="K1317" s="195"/>
      <c r="L1317" s="120"/>
      <c r="M1317" s="120"/>
      <c r="N1317" s="120"/>
      <c r="O1317" s="120"/>
      <c r="P1317" s="120"/>
      <c r="Q1317" s="120"/>
      <c r="R1317" s="120"/>
      <c r="S1317" s="120"/>
    </row>
    <row r="1318" spans="1:19" ht="12.75" customHeight="1" x14ac:dyDescent="0.2">
      <c r="A1318" s="120"/>
      <c r="B1318" s="120"/>
      <c r="C1318" s="120"/>
      <c r="D1318" s="120"/>
      <c r="E1318" s="120"/>
      <c r="F1318" s="120"/>
      <c r="G1318" s="120"/>
      <c r="H1318" s="120"/>
      <c r="I1318" s="120"/>
      <c r="J1318" s="120"/>
      <c r="K1318" s="195"/>
      <c r="L1318" s="120"/>
      <c r="M1318" s="120"/>
      <c r="N1318" s="120"/>
      <c r="O1318" s="120"/>
      <c r="P1318" s="120"/>
      <c r="Q1318" s="120"/>
      <c r="R1318" s="120"/>
      <c r="S1318" s="120"/>
    </row>
    <row r="1319" spans="1:19" ht="12.75" customHeight="1" x14ac:dyDescent="0.2">
      <c r="A1319" s="120"/>
      <c r="B1319" s="120"/>
      <c r="C1319" s="120"/>
      <c r="D1319" s="120"/>
      <c r="E1319" s="120"/>
      <c r="F1319" s="120"/>
      <c r="G1319" s="120"/>
      <c r="H1319" s="120"/>
      <c r="I1319" s="120"/>
      <c r="J1319" s="120"/>
      <c r="K1319" s="195"/>
      <c r="L1319" s="120"/>
      <c r="M1319" s="120"/>
      <c r="N1319" s="120"/>
      <c r="O1319" s="120"/>
      <c r="P1319" s="120"/>
      <c r="Q1319" s="120"/>
      <c r="R1319" s="120"/>
      <c r="S1319" s="120"/>
    </row>
    <row r="1320" spans="1:19" ht="12.75" customHeight="1" x14ac:dyDescent="0.2">
      <c r="A1320" s="120"/>
      <c r="B1320" s="120"/>
      <c r="C1320" s="120"/>
      <c r="D1320" s="120"/>
      <c r="E1320" s="120"/>
      <c r="F1320" s="120"/>
      <c r="G1320" s="120"/>
      <c r="H1320" s="120"/>
      <c r="I1320" s="120"/>
      <c r="J1320" s="120"/>
      <c r="K1320" s="195"/>
      <c r="L1320" s="120"/>
      <c r="M1320" s="120"/>
      <c r="N1320" s="120"/>
      <c r="O1320" s="120"/>
      <c r="P1320" s="120"/>
      <c r="Q1320" s="120"/>
      <c r="R1320" s="120"/>
      <c r="S1320" s="120"/>
    </row>
    <row r="1321" spans="1:19" ht="12.75" customHeight="1" x14ac:dyDescent="0.2">
      <c r="A1321" s="120"/>
      <c r="B1321" s="120"/>
      <c r="C1321" s="120"/>
      <c r="D1321" s="120"/>
      <c r="E1321" s="120"/>
      <c r="F1321" s="120"/>
      <c r="G1321" s="120"/>
      <c r="H1321" s="120"/>
      <c r="I1321" s="120"/>
      <c r="J1321" s="120"/>
      <c r="K1321" s="195"/>
      <c r="L1321" s="120"/>
      <c r="M1321" s="120"/>
      <c r="N1321" s="120"/>
      <c r="O1321" s="120"/>
      <c r="P1321" s="120"/>
      <c r="Q1321" s="120"/>
      <c r="R1321" s="120"/>
      <c r="S1321" s="120"/>
    </row>
    <row r="1322" spans="1:19" ht="12.75" customHeight="1" x14ac:dyDescent="0.2">
      <c r="A1322" s="120"/>
      <c r="B1322" s="120"/>
      <c r="C1322" s="120"/>
      <c r="D1322" s="120"/>
      <c r="E1322" s="120"/>
      <c r="F1322" s="120"/>
      <c r="G1322" s="120"/>
      <c r="H1322" s="120"/>
      <c r="I1322" s="120"/>
      <c r="J1322" s="120"/>
      <c r="K1322" s="195"/>
      <c r="L1322" s="120"/>
      <c r="M1322" s="120"/>
      <c r="N1322" s="120"/>
      <c r="O1322" s="120"/>
      <c r="P1322" s="120"/>
      <c r="Q1322" s="120"/>
      <c r="R1322" s="120"/>
      <c r="S1322" s="120"/>
    </row>
    <row r="1323" spans="1:19" ht="12.75" customHeight="1" x14ac:dyDescent="0.2">
      <c r="A1323" s="120"/>
      <c r="B1323" s="120"/>
      <c r="C1323" s="120"/>
      <c r="D1323" s="120"/>
      <c r="E1323" s="120"/>
      <c r="F1323" s="120"/>
      <c r="G1323" s="120"/>
      <c r="H1323" s="120"/>
      <c r="I1323" s="120"/>
      <c r="J1323" s="120"/>
      <c r="K1323" s="195"/>
      <c r="L1323" s="120"/>
      <c r="M1323" s="120"/>
      <c r="N1323" s="120"/>
      <c r="O1323" s="120"/>
      <c r="P1323" s="120"/>
      <c r="Q1323" s="120"/>
      <c r="R1323" s="120"/>
      <c r="S1323" s="120"/>
    </row>
    <row r="1324" spans="1:19" ht="12.75" customHeight="1" x14ac:dyDescent="0.2">
      <c r="A1324" s="120"/>
      <c r="B1324" s="120"/>
      <c r="C1324" s="120"/>
      <c r="D1324" s="120"/>
      <c r="E1324" s="120"/>
      <c r="F1324" s="120"/>
      <c r="G1324" s="120"/>
      <c r="H1324" s="120"/>
      <c r="I1324" s="120"/>
      <c r="J1324" s="120"/>
      <c r="K1324" s="195"/>
      <c r="L1324" s="120"/>
      <c r="M1324" s="120"/>
      <c r="N1324" s="120"/>
      <c r="O1324" s="120"/>
      <c r="P1324" s="120"/>
      <c r="Q1324" s="120"/>
      <c r="R1324" s="120"/>
      <c r="S1324" s="120"/>
    </row>
    <row r="1325" spans="1:19" ht="12.75" customHeight="1" x14ac:dyDescent="0.2">
      <c r="A1325" s="120"/>
      <c r="B1325" s="120"/>
      <c r="C1325" s="120"/>
      <c r="D1325" s="120"/>
      <c r="E1325" s="120"/>
      <c r="F1325" s="120"/>
      <c r="G1325" s="120"/>
      <c r="H1325" s="120"/>
      <c r="I1325" s="120"/>
      <c r="J1325" s="120"/>
      <c r="K1325" s="195"/>
      <c r="L1325" s="120"/>
      <c r="M1325" s="120"/>
      <c r="N1325" s="120"/>
      <c r="O1325" s="120"/>
      <c r="P1325" s="120"/>
      <c r="Q1325" s="120"/>
      <c r="R1325" s="120"/>
      <c r="S1325" s="120"/>
    </row>
    <row r="1326" spans="1:19" ht="12.75" customHeight="1" x14ac:dyDescent="0.2">
      <c r="A1326" s="120"/>
      <c r="B1326" s="120"/>
      <c r="C1326" s="120"/>
      <c r="D1326" s="120"/>
      <c r="E1326" s="120"/>
      <c r="F1326" s="120"/>
      <c r="G1326" s="120"/>
      <c r="H1326" s="120"/>
      <c r="I1326" s="120"/>
      <c r="J1326" s="120"/>
      <c r="K1326" s="195"/>
      <c r="L1326" s="120"/>
      <c r="M1326" s="120"/>
      <c r="N1326" s="120"/>
      <c r="O1326" s="120"/>
      <c r="P1326" s="120"/>
      <c r="Q1326" s="120"/>
      <c r="R1326" s="120"/>
      <c r="S1326" s="120"/>
    </row>
    <row r="1327" spans="1:19" ht="12.75" customHeight="1" x14ac:dyDescent="0.2">
      <c r="A1327" s="120"/>
      <c r="B1327" s="120"/>
      <c r="C1327" s="120"/>
      <c r="D1327" s="120"/>
      <c r="E1327" s="120"/>
      <c r="F1327" s="120"/>
      <c r="G1327" s="120"/>
      <c r="H1327" s="120"/>
      <c r="I1327" s="120"/>
      <c r="J1327" s="120"/>
      <c r="K1327" s="195"/>
      <c r="L1327" s="120"/>
      <c r="M1327" s="120"/>
      <c r="N1327" s="120"/>
      <c r="O1327" s="120"/>
      <c r="P1327" s="120"/>
      <c r="Q1327" s="120"/>
      <c r="R1327" s="120"/>
      <c r="S1327" s="120"/>
    </row>
    <row r="1328" spans="1:19" ht="12.75" customHeight="1" x14ac:dyDescent="0.2">
      <c r="A1328" s="120"/>
      <c r="B1328" s="120"/>
      <c r="C1328" s="120"/>
      <c r="D1328" s="120"/>
      <c r="E1328" s="120"/>
      <c r="F1328" s="120"/>
      <c r="G1328" s="120"/>
      <c r="H1328" s="120"/>
      <c r="I1328" s="120"/>
      <c r="J1328" s="120"/>
      <c r="K1328" s="195"/>
      <c r="L1328" s="120"/>
      <c r="M1328" s="120"/>
      <c r="N1328" s="120"/>
      <c r="O1328" s="120"/>
      <c r="P1328" s="120"/>
      <c r="Q1328" s="120"/>
      <c r="R1328" s="120"/>
      <c r="S1328" s="120"/>
    </row>
    <row r="1329" spans="1:19" ht="12.75" customHeight="1" x14ac:dyDescent="0.2">
      <c r="A1329" s="120"/>
      <c r="B1329" s="120"/>
      <c r="C1329" s="120"/>
      <c r="D1329" s="120"/>
      <c r="E1329" s="120"/>
      <c r="F1329" s="120"/>
      <c r="G1329" s="120"/>
      <c r="H1329" s="120"/>
      <c r="I1329" s="120"/>
      <c r="J1329" s="120"/>
      <c r="K1329" s="195"/>
      <c r="L1329" s="120"/>
      <c r="M1329" s="120"/>
      <c r="N1329" s="120"/>
      <c r="O1329" s="120"/>
      <c r="P1329" s="120"/>
      <c r="Q1329" s="120"/>
      <c r="R1329" s="120"/>
      <c r="S1329" s="120"/>
    </row>
    <row r="1330" spans="1:19" ht="12.75" customHeight="1" x14ac:dyDescent="0.2">
      <c r="A1330" s="120"/>
      <c r="B1330" s="120"/>
      <c r="C1330" s="120"/>
      <c r="D1330" s="120"/>
      <c r="E1330" s="120"/>
      <c r="F1330" s="120"/>
      <c r="G1330" s="120"/>
      <c r="H1330" s="120"/>
      <c r="I1330" s="120"/>
      <c r="J1330" s="120"/>
      <c r="K1330" s="195"/>
      <c r="L1330" s="120"/>
      <c r="M1330" s="120"/>
      <c r="N1330" s="120"/>
      <c r="O1330" s="120"/>
      <c r="P1330" s="120"/>
      <c r="Q1330" s="120"/>
      <c r="R1330" s="120"/>
      <c r="S1330" s="120"/>
    </row>
    <row r="1331" spans="1:19" ht="12.75" customHeight="1" x14ac:dyDescent="0.2">
      <c r="A1331" s="120"/>
      <c r="B1331" s="120"/>
      <c r="C1331" s="120"/>
      <c r="D1331" s="120"/>
      <c r="E1331" s="120"/>
      <c r="F1331" s="120"/>
      <c r="G1331" s="120"/>
      <c r="H1331" s="120"/>
      <c r="I1331" s="120"/>
      <c r="J1331" s="120"/>
      <c r="K1331" s="195"/>
      <c r="L1331" s="120"/>
      <c r="M1331" s="120"/>
      <c r="N1331" s="120"/>
      <c r="O1331" s="120"/>
      <c r="P1331" s="120"/>
      <c r="Q1331" s="120"/>
      <c r="R1331" s="120"/>
      <c r="S1331" s="120"/>
    </row>
    <row r="1332" spans="1:19" ht="12.75" customHeight="1" x14ac:dyDescent="0.2">
      <c r="A1332" s="120"/>
      <c r="B1332" s="120"/>
      <c r="C1332" s="120"/>
      <c r="D1332" s="120"/>
      <c r="E1332" s="120"/>
      <c r="F1332" s="120"/>
      <c r="G1332" s="120"/>
      <c r="H1332" s="120"/>
      <c r="I1332" s="120"/>
      <c r="J1332" s="120"/>
      <c r="K1332" s="195"/>
      <c r="L1332" s="120"/>
      <c r="M1332" s="120"/>
      <c r="N1332" s="120"/>
      <c r="O1332" s="120"/>
      <c r="P1332" s="120"/>
      <c r="Q1332" s="120"/>
      <c r="R1332" s="120"/>
      <c r="S1332" s="120"/>
    </row>
    <row r="1333" spans="1:19" ht="12.75" customHeight="1" x14ac:dyDescent="0.2">
      <c r="A1333" s="120"/>
      <c r="B1333" s="120"/>
      <c r="C1333" s="120"/>
      <c r="D1333" s="120"/>
      <c r="E1333" s="120"/>
      <c r="F1333" s="120"/>
      <c r="G1333" s="120"/>
      <c r="H1333" s="120"/>
      <c r="I1333" s="120"/>
      <c r="J1333" s="120"/>
      <c r="K1333" s="195"/>
      <c r="L1333" s="120"/>
      <c r="M1333" s="120"/>
      <c r="N1333" s="120"/>
      <c r="O1333" s="120"/>
      <c r="P1333" s="120"/>
      <c r="Q1333" s="120"/>
      <c r="R1333" s="120"/>
      <c r="S1333" s="120"/>
    </row>
    <row r="1334" spans="1:19" ht="12.75" customHeight="1" x14ac:dyDescent="0.2">
      <c r="A1334" s="120"/>
      <c r="B1334" s="120"/>
      <c r="C1334" s="120"/>
      <c r="D1334" s="120"/>
      <c r="E1334" s="120"/>
      <c r="F1334" s="120"/>
      <c r="G1334" s="120"/>
      <c r="H1334" s="120"/>
      <c r="I1334" s="120"/>
      <c r="J1334" s="120"/>
      <c r="K1334" s="195"/>
      <c r="L1334" s="120"/>
      <c r="M1334" s="120"/>
      <c r="N1334" s="120"/>
      <c r="O1334" s="120"/>
      <c r="P1334" s="120"/>
      <c r="Q1334" s="120"/>
      <c r="R1334" s="120"/>
      <c r="S1334" s="120"/>
    </row>
    <row r="1335" spans="1:19" ht="12.75" customHeight="1" x14ac:dyDescent="0.2">
      <c r="A1335" s="120"/>
      <c r="B1335" s="120"/>
      <c r="C1335" s="120"/>
      <c r="D1335" s="120"/>
      <c r="E1335" s="120"/>
      <c r="F1335" s="120"/>
      <c r="G1335" s="120"/>
      <c r="H1335" s="120"/>
      <c r="I1335" s="120"/>
      <c r="J1335" s="120"/>
      <c r="K1335" s="195"/>
      <c r="L1335" s="120"/>
      <c r="M1335" s="120"/>
      <c r="N1335" s="120"/>
      <c r="O1335" s="120"/>
      <c r="P1335" s="120"/>
      <c r="Q1335" s="120"/>
      <c r="R1335" s="120"/>
      <c r="S1335" s="120"/>
    </row>
    <row r="1336" spans="1:19" ht="12.75" customHeight="1" x14ac:dyDescent="0.2">
      <c r="A1336" s="120"/>
      <c r="B1336" s="120"/>
      <c r="C1336" s="120"/>
      <c r="D1336" s="120"/>
      <c r="E1336" s="120"/>
      <c r="F1336" s="120"/>
      <c r="G1336" s="120"/>
      <c r="H1336" s="120"/>
      <c r="I1336" s="120"/>
      <c r="J1336" s="120"/>
      <c r="K1336" s="195"/>
      <c r="L1336" s="120"/>
      <c r="M1336" s="120"/>
      <c r="N1336" s="120"/>
      <c r="O1336" s="120"/>
      <c r="P1336" s="120"/>
      <c r="Q1336" s="120"/>
      <c r="R1336" s="120"/>
      <c r="S1336" s="120"/>
    </row>
    <row r="1337" spans="1:19" ht="12.75" customHeight="1" x14ac:dyDescent="0.2">
      <c r="A1337" s="120"/>
      <c r="B1337" s="120"/>
      <c r="C1337" s="120"/>
      <c r="D1337" s="120"/>
      <c r="E1337" s="120"/>
      <c r="F1337" s="120"/>
      <c r="G1337" s="120"/>
      <c r="H1337" s="120"/>
      <c r="I1337" s="120"/>
      <c r="J1337" s="120"/>
      <c r="K1337" s="195"/>
      <c r="L1337" s="120"/>
      <c r="M1337" s="120"/>
      <c r="N1337" s="120"/>
      <c r="O1337" s="120"/>
      <c r="P1337" s="120"/>
      <c r="Q1337" s="120"/>
      <c r="R1337" s="120"/>
      <c r="S1337" s="120"/>
    </row>
    <row r="1338" spans="1:19" ht="12.75" customHeight="1" x14ac:dyDescent="0.2">
      <c r="A1338" s="120"/>
      <c r="B1338" s="120"/>
      <c r="C1338" s="120"/>
      <c r="D1338" s="120"/>
      <c r="E1338" s="120"/>
      <c r="F1338" s="120"/>
      <c r="G1338" s="120"/>
      <c r="H1338" s="120"/>
      <c r="I1338" s="120"/>
      <c r="J1338" s="120"/>
      <c r="K1338" s="195"/>
      <c r="L1338" s="120"/>
      <c r="M1338" s="120"/>
      <c r="N1338" s="120"/>
      <c r="O1338" s="120"/>
      <c r="P1338" s="120"/>
      <c r="Q1338" s="120"/>
      <c r="R1338" s="120"/>
      <c r="S1338" s="120"/>
    </row>
    <row r="1339" spans="1:19" ht="12.75" customHeight="1" x14ac:dyDescent="0.2">
      <c r="A1339" s="120"/>
      <c r="B1339" s="120"/>
      <c r="C1339" s="120"/>
      <c r="D1339" s="120"/>
      <c r="E1339" s="120"/>
      <c r="F1339" s="120"/>
      <c r="G1339" s="120"/>
      <c r="H1339" s="120"/>
      <c r="I1339" s="120"/>
      <c r="J1339" s="120"/>
      <c r="K1339" s="195"/>
      <c r="L1339" s="120"/>
      <c r="M1339" s="120"/>
      <c r="N1339" s="120"/>
      <c r="O1339" s="120"/>
      <c r="P1339" s="120"/>
      <c r="Q1339" s="120"/>
      <c r="R1339" s="120"/>
      <c r="S1339" s="120"/>
    </row>
    <row r="1340" spans="1:19" ht="12.75" customHeight="1" x14ac:dyDescent="0.2">
      <c r="A1340" s="120"/>
      <c r="B1340" s="120"/>
      <c r="C1340" s="120"/>
      <c r="D1340" s="120"/>
      <c r="E1340" s="120"/>
      <c r="F1340" s="120"/>
      <c r="G1340" s="120"/>
      <c r="H1340" s="120"/>
      <c r="I1340" s="120"/>
      <c r="J1340" s="120"/>
      <c r="K1340" s="195"/>
      <c r="L1340" s="120"/>
      <c r="M1340" s="120"/>
      <c r="N1340" s="120"/>
      <c r="O1340" s="120"/>
      <c r="P1340" s="120"/>
      <c r="Q1340" s="120"/>
      <c r="R1340" s="120"/>
      <c r="S1340" s="120"/>
    </row>
    <row r="1341" spans="1:19" ht="12.75" customHeight="1" x14ac:dyDescent="0.2">
      <c r="A1341" s="120"/>
      <c r="B1341" s="120"/>
      <c r="C1341" s="120"/>
      <c r="D1341" s="120"/>
      <c r="E1341" s="120"/>
      <c r="F1341" s="120"/>
      <c r="G1341" s="120"/>
      <c r="H1341" s="120"/>
      <c r="I1341" s="120"/>
      <c r="J1341" s="120"/>
      <c r="K1341" s="195"/>
      <c r="L1341" s="120"/>
      <c r="M1341" s="120"/>
      <c r="N1341" s="120"/>
      <c r="O1341" s="120"/>
      <c r="P1341" s="120"/>
      <c r="Q1341" s="120"/>
      <c r="R1341" s="120"/>
      <c r="S1341" s="120"/>
    </row>
    <row r="1342" spans="1:19" ht="12.75" customHeight="1" x14ac:dyDescent="0.2">
      <c r="A1342" s="120"/>
      <c r="B1342" s="120"/>
      <c r="C1342" s="120"/>
      <c r="D1342" s="120"/>
      <c r="E1342" s="120"/>
      <c r="F1342" s="120"/>
      <c r="G1342" s="120"/>
      <c r="H1342" s="120"/>
      <c r="I1342" s="120"/>
      <c r="J1342" s="120"/>
      <c r="K1342" s="195"/>
      <c r="L1342" s="120"/>
      <c r="M1342" s="120"/>
      <c r="N1342" s="120"/>
      <c r="O1342" s="120"/>
      <c r="P1342" s="120"/>
      <c r="Q1342" s="120"/>
      <c r="R1342" s="120"/>
      <c r="S1342" s="120"/>
    </row>
    <row r="1343" spans="1:19" ht="12.75" customHeight="1" x14ac:dyDescent="0.2">
      <c r="A1343" s="120"/>
      <c r="B1343" s="120"/>
      <c r="C1343" s="120"/>
      <c r="D1343" s="120"/>
      <c r="E1343" s="120"/>
      <c r="F1343" s="120"/>
      <c r="G1343" s="120"/>
      <c r="H1343" s="120"/>
      <c r="I1343" s="120"/>
      <c r="J1343" s="120"/>
      <c r="K1343" s="195"/>
      <c r="L1343" s="120"/>
      <c r="M1343" s="120"/>
      <c r="N1343" s="120"/>
      <c r="O1343" s="120"/>
      <c r="P1343" s="120"/>
      <c r="Q1343" s="120"/>
      <c r="R1343" s="120"/>
      <c r="S1343" s="120"/>
    </row>
    <row r="1344" spans="1:19" ht="12.75" customHeight="1" x14ac:dyDescent="0.2">
      <c r="A1344" s="120"/>
      <c r="B1344" s="120"/>
      <c r="C1344" s="120"/>
      <c r="D1344" s="120"/>
      <c r="E1344" s="120"/>
      <c r="F1344" s="120"/>
      <c r="G1344" s="120"/>
      <c r="H1344" s="120"/>
      <c r="I1344" s="120"/>
      <c r="J1344" s="120"/>
      <c r="K1344" s="195"/>
      <c r="L1344" s="120"/>
      <c r="M1344" s="120"/>
      <c r="N1344" s="120"/>
      <c r="O1344" s="120"/>
      <c r="P1344" s="120"/>
      <c r="Q1344" s="120"/>
      <c r="R1344" s="120"/>
      <c r="S1344" s="120"/>
    </row>
    <row r="1345" spans="1:19" ht="12.75" customHeight="1" x14ac:dyDescent="0.2">
      <c r="A1345" s="120"/>
      <c r="B1345" s="120"/>
      <c r="C1345" s="120"/>
      <c r="D1345" s="120"/>
      <c r="E1345" s="120"/>
      <c r="F1345" s="120"/>
      <c r="G1345" s="120"/>
      <c r="H1345" s="120"/>
      <c r="I1345" s="120"/>
      <c r="J1345" s="120"/>
      <c r="K1345" s="195"/>
      <c r="L1345" s="120"/>
      <c r="M1345" s="120"/>
      <c r="N1345" s="120"/>
      <c r="O1345" s="120"/>
      <c r="P1345" s="120"/>
      <c r="Q1345" s="120"/>
      <c r="R1345" s="120"/>
      <c r="S1345" s="120"/>
    </row>
    <row r="1346" spans="1:19" ht="12.75" customHeight="1" x14ac:dyDescent="0.2">
      <c r="A1346" s="120"/>
      <c r="B1346" s="120"/>
      <c r="C1346" s="120"/>
      <c r="D1346" s="120"/>
      <c r="E1346" s="120"/>
      <c r="F1346" s="120"/>
      <c r="G1346" s="120"/>
      <c r="H1346" s="120"/>
      <c r="I1346" s="120"/>
      <c r="J1346" s="120"/>
      <c r="K1346" s="195"/>
      <c r="L1346" s="120"/>
      <c r="M1346" s="120"/>
      <c r="N1346" s="120"/>
      <c r="O1346" s="120"/>
      <c r="P1346" s="120"/>
      <c r="Q1346" s="120"/>
      <c r="R1346" s="120"/>
      <c r="S1346" s="120"/>
    </row>
    <row r="1347" spans="1:19" ht="12.75" customHeight="1" x14ac:dyDescent="0.2">
      <c r="A1347" s="120"/>
      <c r="B1347" s="120"/>
      <c r="C1347" s="120"/>
      <c r="D1347" s="120"/>
      <c r="E1347" s="120"/>
      <c r="F1347" s="120"/>
      <c r="G1347" s="120"/>
      <c r="H1347" s="120"/>
      <c r="I1347" s="120"/>
      <c r="J1347" s="120"/>
      <c r="K1347" s="195"/>
      <c r="L1347" s="120"/>
      <c r="M1347" s="120"/>
      <c r="N1347" s="120"/>
      <c r="O1347" s="120"/>
      <c r="P1347" s="120"/>
      <c r="Q1347" s="120"/>
      <c r="R1347" s="120"/>
      <c r="S1347" s="120"/>
    </row>
    <row r="1348" spans="1:19" ht="12.75" customHeight="1" x14ac:dyDescent="0.2">
      <c r="A1348" s="120"/>
      <c r="B1348" s="120"/>
      <c r="C1348" s="120"/>
      <c r="D1348" s="120"/>
      <c r="E1348" s="120"/>
      <c r="F1348" s="120"/>
      <c r="G1348" s="120"/>
      <c r="H1348" s="120"/>
      <c r="I1348" s="120"/>
      <c r="J1348" s="120"/>
      <c r="K1348" s="195"/>
      <c r="L1348" s="120"/>
      <c r="M1348" s="120"/>
      <c r="N1348" s="120"/>
      <c r="O1348" s="120"/>
      <c r="P1348" s="120"/>
      <c r="Q1348" s="120"/>
      <c r="R1348" s="120"/>
      <c r="S1348" s="120"/>
    </row>
    <row r="1349" spans="1:19" ht="12.75" customHeight="1" x14ac:dyDescent="0.2">
      <c r="A1349" s="120"/>
      <c r="B1349" s="120"/>
      <c r="C1349" s="120"/>
      <c r="D1349" s="120"/>
      <c r="E1349" s="120"/>
      <c r="F1349" s="120"/>
      <c r="G1349" s="120"/>
      <c r="H1349" s="120"/>
      <c r="I1349" s="120"/>
      <c r="J1349" s="120"/>
      <c r="K1349" s="195"/>
      <c r="L1349" s="120"/>
      <c r="M1349" s="120"/>
      <c r="N1349" s="120"/>
      <c r="O1349" s="120"/>
      <c r="P1349" s="120"/>
      <c r="Q1349" s="120"/>
      <c r="R1349" s="120"/>
      <c r="S1349" s="120"/>
    </row>
    <row r="1350" spans="1:19" ht="12.75" customHeight="1" x14ac:dyDescent="0.2">
      <c r="A1350" s="120"/>
      <c r="B1350" s="120"/>
      <c r="C1350" s="120"/>
      <c r="D1350" s="120"/>
      <c r="E1350" s="120"/>
      <c r="F1350" s="120"/>
      <c r="G1350" s="120"/>
      <c r="H1350" s="120"/>
      <c r="I1350" s="120"/>
      <c r="J1350" s="120"/>
      <c r="K1350" s="195"/>
      <c r="L1350" s="120"/>
      <c r="M1350" s="120"/>
      <c r="N1350" s="120"/>
      <c r="O1350" s="120"/>
      <c r="P1350" s="120"/>
      <c r="Q1350" s="120"/>
      <c r="R1350" s="120"/>
      <c r="S1350" s="120"/>
    </row>
    <row r="1351" spans="1:19" ht="12.75" customHeight="1" x14ac:dyDescent="0.2">
      <c r="A1351" s="120"/>
      <c r="B1351" s="120"/>
      <c r="C1351" s="120"/>
      <c r="D1351" s="120"/>
      <c r="E1351" s="120"/>
      <c r="F1351" s="120"/>
      <c r="G1351" s="120"/>
      <c r="H1351" s="120"/>
      <c r="I1351" s="120"/>
      <c r="J1351" s="120"/>
      <c r="K1351" s="195"/>
      <c r="L1351" s="120"/>
      <c r="M1351" s="120"/>
      <c r="N1351" s="120"/>
      <c r="O1351" s="120"/>
      <c r="P1351" s="120"/>
      <c r="Q1351" s="120"/>
      <c r="R1351" s="120"/>
      <c r="S1351" s="120"/>
    </row>
    <row r="1352" spans="1:19" ht="12.75" customHeight="1" x14ac:dyDescent="0.2">
      <c r="A1352" s="120"/>
      <c r="B1352" s="120"/>
      <c r="C1352" s="120"/>
      <c r="D1352" s="120"/>
      <c r="E1352" s="120"/>
      <c r="F1352" s="120"/>
      <c r="G1352" s="120"/>
      <c r="H1352" s="120"/>
      <c r="I1352" s="120"/>
      <c r="J1352" s="120"/>
      <c r="K1352" s="195"/>
      <c r="L1352" s="120"/>
      <c r="M1352" s="120"/>
      <c r="N1352" s="120"/>
      <c r="O1352" s="120"/>
      <c r="P1352" s="120"/>
      <c r="Q1352" s="120"/>
      <c r="R1352" s="120"/>
      <c r="S1352" s="120"/>
    </row>
    <row r="1353" spans="1:19" ht="12.75" customHeight="1" x14ac:dyDescent="0.2">
      <c r="A1353" s="120"/>
      <c r="B1353" s="120"/>
      <c r="C1353" s="120"/>
      <c r="D1353" s="120"/>
      <c r="E1353" s="120"/>
      <c r="F1353" s="120"/>
      <c r="G1353" s="120"/>
      <c r="H1353" s="120"/>
      <c r="I1353" s="120"/>
      <c r="J1353" s="120"/>
      <c r="K1353" s="195"/>
      <c r="L1353" s="120"/>
      <c r="M1353" s="120"/>
      <c r="N1353" s="120"/>
      <c r="O1353" s="120"/>
      <c r="P1353" s="120"/>
      <c r="Q1353" s="120"/>
      <c r="R1353" s="120"/>
      <c r="S1353" s="120"/>
    </row>
    <row r="1354" spans="1:19" ht="12.75" customHeight="1" x14ac:dyDescent="0.2">
      <c r="A1354" s="120"/>
      <c r="B1354" s="120"/>
      <c r="C1354" s="120"/>
      <c r="D1354" s="120"/>
      <c r="E1354" s="120"/>
      <c r="F1354" s="120"/>
      <c r="G1354" s="120"/>
      <c r="H1354" s="120"/>
      <c r="I1354" s="120"/>
      <c r="J1354" s="120"/>
      <c r="K1354" s="195"/>
      <c r="L1354" s="120"/>
      <c r="M1354" s="120"/>
      <c r="N1354" s="120"/>
      <c r="O1354" s="120"/>
      <c r="P1354" s="120"/>
      <c r="Q1354" s="120"/>
      <c r="R1354" s="120"/>
      <c r="S1354" s="120"/>
    </row>
    <row r="1355" spans="1:19" ht="12.75" customHeight="1" x14ac:dyDescent="0.2">
      <c r="A1355" s="120"/>
      <c r="B1355" s="120"/>
      <c r="C1355" s="120"/>
      <c r="D1355" s="120"/>
      <c r="E1355" s="120"/>
      <c r="F1355" s="120"/>
      <c r="G1355" s="120"/>
      <c r="H1355" s="120"/>
      <c r="I1355" s="120"/>
      <c r="J1355" s="120"/>
      <c r="K1355" s="195"/>
      <c r="L1355" s="120"/>
      <c r="M1355" s="120"/>
      <c r="N1355" s="120"/>
      <c r="O1355" s="120"/>
      <c r="P1355" s="120"/>
      <c r="Q1355" s="120"/>
      <c r="R1355" s="120"/>
      <c r="S1355" s="120"/>
    </row>
    <row r="1356" spans="1:19" ht="12.75" customHeight="1" x14ac:dyDescent="0.2">
      <c r="A1356" s="120"/>
      <c r="B1356" s="120"/>
      <c r="C1356" s="120"/>
      <c r="D1356" s="120"/>
      <c r="E1356" s="120"/>
      <c r="F1356" s="120"/>
      <c r="G1356" s="120"/>
      <c r="H1356" s="120"/>
      <c r="I1356" s="120"/>
      <c r="J1356" s="120"/>
      <c r="K1356" s="195"/>
      <c r="L1356" s="120"/>
      <c r="M1356" s="120"/>
      <c r="N1356" s="120"/>
      <c r="O1356" s="120"/>
      <c r="P1356" s="120"/>
      <c r="Q1356" s="120"/>
      <c r="R1356" s="120"/>
      <c r="S1356" s="120"/>
    </row>
    <row r="1357" spans="1:19" ht="12.75" customHeight="1" x14ac:dyDescent="0.2">
      <c r="A1357" s="120"/>
      <c r="B1357" s="120"/>
      <c r="C1357" s="120"/>
      <c r="D1357" s="120"/>
      <c r="E1357" s="120"/>
      <c r="F1357" s="120"/>
      <c r="G1357" s="120"/>
      <c r="H1357" s="120"/>
      <c r="I1357" s="120"/>
      <c r="J1357" s="120"/>
      <c r="K1357" s="195"/>
      <c r="L1357" s="120"/>
      <c r="M1357" s="120"/>
      <c r="N1357" s="120"/>
      <c r="O1357" s="120"/>
      <c r="P1357" s="120"/>
      <c r="Q1357" s="120"/>
      <c r="R1357" s="120"/>
      <c r="S1357" s="120"/>
    </row>
    <row r="1358" spans="1:19" ht="12.75" customHeight="1" x14ac:dyDescent="0.2">
      <c r="A1358" s="120"/>
      <c r="B1358" s="120"/>
      <c r="C1358" s="120"/>
      <c r="D1358" s="120"/>
      <c r="E1358" s="120"/>
      <c r="F1358" s="120"/>
      <c r="G1358" s="120"/>
      <c r="H1358" s="120"/>
      <c r="I1358" s="120"/>
      <c r="J1358" s="120"/>
      <c r="K1358" s="195"/>
      <c r="L1358" s="120"/>
      <c r="M1358" s="120"/>
      <c r="N1358" s="120"/>
      <c r="O1358" s="120"/>
      <c r="P1358" s="120"/>
      <c r="Q1358" s="120"/>
      <c r="R1358" s="120"/>
      <c r="S1358" s="120"/>
    </row>
    <row r="1359" spans="1:19" ht="12.75" customHeight="1" x14ac:dyDescent="0.2">
      <c r="A1359" s="120"/>
      <c r="B1359" s="120"/>
      <c r="C1359" s="120"/>
      <c r="D1359" s="120"/>
      <c r="E1359" s="120"/>
      <c r="F1359" s="120"/>
      <c r="G1359" s="120"/>
      <c r="H1359" s="120"/>
      <c r="I1359" s="120"/>
      <c r="J1359" s="120"/>
      <c r="K1359" s="195"/>
      <c r="L1359" s="120"/>
      <c r="M1359" s="120"/>
      <c r="N1359" s="120"/>
      <c r="O1359" s="120"/>
      <c r="P1359" s="120"/>
      <c r="Q1359" s="120"/>
      <c r="R1359" s="120"/>
      <c r="S1359" s="120"/>
    </row>
    <row r="1360" spans="1:19" ht="12.75" customHeight="1" x14ac:dyDescent="0.2">
      <c r="A1360" s="120"/>
      <c r="B1360" s="120"/>
      <c r="C1360" s="120"/>
      <c r="D1360" s="120"/>
      <c r="E1360" s="120"/>
      <c r="F1360" s="120"/>
      <c r="G1360" s="120"/>
      <c r="H1360" s="120"/>
      <c r="I1360" s="120"/>
      <c r="J1360" s="120"/>
      <c r="K1360" s="195"/>
      <c r="L1360" s="120"/>
      <c r="M1360" s="120"/>
      <c r="N1360" s="120"/>
      <c r="O1360" s="120"/>
      <c r="P1360" s="120"/>
      <c r="Q1360" s="120"/>
      <c r="R1360" s="120"/>
      <c r="S1360" s="120"/>
    </row>
    <row r="1361" spans="1:19" ht="12.75" customHeight="1" x14ac:dyDescent="0.2">
      <c r="A1361" s="120"/>
      <c r="B1361" s="120"/>
      <c r="C1361" s="120"/>
      <c r="D1361" s="120"/>
      <c r="E1361" s="120"/>
      <c r="F1361" s="120"/>
      <c r="G1361" s="120"/>
      <c r="H1361" s="120"/>
      <c r="I1361" s="120"/>
      <c r="J1361" s="120"/>
      <c r="K1361" s="195"/>
      <c r="L1361" s="120"/>
      <c r="M1361" s="120"/>
      <c r="N1361" s="120"/>
      <c r="O1361" s="120"/>
      <c r="P1361" s="120"/>
      <c r="Q1361" s="120"/>
      <c r="R1361" s="120"/>
      <c r="S1361" s="120"/>
    </row>
    <row r="1362" spans="1:19" ht="12.75" customHeight="1" x14ac:dyDescent="0.2">
      <c r="A1362" s="120"/>
      <c r="B1362" s="120"/>
      <c r="C1362" s="120"/>
      <c r="D1362" s="120"/>
      <c r="E1362" s="120"/>
      <c r="F1362" s="120"/>
      <c r="G1362" s="120"/>
      <c r="H1362" s="120"/>
      <c r="I1362" s="120"/>
      <c r="J1362" s="120"/>
      <c r="K1362" s="195"/>
      <c r="L1362" s="120"/>
      <c r="M1362" s="120"/>
      <c r="N1362" s="120"/>
      <c r="O1362" s="120"/>
      <c r="P1362" s="120"/>
      <c r="Q1362" s="120"/>
      <c r="R1362" s="120"/>
      <c r="S1362" s="120"/>
    </row>
    <row r="1363" spans="1:19" ht="12.75" customHeight="1" x14ac:dyDescent="0.2">
      <c r="A1363" s="120"/>
      <c r="B1363" s="120"/>
      <c r="C1363" s="120"/>
      <c r="D1363" s="120"/>
      <c r="E1363" s="120"/>
      <c r="F1363" s="120"/>
      <c r="G1363" s="120"/>
      <c r="H1363" s="120"/>
      <c r="I1363" s="120"/>
      <c r="J1363" s="120"/>
      <c r="K1363" s="195"/>
      <c r="L1363" s="120"/>
      <c r="M1363" s="120"/>
      <c r="N1363" s="120"/>
      <c r="O1363" s="120"/>
      <c r="P1363" s="120"/>
      <c r="Q1363" s="120"/>
      <c r="R1363" s="120"/>
      <c r="S1363" s="120"/>
    </row>
    <row r="1364" spans="1:19" ht="12.75" customHeight="1" x14ac:dyDescent="0.2">
      <c r="A1364" s="120"/>
      <c r="B1364" s="120"/>
      <c r="C1364" s="120"/>
      <c r="D1364" s="120"/>
      <c r="E1364" s="120"/>
      <c r="F1364" s="120"/>
      <c r="G1364" s="120"/>
      <c r="H1364" s="120"/>
      <c r="I1364" s="120"/>
      <c r="J1364" s="120"/>
      <c r="K1364" s="195"/>
      <c r="L1364" s="120"/>
      <c r="M1364" s="120"/>
      <c r="N1364" s="120"/>
      <c r="O1364" s="120"/>
      <c r="P1364" s="120"/>
      <c r="Q1364" s="120"/>
      <c r="R1364" s="120"/>
      <c r="S1364" s="120"/>
    </row>
    <row r="1365" spans="1:19" ht="12.75" customHeight="1" x14ac:dyDescent="0.2">
      <c r="A1365" s="120"/>
      <c r="B1365" s="120"/>
      <c r="C1365" s="120"/>
      <c r="D1365" s="120"/>
      <c r="E1365" s="120"/>
      <c r="F1365" s="120"/>
      <c r="G1365" s="120"/>
      <c r="H1365" s="120"/>
      <c r="I1365" s="120"/>
      <c r="J1365" s="120"/>
      <c r="K1365" s="195"/>
      <c r="L1365" s="120"/>
      <c r="M1365" s="120"/>
      <c r="N1365" s="120"/>
      <c r="O1365" s="120"/>
      <c r="P1365" s="120"/>
      <c r="Q1365" s="120"/>
      <c r="R1365" s="120"/>
      <c r="S1365" s="120"/>
    </row>
    <row r="1366" spans="1:19" ht="12.75" customHeight="1" x14ac:dyDescent="0.2">
      <c r="A1366" s="120"/>
      <c r="B1366" s="120"/>
      <c r="C1366" s="120"/>
      <c r="D1366" s="120"/>
      <c r="E1366" s="120"/>
      <c r="F1366" s="120"/>
      <c r="G1366" s="120"/>
      <c r="H1366" s="120"/>
      <c r="I1366" s="120"/>
      <c r="J1366" s="120"/>
      <c r="K1366" s="195"/>
      <c r="L1366" s="120"/>
      <c r="M1366" s="120"/>
      <c r="N1366" s="120"/>
      <c r="O1366" s="120"/>
      <c r="P1366" s="120"/>
      <c r="Q1366" s="120"/>
      <c r="R1366" s="120"/>
      <c r="S1366" s="120"/>
    </row>
    <row r="1367" spans="1:19" ht="12.75" customHeight="1" x14ac:dyDescent="0.2">
      <c r="A1367" s="120"/>
      <c r="B1367" s="120"/>
      <c r="C1367" s="120"/>
      <c r="D1367" s="120"/>
      <c r="E1367" s="120"/>
      <c r="F1367" s="120"/>
      <c r="G1367" s="120"/>
      <c r="H1367" s="120"/>
      <c r="I1367" s="120"/>
      <c r="J1367" s="120"/>
      <c r="K1367" s="195"/>
      <c r="L1367" s="120"/>
      <c r="M1367" s="120"/>
      <c r="N1367" s="120"/>
      <c r="O1367" s="120"/>
      <c r="P1367" s="120"/>
      <c r="Q1367" s="120"/>
      <c r="R1367" s="120"/>
      <c r="S1367" s="120"/>
    </row>
    <row r="1368" spans="1:19" ht="12.75" customHeight="1" x14ac:dyDescent="0.2">
      <c r="A1368" s="120"/>
      <c r="B1368" s="120"/>
      <c r="C1368" s="120"/>
      <c r="D1368" s="120"/>
      <c r="E1368" s="120"/>
      <c r="F1368" s="120"/>
      <c r="G1368" s="120"/>
      <c r="H1368" s="120"/>
      <c r="I1368" s="120"/>
      <c r="J1368" s="120"/>
      <c r="K1368" s="195"/>
      <c r="L1368" s="120"/>
      <c r="M1368" s="120"/>
      <c r="N1368" s="120"/>
      <c r="O1368" s="120"/>
      <c r="P1368" s="120"/>
      <c r="Q1368" s="120"/>
      <c r="R1368" s="120"/>
      <c r="S1368" s="120"/>
    </row>
    <row r="1369" spans="1:19" ht="12.75" customHeight="1" x14ac:dyDescent="0.2">
      <c r="A1369" s="120"/>
      <c r="B1369" s="120"/>
      <c r="C1369" s="120"/>
      <c r="D1369" s="120"/>
      <c r="E1369" s="120"/>
      <c r="F1369" s="120"/>
      <c r="G1369" s="120"/>
      <c r="H1369" s="120"/>
      <c r="I1369" s="120"/>
      <c r="J1369" s="120"/>
      <c r="K1369" s="195"/>
      <c r="L1369" s="120"/>
      <c r="M1369" s="120"/>
      <c r="N1369" s="120"/>
      <c r="O1369" s="120"/>
      <c r="P1369" s="120"/>
      <c r="Q1369" s="120"/>
      <c r="R1369" s="120"/>
      <c r="S1369" s="120"/>
    </row>
    <row r="1370" spans="1:19" ht="12.75" customHeight="1" x14ac:dyDescent="0.2">
      <c r="A1370" s="120"/>
      <c r="B1370" s="120"/>
      <c r="C1370" s="120"/>
      <c r="D1370" s="120"/>
      <c r="E1370" s="120"/>
      <c r="F1370" s="120"/>
      <c r="G1370" s="120"/>
      <c r="H1370" s="120"/>
      <c r="I1370" s="120"/>
      <c r="J1370" s="120"/>
      <c r="K1370" s="195"/>
      <c r="L1370" s="120"/>
      <c r="M1370" s="120"/>
      <c r="N1370" s="120"/>
      <c r="O1370" s="120"/>
      <c r="P1370" s="120"/>
      <c r="Q1370" s="120"/>
      <c r="R1370" s="120"/>
      <c r="S1370" s="120"/>
    </row>
    <row r="1371" spans="1:19" ht="12.75" customHeight="1" x14ac:dyDescent="0.2">
      <c r="A1371" s="120"/>
      <c r="B1371" s="120"/>
      <c r="C1371" s="120"/>
      <c r="D1371" s="120"/>
      <c r="E1371" s="120"/>
      <c r="F1371" s="120"/>
      <c r="G1371" s="120"/>
      <c r="H1371" s="120"/>
      <c r="I1371" s="120"/>
      <c r="J1371" s="120"/>
      <c r="K1371" s="195"/>
      <c r="L1371" s="120"/>
      <c r="M1371" s="120"/>
      <c r="N1371" s="120"/>
      <c r="O1371" s="120"/>
      <c r="P1371" s="120"/>
      <c r="Q1371" s="120"/>
      <c r="R1371" s="120"/>
      <c r="S1371" s="120"/>
    </row>
    <row r="1372" spans="1:19" ht="12.75" customHeight="1" x14ac:dyDescent="0.2">
      <c r="A1372" s="120"/>
      <c r="B1372" s="120"/>
      <c r="C1372" s="120"/>
      <c r="D1372" s="120"/>
      <c r="E1372" s="120"/>
      <c r="F1372" s="120"/>
      <c r="G1372" s="120"/>
      <c r="H1372" s="120"/>
      <c r="I1372" s="120"/>
      <c r="J1372" s="120"/>
      <c r="K1372" s="195"/>
      <c r="L1372" s="120"/>
      <c r="M1372" s="120"/>
      <c r="N1372" s="120"/>
      <c r="O1372" s="120"/>
      <c r="P1372" s="120"/>
      <c r="Q1372" s="120"/>
      <c r="R1372" s="120"/>
      <c r="S1372" s="120"/>
    </row>
    <row r="1373" spans="1:19" ht="12.75" customHeight="1" x14ac:dyDescent="0.2">
      <c r="A1373" s="120"/>
      <c r="B1373" s="120"/>
      <c r="C1373" s="120"/>
      <c r="D1373" s="120"/>
      <c r="E1373" s="120"/>
      <c r="F1373" s="120"/>
      <c r="G1373" s="120"/>
      <c r="H1373" s="120"/>
      <c r="I1373" s="120"/>
      <c r="J1373" s="120"/>
      <c r="K1373" s="195"/>
      <c r="L1373" s="120"/>
      <c r="M1373" s="120"/>
      <c r="N1373" s="120"/>
      <c r="O1373" s="120"/>
      <c r="P1373" s="120"/>
      <c r="Q1373" s="120"/>
      <c r="R1373" s="120"/>
      <c r="S1373" s="120"/>
    </row>
    <row r="1374" spans="1:19" ht="12.75" customHeight="1" x14ac:dyDescent="0.2">
      <c r="A1374" s="120"/>
      <c r="B1374" s="120"/>
      <c r="C1374" s="120"/>
      <c r="D1374" s="120"/>
      <c r="E1374" s="120"/>
      <c r="F1374" s="120"/>
      <c r="G1374" s="120"/>
      <c r="H1374" s="120"/>
      <c r="I1374" s="120"/>
      <c r="J1374" s="120"/>
      <c r="K1374" s="195"/>
      <c r="L1374" s="120"/>
      <c r="M1374" s="120"/>
      <c r="N1374" s="120"/>
      <c r="O1374" s="120"/>
      <c r="P1374" s="120"/>
      <c r="Q1374" s="120"/>
      <c r="R1374" s="120"/>
      <c r="S1374" s="120"/>
    </row>
    <row r="1375" spans="1:19" ht="12.75" customHeight="1" x14ac:dyDescent="0.2">
      <c r="A1375" s="120"/>
      <c r="B1375" s="120"/>
      <c r="C1375" s="120"/>
      <c r="D1375" s="120"/>
      <c r="E1375" s="120"/>
      <c r="F1375" s="120"/>
      <c r="G1375" s="120"/>
      <c r="H1375" s="120"/>
      <c r="I1375" s="120"/>
      <c r="J1375" s="120"/>
      <c r="K1375" s="195"/>
      <c r="L1375" s="120"/>
      <c r="M1375" s="120"/>
      <c r="N1375" s="120"/>
      <c r="O1375" s="120"/>
      <c r="P1375" s="120"/>
      <c r="Q1375" s="120"/>
      <c r="R1375" s="120"/>
      <c r="S1375" s="120"/>
    </row>
    <row r="1376" spans="1:19" ht="12.75" customHeight="1" x14ac:dyDescent="0.2">
      <c r="A1376" s="120"/>
      <c r="B1376" s="120"/>
      <c r="C1376" s="120"/>
      <c r="D1376" s="120"/>
      <c r="E1376" s="120"/>
      <c r="F1376" s="120"/>
      <c r="G1376" s="120"/>
      <c r="H1376" s="120"/>
      <c r="I1376" s="120"/>
      <c r="J1376" s="120"/>
      <c r="K1376" s="195"/>
      <c r="L1376" s="120"/>
      <c r="M1376" s="120"/>
      <c r="N1376" s="120"/>
      <c r="O1376" s="120"/>
      <c r="P1376" s="120"/>
      <c r="Q1376" s="120"/>
      <c r="R1376" s="120"/>
      <c r="S1376" s="120"/>
    </row>
    <row r="1377" spans="1:19" ht="12.75" customHeight="1" x14ac:dyDescent="0.2">
      <c r="A1377" s="120"/>
      <c r="B1377" s="120"/>
      <c r="C1377" s="120"/>
      <c r="D1377" s="120"/>
      <c r="E1377" s="120"/>
      <c r="F1377" s="120"/>
      <c r="G1377" s="120"/>
      <c r="H1377" s="120"/>
      <c r="I1377" s="120"/>
      <c r="J1377" s="120"/>
      <c r="K1377" s="195"/>
      <c r="L1377" s="120"/>
      <c r="M1377" s="120"/>
      <c r="N1377" s="120"/>
      <c r="O1377" s="120"/>
      <c r="P1377" s="120"/>
      <c r="Q1377" s="120"/>
      <c r="R1377" s="120"/>
      <c r="S1377" s="120"/>
    </row>
    <row r="1378" spans="1:19" ht="12.75" customHeight="1" x14ac:dyDescent="0.2">
      <c r="A1378" s="120"/>
      <c r="B1378" s="120"/>
      <c r="C1378" s="120"/>
      <c r="D1378" s="120"/>
      <c r="E1378" s="120"/>
      <c r="F1378" s="120"/>
      <c r="G1378" s="120"/>
      <c r="H1378" s="120"/>
      <c r="I1378" s="120"/>
      <c r="J1378" s="120"/>
      <c r="K1378" s="195"/>
      <c r="L1378" s="120"/>
      <c r="M1378" s="120"/>
      <c r="N1378" s="120"/>
      <c r="O1378" s="120"/>
      <c r="P1378" s="120"/>
      <c r="Q1378" s="120"/>
      <c r="R1378" s="120"/>
      <c r="S1378" s="120"/>
    </row>
    <row r="1379" spans="1:19" ht="12.75" customHeight="1" x14ac:dyDescent="0.2">
      <c r="A1379" s="120"/>
      <c r="B1379" s="120"/>
      <c r="C1379" s="120"/>
      <c r="D1379" s="120"/>
      <c r="E1379" s="120"/>
      <c r="F1379" s="120"/>
      <c r="G1379" s="120"/>
      <c r="H1379" s="120"/>
      <c r="I1379" s="120"/>
      <c r="J1379" s="120"/>
      <c r="K1379" s="195"/>
      <c r="L1379" s="120"/>
      <c r="M1379" s="120"/>
      <c r="N1379" s="120"/>
      <c r="O1379" s="120"/>
      <c r="P1379" s="120"/>
      <c r="Q1379" s="120"/>
      <c r="R1379" s="120"/>
      <c r="S1379" s="120"/>
    </row>
    <row r="1380" spans="1:19" ht="12.75" customHeight="1" x14ac:dyDescent="0.2">
      <c r="A1380" s="120"/>
      <c r="B1380" s="120"/>
      <c r="C1380" s="120"/>
      <c r="D1380" s="120"/>
      <c r="E1380" s="120"/>
      <c r="F1380" s="120"/>
      <c r="G1380" s="120"/>
      <c r="H1380" s="120"/>
      <c r="I1380" s="120"/>
      <c r="J1380" s="120"/>
      <c r="K1380" s="195"/>
      <c r="L1380" s="120"/>
      <c r="M1380" s="120"/>
      <c r="N1380" s="120"/>
      <c r="O1380" s="120"/>
      <c r="P1380" s="120"/>
      <c r="Q1380" s="120"/>
      <c r="R1380" s="120"/>
      <c r="S1380" s="120"/>
    </row>
    <row r="1381" spans="1:19" ht="12.75" customHeight="1" x14ac:dyDescent="0.2">
      <c r="A1381" s="120"/>
      <c r="B1381" s="120"/>
      <c r="C1381" s="120"/>
      <c r="D1381" s="120"/>
      <c r="E1381" s="120"/>
      <c r="F1381" s="120"/>
      <c r="G1381" s="120"/>
      <c r="H1381" s="120"/>
      <c r="I1381" s="120"/>
      <c r="J1381" s="120"/>
      <c r="K1381" s="195"/>
      <c r="L1381" s="120"/>
      <c r="M1381" s="120"/>
      <c r="N1381" s="120"/>
      <c r="O1381" s="120"/>
      <c r="P1381" s="120"/>
      <c r="Q1381" s="120"/>
      <c r="R1381" s="120"/>
      <c r="S1381" s="120"/>
    </row>
    <row r="1382" spans="1:19" ht="12.75" customHeight="1" x14ac:dyDescent="0.2">
      <c r="A1382" s="120"/>
      <c r="B1382" s="120"/>
      <c r="C1382" s="120"/>
      <c r="D1382" s="120"/>
      <c r="E1382" s="120"/>
      <c r="F1382" s="120"/>
      <c r="G1382" s="120"/>
      <c r="H1382" s="120"/>
      <c r="I1382" s="120"/>
      <c r="J1382" s="120"/>
      <c r="K1382" s="195"/>
      <c r="L1382" s="120"/>
      <c r="M1382" s="120"/>
      <c r="N1382" s="120"/>
      <c r="O1382" s="120"/>
      <c r="P1382" s="120"/>
      <c r="Q1382" s="120"/>
      <c r="R1382" s="120"/>
      <c r="S1382" s="120"/>
    </row>
    <row r="1383" spans="1:19" ht="12.75" customHeight="1" x14ac:dyDescent="0.2">
      <c r="A1383" s="120"/>
      <c r="B1383" s="120"/>
      <c r="C1383" s="120"/>
      <c r="D1383" s="120"/>
      <c r="E1383" s="120"/>
      <c r="F1383" s="120"/>
      <c r="G1383" s="120"/>
      <c r="H1383" s="120"/>
      <c r="I1383" s="120"/>
      <c r="J1383" s="120"/>
      <c r="K1383" s="195"/>
      <c r="L1383" s="120"/>
      <c r="M1383" s="120"/>
      <c r="N1383" s="120"/>
      <c r="O1383" s="120"/>
      <c r="P1383" s="120"/>
      <c r="Q1383" s="120"/>
      <c r="R1383" s="120"/>
      <c r="S1383" s="120"/>
    </row>
    <row r="1384" spans="1:19" ht="12.75" customHeight="1" x14ac:dyDescent="0.2">
      <c r="A1384" s="120"/>
      <c r="B1384" s="120"/>
      <c r="C1384" s="120"/>
      <c r="D1384" s="120"/>
      <c r="E1384" s="120"/>
      <c r="F1384" s="120"/>
      <c r="G1384" s="120"/>
      <c r="H1384" s="120"/>
      <c r="I1384" s="120"/>
      <c r="J1384" s="120"/>
      <c r="K1384" s="195"/>
      <c r="L1384" s="120"/>
      <c r="M1384" s="120"/>
      <c r="N1384" s="120"/>
      <c r="O1384" s="120"/>
      <c r="P1384" s="120"/>
      <c r="Q1384" s="120"/>
      <c r="R1384" s="120"/>
      <c r="S1384" s="120"/>
    </row>
    <row r="1385" spans="1:19" ht="12.75" customHeight="1" x14ac:dyDescent="0.2">
      <c r="A1385" s="120"/>
      <c r="B1385" s="120"/>
      <c r="C1385" s="120"/>
      <c r="D1385" s="120"/>
      <c r="E1385" s="120"/>
      <c r="F1385" s="120"/>
      <c r="G1385" s="120"/>
      <c r="H1385" s="120"/>
      <c r="I1385" s="120"/>
      <c r="J1385" s="120"/>
      <c r="K1385" s="195"/>
      <c r="L1385" s="120"/>
      <c r="M1385" s="120"/>
      <c r="N1385" s="120"/>
      <c r="O1385" s="120"/>
      <c r="P1385" s="120"/>
      <c r="Q1385" s="120"/>
      <c r="R1385" s="120"/>
      <c r="S1385" s="120"/>
    </row>
    <row r="1386" spans="1:19" ht="12.75" customHeight="1" x14ac:dyDescent="0.2">
      <c r="A1386" s="120"/>
      <c r="B1386" s="120"/>
      <c r="C1386" s="120"/>
      <c r="D1386" s="120"/>
      <c r="E1386" s="120"/>
      <c r="F1386" s="120"/>
      <c r="G1386" s="120"/>
      <c r="H1386" s="120"/>
      <c r="I1386" s="120"/>
      <c r="J1386" s="120"/>
      <c r="K1386" s="195"/>
      <c r="L1386" s="120"/>
      <c r="M1386" s="120"/>
      <c r="N1386" s="120"/>
      <c r="O1386" s="120"/>
      <c r="P1386" s="120"/>
      <c r="Q1386" s="120"/>
      <c r="R1386" s="120"/>
      <c r="S1386" s="120"/>
    </row>
    <row r="1387" spans="1:19" ht="12.75" customHeight="1" x14ac:dyDescent="0.2">
      <c r="A1387" s="120"/>
      <c r="B1387" s="120"/>
      <c r="C1387" s="120"/>
      <c r="D1387" s="120"/>
      <c r="E1387" s="120"/>
      <c r="F1387" s="120"/>
      <c r="G1387" s="120"/>
      <c r="H1387" s="120"/>
      <c r="I1387" s="120"/>
      <c r="J1387" s="120"/>
      <c r="K1387" s="195"/>
      <c r="L1387" s="120"/>
      <c r="M1387" s="120"/>
      <c r="N1387" s="120"/>
      <c r="O1387" s="120"/>
      <c r="P1387" s="120"/>
      <c r="Q1387" s="120"/>
      <c r="R1387" s="120"/>
      <c r="S1387" s="120"/>
    </row>
    <row r="1388" spans="1:19" ht="12.75" customHeight="1" x14ac:dyDescent="0.2">
      <c r="A1388" s="120"/>
      <c r="B1388" s="120"/>
      <c r="C1388" s="120"/>
      <c r="D1388" s="120"/>
      <c r="E1388" s="120"/>
      <c r="F1388" s="120"/>
      <c r="G1388" s="120"/>
      <c r="H1388" s="120"/>
      <c r="I1388" s="120"/>
      <c r="J1388" s="120"/>
      <c r="K1388" s="195"/>
      <c r="L1388" s="120"/>
      <c r="M1388" s="120"/>
      <c r="N1388" s="120"/>
      <c r="O1388" s="120"/>
      <c r="P1388" s="120"/>
      <c r="Q1388" s="120"/>
      <c r="R1388" s="120"/>
      <c r="S1388" s="120"/>
    </row>
    <row r="1389" spans="1:19" ht="12.75" customHeight="1" x14ac:dyDescent="0.2">
      <c r="A1389" s="120"/>
      <c r="B1389" s="120"/>
      <c r="C1389" s="120"/>
      <c r="D1389" s="120"/>
      <c r="E1389" s="120"/>
      <c r="F1389" s="120"/>
      <c r="G1389" s="120"/>
      <c r="H1389" s="120"/>
      <c r="I1389" s="120"/>
      <c r="J1389" s="120"/>
      <c r="K1389" s="195"/>
      <c r="L1389" s="120"/>
      <c r="M1389" s="120"/>
      <c r="N1389" s="120"/>
      <c r="O1389" s="120"/>
      <c r="P1389" s="120"/>
      <c r="Q1389" s="120"/>
      <c r="R1389" s="120"/>
      <c r="S1389" s="120"/>
    </row>
    <row r="1390" spans="1:19" ht="12.75" customHeight="1" x14ac:dyDescent="0.2">
      <c r="A1390" s="120"/>
      <c r="B1390" s="120"/>
      <c r="C1390" s="120"/>
      <c r="D1390" s="120"/>
      <c r="E1390" s="120"/>
      <c r="F1390" s="120"/>
      <c r="G1390" s="120"/>
      <c r="H1390" s="120"/>
      <c r="I1390" s="120"/>
      <c r="J1390" s="120"/>
      <c r="K1390" s="195"/>
      <c r="L1390" s="120"/>
      <c r="M1390" s="120"/>
      <c r="N1390" s="120"/>
      <c r="O1390" s="120"/>
      <c r="P1390" s="120"/>
      <c r="Q1390" s="120"/>
      <c r="R1390" s="120"/>
      <c r="S1390" s="120"/>
    </row>
    <row r="1391" spans="1:19" ht="12.75" customHeight="1" x14ac:dyDescent="0.2">
      <c r="A1391" s="120"/>
      <c r="B1391" s="120"/>
      <c r="C1391" s="120"/>
      <c r="D1391" s="120"/>
      <c r="E1391" s="120"/>
      <c r="F1391" s="120"/>
      <c r="G1391" s="120"/>
      <c r="H1391" s="120"/>
      <c r="I1391" s="120"/>
      <c r="J1391" s="120"/>
      <c r="K1391" s="195"/>
      <c r="L1391" s="120"/>
      <c r="M1391" s="120"/>
      <c r="N1391" s="120"/>
      <c r="O1391" s="120"/>
      <c r="P1391" s="120"/>
      <c r="Q1391" s="120"/>
      <c r="R1391" s="120"/>
      <c r="S1391" s="120"/>
    </row>
    <row r="1392" spans="1:19" ht="12.75" customHeight="1" x14ac:dyDescent="0.2">
      <c r="A1392" s="120"/>
      <c r="B1392" s="120"/>
      <c r="C1392" s="120"/>
      <c r="D1392" s="120"/>
      <c r="E1392" s="120"/>
      <c r="F1392" s="120"/>
      <c r="G1392" s="120"/>
      <c r="H1392" s="120"/>
      <c r="I1392" s="120"/>
      <c r="J1392" s="120"/>
      <c r="K1392" s="195"/>
      <c r="L1392" s="120"/>
      <c r="M1392" s="120"/>
      <c r="N1392" s="120"/>
      <c r="O1392" s="120"/>
      <c r="P1392" s="120"/>
      <c r="Q1392" s="120"/>
      <c r="R1392" s="120"/>
      <c r="S1392" s="120"/>
    </row>
    <row r="1393" spans="1:19" ht="12.75" customHeight="1" x14ac:dyDescent="0.2">
      <c r="A1393" s="120"/>
      <c r="B1393" s="120"/>
      <c r="C1393" s="120"/>
      <c r="D1393" s="120"/>
      <c r="E1393" s="120"/>
      <c r="F1393" s="120"/>
      <c r="G1393" s="120"/>
      <c r="H1393" s="120"/>
      <c r="I1393" s="120"/>
      <c r="J1393" s="120"/>
      <c r="K1393" s="195"/>
      <c r="L1393" s="120"/>
      <c r="M1393" s="120"/>
      <c r="N1393" s="120"/>
      <c r="O1393" s="120"/>
      <c r="P1393" s="120"/>
      <c r="Q1393" s="120"/>
      <c r="R1393" s="120"/>
      <c r="S1393" s="120"/>
    </row>
    <row r="1394" spans="1:19" ht="12.75" customHeight="1" x14ac:dyDescent="0.2">
      <c r="A1394" s="120"/>
      <c r="B1394" s="120"/>
      <c r="C1394" s="120"/>
      <c r="D1394" s="120"/>
      <c r="E1394" s="120"/>
      <c r="F1394" s="120"/>
      <c r="G1394" s="120"/>
      <c r="H1394" s="120"/>
      <c r="I1394" s="120"/>
      <c r="J1394" s="120"/>
      <c r="K1394" s="195"/>
      <c r="L1394" s="120"/>
      <c r="M1394" s="120"/>
      <c r="N1394" s="120"/>
      <c r="O1394" s="120"/>
      <c r="P1394" s="120"/>
      <c r="Q1394" s="120"/>
      <c r="R1394" s="120"/>
      <c r="S1394" s="120"/>
    </row>
    <row r="1395" spans="1:19" ht="12.75" customHeight="1" x14ac:dyDescent="0.2">
      <c r="A1395" s="120"/>
      <c r="B1395" s="120"/>
      <c r="C1395" s="120"/>
      <c r="D1395" s="120"/>
      <c r="E1395" s="120"/>
      <c r="F1395" s="120"/>
      <c r="G1395" s="120"/>
      <c r="H1395" s="120"/>
      <c r="I1395" s="120"/>
      <c r="J1395" s="120"/>
      <c r="K1395" s="195"/>
      <c r="L1395" s="120"/>
      <c r="M1395" s="120"/>
      <c r="N1395" s="120"/>
      <c r="O1395" s="120"/>
      <c r="P1395" s="120"/>
      <c r="Q1395" s="120"/>
      <c r="R1395" s="120"/>
      <c r="S1395" s="120"/>
    </row>
    <row r="1396" spans="1:19" ht="12.75" customHeight="1" x14ac:dyDescent="0.2">
      <c r="A1396" s="120"/>
      <c r="B1396" s="120"/>
      <c r="C1396" s="120"/>
      <c r="D1396" s="120"/>
      <c r="E1396" s="120"/>
      <c r="F1396" s="120"/>
      <c r="G1396" s="120"/>
      <c r="H1396" s="120"/>
      <c r="I1396" s="120"/>
      <c r="J1396" s="120"/>
      <c r="K1396" s="195"/>
      <c r="L1396" s="120"/>
      <c r="M1396" s="120"/>
      <c r="N1396" s="120"/>
      <c r="O1396" s="120"/>
      <c r="P1396" s="120"/>
      <c r="Q1396" s="120"/>
      <c r="R1396" s="120"/>
      <c r="S1396" s="120"/>
    </row>
    <row r="1397" spans="1:19" ht="12.75" customHeight="1" x14ac:dyDescent="0.2">
      <c r="A1397" s="120"/>
      <c r="B1397" s="120"/>
      <c r="C1397" s="120"/>
      <c r="D1397" s="120"/>
      <c r="E1397" s="120"/>
      <c r="F1397" s="120"/>
      <c r="G1397" s="120"/>
      <c r="H1397" s="120"/>
      <c r="I1397" s="120"/>
      <c r="J1397" s="120"/>
      <c r="K1397" s="195"/>
      <c r="L1397" s="120"/>
      <c r="M1397" s="120"/>
      <c r="N1397" s="120"/>
      <c r="O1397" s="120"/>
      <c r="P1397" s="120"/>
      <c r="Q1397" s="120"/>
      <c r="R1397" s="120"/>
      <c r="S1397" s="120"/>
    </row>
    <row r="1398" spans="1:19" ht="12.75" customHeight="1" x14ac:dyDescent="0.2">
      <c r="A1398" s="120"/>
      <c r="B1398" s="120"/>
      <c r="C1398" s="120"/>
      <c r="D1398" s="120"/>
      <c r="E1398" s="120"/>
      <c r="F1398" s="120"/>
      <c r="G1398" s="120"/>
      <c r="H1398" s="120"/>
      <c r="I1398" s="120"/>
      <c r="J1398" s="120"/>
      <c r="K1398" s="195"/>
      <c r="L1398" s="120"/>
      <c r="M1398" s="120"/>
      <c r="N1398" s="120"/>
      <c r="O1398" s="120"/>
      <c r="P1398" s="120"/>
      <c r="Q1398" s="120"/>
      <c r="R1398" s="120"/>
      <c r="S1398" s="120"/>
    </row>
    <row r="1399" spans="1:19" ht="12.75" customHeight="1" x14ac:dyDescent="0.2">
      <c r="A1399" s="120"/>
      <c r="B1399" s="120"/>
      <c r="C1399" s="120"/>
      <c r="D1399" s="120"/>
      <c r="E1399" s="120"/>
      <c r="F1399" s="120"/>
      <c r="G1399" s="120"/>
      <c r="H1399" s="120"/>
      <c r="I1399" s="120"/>
      <c r="J1399" s="120"/>
      <c r="K1399" s="195"/>
      <c r="L1399" s="120"/>
      <c r="M1399" s="120"/>
      <c r="N1399" s="120"/>
      <c r="O1399" s="120"/>
      <c r="P1399" s="120"/>
      <c r="Q1399" s="120"/>
      <c r="R1399" s="120"/>
      <c r="S1399" s="120"/>
    </row>
    <row r="1400" spans="1:19" ht="12.75" customHeight="1" x14ac:dyDescent="0.2">
      <c r="A1400" s="120"/>
      <c r="B1400" s="120"/>
      <c r="C1400" s="120"/>
      <c r="D1400" s="120"/>
      <c r="E1400" s="120"/>
      <c r="F1400" s="120"/>
      <c r="G1400" s="120"/>
      <c r="H1400" s="120"/>
      <c r="I1400" s="120"/>
      <c r="J1400" s="120"/>
      <c r="K1400" s="195"/>
      <c r="L1400" s="120"/>
      <c r="M1400" s="120"/>
      <c r="N1400" s="120"/>
      <c r="O1400" s="120"/>
      <c r="P1400" s="120"/>
      <c r="Q1400" s="120"/>
      <c r="R1400" s="120"/>
      <c r="S1400" s="120"/>
    </row>
    <row r="1401" spans="1:19" ht="12.75" customHeight="1" x14ac:dyDescent="0.2">
      <c r="A1401" s="120"/>
      <c r="B1401" s="120"/>
      <c r="C1401" s="120"/>
      <c r="D1401" s="120"/>
      <c r="E1401" s="120"/>
      <c r="F1401" s="120"/>
      <c r="G1401" s="120"/>
      <c r="H1401" s="120"/>
      <c r="I1401" s="120"/>
      <c r="J1401" s="120"/>
      <c r="K1401" s="195"/>
      <c r="L1401" s="120"/>
      <c r="M1401" s="120"/>
      <c r="N1401" s="120"/>
      <c r="O1401" s="120"/>
      <c r="P1401" s="120"/>
      <c r="Q1401" s="120"/>
      <c r="R1401" s="120"/>
      <c r="S1401" s="120"/>
    </row>
    <row r="1402" spans="1:19" ht="12.75" customHeight="1" x14ac:dyDescent="0.2">
      <c r="A1402" s="120"/>
      <c r="B1402" s="120"/>
      <c r="C1402" s="120"/>
      <c r="D1402" s="120"/>
      <c r="E1402" s="120"/>
      <c r="F1402" s="120"/>
      <c r="G1402" s="120"/>
      <c r="H1402" s="120"/>
      <c r="I1402" s="120"/>
      <c r="J1402" s="120"/>
      <c r="K1402" s="195"/>
      <c r="L1402" s="120"/>
      <c r="M1402" s="120"/>
      <c r="N1402" s="120"/>
      <c r="O1402" s="120"/>
      <c r="P1402" s="120"/>
      <c r="Q1402" s="120"/>
      <c r="R1402" s="120"/>
      <c r="S1402" s="120"/>
    </row>
    <row r="1403" spans="1:19" ht="12.75" customHeight="1" x14ac:dyDescent="0.2">
      <c r="A1403" s="120"/>
      <c r="B1403" s="120"/>
      <c r="C1403" s="120"/>
      <c r="D1403" s="120"/>
      <c r="E1403" s="120"/>
      <c r="F1403" s="120"/>
      <c r="G1403" s="120"/>
      <c r="H1403" s="120"/>
      <c r="I1403" s="120"/>
      <c r="J1403" s="120"/>
      <c r="K1403" s="195"/>
      <c r="L1403" s="120"/>
      <c r="M1403" s="120"/>
      <c r="N1403" s="120"/>
      <c r="O1403" s="120"/>
      <c r="P1403" s="120"/>
      <c r="Q1403" s="120"/>
      <c r="R1403" s="120"/>
      <c r="S1403" s="120"/>
    </row>
    <row r="1404" spans="1:19" ht="12.75" customHeight="1" x14ac:dyDescent="0.2">
      <c r="A1404" s="120"/>
      <c r="B1404" s="120"/>
      <c r="C1404" s="120"/>
      <c r="D1404" s="120"/>
      <c r="E1404" s="120"/>
      <c r="F1404" s="120"/>
      <c r="G1404" s="120"/>
      <c r="H1404" s="120"/>
      <c r="I1404" s="120"/>
      <c r="J1404" s="120"/>
      <c r="K1404" s="195"/>
      <c r="L1404" s="120"/>
      <c r="M1404" s="120"/>
      <c r="N1404" s="120"/>
      <c r="O1404" s="120"/>
      <c r="P1404" s="120"/>
      <c r="Q1404" s="120"/>
      <c r="R1404" s="120"/>
      <c r="S1404" s="120"/>
    </row>
    <row r="1405" spans="1:19" ht="12.75" customHeight="1" x14ac:dyDescent="0.2">
      <c r="A1405" s="120"/>
      <c r="B1405" s="120"/>
      <c r="C1405" s="120"/>
      <c r="D1405" s="120"/>
      <c r="E1405" s="120"/>
      <c r="F1405" s="120"/>
      <c r="G1405" s="120"/>
      <c r="H1405" s="120"/>
      <c r="I1405" s="120"/>
      <c r="J1405" s="120"/>
      <c r="K1405" s="195"/>
      <c r="L1405" s="120"/>
      <c r="M1405" s="120"/>
      <c r="N1405" s="120"/>
      <c r="O1405" s="120"/>
      <c r="P1405" s="120"/>
      <c r="Q1405" s="120"/>
      <c r="R1405" s="120"/>
      <c r="S1405" s="120"/>
    </row>
    <row r="1406" spans="1:19" ht="12.75" customHeight="1" x14ac:dyDescent="0.2">
      <c r="A1406" s="120"/>
      <c r="B1406" s="120"/>
      <c r="C1406" s="120"/>
      <c r="D1406" s="120"/>
      <c r="E1406" s="120"/>
      <c r="F1406" s="120"/>
      <c r="G1406" s="120"/>
      <c r="H1406" s="120"/>
      <c r="I1406" s="120"/>
      <c r="J1406" s="120"/>
      <c r="K1406" s="195"/>
      <c r="L1406" s="120"/>
      <c r="M1406" s="120"/>
      <c r="N1406" s="120"/>
      <c r="O1406" s="120"/>
      <c r="P1406" s="120"/>
      <c r="Q1406" s="120"/>
      <c r="R1406" s="120"/>
      <c r="S1406" s="120"/>
    </row>
    <row r="1407" spans="1:19" ht="12.75" customHeight="1" x14ac:dyDescent="0.2">
      <c r="A1407" s="120"/>
      <c r="B1407" s="120"/>
      <c r="C1407" s="120"/>
      <c r="D1407" s="120"/>
      <c r="E1407" s="120"/>
      <c r="F1407" s="120"/>
      <c r="G1407" s="120"/>
      <c r="H1407" s="120"/>
      <c r="I1407" s="120"/>
      <c r="J1407" s="120"/>
      <c r="K1407" s="195"/>
      <c r="L1407" s="120"/>
      <c r="M1407" s="120"/>
      <c r="N1407" s="120"/>
      <c r="O1407" s="120"/>
      <c r="P1407" s="120"/>
      <c r="Q1407" s="120"/>
      <c r="R1407" s="120"/>
      <c r="S1407" s="120"/>
    </row>
    <row r="1408" spans="1:19" ht="12.75" customHeight="1" x14ac:dyDescent="0.2">
      <c r="A1408" s="120"/>
      <c r="B1408" s="120"/>
      <c r="C1408" s="120"/>
      <c r="D1408" s="120"/>
      <c r="E1408" s="120"/>
      <c r="F1408" s="120"/>
      <c r="G1408" s="120"/>
      <c r="H1408" s="120"/>
      <c r="I1408" s="120"/>
      <c r="J1408" s="120"/>
      <c r="K1408" s="195"/>
      <c r="L1408" s="120"/>
      <c r="M1408" s="120"/>
      <c r="N1408" s="120"/>
      <c r="O1408" s="120"/>
      <c r="P1408" s="120"/>
      <c r="Q1408" s="120"/>
      <c r="R1408" s="120"/>
      <c r="S1408" s="120"/>
    </row>
    <row r="1409" spans="1:19" ht="12.75" customHeight="1" x14ac:dyDescent="0.2">
      <c r="A1409" s="120"/>
      <c r="B1409" s="120"/>
      <c r="C1409" s="120"/>
      <c r="D1409" s="120"/>
      <c r="E1409" s="120"/>
      <c r="F1409" s="120"/>
      <c r="G1409" s="120"/>
      <c r="H1409" s="120"/>
      <c r="I1409" s="120"/>
      <c r="J1409" s="120"/>
      <c r="K1409" s="195"/>
      <c r="L1409" s="120"/>
      <c r="M1409" s="120"/>
      <c r="N1409" s="120"/>
      <c r="O1409" s="120"/>
      <c r="P1409" s="120"/>
      <c r="Q1409" s="120"/>
      <c r="R1409" s="120"/>
      <c r="S1409" s="120"/>
    </row>
    <row r="1410" spans="1:19" ht="12.75" customHeight="1" x14ac:dyDescent="0.2">
      <c r="A1410" s="120"/>
      <c r="B1410" s="120"/>
      <c r="C1410" s="120"/>
      <c r="D1410" s="120"/>
      <c r="E1410" s="120"/>
      <c r="F1410" s="120"/>
      <c r="G1410" s="120"/>
      <c r="H1410" s="120"/>
      <c r="I1410" s="120"/>
      <c r="J1410" s="120"/>
      <c r="K1410" s="195"/>
      <c r="L1410" s="120"/>
      <c r="M1410" s="120"/>
      <c r="N1410" s="120"/>
      <c r="O1410" s="120"/>
      <c r="P1410" s="120"/>
      <c r="Q1410" s="120"/>
      <c r="R1410" s="120"/>
      <c r="S1410" s="120"/>
    </row>
    <row r="1411" spans="1:19" ht="12.75" customHeight="1" x14ac:dyDescent="0.2">
      <c r="A1411" s="120"/>
      <c r="B1411" s="120"/>
      <c r="C1411" s="120"/>
      <c r="D1411" s="120"/>
      <c r="E1411" s="120"/>
      <c r="F1411" s="120"/>
      <c r="G1411" s="120"/>
      <c r="H1411" s="120"/>
      <c r="I1411" s="120"/>
      <c r="J1411" s="120"/>
      <c r="K1411" s="195"/>
      <c r="L1411" s="120"/>
      <c r="M1411" s="120"/>
      <c r="N1411" s="120"/>
      <c r="O1411" s="120"/>
      <c r="P1411" s="120"/>
      <c r="Q1411" s="120"/>
      <c r="R1411" s="120"/>
      <c r="S1411" s="120"/>
    </row>
    <row r="1412" spans="1:19" ht="12.75" customHeight="1" x14ac:dyDescent="0.2">
      <c r="A1412" s="120"/>
      <c r="B1412" s="120"/>
      <c r="C1412" s="120"/>
      <c r="D1412" s="120"/>
      <c r="E1412" s="120"/>
      <c r="F1412" s="120"/>
      <c r="G1412" s="120"/>
      <c r="H1412" s="120"/>
      <c r="I1412" s="120"/>
      <c r="J1412" s="120"/>
      <c r="K1412" s="195"/>
      <c r="L1412" s="120"/>
      <c r="M1412" s="120"/>
      <c r="N1412" s="120"/>
      <c r="O1412" s="120"/>
      <c r="P1412" s="120"/>
      <c r="Q1412" s="120"/>
      <c r="R1412" s="120"/>
      <c r="S1412" s="120"/>
    </row>
    <row r="1413" spans="1:19" ht="12.75" customHeight="1" x14ac:dyDescent="0.2">
      <c r="A1413" s="120"/>
      <c r="B1413" s="120"/>
      <c r="C1413" s="120"/>
      <c r="D1413" s="120"/>
      <c r="E1413" s="120"/>
      <c r="F1413" s="120"/>
      <c r="G1413" s="120"/>
      <c r="H1413" s="120"/>
      <c r="I1413" s="120"/>
      <c r="J1413" s="120"/>
      <c r="K1413" s="195"/>
      <c r="L1413" s="120"/>
      <c r="M1413" s="120"/>
      <c r="N1413" s="120"/>
      <c r="O1413" s="120"/>
      <c r="P1413" s="120"/>
      <c r="Q1413" s="120"/>
      <c r="R1413" s="120"/>
      <c r="S1413" s="120"/>
    </row>
    <row r="1414" spans="1:19" ht="12.75" customHeight="1" x14ac:dyDescent="0.2">
      <c r="A1414" s="120"/>
      <c r="B1414" s="120"/>
      <c r="C1414" s="120"/>
      <c r="D1414" s="120"/>
      <c r="E1414" s="120"/>
      <c r="F1414" s="120"/>
      <c r="G1414" s="120"/>
      <c r="H1414" s="120"/>
      <c r="I1414" s="120"/>
      <c r="J1414" s="120"/>
      <c r="K1414" s="195"/>
      <c r="L1414" s="120"/>
      <c r="M1414" s="120"/>
      <c r="N1414" s="120"/>
      <c r="O1414" s="120"/>
      <c r="P1414" s="120"/>
      <c r="Q1414" s="120"/>
      <c r="R1414" s="120"/>
      <c r="S1414" s="120"/>
    </row>
    <row r="1415" spans="1:19" ht="12.75" customHeight="1" x14ac:dyDescent="0.2">
      <c r="A1415" s="120"/>
      <c r="B1415" s="120"/>
      <c r="C1415" s="120"/>
      <c r="D1415" s="120"/>
      <c r="E1415" s="120"/>
      <c r="F1415" s="120"/>
      <c r="G1415" s="120"/>
      <c r="H1415" s="120"/>
      <c r="I1415" s="120"/>
      <c r="J1415" s="120"/>
      <c r="K1415" s="195"/>
      <c r="L1415" s="120"/>
      <c r="M1415" s="120"/>
      <c r="N1415" s="120"/>
      <c r="O1415" s="120"/>
      <c r="P1415" s="120"/>
      <c r="Q1415" s="120"/>
      <c r="R1415" s="120"/>
      <c r="S1415" s="120"/>
    </row>
    <row r="1416" spans="1:19" ht="12.75" customHeight="1" x14ac:dyDescent="0.2">
      <c r="A1416" s="120"/>
      <c r="B1416" s="120"/>
      <c r="C1416" s="120"/>
      <c r="D1416" s="120"/>
      <c r="E1416" s="120"/>
      <c r="F1416" s="120"/>
      <c r="G1416" s="120"/>
      <c r="H1416" s="120"/>
      <c r="I1416" s="120"/>
      <c r="J1416" s="120"/>
      <c r="K1416" s="195"/>
      <c r="L1416" s="120"/>
      <c r="M1416" s="120"/>
      <c r="N1416" s="120"/>
      <c r="O1416" s="120"/>
      <c r="P1416" s="120"/>
      <c r="Q1416" s="120"/>
      <c r="R1416" s="120"/>
      <c r="S1416" s="120"/>
    </row>
    <row r="1417" spans="1:19" ht="12.75" customHeight="1" x14ac:dyDescent="0.2">
      <c r="A1417" s="120"/>
      <c r="B1417" s="120"/>
      <c r="C1417" s="120"/>
      <c r="D1417" s="120"/>
      <c r="E1417" s="120"/>
      <c r="F1417" s="120"/>
      <c r="G1417" s="120"/>
      <c r="H1417" s="120"/>
      <c r="I1417" s="120"/>
      <c r="J1417" s="120"/>
      <c r="K1417" s="195"/>
      <c r="L1417" s="120"/>
      <c r="M1417" s="120"/>
      <c r="N1417" s="120"/>
      <c r="O1417" s="120"/>
      <c r="P1417" s="120"/>
      <c r="Q1417" s="120"/>
      <c r="R1417" s="120"/>
      <c r="S1417" s="120"/>
    </row>
    <row r="1418" spans="1:19" ht="12.75" customHeight="1" x14ac:dyDescent="0.2">
      <c r="A1418" s="120"/>
      <c r="B1418" s="120"/>
      <c r="C1418" s="120"/>
      <c r="D1418" s="120"/>
      <c r="E1418" s="120"/>
      <c r="F1418" s="120"/>
      <c r="G1418" s="120"/>
      <c r="H1418" s="120"/>
      <c r="I1418" s="120"/>
      <c r="J1418" s="120"/>
      <c r="K1418" s="195"/>
      <c r="L1418" s="120"/>
      <c r="M1418" s="120"/>
      <c r="N1418" s="120"/>
      <c r="O1418" s="120"/>
      <c r="P1418" s="120"/>
      <c r="Q1418" s="120"/>
      <c r="R1418" s="120"/>
      <c r="S1418" s="120"/>
    </row>
    <row r="1419" spans="1:19" ht="12.75" customHeight="1" x14ac:dyDescent="0.2">
      <c r="A1419" s="120"/>
      <c r="B1419" s="120"/>
      <c r="C1419" s="120"/>
      <c r="D1419" s="120"/>
      <c r="E1419" s="120"/>
      <c r="F1419" s="120"/>
      <c r="G1419" s="120"/>
      <c r="H1419" s="120"/>
      <c r="I1419" s="120"/>
      <c r="J1419" s="120"/>
      <c r="K1419" s="195"/>
      <c r="L1419" s="120"/>
      <c r="M1419" s="120"/>
      <c r="N1419" s="120"/>
      <c r="O1419" s="120"/>
      <c r="P1419" s="120"/>
      <c r="Q1419" s="120"/>
      <c r="R1419" s="120"/>
      <c r="S1419" s="120"/>
    </row>
    <row r="1420" spans="1:19" ht="12.75" customHeight="1" x14ac:dyDescent="0.2">
      <c r="A1420" s="120"/>
      <c r="B1420" s="120"/>
      <c r="C1420" s="120"/>
      <c r="D1420" s="120"/>
      <c r="E1420" s="120"/>
      <c r="F1420" s="120"/>
      <c r="G1420" s="120"/>
      <c r="H1420" s="120"/>
      <c r="I1420" s="120"/>
      <c r="J1420" s="120"/>
      <c r="K1420" s="195"/>
      <c r="L1420" s="120"/>
      <c r="M1420" s="120"/>
      <c r="N1420" s="120"/>
      <c r="O1420" s="120"/>
      <c r="P1420" s="120"/>
      <c r="Q1420" s="120"/>
      <c r="R1420" s="120"/>
      <c r="S1420" s="120"/>
    </row>
    <row r="1421" spans="1:19" ht="12.75" customHeight="1" x14ac:dyDescent="0.2">
      <c r="A1421" s="120"/>
      <c r="B1421" s="120"/>
      <c r="C1421" s="120"/>
      <c r="D1421" s="120"/>
      <c r="E1421" s="120"/>
      <c r="F1421" s="120"/>
      <c r="G1421" s="120"/>
      <c r="H1421" s="120"/>
      <c r="I1421" s="120"/>
      <c r="J1421" s="120"/>
      <c r="K1421" s="195"/>
      <c r="L1421" s="120"/>
      <c r="M1421" s="120"/>
      <c r="N1421" s="120"/>
      <c r="O1421" s="120"/>
      <c r="P1421" s="120"/>
      <c r="Q1421" s="120"/>
      <c r="R1421" s="120"/>
      <c r="S1421" s="120"/>
    </row>
    <row r="1422" spans="1:19" ht="12.75" customHeight="1" x14ac:dyDescent="0.2">
      <c r="A1422" s="120"/>
      <c r="B1422" s="120"/>
      <c r="C1422" s="120"/>
      <c r="D1422" s="120"/>
      <c r="E1422" s="120"/>
      <c r="F1422" s="120"/>
      <c r="G1422" s="120"/>
      <c r="H1422" s="120"/>
      <c r="I1422" s="120"/>
      <c r="J1422" s="120"/>
      <c r="K1422" s="195"/>
      <c r="L1422" s="120"/>
      <c r="M1422" s="120"/>
      <c r="N1422" s="120"/>
      <c r="O1422" s="120"/>
      <c r="P1422" s="120"/>
      <c r="Q1422" s="120"/>
      <c r="R1422" s="120"/>
      <c r="S1422" s="120"/>
    </row>
    <row r="1423" spans="1:19" ht="12.75" customHeight="1" x14ac:dyDescent="0.2">
      <c r="A1423" s="120"/>
      <c r="B1423" s="120"/>
      <c r="C1423" s="120"/>
      <c r="D1423" s="120"/>
      <c r="E1423" s="120"/>
      <c r="F1423" s="120"/>
      <c r="G1423" s="120"/>
      <c r="H1423" s="120"/>
      <c r="I1423" s="120"/>
      <c r="J1423" s="120"/>
      <c r="K1423" s="195"/>
      <c r="L1423" s="120"/>
      <c r="M1423" s="120"/>
      <c r="N1423" s="120"/>
      <c r="O1423" s="120"/>
      <c r="P1423" s="120"/>
      <c r="Q1423" s="120"/>
      <c r="R1423" s="120"/>
      <c r="S1423" s="120"/>
    </row>
    <row r="1424" spans="1:19" ht="12.75" customHeight="1" x14ac:dyDescent="0.2">
      <c r="A1424" s="120"/>
      <c r="B1424" s="120"/>
      <c r="C1424" s="120"/>
      <c r="D1424" s="120"/>
      <c r="E1424" s="120"/>
      <c r="F1424" s="120"/>
      <c r="G1424" s="120"/>
      <c r="H1424" s="120"/>
      <c r="I1424" s="120"/>
      <c r="J1424" s="120"/>
      <c r="K1424" s="195"/>
      <c r="L1424" s="120"/>
      <c r="M1424" s="120"/>
      <c r="N1424" s="120"/>
      <c r="O1424" s="120"/>
      <c r="P1424" s="120"/>
      <c r="Q1424" s="120"/>
      <c r="R1424" s="120"/>
      <c r="S1424" s="120"/>
    </row>
    <row r="1425" spans="1:19" ht="12.75" customHeight="1" x14ac:dyDescent="0.2">
      <c r="A1425" s="120"/>
      <c r="B1425" s="120"/>
      <c r="C1425" s="120"/>
      <c r="D1425" s="120"/>
      <c r="E1425" s="120"/>
      <c r="F1425" s="120"/>
      <c r="G1425" s="120"/>
      <c r="H1425" s="120"/>
      <c r="I1425" s="120"/>
      <c r="J1425" s="120"/>
      <c r="K1425" s="195"/>
      <c r="L1425" s="120"/>
      <c r="M1425" s="120"/>
      <c r="N1425" s="120"/>
      <c r="O1425" s="120"/>
      <c r="P1425" s="120"/>
      <c r="Q1425" s="120"/>
      <c r="R1425" s="120"/>
      <c r="S1425" s="120"/>
    </row>
    <row r="1426" spans="1:19" ht="12.75" customHeight="1" x14ac:dyDescent="0.2">
      <c r="A1426" s="120"/>
      <c r="B1426" s="120"/>
      <c r="C1426" s="120"/>
      <c r="D1426" s="120"/>
      <c r="E1426" s="120"/>
      <c r="F1426" s="120"/>
      <c r="G1426" s="120"/>
      <c r="H1426" s="120"/>
      <c r="I1426" s="120"/>
      <c r="J1426" s="120"/>
      <c r="K1426" s="195"/>
      <c r="L1426" s="120"/>
      <c r="M1426" s="120"/>
      <c r="N1426" s="120"/>
      <c r="O1426" s="120"/>
      <c r="P1426" s="120"/>
      <c r="Q1426" s="120"/>
      <c r="R1426" s="120"/>
      <c r="S1426" s="120"/>
    </row>
    <row r="1427" spans="1:19" ht="12.75" customHeight="1" x14ac:dyDescent="0.2">
      <c r="A1427" s="120"/>
      <c r="B1427" s="120"/>
      <c r="C1427" s="120"/>
      <c r="D1427" s="120"/>
      <c r="E1427" s="120"/>
      <c r="F1427" s="120"/>
      <c r="G1427" s="120"/>
      <c r="H1427" s="120"/>
      <c r="I1427" s="120"/>
      <c r="J1427" s="120"/>
      <c r="K1427" s="195"/>
      <c r="L1427" s="120"/>
      <c r="M1427" s="120"/>
      <c r="N1427" s="120"/>
      <c r="O1427" s="120"/>
      <c r="P1427" s="120"/>
      <c r="Q1427" s="120"/>
      <c r="R1427" s="120"/>
      <c r="S1427" s="120"/>
    </row>
    <row r="1428" spans="1:19" ht="12.75" customHeight="1" x14ac:dyDescent="0.2">
      <c r="A1428" s="120"/>
      <c r="B1428" s="120"/>
      <c r="C1428" s="120"/>
      <c r="D1428" s="120"/>
      <c r="E1428" s="120"/>
      <c r="F1428" s="120"/>
      <c r="G1428" s="120"/>
      <c r="H1428" s="120"/>
      <c r="I1428" s="120"/>
      <c r="J1428" s="120"/>
      <c r="K1428" s="195"/>
      <c r="L1428" s="120"/>
      <c r="M1428" s="120"/>
      <c r="N1428" s="120"/>
      <c r="O1428" s="120"/>
      <c r="P1428" s="120"/>
      <c r="Q1428" s="120"/>
      <c r="R1428" s="120"/>
      <c r="S1428" s="120"/>
    </row>
    <row r="1429" spans="1:19" ht="12.75" customHeight="1" x14ac:dyDescent="0.2">
      <c r="A1429" s="120"/>
      <c r="B1429" s="120"/>
      <c r="C1429" s="120"/>
      <c r="D1429" s="120"/>
      <c r="E1429" s="120"/>
      <c r="F1429" s="120"/>
      <c r="G1429" s="120"/>
      <c r="H1429" s="120"/>
      <c r="I1429" s="120"/>
      <c r="J1429" s="120"/>
      <c r="K1429" s="195"/>
      <c r="L1429" s="120"/>
      <c r="M1429" s="120"/>
      <c r="N1429" s="120"/>
      <c r="O1429" s="120"/>
      <c r="P1429" s="120"/>
      <c r="Q1429" s="120"/>
      <c r="R1429" s="120"/>
      <c r="S1429" s="120"/>
    </row>
    <row r="1430" spans="1:19" ht="12.75" customHeight="1" x14ac:dyDescent="0.2">
      <c r="A1430" s="120"/>
      <c r="B1430" s="120"/>
      <c r="C1430" s="120"/>
      <c r="D1430" s="120"/>
      <c r="E1430" s="120"/>
      <c r="F1430" s="120"/>
      <c r="G1430" s="120"/>
      <c r="H1430" s="120"/>
      <c r="I1430" s="120"/>
      <c r="J1430" s="120"/>
      <c r="K1430" s="195"/>
      <c r="L1430" s="120"/>
      <c r="M1430" s="120"/>
      <c r="N1430" s="120"/>
      <c r="O1430" s="120"/>
      <c r="P1430" s="120"/>
      <c r="Q1430" s="120"/>
      <c r="R1430" s="120"/>
      <c r="S1430" s="120"/>
    </row>
    <row r="1431" spans="1:19" ht="12.75" customHeight="1" x14ac:dyDescent="0.2">
      <c r="A1431" s="120"/>
      <c r="B1431" s="120"/>
      <c r="C1431" s="120"/>
      <c r="D1431" s="120"/>
      <c r="E1431" s="120"/>
      <c r="F1431" s="120"/>
      <c r="G1431" s="120"/>
      <c r="H1431" s="120"/>
      <c r="I1431" s="120"/>
      <c r="J1431" s="120"/>
      <c r="K1431" s="195"/>
      <c r="L1431" s="120"/>
      <c r="M1431" s="120"/>
      <c r="N1431" s="120"/>
      <c r="O1431" s="120"/>
      <c r="P1431" s="120"/>
      <c r="Q1431" s="120"/>
      <c r="R1431" s="120"/>
      <c r="S1431" s="120"/>
    </row>
    <row r="1432" spans="1:19" ht="12.75" customHeight="1" x14ac:dyDescent="0.2">
      <c r="A1432" s="120"/>
      <c r="B1432" s="120"/>
      <c r="C1432" s="120"/>
      <c r="D1432" s="120"/>
      <c r="E1432" s="120"/>
      <c r="F1432" s="120"/>
      <c r="G1432" s="120"/>
      <c r="H1432" s="120"/>
      <c r="I1432" s="120"/>
      <c r="J1432" s="120"/>
      <c r="K1432" s="195"/>
      <c r="L1432" s="120"/>
      <c r="M1432" s="120"/>
      <c r="N1432" s="120"/>
      <c r="O1432" s="120"/>
      <c r="P1432" s="120"/>
      <c r="Q1432" s="120"/>
      <c r="R1432" s="120"/>
      <c r="S1432" s="120"/>
    </row>
    <row r="1433" spans="1:19" ht="12.75" customHeight="1" x14ac:dyDescent="0.2">
      <c r="A1433" s="120"/>
      <c r="B1433" s="120"/>
      <c r="C1433" s="120"/>
      <c r="D1433" s="120"/>
      <c r="E1433" s="120"/>
      <c r="F1433" s="120"/>
      <c r="G1433" s="120"/>
      <c r="H1433" s="120"/>
      <c r="I1433" s="120"/>
      <c r="J1433" s="120"/>
      <c r="K1433" s="195"/>
      <c r="L1433" s="120"/>
      <c r="M1433" s="120"/>
      <c r="N1433" s="120"/>
      <c r="O1433" s="120"/>
      <c r="P1433" s="120"/>
      <c r="Q1433" s="120"/>
      <c r="R1433" s="120"/>
      <c r="S1433" s="120"/>
    </row>
    <row r="1434" spans="1:19" ht="12.75" customHeight="1" x14ac:dyDescent="0.2">
      <c r="A1434" s="120"/>
      <c r="B1434" s="120"/>
      <c r="C1434" s="120"/>
      <c r="D1434" s="120"/>
      <c r="E1434" s="120"/>
      <c r="F1434" s="120"/>
      <c r="G1434" s="120"/>
      <c r="H1434" s="120"/>
      <c r="I1434" s="120"/>
      <c r="J1434" s="120"/>
      <c r="K1434" s="195"/>
      <c r="L1434" s="120"/>
      <c r="M1434" s="120"/>
      <c r="N1434" s="120"/>
      <c r="O1434" s="120"/>
      <c r="P1434" s="120"/>
      <c r="Q1434" s="120"/>
      <c r="R1434" s="120"/>
      <c r="S1434" s="120"/>
    </row>
    <row r="1435" spans="1:19" ht="12.75" customHeight="1" x14ac:dyDescent="0.2">
      <c r="A1435" s="120"/>
      <c r="B1435" s="120"/>
      <c r="C1435" s="120"/>
      <c r="D1435" s="120"/>
      <c r="E1435" s="120"/>
      <c r="F1435" s="120"/>
      <c r="G1435" s="120"/>
      <c r="H1435" s="120"/>
      <c r="I1435" s="120"/>
      <c r="J1435" s="120"/>
      <c r="K1435" s="195"/>
      <c r="L1435" s="120"/>
      <c r="M1435" s="120"/>
      <c r="N1435" s="120"/>
      <c r="O1435" s="120"/>
      <c r="P1435" s="120"/>
      <c r="Q1435" s="120"/>
      <c r="R1435" s="120"/>
      <c r="S1435" s="120"/>
    </row>
    <row r="1436" spans="1:19" ht="12.75" customHeight="1" x14ac:dyDescent="0.2">
      <c r="A1436" s="120"/>
      <c r="B1436" s="120"/>
      <c r="C1436" s="120"/>
      <c r="D1436" s="120"/>
      <c r="E1436" s="120"/>
      <c r="F1436" s="120"/>
      <c r="G1436" s="120"/>
      <c r="H1436" s="120"/>
      <c r="I1436" s="120"/>
      <c r="J1436" s="120"/>
      <c r="K1436" s="195"/>
      <c r="L1436" s="120"/>
      <c r="M1436" s="120"/>
      <c r="N1436" s="120"/>
      <c r="O1436" s="120"/>
      <c r="P1436" s="120"/>
      <c r="Q1436" s="120"/>
      <c r="R1436" s="120"/>
      <c r="S1436" s="120"/>
    </row>
    <row r="1437" spans="1:19" ht="12.75" customHeight="1" x14ac:dyDescent="0.2">
      <c r="A1437" s="120"/>
      <c r="B1437" s="120"/>
      <c r="C1437" s="120"/>
      <c r="D1437" s="120"/>
      <c r="E1437" s="120"/>
      <c r="F1437" s="120"/>
      <c r="G1437" s="120"/>
      <c r="H1437" s="120"/>
      <c r="I1437" s="120"/>
      <c r="J1437" s="120"/>
      <c r="K1437" s="195"/>
      <c r="L1437" s="120"/>
      <c r="M1437" s="120"/>
      <c r="N1437" s="120"/>
      <c r="O1437" s="120"/>
      <c r="P1437" s="120"/>
      <c r="Q1437" s="120"/>
      <c r="R1437" s="120"/>
      <c r="S1437" s="120"/>
    </row>
    <row r="1438" spans="1:19" ht="12.75" customHeight="1" x14ac:dyDescent="0.2">
      <c r="A1438" s="120"/>
      <c r="B1438" s="120"/>
      <c r="C1438" s="120"/>
      <c r="D1438" s="120"/>
      <c r="E1438" s="120"/>
      <c r="F1438" s="120"/>
      <c r="G1438" s="120"/>
      <c r="H1438" s="120"/>
      <c r="I1438" s="120"/>
      <c r="J1438" s="120"/>
      <c r="K1438" s="195"/>
      <c r="L1438" s="120"/>
      <c r="M1438" s="120"/>
      <c r="N1438" s="120"/>
      <c r="O1438" s="120"/>
      <c r="P1438" s="120"/>
      <c r="Q1438" s="120"/>
      <c r="R1438" s="120"/>
      <c r="S1438" s="120"/>
    </row>
    <row r="1439" spans="1:19" ht="12.75" customHeight="1" x14ac:dyDescent="0.2">
      <c r="A1439" s="120"/>
      <c r="B1439" s="120"/>
      <c r="C1439" s="120"/>
      <c r="D1439" s="120"/>
      <c r="E1439" s="120"/>
      <c r="F1439" s="120"/>
      <c r="G1439" s="120"/>
      <c r="H1439" s="120"/>
      <c r="I1439" s="120"/>
      <c r="J1439" s="120"/>
      <c r="K1439" s="195"/>
      <c r="L1439" s="120"/>
      <c r="M1439" s="120"/>
      <c r="N1439" s="120"/>
      <c r="O1439" s="120"/>
      <c r="P1439" s="120"/>
      <c r="Q1439" s="120"/>
      <c r="R1439" s="120"/>
      <c r="S1439" s="120"/>
    </row>
    <row r="1440" spans="1:19" ht="12.75" customHeight="1" x14ac:dyDescent="0.2">
      <c r="A1440" s="120"/>
      <c r="B1440" s="120"/>
      <c r="C1440" s="120"/>
      <c r="D1440" s="120"/>
      <c r="E1440" s="120"/>
      <c r="F1440" s="120"/>
      <c r="G1440" s="120"/>
      <c r="H1440" s="120"/>
      <c r="I1440" s="120"/>
      <c r="J1440" s="120"/>
      <c r="K1440" s="195"/>
      <c r="L1440" s="120"/>
      <c r="M1440" s="120"/>
      <c r="N1440" s="120"/>
      <c r="O1440" s="120"/>
      <c r="P1440" s="120"/>
      <c r="Q1440" s="120"/>
      <c r="R1440" s="120"/>
      <c r="S1440" s="120"/>
    </row>
    <row r="1441" spans="1:19" ht="12.75" customHeight="1" x14ac:dyDescent="0.2">
      <c r="A1441" s="120"/>
      <c r="B1441" s="120"/>
      <c r="C1441" s="120"/>
      <c r="D1441" s="120"/>
      <c r="E1441" s="120"/>
      <c r="F1441" s="120"/>
      <c r="G1441" s="120"/>
      <c r="H1441" s="120"/>
      <c r="I1441" s="120"/>
      <c r="J1441" s="120"/>
      <c r="K1441" s="195"/>
      <c r="L1441" s="120"/>
      <c r="M1441" s="120"/>
      <c r="N1441" s="120"/>
      <c r="O1441" s="120"/>
      <c r="P1441" s="120"/>
      <c r="Q1441" s="120"/>
      <c r="R1441" s="120"/>
      <c r="S1441" s="120"/>
    </row>
    <row r="1442" spans="1:19" ht="12.75" customHeight="1" x14ac:dyDescent="0.2">
      <c r="A1442" s="120"/>
      <c r="B1442" s="120"/>
      <c r="C1442" s="120"/>
      <c r="D1442" s="120"/>
      <c r="E1442" s="120"/>
      <c r="F1442" s="120"/>
      <c r="G1442" s="120"/>
      <c r="H1442" s="120"/>
      <c r="I1442" s="120"/>
      <c r="J1442" s="120"/>
      <c r="K1442" s="195"/>
      <c r="L1442" s="120"/>
      <c r="M1442" s="120"/>
      <c r="N1442" s="120"/>
      <c r="O1442" s="120"/>
      <c r="P1442" s="120"/>
      <c r="Q1442" s="120"/>
      <c r="R1442" s="120"/>
      <c r="S1442" s="120"/>
    </row>
    <row r="1443" spans="1:19" ht="12.75" customHeight="1" x14ac:dyDescent="0.2">
      <c r="A1443" s="120"/>
      <c r="B1443" s="120"/>
      <c r="C1443" s="120"/>
      <c r="D1443" s="120"/>
      <c r="E1443" s="120"/>
      <c r="F1443" s="120"/>
      <c r="G1443" s="120"/>
      <c r="H1443" s="120"/>
      <c r="I1443" s="120"/>
      <c r="J1443" s="120"/>
      <c r="K1443" s="195"/>
      <c r="L1443" s="120"/>
      <c r="M1443" s="120"/>
      <c r="N1443" s="120"/>
      <c r="O1443" s="120"/>
      <c r="P1443" s="120"/>
      <c r="Q1443" s="120"/>
      <c r="R1443" s="120"/>
      <c r="S1443" s="120"/>
    </row>
    <row r="1444" spans="1:19" ht="12.75" customHeight="1" x14ac:dyDescent="0.2">
      <c r="A1444" s="120"/>
      <c r="B1444" s="120"/>
      <c r="C1444" s="120"/>
      <c r="D1444" s="120"/>
      <c r="E1444" s="120"/>
      <c r="F1444" s="120"/>
      <c r="G1444" s="120"/>
      <c r="H1444" s="120"/>
      <c r="I1444" s="120"/>
      <c r="J1444" s="120"/>
      <c r="K1444" s="195"/>
      <c r="L1444" s="120"/>
      <c r="M1444" s="120"/>
      <c r="N1444" s="120"/>
      <c r="O1444" s="120"/>
      <c r="P1444" s="120"/>
      <c r="Q1444" s="120"/>
      <c r="R1444" s="120"/>
      <c r="S1444" s="120"/>
    </row>
    <row r="1445" spans="1:19" ht="12.75" customHeight="1" x14ac:dyDescent="0.2">
      <c r="A1445" s="120"/>
      <c r="B1445" s="120"/>
      <c r="C1445" s="120"/>
      <c r="D1445" s="120"/>
      <c r="E1445" s="120"/>
      <c r="F1445" s="120"/>
      <c r="G1445" s="120"/>
      <c r="H1445" s="120"/>
      <c r="I1445" s="120"/>
      <c r="J1445" s="120"/>
      <c r="K1445" s="195"/>
      <c r="L1445" s="120"/>
      <c r="M1445" s="120"/>
      <c r="N1445" s="120"/>
      <c r="O1445" s="120"/>
      <c r="P1445" s="120"/>
      <c r="Q1445" s="120"/>
      <c r="R1445" s="120"/>
      <c r="S1445" s="120"/>
    </row>
    <row r="1446" spans="1:19" ht="12.75" customHeight="1" x14ac:dyDescent="0.2">
      <c r="A1446" s="120"/>
      <c r="B1446" s="120"/>
      <c r="C1446" s="120"/>
      <c r="D1446" s="120"/>
      <c r="E1446" s="120"/>
      <c r="F1446" s="120"/>
      <c r="G1446" s="120"/>
      <c r="H1446" s="120"/>
      <c r="I1446" s="120"/>
      <c r="J1446" s="120"/>
      <c r="K1446" s="195"/>
      <c r="L1446" s="120"/>
      <c r="M1446" s="120"/>
      <c r="N1446" s="120"/>
      <c r="O1446" s="120"/>
      <c r="P1446" s="120"/>
      <c r="Q1446" s="120"/>
      <c r="R1446" s="120"/>
      <c r="S1446" s="120"/>
    </row>
    <row r="1447" spans="1:19" ht="12.75" customHeight="1" x14ac:dyDescent="0.2">
      <c r="A1447" s="120"/>
      <c r="B1447" s="120"/>
      <c r="C1447" s="120"/>
      <c r="D1447" s="120"/>
      <c r="E1447" s="120"/>
      <c r="F1447" s="120"/>
      <c r="G1447" s="120"/>
      <c r="H1447" s="120"/>
      <c r="I1447" s="120"/>
      <c r="J1447" s="120"/>
      <c r="K1447" s="195"/>
      <c r="L1447" s="120"/>
      <c r="M1447" s="120"/>
      <c r="N1447" s="120"/>
      <c r="O1447" s="120"/>
      <c r="P1447" s="120"/>
      <c r="Q1447" s="120"/>
      <c r="R1447" s="120"/>
      <c r="S1447" s="120"/>
    </row>
    <row r="1448" spans="1:19" ht="12.75" customHeight="1" x14ac:dyDescent="0.2">
      <c r="A1448" s="120"/>
      <c r="B1448" s="120"/>
      <c r="C1448" s="120"/>
      <c r="D1448" s="120"/>
      <c r="E1448" s="120"/>
      <c r="F1448" s="120"/>
      <c r="G1448" s="120"/>
      <c r="H1448" s="120"/>
      <c r="I1448" s="120"/>
      <c r="J1448" s="120"/>
      <c r="K1448" s="195"/>
      <c r="L1448" s="120"/>
      <c r="M1448" s="120"/>
      <c r="N1448" s="120"/>
      <c r="O1448" s="120"/>
      <c r="P1448" s="120"/>
      <c r="Q1448" s="120"/>
      <c r="R1448" s="120"/>
      <c r="S1448" s="120"/>
    </row>
    <row r="1449" spans="1:19" ht="12.75" customHeight="1" x14ac:dyDescent="0.2">
      <c r="A1449" s="120"/>
      <c r="B1449" s="120"/>
      <c r="C1449" s="120"/>
      <c r="D1449" s="120"/>
      <c r="E1449" s="120"/>
      <c r="F1449" s="120"/>
      <c r="G1449" s="120"/>
      <c r="H1449" s="120"/>
      <c r="I1449" s="120"/>
      <c r="J1449" s="120"/>
      <c r="K1449" s="195"/>
      <c r="L1449" s="120"/>
      <c r="M1449" s="120"/>
      <c r="N1449" s="120"/>
      <c r="O1449" s="120"/>
      <c r="P1449" s="120"/>
      <c r="Q1449" s="120"/>
      <c r="R1449" s="120"/>
      <c r="S1449" s="120"/>
    </row>
    <row r="1450" spans="1:19" ht="12.75" customHeight="1" x14ac:dyDescent="0.2">
      <c r="A1450" s="120"/>
      <c r="B1450" s="120"/>
      <c r="C1450" s="120"/>
      <c r="D1450" s="120"/>
      <c r="E1450" s="120"/>
      <c r="F1450" s="120"/>
      <c r="G1450" s="120"/>
      <c r="H1450" s="120"/>
      <c r="I1450" s="120"/>
      <c r="J1450" s="120"/>
      <c r="K1450" s="195"/>
      <c r="L1450" s="120"/>
      <c r="M1450" s="120"/>
      <c r="N1450" s="120"/>
      <c r="O1450" s="120"/>
      <c r="P1450" s="120"/>
      <c r="Q1450" s="120"/>
      <c r="R1450" s="120"/>
      <c r="S1450" s="120"/>
    </row>
    <row r="1451" spans="1:19" ht="12.75" customHeight="1" x14ac:dyDescent="0.2">
      <c r="A1451" s="120"/>
      <c r="B1451" s="120"/>
      <c r="C1451" s="120"/>
      <c r="D1451" s="120"/>
      <c r="E1451" s="120"/>
      <c r="F1451" s="120"/>
      <c r="G1451" s="120"/>
      <c r="H1451" s="120"/>
      <c r="I1451" s="120"/>
      <c r="J1451" s="120"/>
      <c r="K1451" s="195"/>
      <c r="L1451" s="120"/>
      <c r="M1451" s="120"/>
      <c r="N1451" s="120"/>
      <c r="O1451" s="120"/>
      <c r="P1451" s="120"/>
      <c r="Q1451" s="120"/>
      <c r="R1451" s="120"/>
      <c r="S1451" s="120"/>
    </row>
    <row r="1452" spans="1:19" ht="12.75" customHeight="1" x14ac:dyDescent="0.2">
      <c r="A1452" s="120"/>
      <c r="B1452" s="120"/>
      <c r="C1452" s="120"/>
      <c r="D1452" s="120"/>
      <c r="E1452" s="120"/>
      <c r="F1452" s="120"/>
      <c r="G1452" s="120"/>
      <c r="H1452" s="120"/>
      <c r="I1452" s="120"/>
      <c r="J1452" s="120"/>
      <c r="K1452" s="195"/>
      <c r="L1452" s="120"/>
      <c r="M1452" s="120"/>
      <c r="N1452" s="120"/>
      <c r="O1452" s="120"/>
      <c r="P1452" s="120"/>
      <c r="Q1452" s="120"/>
      <c r="R1452" s="120"/>
      <c r="S1452" s="120"/>
    </row>
    <row r="1453" spans="1:19" ht="12.75" customHeight="1" x14ac:dyDescent="0.2">
      <c r="A1453" s="120"/>
      <c r="B1453" s="120"/>
      <c r="C1453" s="120"/>
      <c r="D1453" s="120"/>
      <c r="E1453" s="120"/>
      <c r="F1453" s="120"/>
      <c r="G1453" s="120"/>
      <c r="H1453" s="120"/>
      <c r="I1453" s="120"/>
      <c r="J1453" s="120"/>
      <c r="K1453" s="195"/>
      <c r="L1453" s="120"/>
      <c r="M1453" s="120"/>
      <c r="N1453" s="120"/>
      <c r="O1453" s="120"/>
      <c r="P1453" s="120"/>
      <c r="Q1453" s="120"/>
      <c r="R1453" s="120"/>
      <c r="S1453" s="120"/>
    </row>
    <row r="1454" spans="1:19" ht="12.75" customHeight="1" x14ac:dyDescent="0.2">
      <c r="A1454" s="120"/>
      <c r="B1454" s="120"/>
      <c r="C1454" s="120"/>
      <c r="D1454" s="120"/>
      <c r="E1454" s="120"/>
      <c r="F1454" s="120"/>
      <c r="G1454" s="120"/>
      <c r="H1454" s="120"/>
      <c r="I1454" s="120"/>
      <c r="J1454" s="120"/>
      <c r="K1454" s="195"/>
      <c r="L1454" s="120"/>
      <c r="M1454" s="120"/>
      <c r="N1454" s="120"/>
      <c r="O1454" s="120"/>
      <c r="P1454" s="120"/>
      <c r="Q1454" s="120"/>
      <c r="R1454" s="120"/>
      <c r="S1454" s="120"/>
    </row>
    <row r="1455" spans="1:19" ht="12.75" customHeight="1" x14ac:dyDescent="0.2">
      <c r="A1455" s="120"/>
      <c r="B1455" s="120"/>
      <c r="C1455" s="120"/>
      <c r="D1455" s="120"/>
      <c r="E1455" s="120"/>
      <c r="F1455" s="120"/>
      <c r="G1455" s="120"/>
      <c r="H1455" s="120"/>
      <c r="I1455" s="120"/>
      <c r="J1455" s="120"/>
      <c r="K1455" s="195"/>
      <c r="L1455" s="120"/>
      <c r="M1455" s="120"/>
      <c r="N1455" s="120"/>
      <c r="O1455" s="120"/>
      <c r="P1455" s="120"/>
      <c r="Q1455" s="120"/>
      <c r="R1455" s="120"/>
      <c r="S1455" s="120"/>
    </row>
    <row r="1456" spans="1:19" ht="12.75" customHeight="1" x14ac:dyDescent="0.2">
      <c r="A1456" s="120"/>
      <c r="B1456" s="120"/>
      <c r="C1456" s="120"/>
      <c r="D1456" s="120"/>
      <c r="E1456" s="120"/>
      <c r="F1456" s="120"/>
      <c r="G1456" s="120"/>
      <c r="H1456" s="120"/>
      <c r="I1456" s="120"/>
      <c r="J1456" s="120"/>
      <c r="K1456" s="195"/>
      <c r="L1456" s="120"/>
      <c r="M1456" s="120"/>
      <c r="N1456" s="120"/>
      <c r="O1456" s="120"/>
      <c r="P1456" s="120"/>
      <c r="Q1456" s="120"/>
      <c r="R1456" s="120"/>
      <c r="S1456" s="120"/>
    </row>
    <row r="1457" spans="1:19" ht="12.75" customHeight="1" x14ac:dyDescent="0.2">
      <c r="A1457" s="120"/>
      <c r="B1457" s="120"/>
      <c r="C1457" s="120"/>
      <c r="D1457" s="120"/>
      <c r="E1457" s="120"/>
      <c r="F1457" s="120"/>
      <c r="G1457" s="120"/>
      <c r="H1457" s="120"/>
      <c r="I1457" s="120"/>
      <c r="J1457" s="120"/>
      <c r="K1457" s="195"/>
      <c r="L1457" s="120"/>
      <c r="M1457" s="120"/>
      <c r="N1457" s="120"/>
      <c r="O1457" s="120"/>
      <c r="P1457" s="120"/>
      <c r="Q1457" s="120"/>
      <c r="R1457" s="120"/>
      <c r="S1457" s="120"/>
    </row>
    <row r="1458" spans="1:19" ht="12.75" customHeight="1" x14ac:dyDescent="0.2">
      <c r="A1458" s="120"/>
      <c r="B1458" s="120"/>
      <c r="C1458" s="120"/>
      <c r="D1458" s="120"/>
      <c r="E1458" s="120"/>
      <c r="F1458" s="120"/>
      <c r="G1458" s="120"/>
      <c r="H1458" s="120"/>
      <c r="I1458" s="120"/>
      <c r="J1458" s="120"/>
      <c r="K1458" s="195"/>
      <c r="L1458" s="120"/>
      <c r="M1458" s="120"/>
      <c r="N1458" s="120"/>
      <c r="O1458" s="120"/>
      <c r="P1458" s="120"/>
      <c r="Q1458" s="120"/>
      <c r="R1458" s="120"/>
      <c r="S1458" s="120"/>
    </row>
    <row r="1459" spans="1:19" ht="12.75" customHeight="1" x14ac:dyDescent="0.2">
      <c r="A1459" s="120"/>
      <c r="B1459" s="120"/>
      <c r="C1459" s="120"/>
      <c r="D1459" s="120"/>
      <c r="E1459" s="120"/>
      <c r="F1459" s="120"/>
      <c r="G1459" s="120"/>
      <c r="H1459" s="120"/>
      <c r="I1459" s="120"/>
      <c r="J1459" s="120"/>
      <c r="K1459" s="195"/>
      <c r="L1459" s="120"/>
      <c r="M1459" s="120"/>
      <c r="N1459" s="120"/>
      <c r="O1459" s="120"/>
      <c r="P1459" s="120"/>
      <c r="Q1459" s="120"/>
      <c r="R1459" s="120"/>
      <c r="S1459" s="120"/>
    </row>
    <row r="1460" spans="1:19" ht="12.75" customHeight="1" x14ac:dyDescent="0.2">
      <c r="A1460" s="120"/>
      <c r="B1460" s="120"/>
      <c r="C1460" s="120"/>
      <c r="D1460" s="120"/>
      <c r="E1460" s="120"/>
      <c r="F1460" s="120"/>
      <c r="G1460" s="120"/>
      <c r="H1460" s="120"/>
      <c r="I1460" s="120"/>
      <c r="J1460" s="120"/>
      <c r="K1460" s="195"/>
      <c r="L1460" s="120"/>
      <c r="M1460" s="120"/>
      <c r="N1460" s="120"/>
      <c r="O1460" s="120"/>
      <c r="P1460" s="120"/>
      <c r="Q1460" s="120"/>
      <c r="R1460" s="120"/>
      <c r="S1460" s="120"/>
    </row>
    <row r="1461" spans="1:19" ht="12.75" customHeight="1" x14ac:dyDescent="0.2">
      <c r="A1461" s="120"/>
      <c r="B1461" s="120"/>
      <c r="C1461" s="120"/>
      <c r="D1461" s="120"/>
      <c r="E1461" s="120"/>
      <c r="F1461" s="120"/>
      <c r="G1461" s="120"/>
      <c r="H1461" s="120"/>
      <c r="I1461" s="120"/>
      <c r="J1461" s="120"/>
      <c r="K1461" s="195"/>
      <c r="L1461" s="120"/>
      <c r="M1461" s="120"/>
      <c r="N1461" s="120"/>
      <c r="O1461" s="120"/>
      <c r="P1461" s="120"/>
      <c r="Q1461" s="120"/>
      <c r="R1461" s="120"/>
      <c r="S1461" s="120"/>
    </row>
    <row r="1462" spans="1:19" ht="12.75" customHeight="1" x14ac:dyDescent="0.2">
      <c r="A1462" s="120"/>
      <c r="B1462" s="120"/>
      <c r="C1462" s="120"/>
      <c r="D1462" s="120"/>
      <c r="E1462" s="120"/>
      <c r="F1462" s="120"/>
      <c r="G1462" s="120"/>
      <c r="H1462" s="120"/>
      <c r="I1462" s="120"/>
      <c r="J1462" s="120"/>
      <c r="K1462" s="195"/>
      <c r="L1462" s="120"/>
      <c r="M1462" s="120"/>
      <c r="N1462" s="120"/>
      <c r="O1462" s="120"/>
      <c r="P1462" s="120"/>
      <c r="Q1462" s="120"/>
      <c r="R1462" s="120"/>
      <c r="S1462" s="120"/>
    </row>
    <row r="1463" spans="1:19" ht="12.75" customHeight="1" x14ac:dyDescent="0.2">
      <c r="A1463" s="120"/>
      <c r="B1463" s="120"/>
      <c r="C1463" s="120"/>
      <c r="D1463" s="120"/>
      <c r="E1463" s="120"/>
      <c r="F1463" s="120"/>
      <c r="G1463" s="120"/>
      <c r="H1463" s="120"/>
      <c r="I1463" s="120"/>
      <c r="J1463" s="120"/>
      <c r="K1463" s="195"/>
      <c r="L1463" s="120"/>
      <c r="M1463" s="120"/>
      <c r="N1463" s="120"/>
      <c r="O1463" s="120"/>
      <c r="P1463" s="120"/>
      <c r="Q1463" s="120"/>
      <c r="R1463" s="120"/>
      <c r="S1463" s="120"/>
    </row>
    <row r="1464" spans="1:19" ht="12.75" customHeight="1" x14ac:dyDescent="0.2">
      <c r="A1464" s="120"/>
      <c r="B1464" s="120"/>
      <c r="C1464" s="120"/>
      <c r="D1464" s="120"/>
      <c r="E1464" s="120"/>
      <c r="F1464" s="120"/>
      <c r="G1464" s="120"/>
      <c r="H1464" s="120"/>
      <c r="I1464" s="120"/>
      <c r="J1464" s="120"/>
      <c r="K1464" s="195"/>
      <c r="L1464" s="120"/>
      <c r="M1464" s="120"/>
      <c r="N1464" s="120"/>
      <c r="O1464" s="120"/>
      <c r="P1464" s="120"/>
      <c r="Q1464" s="120"/>
      <c r="R1464" s="120"/>
      <c r="S1464" s="120"/>
    </row>
    <row r="1465" spans="1:19" ht="12.75" customHeight="1" x14ac:dyDescent="0.2">
      <c r="A1465" s="120"/>
      <c r="B1465" s="120"/>
      <c r="C1465" s="120"/>
      <c r="D1465" s="120"/>
      <c r="E1465" s="120"/>
      <c r="F1465" s="120"/>
      <c r="G1465" s="120"/>
      <c r="H1465" s="120"/>
      <c r="I1465" s="120"/>
      <c r="J1465" s="120"/>
      <c r="K1465" s="195"/>
      <c r="L1465" s="120"/>
      <c r="M1465" s="120"/>
      <c r="N1465" s="120"/>
      <c r="O1465" s="120"/>
      <c r="P1465" s="120"/>
      <c r="Q1465" s="120"/>
      <c r="R1465" s="120"/>
      <c r="S1465" s="120"/>
    </row>
    <row r="1466" spans="1:19" ht="12.75" customHeight="1" x14ac:dyDescent="0.2">
      <c r="A1466" s="120"/>
      <c r="B1466" s="120"/>
      <c r="C1466" s="120"/>
      <c r="D1466" s="120"/>
      <c r="E1466" s="120"/>
      <c r="F1466" s="120"/>
      <c r="G1466" s="120"/>
      <c r="H1466" s="120"/>
      <c r="I1466" s="120"/>
      <c r="J1466" s="120"/>
      <c r="K1466" s="195"/>
      <c r="L1466" s="120"/>
      <c r="M1466" s="120"/>
      <c r="N1466" s="120"/>
      <c r="O1466" s="120"/>
      <c r="P1466" s="120"/>
      <c r="Q1466" s="120"/>
      <c r="R1466" s="120"/>
      <c r="S1466" s="120"/>
    </row>
    <row r="1467" spans="1:19" ht="12.75" customHeight="1" x14ac:dyDescent="0.2">
      <c r="A1467" s="120"/>
      <c r="B1467" s="120"/>
      <c r="C1467" s="120"/>
      <c r="D1467" s="120"/>
      <c r="E1467" s="120"/>
      <c r="F1467" s="120"/>
      <c r="G1467" s="120"/>
      <c r="H1467" s="120"/>
      <c r="I1467" s="120"/>
      <c r="J1467" s="120"/>
      <c r="K1467" s="195"/>
      <c r="L1467" s="120"/>
      <c r="M1467" s="120"/>
      <c r="N1467" s="120"/>
      <c r="O1467" s="120"/>
      <c r="P1467" s="120"/>
      <c r="Q1467" s="120"/>
      <c r="R1467" s="120"/>
      <c r="S1467" s="120"/>
    </row>
    <row r="1468" spans="1:19" ht="12.75" customHeight="1" x14ac:dyDescent="0.2">
      <c r="A1468" s="120"/>
      <c r="B1468" s="120"/>
      <c r="C1468" s="120"/>
      <c r="D1468" s="120"/>
      <c r="E1468" s="120"/>
      <c r="F1468" s="120"/>
      <c r="G1468" s="120"/>
      <c r="H1468" s="120"/>
      <c r="I1468" s="120"/>
      <c r="J1468" s="120"/>
      <c r="K1468" s="195"/>
      <c r="L1468" s="120"/>
      <c r="M1468" s="120"/>
      <c r="N1468" s="120"/>
      <c r="O1468" s="120"/>
      <c r="P1468" s="120"/>
      <c r="Q1468" s="120"/>
      <c r="R1468" s="120"/>
      <c r="S1468" s="120"/>
    </row>
    <row r="1469" spans="1:19" ht="12.75" customHeight="1" x14ac:dyDescent="0.2">
      <c r="A1469" s="120"/>
      <c r="B1469" s="120"/>
      <c r="C1469" s="120"/>
      <c r="D1469" s="120"/>
      <c r="E1469" s="120"/>
      <c r="F1469" s="120"/>
      <c r="G1469" s="120"/>
      <c r="H1469" s="120"/>
      <c r="I1469" s="120"/>
      <c r="J1469" s="120"/>
      <c r="K1469" s="195"/>
      <c r="L1469" s="120"/>
      <c r="M1469" s="120"/>
      <c r="N1469" s="120"/>
      <c r="O1469" s="120"/>
      <c r="P1469" s="120"/>
      <c r="Q1469" s="120"/>
      <c r="R1469" s="120"/>
      <c r="S1469" s="120"/>
    </row>
    <row r="1470" spans="1:19" ht="12.75" customHeight="1" x14ac:dyDescent="0.2">
      <c r="A1470" s="120"/>
      <c r="B1470" s="120"/>
      <c r="C1470" s="120"/>
      <c r="D1470" s="120"/>
      <c r="E1470" s="120"/>
      <c r="F1470" s="120"/>
      <c r="G1470" s="120"/>
      <c r="H1470" s="120"/>
      <c r="I1470" s="120"/>
      <c r="J1470" s="120"/>
      <c r="K1470" s="195"/>
      <c r="L1470" s="120"/>
      <c r="M1470" s="120"/>
      <c r="N1470" s="120"/>
      <c r="O1470" s="120"/>
      <c r="P1470" s="120"/>
      <c r="Q1470" s="120"/>
      <c r="R1470" s="120"/>
      <c r="S1470" s="120"/>
    </row>
    <row r="1471" spans="1:19" ht="12.75" customHeight="1" x14ac:dyDescent="0.2">
      <c r="A1471" s="120"/>
      <c r="B1471" s="120"/>
      <c r="C1471" s="120"/>
      <c r="D1471" s="120"/>
      <c r="E1471" s="120"/>
      <c r="F1471" s="120"/>
      <c r="G1471" s="120"/>
      <c r="H1471" s="120"/>
      <c r="I1471" s="120"/>
      <c r="J1471" s="120"/>
      <c r="K1471" s="195"/>
      <c r="L1471" s="120"/>
      <c r="M1471" s="120"/>
      <c r="N1471" s="120"/>
      <c r="O1471" s="120"/>
      <c r="P1471" s="120"/>
      <c r="Q1471" s="120"/>
      <c r="R1471" s="120"/>
      <c r="S1471" s="120"/>
    </row>
    <row r="1472" spans="1:19" ht="12.75" customHeight="1" x14ac:dyDescent="0.2">
      <c r="A1472" s="120"/>
      <c r="B1472" s="120"/>
      <c r="C1472" s="120"/>
      <c r="D1472" s="120"/>
      <c r="E1472" s="120"/>
      <c r="F1472" s="120"/>
      <c r="G1472" s="120"/>
      <c r="H1472" s="120"/>
      <c r="I1472" s="120"/>
      <c r="J1472" s="120"/>
      <c r="K1472" s="195"/>
      <c r="L1472" s="120"/>
      <c r="M1472" s="120"/>
      <c r="N1472" s="120"/>
      <c r="O1472" s="120"/>
      <c r="P1472" s="120"/>
      <c r="Q1472" s="120"/>
      <c r="R1472" s="120"/>
      <c r="S1472" s="120"/>
    </row>
    <row r="1473" spans="1:19" ht="12.75" customHeight="1" x14ac:dyDescent="0.2">
      <c r="A1473" s="120"/>
      <c r="B1473" s="120"/>
      <c r="C1473" s="120"/>
      <c r="D1473" s="120"/>
      <c r="E1473" s="120"/>
      <c r="F1473" s="120"/>
      <c r="G1473" s="120"/>
      <c r="H1473" s="120"/>
      <c r="I1473" s="120"/>
      <c r="J1473" s="120"/>
      <c r="K1473" s="195"/>
      <c r="L1473" s="120"/>
      <c r="M1473" s="120"/>
      <c r="N1473" s="120"/>
      <c r="O1473" s="120"/>
      <c r="P1473" s="120"/>
      <c r="Q1473" s="120"/>
      <c r="R1473" s="120"/>
      <c r="S1473" s="120"/>
    </row>
    <row r="1474" spans="1:19" ht="12.75" customHeight="1" x14ac:dyDescent="0.2">
      <c r="A1474" s="120"/>
      <c r="B1474" s="120"/>
      <c r="C1474" s="120"/>
      <c r="D1474" s="120"/>
      <c r="E1474" s="120"/>
      <c r="F1474" s="120"/>
      <c r="G1474" s="120"/>
      <c r="H1474" s="120"/>
      <c r="I1474" s="120"/>
      <c r="J1474" s="120"/>
      <c r="K1474" s="195"/>
      <c r="L1474" s="120"/>
      <c r="M1474" s="120"/>
      <c r="N1474" s="120"/>
      <c r="O1474" s="120"/>
      <c r="P1474" s="120"/>
      <c r="Q1474" s="120"/>
      <c r="R1474" s="120"/>
      <c r="S1474" s="120"/>
    </row>
    <row r="1475" spans="1:19" ht="12.75" customHeight="1" x14ac:dyDescent="0.2">
      <c r="A1475" s="120"/>
      <c r="B1475" s="120"/>
      <c r="C1475" s="120"/>
      <c r="D1475" s="120"/>
      <c r="E1475" s="120"/>
      <c r="F1475" s="120"/>
      <c r="G1475" s="120"/>
      <c r="H1475" s="120"/>
      <c r="I1475" s="120"/>
      <c r="J1475" s="120"/>
      <c r="K1475" s="195"/>
      <c r="L1475" s="120"/>
      <c r="M1475" s="120"/>
      <c r="N1475" s="120"/>
      <c r="O1475" s="120"/>
      <c r="P1475" s="120"/>
      <c r="Q1475" s="120"/>
      <c r="R1475" s="120"/>
      <c r="S1475" s="120"/>
    </row>
    <row r="1476" spans="1:19" ht="12.75" customHeight="1" x14ac:dyDescent="0.2">
      <c r="A1476" s="120"/>
      <c r="B1476" s="120"/>
      <c r="C1476" s="120"/>
      <c r="D1476" s="120"/>
      <c r="E1476" s="120"/>
      <c r="F1476" s="120"/>
      <c r="G1476" s="120"/>
      <c r="H1476" s="120"/>
      <c r="I1476" s="120"/>
      <c r="J1476" s="120"/>
      <c r="K1476" s="195"/>
      <c r="L1476" s="120"/>
      <c r="M1476" s="120"/>
      <c r="N1476" s="120"/>
      <c r="O1476" s="120"/>
      <c r="P1476" s="120"/>
      <c r="Q1476" s="120"/>
      <c r="R1476" s="120"/>
      <c r="S1476" s="120"/>
    </row>
    <row r="1477" spans="1:19" ht="12.75" customHeight="1" x14ac:dyDescent="0.2">
      <c r="A1477" s="120"/>
      <c r="B1477" s="120"/>
      <c r="C1477" s="120"/>
      <c r="D1477" s="120"/>
      <c r="E1477" s="120"/>
      <c r="F1477" s="120"/>
      <c r="G1477" s="120"/>
      <c r="H1477" s="120"/>
      <c r="I1477" s="120"/>
      <c r="J1477" s="120"/>
      <c r="K1477" s="195"/>
      <c r="L1477" s="120"/>
      <c r="M1477" s="120"/>
      <c r="N1477" s="120"/>
      <c r="O1477" s="120"/>
      <c r="P1477" s="120"/>
      <c r="Q1477" s="120"/>
      <c r="R1477" s="120"/>
      <c r="S1477" s="120"/>
    </row>
    <row r="1478" spans="1:19" ht="12.75" customHeight="1" x14ac:dyDescent="0.2">
      <c r="A1478" s="120"/>
      <c r="B1478" s="120"/>
      <c r="C1478" s="120"/>
      <c r="D1478" s="120"/>
      <c r="E1478" s="120"/>
      <c r="F1478" s="120"/>
      <c r="G1478" s="120"/>
      <c r="H1478" s="120"/>
      <c r="I1478" s="120"/>
      <c r="J1478" s="120"/>
      <c r="K1478" s="195"/>
      <c r="L1478" s="120"/>
      <c r="M1478" s="120"/>
      <c r="N1478" s="120"/>
      <c r="O1478" s="120"/>
      <c r="P1478" s="120"/>
      <c r="Q1478" s="120"/>
      <c r="R1478" s="120"/>
      <c r="S1478" s="120"/>
    </row>
    <row r="1479" spans="1:19" ht="12.75" customHeight="1" x14ac:dyDescent="0.2">
      <c r="A1479" s="120"/>
      <c r="B1479" s="120"/>
      <c r="C1479" s="120"/>
      <c r="D1479" s="120"/>
      <c r="E1479" s="120"/>
      <c r="F1479" s="120"/>
      <c r="G1479" s="120"/>
      <c r="H1479" s="120"/>
      <c r="I1479" s="120"/>
      <c r="J1479" s="120"/>
      <c r="K1479" s="195"/>
      <c r="L1479" s="120"/>
      <c r="M1479" s="120"/>
      <c r="N1479" s="120"/>
      <c r="O1479" s="120"/>
      <c r="P1479" s="120"/>
      <c r="Q1479" s="120"/>
      <c r="R1479" s="120"/>
      <c r="S1479" s="120"/>
    </row>
    <row r="1480" spans="1:19" ht="12.75" customHeight="1" x14ac:dyDescent="0.2">
      <c r="A1480" s="120"/>
      <c r="B1480" s="120"/>
      <c r="C1480" s="120"/>
      <c r="D1480" s="120"/>
      <c r="E1480" s="120"/>
      <c r="F1480" s="120"/>
      <c r="G1480" s="120"/>
      <c r="H1480" s="120"/>
      <c r="I1480" s="120"/>
      <c r="J1480" s="120"/>
      <c r="K1480" s="195"/>
      <c r="L1480" s="120"/>
      <c r="M1480" s="120"/>
      <c r="N1480" s="120"/>
      <c r="O1480" s="120"/>
      <c r="P1480" s="120"/>
      <c r="Q1480" s="120"/>
      <c r="R1480" s="120"/>
      <c r="S1480" s="120"/>
    </row>
    <row r="1481" spans="1:19" ht="12.75" customHeight="1" x14ac:dyDescent="0.2">
      <c r="A1481" s="120"/>
      <c r="B1481" s="120"/>
      <c r="C1481" s="120"/>
      <c r="D1481" s="120"/>
      <c r="E1481" s="120"/>
      <c r="F1481" s="120"/>
      <c r="G1481" s="120"/>
      <c r="H1481" s="120"/>
      <c r="I1481" s="120"/>
      <c r="J1481" s="120"/>
      <c r="K1481" s="195"/>
      <c r="L1481" s="120"/>
      <c r="M1481" s="120"/>
      <c r="N1481" s="120"/>
      <c r="O1481" s="120"/>
      <c r="P1481" s="120"/>
      <c r="Q1481" s="120"/>
      <c r="R1481" s="120"/>
      <c r="S1481" s="120"/>
    </row>
    <row r="1482" spans="1:19" ht="12.75" customHeight="1" x14ac:dyDescent="0.2">
      <c r="A1482" s="120"/>
      <c r="B1482" s="120"/>
      <c r="C1482" s="120"/>
      <c r="D1482" s="120"/>
      <c r="E1482" s="120"/>
      <c r="F1482" s="120"/>
      <c r="G1482" s="120"/>
      <c r="H1482" s="120"/>
      <c r="I1482" s="120"/>
      <c r="J1482" s="120"/>
      <c r="K1482" s="195"/>
      <c r="L1482" s="120"/>
      <c r="M1482" s="120"/>
      <c r="N1482" s="120"/>
      <c r="O1482" s="120"/>
      <c r="P1482" s="120"/>
      <c r="Q1482" s="120"/>
      <c r="R1482" s="120"/>
      <c r="S1482" s="120"/>
    </row>
    <row r="1483" spans="1:19" ht="12.75" customHeight="1" x14ac:dyDescent="0.2">
      <c r="A1483" s="120"/>
      <c r="B1483" s="120"/>
      <c r="C1483" s="120"/>
      <c r="D1483" s="120"/>
      <c r="E1483" s="120"/>
      <c r="F1483" s="120"/>
      <c r="G1483" s="120"/>
      <c r="H1483" s="120"/>
      <c r="I1483" s="120"/>
      <c r="J1483" s="120"/>
      <c r="K1483" s="195"/>
      <c r="L1483" s="120"/>
      <c r="M1483" s="120"/>
      <c r="N1483" s="120"/>
      <c r="O1483" s="120"/>
      <c r="P1483" s="120"/>
      <c r="Q1483" s="120"/>
      <c r="R1483" s="120"/>
      <c r="S1483" s="120"/>
    </row>
    <row r="1484" spans="1:19" ht="12.75" customHeight="1" x14ac:dyDescent="0.2">
      <c r="A1484" s="120"/>
      <c r="B1484" s="120"/>
      <c r="C1484" s="120"/>
      <c r="D1484" s="120"/>
      <c r="E1484" s="120"/>
      <c r="F1484" s="120"/>
      <c r="G1484" s="120"/>
      <c r="H1484" s="120"/>
      <c r="I1484" s="120"/>
      <c r="J1484" s="120"/>
      <c r="K1484" s="195"/>
      <c r="L1484" s="120"/>
      <c r="M1484" s="120"/>
      <c r="N1484" s="120"/>
      <c r="O1484" s="120"/>
      <c r="P1484" s="120"/>
      <c r="Q1484" s="120"/>
      <c r="R1484" s="120"/>
      <c r="S1484" s="120"/>
    </row>
    <row r="1485" spans="1:19" ht="12.75" customHeight="1" x14ac:dyDescent="0.2">
      <c r="A1485" s="120"/>
      <c r="B1485" s="120"/>
      <c r="C1485" s="120"/>
      <c r="D1485" s="120"/>
      <c r="E1485" s="120"/>
      <c r="F1485" s="120"/>
      <c r="G1485" s="120"/>
      <c r="H1485" s="120"/>
      <c r="I1485" s="120"/>
      <c r="J1485" s="120"/>
      <c r="K1485" s="195"/>
      <c r="L1485" s="120"/>
      <c r="M1485" s="120"/>
      <c r="N1485" s="120"/>
      <c r="O1485" s="120"/>
      <c r="P1485" s="120"/>
      <c r="Q1485" s="120"/>
      <c r="R1485" s="120"/>
      <c r="S1485" s="120"/>
    </row>
    <row r="1486" spans="1:19" ht="12.75" customHeight="1" x14ac:dyDescent="0.2">
      <c r="A1486" s="120"/>
      <c r="B1486" s="120"/>
      <c r="C1486" s="120"/>
      <c r="D1486" s="120"/>
      <c r="E1486" s="120"/>
      <c r="F1486" s="120"/>
      <c r="G1486" s="120"/>
      <c r="H1486" s="120"/>
      <c r="I1486" s="120"/>
      <c r="J1486" s="120"/>
      <c r="K1486" s="195"/>
      <c r="L1486" s="120"/>
      <c r="M1486" s="120"/>
      <c r="N1486" s="120"/>
      <c r="O1486" s="120"/>
      <c r="P1486" s="120"/>
      <c r="Q1486" s="120"/>
      <c r="R1486" s="120"/>
      <c r="S1486" s="120"/>
    </row>
    <row r="1487" spans="1:19" ht="12.75" customHeight="1" x14ac:dyDescent="0.2">
      <c r="A1487" s="120"/>
      <c r="B1487" s="120"/>
      <c r="C1487" s="120"/>
      <c r="D1487" s="120"/>
      <c r="E1487" s="120"/>
      <c r="F1487" s="120"/>
      <c r="G1487" s="120"/>
      <c r="H1487" s="120"/>
      <c r="I1487" s="120"/>
      <c r="J1487" s="120"/>
      <c r="K1487" s="195"/>
      <c r="L1487" s="120"/>
      <c r="M1487" s="120"/>
      <c r="N1487" s="120"/>
      <c r="O1487" s="120"/>
      <c r="P1487" s="120"/>
      <c r="Q1487" s="120"/>
      <c r="R1487" s="120"/>
      <c r="S1487" s="120"/>
    </row>
    <row r="1488" spans="1:19" ht="12.75" customHeight="1" x14ac:dyDescent="0.2">
      <c r="A1488" s="120"/>
      <c r="B1488" s="120"/>
      <c r="C1488" s="120"/>
      <c r="D1488" s="120"/>
      <c r="E1488" s="120"/>
      <c r="F1488" s="120"/>
      <c r="G1488" s="120"/>
      <c r="H1488" s="120"/>
      <c r="I1488" s="120"/>
      <c r="J1488" s="120"/>
      <c r="K1488" s="195"/>
      <c r="L1488" s="120"/>
      <c r="M1488" s="120"/>
      <c r="N1488" s="120"/>
      <c r="O1488" s="120"/>
      <c r="P1488" s="120"/>
      <c r="Q1488" s="120"/>
      <c r="R1488" s="120"/>
      <c r="S1488" s="120"/>
    </row>
    <row r="1489" spans="1:19" ht="12.75" customHeight="1" x14ac:dyDescent="0.2">
      <c r="A1489" s="120"/>
      <c r="B1489" s="120"/>
      <c r="C1489" s="120"/>
      <c r="D1489" s="120"/>
      <c r="E1489" s="120"/>
      <c r="F1489" s="120"/>
      <c r="G1489" s="120"/>
      <c r="H1489" s="120"/>
      <c r="I1489" s="120"/>
      <c r="J1489" s="120"/>
      <c r="K1489" s="195"/>
      <c r="L1489" s="120"/>
      <c r="M1489" s="120"/>
      <c r="N1489" s="120"/>
      <c r="O1489" s="120"/>
      <c r="P1489" s="120"/>
      <c r="Q1489" s="120"/>
      <c r="R1489" s="120"/>
      <c r="S1489" s="120"/>
    </row>
    <row r="1490" spans="1:19" ht="12.75" customHeight="1" x14ac:dyDescent="0.2">
      <c r="A1490" s="120"/>
      <c r="B1490" s="120"/>
      <c r="C1490" s="120"/>
      <c r="D1490" s="120"/>
      <c r="E1490" s="120"/>
      <c r="F1490" s="120"/>
      <c r="G1490" s="120"/>
      <c r="H1490" s="120"/>
      <c r="I1490" s="120"/>
      <c r="J1490" s="120"/>
      <c r="K1490" s="195"/>
      <c r="L1490" s="120"/>
      <c r="M1490" s="120"/>
      <c r="N1490" s="120"/>
      <c r="O1490" s="120"/>
      <c r="P1490" s="120"/>
      <c r="Q1490" s="120"/>
      <c r="R1490" s="120"/>
      <c r="S1490" s="120"/>
    </row>
    <row r="1491" spans="1:19" ht="12.75" customHeight="1" x14ac:dyDescent="0.2">
      <c r="A1491" s="120"/>
      <c r="B1491" s="120"/>
      <c r="C1491" s="120"/>
      <c r="D1491" s="120"/>
      <c r="E1491" s="120"/>
      <c r="F1491" s="120"/>
      <c r="G1491" s="120"/>
      <c r="H1491" s="120"/>
      <c r="I1491" s="120"/>
      <c r="J1491" s="120"/>
      <c r="K1491" s="195"/>
      <c r="L1491" s="120"/>
      <c r="M1491" s="120"/>
      <c r="N1491" s="120"/>
      <c r="O1491" s="120"/>
      <c r="P1491" s="120"/>
      <c r="Q1491" s="120"/>
      <c r="R1491" s="120"/>
      <c r="S1491" s="120"/>
    </row>
    <row r="1492" spans="1:19" ht="12.75" customHeight="1" x14ac:dyDescent="0.2">
      <c r="A1492" s="120"/>
      <c r="B1492" s="120"/>
      <c r="C1492" s="120"/>
      <c r="D1492" s="120"/>
      <c r="E1492" s="120"/>
      <c r="F1492" s="120"/>
      <c r="G1492" s="120"/>
      <c r="H1492" s="120"/>
      <c r="I1492" s="120"/>
      <c r="J1492" s="120"/>
      <c r="K1492" s="195"/>
      <c r="L1492" s="120"/>
      <c r="M1492" s="120"/>
      <c r="N1492" s="120"/>
      <c r="O1492" s="120"/>
      <c r="P1492" s="120"/>
      <c r="Q1492" s="120"/>
      <c r="R1492" s="120"/>
      <c r="S1492" s="120"/>
    </row>
    <row r="1493" spans="1:19" ht="12.75" customHeight="1" x14ac:dyDescent="0.2">
      <c r="A1493" s="120"/>
      <c r="B1493" s="120"/>
      <c r="C1493" s="120"/>
      <c r="D1493" s="120"/>
      <c r="E1493" s="120"/>
      <c r="F1493" s="120"/>
      <c r="G1493" s="120"/>
      <c r="H1493" s="120"/>
      <c r="I1493" s="120"/>
      <c r="J1493" s="120"/>
      <c r="K1493" s="195"/>
      <c r="L1493" s="120"/>
      <c r="M1493" s="120"/>
      <c r="N1493" s="120"/>
      <c r="O1493" s="120"/>
      <c r="P1493" s="120"/>
      <c r="Q1493" s="120"/>
      <c r="R1493" s="120"/>
      <c r="S1493" s="120"/>
    </row>
    <row r="1494" spans="1:19" ht="12.75" customHeight="1" x14ac:dyDescent="0.2">
      <c r="A1494" s="120"/>
      <c r="B1494" s="120"/>
      <c r="C1494" s="120"/>
      <c r="D1494" s="120"/>
      <c r="E1494" s="120"/>
      <c r="F1494" s="120"/>
      <c r="G1494" s="120"/>
      <c r="H1494" s="120"/>
      <c r="I1494" s="120"/>
      <c r="J1494" s="120"/>
      <c r="K1494" s="195"/>
      <c r="L1494" s="120"/>
      <c r="M1494" s="120"/>
      <c r="N1494" s="120"/>
      <c r="O1494" s="120"/>
      <c r="P1494" s="120"/>
      <c r="Q1494" s="120"/>
      <c r="R1494" s="120"/>
      <c r="S1494" s="120"/>
    </row>
    <row r="1495" spans="1:19" ht="12.75" customHeight="1" x14ac:dyDescent="0.2">
      <c r="A1495" s="120"/>
      <c r="B1495" s="120"/>
      <c r="C1495" s="120"/>
      <c r="D1495" s="120"/>
      <c r="E1495" s="120"/>
      <c r="F1495" s="120"/>
      <c r="G1495" s="120"/>
      <c r="H1495" s="120"/>
      <c r="I1495" s="120"/>
      <c r="J1495" s="120"/>
      <c r="K1495" s="195"/>
      <c r="L1495" s="120"/>
      <c r="M1495" s="120"/>
      <c r="N1495" s="120"/>
      <c r="O1495" s="120"/>
      <c r="P1495" s="120"/>
      <c r="Q1495" s="120"/>
      <c r="R1495" s="120"/>
      <c r="S1495" s="120"/>
    </row>
    <row r="1496" spans="1:19" ht="12.75" customHeight="1" x14ac:dyDescent="0.2">
      <c r="A1496" s="120"/>
      <c r="B1496" s="120"/>
      <c r="C1496" s="120"/>
      <c r="D1496" s="120"/>
      <c r="E1496" s="120"/>
      <c r="F1496" s="120"/>
      <c r="G1496" s="120"/>
      <c r="H1496" s="120"/>
      <c r="I1496" s="120"/>
      <c r="J1496" s="120"/>
      <c r="K1496" s="195"/>
      <c r="L1496" s="120"/>
      <c r="M1496" s="120"/>
      <c r="N1496" s="120"/>
      <c r="O1496" s="120"/>
      <c r="P1496" s="120"/>
      <c r="Q1496" s="120"/>
      <c r="R1496" s="120"/>
      <c r="S1496" s="120"/>
    </row>
    <row r="1497" spans="1:19" ht="12.75" customHeight="1" x14ac:dyDescent="0.2">
      <c r="A1497" s="120"/>
      <c r="B1497" s="120"/>
      <c r="C1497" s="120"/>
      <c r="D1497" s="120"/>
      <c r="E1497" s="120"/>
      <c r="F1497" s="120"/>
      <c r="G1497" s="120"/>
      <c r="H1497" s="120"/>
      <c r="I1497" s="120"/>
      <c r="J1497" s="120"/>
      <c r="K1497" s="195"/>
      <c r="L1497" s="120"/>
      <c r="M1497" s="120"/>
      <c r="N1497" s="120"/>
      <c r="O1497" s="120"/>
      <c r="P1497" s="120"/>
      <c r="Q1497" s="120"/>
      <c r="R1497" s="120"/>
      <c r="S1497" s="120"/>
    </row>
    <row r="1498" spans="1:19" ht="12.75" customHeight="1" x14ac:dyDescent="0.2">
      <c r="A1498" s="120"/>
      <c r="B1498" s="120"/>
      <c r="C1498" s="120"/>
      <c r="D1498" s="120"/>
      <c r="E1498" s="120"/>
      <c r="F1498" s="120"/>
      <c r="G1498" s="120"/>
      <c r="H1498" s="120"/>
      <c r="I1498" s="120"/>
      <c r="J1498" s="120"/>
      <c r="K1498" s="195"/>
      <c r="L1498" s="120"/>
      <c r="M1498" s="120"/>
      <c r="N1498" s="120"/>
      <c r="O1498" s="120"/>
      <c r="P1498" s="120"/>
      <c r="Q1498" s="120"/>
      <c r="R1498" s="120"/>
      <c r="S1498" s="120"/>
    </row>
    <row r="1499" spans="1:19" ht="12.75" customHeight="1" x14ac:dyDescent="0.2">
      <c r="A1499" s="120"/>
      <c r="B1499" s="120"/>
      <c r="C1499" s="120"/>
      <c r="D1499" s="120"/>
      <c r="E1499" s="120"/>
      <c r="F1499" s="120"/>
      <c r="G1499" s="120"/>
      <c r="H1499" s="120"/>
      <c r="I1499" s="120"/>
      <c r="J1499" s="120"/>
      <c r="K1499" s="195"/>
      <c r="L1499" s="120"/>
      <c r="M1499" s="120"/>
      <c r="N1499" s="120"/>
      <c r="O1499" s="120"/>
      <c r="P1499" s="120"/>
      <c r="Q1499" s="120"/>
      <c r="R1499" s="120"/>
      <c r="S1499" s="120"/>
    </row>
    <row r="1500" spans="1:19" ht="12.75" customHeight="1" x14ac:dyDescent="0.2">
      <c r="A1500" s="120"/>
      <c r="B1500" s="120"/>
      <c r="C1500" s="120"/>
      <c r="D1500" s="120"/>
      <c r="E1500" s="120"/>
      <c r="F1500" s="120"/>
      <c r="G1500" s="120"/>
      <c r="H1500" s="120"/>
      <c r="I1500" s="120"/>
      <c r="J1500" s="120"/>
      <c r="K1500" s="195"/>
      <c r="L1500" s="120"/>
      <c r="M1500" s="120"/>
      <c r="N1500" s="120"/>
      <c r="O1500" s="120"/>
      <c r="P1500" s="120"/>
      <c r="Q1500" s="120"/>
      <c r="R1500" s="120"/>
      <c r="S1500" s="120"/>
    </row>
    <row r="1501" spans="1:19" ht="12.75" customHeight="1" x14ac:dyDescent="0.2">
      <c r="A1501" s="120"/>
      <c r="B1501" s="120"/>
      <c r="C1501" s="120"/>
      <c r="D1501" s="120"/>
      <c r="E1501" s="120"/>
      <c r="F1501" s="120"/>
      <c r="G1501" s="120"/>
      <c r="H1501" s="120"/>
      <c r="I1501" s="120"/>
      <c r="J1501" s="120"/>
      <c r="K1501" s="195"/>
      <c r="L1501" s="120"/>
      <c r="M1501" s="120"/>
      <c r="N1501" s="120"/>
      <c r="O1501" s="120"/>
      <c r="P1501" s="120"/>
      <c r="Q1501" s="120"/>
      <c r="R1501" s="120"/>
      <c r="S1501" s="120"/>
    </row>
    <row r="1502" spans="1:19" ht="12.75" customHeight="1" x14ac:dyDescent="0.2">
      <c r="A1502" s="120"/>
      <c r="B1502" s="120"/>
      <c r="C1502" s="120"/>
      <c r="D1502" s="120"/>
      <c r="E1502" s="120"/>
      <c r="F1502" s="120"/>
      <c r="G1502" s="120"/>
      <c r="H1502" s="120"/>
      <c r="I1502" s="120"/>
      <c r="J1502" s="120"/>
      <c r="K1502" s="195"/>
      <c r="L1502" s="120"/>
      <c r="M1502" s="120"/>
      <c r="N1502" s="120"/>
      <c r="O1502" s="120"/>
      <c r="P1502" s="120"/>
      <c r="Q1502" s="120"/>
      <c r="R1502" s="120"/>
      <c r="S1502" s="120"/>
    </row>
    <row r="1503" spans="1:19" ht="12.75" customHeight="1" x14ac:dyDescent="0.2">
      <c r="A1503" s="120"/>
      <c r="B1503" s="120"/>
      <c r="C1503" s="120"/>
      <c r="D1503" s="120"/>
      <c r="E1503" s="120"/>
      <c r="F1503" s="120"/>
      <c r="G1503" s="120"/>
      <c r="H1503" s="120"/>
      <c r="I1503" s="120"/>
      <c r="J1503" s="120"/>
      <c r="K1503" s="195"/>
      <c r="L1503" s="120"/>
      <c r="M1503" s="120"/>
      <c r="N1503" s="120"/>
      <c r="O1503" s="120"/>
      <c r="P1503" s="120"/>
      <c r="Q1503" s="120"/>
      <c r="R1503" s="120"/>
      <c r="S1503" s="120"/>
    </row>
    <row r="1504" spans="1:19" ht="12.75" customHeight="1" x14ac:dyDescent="0.2">
      <c r="A1504" s="120"/>
      <c r="B1504" s="120"/>
      <c r="C1504" s="120"/>
      <c r="D1504" s="120"/>
      <c r="E1504" s="120"/>
      <c r="F1504" s="120"/>
      <c r="G1504" s="120"/>
      <c r="H1504" s="120"/>
      <c r="I1504" s="120"/>
      <c r="J1504" s="120"/>
      <c r="K1504" s="195"/>
      <c r="L1504" s="120"/>
      <c r="M1504" s="120"/>
      <c r="N1504" s="120"/>
      <c r="O1504" s="120"/>
      <c r="P1504" s="120"/>
      <c r="Q1504" s="120"/>
      <c r="R1504" s="120"/>
      <c r="S1504" s="120"/>
    </row>
    <row r="1505" spans="1:19" ht="12.75" customHeight="1" x14ac:dyDescent="0.2">
      <c r="A1505" s="120"/>
      <c r="B1505" s="120"/>
      <c r="C1505" s="120"/>
      <c r="D1505" s="120"/>
      <c r="E1505" s="120"/>
      <c r="F1505" s="120"/>
      <c r="G1505" s="120"/>
      <c r="H1505" s="120"/>
      <c r="I1505" s="120"/>
      <c r="J1505" s="120"/>
      <c r="K1505" s="195"/>
      <c r="L1505" s="120"/>
      <c r="M1505" s="120"/>
      <c r="N1505" s="120"/>
      <c r="O1505" s="120"/>
      <c r="P1505" s="120"/>
      <c r="Q1505" s="120"/>
      <c r="R1505" s="120"/>
      <c r="S1505" s="120"/>
    </row>
    <row r="1506" spans="1:19" ht="12.75" customHeight="1" x14ac:dyDescent="0.2">
      <c r="A1506" s="120"/>
      <c r="B1506" s="120"/>
      <c r="C1506" s="120"/>
      <c r="D1506" s="120"/>
      <c r="E1506" s="120"/>
      <c r="F1506" s="120"/>
      <c r="G1506" s="120"/>
      <c r="H1506" s="120"/>
      <c r="I1506" s="120"/>
      <c r="J1506" s="120"/>
      <c r="K1506" s="195"/>
      <c r="L1506" s="120"/>
      <c r="M1506" s="120"/>
      <c r="N1506" s="120"/>
      <c r="O1506" s="120"/>
      <c r="P1506" s="120"/>
      <c r="Q1506" s="120"/>
      <c r="R1506" s="120"/>
      <c r="S1506" s="120"/>
    </row>
    <row r="1507" spans="1:19" ht="12.75" customHeight="1" x14ac:dyDescent="0.2">
      <c r="A1507" s="120"/>
      <c r="B1507" s="120"/>
      <c r="C1507" s="120"/>
      <c r="D1507" s="120"/>
      <c r="E1507" s="120"/>
      <c r="F1507" s="120"/>
      <c r="G1507" s="120"/>
      <c r="H1507" s="120"/>
      <c r="I1507" s="120"/>
      <c r="J1507" s="120"/>
      <c r="K1507" s="195"/>
      <c r="L1507" s="120"/>
      <c r="M1507" s="120"/>
      <c r="N1507" s="120"/>
      <c r="O1507" s="120"/>
      <c r="P1507" s="120"/>
      <c r="Q1507" s="120"/>
      <c r="R1507" s="120"/>
      <c r="S1507" s="120"/>
    </row>
    <row r="1508" spans="1:19" ht="12.75" customHeight="1" x14ac:dyDescent="0.2">
      <c r="A1508" s="120"/>
      <c r="B1508" s="120"/>
      <c r="C1508" s="120"/>
      <c r="D1508" s="120"/>
      <c r="E1508" s="120"/>
      <c r="F1508" s="120"/>
      <c r="G1508" s="120"/>
      <c r="H1508" s="120"/>
      <c r="I1508" s="120"/>
      <c r="J1508" s="120"/>
      <c r="K1508" s="195"/>
      <c r="L1508" s="120"/>
      <c r="M1508" s="120"/>
      <c r="N1508" s="120"/>
      <c r="O1508" s="120"/>
      <c r="P1508" s="120"/>
      <c r="Q1508" s="120"/>
      <c r="R1508" s="120"/>
      <c r="S1508" s="120"/>
    </row>
    <row r="1509" spans="1:19" ht="12.75" customHeight="1" x14ac:dyDescent="0.2">
      <c r="A1509" s="120"/>
      <c r="B1509" s="120"/>
      <c r="C1509" s="120"/>
      <c r="D1509" s="120"/>
      <c r="E1509" s="120"/>
      <c r="F1509" s="120"/>
      <c r="G1509" s="120"/>
      <c r="H1509" s="120"/>
      <c r="I1509" s="120"/>
      <c r="J1509" s="120"/>
      <c r="K1509" s="195"/>
      <c r="L1509" s="120"/>
      <c r="M1509" s="120"/>
      <c r="N1509" s="120"/>
      <c r="O1509" s="120"/>
      <c r="P1509" s="120"/>
      <c r="Q1509" s="120"/>
      <c r="R1509" s="120"/>
      <c r="S1509" s="120"/>
    </row>
    <row r="1510" spans="1:19" ht="12.75" customHeight="1" x14ac:dyDescent="0.2">
      <c r="A1510" s="120"/>
      <c r="B1510" s="120"/>
      <c r="C1510" s="120"/>
      <c r="D1510" s="120"/>
      <c r="E1510" s="120"/>
      <c r="F1510" s="120"/>
      <c r="G1510" s="120"/>
      <c r="H1510" s="120"/>
      <c r="I1510" s="120"/>
      <c r="J1510" s="120"/>
      <c r="K1510" s="195"/>
      <c r="L1510" s="120"/>
      <c r="M1510" s="120"/>
      <c r="N1510" s="120"/>
      <c r="O1510" s="120"/>
      <c r="P1510" s="120"/>
      <c r="Q1510" s="120"/>
      <c r="R1510" s="120"/>
      <c r="S1510" s="120"/>
    </row>
    <row r="1511" spans="1:19" ht="12.75" customHeight="1" x14ac:dyDescent="0.2">
      <c r="A1511" s="120"/>
      <c r="B1511" s="120"/>
      <c r="C1511" s="120"/>
      <c r="D1511" s="120"/>
      <c r="E1511" s="120"/>
      <c r="F1511" s="120"/>
      <c r="G1511" s="120"/>
      <c r="H1511" s="120"/>
      <c r="I1511" s="120"/>
      <c r="J1511" s="120"/>
      <c r="K1511" s="195"/>
      <c r="L1511" s="120"/>
      <c r="M1511" s="120"/>
      <c r="N1511" s="120"/>
      <c r="O1511" s="120"/>
      <c r="P1511" s="120"/>
      <c r="Q1511" s="120"/>
      <c r="R1511" s="120"/>
      <c r="S1511" s="120"/>
    </row>
    <row r="1512" spans="1:19" ht="12.75" customHeight="1" x14ac:dyDescent="0.2">
      <c r="A1512" s="120"/>
      <c r="B1512" s="120"/>
      <c r="C1512" s="120"/>
      <c r="D1512" s="120"/>
      <c r="E1512" s="120"/>
      <c r="F1512" s="120"/>
      <c r="G1512" s="120"/>
      <c r="H1512" s="120"/>
      <c r="I1512" s="120"/>
      <c r="J1512" s="120"/>
      <c r="K1512" s="195"/>
      <c r="L1512" s="120"/>
      <c r="M1512" s="120"/>
      <c r="N1512" s="120"/>
      <c r="O1512" s="120"/>
      <c r="P1512" s="120"/>
      <c r="Q1512" s="120"/>
      <c r="R1512" s="120"/>
      <c r="S1512" s="120"/>
    </row>
    <row r="1513" spans="1:19" ht="12.75" customHeight="1" x14ac:dyDescent="0.2">
      <c r="A1513" s="120"/>
      <c r="B1513" s="120"/>
      <c r="C1513" s="120"/>
      <c r="D1513" s="120"/>
      <c r="E1513" s="120"/>
      <c r="F1513" s="120"/>
      <c r="G1513" s="120"/>
      <c r="H1513" s="120"/>
      <c r="I1513" s="120"/>
      <c r="J1513" s="120"/>
      <c r="K1513" s="195"/>
      <c r="L1513" s="120"/>
      <c r="M1513" s="120"/>
      <c r="N1513" s="120"/>
      <c r="O1513" s="120"/>
      <c r="P1513" s="120"/>
      <c r="Q1513" s="120"/>
      <c r="R1513" s="120"/>
      <c r="S1513" s="120"/>
    </row>
    <row r="1514" spans="1:19" ht="12.75" customHeight="1" x14ac:dyDescent="0.2">
      <c r="A1514" s="120"/>
      <c r="B1514" s="120"/>
      <c r="C1514" s="120"/>
      <c r="D1514" s="120"/>
      <c r="E1514" s="120"/>
      <c r="F1514" s="120"/>
      <c r="G1514" s="120"/>
      <c r="H1514" s="120"/>
      <c r="I1514" s="120"/>
      <c r="J1514" s="120"/>
      <c r="K1514" s="195"/>
      <c r="L1514" s="120"/>
      <c r="M1514" s="120"/>
      <c r="N1514" s="120"/>
      <c r="O1514" s="120"/>
      <c r="P1514" s="120"/>
      <c r="Q1514" s="120"/>
      <c r="R1514" s="120"/>
      <c r="S1514" s="120"/>
    </row>
    <row r="1515" spans="1:19" ht="12.75" customHeight="1" x14ac:dyDescent="0.2">
      <c r="A1515" s="120"/>
      <c r="B1515" s="120"/>
      <c r="C1515" s="120"/>
      <c r="D1515" s="120"/>
      <c r="E1515" s="120"/>
      <c r="F1515" s="120"/>
      <c r="G1515" s="120"/>
      <c r="H1515" s="120"/>
      <c r="I1515" s="120"/>
      <c r="J1515" s="120"/>
      <c r="K1515" s="195"/>
      <c r="L1515" s="120"/>
      <c r="M1515" s="120"/>
      <c r="N1515" s="120"/>
      <c r="O1515" s="120"/>
      <c r="P1515" s="120"/>
      <c r="Q1515" s="120"/>
      <c r="R1515" s="120"/>
      <c r="S1515" s="120"/>
    </row>
    <row r="1516" spans="1:19" ht="12.75" customHeight="1" x14ac:dyDescent="0.2">
      <c r="A1516" s="120"/>
      <c r="B1516" s="120"/>
      <c r="C1516" s="120"/>
      <c r="D1516" s="120"/>
      <c r="E1516" s="120"/>
      <c r="F1516" s="120"/>
      <c r="G1516" s="120"/>
      <c r="H1516" s="120"/>
      <c r="I1516" s="120"/>
      <c r="J1516" s="120"/>
      <c r="K1516" s="195"/>
      <c r="L1516" s="120"/>
      <c r="M1516" s="120"/>
      <c r="N1516" s="120"/>
      <c r="O1516" s="120"/>
      <c r="P1516" s="120"/>
      <c r="Q1516" s="120"/>
      <c r="R1516" s="120"/>
      <c r="S1516" s="120"/>
    </row>
    <row r="1517" spans="1:19" ht="12.75" customHeight="1" x14ac:dyDescent="0.2">
      <c r="A1517" s="120"/>
      <c r="B1517" s="120"/>
      <c r="C1517" s="120"/>
      <c r="D1517" s="120"/>
      <c r="E1517" s="120"/>
      <c r="F1517" s="120"/>
      <c r="G1517" s="120"/>
      <c r="H1517" s="120"/>
      <c r="I1517" s="120"/>
      <c r="J1517" s="120"/>
      <c r="K1517" s="195"/>
      <c r="L1517" s="120"/>
      <c r="M1517" s="120"/>
      <c r="N1517" s="120"/>
      <c r="O1517" s="120"/>
      <c r="P1517" s="120"/>
      <c r="Q1517" s="120"/>
      <c r="R1517" s="120"/>
      <c r="S1517" s="120"/>
    </row>
    <row r="1518" spans="1:19" ht="12.75" customHeight="1" x14ac:dyDescent="0.2">
      <c r="A1518" s="120"/>
      <c r="B1518" s="120"/>
      <c r="C1518" s="120"/>
      <c r="D1518" s="120"/>
      <c r="E1518" s="120"/>
      <c r="F1518" s="120"/>
      <c r="G1518" s="120"/>
      <c r="H1518" s="120"/>
      <c r="I1518" s="120"/>
      <c r="J1518" s="120"/>
      <c r="K1518" s="195"/>
      <c r="L1518" s="120"/>
      <c r="M1518" s="120"/>
      <c r="N1518" s="120"/>
      <c r="O1518" s="120"/>
      <c r="P1518" s="120"/>
      <c r="Q1518" s="120"/>
      <c r="R1518" s="120"/>
      <c r="S1518" s="120"/>
    </row>
    <row r="1519" spans="1:19" ht="12.75" customHeight="1" x14ac:dyDescent="0.2">
      <c r="A1519" s="120"/>
      <c r="B1519" s="120"/>
      <c r="C1519" s="120"/>
      <c r="D1519" s="120"/>
      <c r="E1519" s="120"/>
      <c r="F1519" s="120"/>
      <c r="G1519" s="120"/>
      <c r="H1519" s="120"/>
      <c r="I1519" s="120"/>
      <c r="J1519" s="120"/>
      <c r="K1519" s="195"/>
      <c r="L1519" s="120"/>
      <c r="M1519" s="120"/>
      <c r="N1519" s="120"/>
      <c r="O1519" s="120"/>
      <c r="P1519" s="120"/>
      <c r="Q1519" s="120"/>
      <c r="R1519" s="120"/>
      <c r="S1519" s="120"/>
    </row>
    <row r="1520" spans="1:19" ht="12.75" customHeight="1" x14ac:dyDescent="0.2">
      <c r="A1520" s="120"/>
      <c r="B1520" s="120"/>
      <c r="C1520" s="120"/>
      <c r="D1520" s="120"/>
      <c r="E1520" s="120"/>
      <c r="F1520" s="120"/>
      <c r="G1520" s="120"/>
      <c r="H1520" s="120"/>
      <c r="I1520" s="120"/>
      <c r="J1520" s="120"/>
      <c r="K1520" s="195"/>
      <c r="L1520" s="120"/>
      <c r="M1520" s="120"/>
      <c r="N1520" s="120"/>
      <c r="O1520" s="120"/>
      <c r="P1520" s="120"/>
      <c r="Q1520" s="120"/>
      <c r="R1520" s="120"/>
      <c r="S1520" s="120"/>
    </row>
    <row r="1521" spans="1:19" ht="12.75" customHeight="1" x14ac:dyDescent="0.2">
      <c r="A1521" s="120"/>
      <c r="B1521" s="120"/>
      <c r="C1521" s="120"/>
      <c r="D1521" s="120"/>
      <c r="E1521" s="120"/>
      <c r="F1521" s="120"/>
      <c r="G1521" s="120"/>
      <c r="H1521" s="120"/>
      <c r="I1521" s="120"/>
      <c r="J1521" s="120"/>
      <c r="K1521" s="195"/>
      <c r="L1521" s="120"/>
      <c r="M1521" s="120"/>
      <c r="N1521" s="120"/>
      <c r="O1521" s="120"/>
      <c r="P1521" s="120"/>
      <c r="Q1521" s="120"/>
      <c r="R1521" s="120"/>
      <c r="S1521" s="120"/>
    </row>
    <row r="1522" spans="1:19" ht="12.75" customHeight="1" x14ac:dyDescent="0.2">
      <c r="A1522" s="120"/>
      <c r="B1522" s="120"/>
      <c r="C1522" s="120"/>
      <c r="D1522" s="120"/>
      <c r="E1522" s="120"/>
      <c r="F1522" s="120"/>
      <c r="G1522" s="120"/>
      <c r="H1522" s="120"/>
      <c r="I1522" s="120"/>
      <c r="J1522" s="120"/>
      <c r="K1522" s="195"/>
      <c r="L1522" s="120"/>
      <c r="M1522" s="120"/>
      <c r="N1522" s="120"/>
      <c r="O1522" s="120"/>
      <c r="P1522" s="120"/>
      <c r="Q1522" s="120"/>
      <c r="R1522" s="120"/>
      <c r="S1522" s="120"/>
    </row>
    <row r="1523" spans="1:19" ht="12.75" customHeight="1" x14ac:dyDescent="0.2">
      <c r="A1523" s="120"/>
      <c r="B1523" s="120"/>
      <c r="C1523" s="120"/>
      <c r="D1523" s="120"/>
      <c r="E1523" s="120"/>
      <c r="F1523" s="120"/>
      <c r="G1523" s="120"/>
      <c r="H1523" s="120"/>
      <c r="I1523" s="120"/>
      <c r="J1523" s="120"/>
      <c r="K1523" s="195"/>
      <c r="L1523" s="120"/>
      <c r="M1523" s="120"/>
      <c r="N1523" s="120"/>
      <c r="O1523" s="120"/>
      <c r="P1523" s="120"/>
      <c r="Q1523" s="120"/>
      <c r="R1523" s="120"/>
      <c r="S1523" s="120"/>
    </row>
    <row r="1524" spans="1:19" ht="12.75" customHeight="1" x14ac:dyDescent="0.2">
      <c r="A1524" s="120"/>
      <c r="B1524" s="120"/>
      <c r="C1524" s="120"/>
      <c r="D1524" s="120"/>
      <c r="E1524" s="120"/>
      <c r="F1524" s="120"/>
      <c r="G1524" s="120"/>
      <c r="H1524" s="120"/>
      <c r="I1524" s="120"/>
      <c r="J1524" s="120"/>
      <c r="K1524" s="195"/>
      <c r="L1524" s="120"/>
      <c r="M1524" s="120"/>
      <c r="N1524" s="120"/>
      <c r="O1524" s="120"/>
      <c r="P1524" s="120"/>
      <c r="Q1524" s="120"/>
      <c r="R1524" s="120"/>
      <c r="S1524" s="120"/>
    </row>
    <row r="1525" spans="1:19" ht="12.75" customHeight="1" x14ac:dyDescent="0.2">
      <c r="A1525" s="120"/>
      <c r="B1525" s="120"/>
      <c r="C1525" s="120"/>
      <c r="D1525" s="120"/>
      <c r="E1525" s="120"/>
      <c r="F1525" s="120"/>
      <c r="G1525" s="120"/>
      <c r="H1525" s="120"/>
      <c r="I1525" s="120"/>
      <c r="J1525" s="120"/>
      <c r="K1525" s="195"/>
      <c r="L1525" s="120"/>
      <c r="M1525" s="120"/>
      <c r="N1525" s="120"/>
      <c r="O1525" s="120"/>
      <c r="P1525" s="120"/>
      <c r="Q1525" s="120"/>
      <c r="R1525" s="120"/>
      <c r="S1525" s="120"/>
    </row>
    <row r="1526" spans="1:19" ht="12.75" customHeight="1" x14ac:dyDescent="0.2">
      <c r="A1526" s="120"/>
      <c r="B1526" s="120"/>
      <c r="C1526" s="120"/>
      <c r="D1526" s="120"/>
      <c r="E1526" s="120"/>
      <c r="F1526" s="120"/>
      <c r="G1526" s="120"/>
      <c r="H1526" s="120"/>
      <c r="I1526" s="120"/>
      <c r="J1526" s="120"/>
      <c r="K1526" s="195"/>
      <c r="L1526" s="120"/>
      <c r="M1526" s="120"/>
      <c r="N1526" s="120"/>
      <c r="O1526" s="120"/>
      <c r="P1526" s="120"/>
      <c r="Q1526" s="120"/>
      <c r="R1526" s="120"/>
      <c r="S1526" s="120"/>
    </row>
    <row r="1527" spans="1:19" ht="12.75" customHeight="1" x14ac:dyDescent="0.2">
      <c r="A1527" s="120"/>
      <c r="B1527" s="120"/>
      <c r="C1527" s="120"/>
      <c r="D1527" s="120"/>
      <c r="E1527" s="120"/>
      <c r="F1527" s="120"/>
      <c r="G1527" s="120"/>
      <c r="H1527" s="120"/>
      <c r="I1527" s="120"/>
      <c r="J1527" s="120"/>
      <c r="K1527" s="195"/>
      <c r="L1527" s="120"/>
      <c r="M1527" s="120"/>
      <c r="N1527" s="120"/>
      <c r="O1527" s="120"/>
      <c r="P1527" s="120"/>
      <c r="Q1527" s="120"/>
      <c r="R1527" s="120"/>
      <c r="S1527" s="120"/>
    </row>
    <row r="1528" spans="1:19" ht="12.75" customHeight="1" x14ac:dyDescent="0.2">
      <c r="A1528" s="120"/>
      <c r="B1528" s="120"/>
      <c r="C1528" s="120"/>
      <c r="D1528" s="120"/>
      <c r="E1528" s="120"/>
      <c r="F1528" s="120"/>
      <c r="G1528" s="120"/>
      <c r="H1528" s="120"/>
      <c r="I1528" s="120"/>
      <c r="J1528" s="120"/>
      <c r="K1528" s="195"/>
      <c r="L1528" s="120"/>
      <c r="M1528" s="120"/>
      <c r="N1528" s="120"/>
      <c r="O1528" s="120"/>
      <c r="P1528" s="120"/>
      <c r="Q1528" s="120"/>
      <c r="R1528" s="120"/>
      <c r="S1528" s="120"/>
    </row>
    <row r="1529" spans="1:19" ht="12.75" customHeight="1" x14ac:dyDescent="0.2">
      <c r="A1529" s="120"/>
      <c r="B1529" s="120"/>
      <c r="C1529" s="120"/>
      <c r="D1529" s="120"/>
      <c r="E1529" s="120"/>
      <c r="F1529" s="120"/>
      <c r="G1529" s="120"/>
      <c r="H1529" s="120"/>
      <c r="I1529" s="120"/>
      <c r="J1529" s="120"/>
      <c r="K1529" s="195"/>
      <c r="L1529" s="120"/>
      <c r="M1529" s="120"/>
      <c r="N1529" s="120"/>
      <c r="O1529" s="120"/>
      <c r="P1529" s="120"/>
      <c r="Q1529" s="120"/>
      <c r="R1529" s="120"/>
      <c r="S1529" s="120"/>
    </row>
    <row r="1530" spans="1:19" ht="12.75" customHeight="1" x14ac:dyDescent="0.2">
      <c r="A1530" s="120"/>
      <c r="B1530" s="120"/>
      <c r="C1530" s="120"/>
      <c r="D1530" s="120"/>
      <c r="E1530" s="120"/>
      <c r="F1530" s="120"/>
      <c r="G1530" s="120"/>
      <c r="H1530" s="120"/>
      <c r="I1530" s="120"/>
      <c r="J1530" s="120"/>
      <c r="K1530" s="195"/>
      <c r="L1530" s="120"/>
      <c r="M1530" s="120"/>
      <c r="N1530" s="120"/>
      <c r="O1530" s="120"/>
      <c r="P1530" s="120"/>
      <c r="Q1530" s="120"/>
      <c r="R1530" s="120"/>
      <c r="S1530" s="120"/>
    </row>
    <row r="1531" spans="1:19" ht="12.75" customHeight="1" x14ac:dyDescent="0.2">
      <c r="A1531" s="120"/>
      <c r="B1531" s="120"/>
      <c r="C1531" s="120"/>
      <c r="D1531" s="120"/>
      <c r="E1531" s="120"/>
      <c r="F1531" s="120"/>
      <c r="G1531" s="120"/>
      <c r="H1531" s="120"/>
      <c r="I1531" s="120"/>
      <c r="J1531" s="120"/>
      <c r="K1531" s="195"/>
      <c r="L1531" s="120"/>
      <c r="M1531" s="120"/>
      <c r="N1531" s="120"/>
      <c r="O1531" s="120"/>
      <c r="P1531" s="120"/>
      <c r="Q1531" s="120"/>
      <c r="R1531" s="120"/>
      <c r="S1531" s="120"/>
    </row>
    <row r="1532" spans="1:19" ht="12.75" customHeight="1" x14ac:dyDescent="0.2">
      <c r="A1532" s="120"/>
      <c r="B1532" s="120"/>
      <c r="C1532" s="120"/>
      <c r="D1532" s="120"/>
      <c r="E1532" s="120"/>
      <c r="F1532" s="120"/>
      <c r="G1532" s="120"/>
      <c r="H1532" s="120"/>
      <c r="I1532" s="120"/>
      <c r="J1532" s="120"/>
      <c r="K1532" s="195"/>
      <c r="L1532" s="120"/>
      <c r="M1532" s="120"/>
      <c r="N1532" s="120"/>
      <c r="O1532" s="120"/>
      <c r="P1532" s="120"/>
      <c r="Q1532" s="120"/>
      <c r="R1532" s="120"/>
      <c r="S1532" s="120"/>
    </row>
    <row r="1533" spans="1:19" ht="12.75" customHeight="1" x14ac:dyDescent="0.2">
      <c r="A1533" s="120"/>
      <c r="B1533" s="120"/>
      <c r="C1533" s="120"/>
      <c r="D1533" s="120"/>
      <c r="E1533" s="120"/>
      <c r="F1533" s="120"/>
      <c r="G1533" s="120"/>
      <c r="H1533" s="120"/>
      <c r="I1533" s="120"/>
      <c r="J1533" s="120"/>
      <c r="K1533" s="195"/>
      <c r="L1533" s="120"/>
      <c r="M1533" s="120"/>
      <c r="N1533" s="120"/>
      <c r="O1533" s="120"/>
      <c r="P1533" s="120"/>
      <c r="Q1533" s="120"/>
      <c r="R1533" s="120"/>
      <c r="S1533" s="120"/>
    </row>
    <row r="1534" spans="1:19" ht="12.75" customHeight="1" x14ac:dyDescent="0.2">
      <c r="A1534" s="120"/>
      <c r="B1534" s="120"/>
      <c r="C1534" s="120"/>
      <c r="D1534" s="120"/>
      <c r="E1534" s="120"/>
      <c r="F1534" s="120"/>
      <c r="G1534" s="120"/>
      <c r="H1534" s="120"/>
      <c r="I1534" s="120"/>
      <c r="J1534" s="120"/>
      <c r="K1534" s="195"/>
      <c r="L1534" s="120"/>
      <c r="M1534" s="120"/>
      <c r="N1534" s="120"/>
      <c r="O1534" s="120"/>
      <c r="P1534" s="120"/>
      <c r="Q1534" s="120"/>
      <c r="R1534" s="120"/>
      <c r="S1534" s="120"/>
    </row>
    <row r="1535" spans="1:19" ht="12.75" customHeight="1" x14ac:dyDescent="0.2">
      <c r="A1535" s="120"/>
      <c r="B1535" s="120"/>
      <c r="C1535" s="120"/>
      <c r="D1535" s="120"/>
      <c r="E1535" s="120"/>
      <c r="F1535" s="120"/>
      <c r="G1535" s="120"/>
      <c r="H1535" s="120"/>
      <c r="I1535" s="120"/>
      <c r="J1535" s="120"/>
      <c r="K1535" s="195"/>
      <c r="L1535" s="120"/>
      <c r="M1535" s="120"/>
      <c r="N1535" s="120"/>
      <c r="O1535" s="120"/>
      <c r="P1535" s="120"/>
      <c r="Q1535" s="120"/>
      <c r="R1535" s="120"/>
      <c r="S1535" s="120"/>
    </row>
    <row r="1536" spans="1:19" ht="12.75" customHeight="1" x14ac:dyDescent="0.2">
      <c r="A1536" s="120"/>
      <c r="B1536" s="120"/>
      <c r="C1536" s="120"/>
      <c r="D1536" s="120"/>
      <c r="E1536" s="120"/>
      <c r="F1536" s="120"/>
      <c r="G1536" s="120"/>
      <c r="H1536" s="120"/>
      <c r="I1536" s="120"/>
      <c r="J1536" s="120"/>
      <c r="K1536" s="195"/>
      <c r="L1536" s="120"/>
      <c r="M1536" s="120"/>
      <c r="N1536" s="120"/>
      <c r="O1536" s="120"/>
      <c r="P1536" s="120"/>
      <c r="Q1536" s="120"/>
      <c r="R1536" s="120"/>
      <c r="S1536" s="120"/>
    </row>
    <row r="1537" spans="1:19" ht="12.75" customHeight="1" x14ac:dyDescent="0.2">
      <c r="A1537" s="120"/>
      <c r="B1537" s="120"/>
      <c r="C1537" s="120"/>
      <c r="D1537" s="120"/>
      <c r="E1537" s="120"/>
      <c r="F1537" s="120"/>
      <c r="G1537" s="120"/>
      <c r="H1537" s="120"/>
      <c r="I1537" s="120"/>
      <c r="J1537" s="120"/>
      <c r="K1537" s="195"/>
      <c r="L1537" s="120"/>
      <c r="M1537" s="120"/>
      <c r="N1537" s="120"/>
      <c r="O1537" s="120"/>
      <c r="P1537" s="120"/>
      <c r="Q1537" s="120"/>
      <c r="R1537" s="120"/>
      <c r="S1537" s="120"/>
    </row>
    <row r="1538" spans="1:19" ht="12.75" customHeight="1" x14ac:dyDescent="0.2">
      <c r="A1538" s="120"/>
      <c r="B1538" s="120"/>
      <c r="C1538" s="120"/>
      <c r="D1538" s="120"/>
      <c r="E1538" s="120"/>
      <c r="F1538" s="120"/>
      <c r="G1538" s="120"/>
      <c r="H1538" s="120"/>
      <c r="I1538" s="120"/>
      <c r="J1538" s="120"/>
      <c r="K1538" s="195"/>
      <c r="L1538" s="120"/>
      <c r="M1538" s="120"/>
      <c r="N1538" s="120"/>
      <c r="O1538" s="120"/>
      <c r="P1538" s="120"/>
      <c r="Q1538" s="120"/>
      <c r="R1538" s="120"/>
      <c r="S1538" s="120"/>
    </row>
    <row r="1539" spans="1:19" ht="12.75" customHeight="1" x14ac:dyDescent="0.2">
      <c r="A1539" s="120"/>
      <c r="B1539" s="120"/>
      <c r="C1539" s="120"/>
      <c r="D1539" s="120"/>
      <c r="E1539" s="120"/>
      <c r="F1539" s="120"/>
      <c r="G1539" s="120"/>
      <c r="H1539" s="120"/>
      <c r="I1539" s="120"/>
      <c r="J1539" s="120"/>
      <c r="K1539" s="195"/>
      <c r="L1539" s="120"/>
      <c r="M1539" s="120"/>
      <c r="N1539" s="120"/>
      <c r="O1539" s="120"/>
      <c r="P1539" s="120"/>
      <c r="Q1539" s="120"/>
      <c r="R1539" s="120"/>
      <c r="S1539" s="120"/>
    </row>
    <row r="1540" spans="1:19" ht="12.75" customHeight="1" x14ac:dyDescent="0.2">
      <c r="A1540" s="120"/>
      <c r="B1540" s="120"/>
      <c r="C1540" s="120"/>
      <c r="D1540" s="120"/>
      <c r="E1540" s="120"/>
      <c r="F1540" s="120"/>
      <c r="G1540" s="120"/>
      <c r="H1540" s="120"/>
      <c r="I1540" s="120"/>
      <c r="J1540" s="120"/>
      <c r="K1540" s="195"/>
      <c r="L1540" s="120"/>
      <c r="M1540" s="120"/>
      <c r="N1540" s="120"/>
      <c r="O1540" s="120"/>
      <c r="P1540" s="120"/>
      <c r="Q1540" s="120"/>
      <c r="R1540" s="120"/>
      <c r="S1540" s="120"/>
    </row>
    <row r="1541" spans="1:19" ht="12.75" customHeight="1" x14ac:dyDescent="0.2">
      <c r="A1541" s="120"/>
      <c r="B1541" s="120"/>
      <c r="C1541" s="120"/>
      <c r="D1541" s="120"/>
      <c r="E1541" s="120"/>
      <c r="F1541" s="120"/>
      <c r="G1541" s="120"/>
      <c r="H1541" s="120"/>
      <c r="I1541" s="120"/>
      <c r="J1541" s="120"/>
      <c r="K1541" s="195"/>
      <c r="L1541" s="120"/>
      <c r="M1541" s="120"/>
      <c r="N1541" s="120"/>
      <c r="O1541" s="120"/>
      <c r="P1541" s="120"/>
      <c r="Q1541" s="120"/>
      <c r="R1541" s="120"/>
      <c r="S1541" s="120"/>
    </row>
    <row r="1542" spans="1:19" ht="12.75" customHeight="1" x14ac:dyDescent="0.2">
      <c r="A1542" s="120"/>
      <c r="B1542" s="120"/>
      <c r="C1542" s="120"/>
      <c r="D1542" s="120"/>
      <c r="E1542" s="120"/>
      <c r="F1542" s="120"/>
      <c r="G1542" s="120"/>
      <c r="H1542" s="120"/>
      <c r="I1542" s="120"/>
      <c r="J1542" s="120"/>
      <c r="K1542" s="195"/>
      <c r="L1542" s="120"/>
      <c r="M1542" s="120"/>
      <c r="N1542" s="120"/>
      <c r="O1542" s="120"/>
      <c r="P1542" s="120"/>
      <c r="Q1542" s="120"/>
      <c r="R1542" s="120"/>
      <c r="S1542" s="120"/>
    </row>
    <row r="1543" spans="1:19" ht="12.75" customHeight="1" x14ac:dyDescent="0.2">
      <c r="A1543" s="120"/>
      <c r="B1543" s="120"/>
      <c r="C1543" s="120"/>
      <c r="D1543" s="120"/>
      <c r="E1543" s="120"/>
      <c r="F1543" s="120"/>
      <c r="G1543" s="120"/>
      <c r="H1543" s="120"/>
      <c r="I1543" s="120"/>
      <c r="J1543" s="120"/>
      <c r="K1543" s="195"/>
      <c r="L1543" s="120"/>
      <c r="M1543" s="120"/>
      <c r="N1543" s="120"/>
      <c r="O1543" s="120"/>
      <c r="P1543" s="120"/>
      <c r="Q1543" s="120"/>
      <c r="R1543" s="120"/>
      <c r="S1543" s="120"/>
    </row>
    <row r="1544" spans="1:19" ht="12.75" customHeight="1" x14ac:dyDescent="0.2">
      <c r="A1544" s="120"/>
      <c r="B1544" s="120"/>
      <c r="C1544" s="120"/>
      <c r="D1544" s="120"/>
      <c r="E1544" s="120"/>
      <c r="F1544" s="120"/>
      <c r="G1544" s="120"/>
      <c r="H1544" s="120"/>
      <c r="I1544" s="120"/>
      <c r="J1544" s="120"/>
      <c r="K1544" s="195"/>
      <c r="L1544" s="120"/>
      <c r="M1544" s="120"/>
      <c r="N1544" s="120"/>
      <c r="O1544" s="120"/>
      <c r="P1544" s="120"/>
      <c r="Q1544" s="120"/>
      <c r="R1544" s="120"/>
      <c r="S1544" s="120"/>
    </row>
    <row r="1545" spans="1:19" ht="12.75" customHeight="1" x14ac:dyDescent="0.2">
      <c r="A1545" s="120"/>
      <c r="B1545" s="120"/>
      <c r="C1545" s="120"/>
      <c r="D1545" s="120"/>
      <c r="E1545" s="120"/>
      <c r="F1545" s="120"/>
      <c r="G1545" s="120"/>
      <c r="H1545" s="120"/>
      <c r="I1545" s="120"/>
      <c r="J1545" s="120"/>
      <c r="K1545" s="195"/>
      <c r="L1545" s="120"/>
      <c r="M1545" s="120"/>
      <c r="N1545" s="120"/>
      <c r="O1545" s="120"/>
      <c r="P1545" s="120"/>
      <c r="Q1545" s="120"/>
      <c r="R1545" s="120"/>
      <c r="S1545" s="120"/>
    </row>
    <row r="1546" spans="1:19" ht="12.75" customHeight="1" x14ac:dyDescent="0.2">
      <c r="A1546" s="120"/>
      <c r="B1546" s="120"/>
      <c r="C1546" s="120"/>
      <c r="D1546" s="120"/>
      <c r="E1546" s="120"/>
      <c r="F1546" s="120"/>
      <c r="G1546" s="120"/>
      <c r="H1546" s="120"/>
      <c r="I1546" s="120"/>
      <c r="J1546" s="120"/>
      <c r="K1546" s="195"/>
      <c r="L1546" s="120"/>
      <c r="M1546" s="120"/>
      <c r="N1546" s="120"/>
      <c r="O1546" s="120"/>
      <c r="P1546" s="120"/>
      <c r="Q1546" s="120"/>
      <c r="R1546" s="120"/>
      <c r="S1546" s="120"/>
    </row>
    <row r="1547" spans="1:19" ht="12.75" customHeight="1" x14ac:dyDescent="0.2">
      <c r="A1547" s="120"/>
      <c r="B1547" s="120"/>
      <c r="C1547" s="120"/>
      <c r="D1547" s="120"/>
      <c r="E1547" s="120"/>
      <c r="F1547" s="120"/>
      <c r="G1547" s="120"/>
      <c r="H1547" s="120"/>
      <c r="I1547" s="120"/>
      <c r="J1547" s="120"/>
      <c r="K1547" s="195"/>
      <c r="L1547" s="120"/>
      <c r="M1547" s="120"/>
      <c r="N1547" s="120"/>
      <c r="O1547" s="120"/>
      <c r="P1547" s="120"/>
      <c r="Q1547" s="120"/>
      <c r="R1547" s="120"/>
      <c r="S1547" s="120"/>
    </row>
    <row r="1548" spans="1:19" ht="12.75" customHeight="1" x14ac:dyDescent="0.2">
      <c r="A1548" s="120"/>
      <c r="B1548" s="120"/>
      <c r="C1548" s="120"/>
      <c r="D1548" s="120"/>
      <c r="E1548" s="120"/>
      <c r="F1548" s="120"/>
      <c r="G1548" s="120"/>
      <c r="H1548" s="120"/>
      <c r="I1548" s="120"/>
      <c r="J1548" s="120"/>
      <c r="K1548" s="195"/>
      <c r="L1548" s="120"/>
      <c r="M1548" s="120"/>
      <c r="N1548" s="120"/>
      <c r="O1548" s="120"/>
      <c r="P1548" s="120"/>
      <c r="Q1548" s="120"/>
      <c r="R1548" s="120"/>
      <c r="S1548" s="120"/>
    </row>
    <row r="1549" spans="1:19" ht="12.75" customHeight="1" x14ac:dyDescent="0.2">
      <c r="A1549" s="120"/>
      <c r="B1549" s="120"/>
      <c r="C1549" s="120"/>
      <c r="D1549" s="120"/>
      <c r="E1549" s="120"/>
      <c r="F1549" s="120"/>
      <c r="G1549" s="120"/>
      <c r="H1549" s="120"/>
      <c r="I1549" s="120"/>
      <c r="J1549" s="120"/>
      <c r="K1549" s="195"/>
      <c r="L1549" s="120"/>
      <c r="M1549" s="120"/>
      <c r="N1549" s="120"/>
      <c r="O1549" s="120"/>
      <c r="P1549" s="120"/>
      <c r="Q1549" s="120"/>
      <c r="R1549" s="120"/>
      <c r="S1549" s="120"/>
    </row>
    <row r="1550" spans="1:19" ht="12.75" customHeight="1" x14ac:dyDescent="0.2">
      <c r="A1550" s="120"/>
      <c r="B1550" s="120"/>
      <c r="C1550" s="120"/>
      <c r="D1550" s="120"/>
      <c r="E1550" s="120"/>
      <c r="F1550" s="120"/>
      <c r="G1550" s="120"/>
      <c r="H1550" s="120"/>
      <c r="I1550" s="120"/>
      <c r="J1550" s="120"/>
      <c r="K1550" s="195"/>
      <c r="L1550" s="120"/>
      <c r="M1550" s="120"/>
      <c r="N1550" s="120"/>
      <c r="O1550" s="120"/>
      <c r="P1550" s="120"/>
      <c r="Q1550" s="120"/>
      <c r="R1550" s="120"/>
      <c r="S1550" s="120"/>
    </row>
    <row r="1551" spans="1:19" ht="12.75" customHeight="1" x14ac:dyDescent="0.2">
      <c r="A1551" s="120"/>
      <c r="B1551" s="120"/>
      <c r="C1551" s="120"/>
      <c r="D1551" s="120"/>
      <c r="E1551" s="120"/>
      <c r="F1551" s="120"/>
      <c r="G1551" s="120"/>
      <c r="H1551" s="120"/>
      <c r="I1551" s="120"/>
      <c r="J1551" s="120"/>
      <c r="K1551" s="195"/>
      <c r="L1551" s="120"/>
      <c r="M1551" s="120"/>
      <c r="N1551" s="120"/>
      <c r="O1551" s="120"/>
      <c r="P1551" s="120"/>
      <c r="Q1551" s="120"/>
      <c r="R1551" s="120"/>
      <c r="S1551" s="120"/>
    </row>
    <row r="1552" spans="1:19" ht="12.75" customHeight="1" x14ac:dyDescent="0.2">
      <c r="A1552" s="120"/>
      <c r="B1552" s="120"/>
      <c r="C1552" s="120"/>
      <c r="D1552" s="120"/>
      <c r="E1552" s="120"/>
      <c r="F1552" s="120"/>
      <c r="G1552" s="120"/>
      <c r="H1552" s="120"/>
      <c r="I1552" s="120"/>
      <c r="J1552" s="120"/>
      <c r="K1552" s="195"/>
      <c r="L1552" s="120"/>
      <c r="M1552" s="120"/>
      <c r="N1552" s="120"/>
      <c r="O1552" s="120"/>
      <c r="P1552" s="120"/>
      <c r="Q1552" s="120"/>
      <c r="R1552" s="120"/>
      <c r="S1552" s="120"/>
    </row>
    <row r="1553" spans="1:19" ht="12.75" customHeight="1" x14ac:dyDescent="0.2">
      <c r="A1553" s="120"/>
      <c r="B1553" s="120"/>
      <c r="C1553" s="120"/>
      <c r="D1553" s="120"/>
      <c r="E1553" s="120"/>
      <c r="F1553" s="120"/>
      <c r="G1553" s="120"/>
      <c r="H1553" s="120"/>
      <c r="I1553" s="120"/>
      <c r="J1553" s="120"/>
      <c r="K1553" s="195"/>
      <c r="L1553" s="120"/>
      <c r="M1553" s="120"/>
      <c r="N1553" s="120"/>
      <c r="O1553" s="120"/>
      <c r="P1553" s="120"/>
      <c r="Q1553" s="120"/>
      <c r="R1553" s="120"/>
      <c r="S1553" s="120"/>
    </row>
    <row r="1554" spans="1:19" ht="12.75" customHeight="1" x14ac:dyDescent="0.2">
      <c r="A1554" s="120"/>
      <c r="B1554" s="120"/>
      <c r="C1554" s="120"/>
      <c r="D1554" s="120"/>
      <c r="E1554" s="120"/>
      <c r="F1554" s="120"/>
      <c r="G1554" s="120"/>
      <c r="H1554" s="120"/>
      <c r="I1554" s="120"/>
      <c r="J1554" s="120"/>
      <c r="K1554" s="195"/>
      <c r="L1554" s="120"/>
      <c r="M1554" s="120"/>
      <c r="N1554" s="120"/>
      <c r="O1554" s="120"/>
      <c r="P1554" s="120"/>
      <c r="Q1554" s="120"/>
      <c r="R1554" s="120"/>
      <c r="S1554" s="120"/>
    </row>
    <row r="1555" spans="1:19" ht="12.75" customHeight="1" x14ac:dyDescent="0.2">
      <c r="A1555" s="120"/>
      <c r="B1555" s="120"/>
      <c r="C1555" s="120"/>
      <c r="D1555" s="120"/>
      <c r="E1555" s="120"/>
      <c r="F1555" s="120"/>
      <c r="G1555" s="120"/>
      <c r="H1555" s="120"/>
      <c r="I1555" s="120"/>
      <c r="J1555" s="120"/>
      <c r="K1555" s="195"/>
      <c r="L1555" s="120"/>
      <c r="M1555" s="120"/>
      <c r="N1555" s="120"/>
      <c r="O1555" s="120"/>
      <c r="P1555" s="120"/>
      <c r="Q1555" s="120"/>
      <c r="R1555" s="120"/>
      <c r="S1555" s="120"/>
    </row>
    <row r="1556" spans="1:19" ht="12.75" customHeight="1" x14ac:dyDescent="0.2">
      <c r="A1556" s="120"/>
      <c r="B1556" s="120"/>
      <c r="C1556" s="120"/>
      <c r="D1556" s="120"/>
      <c r="E1556" s="120"/>
      <c r="F1556" s="120"/>
      <c r="G1556" s="120"/>
      <c r="H1556" s="120"/>
      <c r="I1556" s="120"/>
      <c r="J1556" s="120"/>
      <c r="K1556" s="195"/>
      <c r="L1556" s="120"/>
      <c r="M1556" s="120"/>
      <c r="N1556" s="120"/>
      <c r="O1556" s="120"/>
      <c r="P1556" s="120"/>
      <c r="Q1556" s="120"/>
      <c r="R1556" s="120"/>
      <c r="S1556" s="120"/>
    </row>
    <row r="1557" spans="1:19" ht="12.75" customHeight="1" x14ac:dyDescent="0.2">
      <c r="A1557" s="120"/>
      <c r="B1557" s="120"/>
      <c r="C1557" s="120"/>
      <c r="D1557" s="120"/>
      <c r="E1557" s="120"/>
      <c r="F1557" s="120"/>
      <c r="G1557" s="120"/>
      <c r="H1557" s="120"/>
      <c r="I1557" s="120"/>
      <c r="J1557" s="120"/>
      <c r="K1557" s="195"/>
      <c r="L1557" s="120"/>
      <c r="M1557" s="120"/>
      <c r="N1557" s="120"/>
      <c r="O1557" s="120"/>
      <c r="P1557" s="120"/>
      <c r="Q1557" s="120"/>
      <c r="R1557" s="120"/>
      <c r="S1557" s="120"/>
    </row>
    <row r="1558" spans="1:19" ht="12.75" customHeight="1" x14ac:dyDescent="0.2">
      <c r="A1558" s="120"/>
      <c r="B1558" s="120"/>
      <c r="C1558" s="120"/>
      <c r="D1558" s="120"/>
      <c r="E1558" s="120"/>
      <c r="F1558" s="120"/>
      <c r="G1558" s="120"/>
      <c r="H1558" s="120"/>
      <c r="I1558" s="120"/>
      <c r="J1558" s="120"/>
      <c r="K1558" s="195"/>
      <c r="L1558" s="120"/>
      <c r="M1558" s="120"/>
      <c r="N1558" s="120"/>
      <c r="O1558" s="120"/>
      <c r="P1558" s="120"/>
      <c r="Q1558" s="120"/>
      <c r="R1558" s="120"/>
      <c r="S1558" s="120"/>
    </row>
    <row r="1559" spans="1:19" ht="12.75" customHeight="1" x14ac:dyDescent="0.2">
      <c r="A1559" s="120"/>
      <c r="B1559" s="120"/>
      <c r="C1559" s="120"/>
      <c r="D1559" s="120"/>
      <c r="E1559" s="120"/>
      <c r="F1559" s="120"/>
      <c r="G1559" s="120"/>
      <c r="H1559" s="120"/>
      <c r="I1559" s="120"/>
      <c r="J1559" s="120"/>
      <c r="K1559" s="195"/>
      <c r="L1559" s="120"/>
      <c r="M1559" s="120"/>
      <c r="N1559" s="120"/>
      <c r="O1559" s="120"/>
      <c r="P1559" s="120"/>
      <c r="Q1559" s="120"/>
      <c r="R1559" s="120"/>
      <c r="S1559" s="120"/>
    </row>
    <row r="1560" spans="1:19" ht="12.75" customHeight="1" x14ac:dyDescent="0.2">
      <c r="A1560" s="120"/>
      <c r="B1560" s="120"/>
      <c r="C1560" s="120"/>
      <c r="D1560" s="120"/>
      <c r="E1560" s="120"/>
      <c r="F1560" s="120"/>
      <c r="G1560" s="120"/>
      <c r="H1560" s="120"/>
      <c r="I1560" s="120"/>
      <c r="J1560" s="120"/>
      <c r="K1560" s="195"/>
      <c r="L1560" s="120"/>
      <c r="M1560" s="120"/>
      <c r="N1560" s="120"/>
      <c r="O1560" s="120"/>
      <c r="P1560" s="120"/>
      <c r="Q1560" s="120"/>
      <c r="R1560" s="120"/>
      <c r="S1560" s="120"/>
    </row>
    <row r="1561" spans="1:19" ht="12.75" customHeight="1" x14ac:dyDescent="0.2">
      <c r="A1561" s="120"/>
      <c r="B1561" s="120"/>
      <c r="C1561" s="120"/>
      <c r="D1561" s="120"/>
      <c r="E1561" s="120"/>
      <c r="F1561" s="120"/>
      <c r="G1561" s="120"/>
      <c r="H1561" s="120"/>
      <c r="I1561" s="120"/>
      <c r="J1561" s="120"/>
      <c r="K1561" s="195"/>
      <c r="L1561" s="120"/>
      <c r="M1561" s="120"/>
      <c r="N1561" s="120"/>
      <c r="O1561" s="120"/>
      <c r="P1561" s="120"/>
      <c r="Q1561" s="120"/>
      <c r="R1561" s="120"/>
      <c r="S1561" s="120"/>
    </row>
    <row r="1562" spans="1:19" ht="12.75" customHeight="1" x14ac:dyDescent="0.2">
      <c r="A1562" s="120"/>
      <c r="B1562" s="120"/>
      <c r="C1562" s="120"/>
      <c r="D1562" s="120"/>
      <c r="E1562" s="120"/>
      <c r="F1562" s="120"/>
      <c r="G1562" s="120"/>
      <c r="H1562" s="120"/>
      <c r="I1562" s="120"/>
      <c r="J1562" s="120"/>
      <c r="K1562" s="195"/>
      <c r="L1562" s="120"/>
      <c r="M1562" s="120"/>
      <c r="N1562" s="120"/>
      <c r="O1562" s="120"/>
      <c r="P1562" s="120"/>
      <c r="Q1562" s="120"/>
      <c r="R1562" s="120"/>
      <c r="S1562" s="120"/>
    </row>
    <row r="1563" spans="1:19" ht="12.75" customHeight="1" x14ac:dyDescent="0.2">
      <c r="A1563" s="120"/>
      <c r="B1563" s="120"/>
      <c r="C1563" s="120"/>
      <c r="D1563" s="120"/>
      <c r="E1563" s="120"/>
      <c r="F1563" s="120"/>
      <c r="G1563" s="120"/>
      <c r="H1563" s="120"/>
      <c r="I1563" s="120"/>
      <c r="J1563" s="120"/>
      <c r="K1563" s="195"/>
      <c r="L1563" s="120"/>
      <c r="M1563" s="120"/>
      <c r="N1563" s="120"/>
      <c r="O1563" s="120"/>
      <c r="P1563" s="120"/>
      <c r="Q1563" s="120"/>
      <c r="R1563" s="120"/>
      <c r="S1563" s="120"/>
    </row>
    <row r="1564" spans="1:19" ht="12.75" customHeight="1" x14ac:dyDescent="0.2">
      <c r="A1564" s="120"/>
      <c r="B1564" s="120"/>
      <c r="C1564" s="120"/>
      <c r="D1564" s="120"/>
      <c r="E1564" s="120"/>
      <c r="F1564" s="120"/>
      <c r="G1564" s="120"/>
      <c r="H1564" s="120"/>
      <c r="I1564" s="120"/>
      <c r="J1564" s="120"/>
      <c r="K1564" s="195"/>
      <c r="L1564" s="120"/>
      <c r="M1564" s="120"/>
      <c r="N1564" s="120"/>
      <c r="O1564" s="120"/>
      <c r="P1564" s="120"/>
      <c r="Q1564" s="120"/>
      <c r="R1564" s="120"/>
      <c r="S1564" s="120"/>
    </row>
    <row r="1565" spans="1:19" ht="12.75" customHeight="1" x14ac:dyDescent="0.2">
      <c r="A1565" s="120"/>
      <c r="B1565" s="120"/>
      <c r="C1565" s="120"/>
      <c r="D1565" s="120"/>
      <c r="E1565" s="120"/>
      <c r="F1565" s="120"/>
      <c r="G1565" s="120"/>
      <c r="H1565" s="120"/>
      <c r="I1565" s="120"/>
      <c r="J1565" s="120"/>
      <c r="K1565" s="195"/>
      <c r="L1565" s="120"/>
      <c r="M1565" s="120"/>
      <c r="N1565" s="120"/>
      <c r="O1565" s="120"/>
      <c r="P1565" s="120"/>
      <c r="Q1565" s="120"/>
      <c r="R1565" s="120"/>
      <c r="S1565" s="120"/>
    </row>
    <row r="1566" spans="1:19" ht="12.75" customHeight="1" x14ac:dyDescent="0.2">
      <c r="A1566" s="120"/>
      <c r="B1566" s="120"/>
      <c r="C1566" s="120"/>
      <c r="D1566" s="120"/>
      <c r="E1566" s="120"/>
      <c r="F1566" s="120"/>
      <c r="G1566" s="120"/>
      <c r="H1566" s="120"/>
      <c r="I1566" s="120"/>
      <c r="J1566" s="120"/>
      <c r="K1566" s="195"/>
      <c r="L1566" s="120"/>
      <c r="M1566" s="120"/>
      <c r="N1566" s="120"/>
      <c r="O1566" s="120"/>
      <c r="P1566" s="120"/>
      <c r="Q1566" s="120"/>
      <c r="R1566" s="120"/>
      <c r="S1566" s="120"/>
    </row>
    <row r="1567" spans="1:19" ht="12.75" customHeight="1" x14ac:dyDescent="0.2">
      <c r="A1567" s="120"/>
      <c r="B1567" s="120"/>
      <c r="C1567" s="120"/>
      <c r="D1567" s="120"/>
      <c r="E1567" s="120"/>
      <c r="F1567" s="120"/>
      <c r="G1567" s="120"/>
      <c r="H1567" s="120"/>
      <c r="I1567" s="120"/>
      <c r="J1567" s="120"/>
      <c r="K1567" s="195"/>
      <c r="L1567" s="120"/>
      <c r="M1567" s="120"/>
      <c r="N1567" s="120"/>
      <c r="O1567" s="120"/>
      <c r="P1567" s="120"/>
      <c r="Q1567" s="120"/>
      <c r="R1567" s="120"/>
      <c r="S1567" s="120"/>
    </row>
    <row r="1568" spans="1:19" ht="12.75" customHeight="1" x14ac:dyDescent="0.2">
      <c r="A1568" s="120"/>
      <c r="B1568" s="120"/>
      <c r="C1568" s="120"/>
      <c r="D1568" s="120"/>
      <c r="E1568" s="120"/>
      <c r="F1568" s="120"/>
      <c r="G1568" s="120"/>
      <c r="H1568" s="120"/>
      <c r="I1568" s="120"/>
      <c r="J1568" s="120"/>
      <c r="K1568" s="195"/>
      <c r="L1568" s="120"/>
      <c r="M1568" s="120"/>
      <c r="N1568" s="120"/>
      <c r="O1568" s="120"/>
      <c r="P1568" s="120"/>
      <c r="Q1568" s="120"/>
      <c r="R1568" s="120"/>
      <c r="S1568" s="120"/>
    </row>
    <row r="1569" spans="1:19" ht="12.75" customHeight="1" x14ac:dyDescent="0.2">
      <c r="A1569" s="120"/>
      <c r="B1569" s="120"/>
      <c r="C1569" s="120"/>
      <c r="D1569" s="120"/>
      <c r="E1569" s="120"/>
      <c r="F1569" s="120"/>
      <c r="G1569" s="120"/>
      <c r="H1569" s="120"/>
      <c r="I1569" s="120"/>
      <c r="J1569" s="120"/>
      <c r="K1569" s="195"/>
      <c r="L1569" s="120"/>
      <c r="M1569" s="120"/>
      <c r="N1569" s="120"/>
      <c r="O1569" s="120"/>
      <c r="P1569" s="120"/>
      <c r="Q1569" s="120"/>
      <c r="R1569" s="120"/>
      <c r="S1569" s="120"/>
    </row>
    <row r="1570" spans="1:19" ht="12.75" customHeight="1" x14ac:dyDescent="0.2">
      <c r="A1570" s="120"/>
      <c r="B1570" s="120"/>
      <c r="C1570" s="120"/>
      <c r="D1570" s="120"/>
      <c r="E1570" s="120"/>
      <c r="F1570" s="120"/>
      <c r="G1570" s="120"/>
      <c r="H1570" s="120"/>
      <c r="I1570" s="120"/>
      <c r="J1570" s="120"/>
      <c r="K1570" s="195"/>
      <c r="L1570" s="120"/>
      <c r="M1570" s="120"/>
      <c r="N1570" s="120"/>
      <c r="O1570" s="120"/>
      <c r="P1570" s="120"/>
      <c r="Q1570" s="120"/>
      <c r="R1570" s="120"/>
      <c r="S1570" s="120"/>
    </row>
    <row r="1571" spans="1:19" ht="12.75" customHeight="1" x14ac:dyDescent="0.2">
      <c r="A1571" s="120"/>
      <c r="B1571" s="120"/>
      <c r="C1571" s="120"/>
      <c r="D1571" s="120"/>
      <c r="E1571" s="120"/>
      <c r="F1571" s="120"/>
      <c r="G1571" s="120"/>
      <c r="H1571" s="120"/>
      <c r="I1571" s="120"/>
      <c r="J1571" s="120"/>
      <c r="K1571" s="195"/>
      <c r="L1571" s="120"/>
      <c r="M1571" s="120"/>
      <c r="N1571" s="120"/>
      <c r="O1571" s="120"/>
      <c r="P1571" s="120"/>
      <c r="Q1571" s="120"/>
      <c r="R1571" s="120"/>
      <c r="S1571" s="120"/>
    </row>
    <row r="1572" spans="1:19" ht="12.75" customHeight="1" x14ac:dyDescent="0.2">
      <c r="A1572" s="120"/>
      <c r="B1572" s="120"/>
      <c r="C1572" s="120"/>
      <c r="D1572" s="120"/>
      <c r="E1572" s="120"/>
      <c r="F1572" s="120"/>
      <c r="G1572" s="120"/>
      <c r="H1572" s="120"/>
      <c r="I1572" s="120"/>
      <c r="J1572" s="120"/>
      <c r="K1572" s="195"/>
      <c r="L1572" s="120"/>
      <c r="M1572" s="120"/>
      <c r="N1572" s="120"/>
      <c r="O1572" s="120"/>
      <c r="P1572" s="120"/>
      <c r="Q1572" s="120"/>
      <c r="R1572" s="120"/>
      <c r="S1572" s="120"/>
    </row>
    <row r="1573" spans="1:19" ht="12.75" customHeight="1" x14ac:dyDescent="0.2">
      <c r="A1573" s="120"/>
      <c r="B1573" s="120"/>
      <c r="C1573" s="120"/>
      <c r="D1573" s="120"/>
      <c r="E1573" s="120"/>
      <c r="F1573" s="120"/>
      <c r="G1573" s="120"/>
      <c r="H1573" s="120"/>
      <c r="I1573" s="120"/>
      <c r="J1573" s="120"/>
      <c r="K1573" s="195"/>
      <c r="L1573" s="120"/>
      <c r="M1573" s="120"/>
      <c r="N1573" s="120"/>
      <c r="O1573" s="120"/>
      <c r="P1573" s="120"/>
      <c r="Q1573" s="120"/>
      <c r="R1573" s="120"/>
      <c r="S1573" s="120"/>
    </row>
    <row r="1574" spans="1:19" ht="12.75" customHeight="1" x14ac:dyDescent="0.2">
      <c r="A1574" s="120"/>
      <c r="B1574" s="120"/>
      <c r="C1574" s="120"/>
      <c r="D1574" s="120"/>
      <c r="E1574" s="120"/>
      <c r="F1574" s="120"/>
      <c r="G1574" s="120"/>
      <c r="H1574" s="120"/>
      <c r="I1574" s="120"/>
      <c r="J1574" s="120"/>
      <c r="K1574" s="195"/>
      <c r="L1574" s="120"/>
      <c r="M1574" s="120"/>
      <c r="N1574" s="120"/>
      <c r="O1574" s="120"/>
      <c r="P1574" s="120"/>
      <c r="Q1574" s="120"/>
      <c r="R1574" s="120"/>
      <c r="S1574" s="120"/>
    </row>
    <row r="1575" spans="1:19" ht="12.75" customHeight="1" x14ac:dyDescent="0.2">
      <c r="A1575" s="120"/>
      <c r="B1575" s="120"/>
      <c r="C1575" s="120"/>
      <c r="D1575" s="120"/>
      <c r="E1575" s="120"/>
      <c r="F1575" s="120"/>
      <c r="G1575" s="120"/>
      <c r="H1575" s="120"/>
      <c r="I1575" s="120"/>
      <c r="J1575" s="120"/>
      <c r="K1575" s="195"/>
      <c r="L1575" s="120"/>
      <c r="M1575" s="120"/>
      <c r="N1575" s="120"/>
      <c r="O1575" s="120"/>
      <c r="P1575" s="120"/>
      <c r="Q1575" s="120"/>
      <c r="R1575" s="120"/>
      <c r="S1575" s="120"/>
    </row>
    <row r="1576" spans="1:19" ht="12.75" customHeight="1" x14ac:dyDescent="0.2">
      <c r="A1576" s="120"/>
      <c r="B1576" s="120"/>
      <c r="C1576" s="120"/>
      <c r="D1576" s="120"/>
      <c r="E1576" s="120"/>
      <c r="F1576" s="120"/>
      <c r="G1576" s="120"/>
      <c r="H1576" s="120"/>
      <c r="I1576" s="120"/>
      <c r="J1576" s="120"/>
      <c r="K1576" s="195"/>
      <c r="L1576" s="120"/>
      <c r="M1576" s="120"/>
      <c r="N1576" s="120"/>
      <c r="O1576" s="120"/>
      <c r="P1576" s="120"/>
      <c r="Q1576" s="120"/>
      <c r="R1576" s="120"/>
      <c r="S1576" s="120"/>
    </row>
    <row r="1577" spans="1:19" ht="12.75" customHeight="1" x14ac:dyDescent="0.2">
      <c r="A1577" s="120"/>
      <c r="B1577" s="120"/>
      <c r="C1577" s="120"/>
      <c r="D1577" s="120"/>
      <c r="E1577" s="120"/>
      <c r="F1577" s="120"/>
      <c r="G1577" s="120"/>
      <c r="H1577" s="120"/>
      <c r="I1577" s="120"/>
      <c r="J1577" s="120"/>
      <c r="K1577" s="195"/>
      <c r="L1577" s="120"/>
      <c r="M1577" s="120"/>
      <c r="N1577" s="120"/>
      <c r="O1577" s="120"/>
      <c r="P1577" s="120"/>
      <c r="Q1577" s="120"/>
      <c r="R1577" s="120"/>
      <c r="S1577" s="120"/>
    </row>
    <row r="1578" spans="1:19" ht="12.75" customHeight="1" x14ac:dyDescent="0.2">
      <c r="A1578" s="120"/>
      <c r="B1578" s="120"/>
      <c r="C1578" s="120"/>
      <c r="D1578" s="120"/>
      <c r="E1578" s="120"/>
      <c r="F1578" s="120"/>
      <c r="G1578" s="120"/>
      <c r="H1578" s="120"/>
      <c r="I1578" s="120"/>
      <c r="J1578" s="120"/>
      <c r="K1578" s="195"/>
      <c r="L1578" s="120"/>
      <c r="M1578" s="120"/>
      <c r="N1578" s="120"/>
      <c r="O1578" s="120"/>
      <c r="P1578" s="120"/>
      <c r="Q1578" s="120"/>
      <c r="R1578" s="120"/>
      <c r="S1578" s="120"/>
    </row>
    <row r="1579" spans="1:19" ht="12.75" customHeight="1" x14ac:dyDescent="0.2">
      <c r="A1579" s="120"/>
      <c r="B1579" s="120"/>
      <c r="C1579" s="120"/>
      <c r="D1579" s="120"/>
      <c r="E1579" s="120"/>
      <c r="F1579" s="120"/>
      <c r="G1579" s="120"/>
      <c r="H1579" s="120"/>
      <c r="I1579" s="120"/>
      <c r="J1579" s="120"/>
      <c r="K1579" s="195"/>
      <c r="L1579" s="120"/>
      <c r="M1579" s="120"/>
      <c r="N1579" s="120"/>
      <c r="O1579" s="120"/>
      <c r="P1579" s="120"/>
      <c r="Q1579" s="120"/>
      <c r="R1579" s="120"/>
      <c r="S1579" s="120"/>
    </row>
    <row r="1580" spans="1:19" ht="12.75" customHeight="1" x14ac:dyDescent="0.2">
      <c r="A1580" s="120"/>
      <c r="B1580" s="120"/>
      <c r="C1580" s="120"/>
      <c r="D1580" s="120"/>
      <c r="E1580" s="120"/>
      <c r="F1580" s="120"/>
      <c r="G1580" s="120"/>
      <c r="H1580" s="120"/>
      <c r="I1580" s="120"/>
      <c r="J1580" s="120"/>
      <c r="K1580" s="195"/>
      <c r="L1580" s="120"/>
      <c r="M1580" s="120"/>
      <c r="N1580" s="120"/>
      <c r="O1580" s="120"/>
      <c r="P1580" s="120"/>
      <c r="Q1580" s="120"/>
      <c r="R1580" s="120"/>
      <c r="S1580" s="120"/>
    </row>
    <row r="1581" spans="1:19" ht="12.75" customHeight="1" x14ac:dyDescent="0.2">
      <c r="A1581" s="120"/>
      <c r="B1581" s="120"/>
      <c r="C1581" s="120"/>
      <c r="D1581" s="120"/>
      <c r="E1581" s="120"/>
      <c r="F1581" s="120"/>
      <c r="G1581" s="120"/>
      <c r="H1581" s="120"/>
      <c r="I1581" s="120"/>
      <c r="J1581" s="120"/>
      <c r="K1581" s="195"/>
      <c r="L1581" s="120"/>
      <c r="M1581" s="120"/>
      <c r="N1581" s="120"/>
      <c r="O1581" s="120"/>
      <c r="P1581" s="120"/>
      <c r="Q1581" s="120"/>
      <c r="R1581" s="120"/>
      <c r="S1581" s="120"/>
    </row>
    <row r="1582" spans="1:19" ht="12.75" customHeight="1" x14ac:dyDescent="0.2">
      <c r="A1582" s="120"/>
      <c r="B1582" s="120"/>
      <c r="C1582" s="120"/>
      <c r="D1582" s="120"/>
      <c r="E1582" s="120"/>
      <c r="F1582" s="120"/>
      <c r="G1582" s="120"/>
      <c r="H1582" s="120"/>
      <c r="I1582" s="120"/>
      <c r="J1582" s="120"/>
      <c r="K1582" s="195"/>
      <c r="L1582" s="120"/>
      <c r="M1582" s="120"/>
      <c r="N1582" s="120"/>
      <c r="O1582" s="120"/>
      <c r="P1582" s="120"/>
      <c r="Q1582" s="120"/>
      <c r="R1582" s="120"/>
      <c r="S1582" s="120"/>
    </row>
    <row r="1583" spans="1:19" ht="12.75" customHeight="1" x14ac:dyDescent="0.2">
      <c r="A1583" s="120"/>
      <c r="B1583" s="120"/>
      <c r="C1583" s="120"/>
      <c r="D1583" s="120"/>
      <c r="E1583" s="120"/>
      <c r="F1583" s="120"/>
      <c r="G1583" s="120"/>
      <c r="H1583" s="120"/>
      <c r="I1583" s="120"/>
      <c r="J1583" s="120"/>
      <c r="K1583" s="195"/>
      <c r="L1583" s="120"/>
      <c r="M1583" s="120"/>
      <c r="N1583" s="120"/>
      <c r="O1583" s="120"/>
      <c r="P1583" s="120"/>
      <c r="Q1583" s="120"/>
      <c r="R1583" s="120"/>
      <c r="S1583" s="120"/>
    </row>
    <row r="1584" spans="1:19" ht="12.75" customHeight="1" x14ac:dyDescent="0.2">
      <c r="A1584" s="120"/>
      <c r="B1584" s="120"/>
      <c r="C1584" s="120"/>
      <c r="D1584" s="120"/>
      <c r="E1584" s="120"/>
      <c r="F1584" s="120"/>
      <c r="G1584" s="120"/>
      <c r="H1584" s="120"/>
      <c r="I1584" s="120"/>
      <c r="J1584" s="120"/>
      <c r="K1584" s="195"/>
      <c r="L1584" s="120"/>
      <c r="M1584" s="120"/>
      <c r="N1584" s="120"/>
      <c r="O1584" s="120"/>
      <c r="P1584" s="120"/>
      <c r="Q1584" s="120"/>
      <c r="R1584" s="120"/>
      <c r="S1584" s="120"/>
    </row>
    <row r="1585" spans="1:19" ht="12.75" customHeight="1" x14ac:dyDescent="0.2">
      <c r="A1585" s="120"/>
      <c r="B1585" s="120"/>
      <c r="C1585" s="120"/>
      <c r="D1585" s="120"/>
      <c r="E1585" s="120"/>
      <c r="F1585" s="120"/>
      <c r="G1585" s="120"/>
      <c r="H1585" s="120"/>
      <c r="I1585" s="120"/>
      <c r="J1585" s="120"/>
      <c r="K1585" s="195"/>
      <c r="L1585" s="120"/>
      <c r="M1585" s="120"/>
      <c r="N1585" s="120"/>
      <c r="O1585" s="120"/>
      <c r="P1585" s="120"/>
      <c r="Q1585" s="120"/>
      <c r="R1585" s="120"/>
      <c r="S1585" s="120"/>
    </row>
    <row r="1586" spans="1:19" ht="12.75" customHeight="1" x14ac:dyDescent="0.2">
      <c r="A1586" s="120"/>
      <c r="B1586" s="120"/>
      <c r="C1586" s="120"/>
      <c r="D1586" s="120"/>
      <c r="E1586" s="120"/>
      <c r="F1586" s="120"/>
      <c r="G1586" s="120"/>
      <c r="H1586" s="120"/>
      <c r="I1586" s="120"/>
      <c r="J1586" s="120"/>
      <c r="K1586" s="195"/>
      <c r="L1586" s="120"/>
      <c r="M1586" s="120"/>
      <c r="N1586" s="120"/>
      <c r="O1586" s="120"/>
      <c r="P1586" s="120"/>
      <c r="Q1586" s="120"/>
      <c r="R1586" s="120"/>
      <c r="S1586" s="120"/>
    </row>
    <row r="1587" spans="1:19" ht="12.75" customHeight="1" x14ac:dyDescent="0.2">
      <c r="A1587" s="120"/>
      <c r="B1587" s="120"/>
      <c r="C1587" s="120"/>
      <c r="D1587" s="120"/>
      <c r="E1587" s="120"/>
      <c r="F1587" s="120"/>
      <c r="G1587" s="120"/>
      <c r="H1587" s="120"/>
      <c r="I1587" s="120"/>
      <c r="J1587" s="120"/>
      <c r="K1587" s="195"/>
      <c r="L1587" s="120"/>
      <c r="M1587" s="120"/>
      <c r="N1587" s="120"/>
      <c r="O1587" s="120"/>
      <c r="P1587" s="120"/>
      <c r="Q1587" s="120"/>
      <c r="R1587" s="120"/>
      <c r="S1587" s="120"/>
    </row>
    <row r="1588" spans="1:19" ht="12.75" customHeight="1" x14ac:dyDescent="0.2">
      <c r="A1588" s="120"/>
      <c r="B1588" s="120"/>
      <c r="C1588" s="120"/>
      <c r="D1588" s="120"/>
      <c r="E1588" s="120"/>
      <c r="F1588" s="120"/>
      <c r="G1588" s="120"/>
      <c r="H1588" s="120"/>
      <c r="I1588" s="120"/>
      <c r="J1588" s="120"/>
      <c r="K1588" s="195"/>
      <c r="L1588" s="120"/>
      <c r="M1588" s="120"/>
      <c r="N1588" s="120"/>
      <c r="O1588" s="120"/>
      <c r="P1588" s="120"/>
      <c r="Q1588" s="120"/>
      <c r="R1588" s="120"/>
      <c r="S1588" s="120"/>
    </row>
    <row r="1589" spans="1:19" ht="12.75" customHeight="1" x14ac:dyDescent="0.2">
      <c r="A1589" s="120"/>
      <c r="B1589" s="120"/>
      <c r="C1589" s="120"/>
      <c r="D1589" s="120"/>
      <c r="E1589" s="120"/>
      <c r="F1589" s="120"/>
      <c r="G1589" s="120"/>
      <c r="H1589" s="120"/>
      <c r="I1589" s="120"/>
      <c r="J1589" s="120"/>
      <c r="K1589" s="195"/>
      <c r="L1589" s="120"/>
      <c r="M1589" s="120"/>
      <c r="N1589" s="120"/>
      <c r="O1589" s="120"/>
      <c r="P1589" s="120"/>
      <c r="Q1589" s="120"/>
      <c r="R1589" s="120"/>
      <c r="S1589" s="120"/>
    </row>
    <row r="1590" spans="1:19" ht="12.75" customHeight="1" x14ac:dyDescent="0.2">
      <c r="A1590" s="120"/>
      <c r="B1590" s="120"/>
      <c r="C1590" s="120"/>
      <c r="D1590" s="120"/>
      <c r="E1590" s="120"/>
      <c r="F1590" s="120"/>
      <c r="G1590" s="120"/>
      <c r="H1590" s="120"/>
      <c r="I1590" s="120"/>
      <c r="J1590" s="120"/>
      <c r="K1590" s="195"/>
      <c r="L1590" s="120"/>
      <c r="M1590" s="120"/>
      <c r="N1590" s="120"/>
      <c r="O1590" s="120"/>
      <c r="P1590" s="120"/>
      <c r="Q1590" s="120"/>
      <c r="R1590" s="120"/>
      <c r="S1590" s="120"/>
    </row>
    <row r="1591" spans="1:19" ht="12.75" customHeight="1" x14ac:dyDescent="0.2">
      <c r="A1591" s="120"/>
      <c r="B1591" s="120"/>
      <c r="C1591" s="120"/>
      <c r="D1591" s="120"/>
      <c r="E1591" s="120"/>
      <c r="F1591" s="120"/>
      <c r="G1591" s="120"/>
      <c r="H1591" s="120"/>
      <c r="I1591" s="120"/>
      <c r="J1591" s="120"/>
      <c r="K1591" s="195"/>
      <c r="L1591" s="120"/>
      <c r="M1591" s="120"/>
      <c r="N1591" s="120"/>
      <c r="O1591" s="120"/>
      <c r="P1591" s="120"/>
      <c r="Q1591" s="120"/>
      <c r="R1591" s="120"/>
      <c r="S1591" s="120"/>
    </row>
    <row r="1592" spans="1:19" ht="12.75" customHeight="1" x14ac:dyDescent="0.2">
      <c r="A1592" s="120"/>
      <c r="B1592" s="120"/>
      <c r="C1592" s="120"/>
      <c r="D1592" s="120"/>
      <c r="E1592" s="120"/>
      <c r="F1592" s="120"/>
      <c r="G1592" s="120"/>
      <c r="H1592" s="120"/>
      <c r="I1592" s="120"/>
      <c r="J1592" s="120"/>
      <c r="K1592" s="195"/>
      <c r="L1592" s="120"/>
      <c r="M1592" s="120"/>
      <c r="N1592" s="120"/>
      <c r="O1592" s="120"/>
      <c r="P1592" s="120"/>
      <c r="Q1592" s="120"/>
      <c r="R1592" s="120"/>
      <c r="S1592" s="120"/>
    </row>
    <row r="1593" spans="1:19" ht="12.75" customHeight="1" x14ac:dyDescent="0.2">
      <c r="A1593" s="120"/>
      <c r="B1593" s="120"/>
      <c r="C1593" s="120"/>
      <c r="D1593" s="120"/>
      <c r="E1593" s="120"/>
      <c r="F1593" s="120"/>
      <c r="G1593" s="120"/>
      <c r="H1593" s="120"/>
      <c r="I1593" s="120"/>
      <c r="J1593" s="120"/>
      <c r="K1593" s="195"/>
      <c r="L1593" s="120"/>
      <c r="M1593" s="120"/>
      <c r="N1593" s="120"/>
      <c r="O1593" s="120"/>
      <c r="P1593" s="120"/>
      <c r="Q1593" s="120"/>
      <c r="R1593" s="120"/>
      <c r="S1593" s="120"/>
    </row>
    <row r="1594" spans="1:19" ht="12.75" customHeight="1" x14ac:dyDescent="0.2">
      <c r="A1594" s="120"/>
      <c r="B1594" s="120"/>
      <c r="C1594" s="120"/>
      <c r="D1594" s="120"/>
      <c r="E1594" s="120"/>
      <c r="F1594" s="120"/>
      <c r="G1594" s="120"/>
      <c r="H1594" s="120"/>
      <c r="I1594" s="120"/>
      <c r="J1594" s="120"/>
      <c r="K1594" s="195"/>
      <c r="L1594" s="120"/>
      <c r="M1594" s="120"/>
      <c r="N1594" s="120"/>
      <c r="O1594" s="120"/>
      <c r="P1594" s="120"/>
      <c r="Q1594" s="120"/>
      <c r="R1594" s="120"/>
      <c r="S1594" s="120"/>
    </row>
    <row r="1595" spans="1:19" ht="12.75" customHeight="1" x14ac:dyDescent="0.2">
      <c r="A1595" s="120"/>
      <c r="B1595" s="120"/>
      <c r="C1595" s="120"/>
      <c r="D1595" s="120"/>
      <c r="E1595" s="120"/>
      <c r="F1595" s="120"/>
      <c r="G1595" s="120"/>
      <c r="H1595" s="120"/>
      <c r="I1595" s="120"/>
      <c r="J1595" s="120"/>
      <c r="K1595" s="195"/>
      <c r="L1595" s="120"/>
      <c r="M1595" s="120"/>
      <c r="N1595" s="120"/>
      <c r="O1595" s="120"/>
      <c r="P1595" s="120"/>
      <c r="Q1595" s="120"/>
      <c r="R1595" s="120"/>
      <c r="S1595" s="120"/>
    </row>
    <row r="1596" spans="1:19" ht="12.75" customHeight="1" x14ac:dyDescent="0.2">
      <c r="A1596" s="120"/>
      <c r="B1596" s="120"/>
      <c r="C1596" s="120"/>
      <c r="D1596" s="120"/>
      <c r="E1596" s="120"/>
      <c r="F1596" s="120"/>
      <c r="G1596" s="120"/>
      <c r="H1596" s="120"/>
      <c r="I1596" s="120"/>
      <c r="J1596" s="120"/>
      <c r="K1596" s="195"/>
      <c r="L1596" s="120"/>
      <c r="M1596" s="120"/>
      <c r="N1596" s="120"/>
      <c r="O1596" s="120"/>
      <c r="P1596" s="120"/>
      <c r="Q1596" s="120"/>
      <c r="R1596" s="120"/>
      <c r="S1596" s="120"/>
    </row>
    <row r="1597" spans="1:19" ht="12.75" customHeight="1" x14ac:dyDescent="0.2">
      <c r="A1597" s="120"/>
      <c r="B1597" s="120"/>
      <c r="C1597" s="120"/>
      <c r="D1597" s="120"/>
      <c r="E1597" s="120"/>
      <c r="F1597" s="120"/>
      <c r="G1597" s="120"/>
      <c r="H1597" s="120"/>
      <c r="I1597" s="120"/>
      <c r="J1597" s="120"/>
      <c r="K1597" s="195"/>
      <c r="L1597" s="120"/>
      <c r="M1597" s="120"/>
      <c r="N1597" s="120"/>
      <c r="O1597" s="120"/>
      <c r="P1597" s="120"/>
      <c r="Q1597" s="120"/>
      <c r="R1597" s="120"/>
      <c r="S1597" s="120"/>
    </row>
    <row r="1598" spans="1:19" ht="12.75" customHeight="1" x14ac:dyDescent="0.2">
      <c r="A1598" s="120"/>
      <c r="B1598" s="120"/>
      <c r="C1598" s="120"/>
      <c r="D1598" s="120"/>
      <c r="E1598" s="120"/>
      <c r="F1598" s="120"/>
      <c r="G1598" s="120"/>
      <c r="H1598" s="120"/>
      <c r="I1598" s="120"/>
      <c r="J1598" s="120"/>
      <c r="K1598" s="195"/>
      <c r="L1598" s="120"/>
      <c r="M1598" s="120"/>
      <c r="N1598" s="120"/>
      <c r="O1598" s="120"/>
      <c r="P1598" s="120"/>
      <c r="Q1598" s="120"/>
      <c r="R1598" s="120"/>
      <c r="S1598" s="120"/>
    </row>
    <row r="1599" spans="1:19" ht="12.75" customHeight="1" x14ac:dyDescent="0.2">
      <c r="A1599" s="120"/>
      <c r="B1599" s="120"/>
      <c r="C1599" s="120"/>
      <c r="D1599" s="120"/>
      <c r="E1599" s="120"/>
      <c r="F1599" s="120"/>
      <c r="G1599" s="120"/>
      <c r="H1599" s="120"/>
      <c r="I1599" s="120"/>
      <c r="J1599" s="120"/>
      <c r="K1599" s="195"/>
      <c r="L1599" s="120"/>
      <c r="M1599" s="120"/>
      <c r="N1599" s="120"/>
      <c r="O1599" s="120"/>
      <c r="P1599" s="120"/>
      <c r="Q1599" s="120"/>
      <c r="R1599" s="120"/>
      <c r="S1599" s="120"/>
    </row>
    <row r="1600" spans="1:19" ht="12.75" customHeight="1" x14ac:dyDescent="0.2">
      <c r="A1600" s="120"/>
      <c r="B1600" s="120"/>
      <c r="C1600" s="120"/>
      <c r="D1600" s="120"/>
      <c r="E1600" s="120"/>
      <c r="F1600" s="120"/>
      <c r="G1600" s="120"/>
      <c r="H1600" s="120"/>
      <c r="I1600" s="120"/>
      <c r="J1600" s="120"/>
      <c r="K1600" s="195"/>
      <c r="L1600" s="120"/>
      <c r="M1600" s="120"/>
      <c r="N1600" s="120"/>
      <c r="O1600" s="120"/>
      <c r="P1600" s="120"/>
      <c r="Q1600" s="120"/>
      <c r="R1600" s="120"/>
      <c r="S1600" s="120"/>
    </row>
    <row r="1601" spans="1:19" ht="12.75" customHeight="1" x14ac:dyDescent="0.2">
      <c r="A1601" s="120"/>
      <c r="B1601" s="120"/>
      <c r="C1601" s="120"/>
      <c r="D1601" s="120"/>
      <c r="E1601" s="120"/>
      <c r="F1601" s="120"/>
      <c r="G1601" s="120"/>
      <c r="H1601" s="120"/>
      <c r="I1601" s="120"/>
      <c r="J1601" s="120"/>
      <c r="K1601" s="195"/>
      <c r="L1601" s="120"/>
      <c r="M1601" s="120"/>
      <c r="N1601" s="120"/>
      <c r="O1601" s="120"/>
      <c r="P1601" s="120"/>
      <c r="Q1601" s="120"/>
      <c r="R1601" s="120"/>
      <c r="S1601" s="120"/>
    </row>
    <row r="1602" spans="1:19" ht="12.75" customHeight="1" x14ac:dyDescent="0.2">
      <c r="A1602" s="120"/>
      <c r="B1602" s="120"/>
      <c r="C1602" s="120"/>
      <c r="D1602" s="120"/>
      <c r="E1602" s="120"/>
      <c r="F1602" s="120"/>
      <c r="G1602" s="120"/>
      <c r="H1602" s="120"/>
      <c r="I1602" s="120"/>
      <c r="J1602" s="120"/>
      <c r="K1602" s="195"/>
      <c r="L1602" s="120"/>
      <c r="M1602" s="120"/>
      <c r="N1602" s="120"/>
      <c r="O1602" s="120"/>
      <c r="P1602" s="120"/>
      <c r="Q1602" s="120"/>
      <c r="R1602" s="120"/>
      <c r="S1602" s="120"/>
    </row>
    <row r="1603" spans="1:19" ht="12.75" customHeight="1" x14ac:dyDescent="0.2">
      <c r="A1603" s="120"/>
      <c r="B1603" s="120"/>
      <c r="C1603" s="120"/>
      <c r="D1603" s="120"/>
      <c r="E1603" s="120"/>
      <c r="F1603" s="120"/>
      <c r="G1603" s="120"/>
      <c r="H1603" s="120"/>
      <c r="I1603" s="120"/>
      <c r="J1603" s="120"/>
      <c r="K1603" s="195"/>
      <c r="L1603" s="120"/>
      <c r="M1603" s="120"/>
      <c r="N1603" s="120"/>
      <c r="O1603" s="120"/>
      <c r="P1603" s="120"/>
      <c r="Q1603" s="120"/>
      <c r="R1603" s="120"/>
      <c r="S1603" s="120"/>
    </row>
    <row r="1604" spans="1:19" ht="12.75" customHeight="1" x14ac:dyDescent="0.2">
      <c r="A1604" s="120"/>
      <c r="B1604" s="120"/>
      <c r="C1604" s="120"/>
      <c r="D1604" s="120"/>
      <c r="E1604" s="120"/>
      <c r="F1604" s="120"/>
      <c r="G1604" s="120"/>
      <c r="H1604" s="120"/>
      <c r="I1604" s="120"/>
      <c r="J1604" s="120"/>
      <c r="K1604" s="195"/>
      <c r="L1604" s="120"/>
      <c r="M1604" s="120"/>
      <c r="N1604" s="120"/>
      <c r="O1604" s="120"/>
      <c r="P1604" s="120"/>
      <c r="Q1604" s="120"/>
      <c r="R1604" s="120"/>
      <c r="S1604" s="120"/>
    </row>
    <row r="1605" spans="1:19" ht="12.75" customHeight="1" x14ac:dyDescent="0.2">
      <c r="A1605" s="120"/>
      <c r="B1605" s="120"/>
      <c r="C1605" s="120"/>
      <c r="D1605" s="120"/>
      <c r="E1605" s="120"/>
      <c r="F1605" s="120"/>
      <c r="G1605" s="120"/>
      <c r="H1605" s="120"/>
      <c r="I1605" s="120"/>
      <c r="J1605" s="120"/>
      <c r="K1605" s="195"/>
      <c r="L1605" s="120"/>
      <c r="M1605" s="120"/>
      <c r="N1605" s="120"/>
      <c r="O1605" s="120"/>
      <c r="P1605" s="120"/>
      <c r="Q1605" s="120"/>
      <c r="R1605" s="120"/>
      <c r="S1605" s="120"/>
    </row>
    <row r="1606" spans="1:19" ht="12.75" customHeight="1" x14ac:dyDescent="0.2">
      <c r="A1606" s="120"/>
      <c r="B1606" s="120"/>
      <c r="C1606" s="120"/>
      <c r="D1606" s="120"/>
      <c r="E1606" s="120"/>
      <c r="F1606" s="120"/>
      <c r="G1606" s="120"/>
      <c r="H1606" s="120"/>
      <c r="I1606" s="120"/>
      <c r="J1606" s="120"/>
      <c r="K1606" s="195"/>
      <c r="L1606" s="120"/>
      <c r="M1606" s="120"/>
      <c r="N1606" s="120"/>
      <c r="O1606" s="120"/>
      <c r="P1606" s="120"/>
      <c r="Q1606" s="120"/>
      <c r="R1606" s="120"/>
      <c r="S1606" s="120"/>
    </row>
    <row r="1607" spans="1:19" ht="12.75" customHeight="1" x14ac:dyDescent="0.2">
      <c r="A1607" s="120"/>
      <c r="B1607" s="120"/>
      <c r="C1607" s="120"/>
      <c r="D1607" s="120"/>
      <c r="E1607" s="120"/>
      <c r="F1607" s="120"/>
      <c r="G1607" s="120"/>
      <c r="H1607" s="120"/>
      <c r="I1607" s="120"/>
      <c r="J1607" s="120"/>
      <c r="K1607" s="195"/>
      <c r="L1607" s="120"/>
      <c r="M1607" s="120"/>
      <c r="N1607" s="120"/>
      <c r="O1607" s="120"/>
      <c r="P1607" s="120"/>
      <c r="Q1607" s="120"/>
      <c r="R1607" s="120"/>
      <c r="S1607" s="120"/>
    </row>
    <row r="1608" spans="1:19" ht="12.75" customHeight="1" x14ac:dyDescent="0.2">
      <c r="A1608" s="120"/>
      <c r="B1608" s="120"/>
      <c r="C1608" s="120"/>
      <c r="D1608" s="120"/>
      <c r="E1608" s="120"/>
      <c r="F1608" s="120"/>
      <c r="G1608" s="120"/>
      <c r="H1608" s="120"/>
      <c r="I1608" s="120"/>
      <c r="J1608" s="120"/>
      <c r="K1608" s="195"/>
      <c r="L1608" s="120"/>
      <c r="M1608" s="120"/>
      <c r="N1608" s="120"/>
      <c r="O1608" s="120"/>
      <c r="P1608" s="120"/>
      <c r="Q1608" s="120"/>
      <c r="R1608" s="120"/>
      <c r="S1608" s="120"/>
    </row>
    <row r="1609" spans="1:19" ht="12.75" customHeight="1" x14ac:dyDescent="0.2">
      <c r="A1609" s="120"/>
      <c r="B1609" s="120"/>
      <c r="C1609" s="120"/>
      <c r="D1609" s="120"/>
      <c r="E1609" s="120"/>
      <c r="F1609" s="120"/>
      <c r="G1609" s="120"/>
      <c r="H1609" s="120"/>
      <c r="I1609" s="120"/>
      <c r="J1609" s="120"/>
      <c r="K1609" s="195"/>
      <c r="L1609" s="120"/>
      <c r="M1609" s="120"/>
      <c r="N1609" s="120"/>
      <c r="O1609" s="120"/>
      <c r="P1609" s="120"/>
      <c r="Q1609" s="120"/>
      <c r="R1609" s="120"/>
      <c r="S1609" s="120"/>
    </row>
    <row r="1610" spans="1:19" ht="12.75" customHeight="1" x14ac:dyDescent="0.2">
      <c r="A1610" s="120"/>
      <c r="B1610" s="120"/>
      <c r="C1610" s="120"/>
      <c r="D1610" s="120"/>
      <c r="E1610" s="120"/>
      <c r="F1610" s="120"/>
      <c r="G1610" s="120"/>
      <c r="H1610" s="120"/>
      <c r="I1610" s="120"/>
      <c r="J1610" s="120"/>
      <c r="K1610" s="195"/>
      <c r="L1610" s="120"/>
      <c r="M1610" s="120"/>
      <c r="N1610" s="120"/>
      <c r="O1610" s="120"/>
      <c r="P1610" s="120"/>
      <c r="Q1610" s="120"/>
      <c r="R1610" s="120"/>
      <c r="S1610" s="120"/>
    </row>
    <row r="1611" spans="1:19" ht="12.75" customHeight="1" x14ac:dyDescent="0.2">
      <c r="A1611" s="120"/>
      <c r="B1611" s="120"/>
      <c r="C1611" s="120"/>
      <c r="D1611" s="120"/>
      <c r="E1611" s="120"/>
      <c r="F1611" s="120"/>
      <c r="G1611" s="120"/>
      <c r="H1611" s="120"/>
      <c r="I1611" s="120"/>
      <c r="J1611" s="120"/>
      <c r="K1611" s="195"/>
      <c r="L1611" s="120"/>
      <c r="M1611" s="120"/>
      <c r="N1611" s="120"/>
      <c r="O1611" s="120"/>
      <c r="P1611" s="120"/>
      <c r="Q1611" s="120"/>
      <c r="R1611" s="120"/>
      <c r="S1611" s="120"/>
    </row>
    <row r="1612" spans="1:19" ht="12.75" customHeight="1" x14ac:dyDescent="0.2">
      <c r="A1612" s="120"/>
      <c r="B1612" s="120"/>
      <c r="C1612" s="120"/>
      <c r="D1612" s="120"/>
      <c r="E1612" s="120"/>
      <c r="F1612" s="120"/>
      <c r="G1612" s="120"/>
      <c r="H1612" s="120"/>
      <c r="I1612" s="120"/>
      <c r="J1612" s="120"/>
      <c r="K1612" s="195"/>
      <c r="L1612" s="120"/>
      <c r="M1612" s="120"/>
      <c r="N1612" s="120"/>
      <c r="O1612" s="120"/>
      <c r="P1612" s="120"/>
      <c r="Q1612" s="120"/>
      <c r="R1612" s="120"/>
      <c r="S1612" s="120"/>
    </row>
    <row r="1613" spans="1:19" ht="12.75" customHeight="1" x14ac:dyDescent="0.2">
      <c r="A1613" s="120"/>
      <c r="B1613" s="120"/>
      <c r="C1613" s="120"/>
      <c r="D1613" s="120"/>
      <c r="E1613" s="120"/>
      <c r="F1613" s="120"/>
      <c r="G1613" s="120"/>
      <c r="H1613" s="120"/>
      <c r="I1613" s="120"/>
      <c r="J1613" s="120"/>
      <c r="K1613" s="195"/>
      <c r="L1613" s="120"/>
      <c r="M1613" s="120"/>
      <c r="N1613" s="120"/>
      <c r="O1613" s="120"/>
      <c r="P1613" s="120"/>
      <c r="Q1613" s="120"/>
      <c r="R1613" s="120"/>
      <c r="S1613" s="120"/>
    </row>
    <row r="1614" spans="1:19" ht="12.75" customHeight="1" x14ac:dyDescent="0.2">
      <c r="A1614" s="120"/>
      <c r="B1614" s="120"/>
      <c r="C1614" s="120"/>
      <c r="D1614" s="120"/>
      <c r="E1614" s="120"/>
      <c r="F1614" s="120"/>
      <c r="G1614" s="120"/>
      <c r="H1614" s="120"/>
      <c r="I1614" s="120"/>
      <c r="J1614" s="120"/>
      <c r="K1614" s="195"/>
      <c r="L1614" s="120"/>
      <c r="M1614" s="120"/>
      <c r="N1614" s="120"/>
      <c r="O1614" s="120"/>
      <c r="P1614" s="120"/>
      <c r="Q1614" s="120"/>
      <c r="R1614" s="120"/>
      <c r="S1614" s="120"/>
    </row>
    <row r="1615" spans="1:19" ht="12.75" customHeight="1" x14ac:dyDescent="0.2">
      <c r="A1615" s="120"/>
      <c r="B1615" s="120"/>
      <c r="C1615" s="120"/>
      <c r="D1615" s="120"/>
      <c r="E1615" s="120"/>
      <c r="F1615" s="120"/>
      <c r="G1615" s="120"/>
      <c r="H1615" s="120"/>
      <c r="I1615" s="120"/>
      <c r="J1615" s="120"/>
      <c r="K1615" s="195"/>
      <c r="L1615" s="120"/>
      <c r="M1615" s="120"/>
      <c r="N1615" s="120"/>
      <c r="O1615" s="120"/>
      <c r="P1615" s="120"/>
      <c r="Q1615" s="120"/>
      <c r="R1615" s="120"/>
      <c r="S1615" s="120"/>
    </row>
    <row r="1616" spans="1:19" ht="12.75" customHeight="1" x14ac:dyDescent="0.2">
      <c r="A1616" s="120"/>
      <c r="B1616" s="120"/>
      <c r="C1616" s="120"/>
      <c r="D1616" s="120"/>
      <c r="E1616" s="120"/>
      <c r="F1616" s="120"/>
      <c r="G1616" s="120"/>
      <c r="H1616" s="120"/>
      <c r="I1616" s="120"/>
      <c r="J1616" s="120"/>
      <c r="K1616" s="195"/>
      <c r="L1616" s="120"/>
      <c r="M1616" s="120"/>
      <c r="N1616" s="120"/>
      <c r="O1616" s="120"/>
      <c r="P1616" s="120"/>
      <c r="Q1616" s="120"/>
      <c r="R1616" s="120"/>
      <c r="S1616" s="120"/>
    </row>
    <row r="1617" spans="1:19" ht="12.75" customHeight="1" x14ac:dyDescent="0.2">
      <c r="A1617" s="120"/>
      <c r="B1617" s="120"/>
      <c r="C1617" s="120"/>
      <c r="D1617" s="120"/>
      <c r="E1617" s="120"/>
      <c r="F1617" s="120"/>
      <c r="G1617" s="120"/>
      <c r="H1617" s="120"/>
      <c r="I1617" s="120"/>
      <c r="J1617" s="120"/>
      <c r="K1617" s="195"/>
      <c r="L1617" s="120"/>
      <c r="M1617" s="120"/>
      <c r="N1617" s="120"/>
      <c r="O1617" s="120"/>
      <c r="P1617" s="120"/>
      <c r="Q1617" s="120"/>
      <c r="R1617" s="120"/>
      <c r="S1617" s="120"/>
    </row>
    <row r="1618" spans="1:19" ht="12.75" customHeight="1" x14ac:dyDescent="0.2">
      <c r="A1618" s="120"/>
      <c r="B1618" s="120"/>
      <c r="C1618" s="120"/>
      <c r="D1618" s="120"/>
      <c r="E1618" s="120"/>
      <c r="F1618" s="120"/>
      <c r="G1618" s="120"/>
      <c r="H1618" s="120"/>
      <c r="I1618" s="120"/>
      <c r="J1618" s="120"/>
      <c r="K1618" s="195"/>
      <c r="L1618" s="120"/>
      <c r="M1618" s="120"/>
      <c r="N1618" s="120"/>
      <c r="O1618" s="120"/>
      <c r="P1618" s="120"/>
      <c r="Q1618" s="120"/>
      <c r="R1618" s="120"/>
      <c r="S1618" s="120"/>
    </row>
    <row r="1619" spans="1:19" ht="12.75" customHeight="1" x14ac:dyDescent="0.2">
      <c r="A1619" s="120"/>
      <c r="B1619" s="120"/>
      <c r="C1619" s="120"/>
      <c r="D1619" s="120"/>
      <c r="E1619" s="120"/>
      <c r="F1619" s="120"/>
      <c r="G1619" s="120"/>
      <c r="H1619" s="120"/>
      <c r="I1619" s="120"/>
      <c r="J1619" s="120"/>
      <c r="K1619" s="195"/>
      <c r="L1619" s="120"/>
      <c r="M1619" s="120"/>
      <c r="N1619" s="120"/>
      <c r="O1619" s="120"/>
      <c r="P1619" s="120"/>
      <c r="Q1619" s="120"/>
      <c r="R1619" s="120"/>
      <c r="S1619" s="120"/>
    </row>
    <row r="1620" spans="1:19" ht="12.75" customHeight="1" x14ac:dyDescent="0.2">
      <c r="A1620" s="120"/>
      <c r="B1620" s="120"/>
      <c r="C1620" s="120"/>
      <c r="D1620" s="120"/>
      <c r="E1620" s="120"/>
      <c r="F1620" s="120"/>
      <c r="G1620" s="120"/>
      <c r="H1620" s="120"/>
      <c r="I1620" s="120"/>
      <c r="J1620" s="120"/>
      <c r="K1620" s="195"/>
      <c r="L1620" s="120"/>
      <c r="M1620" s="120"/>
      <c r="N1620" s="120"/>
      <c r="O1620" s="120"/>
      <c r="P1620" s="120"/>
      <c r="Q1620" s="120"/>
      <c r="R1620" s="120"/>
      <c r="S1620" s="120"/>
    </row>
    <row r="1621" spans="1:19" ht="12.75" customHeight="1" x14ac:dyDescent="0.2">
      <c r="A1621" s="120"/>
      <c r="B1621" s="120"/>
      <c r="C1621" s="120"/>
      <c r="D1621" s="120"/>
      <c r="E1621" s="120"/>
      <c r="F1621" s="120"/>
      <c r="G1621" s="120"/>
      <c r="H1621" s="120"/>
      <c r="I1621" s="120"/>
      <c r="J1621" s="120"/>
      <c r="K1621" s="195"/>
      <c r="L1621" s="120"/>
      <c r="M1621" s="120"/>
      <c r="N1621" s="120"/>
      <c r="O1621" s="120"/>
      <c r="P1621" s="120"/>
      <c r="Q1621" s="120"/>
      <c r="R1621" s="120"/>
      <c r="S1621" s="120"/>
    </row>
    <row r="1622" spans="1:19" ht="12.75" customHeight="1" x14ac:dyDescent="0.2">
      <c r="A1622" s="120"/>
      <c r="B1622" s="120"/>
      <c r="C1622" s="120"/>
      <c r="D1622" s="120"/>
      <c r="E1622" s="120"/>
      <c r="F1622" s="120"/>
      <c r="G1622" s="120"/>
      <c r="H1622" s="120"/>
      <c r="I1622" s="120"/>
      <c r="J1622" s="120"/>
      <c r="K1622" s="195"/>
      <c r="L1622" s="120"/>
      <c r="M1622" s="120"/>
      <c r="N1622" s="120"/>
      <c r="O1622" s="120"/>
      <c r="P1622" s="120"/>
      <c r="Q1622" s="120"/>
      <c r="R1622" s="120"/>
      <c r="S1622" s="120"/>
    </row>
    <row r="1623" spans="1:19" ht="12.75" customHeight="1" x14ac:dyDescent="0.2">
      <c r="A1623" s="120"/>
      <c r="B1623" s="120"/>
      <c r="C1623" s="120"/>
      <c r="D1623" s="120"/>
      <c r="E1623" s="120"/>
      <c r="F1623" s="120"/>
      <c r="G1623" s="120"/>
      <c r="H1623" s="120"/>
      <c r="I1623" s="120"/>
      <c r="J1623" s="120"/>
      <c r="K1623" s="195"/>
      <c r="L1623" s="120"/>
      <c r="M1623" s="120"/>
      <c r="N1623" s="120"/>
      <c r="O1623" s="120"/>
      <c r="P1623" s="120"/>
      <c r="Q1623" s="120"/>
      <c r="R1623" s="120"/>
      <c r="S1623" s="120"/>
    </row>
    <row r="1624" spans="1:19" ht="12.75" customHeight="1" x14ac:dyDescent="0.2">
      <c r="A1624" s="120"/>
      <c r="B1624" s="120"/>
      <c r="C1624" s="120"/>
      <c r="D1624" s="120"/>
      <c r="E1624" s="120"/>
      <c r="F1624" s="120"/>
      <c r="G1624" s="120"/>
      <c r="H1624" s="120"/>
      <c r="I1624" s="120"/>
      <c r="J1624" s="120"/>
      <c r="K1624" s="195"/>
      <c r="L1624" s="120"/>
      <c r="M1624" s="120"/>
      <c r="N1624" s="120"/>
      <c r="O1624" s="120"/>
      <c r="P1624" s="120"/>
      <c r="Q1624" s="120"/>
      <c r="R1624" s="120"/>
      <c r="S1624" s="120"/>
    </row>
    <row r="1625" spans="1:19" ht="12.75" customHeight="1" x14ac:dyDescent="0.2">
      <c r="A1625" s="120"/>
      <c r="B1625" s="120"/>
      <c r="C1625" s="120"/>
      <c r="D1625" s="120"/>
      <c r="E1625" s="120"/>
      <c r="F1625" s="120"/>
      <c r="G1625" s="120"/>
      <c r="H1625" s="120"/>
      <c r="I1625" s="120"/>
      <c r="J1625" s="120"/>
      <c r="K1625" s="195"/>
      <c r="L1625" s="120"/>
      <c r="M1625" s="120"/>
      <c r="N1625" s="120"/>
      <c r="O1625" s="120"/>
      <c r="P1625" s="120"/>
      <c r="Q1625" s="120"/>
      <c r="R1625" s="120"/>
      <c r="S1625" s="120"/>
    </row>
    <row r="1626" spans="1:19" ht="12.75" customHeight="1" x14ac:dyDescent="0.2">
      <c r="A1626" s="120"/>
      <c r="B1626" s="120"/>
      <c r="C1626" s="120"/>
      <c r="D1626" s="120"/>
      <c r="E1626" s="120"/>
      <c r="F1626" s="120"/>
      <c r="G1626" s="120"/>
      <c r="H1626" s="120"/>
      <c r="I1626" s="120"/>
      <c r="J1626" s="120"/>
      <c r="K1626" s="195"/>
      <c r="L1626" s="120"/>
      <c r="M1626" s="120"/>
      <c r="N1626" s="120"/>
      <c r="O1626" s="120"/>
      <c r="P1626" s="120"/>
      <c r="Q1626" s="120"/>
      <c r="R1626" s="120"/>
      <c r="S1626" s="120"/>
    </row>
    <row r="1627" spans="1:19" ht="12.75" customHeight="1" x14ac:dyDescent="0.2">
      <c r="A1627" s="120"/>
      <c r="B1627" s="120"/>
      <c r="C1627" s="120"/>
      <c r="D1627" s="120"/>
      <c r="E1627" s="120"/>
      <c r="F1627" s="120"/>
      <c r="G1627" s="120"/>
      <c r="H1627" s="120"/>
      <c r="I1627" s="120"/>
      <c r="J1627" s="120"/>
      <c r="K1627" s="195"/>
      <c r="L1627" s="120"/>
      <c r="M1627" s="120"/>
      <c r="N1627" s="120"/>
      <c r="O1627" s="120"/>
      <c r="P1627" s="120"/>
      <c r="Q1627" s="120"/>
      <c r="R1627" s="120"/>
      <c r="S1627" s="120"/>
    </row>
    <row r="1628" spans="1:19" ht="12.75" customHeight="1" x14ac:dyDescent="0.2">
      <c r="A1628" s="120"/>
      <c r="B1628" s="120"/>
      <c r="C1628" s="120"/>
      <c r="D1628" s="120"/>
      <c r="E1628" s="120"/>
      <c r="F1628" s="120"/>
      <c r="G1628" s="120"/>
      <c r="H1628" s="120"/>
      <c r="I1628" s="120"/>
      <c r="J1628" s="120"/>
      <c r="K1628" s="195"/>
      <c r="L1628" s="120"/>
      <c r="M1628" s="120"/>
      <c r="N1628" s="120"/>
      <c r="O1628" s="120"/>
      <c r="P1628" s="120"/>
      <c r="Q1628" s="120"/>
      <c r="R1628" s="120"/>
      <c r="S1628" s="120"/>
    </row>
    <row r="1629" spans="1:19" ht="12.75" customHeight="1" x14ac:dyDescent="0.2">
      <c r="A1629" s="120"/>
      <c r="B1629" s="120"/>
      <c r="C1629" s="120"/>
      <c r="D1629" s="120"/>
      <c r="E1629" s="120"/>
      <c r="F1629" s="120"/>
      <c r="G1629" s="120"/>
      <c r="H1629" s="120"/>
      <c r="I1629" s="120"/>
      <c r="J1629" s="120"/>
      <c r="K1629" s="195"/>
      <c r="L1629" s="120"/>
      <c r="M1629" s="120"/>
      <c r="N1629" s="120"/>
      <c r="O1629" s="120"/>
      <c r="P1629" s="120"/>
      <c r="Q1629" s="120"/>
      <c r="R1629" s="120"/>
      <c r="S1629" s="120"/>
    </row>
    <row r="1630" spans="1:19" ht="12.75" customHeight="1" x14ac:dyDescent="0.2">
      <c r="A1630" s="120"/>
      <c r="B1630" s="120"/>
      <c r="C1630" s="120"/>
      <c r="D1630" s="120"/>
      <c r="E1630" s="120"/>
      <c r="F1630" s="120"/>
      <c r="G1630" s="120"/>
      <c r="H1630" s="120"/>
      <c r="I1630" s="120"/>
      <c r="J1630" s="120"/>
      <c r="K1630" s="195"/>
      <c r="L1630" s="120"/>
      <c r="M1630" s="120"/>
      <c r="N1630" s="120"/>
      <c r="O1630" s="120"/>
      <c r="P1630" s="120"/>
      <c r="Q1630" s="120"/>
      <c r="R1630" s="120"/>
      <c r="S1630" s="120"/>
    </row>
    <row r="1631" spans="1:19" ht="12.75" customHeight="1" x14ac:dyDescent="0.2">
      <c r="A1631" s="120"/>
      <c r="B1631" s="120"/>
      <c r="C1631" s="120"/>
      <c r="D1631" s="120"/>
      <c r="E1631" s="120"/>
      <c r="F1631" s="120"/>
      <c r="G1631" s="120"/>
      <c r="H1631" s="120"/>
      <c r="I1631" s="120"/>
      <c r="J1631" s="120"/>
      <c r="K1631" s="195"/>
      <c r="L1631" s="120"/>
      <c r="M1631" s="120"/>
      <c r="N1631" s="120"/>
      <c r="O1631" s="120"/>
      <c r="P1631" s="120"/>
      <c r="Q1631" s="120"/>
      <c r="R1631" s="120"/>
      <c r="S1631" s="120"/>
    </row>
    <row r="1632" spans="1:19" ht="12.75" customHeight="1" x14ac:dyDescent="0.2">
      <c r="A1632" s="120"/>
      <c r="B1632" s="120"/>
      <c r="C1632" s="120"/>
      <c r="D1632" s="120"/>
      <c r="E1632" s="120"/>
      <c r="F1632" s="120"/>
      <c r="G1632" s="120"/>
      <c r="H1632" s="120"/>
      <c r="I1632" s="120"/>
      <c r="J1632" s="120"/>
      <c r="K1632" s="195"/>
      <c r="L1632" s="120"/>
      <c r="M1632" s="120"/>
      <c r="N1632" s="120"/>
      <c r="O1632" s="120"/>
      <c r="P1632" s="120"/>
      <c r="Q1632" s="120"/>
      <c r="R1632" s="120"/>
      <c r="S1632" s="120"/>
    </row>
    <row r="1633" spans="1:19" ht="12.75" customHeight="1" x14ac:dyDescent="0.2">
      <c r="A1633" s="120"/>
      <c r="B1633" s="120"/>
      <c r="C1633" s="120"/>
      <c r="D1633" s="120"/>
      <c r="E1633" s="120"/>
      <c r="F1633" s="120"/>
      <c r="G1633" s="120"/>
      <c r="H1633" s="120"/>
      <c r="I1633" s="120"/>
      <c r="J1633" s="120"/>
      <c r="K1633" s="195"/>
      <c r="L1633" s="120"/>
      <c r="M1633" s="120"/>
      <c r="N1633" s="120"/>
      <c r="O1633" s="120"/>
      <c r="P1633" s="120"/>
      <c r="Q1633" s="120"/>
      <c r="R1633" s="120"/>
      <c r="S1633" s="120"/>
    </row>
    <row r="1634" spans="1:19" ht="12.75" customHeight="1" x14ac:dyDescent="0.2">
      <c r="A1634" s="120"/>
      <c r="B1634" s="120"/>
      <c r="C1634" s="120"/>
      <c r="D1634" s="120"/>
      <c r="E1634" s="120"/>
      <c r="F1634" s="120"/>
      <c r="G1634" s="120"/>
      <c r="H1634" s="120"/>
      <c r="I1634" s="120"/>
      <c r="J1634" s="120"/>
      <c r="K1634" s="195"/>
      <c r="L1634" s="120"/>
      <c r="M1634" s="120"/>
      <c r="N1634" s="120"/>
      <c r="O1634" s="120"/>
      <c r="P1634" s="120"/>
      <c r="Q1634" s="120"/>
      <c r="R1634" s="120"/>
      <c r="S1634" s="120"/>
    </row>
    <row r="1635" spans="1:19" ht="12.75" customHeight="1" x14ac:dyDescent="0.2">
      <c r="A1635" s="120"/>
      <c r="B1635" s="120"/>
      <c r="C1635" s="120"/>
      <c r="D1635" s="120"/>
      <c r="E1635" s="120"/>
      <c r="F1635" s="120"/>
      <c r="G1635" s="120"/>
      <c r="H1635" s="120"/>
      <c r="I1635" s="120"/>
      <c r="J1635" s="120"/>
      <c r="K1635" s="195"/>
      <c r="L1635" s="120"/>
      <c r="M1635" s="120"/>
      <c r="N1635" s="120"/>
      <c r="O1635" s="120"/>
      <c r="P1635" s="120"/>
      <c r="Q1635" s="120"/>
      <c r="R1635" s="120"/>
      <c r="S1635" s="120"/>
    </row>
    <row r="1636" spans="1:19" ht="12.75" customHeight="1" x14ac:dyDescent="0.2">
      <c r="A1636" s="120"/>
      <c r="B1636" s="120"/>
      <c r="C1636" s="120"/>
      <c r="D1636" s="120"/>
      <c r="E1636" s="120"/>
      <c r="F1636" s="120"/>
      <c r="G1636" s="120"/>
      <c r="H1636" s="120"/>
      <c r="I1636" s="120"/>
      <c r="J1636" s="120"/>
      <c r="K1636" s="195"/>
      <c r="L1636" s="120"/>
      <c r="M1636" s="120"/>
      <c r="N1636" s="120"/>
      <c r="O1636" s="120"/>
      <c r="P1636" s="120"/>
      <c r="Q1636" s="120"/>
      <c r="R1636" s="120"/>
      <c r="S1636" s="120"/>
    </row>
    <row r="1637" spans="1:19" ht="12.75" customHeight="1" x14ac:dyDescent="0.2">
      <c r="A1637" s="120"/>
      <c r="B1637" s="120"/>
      <c r="C1637" s="120"/>
      <c r="D1637" s="120"/>
      <c r="E1637" s="120"/>
      <c r="F1637" s="120"/>
      <c r="G1637" s="120"/>
      <c r="H1637" s="120"/>
      <c r="I1637" s="120"/>
      <c r="J1637" s="120"/>
      <c r="K1637" s="195"/>
      <c r="L1637" s="120"/>
      <c r="M1637" s="120"/>
      <c r="N1637" s="120"/>
      <c r="O1637" s="120"/>
      <c r="P1637" s="120"/>
      <c r="Q1637" s="120"/>
      <c r="R1637" s="120"/>
      <c r="S1637" s="120"/>
    </row>
    <row r="1638" spans="1:19" ht="12.75" customHeight="1" x14ac:dyDescent="0.2">
      <c r="A1638" s="120"/>
      <c r="B1638" s="120"/>
      <c r="C1638" s="120"/>
      <c r="D1638" s="120"/>
      <c r="E1638" s="120"/>
      <c r="F1638" s="120"/>
      <c r="G1638" s="120"/>
      <c r="H1638" s="120"/>
      <c r="I1638" s="120"/>
      <c r="J1638" s="120"/>
      <c r="K1638" s="195"/>
      <c r="L1638" s="120"/>
      <c r="M1638" s="120"/>
      <c r="N1638" s="120"/>
      <c r="O1638" s="120"/>
      <c r="P1638" s="120"/>
      <c r="Q1638" s="120"/>
      <c r="R1638" s="120"/>
      <c r="S1638" s="120"/>
    </row>
    <row r="1639" spans="1:19" ht="12.75" customHeight="1" x14ac:dyDescent="0.2">
      <c r="A1639" s="120"/>
      <c r="B1639" s="120"/>
      <c r="C1639" s="120"/>
      <c r="D1639" s="120"/>
      <c r="E1639" s="120"/>
      <c r="F1639" s="120"/>
      <c r="G1639" s="120"/>
      <c r="H1639" s="120"/>
      <c r="I1639" s="120"/>
      <c r="J1639" s="120"/>
      <c r="K1639" s="195"/>
      <c r="L1639" s="120"/>
      <c r="M1639" s="120"/>
      <c r="N1639" s="120"/>
      <c r="O1639" s="120"/>
      <c r="P1639" s="120"/>
      <c r="Q1639" s="120"/>
      <c r="R1639" s="120"/>
      <c r="S1639" s="120"/>
    </row>
    <row r="1640" spans="1:19" ht="12.75" customHeight="1" x14ac:dyDescent="0.2">
      <c r="A1640" s="120"/>
      <c r="B1640" s="120"/>
      <c r="C1640" s="120"/>
      <c r="D1640" s="120"/>
      <c r="E1640" s="120"/>
      <c r="F1640" s="120"/>
      <c r="G1640" s="120"/>
      <c r="H1640" s="120"/>
      <c r="I1640" s="120"/>
      <c r="J1640" s="120"/>
      <c r="K1640" s="195"/>
      <c r="L1640" s="120"/>
      <c r="M1640" s="120"/>
      <c r="N1640" s="120"/>
      <c r="O1640" s="120"/>
      <c r="P1640" s="120"/>
      <c r="Q1640" s="120"/>
      <c r="R1640" s="120"/>
      <c r="S1640" s="120"/>
    </row>
    <row r="1641" spans="1:19" ht="12.75" customHeight="1" x14ac:dyDescent="0.2">
      <c r="A1641" s="120"/>
      <c r="B1641" s="120"/>
      <c r="C1641" s="120"/>
      <c r="D1641" s="120"/>
      <c r="E1641" s="120"/>
      <c r="F1641" s="120"/>
      <c r="G1641" s="120"/>
      <c r="H1641" s="120"/>
      <c r="I1641" s="120"/>
      <c r="J1641" s="120"/>
      <c r="K1641" s="195"/>
      <c r="L1641" s="120"/>
      <c r="M1641" s="120"/>
      <c r="N1641" s="120"/>
      <c r="O1641" s="120"/>
      <c r="P1641" s="120"/>
      <c r="Q1641" s="120"/>
      <c r="R1641" s="120"/>
      <c r="S1641" s="120"/>
    </row>
    <row r="1642" spans="1:19" ht="12.75" customHeight="1" x14ac:dyDescent="0.2">
      <c r="A1642" s="120"/>
      <c r="B1642" s="120"/>
      <c r="C1642" s="120"/>
      <c r="D1642" s="120"/>
      <c r="E1642" s="120"/>
      <c r="F1642" s="120"/>
      <c r="G1642" s="120"/>
      <c r="H1642" s="120"/>
      <c r="I1642" s="120"/>
      <c r="J1642" s="120"/>
      <c r="K1642" s="195"/>
      <c r="L1642" s="120"/>
      <c r="M1642" s="120"/>
      <c r="N1642" s="120"/>
      <c r="O1642" s="120"/>
      <c r="P1642" s="120"/>
      <c r="Q1642" s="120"/>
      <c r="R1642" s="120"/>
      <c r="S1642" s="120"/>
    </row>
    <row r="1643" spans="1:19" ht="12.75" customHeight="1" x14ac:dyDescent="0.2">
      <c r="A1643" s="120"/>
      <c r="B1643" s="120"/>
      <c r="C1643" s="120"/>
      <c r="D1643" s="120"/>
      <c r="E1643" s="120"/>
      <c r="F1643" s="120"/>
      <c r="G1643" s="120"/>
      <c r="H1643" s="120"/>
      <c r="I1643" s="120"/>
      <c r="J1643" s="120"/>
      <c r="K1643" s="195"/>
      <c r="L1643" s="120"/>
      <c r="M1643" s="120"/>
      <c r="N1643" s="120"/>
      <c r="O1643" s="120"/>
      <c r="P1643" s="120"/>
      <c r="Q1643" s="120"/>
      <c r="R1643" s="120"/>
      <c r="S1643" s="120"/>
    </row>
    <row r="1644" spans="1:19" ht="12.75" customHeight="1" x14ac:dyDescent="0.2">
      <c r="A1644" s="120"/>
      <c r="B1644" s="120"/>
      <c r="C1644" s="120"/>
      <c r="D1644" s="120"/>
      <c r="E1644" s="120"/>
      <c r="F1644" s="120"/>
      <c r="G1644" s="120"/>
      <c r="H1644" s="120"/>
      <c r="I1644" s="120"/>
      <c r="J1644" s="120"/>
      <c r="K1644" s="195"/>
      <c r="L1644" s="120"/>
      <c r="M1644" s="120"/>
      <c r="N1644" s="120"/>
      <c r="O1644" s="120"/>
      <c r="P1644" s="120"/>
      <c r="Q1644" s="120"/>
      <c r="R1644" s="120"/>
      <c r="S1644" s="120"/>
    </row>
    <row r="1645" spans="1:19" ht="12.75" customHeight="1" x14ac:dyDescent="0.2">
      <c r="A1645" s="120"/>
      <c r="B1645" s="120"/>
      <c r="C1645" s="120"/>
      <c r="D1645" s="120"/>
      <c r="E1645" s="120"/>
      <c r="F1645" s="120"/>
      <c r="G1645" s="120"/>
      <c r="H1645" s="120"/>
      <c r="I1645" s="120"/>
      <c r="J1645" s="120"/>
      <c r="K1645" s="195"/>
      <c r="L1645" s="120"/>
      <c r="M1645" s="120"/>
      <c r="N1645" s="120"/>
      <c r="O1645" s="120"/>
      <c r="P1645" s="120"/>
      <c r="Q1645" s="120"/>
      <c r="R1645" s="120"/>
      <c r="S1645" s="120"/>
    </row>
    <row r="1646" spans="1:19" ht="12.75" customHeight="1" x14ac:dyDescent="0.2">
      <c r="A1646" s="120"/>
      <c r="B1646" s="120"/>
      <c r="C1646" s="120"/>
      <c r="D1646" s="120"/>
      <c r="E1646" s="120"/>
      <c r="F1646" s="120"/>
      <c r="G1646" s="120"/>
      <c r="H1646" s="120"/>
      <c r="I1646" s="120"/>
      <c r="J1646" s="120"/>
      <c r="K1646" s="195"/>
      <c r="L1646" s="120"/>
      <c r="M1646" s="120"/>
      <c r="N1646" s="120"/>
      <c r="O1646" s="120"/>
      <c r="P1646" s="120"/>
      <c r="Q1646" s="120"/>
      <c r="R1646" s="120"/>
      <c r="S1646" s="120"/>
    </row>
    <row r="1647" spans="1:19" ht="12.75" customHeight="1" x14ac:dyDescent="0.2">
      <c r="A1647" s="120"/>
      <c r="B1647" s="120"/>
      <c r="C1647" s="120"/>
      <c r="D1647" s="120"/>
      <c r="E1647" s="120"/>
      <c r="F1647" s="120"/>
      <c r="G1647" s="120"/>
      <c r="H1647" s="120"/>
      <c r="I1647" s="120"/>
      <c r="J1647" s="120"/>
      <c r="K1647" s="195"/>
      <c r="L1647" s="120"/>
      <c r="M1647" s="120"/>
      <c r="N1647" s="120"/>
      <c r="O1647" s="120"/>
      <c r="P1647" s="120"/>
      <c r="Q1647" s="120"/>
      <c r="R1647" s="120"/>
      <c r="S1647" s="120"/>
    </row>
    <row r="1648" spans="1:19" ht="12.75" customHeight="1" x14ac:dyDescent="0.2">
      <c r="A1648" s="120"/>
      <c r="B1648" s="120"/>
      <c r="C1648" s="120"/>
      <c r="D1648" s="120"/>
      <c r="E1648" s="120"/>
      <c r="F1648" s="120"/>
      <c r="G1648" s="120"/>
      <c r="H1648" s="120"/>
      <c r="I1648" s="120"/>
      <c r="J1648" s="120"/>
      <c r="K1648" s="195"/>
      <c r="L1648" s="120"/>
      <c r="M1648" s="120"/>
      <c r="N1648" s="120"/>
      <c r="O1648" s="120"/>
      <c r="P1648" s="120"/>
      <c r="Q1648" s="120"/>
      <c r="R1648" s="120"/>
      <c r="S1648" s="120"/>
    </row>
    <row r="1649" spans="1:19" ht="12.75" customHeight="1" x14ac:dyDescent="0.2">
      <c r="A1649" s="120"/>
      <c r="B1649" s="120"/>
      <c r="C1649" s="120"/>
      <c r="D1649" s="120"/>
      <c r="E1649" s="120"/>
      <c r="F1649" s="120"/>
      <c r="G1649" s="120"/>
      <c r="H1649" s="120"/>
      <c r="I1649" s="120"/>
      <c r="J1649" s="120"/>
      <c r="K1649" s="195"/>
      <c r="L1649" s="120"/>
      <c r="M1649" s="120"/>
      <c r="N1649" s="120"/>
      <c r="O1649" s="120"/>
      <c r="P1649" s="120"/>
      <c r="Q1649" s="120"/>
      <c r="R1649" s="120"/>
      <c r="S1649" s="120"/>
    </row>
    <row r="1650" spans="1:19" ht="12.75" customHeight="1" x14ac:dyDescent="0.2">
      <c r="A1650" s="120"/>
      <c r="B1650" s="120"/>
      <c r="C1650" s="120"/>
      <c r="D1650" s="120"/>
      <c r="E1650" s="120"/>
      <c r="F1650" s="120"/>
      <c r="G1650" s="120"/>
      <c r="H1650" s="120"/>
      <c r="I1650" s="120"/>
      <c r="J1650" s="120"/>
      <c r="K1650" s="195"/>
      <c r="L1650" s="120"/>
      <c r="M1650" s="120"/>
      <c r="N1650" s="120"/>
      <c r="O1650" s="120"/>
      <c r="P1650" s="120"/>
      <c r="Q1650" s="120"/>
      <c r="R1650" s="120"/>
      <c r="S1650" s="120"/>
    </row>
    <row r="1651" spans="1:19" ht="12.75" customHeight="1" x14ac:dyDescent="0.2">
      <c r="A1651" s="120"/>
      <c r="B1651" s="120"/>
      <c r="C1651" s="120"/>
      <c r="D1651" s="120"/>
      <c r="E1651" s="120"/>
      <c r="F1651" s="120"/>
      <c r="G1651" s="120"/>
      <c r="H1651" s="120"/>
      <c r="I1651" s="120"/>
      <c r="J1651" s="120"/>
      <c r="K1651" s="195"/>
      <c r="L1651" s="120"/>
      <c r="M1651" s="120"/>
      <c r="N1651" s="120"/>
      <c r="O1651" s="120"/>
      <c r="P1651" s="120"/>
      <c r="Q1651" s="120"/>
      <c r="R1651" s="120"/>
      <c r="S1651" s="120"/>
    </row>
    <row r="1652" spans="1:19" ht="12.75" customHeight="1" x14ac:dyDescent="0.2">
      <c r="A1652" s="120"/>
      <c r="B1652" s="120"/>
      <c r="C1652" s="120"/>
      <c r="D1652" s="120"/>
      <c r="E1652" s="120"/>
      <c r="F1652" s="120"/>
      <c r="G1652" s="120"/>
      <c r="H1652" s="120"/>
      <c r="I1652" s="120"/>
      <c r="J1652" s="120"/>
      <c r="K1652" s="195"/>
      <c r="L1652" s="120"/>
      <c r="M1652" s="120"/>
      <c r="N1652" s="120"/>
      <c r="O1652" s="120"/>
      <c r="P1652" s="120"/>
      <c r="Q1652" s="120"/>
      <c r="R1652" s="120"/>
      <c r="S1652" s="120"/>
    </row>
    <row r="1653" spans="1:19" ht="12.75" customHeight="1" x14ac:dyDescent="0.2">
      <c r="A1653" s="120"/>
      <c r="B1653" s="120"/>
      <c r="C1653" s="120"/>
      <c r="D1653" s="120"/>
      <c r="E1653" s="120"/>
      <c r="F1653" s="120"/>
      <c r="G1653" s="120"/>
      <c r="H1653" s="120"/>
      <c r="I1653" s="120"/>
      <c r="J1653" s="120"/>
      <c r="K1653" s="195"/>
      <c r="L1653" s="120"/>
      <c r="M1653" s="120"/>
      <c r="N1653" s="120"/>
      <c r="O1653" s="120"/>
      <c r="P1653" s="120"/>
      <c r="Q1653" s="120"/>
      <c r="R1653" s="120"/>
      <c r="S1653" s="120"/>
    </row>
    <row r="1654" spans="1:19" ht="12.75" customHeight="1" x14ac:dyDescent="0.2">
      <c r="A1654" s="120"/>
      <c r="B1654" s="120"/>
      <c r="C1654" s="120"/>
      <c r="D1654" s="120"/>
      <c r="E1654" s="120"/>
      <c r="F1654" s="120"/>
      <c r="G1654" s="120"/>
      <c r="H1654" s="120"/>
      <c r="I1654" s="120"/>
      <c r="J1654" s="120"/>
      <c r="K1654" s="195"/>
      <c r="L1654" s="120"/>
      <c r="M1654" s="120"/>
      <c r="N1654" s="120"/>
      <c r="O1654" s="120"/>
      <c r="P1654" s="120"/>
      <c r="Q1654" s="120"/>
      <c r="R1654" s="120"/>
      <c r="S1654" s="120"/>
    </row>
    <row r="1655" spans="1:19" ht="12.75" customHeight="1" x14ac:dyDescent="0.2">
      <c r="A1655" s="120"/>
      <c r="B1655" s="120"/>
      <c r="C1655" s="120"/>
      <c r="D1655" s="120"/>
      <c r="E1655" s="120"/>
      <c r="F1655" s="120"/>
      <c r="G1655" s="120"/>
      <c r="H1655" s="120"/>
      <c r="I1655" s="120"/>
      <c r="J1655" s="120"/>
      <c r="K1655" s="195"/>
      <c r="L1655" s="120"/>
      <c r="M1655" s="120"/>
      <c r="N1655" s="120"/>
      <c r="O1655" s="120"/>
      <c r="P1655" s="120"/>
      <c r="Q1655" s="120"/>
      <c r="R1655" s="120"/>
      <c r="S1655" s="120"/>
    </row>
    <row r="1656" spans="1:19" ht="12.75" customHeight="1" x14ac:dyDescent="0.2">
      <c r="A1656" s="120"/>
      <c r="B1656" s="120"/>
      <c r="C1656" s="120"/>
      <c r="D1656" s="120"/>
      <c r="E1656" s="120"/>
      <c r="F1656" s="120"/>
      <c r="G1656" s="120"/>
      <c r="H1656" s="120"/>
      <c r="I1656" s="120"/>
      <c r="J1656" s="120"/>
      <c r="K1656" s="195"/>
      <c r="L1656" s="120"/>
      <c r="M1656" s="120"/>
      <c r="N1656" s="120"/>
      <c r="O1656" s="120"/>
      <c r="P1656" s="120"/>
      <c r="Q1656" s="120"/>
      <c r="R1656" s="120"/>
      <c r="S1656" s="120"/>
    </row>
    <row r="1657" spans="1:19" ht="12.75" customHeight="1" x14ac:dyDescent="0.2">
      <c r="A1657" s="120"/>
      <c r="B1657" s="120"/>
      <c r="C1657" s="120"/>
      <c r="D1657" s="120"/>
      <c r="E1657" s="120"/>
      <c r="F1657" s="120"/>
      <c r="G1657" s="120"/>
      <c r="H1657" s="120"/>
      <c r="I1657" s="120"/>
      <c r="J1657" s="120"/>
      <c r="K1657" s="195"/>
      <c r="L1657" s="120"/>
      <c r="M1657" s="120"/>
      <c r="N1657" s="120"/>
      <c r="O1657" s="120"/>
      <c r="P1657" s="120"/>
      <c r="Q1657" s="120"/>
      <c r="R1657" s="120"/>
      <c r="S1657" s="120"/>
    </row>
    <row r="1658" spans="1:19" ht="12.75" customHeight="1" x14ac:dyDescent="0.2">
      <c r="A1658" s="120"/>
      <c r="B1658" s="120"/>
      <c r="C1658" s="120"/>
      <c r="D1658" s="120"/>
      <c r="E1658" s="120"/>
      <c r="F1658" s="120"/>
      <c r="G1658" s="120"/>
      <c r="H1658" s="120"/>
      <c r="I1658" s="120"/>
      <c r="J1658" s="120"/>
      <c r="K1658" s="195"/>
      <c r="L1658" s="120"/>
      <c r="M1658" s="120"/>
      <c r="N1658" s="120"/>
      <c r="O1658" s="120"/>
      <c r="P1658" s="120"/>
      <c r="Q1658" s="120"/>
      <c r="R1658" s="120"/>
      <c r="S1658" s="120"/>
    </row>
    <row r="1659" spans="1:19" ht="12.75" customHeight="1" x14ac:dyDescent="0.2">
      <c r="A1659" s="120"/>
      <c r="B1659" s="120"/>
      <c r="C1659" s="120"/>
      <c r="D1659" s="120"/>
      <c r="E1659" s="120"/>
      <c r="F1659" s="120"/>
      <c r="G1659" s="120"/>
      <c r="H1659" s="120"/>
      <c r="I1659" s="120"/>
      <c r="J1659" s="120"/>
      <c r="K1659" s="195"/>
      <c r="L1659" s="120"/>
      <c r="M1659" s="120"/>
      <c r="N1659" s="120"/>
      <c r="O1659" s="120"/>
      <c r="P1659" s="120"/>
      <c r="Q1659" s="120"/>
      <c r="R1659" s="120"/>
      <c r="S1659" s="120"/>
    </row>
    <row r="1660" spans="1:19" ht="12.75" customHeight="1" x14ac:dyDescent="0.2">
      <c r="A1660" s="120"/>
      <c r="B1660" s="120"/>
      <c r="C1660" s="120"/>
      <c r="D1660" s="120"/>
      <c r="E1660" s="120"/>
      <c r="F1660" s="120"/>
      <c r="G1660" s="120"/>
      <c r="H1660" s="120"/>
      <c r="I1660" s="120"/>
      <c r="J1660" s="120"/>
      <c r="K1660" s="195"/>
      <c r="L1660" s="120"/>
      <c r="M1660" s="120"/>
      <c r="N1660" s="120"/>
      <c r="O1660" s="120"/>
      <c r="P1660" s="120"/>
      <c r="Q1660" s="120"/>
      <c r="R1660" s="120"/>
      <c r="S1660" s="120"/>
    </row>
    <row r="1661" spans="1:19" ht="12.75" customHeight="1" x14ac:dyDescent="0.2">
      <c r="A1661" s="120"/>
      <c r="B1661" s="120"/>
      <c r="C1661" s="120"/>
      <c r="D1661" s="120"/>
      <c r="E1661" s="120"/>
      <c r="F1661" s="120"/>
      <c r="G1661" s="120"/>
      <c r="H1661" s="120"/>
      <c r="I1661" s="120"/>
      <c r="J1661" s="120"/>
      <c r="K1661" s="195"/>
      <c r="L1661" s="120"/>
      <c r="M1661" s="120"/>
      <c r="N1661" s="120"/>
      <c r="O1661" s="120"/>
      <c r="P1661" s="120"/>
      <c r="Q1661" s="120"/>
      <c r="R1661" s="120"/>
      <c r="S1661" s="120"/>
    </row>
    <row r="1662" spans="1:19" ht="12.75" customHeight="1" x14ac:dyDescent="0.2">
      <c r="A1662" s="120"/>
      <c r="B1662" s="120"/>
      <c r="C1662" s="120"/>
      <c r="D1662" s="120"/>
      <c r="E1662" s="120"/>
      <c r="F1662" s="120"/>
      <c r="G1662" s="120"/>
      <c r="H1662" s="120"/>
      <c r="I1662" s="120"/>
      <c r="J1662" s="120"/>
      <c r="K1662" s="195"/>
      <c r="L1662" s="120"/>
      <c r="M1662" s="120"/>
      <c r="N1662" s="120"/>
      <c r="O1662" s="120"/>
      <c r="P1662" s="120"/>
      <c r="Q1662" s="120"/>
      <c r="R1662" s="120"/>
      <c r="S1662" s="120"/>
    </row>
    <row r="1663" spans="1:19" ht="12.75" customHeight="1" x14ac:dyDescent="0.2">
      <c r="A1663" s="120"/>
      <c r="B1663" s="120"/>
      <c r="C1663" s="120"/>
      <c r="D1663" s="120"/>
      <c r="E1663" s="120"/>
      <c r="F1663" s="120"/>
      <c r="G1663" s="120"/>
      <c r="H1663" s="120"/>
      <c r="I1663" s="120"/>
      <c r="J1663" s="120"/>
      <c r="K1663" s="195"/>
      <c r="L1663" s="120"/>
      <c r="M1663" s="120"/>
      <c r="N1663" s="120"/>
      <c r="O1663" s="120"/>
      <c r="P1663" s="120"/>
      <c r="Q1663" s="120"/>
      <c r="R1663" s="120"/>
      <c r="S1663" s="120"/>
    </row>
    <row r="1664" spans="1:19" ht="12.75" customHeight="1" x14ac:dyDescent="0.2">
      <c r="A1664" s="120"/>
      <c r="B1664" s="120"/>
      <c r="C1664" s="120"/>
      <c r="D1664" s="120"/>
      <c r="E1664" s="120"/>
      <c r="F1664" s="120"/>
      <c r="G1664" s="120"/>
      <c r="H1664" s="120"/>
      <c r="I1664" s="120"/>
      <c r="J1664" s="120"/>
      <c r="K1664" s="195"/>
      <c r="L1664" s="120"/>
      <c r="M1664" s="120"/>
      <c r="N1664" s="120"/>
      <c r="O1664" s="120"/>
      <c r="P1664" s="120"/>
      <c r="Q1664" s="120"/>
      <c r="R1664" s="120"/>
      <c r="S1664" s="120"/>
    </row>
    <row r="1665" spans="1:19" ht="12.75" customHeight="1" x14ac:dyDescent="0.2">
      <c r="A1665" s="120"/>
      <c r="B1665" s="120"/>
      <c r="C1665" s="120"/>
      <c r="D1665" s="120"/>
      <c r="E1665" s="120"/>
      <c r="F1665" s="120"/>
      <c r="G1665" s="120"/>
      <c r="H1665" s="120"/>
      <c r="I1665" s="120"/>
      <c r="J1665" s="120"/>
      <c r="K1665" s="195"/>
      <c r="L1665" s="120"/>
      <c r="M1665" s="120"/>
      <c r="N1665" s="120"/>
      <c r="O1665" s="120"/>
      <c r="P1665" s="120"/>
      <c r="Q1665" s="120"/>
      <c r="R1665" s="120"/>
      <c r="S1665" s="120"/>
    </row>
    <row r="1666" spans="1:19" ht="12.75" customHeight="1" x14ac:dyDescent="0.2">
      <c r="A1666" s="120"/>
      <c r="B1666" s="120"/>
      <c r="C1666" s="120"/>
      <c r="D1666" s="120"/>
      <c r="E1666" s="120"/>
      <c r="F1666" s="120"/>
      <c r="G1666" s="120"/>
      <c r="H1666" s="120"/>
      <c r="I1666" s="120"/>
      <c r="J1666" s="120"/>
      <c r="K1666" s="195"/>
      <c r="L1666" s="120"/>
      <c r="M1666" s="120"/>
      <c r="N1666" s="120"/>
      <c r="O1666" s="120"/>
      <c r="P1666" s="120"/>
      <c r="Q1666" s="120"/>
      <c r="R1666" s="120"/>
      <c r="S1666" s="120"/>
    </row>
    <row r="1667" spans="1:19" ht="12.75" customHeight="1" x14ac:dyDescent="0.2">
      <c r="A1667" s="120"/>
      <c r="B1667" s="120"/>
      <c r="C1667" s="120"/>
      <c r="D1667" s="120"/>
      <c r="E1667" s="120"/>
      <c r="F1667" s="120"/>
      <c r="G1667" s="120"/>
      <c r="H1667" s="120"/>
      <c r="I1667" s="120"/>
      <c r="J1667" s="120"/>
      <c r="K1667" s="195"/>
      <c r="L1667" s="120"/>
      <c r="M1667" s="120"/>
      <c r="N1667" s="120"/>
      <c r="O1667" s="120"/>
      <c r="P1667" s="120"/>
      <c r="Q1667" s="120"/>
      <c r="R1667" s="120"/>
      <c r="S1667" s="120"/>
    </row>
    <row r="1668" spans="1:19" ht="12.75" customHeight="1" x14ac:dyDescent="0.2">
      <c r="A1668" s="120"/>
      <c r="B1668" s="120"/>
      <c r="C1668" s="120"/>
      <c r="D1668" s="120"/>
      <c r="E1668" s="120"/>
      <c r="F1668" s="120"/>
      <c r="G1668" s="120"/>
      <c r="H1668" s="120"/>
      <c r="I1668" s="120"/>
      <c r="J1668" s="120"/>
      <c r="K1668" s="195"/>
      <c r="L1668" s="120"/>
      <c r="M1668" s="120"/>
      <c r="N1668" s="120"/>
      <c r="O1668" s="120"/>
      <c r="P1668" s="120"/>
      <c r="Q1668" s="120"/>
      <c r="R1668" s="120"/>
      <c r="S1668" s="120"/>
    </row>
    <row r="1669" spans="1:19" ht="12.75" customHeight="1" x14ac:dyDescent="0.2">
      <c r="A1669" s="120"/>
      <c r="B1669" s="120"/>
      <c r="C1669" s="120"/>
      <c r="D1669" s="120"/>
      <c r="E1669" s="120"/>
      <c r="F1669" s="120"/>
      <c r="G1669" s="120"/>
      <c r="H1669" s="120"/>
      <c r="I1669" s="120"/>
      <c r="J1669" s="120"/>
      <c r="K1669" s="195"/>
      <c r="L1669" s="120"/>
      <c r="M1669" s="120"/>
      <c r="N1669" s="120"/>
      <c r="O1669" s="120"/>
      <c r="P1669" s="120"/>
      <c r="Q1669" s="120"/>
      <c r="R1669" s="120"/>
      <c r="S1669" s="120"/>
    </row>
    <row r="1670" spans="1:19" ht="12.75" customHeight="1" x14ac:dyDescent="0.2">
      <c r="A1670" s="120"/>
      <c r="B1670" s="120"/>
      <c r="C1670" s="120"/>
      <c r="D1670" s="120"/>
      <c r="E1670" s="120"/>
      <c r="F1670" s="120"/>
      <c r="G1670" s="120"/>
      <c r="H1670" s="120"/>
      <c r="I1670" s="120"/>
      <c r="J1670" s="120"/>
      <c r="K1670" s="195"/>
      <c r="L1670" s="120"/>
      <c r="M1670" s="120"/>
      <c r="N1670" s="120"/>
      <c r="O1670" s="120"/>
      <c r="P1670" s="120"/>
      <c r="Q1670" s="120"/>
      <c r="R1670" s="120"/>
      <c r="S1670" s="120"/>
    </row>
    <row r="1671" spans="1:19" ht="12.75" customHeight="1" x14ac:dyDescent="0.2">
      <c r="A1671" s="120"/>
      <c r="B1671" s="120"/>
      <c r="C1671" s="120"/>
      <c r="D1671" s="120"/>
      <c r="E1671" s="120"/>
      <c r="F1671" s="120"/>
      <c r="G1671" s="120"/>
      <c r="H1671" s="120"/>
      <c r="I1671" s="120"/>
      <c r="J1671" s="120"/>
      <c r="K1671" s="195"/>
      <c r="L1671" s="120"/>
      <c r="M1671" s="120"/>
      <c r="N1671" s="120"/>
      <c r="O1671" s="120"/>
      <c r="P1671" s="120"/>
      <c r="Q1671" s="120"/>
      <c r="R1671" s="120"/>
      <c r="S1671" s="120"/>
    </row>
    <row r="1672" spans="1:19" ht="12.75" customHeight="1" x14ac:dyDescent="0.2">
      <c r="A1672" s="120"/>
      <c r="B1672" s="120"/>
      <c r="C1672" s="120"/>
      <c r="D1672" s="120"/>
      <c r="E1672" s="120"/>
      <c r="F1672" s="120"/>
      <c r="G1672" s="120"/>
      <c r="H1672" s="120"/>
      <c r="I1672" s="120"/>
      <c r="J1672" s="120"/>
      <c r="K1672" s="195"/>
      <c r="L1672" s="120"/>
      <c r="M1672" s="120"/>
      <c r="N1672" s="120"/>
      <c r="O1672" s="120"/>
      <c r="P1672" s="120"/>
      <c r="Q1672" s="120"/>
      <c r="R1672" s="120"/>
      <c r="S1672" s="120"/>
    </row>
    <row r="1673" spans="1:19" ht="12.75" customHeight="1" x14ac:dyDescent="0.2">
      <c r="A1673" s="120"/>
      <c r="B1673" s="120"/>
      <c r="C1673" s="120"/>
      <c r="D1673" s="120"/>
      <c r="E1673" s="120"/>
      <c r="F1673" s="120"/>
      <c r="G1673" s="120"/>
      <c r="H1673" s="120"/>
      <c r="I1673" s="120"/>
      <c r="J1673" s="120"/>
      <c r="K1673" s="195"/>
      <c r="L1673" s="120"/>
      <c r="M1673" s="120"/>
      <c r="N1673" s="120"/>
      <c r="O1673" s="120"/>
      <c r="P1673" s="120"/>
      <c r="Q1673" s="120"/>
      <c r="R1673" s="120"/>
      <c r="S1673" s="120"/>
    </row>
    <row r="1674" spans="1:19" ht="12.75" customHeight="1" x14ac:dyDescent="0.2">
      <c r="A1674" s="120"/>
      <c r="B1674" s="120"/>
      <c r="C1674" s="120"/>
      <c r="D1674" s="120"/>
      <c r="E1674" s="120"/>
      <c r="F1674" s="120"/>
      <c r="G1674" s="120"/>
      <c r="H1674" s="120"/>
      <c r="I1674" s="120"/>
      <c r="J1674" s="120"/>
      <c r="K1674" s="195"/>
      <c r="L1674" s="120"/>
      <c r="M1674" s="120"/>
      <c r="N1674" s="120"/>
      <c r="O1674" s="120"/>
      <c r="P1674" s="120"/>
      <c r="Q1674" s="120"/>
      <c r="R1674" s="120"/>
      <c r="S1674" s="120"/>
    </row>
    <row r="1675" spans="1:19" ht="12.75" customHeight="1" x14ac:dyDescent="0.2">
      <c r="A1675" s="120"/>
      <c r="B1675" s="120"/>
      <c r="C1675" s="120"/>
      <c r="D1675" s="120"/>
      <c r="E1675" s="120"/>
      <c r="F1675" s="120"/>
      <c r="G1675" s="120"/>
      <c r="H1675" s="120"/>
      <c r="I1675" s="120"/>
      <c r="J1675" s="120"/>
      <c r="K1675" s="195"/>
      <c r="L1675" s="120"/>
      <c r="M1675" s="120"/>
      <c r="N1675" s="120"/>
      <c r="O1675" s="120"/>
      <c r="P1675" s="120"/>
      <c r="Q1675" s="120"/>
      <c r="R1675" s="120"/>
      <c r="S1675" s="120"/>
    </row>
    <row r="1676" spans="1:19" ht="12.75" customHeight="1" x14ac:dyDescent="0.2">
      <c r="A1676" s="120"/>
      <c r="B1676" s="120"/>
      <c r="C1676" s="120"/>
      <c r="D1676" s="120"/>
      <c r="E1676" s="120"/>
      <c r="F1676" s="120"/>
      <c r="G1676" s="120"/>
      <c r="H1676" s="120"/>
      <c r="I1676" s="120"/>
      <c r="J1676" s="120"/>
      <c r="K1676" s="195"/>
      <c r="L1676" s="120"/>
      <c r="M1676" s="120"/>
      <c r="N1676" s="120"/>
      <c r="O1676" s="120"/>
      <c r="P1676" s="120"/>
      <c r="Q1676" s="120"/>
      <c r="R1676" s="120"/>
      <c r="S1676" s="120"/>
    </row>
    <row r="1677" spans="1:19" ht="12.75" customHeight="1" x14ac:dyDescent="0.2">
      <c r="A1677" s="120"/>
      <c r="B1677" s="120"/>
      <c r="C1677" s="120"/>
      <c r="D1677" s="120"/>
      <c r="E1677" s="120"/>
      <c r="F1677" s="120"/>
      <c r="G1677" s="120"/>
      <c r="H1677" s="120"/>
      <c r="I1677" s="120"/>
      <c r="J1677" s="120"/>
      <c r="K1677" s="195"/>
      <c r="L1677" s="120"/>
      <c r="M1677" s="120"/>
      <c r="N1677" s="120"/>
      <c r="O1677" s="120"/>
      <c r="P1677" s="120"/>
      <c r="Q1677" s="120"/>
      <c r="R1677" s="120"/>
      <c r="S1677" s="120"/>
    </row>
    <row r="1678" spans="1:19" ht="12.75" customHeight="1" x14ac:dyDescent="0.2">
      <c r="A1678" s="120"/>
      <c r="B1678" s="120"/>
      <c r="C1678" s="120"/>
      <c r="D1678" s="120"/>
      <c r="E1678" s="120"/>
      <c r="F1678" s="120"/>
      <c r="G1678" s="120"/>
      <c r="H1678" s="120"/>
      <c r="I1678" s="120"/>
      <c r="J1678" s="120"/>
      <c r="K1678" s="195"/>
      <c r="L1678" s="120"/>
      <c r="M1678" s="120"/>
      <c r="N1678" s="120"/>
      <c r="O1678" s="120"/>
      <c r="P1678" s="120"/>
      <c r="Q1678" s="120"/>
      <c r="R1678" s="120"/>
      <c r="S1678" s="120"/>
    </row>
    <row r="1679" spans="1:19" ht="12.75" customHeight="1" x14ac:dyDescent="0.2">
      <c r="A1679" s="120"/>
      <c r="B1679" s="120"/>
      <c r="C1679" s="120"/>
      <c r="D1679" s="120"/>
      <c r="E1679" s="120"/>
      <c r="F1679" s="120"/>
      <c r="G1679" s="120"/>
      <c r="H1679" s="120"/>
      <c r="I1679" s="120"/>
      <c r="J1679" s="120"/>
      <c r="K1679" s="195"/>
      <c r="L1679" s="120"/>
      <c r="M1679" s="120"/>
      <c r="N1679" s="120"/>
      <c r="O1679" s="120"/>
      <c r="P1679" s="120"/>
      <c r="Q1679" s="120"/>
      <c r="R1679" s="120"/>
      <c r="S1679" s="120"/>
    </row>
    <row r="1680" spans="1:19" ht="12.75" customHeight="1" x14ac:dyDescent="0.2">
      <c r="A1680" s="120"/>
      <c r="B1680" s="120"/>
      <c r="C1680" s="120"/>
      <c r="D1680" s="120"/>
      <c r="E1680" s="120"/>
      <c r="F1680" s="120"/>
      <c r="G1680" s="120"/>
      <c r="H1680" s="120"/>
      <c r="I1680" s="120"/>
      <c r="J1680" s="120"/>
      <c r="K1680" s="195"/>
      <c r="L1680" s="120"/>
      <c r="M1680" s="120"/>
      <c r="N1680" s="120"/>
      <c r="O1680" s="120"/>
      <c r="P1680" s="120"/>
      <c r="Q1680" s="120"/>
      <c r="R1680" s="120"/>
      <c r="S1680" s="120"/>
    </row>
    <row r="1681" spans="1:19" ht="12.75" customHeight="1" x14ac:dyDescent="0.2">
      <c r="A1681" s="120"/>
      <c r="B1681" s="120"/>
      <c r="C1681" s="120"/>
      <c r="D1681" s="120"/>
      <c r="E1681" s="120"/>
      <c r="F1681" s="120"/>
      <c r="G1681" s="120"/>
      <c r="H1681" s="120"/>
      <c r="I1681" s="120"/>
      <c r="J1681" s="120"/>
      <c r="K1681" s="195"/>
      <c r="L1681" s="120"/>
      <c r="M1681" s="120"/>
      <c r="N1681" s="120"/>
      <c r="O1681" s="120"/>
      <c r="P1681" s="120"/>
      <c r="Q1681" s="120"/>
      <c r="R1681" s="120"/>
      <c r="S1681" s="120"/>
    </row>
    <row r="1682" spans="1:19" ht="12.75" customHeight="1" x14ac:dyDescent="0.2">
      <c r="A1682" s="120"/>
      <c r="B1682" s="120"/>
      <c r="C1682" s="120"/>
      <c r="D1682" s="120"/>
      <c r="E1682" s="120"/>
      <c r="F1682" s="120"/>
      <c r="G1682" s="120"/>
      <c r="H1682" s="120"/>
      <c r="I1682" s="120"/>
      <c r="J1682" s="120"/>
      <c r="K1682" s="195"/>
      <c r="L1682" s="120"/>
      <c r="M1682" s="120"/>
      <c r="N1682" s="120"/>
      <c r="O1682" s="120"/>
      <c r="P1682" s="120"/>
      <c r="Q1682" s="120"/>
      <c r="R1682" s="120"/>
      <c r="S1682" s="120"/>
    </row>
    <row r="1683" spans="1:19" ht="12.75" customHeight="1" x14ac:dyDescent="0.2">
      <c r="A1683" s="120"/>
      <c r="B1683" s="120"/>
      <c r="C1683" s="120"/>
      <c r="D1683" s="120"/>
      <c r="E1683" s="120"/>
      <c r="F1683" s="120"/>
      <c r="G1683" s="120"/>
      <c r="H1683" s="120"/>
      <c r="I1683" s="120"/>
      <c r="J1683" s="120"/>
      <c r="K1683" s="195"/>
      <c r="L1683" s="120"/>
      <c r="M1683" s="120"/>
      <c r="N1683" s="120"/>
      <c r="O1683" s="120"/>
      <c r="P1683" s="120"/>
      <c r="Q1683" s="120"/>
      <c r="R1683" s="120"/>
      <c r="S1683" s="120"/>
    </row>
    <row r="1684" spans="1:19" ht="12.75" customHeight="1" x14ac:dyDescent="0.2">
      <c r="A1684" s="120"/>
      <c r="B1684" s="120"/>
      <c r="C1684" s="120"/>
      <c r="D1684" s="120"/>
      <c r="E1684" s="120"/>
      <c r="F1684" s="120"/>
      <c r="G1684" s="120"/>
      <c r="H1684" s="120"/>
      <c r="I1684" s="120"/>
      <c r="J1684" s="120"/>
      <c r="K1684" s="195"/>
      <c r="L1684" s="120"/>
      <c r="M1684" s="120"/>
      <c r="N1684" s="120"/>
      <c r="O1684" s="120"/>
      <c r="P1684" s="120"/>
      <c r="Q1684" s="120"/>
      <c r="R1684" s="120"/>
      <c r="S1684" s="120"/>
    </row>
    <row r="1685" spans="1:19" ht="12.75" customHeight="1" x14ac:dyDescent="0.2">
      <c r="A1685" s="120"/>
      <c r="B1685" s="120"/>
      <c r="C1685" s="120"/>
      <c r="D1685" s="120"/>
      <c r="E1685" s="120"/>
      <c r="F1685" s="120"/>
      <c r="G1685" s="120"/>
      <c r="H1685" s="120"/>
      <c r="I1685" s="120"/>
      <c r="J1685" s="120"/>
      <c r="K1685" s="195"/>
      <c r="L1685" s="120"/>
      <c r="M1685" s="120"/>
      <c r="N1685" s="120"/>
      <c r="O1685" s="120"/>
      <c r="P1685" s="120"/>
      <c r="Q1685" s="120"/>
      <c r="R1685" s="120"/>
      <c r="S1685" s="120"/>
    </row>
    <row r="1686" spans="1:19" ht="12.75" customHeight="1" x14ac:dyDescent="0.2">
      <c r="A1686" s="120"/>
      <c r="B1686" s="120"/>
      <c r="C1686" s="120"/>
      <c r="D1686" s="120"/>
      <c r="E1686" s="120"/>
      <c r="F1686" s="120"/>
      <c r="G1686" s="120"/>
      <c r="H1686" s="120"/>
      <c r="I1686" s="120"/>
      <c r="J1686" s="120"/>
      <c r="K1686" s="195"/>
      <c r="L1686" s="120"/>
      <c r="M1686" s="120"/>
      <c r="N1686" s="120"/>
      <c r="O1686" s="120"/>
      <c r="P1686" s="120"/>
      <c r="Q1686" s="120"/>
      <c r="R1686" s="120"/>
      <c r="S1686" s="120"/>
    </row>
    <row r="1687" spans="1:19" ht="12.75" customHeight="1" x14ac:dyDescent="0.2">
      <c r="A1687" s="120"/>
      <c r="B1687" s="120"/>
      <c r="C1687" s="120"/>
      <c r="D1687" s="120"/>
      <c r="E1687" s="120"/>
      <c r="F1687" s="120"/>
      <c r="G1687" s="120"/>
      <c r="H1687" s="120"/>
      <c r="I1687" s="120"/>
      <c r="J1687" s="120"/>
      <c r="K1687" s="195"/>
      <c r="L1687" s="120"/>
      <c r="M1687" s="120"/>
      <c r="N1687" s="120"/>
      <c r="O1687" s="120"/>
      <c r="P1687" s="120"/>
      <c r="Q1687" s="120"/>
      <c r="R1687" s="120"/>
      <c r="S1687" s="120"/>
    </row>
    <row r="1688" spans="1:19" ht="12.75" customHeight="1" x14ac:dyDescent="0.2">
      <c r="A1688" s="120"/>
      <c r="B1688" s="120"/>
      <c r="C1688" s="120"/>
      <c r="D1688" s="120"/>
      <c r="E1688" s="120"/>
      <c r="F1688" s="120"/>
      <c r="G1688" s="120"/>
      <c r="H1688" s="120"/>
      <c r="I1688" s="120"/>
      <c r="J1688" s="120"/>
      <c r="K1688" s="195"/>
      <c r="L1688" s="120"/>
      <c r="M1688" s="120"/>
      <c r="N1688" s="120"/>
      <c r="O1688" s="120"/>
      <c r="P1688" s="120"/>
      <c r="Q1688" s="120"/>
      <c r="R1688" s="120"/>
      <c r="S1688" s="120"/>
    </row>
    <row r="1689" spans="1:19" ht="12.75" customHeight="1" x14ac:dyDescent="0.2">
      <c r="A1689" s="120"/>
      <c r="B1689" s="120"/>
      <c r="C1689" s="120"/>
      <c r="D1689" s="120"/>
      <c r="E1689" s="120"/>
      <c r="F1689" s="120"/>
      <c r="G1689" s="120"/>
      <c r="H1689" s="120"/>
      <c r="I1689" s="120"/>
      <c r="J1689" s="120"/>
      <c r="K1689" s="195"/>
      <c r="L1689" s="120"/>
      <c r="M1689" s="120"/>
      <c r="N1689" s="120"/>
      <c r="O1689" s="120"/>
      <c r="P1689" s="120"/>
      <c r="Q1689" s="120"/>
      <c r="R1689" s="120"/>
      <c r="S1689" s="120"/>
    </row>
    <row r="1690" spans="1:19" ht="12.75" customHeight="1" x14ac:dyDescent="0.2">
      <c r="A1690" s="120"/>
      <c r="B1690" s="120"/>
      <c r="C1690" s="120"/>
      <c r="D1690" s="120"/>
      <c r="E1690" s="120"/>
      <c r="F1690" s="120"/>
      <c r="G1690" s="120"/>
      <c r="H1690" s="120"/>
      <c r="I1690" s="120"/>
      <c r="J1690" s="120"/>
      <c r="K1690" s="195"/>
      <c r="L1690" s="120"/>
      <c r="M1690" s="120"/>
      <c r="N1690" s="120"/>
      <c r="O1690" s="120"/>
      <c r="P1690" s="120"/>
      <c r="Q1690" s="120"/>
      <c r="R1690" s="120"/>
      <c r="S1690" s="120"/>
    </row>
    <row r="1691" spans="1:19" ht="12.75" customHeight="1" x14ac:dyDescent="0.2">
      <c r="A1691" s="120"/>
      <c r="B1691" s="120"/>
      <c r="C1691" s="120"/>
      <c r="D1691" s="120"/>
      <c r="E1691" s="120"/>
      <c r="F1691" s="120"/>
      <c r="G1691" s="120"/>
      <c r="H1691" s="120"/>
      <c r="I1691" s="120"/>
      <c r="J1691" s="120"/>
      <c r="K1691" s="195"/>
      <c r="L1691" s="120"/>
      <c r="M1691" s="120"/>
      <c r="N1691" s="120"/>
      <c r="O1691" s="120"/>
      <c r="P1691" s="120"/>
      <c r="Q1691" s="120"/>
      <c r="R1691" s="120"/>
      <c r="S1691" s="120"/>
    </row>
    <row r="1692" spans="1:19" ht="12.75" customHeight="1" x14ac:dyDescent="0.2">
      <c r="A1692" s="120"/>
      <c r="B1692" s="120"/>
      <c r="C1692" s="120"/>
      <c r="D1692" s="120"/>
      <c r="E1692" s="120"/>
      <c r="F1692" s="120"/>
      <c r="G1692" s="120"/>
      <c r="H1692" s="120"/>
      <c r="I1692" s="120"/>
      <c r="J1692" s="120"/>
      <c r="K1692" s="195"/>
      <c r="L1692" s="120"/>
      <c r="M1692" s="120"/>
      <c r="N1692" s="120"/>
      <c r="O1692" s="120"/>
      <c r="P1692" s="120"/>
      <c r="Q1692" s="120"/>
      <c r="R1692" s="120"/>
      <c r="S1692" s="120"/>
    </row>
    <row r="1693" spans="1:19" ht="12.75" customHeight="1" x14ac:dyDescent="0.2">
      <c r="A1693" s="120"/>
      <c r="B1693" s="120"/>
      <c r="C1693" s="120"/>
      <c r="D1693" s="120"/>
      <c r="E1693" s="120"/>
      <c r="F1693" s="120"/>
      <c r="G1693" s="120"/>
      <c r="H1693" s="120"/>
      <c r="I1693" s="120"/>
      <c r="J1693" s="120"/>
      <c r="K1693" s="195"/>
      <c r="L1693" s="120"/>
      <c r="M1693" s="120"/>
      <c r="N1693" s="120"/>
      <c r="O1693" s="120"/>
      <c r="P1693" s="120"/>
      <c r="Q1693" s="120"/>
      <c r="R1693" s="120"/>
      <c r="S1693" s="120"/>
    </row>
    <row r="1694" spans="1:19" ht="12.75" customHeight="1" x14ac:dyDescent="0.2">
      <c r="A1694" s="120"/>
      <c r="B1694" s="120"/>
      <c r="C1694" s="120"/>
      <c r="D1694" s="120"/>
      <c r="E1694" s="120"/>
      <c r="F1694" s="120"/>
      <c r="G1694" s="120"/>
      <c r="H1694" s="120"/>
      <c r="I1694" s="120"/>
      <c r="J1694" s="120"/>
      <c r="K1694" s="195"/>
      <c r="L1694" s="120"/>
      <c r="M1694" s="120"/>
      <c r="N1694" s="120"/>
      <c r="O1694" s="120"/>
      <c r="P1694" s="120"/>
      <c r="Q1694" s="120"/>
      <c r="R1694" s="120"/>
      <c r="S1694" s="120"/>
    </row>
    <row r="1695" spans="1:19" ht="12.75" customHeight="1" x14ac:dyDescent="0.2">
      <c r="A1695" s="120"/>
      <c r="B1695" s="120"/>
      <c r="C1695" s="120"/>
      <c r="D1695" s="120"/>
      <c r="E1695" s="120"/>
      <c r="F1695" s="120"/>
      <c r="G1695" s="120"/>
      <c r="H1695" s="120"/>
      <c r="I1695" s="120"/>
      <c r="J1695" s="120"/>
      <c r="K1695" s="195"/>
      <c r="L1695" s="120"/>
      <c r="M1695" s="120"/>
      <c r="N1695" s="120"/>
      <c r="O1695" s="120"/>
      <c r="P1695" s="120"/>
      <c r="Q1695" s="120"/>
      <c r="R1695" s="120"/>
      <c r="S1695" s="120"/>
    </row>
    <row r="1696" spans="1:19" ht="12.75" customHeight="1" x14ac:dyDescent="0.2">
      <c r="A1696" s="120"/>
      <c r="B1696" s="120"/>
      <c r="C1696" s="120"/>
      <c r="D1696" s="120"/>
      <c r="E1696" s="120"/>
      <c r="F1696" s="120"/>
      <c r="G1696" s="120"/>
      <c r="H1696" s="120"/>
      <c r="I1696" s="120"/>
      <c r="J1696" s="120"/>
      <c r="K1696" s="195"/>
      <c r="L1696" s="120"/>
      <c r="M1696" s="120"/>
      <c r="N1696" s="120"/>
      <c r="O1696" s="120"/>
      <c r="P1696" s="120"/>
      <c r="Q1696" s="120"/>
      <c r="R1696" s="120"/>
      <c r="S1696" s="120"/>
    </row>
    <row r="1697" spans="1:19" ht="12.75" customHeight="1" x14ac:dyDescent="0.2">
      <c r="A1697" s="120"/>
      <c r="B1697" s="120"/>
      <c r="C1697" s="120"/>
      <c r="D1697" s="120"/>
      <c r="E1697" s="120"/>
      <c r="F1697" s="120"/>
      <c r="G1697" s="120"/>
      <c r="H1697" s="120"/>
      <c r="I1697" s="120"/>
      <c r="J1697" s="120"/>
      <c r="K1697" s="195"/>
      <c r="L1697" s="120"/>
      <c r="M1697" s="120"/>
      <c r="N1697" s="120"/>
      <c r="O1697" s="120"/>
      <c r="P1697" s="120"/>
      <c r="Q1697" s="120"/>
      <c r="R1697" s="120"/>
      <c r="S1697" s="120"/>
    </row>
    <row r="1698" spans="1:19" ht="12.75" customHeight="1" x14ac:dyDescent="0.2">
      <c r="A1698" s="120"/>
      <c r="B1698" s="120"/>
      <c r="C1698" s="120"/>
      <c r="D1698" s="120"/>
      <c r="E1698" s="120"/>
      <c r="F1698" s="120"/>
      <c r="G1698" s="120"/>
      <c r="H1698" s="120"/>
      <c r="I1698" s="120"/>
      <c r="J1698" s="120"/>
      <c r="K1698" s="195"/>
      <c r="L1698" s="120"/>
      <c r="M1698" s="120"/>
      <c r="N1698" s="120"/>
      <c r="O1698" s="120"/>
      <c r="P1698" s="120"/>
      <c r="Q1698" s="120"/>
      <c r="R1698" s="120"/>
      <c r="S1698" s="120"/>
    </row>
    <row r="1699" spans="1:19" ht="12.75" customHeight="1" x14ac:dyDescent="0.2">
      <c r="A1699" s="120"/>
      <c r="B1699" s="120"/>
      <c r="C1699" s="120"/>
      <c r="D1699" s="120"/>
      <c r="E1699" s="120"/>
      <c r="F1699" s="120"/>
      <c r="G1699" s="120"/>
      <c r="H1699" s="120"/>
      <c r="I1699" s="120"/>
      <c r="J1699" s="120"/>
      <c r="K1699" s="195"/>
      <c r="L1699" s="120"/>
      <c r="M1699" s="120"/>
      <c r="N1699" s="120"/>
      <c r="O1699" s="120"/>
      <c r="P1699" s="120"/>
      <c r="Q1699" s="120"/>
      <c r="R1699" s="120"/>
      <c r="S1699" s="120"/>
    </row>
    <row r="1700" spans="1:19" ht="12.75" customHeight="1" x14ac:dyDescent="0.2">
      <c r="A1700" s="120"/>
      <c r="B1700" s="120"/>
      <c r="C1700" s="120"/>
      <c r="D1700" s="120"/>
      <c r="E1700" s="120"/>
      <c r="F1700" s="120"/>
      <c r="G1700" s="120"/>
      <c r="H1700" s="120"/>
      <c r="I1700" s="120"/>
      <c r="J1700" s="120"/>
      <c r="K1700" s="195"/>
      <c r="L1700" s="120"/>
      <c r="M1700" s="120"/>
      <c r="N1700" s="120"/>
      <c r="O1700" s="120"/>
      <c r="P1700" s="120"/>
      <c r="Q1700" s="120"/>
      <c r="R1700" s="120"/>
      <c r="S1700" s="120"/>
    </row>
    <row r="1701" spans="1:19" ht="12.75" customHeight="1" x14ac:dyDescent="0.2">
      <c r="A1701" s="120"/>
      <c r="B1701" s="120"/>
      <c r="C1701" s="120"/>
      <c r="D1701" s="120"/>
      <c r="E1701" s="120"/>
      <c r="F1701" s="120"/>
      <c r="G1701" s="120"/>
      <c r="H1701" s="120"/>
      <c r="I1701" s="120"/>
      <c r="J1701" s="120"/>
      <c r="K1701" s="195"/>
      <c r="L1701" s="120"/>
      <c r="M1701" s="120"/>
      <c r="N1701" s="120"/>
      <c r="O1701" s="120"/>
      <c r="P1701" s="120"/>
      <c r="Q1701" s="120"/>
      <c r="R1701" s="120"/>
      <c r="S1701" s="120"/>
    </row>
    <row r="1702" spans="1:19" ht="12.75" customHeight="1" x14ac:dyDescent="0.2">
      <c r="A1702" s="120"/>
      <c r="B1702" s="120"/>
      <c r="C1702" s="120"/>
      <c r="D1702" s="120"/>
      <c r="E1702" s="120"/>
      <c r="F1702" s="120"/>
      <c r="G1702" s="120"/>
      <c r="H1702" s="120"/>
      <c r="I1702" s="120"/>
      <c r="J1702" s="120"/>
      <c r="K1702" s="195"/>
      <c r="L1702" s="120"/>
      <c r="M1702" s="120"/>
      <c r="N1702" s="120"/>
      <c r="O1702" s="120"/>
      <c r="P1702" s="120"/>
      <c r="Q1702" s="120"/>
      <c r="R1702" s="120"/>
      <c r="S1702" s="120"/>
    </row>
    <row r="1703" spans="1:19" ht="12.75" customHeight="1" x14ac:dyDescent="0.2">
      <c r="A1703" s="120"/>
      <c r="B1703" s="120"/>
      <c r="C1703" s="120"/>
      <c r="D1703" s="120"/>
      <c r="E1703" s="120"/>
      <c r="F1703" s="120"/>
      <c r="G1703" s="120"/>
      <c r="H1703" s="120"/>
      <c r="I1703" s="120"/>
      <c r="J1703" s="120"/>
      <c r="K1703" s="195"/>
      <c r="L1703" s="120"/>
      <c r="M1703" s="120"/>
      <c r="N1703" s="120"/>
      <c r="O1703" s="120"/>
      <c r="P1703" s="120"/>
      <c r="Q1703" s="120"/>
      <c r="R1703" s="120"/>
      <c r="S1703" s="120"/>
    </row>
    <row r="1704" spans="1:19" ht="12.75" customHeight="1" x14ac:dyDescent="0.2">
      <c r="A1704" s="120"/>
      <c r="B1704" s="120"/>
      <c r="C1704" s="120"/>
      <c r="D1704" s="120"/>
      <c r="E1704" s="120"/>
      <c r="F1704" s="120"/>
      <c r="G1704" s="120"/>
      <c r="H1704" s="120"/>
      <c r="I1704" s="120"/>
      <c r="J1704" s="120"/>
      <c r="K1704" s="195"/>
      <c r="L1704" s="120"/>
      <c r="M1704" s="120"/>
      <c r="N1704" s="120"/>
      <c r="O1704" s="120"/>
      <c r="P1704" s="120"/>
      <c r="Q1704" s="120"/>
      <c r="R1704" s="120"/>
      <c r="S1704" s="120"/>
    </row>
    <row r="1705" spans="1:19" ht="12.75" customHeight="1" x14ac:dyDescent="0.2">
      <c r="A1705" s="120"/>
      <c r="B1705" s="120"/>
      <c r="C1705" s="120"/>
      <c r="D1705" s="120"/>
      <c r="E1705" s="120"/>
      <c r="F1705" s="120"/>
      <c r="G1705" s="120"/>
      <c r="H1705" s="120"/>
      <c r="I1705" s="120"/>
      <c r="J1705" s="120"/>
      <c r="K1705" s="195"/>
      <c r="L1705" s="120"/>
      <c r="M1705" s="120"/>
      <c r="N1705" s="120"/>
      <c r="O1705" s="120"/>
      <c r="P1705" s="120"/>
      <c r="Q1705" s="120"/>
      <c r="R1705" s="120"/>
      <c r="S1705" s="120"/>
    </row>
    <row r="1706" spans="1:19" ht="12.75" customHeight="1" x14ac:dyDescent="0.2">
      <c r="A1706" s="120"/>
      <c r="B1706" s="120"/>
      <c r="C1706" s="120"/>
      <c r="D1706" s="120"/>
      <c r="E1706" s="120"/>
      <c r="F1706" s="120"/>
      <c r="G1706" s="120"/>
      <c r="H1706" s="120"/>
      <c r="I1706" s="120"/>
      <c r="J1706" s="120"/>
      <c r="K1706" s="195"/>
      <c r="L1706" s="120"/>
      <c r="M1706" s="120"/>
      <c r="N1706" s="120"/>
      <c r="O1706" s="120"/>
      <c r="P1706" s="120"/>
      <c r="Q1706" s="120"/>
      <c r="R1706" s="120"/>
      <c r="S1706" s="120"/>
    </row>
    <row r="1707" spans="1:19" ht="12.75" customHeight="1" x14ac:dyDescent="0.2">
      <c r="A1707" s="120"/>
      <c r="B1707" s="120"/>
      <c r="C1707" s="120"/>
      <c r="D1707" s="120"/>
      <c r="E1707" s="120"/>
      <c r="F1707" s="120"/>
      <c r="G1707" s="120"/>
      <c r="H1707" s="120"/>
      <c r="I1707" s="120"/>
      <c r="J1707" s="120"/>
      <c r="K1707" s="195"/>
      <c r="L1707" s="120"/>
      <c r="M1707" s="120"/>
      <c r="N1707" s="120"/>
      <c r="O1707" s="120"/>
      <c r="P1707" s="120"/>
      <c r="Q1707" s="120"/>
      <c r="R1707" s="120"/>
      <c r="S1707" s="120"/>
    </row>
    <row r="1708" spans="1:19" ht="12.75" customHeight="1" x14ac:dyDescent="0.2">
      <c r="A1708" s="120"/>
      <c r="B1708" s="120"/>
      <c r="C1708" s="120"/>
      <c r="D1708" s="120"/>
      <c r="E1708" s="120"/>
      <c r="F1708" s="120"/>
      <c r="G1708" s="120"/>
      <c r="H1708" s="120"/>
      <c r="I1708" s="120"/>
      <c r="J1708" s="120"/>
      <c r="K1708" s="195"/>
      <c r="L1708" s="120"/>
      <c r="M1708" s="120"/>
      <c r="N1708" s="120"/>
      <c r="O1708" s="120"/>
      <c r="P1708" s="120"/>
      <c r="Q1708" s="120"/>
      <c r="R1708" s="120"/>
      <c r="S1708" s="120"/>
    </row>
    <row r="1709" spans="1:19" ht="12.75" customHeight="1" x14ac:dyDescent="0.2">
      <c r="A1709" s="120"/>
      <c r="B1709" s="120"/>
      <c r="C1709" s="120"/>
      <c r="D1709" s="120"/>
      <c r="E1709" s="120"/>
      <c r="F1709" s="120"/>
      <c r="G1709" s="120"/>
      <c r="H1709" s="120"/>
      <c r="I1709" s="120"/>
      <c r="J1709" s="120"/>
      <c r="K1709" s="195"/>
      <c r="L1709" s="120"/>
      <c r="M1709" s="120"/>
      <c r="N1709" s="120"/>
      <c r="O1709" s="120"/>
      <c r="P1709" s="120"/>
      <c r="Q1709" s="120"/>
      <c r="R1709" s="120"/>
      <c r="S1709" s="120"/>
    </row>
    <row r="1710" spans="1:19" ht="12.75" customHeight="1" x14ac:dyDescent="0.2">
      <c r="A1710" s="120"/>
      <c r="B1710" s="120"/>
      <c r="C1710" s="120"/>
      <c r="D1710" s="120"/>
      <c r="E1710" s="120"/>
      <c r="F1710" s="120"/>
      <c r="G1710" s="120"/>
      <c r="H1710" s="120"/>
      <c r="I1710" s="120"/>
      <c r="J1710" s="120"/>
      <c r="K1710" s="195"/>
      <c r="L1710" s="120"/>
      <c r="M1710" s="120"/>
      <c r="N1710" s="120"/>
      <c r="O1710" s="120"/>
      <c r="P1710" s="120"/>
      <c r="Q1710" s="120"/>
      <c r="R1710" s="120"/>
      <c r="S1710" s="120"/>
    </row>
    <row r="1711" spans="1:19" ht="12.75" customHeight="1" x14ac:dyDescent="0.2">
      <c r="A1711" s="120"/>
      <c r="B1711" s="120"/>
      <c r="C1711" s="120"/>
      <c r="D1711" s="120"/>
      <c r="E1711" s="120"/>
      <c r="F1711" s="120"/>
      <c r="G1711" s="120"/>
      <c r="H1711" s="120"/>
      <c r="I1711" s="120"/>
      <c r="J1711" s="120"/>
      <c r="K1711" s="195"/>
      <c r="L1711" s="120"/>
      <c r="M1711" s="120"/>
      <c r="N1711" s="120"/>
      <c r="O1711" s="120"/>
      <c r="P1711" s="120"/>
      <c r="Q1711" s="120"/>
      <c r="R1711" s="120"/>
      <c r="S1711" s="120"/>
    </row>
    <row r="1712" spans="1:19" ht="12.75" customHeight="1" x14ac:dyDescent="0.2">
      <c r="A1712" s="120"/>
      <c r="B1712" s="120"/>
      <c r="C1712" s="120"/>
      <c r="D1712" s="120"/>
      <c r="E1712" s="120"/>
      <c r="F1712" s="120"/>
      <c r="G1712" s="120"/>
      <c r="H1712" s="120"/>
      <c r="I1712" s="120"/>
      <c r="J1712" s="120"/>
      <c r="K1712" s="195"/>
      <c r="L1712" s="120"/>
      <c r="M1712" s="120"/>
      <c r="N1712" s="120"/>
      <c r="O1712" s="120"/>
      <c r="P1712" s="120"/>
      <c r="Q1712" s="120"/>
      <c r="R1712" s="120"/>
      <c r="S1712" s="120"/>
    </row>
    <row r="1713" spans="1:19" ht="12.75" customHeight="1" x14ac:dyDescent="0.2">
      <c r="A1713" s="120"/>
      <c r="B1713" s="120"/>
      <c r="C1713" s="120"/>
      <c r="D1713" s="120"/>
      <c r="E1713" s="120"/>
      <c r="F1713" s="120"/>
      <c r="G1713" s="120"/>
      <c r="H1713" s="120"/>
      <c r="I1713" s="120"/>
      <c r="J1713" s="120"/>
      <c r="K1713" s="195"/>
      <c r="L1713" s="120"/>
      <c r="M1713" s="120"/>
      <c r="N1713" s="120"/>
      <c r="O1713" s="120"/>
      <c r="P1713" s="120"/>
      <c r="Q1713" s="120"/>
      <c r="R1713" s="120"/>
      <c r="S1713" s="120"/>
    </row>
    <row r="1714" spans="1:19" ht="12.75" customHeight="1" x14ac:dyDescent="0.2">
      <c r="A1714" s="120"/>
      <c r="B1714" s="120"/>
      <c r="C1714" s="120"/>
      <c r="D1714" s="120"/>
      <c r="E1714" s="120"/>
      <c r="F1714" s="120"/>
      <c r="G1714" s="120"/>
      <c r="H1714" s="120"/>
      <c r="I1714" s="120"/>
      <c r="J1714" s="120"/>
      <c r="K1714" s="195"/>
      <c r="L1714" s="120"/>
      <c r="M1714" s="120"/>
      <c r="N1714" s="120"/>
      <c r="O1714" s="120"/>
      <c r="P1714" s="120"/>
      <c r="Q1714" s="120"/>
      <c r="R1714" s="120"/>
      <c r="S1714" s="120"/>
    </row>
    <row r="1715" spans="1:19" ht="12.75" customHeight="1" x14ac:dyDescent="0.2">
      <c r="A1715" s="120"/>
      <c r="B1715" s="120"/>
      <c r="C1715" s="120"/>
      <c r="D1715" s="120"/>
      <c r="E1715" s="120"/>
      <c r="F1715" s="120"/>
      <c r="G1715" s="120"/>
      <c r="H1715" s="120"/>
      <c r="I1715" s="120"/>
      <c r="J1715" s="120"/>
      <c r="K1715" s="195"/>
      <c r="L1715" s="120"/>
      <c r="M1715" s="120"/>
      <c r="N1715" s="120"/>
      <c r="O1715" s="120"/>
      <c r="P1715" s="120"/>
      <c r="Q1715" s="120"/>
      <c r="R1715" s="120"/>
      <c r="S1715" s="120"/>
    </row>
    <row r="1716" spans="1:19" ht="12.75" customHeight="1" x14ac:dyDescent="0.2">
      <c r="A1716" s="120"/>
      <c r="B1716" s="120"/>
      <c r="C1716" s="120"/>
      <c r="D1716" s="120"/>
      <c r="E1716" s="120"/>
      <c r="F1716" s="120"/>
      <c r="G1716" s="120"/>
      <c r="H1716" s="120"/>
      <c r="I1716" s="120"/>
      <c r="J1716" s="120"/>
      <c r="K1716" s="195"/>
      <c r="L1716" s="120"/>
      <c r="M1716" s="120"/>
      <c r="N1716" s="120"/>
      <c r="O1716" s="120"/>
      <c r="P1716" s="120"/>
      <c r="Q1716" s="120"/>
      <c r="R1716" s="120"/>
      <c r="S1716" s="120"/>
    </row>
    <row r="1717" spans="1:19" ht="12.75" customHeight="1" x14ac:dyDescent="0.2">
      <c r="A1717" s="120"/>
      <c r="B1717" s="120"/>
      <c r="C1717" s="120"/>
      <c r="D1717" s="120"/>
      <c r="E1717" s="120"/>
      <c r="F1717" s="120"/>
      <c r="G1717" s="120"/>
      <c r="H1717" s="120"/>
      <c r="I1717" s="120"/>
      <c r="J1717" s="120"/>
      <c r="K1717" s="195"/>
      <c r="L1717" s="120"/>
      <c r="M1717" s="120"/>
      <c r="N1717" s="120"/>
      <c r="O1717" s="120"/>
      <c r="P1717" s="120"/>
      <c r="Q1717" s="120"/>
      <c r="R1717" s="120"/>
      <c r="S1717" s="120"/>
    </row>
    <row r="1718" spans="1:19" ht="12.75" customHeight="1" x14ac:dyDescent="0.2">
      <c r="A1718" s="120"/>
      <c r="B1718" s="120"/>
      <c r="C1718" s="120"/>
      <c r="D1718" s="120"/>
      <c r="E1718" s="120"/>
      <c r="F1718" s="120"/>
      <c r="G1718" s="120"/>
      <c r="H1718" s="120"/>
      <c r="I1718" s="120"/>
      <c r="J1718" s="120"/>
      <c r="K1718" s="195"/>
      <c r="L1718" s="120"/>
      <c r="M1718" s="120"/>
      <c r="N1718" s="120"/>
      <c r="O1718" s="120"/>
      <c r="P1718" s="120"/>
      <c r="Q1718" s="120"/>
      <c r="R1718" s="120"/>
      <c r="S1718" s="120"/>
    </row>
    <row r="1719" spans="1:19" ht="12.75" customHeight="1" x14ac:dyDescent="0.2">
      <c r="A1719" s="120"/>
      <c r="B1719" s="120"/>
      <c r="C1719" s="120"/>
      <c r="D1719" s="120"/>
      <c r="E1719" s="120"/>
      <c r="F1719" s="120"/>
      <c r="G1719" s="120"/>
      <c r="H1719" s="120"/>
      <c r="I1719" s="120"/>
      <c r="J1719" s="120"/>
      <c r="K1719" s="195"/>
      <c r="L1719" s="120"/>
      <c r="M1719" s="120"/>
      <c r="N1719" s="120"/>
      <c r="O1719" s="120"/>
      <c r="P1719" s="120"/>
      <c r="Q1719" s="120"/>
      <c r="R1719" s="120"/>
      <c r="S1719" s="120"/>
    </row>
    <row r="1720" spans="1:19" ht="12.75" customHeight="1" x14ac:dyDescent="0.2">
      <c r="A1720" s="120"/>
      <c r="B1720" s="120"/>
      <c r="C1720" s="120"/>
      <c r="D1720" s="120"/>
      <c r="E1720" s="120"/>
      <c r="F1720" s="120"/>
      <c r="G1720" s="120"/>
      <c r="H1720" s="120"/>
      <c r="I1720" s="120"/>
      <c r="J1720" s="120"/>
      <c r="K1720" s="195"/>
      <c r="L1720" s="120"/>
      <c r="M1720" s="120"/>
      <c r="N1720" s="120"/>
      <c r="O1720" s="120"/>
      <c r="P1720" s="120"/>
      <c r="Q1720" s="120"/>
      <c r="R1720" s="120"/>
      <c r="S1720" s="120"/>
    </row>
    <row r="1721" spans="1:19" ht="12.75" customHeight="1" x14ac:dyDescent="0.2">
      <c r="A1721" s="120"/>
      <c r="B1721" s="120"/>
      <c r="C1721" s="120"/>
      <c r="D1721" s="120"/>
      <c r="E1721" s="120"/>
      <c r="F1721" s="120"/>
      <c r="G1721" s="120"/>
      <c r="H1721" s="120"/>
      <c r="I1721" s="120"/>
      <c r="J1721" s="120"/>
      <c r="K1721" s="195"/>
      <c r="L1721" s="120"/>
      <c r="M1721" s="120"/>
      <c r="N1721" s="120"/>
      <c r="O1721" s="120"/>
      <c r="P1721" s="120"/>
      <c r="Q1721" s="120"/>
      <c r="R1721" s="120"/>
      <c r="S1721" s="120"/>
    </row>
    <row r="1722" spans="1:19" ht="12.75" customHeight="1" x14ac:dyDescent="0.2">
      <c r="A1722" s="120"/>
      <c r="B1722" s="120"/>
      <c r="C1722" s="120"/>
      <c r="D1722" s="120"/>
      <c r="E1722" s="120"/>
      <c r="F1722" s="120"/>
      <c r="G1722" s="120"/>
      <c r="H1722" s="120"/>
      <c r="I1722" s="120"/>
      <c r="J1722" s="120"/>
      <c r="K1722" s="195"/>
      <c r="L1722" s="120"/>
      <c r="M1722" s="120"/>
      <c r="N1722" s="120"/>
      <c r="O1722" s="120"/>
      <c r="P1722" s="120"/>
      <c r="Q1722" s="120"/>
      <c r="R1722" s="120"/>
      <c r="S1722" s="120"/>
    </row>
    <row r="1723" spans="1:19" ht="12.75" customHeight="1" x14ac:dyDescent="0.2">
      <c r="A1723" s="120"/>
      <c r="B1723" s="120"/>
      <c r="C1723" s="120"/>
      <c r="D1723" s="120"/>
      <c r="E1723" s="120"/>
      <c r="F1723" s="120"/>
      <c r="G1723" s="120"/>
      <c r="H1723" s="120"/>
      <c r="I1723" s="120"/>
      <c r="J1723" s="120"/>
      <c r="K1723" s="195"/>
      <c r="L1723" s="120"/>
      <c r="M1723" s="120"/>
      <c r="N1723" s="120"/>
      <c r="O1723" s="120"/>
      <c r="P1723" s="120"/>
      <c r="Q1723" s="120"/>
      <c r="R1723" s="120"/>
      <c r="S1723" s="120"/>
    </row>
    <row r="1724" spans="1:19" ht="12.75" customHeight="1" x14ac:dyDescent="0.2">
      <c r="A1724" s="120"/>
      <c r="B1724" s="120"/>
      <c r="C1724" s="120"/>
      <c r="D1724" s="120"/>
      <c r="E1724" s="120"/>
      <c r="F1724" s="120"/>
      <c r="G1724" s="120"/>
      <c r="H1724" s="120"/>
      <c r="I1724" s="120"/>
      <c r="J1724" s="120"/>
      <c r="K1724" s="195"/>
      <c r="L1724" s="120"/>
      <c r="M1724" s="120"/>
      <c r="N1724" s="120"/>
      <c r="O1724" s="120"/>
      <c r="P1724" s="120"/>
      <c r="Q1724" s="120"/>
      <c r="R1724" s="120"/>
      <c r="S1724" s="120"/>
    </row>
    <row r="1725" spans="1:19" ht="12.75" customHeight="1" x14ac:dyDescent="0.2">
      <c r="A1725" s="120"/>
      <c r="B1725" s="120"/>
      <c r="C1725" s="120"/>
      <c r="D1725" s="120"/>
      <c r="E1725" s="120"/>
      <c r="F1725" s="120"/>
      <c r="G1725" s="120"/>
      <c r="H1725" s="120"/>
      <c r="I1725" s="120"/>
      <c r="J1725" s="120"/>
      <c r="K1725" s="195"/>
      <c r="L1725" s="120"/>
      <c r="M1725" s="120"/>
      <c r="N1725" s="120"/>
      <c r="O1725" s="120"/>
      <c r="P1725" s="120"/>
      <c r="Q1725" s="120"/>
      <c r="R1725" s="120"/>
      <c r="S1725" s="120"/>
    </row>
    <row r="1726" spans="1:19" ht="12.75" customHeight="1" x14ac:dyDescent="0.2">
      <c r="A1726" s="120"/>
      <c r="B1726" s="120"/>
      <c r="C1726" s="120"/>
      <c r="D1726" s="120"/>
      <c r="E1726" s="120"/>
      <c r="F1726" s="120"/>
      <c r="G1726" s="120"/>
      <c r="H1726" s="120"/>
      <c r="I1726" s="120"/>
      <c r="J1726" s="120"/>
      <c r="K1726" s="195"/>
      <c r="L1726" s="120"/>
      <c r="M1726" s="120"/>
      <c r="N1726" s="120"/>
      <c r="O1726" s="120"/>
      <c r="P1726" s="120"/>
      <c r="Q1726" s="120"/>
      <c r="R1726" s="120"/>
      <c r="S1726" s="120"/>
    </row>
    <row r="1727" spans="1:19" ht="12.75" customHeight="1" x14ac:dyDescent="0.2">
      <c r="A1727" s="120"/>
      <c r="B1727" s="120"/>
      <c r="C1727" s="120"/>
      <c r="D1727" s="120"/>
      <c r="E1727" s="120"/>
      <c r="F1727" s="120"/>
      <c r="G1727" s="120"/>
      <c r="H1727" s="120"/>
      <c r="I1727" s="120"/>
      <c r="J1727" s="120"/>
      <c r="K1727" s="195"/>
      <c r="L1727" s="120"/>
      <c r="M1727" s="120"/>
      <c r="N1727" s="120"/>
      <c r="O1727" s="120"/>
      <c r="P1727" s="120"/>
      <c r="Q1727" s="120"/>
      <c r="R1727" s="120"/>
      <c r="S1727" s="120"/>
    </row>
    <row r="1728" spans="1:19" ht="12.75" customHeight="1" x14ac:dyDescent="0.2">
      <c r="A1728" s="120"/>
      <c r="B1728" s="120"/>
      <c r="C1728" s="120"/>
      <c r="D1728" s="120"/>
      <c r="E1728" s="120"/>
      <c r="F1728" s="120"/>
      <c r="G1728" s="120"/>
      <c r="H1728" s="120"/>
      <c r="I1728" s="120"/>
      <c r="J1728" s="120"/>
      <c r="K1728" s="195"/>
      <c r="L1728" s="120"/>
      <c r="M1728" s="120"/>
      <c r="N1728" s="120"/>
      <c r="O1728" s="120"/>
      <c r="P1728" s="120"/>
      <c r="Q1728" s="120"/>
      <c r="R1728" s="120"/>
      <c r="S1728" s="120"/>
    </row>
    <row r="1729" spans="1:19" ht="12.75" customHeight="1" x14ac:dyDescent="0.2">
      <c r="A1729" s="120"/>
      <c r="B1729" s="120"/>
      <c r="C1729" s="120"/>
      <c r="D1729" s="120"/>
      <c r="E1729" s="120"/>
      <c r="F1729" s="120"/>
      <c r="G1729" s="120"/>
      <c r="H1729" s="120"/>
      <c r="I1729" s="120"/>
      <c r="J1729" s="120"/>
      <c r="K1729" s="195"/>
      <c r="L1729" s="120"/>
      <c r="M1729" s="120"/>
      <c r="N1729" s="120"/>
      <c r="O1729" s="120"/>
      <c r="P1729" s="120"/>
      <c r="Q1729" s="120"/>
      <c r="R1729" s="120"/>
      <c r="S1729" s="120"/>
    </row>
    <row r="1730" spans="1:19" ht="12.75" customHeight="1" x14ac:dyDescent="0.2">
      <c r="A1730" s="120"/>
      <c r="B1730" s="120"/>
      <c r="C1730" s="120"/>
      <c r="D1730" s="120"/>
      <c r="E1730" s="120"/>
      <c r="F1730" s="120"/>
      <c r="G1730" s="120"/>
      <c r="H1730" s="120"/>
      <c r="I1730" s="120"/>
      <c r="J1730" s="120"/>
      <c r="K1730" s="195"/>
      <c r="L1730" s="120"/>
      <c r="M1730" s="120"/>
      <c r="N1730" s="120"/>
      <c r="O1730" s="120"/>
      <c r="P1730" s="120"/>
      <c r="Q1730" s="120"/>
      <c r="R1730" s="120"/>
      <c r="S1730" s="120"/>
    </row>
    <row r="1731" spans="1:19" ht="12.75" customHeight="1" x14ac:dyDescent="0.2">
      <c r="A1731" s="120"/>
      <c r="B1731" s="120"/>
      <c r="C1731" s="120"/>
      <c r="D1731" s="120"/>
      <c r="E1731" s="120"/>
      <c r="F1731" s="120"/>
      <c r="G1731" s="120"/>
      <c r="H1731" s="120"/>
      <c r="I1731" s="120"/>
      <c r="J1731" s="120"/>
      <c r="K1731" s="195"/>
      <c r="L1731" s="120"/>
      <c r="M1731" s="120"/>
      <c r="N1731" s="120"/>
      <c r="O1731" s="120"/>
      <c r="P1731" s="120"/>
      <c r="Q1731" s="120"/>
      <c r="R1731" s="120"/>
      <c r="S1731" s="120"/>
    </row>
    <row r="1732" spans="1:19" ht="12.75" customHeight="1" x14ac:dyDescent="0.2">
      <c r="A1732" s="120"/>
      <c r="B1732" s="120"/>
      <c r="C1732" s="120"/>
      <c r="D1732" s="120"/>
      <c r="E1732" s="120"/>
      <c r="F1732" s="120"/>
      <c r="G1732" s="120"/>
      <c r="H1732" s="120"/>
      <c r="I1732" s="120"/>
      <c r="J1732" s="120"/>
      <c r="K1732" s="195"/>
      <c r="L1732" s="120"/>
      <c r="M1732" s="120"/>
      <c r="N1732" s="120"/>
      <c r="O1732" s="120"/>
      <c r="P1732" s="120"/>
      <c r="Q1732" s="120"/>
      <c r="R1732" s="120"/>
      <c r="S1732" s="120"/>
    </row>
    <row r="1733" spans="1:19" ht="12.75" customHeight="1" x14ac:dyDescent="0.2">
      <c r="A1733" s="120"/>
      <c r="B1733" s="120"/>
      <c r="C1733" s="120"/>
      <c r="D1733" s="120"/>
      <c r="E1733" s="120"/>
      <c r="F1733" s="120"/>
      <c r="G1733" s="120"/>
      <c r="H1733" s="120"/>
      <c r="I1733" s="120"/>
      <c r="J1733" s="120"/>
      <c r="K1733" s="195"/>
      <c r="L1733" s="120"/>
      <c r="M1733" s="120"/>
      <c r="N1733" s="120"/>
      <c r="O1733" s="120"/>
      <c r="P1733" s="120"/>
      <c r="Q1733" s="120"/>
      <c r="R1733" s="120"/>
      <c r="S1733" s="120"/>
    </row>
    <row r="1734" spans="1:19" ht="12.75" customHeight="1" x14ac:dyDescent="0.2">
      <c r="A1734" s="120"/>
      <c r="B1734" s="120"/>
      <c r="C1734" s="120"/>
      <c r="D1734" s="120"/>
      <c r="E1734" s="120"/>
      <c r="F1734" s="120"/>
      <c r="G1734" s="120"/>
      <c r="H1734" s="120"/>
      <c r="I1734" s="120"/>
      <c r="J1734" s="120"/>
      <c r="K1734" s="195"/>
      <c r="L1734" s="120"/>
      <c r="M1734" s="120"/>
      <c r="N1734" s="120"/>
      <c r="O1734" s="120"/>
      <c r="P1734" s="120"/>
      <c r="Q1734" s="120"/>
      <c r="R1734" s="120"/>
      <c r="S1734" s="120"/>
    </row>
    <row r="1735" spans="1:19" ht="12.75" customHeight="1" x14ac:dyDescent="0.2">
      <c r="A1735" s="120"/>
      <c r="B1735" s="120"/>
      <c r="C1735" s="120"/>
      <c r="D1735" s="120"/>
      <c r="E1735" s="120"/>
      <c r="F1735" s="120"/>
      <c r="G1735" s="120"/>
      <c r="H1735" s="120"/>
      <c r="I1735" s="120"/>
      <c r="J1735" s="120"/>
      <c r="K1735" s="195"/>
      <c r="L1735" s="120"/>
      <c r="M1735" s="120"/>
      <c r="N1735" s="120"/>
      <c r="O1735" s="120"/>
      <c r="P1735" s="120"/>
      <c r="Q1735" s="120"/>
      <c r="R1735" s="120"/>
      <c r="S1735" s="120"/>
    </row>
    <row r="1736" spans="1:19" ht="12.75" customHeight="1" x14ac:dyDescent="0.2">
      <c r="A1736" s="120"/>
      <c r="B1736" s="120"/>
      <c r="C1736" s="120"/>
      <c r="D1736" s="120"/>
      <c r="E1736" s="120"/>
      <c r="F1736" s="120"/>
      <c r="G1736" s="120"/>
      <c r="H1736" s="120"/>
      <c r="I1736" s="120"/>
      <c r="J1736" s="120"/>
      <c r="K1736" s="195"/>
      <c r="L1736" s="120"/>
      <c r="M1736" s="120"/>
      <c r="N1736" s="120"/>
      <c r="O1736" s="120"/>
      <c r="P1736" s="120"/>
      <c r="Q1736" s="120"/>
      <c r="R1736" s="120"/>
      <c r="S1736" s="120"/>
    </row>
    <row r="1737" spans="1:19" ht="12.75" customHeight="1" x14ac:dyDescent="0.2">
      <c r="A1737" s="120"/>
      <c r="B1737" s="120"/>
      <c r="C1737" s="120"/>
      <c r="D1737" s="120"/>
      <c r="E1737" s="120"/>
      <c r="F1737" s="120"/>
      <c r="G1737" s="120"/>
      <c r="H1737" s="120"/>
      <c r="I1737" s="120"/>
      <c r="J1737" s="120"/>
      <c r="K1737" s="195"/>
      <c r="L1737" s="120"/>
      <c r="M1737" s="120"/>
      <c r="N1737" s="120"/>
      <c r="O1737" s="120"/>
      <c r="P1737" s="120"/>
      <c r="Q1737" s="120"/>
      <c r="R1737" s="120"/>
      <c r="S1737" s="120"/>
    </row>
    <row r="1738" spans="1:19" ht="12.75" customHeight="1" x14ac:dyDescent="0.2">
      <c r="A1738" s="120"/>
      <c r="B1738" s="120"/>
      <c r="C1738" s="120"/>
      <c r="D1738" s="120"/>
      <c r="E1738" s="120"/>
      <c r="F1738" s="120"/>
      <c r="G1738" s="120"/>
      <c r="H1738" s="120"/>
      <c r="I1738" s="120"/>
      <c r="J1738" s="120"/>
      <c r="K1738" s="195"/>
      <c r="L1738" s="120"/>
      <c r="M1738" s="120"/>
      <c r="N1738" s="120"/>
      <c r="O1738" s="120"/>
      <c r="P1738" s="120"/>
      <c r="Q1738" s="120"/>
      <c r="R1738" s="120"/>
      <c r="S1738" s="120"/>
    </row>
    <row r="1739" spans="1:19" ht="12.75" customHeight="1" x14ac:dyDescent="0.2">
      <c r="A1739" s="120"/>
      <c r="B1739" s="120"/>
      <c r="C1739" s="120"/>
      <c r="D1739" s="120"/>
      <c r="E1739" s="120"/>
      <c r="F1739" s="120"/>
      <c r="G1739" s="120"/>
      <c r="H1739" s="120"/>
      <c r="I1739" s="120"/>
      <c r="J1739" s="120"/>
      <c r="K1739" s="195"/>
      <c r="L1739" s="120"/>
      <c r="M1739" s="120"/>
      <c r="N1739" s="120"/>
      <c r="O1739" s="120"/>
      <c r="P1739" s="120"/>
      <c r="Q1739" s="120"/>
      <c r="R1739" s="120"/>
      <c r="S1739" s="120"/>
    </row>
    <row r="1740" spans="1:19" ht="12.75" customHeight="1" x14ac:dyDescent="0.2">
      <c r="A1740" s="120"/>
      <c r="B1740" s="120"/>
      <c r="C1740" s="120"/>
      <c r="D1740" s="120"/>
      <c r="E1740" s="120"/>
      <c r="F1740" s="120"/>
      <c r="G1740" s="120"/>
      <c r="H1740" s="120"/>
      <c r="I1740" s="120"/>
      <c r="J1740" s="120"/>
      <c r="K1740" s="195"/>
      <c r="L1740" s="120"/>
      <c r="M1740" s="120"/>
      <c r="N1740" s="120"/>
      <c r="O1740" s="120"/>
      <c r="P1740" s="120"/>
      <c r="Q1740" s="120"/>
      <c r="R1740" s="120"/>
      <c r="S1740" s="120"/>
    </row>
    <row r="1741" spans="1:19" ht="12.75" customHeight="1" x14ac:dyDescent="0.2">
      <c r="A1741" s="120"/>
      <c r="B1741" s="120"/>
      <c r="C1741" s="120"/>
      <c r="D1741" s="120"/>
      <c r="E1741" s="120"/>
      <c r="F1741" s="120"/>
      <c r="G1741" s="120"/>
      <c r="H1741" s="120"/>
      <c r="I1741" s="120"/>
      <c r="J1741" s="120"/>
      <c r="K1741" s="195"/>
      <c r="L1741" s="120"/>
      <c r="M1741" s="120"/>
      <c r="N1741" s="120"/>
      <c r="O1741" s="120"/>
      <c r="P1741" s="120"/>
      <c r="Q1741" s="120"/>
      <c r="R1741" s="120"/>
      <c r="S1741" s="120"/>
    </row>
    <row r="1742" spans="1:19" ht="12.75" customHeight="1" x14ac:dyDescent="0.2">
      <c r="A1742" s="120"/>
      <c r="B1742" s="120"/>
      <c r="C1742" s="120"/>
      <c r="D1742" s="120"/>
      <c r="E1742" s="120"/>
      <c r="F1742" s="120"/>
      <c r="G1742" s="120"/>
      <c r="H1742" s="120"/>
      <c r="I1742" s="120"/>
      <c r="J1742" s="120"/>
      <c r="K1742" s="195"/>
      <c r="L1742" s="120"/>
      <c r="M1742" s="120"/>
      <c r="N1742" s="120"/>
      <c r="O1742" s="120"/>
      <c r="P1742" s="120"/>
      <c r="Q1742" s="120"/>
      <c r="R1742" s="120"/>
      <c r="S1742" s="120"/>
    </row>
    <row r="1743" spans="1:19" ht="12.75" customHeight="1" x14ac:dyDescent="0.2">
      <c r="A1743" s="120"/>
      <c r="B1743" s="120"/>
      <c r="C1743" s="120"/>
      <c r="D1743" s="120"/>
      <c r="E1743" s="120"/>
      <c r="F1743" s="120"/>
      <c r="G1743" s="120"/>
      <c r="H1743" s="120"/>
      <c r="I1743" s="120"/>
      <c r="J1743" s="120"/>
      <c r="K1743" s="195"/>
      <c r="L1743" s="120"/>
      <c r="M1743" s="120"/>
      <c r="N1743" s="120"/>
      <c r="O1743" s="120"/>
      <c r="P1743" s="120"/>
      <c r="Q1743" s="120"/>
      <c r="R1743" s="120"/>
      <c r="S1743" s="120"/>
    </row>
    <row r="1744" spans="1:19" ht="12.75" customHeight="1" x14ac:dyDescent="0.2">
      <c r="A1744" s="120"/>
      <c r="B1744" s="120"/>
      <c r="C1744" s="120"/>
      <c r="D1744" s="120"/>
      <c r="E1744" s="120"/>
      <c r="F1744" s="120"/>
      <c r="G1744" s="120"/>
      <c r="H1744" s="120"/>
      <c r="I1744" s="120"/>
      <c r="J1744" s="120"/>
      <c r="K1744" s="195"/>
      <c r="L1744" s="120"/>
      <c r="M1744" s="120"/>
      <c r="N1744" s="120"/>
      <c r="O1744" s="120"/>
      <c r="P1744" s="120"/>
      <c r="Q1744" s="120"/>
      <c r="R1744" s="120"/>
      <c r="S1744" s="120"/>
    </row>
    <row r="1745" spans="1:19" ht="12.75" customHeight="1" x14ac:dyDescent="0.2">
      <c r="A1745" s="120"/>
      <c r="B1745" s="120"/>
      <c r="C1745" s="120"/>
      <c r="D1745" s="120"/>
      <c r="E1745" s="120"/>
      <c r="F1745" s="120"/>
      <c r="G1745" s="120"/>
      <c r="H1745" s="120"/>
      <c r="I1745" s="120"/>
      <c r="J1745" s="120"/>
      <c r="K1745" s="195"/>
      <c r="L1745" s="120"/>
      <c r="M1745" s="120"/>
      <c r="N1745" s="120"/>
      <c r="O1745" s="120"/>
      <c r="P1745" s="120"/>
      <c r="Q1745" s="120"/>
      <c r="R1745" s="120"/>
      <c r="S1745" s="120"/>
    </row>
    <row r="1746" spans="1:19" ht="12.75" customHeight="1" x14ac:dyDescent="0.2">
      <c r="A1746" s="120"/>
      <c r="B1746" s="120"/>
      <c r="C1746" s="120"/>
      <c r="D1746" s="120"/>
      <c r="E1746" s="120"/>
      <c r="F1746" s="120"/>
      <c r="G1746" s="120"/>
      <c r="H1746" s="120"/>
      <c r="I1746" s="120"/>
      <c r="J1746" s="120"/>
      <c r="K1746" s="195"/>
      <c r="L1746" s="120"/>
      <c r="M1746" s="120"/>
      <c r="N1746" s="120"/>
      <c r="O1746" s="120"/>
      <c r="P1746" s="120"/>
      <c r="Q1746" s="120"/>
      <c r="R1746" s="120"/>
      <c r="S1746" s="120"/>
    </row>
    <row r="1747" spans="1:19" ht="12.75" customHeight="1" x14ac:dyDescent="0.2">
      <c r="A1747" s="120"/>
      <c r="B1747" s="120"/>
      <c r="C1747" s="120"/>
      <c r="D1747" s="120"/>
      <c r="E1747" s="120"/>
      <c r="F1747" s="120"/>
      <c r="G1747" s="120"/>
      <c r="H1747" s="120"/>
      <c r="I1747" s="120"/>
      <c r="J1747" s="120"/>
      <c r="K1747" s="195"/>
      <c r="L1747" s="120"/>
      <c r="M1747" s="120"/>
      <c r="N1747" s="120"/>
      <c r="O1747" s="120"/>
      <c r="P1747" s="120"/>
      <c r="Q1747" s="120"/>
      <c r="R1747" s="120"/>
      <c r="S1747" s="120"/>
    </row>
    <row r="1748" spans="1:19" ht="12.75" customHeight="1" x14ac:dyDescent="0.2">
      <c r="A1748" s="120"/>
      <c r="B1748" s="120"/>
      <c r="C1748" s="120"/>
      <c r="D1748" s="120"/>
      <c r="E1748" s="120"/>
      <c r="F1748" s="120"/>
      <c r="G1748" s="120"/>
      <c r="H1748" s="120"/>
      <c r="I1748" s="120"/>
      <c r="J1748" s="120"/>
      <c r="K1748" s="195"/>
      <c r="L1748" s="120"/>
      <c r="M1748" s="120"/>
      <c r="N1748" s="120"/>
      <c r="O1748" s="120"/>
      <c r="P1748" s="120"/>
      <c r="Q1748" s="120"/>
      <c r="R1748" s="120"/>
      <c r="S1748" s="120"/>
    </row>
    <row r="1749" spans="1:19" ht="12.75" customHeight="1" x14ac:dyDescent="0.2">
      <c r="A1749" s="120"/>
      <c r="B1749" s="120"/>
      <c r="C1749" s="120"/>
      <c r="D1749" s="120"/>
      <c r="E1749" s="120"/>
      <c r="F1749" s="120"/>
      <c r="G1749" s="120"/>
      <c r="H1749" s="120"/>
      <c r="I1749" s="120"/>
      <c r="J1749" s="120"/>
      <c r="K1749" s="195"/>
      <c r="L1749" s="120"/>
      <c r="M1749" s="120"/>
      <c r="N1749" s="120"/>
      <c r="O1749" s="120"/>
      <c r="P1749" s="120"/>
      <c r="Q1749" s="120"/>
      <c r="R1749" s="120"/>
      <c r="S1749" s="120"/>
    </row>
    <row r="1750" spans="1:19" ht="12.75" customHeight="1" x14ac:dyDescent="0.2">
      <c r="A1750" s="120"/>
      <c r="B1750" s="120"/>
      <c r="C1750" s="120"/>
      <c r="D1750" s="120"/>
      <c r="E1750" s="120"/>
      <c r="F1750" s="120"/>
      <c r="G1750" s="120"/>
      <c r="H1750" s="120"/>
      <c r="I1750" s="120"/>
      <c r="J1750" s="120"/>
      <c r="K1750" s="195"/>
      <c r="L1750" s="120"/>
      <c r="M1750" s="120"/>
      <c r="N1750" s="120"/>
      <c r="O1750" s="120"/>
      <c r="P1750" s="120"/>
      <c r="Q1750" s="120"/>
      <c r="R1750" s="120"/>
      <c r="S1750" s="120"/>
    </row>
    <row r="1751" spans="1:19" ht="12.75" customHeight="1" x14ac:dyDescent="0.2">
      <c r="A1751" s="120"/>
      <c r="B1751" s="120"/>
      <c r="C1751" s="120"/>
      <c r="D1751" s="120"/>
      <c r="E1751" s="120"/>
      <c r="F1751" s="120"/>
      <c r="G1751" s="120"/>
      <c r="H1751" s="120"/>
      <c r="I1751" s="120"/>
      <c r="J1751" s="120"/>
      <c r="K1751" s="195"/>
      <c r="L1751" s="120"/>
      <c r="M1751" s="120"/>
      <c r="N1751" s="120"/>
      <c r="O1751" s="120"/>
      <c r="P1751" s="120"/>
      <c r="Q1751" s="120"/>
      <c r="R1751" s="120"/>
      <c r="S1751" s="120"/>
    </row>
    <row r="1752" spans="1:19" ht="12.75" customHeight="1" x14ac:dyDescent="0.2">
      <c r="A1752" s="120"/>
      <c r="B1752" s="120"/>
      <c r="C1752" s="120"/>
      <c r="D1752" s="120"/>
      <c r="E1752" s="120"/>
      <c r="F1752" s="120"/>
      <c r="G1752" s="120"/>
      <c r="H1752" s="120"/>
      <c r="I1752" s="120"/>
      <c r="J1752" s="120"/>
      <c r="K1752" s="195"/>
      <c r="L1752" s="120"/>
      <c r="M1752" s="120"/>
      <c r="N1752" s="120"/>
      <c r="O1752" s="120"/>
      <c r="P1752" s="120"/>
      <c r="Q1752" s="120"/>
      <c r="R1752" s="120"/>
      <c r="S1752" s="120"/>
    </row>
    <row r="1753" spans="1:19" ht="12.75" customHeight="1" x14ac:dyDescent="0.2">
      <c r="A1753" s="120"/>
      <c r="B1753" s="120"/>
      <c r="C1753" s="120"/>
      <c r="D1753" s="120"/>
      <c r="E1753" s="120"/>
      <c r="F1753" s="120"/>
      <c r="G1753" s="120"/>
      <c r="H1753" s="120"/>
      <c r="I1753" s="120"/>
      <c r="J1753" s="120"/>
      <c r="K1753" s="195"/>
      <c r="L1753" s="120"/>
      <c r="M1753" s="120"/>
      <c r="N1753" s="120"/>
      <c r="O1753" s="120"/>
      <c r="P1753" s="120"/>
      <c r="Q1753" s="120"/>
      <c r="R1753" s="120"/>
      <c r="S1753" s="120"/>
    </row>
    <row r="1754" spans="1:19" ht="12.75" customHeight="1" x14ac:dyDescent="0.2">
      <c r="A1754" s="120"/>
      <c r="B1754" s="120"/>
      <c r="C1754" s="120"/>
      <c r="D1754" s="120"/>
      <c r="E1754" s="120"/>
      <c r="F1754" s="120"/>
      <c r="G1754" s="120"/>
      <c r="H1754" s="120"/>
      <c r="I1754" s="120"/>
      <c r="J1754" s="120"/>
      <c r="K1754" s="195"/>
      <c r="L1754" s="120"/>
      <c r="M1754" s="120"/>
      <c r="N1754" s="120"/>
      <c r="O1754" s="120"/>
      <c r="P1754" s="120"/>
      <c r="Q1754" s="120"/>
      <c r="R1754" s="120"/>
      <c r="S1754" s="120"/>
    </row>
    <row r="1755" spans="1:19" ht="12.75" customHeight="1" x14ac:dyDescent="0.2">
      <c r="A1755" s="120"/>
      <c r="B1755" s="120"/>
      <c r="C1755" s="120"/>
      <c r="D1755" s="120"/>
      <c r="E1755" s="120"/>
      <c r="F1755" s="120"/>
      <c r="G1755" s="120"/>
      <c r="H1755" s="120"/>
      <c r="I1755" s="120"/>
      <c r="J1755" s="120"/>
      <c r="K1755" s="195"/>
      <c r="L1755" s="120"/>
      <c r="M1755" s="120"/>
      <c r="N1755" s="120"/>
      <c r="O1755" s="120"/>
      <c r="P1755" s="120"/>
      <c r="Q1755" s="120"/>
      <c r="R1755" s="120"/>
      <c r="S1755" s="120"/>
    </row>
    <row r="1756" spans="1:19" ht="12.75" customHeight="1" x14ac:dyDescent="0.2">
      <c r="A1756" s="120"/>
      <c r="B1756" s="120"/>
      <c r="C1756" s="120"/>
      <c r="D1756" s="120"/>
      <c r="E1756" s="120"/>
      <c r="F1756" s="120"/>
      <c r="G1756" s="120"/>
      <c r="H1756" s="120"/>
      <c r="I1756" s="120"/>
      <c r="J1756" s="120"/>
      <c r="K1756" s="195"/>
      <c r="L1756" s="120"/>
      <c r="M1756" s="120"/>
      <c r="N1756" s="120"/>
      <c r="O1756" s="120"/>
      <c r="P1756" s="120"/>
      <c r="Q1756" s="120"/>
      <c r="R1756" s="120"/>
      <c r="S1756" s="120"/>
    </row>
    <row r="1757" spans="1:19" ht="12.75" customHeight="1" x14ac:dyDescent="0.2">
      <c r="A1757" s="120"/>
      <c r="B1757" s="120"/>
      <c r="C1757" s="120"/>
      <c r="D1757" s="120"/>
      <c r="E1757" s="120"/>
      <c r="F1757" s="120"/>
      <c r="G1757" s="120"/>
      <c r="H1757" s="120"/>
      <c r="I1757" s="120"/>
      <c r="J1757" s="120"/>
      <c r="K1757" s="195"/>
      <c r="L1757" s="120"/>
      <c r="M1757" s="120"/>
      <c r="N1757" s="120"/>
      <c r="O1757" s="120"/>
      <c r="P1757" s="120"/>
      <c r="Q1757" s="120"/>
      <c r="R1757" s="120"/>
      <c r="S1757" s="120"/>
    </row>
    <row r="1758" spans="1:19" ht="12.75" customHeight="1" x14ac:dyDescent="0.2">
      <c r="A1758" s="120"/>
      <c r="B1758" s="120"/>
      <c r="C1758" s="120"/>
      <c r="D1758" s="120"/>
      <c r="E1758" s="120"/>
      <c r="F1758" s="120"/>
      <c r="G1758" s="120"/>
      <c r="H1758" s="120"/>
      <c r="I1758" s="120"/>
      <c r="J1758" s="120"/>
      <c r="K1758" s="195"/>
      <c r="L1758" s="120"/>
      <c r="M1758" s="120"/>
      <c r="N1758" s="120"/>
      <c r="O1758" s="120"/>
      <c r="P1758" s="120"/>
      <c r="Q1758" s="120"/>
      <c r="R1758" s="120"/>
      <c r="S1758" s="120"/>
    </row>
    <row r="1759" spans="1:19" ht="12.75" customHeight="1" x14ac:dyDescent="0.2">
      <c r="A1759" s="120"/>
      <c r="B1759" s="120"/>
      <c r="C1759" s="120"/>
      <c r="D1759" s="120"/>
      <c r="E1759" s="120"/>
      <c r="F1759" s="120"/>
      <c r="G1759" s="120"/>
      <c r="H1759" s="120"/>
      <c r="I1759" s="120"/>
      <c r="J1759" s="120"/>
      <c r="K1759" s="195"/>
      <c r="L1759" s="120"/>
      <c r="M1759" s="120"/>
      <c r="N1759" s="120"/>
      <c r="O1759" s="120"/>
      <c r="P1759" s="120"/>
      <c r="Q1759" s="120"/>
      <c r="R1759" s="120"/>
      <c r="S1759" s="120"/>
    </row>
    <row r="1760" spans="1:19" ht="12.75" customHeight="1" x14ac:dyDescent="0.2">
      <c r="A1760" s="120"/>
      <c r="B1760" s="120"/>
      <c r="C1760" s="120"/>
      <c r="D1760" s="120"/>
      <c r="E1760" s="120"/>
      <c r="F1760" s="120"/>
      <c r="G1760" s="120"/>
      <c r="H1760" s="120"/>
      <c r="I1760" s="120"/>
      <c r="J1760" s="120"/>
      <c r="K1760" s="195"/>
      <c r="L1760" s="120"/>
      <c r="M1760" s="120"/>
      <c r="N1760" s="120"/>
      <c r="O1760" s="120"/>
      <c r="P1760" s="120"/>
      <c r="Q1760" s="120"/>
      <c r="R1760" s="120"/>
      <c r="S1760" s="120"/>
    </row>
    <row r="1761" spans="1:19" ht="12.75" customHeight="1" x14ac:dyDescent="0.2">
      <c r="A1761" s="120"/>
      <c r="B1761" s="120"/>
      <c r="C1761" s="120"/>
      <c r="D1761" s="120"/>
      <c r="E1761" s="120"/>
      <c r="F1761" s="120"/>
      <c r="G1761" s="120"/>
      <c r="H1761" s="120"/>
      <c r="I1761" s="120"/>
      <c r="J1761" s="120"/>
      <c r="K1761" s="195"/>
      <c r="L1761" s="120"/>
      <c r="M1761" s="120"/>
      <c r="N1761" s="120"/>
      <c r="O1761" s="120"/>
      <c r="P1761" s="120"/>
      <c r="Q1761" s="120"/>
      <c r="R1761" s="120"/>
      <c r="S1761" s="120"/>
    </row>
    <row r="1762" spans="1:19" ht="12.75" customHeight="1" x14ac:dyDescent="0.2">
      <c r="A1762" s="120"/>
      <c r="B1762" s="120"/>
      <c r="C1762" s="120"/>
      <c r="D1762" s="120"/>
      <c r="E1762" s="120"/>
      <c r="F1762" s="120"/>
      <c r="G1762" s="120"/>
      <c r="H1762" s="120"/>
      <c r="I1762" s="120"/>
      <c r="J1762" s="120"/>
      <c r="K1762" s="195"/>
      <c r="L1762" s="120"/>
      <c r="M1762" s="120"/>
      <c r="N1762" s="120"/>
      <c r="O1762" s="120"/>
      <c r="P1762" s="120"/>
      <c r="Q1762" s="120"/>
      <c r="R1762" s="120"/>
      <c r="S1762" s="120"/>
    </row>
    <row r="1763" spans="1:19" ht="12.75" customHeight="1" x14ac:dyDescent="0.2">
      <c r="A1763" s="120"/>
      <c r="B1763" s="120"/>
      <c r="C1763" s="120"/>
      <c r="D1763" s="120"/>
      <c r="E1763" s="120"/>
      <c r="F1763" s="120"/>
      <c r="G1763" s="120"/>
      <c r="H1763" s="120"/>
      <c r="I1763" s="120"/>
      <c r="J1763" s="120"/>
      <c r="K1763" s="195"/>
      <c r="L1763" s="120"/>
      <c r="M1763" s="120"/>
      <c r="N1763" s="120"/>
      <c r="O1763" s="120"/>
      <c r="P1763" s="120"/>
      <c r="Q1763" s="120"/>
      <c r="R1763" s="120"/>
      <c r="S1763" s="120"/>
    </row>
    <row r="1764" spans="1:19" ht="12.75" customHeight="1" x14ac:dyDescent="0.2">
      <c r="A1764" s="120"/>
      <c r="B1764" s="120"/>
      <c r="C1764" s="120"/>
      <c r="D1764" s="120"/>
      <c r="E1764" s="120"/>
      <c r="F1764" s="120"/>
      <c r="G1764" s="120"/>
      <c r="H1764" s="120"/>
      <c r="I1764" s="120"/>
      <c r="J1764" s="120"/>
      <c r="K1764" s="195"/>
      <c r="L1764" s="120"/>
      <c r="M1764" s="120"/>
      <c r="N1764" s="120"/>
      <c r="O1764" s="120"/>
      <c r="P1764" s="120"/>
      <c r="Q1764" s="120"/>
      <c r="R1764" s="120"/>
      <c r="S1764" s="120"/>
    </row>
    <row r="1765" spans="1:19" ht="12.75" customHeight="1" x14ac:dyDescent="0.2">
      <c r="A1765" s="120"/>
      <c r="B1765" s="120"/>
      <c r="C1765" s="120"/>
      <c r="D1765" s="120"/>
      <c r="E1765" s="120"/>
      <c r="F1765" s="120"/>
      <c r="G1765" s="120"/>
      <c r="H1765" s="120"/>
      <c r="I1765" s="120"/>
      <c r="J1765" s="120"/>
      <c r="K1765" s="195"/>
      <c r="L1765" s="120"/>
      <c r="M1765" s="120"/>
      <c r="N1765" s="120"/>
      <c r="O1765" s="120"/>
      <c r="P1765" s="120"/>
      <c r="Q1765" s="120"/>
      <c r="R1765" s="120"/>
      <c r="S1765" s="120"/>
    </row>
    <row r="1766" spans="1:19" ht="12.75" customHeight="1" x14ac:dyDescent="0.2">
      <c r="A1766" s="120"/>
      <c r="B1766" s="120"/>
      <c r="C1766" s="120"/>
      <c r="D1766" s="120"/>
      <c r="E1766" s="120"/>
      <c r="F1766" s="120"/>
      <c r="G1766" s="120"/>
      <c r="H1766" s="120"/>
      <c r="I1766" s="120"/>
      <c r="J1766" s="120"/>
      <c r="K1766" s="195"/>
      <c r="L1766" s="120"/>
      <c r="M1766" s="120"/>
      <c r="N1766" s="120"/>
      <c r="O1766" s="120"/>
      <c r="P1766" s="120"/>
      <c r="Q1766" s="120"/>
      <c r="R1766" s="120"/>
      <c r="S1766" s="120"/>
    </row>
    <row r="1767" spans="1:19" ht="12.75" customHeight="1" x14ac:dyDescent="0.2">
      <c r="A1767" s="120"/>
      <c r="B1767" s="120"/>
      <c r="C1767" s="120"/>
      <c r="D1767" s="120"/>
      <c r="E1767" s="120"/>
      <c r="F1767" s="120"/>
      <c r="G1767" s="120"/>
      <c r="H1767" s="120"/>
      <c r="I1767" s="120"/>
      <c r="J1767" s="120"/>
      <c r="K1767" s="195"/>
      <c r="L1767" s="120"/>
      <c r="M1767" s="120"/>
      <c r="N1767" s="120"/>
      <c r="O1767" s="120"/>
      <c r="P1767" s="120"/>
      <c r="Q1767" s="120"/>
      <c r="R1767" s="120"/>
      <c r="S1767" s="120"/>
    </row>
    <row r="1768" spans="1:19" ht="12.75" customHeight="1" x14ac:dyDescent="0.2">
      <c r="A1768" s="120"/>
      <c r="B1768" s="120"/>
      <c r="C1768" s="120"/>
      <c r="D1768" s="120"/>
      <c r="E1768" s="120"/>
      <c r="F1768" s="120"/>
      <c r="G1768" s="120"/>
      <c r="H1768" s="120"/>
      <c r="I1768" s="120"/>
      <c r="J1768" s="120"/>
      <c r="K1768" s="195"/>
      <c r="L1768" s="120"/>
      <c r="M1768" s="120"/>
      <c r="N1768" s="120"/>
      <c r="O1768" s="120"/>
      <c r="P1768" s="120"/>
      <c r="Q1768" s="120"/>
      <c r="R1768" s="120"/>
      <c r="S1768" s="120"/>
    </row>
    <row r="1769" spans="1:19" ht="12.75" customHeight="1" x14ac:dyDescent="0.2">
      <c r="A1769" s="120"/>
      <c r="B1769" s="120"/>
      <c r="C1769" s="120"/>
      <c r="D1769" s="120"/>
      <c r="E1769" s="120"/>
      <c r="F1769" s="120"/>
      <c r="G1769" s="120"/>
      <c r="H1769" s="120"/>
      <c r="I1769" s="120"/>
      <c r="J1769" s="120"/>
      <c r="K1769" s="195"/>
      <c r="L1769" s="120"/>
      <c r="M1769" s="120"/>
      <c r="N1769" s="120"/>
      <c r="O1769" s="120"/>
      <c r="P1769" s="120"/>
      <c r="Q1769" s="120"/>
      <c r="R1769" s="120"/>
      <c r="S1769" s="120"/>
    </row>
    <row r="1770" spans="1:19" ht="12.75" customHeight="1" x14ac:dyDescent="0.2">
      <c r="A1770" s="120"/>
      <c r="B1770" s="120"/>
      <c r="C1770" s="120"/>
      <c r="D1770" s="120"/>
      <c r="E1770" s="120"/>
      <c r="F1770" s="120"/>
      <c r="G1770" s="120"/>
      <c r="H1770" s="120"/>
      <c r="I1770" s="120"/>
      <c r="J1770" s="120"/>
      <c r="K1770" s="195"/>
      <c r="L1770" s="120"/>
      <c r="M1770" s="120"/>
      <c r="N1770" s="120"/>
      <c r="O1770" s="120"/>
      <c r="P1770" s="120"/>
      <c r="Q1770" s="120"/>
      <c r="R1770" s="120"/>
      <c r="S1770" s="120"/>
    </row>
    <row r="1771" spans="1:19" ht="12.75" customHeight="1" x14ac:dyDescent="0.2">
      <c r="A1771" s="120"/>
      <c r="B1771" s="120"/>
      <c r="C1771" s="120"/>
      <c r="D1771" s="120"/>
      <c r="E1771" s="120"/>
      <c r="F1771" s="120"/>
      <c r="G1771" s="120"/>
      <c r="H1771" s="120"/>
      <c r="I1771" s="120"/>
      <c r="J1771" s="120"/>
      <c r="K1771" s="195"/>
      <c r="L1771" s="120"/>
      <c r="M1771" s="120"/>
      <c r="N1771" s="120"/>
      <c r="O1771" s="120"/>
      <c r="P1771" s="120"/>
      <c r="Q1771" s="120"/>
      <c r="R1771" s="120"/>
      <c r="S1771" s="120"/>
    </row>
    <row r="1772" spans="1:19" ht="12.75" customHeight="1" x14ac:dyDescent="0.2">
      <c r="A1772" s="120"/>
      <c r="B1772" s="120"/>
      <c r="C1772" s="120"/>
      <c r="D1772" s="120"/>
      <c r="E1772" s="120"/>
      <c r="F1772" s="120"/>
      <c r="G1772" s="120"/>
      <c r="H1772" s="120"/>
      <c r="I1772" s="120"/>
      <c r="J1772" s="120"/>
      <c r="K1772" s="195"/>
      <c r="L1772" s="120"/>
      <c r="M1772" s="120"/>
      <c r="N1772" s="120"/>
      <c r="O1772" s="120"/>
      <c r="P1772" s="120"/>
      <c r="Q1772" s="120"/>
      <c r="R1772" s="120"/>
      <c r="S1772" s="120"/>
    </row>
    <row r="1773" spans="1:19" ht="12.75" customHeight="1" x14ac:dyDescent="0.2">
      <c r="A1773" s="120"/>
      <c r="B1773" s="120"/>
      <c r="C1773" s="120"/>
      <c r="D1773" s="120"/>
      <c r="E1773" s="120"/>
      <c r="F1773" s="120"/>
      <c r="G1773" s="120"/>
      <c r="H1773" s="120"/>
      <c r="I1773" s="120"/>
      <c r="J1773" s="120"/>
      <c r="K1773" s="195"/>
      <c r="L1773" s="120"/>
      <c r="M1773" s="120"/>
      <c r="N1773" s="120"/>
      <c r="O1773" s="120"/>
      <c r="P1773" s="120"/>
      <c r="Q1773" s="120"/>
      <c r="R1773" s="120"/>
      <c r="S1773" s="120"/>
    </row>
    <row r="1774" spans="1:19" ht="12.75" customHeight="1" x14ac:dyDescent="0.2">
      <c r="A1774" s="120"/>
      <c r="B1774" s="120"/>
      <c r="C1774" s="120"/>
      <c r="D1774" s="120"/>
      <c r="E1774" s="120"/>
      <c r="F1774" s="120"/>
      <c r="G1774" s="120"/>
      <c r="H1774" s="120"/>
      <c r="I1774" s="120"/>
      <c r="J1774" s="120"/>
      <c r="K1774" s="195"/>
      <c r="L1774" s="120"/>
      <c r="M1774" s="120"/>
      <c r="N1774" s="120"/>
      <c r="O1774" s="120"/>
      <c r="P1774" s="120"/>
      <c r="Q1774" s="120"/>
      <c r="R1774" s="120"/>
      <c r="S1774" s="120"/>
    </row>
    <row r="1775" spans="1:19" ht="12.75" customHeight="1" x14ac:dyDescent="0.2">
      <c r="A1775" s="120"/>
      <c r="B1775" s="120"/>
      <c r="C1775" s="120"/>
      <c r="D1775" s="120"/>
      <c r="E1775" s="120"/>
      <c r="F1775" s="120"/>
      <c r="G1775" s="120"/>
      <c r="H1775" s="120"/>
      <c r="I1775" s="120"/>
      <c r="J1775" s="120"/>
      <c r="K1775" s="195"/>
      <c r="L1775" s="120"/>
      <c r="M1775" s="120"/>
      <c r="N1775" s="120"/>
      <c r="O1775" s="120"/>
      <c r="P1775" s="120"/>
      <c r="Q1775" s="120"/>
      <c r="R1775" s="120"/>
      <c r="S1775" s="120"/>
    </row>
    <row r="1776" spans="1:19" ht="12.75" customHeight="1" x14ac:dyDescent="0.2">
      <c r="A1776" s="120"/>
      <c r="B1776" s="120"/>
      <c r="C1776" s="120"/>
      <c r="D1776" s="120"/>
      <c r="E1776" s="120"/>
      <c r="F1776" s="120"/>
      <c r="G1776" s="120"/>
      <c r="H1776" s="120"/>
      <c r="I1776" s="120"/>
      <c r="J1776" s="120"/>
      <c r="K1776" s="195"/>
      <c r="L1776" s="120"/>
      <c r="M1776" s="120"/>
      <c r="N1776" s="120"/>
      <c r="O1776" s="120"/>
      <c r="P1776" s="120"/>
      <c r="Q1776" s="120"/>
      <c r="R1776" s="120"/>
      <c r="S1776" s="120"/>
    </row>
    <row r="1777" spans="1:19" ht="12.75" customHeight="1" x14ac:dyDescent="0.2">
      <c r="A1777" s="120"/>
      <c r="B1777" s="120"/>
      <c r="C1777" s="120"/>
      <c r="D1777" s="120"/>
      <c r="E1777" s="120"/>
      <c r="F1777" s="120"/>
      <c r="G1777" s="120"/>
      <c r="H1777" s="120"/>
      <c r="I1777" s="120"/>
      <c r="J1777" s="120"/>
      <c r="K1777" s="195"/>
      <c r="L1777" s="120"/>
      <c r="M1777" s="120"/>
      <c r="N1777" s="120"/>
      <c r="O1777" s="120"/>
      <c r="P1777" s="120"/>
      <c r="Q1777" s="120"/>
      <c r="R1777" s="120"/>
      <c r="S1777" s="120"/>
    </row>
    <row r="1778" spans="1:19" ht="12.75" customHeight="1" x14ac:dyDescent="0.2">
      <c r="A1778" s="120"/>
      <c r="B1778" s="120"/>
      <c r="C1778" s="120"/>
      <c r="D1778" s="120"/>
      <c r="E1778" s="120"/>
      <c r="F1778" s="120"/>
      <c r="G1778" s="120"/>
      <c r="H1778" s="120"/>
      <c r="I1778" s="120"/>
      <c r="J1778" s="120"/>
      <c r="K1778" s="195"/>
      <c r="L1778" s="120"/>
      <c r="M1778" s="120"/>
      <c r="N1778" s="120"/>
      <c r="O1778" s="120"/>
      <c r="P1778" s="120"/>
      <c r="Q1778" s="120"/>
      <c r="R1778" s="120"/>
      <c r="S1778" s="120"/>
    </row>
    <row r="1779" spans="1:19" ht="12.75" customHeight="1" x14ac:dyDescent="0.2">
      <c r="A1779" s="120"/>
      <c r="B1779" s="120"/>
      <c r="C1779" s="120"/>
      <c r="D1779" s="120"/>
      <c r="E1779" s="120"/>
      <c r="F1779" s="120"/>
      <c r="G1779" s="120"/>
      <c r="H1779" s="120"/>
      <c r="I1779" s="120"/>
      <c r="J1779" s="120"/>
      <c r="K1779" s="195"/>
      <c r="L1779" s="120"/>
      <c r="M1779" s="120"/>
      <c r="N1779" s="120"/>
      <c r="O1779" s="120"/>
      <c r="P1779" s="120"/>
      <c r="Q1779" s="120"/>
      <c r="R1779" s="120"/>
      <c r="S1779" s="120"/>
    </row>
    <row r="1780" spans="1:19" ht="12.75" customHeight="1" x14ac:dyDescent="0.2">
      <c r="A1780" s="120"/>
      <c r="B1780" s="120"/>
      <c r="C1780" s="120"/>
      <c r="D1780" s="120"/>
      <c r="E1780" s="120"/>
      <c r="F1780" s="120"/>
      <c r="G1780" s="120"/>
      <c r="H1780" s="120"/>
      <c r="I1780" s="120"/>
      <c r="J1780" s="120"/>
      <c r="K1780" s="195"/>
      <c r="L1780" s="120"/>
      <c r="M1780" s="120"/>
      <c r="N1780" s="120"/>
      <c r="O1780" s="120"/>
      <c r="P1780" s="120"/>
      <c r="Q1780" s="120"/>
      <c r="R1780" s="120"/>
      <c r="S1780" s="120"/>
    </row>
    <row r="1781" spans="1:19" ht="12.75" customHeight="1" x14ac:dyDescent="0.2">
      <c r="A1781" s="120"/>
      <c r="B1781" s="120"/>
      <c r="C1781" s="120"/>
      <c r="D1781" s="120"/>
      <c r="E1781" s="120"/>
      <c r="F1781" s="120"/>
      <c r="G1781" s="120"/>
      <c r="H1781" s="120"/>
      <c r="I1781" s="120"/>
      <c r="J1781" s="120"/>
      <c r="K1781" s="195"/>
      <c r="L1781" s="120"/>
      <c r="M1781" s="120"/>
      <c r="N1781" s="120"/>
      <c r="O1781" s="120"/>
      <c r="P1781" s="120"/>
      <c r="Q1781" s="120"/>
      <c r="R1781" s="120"/>
      <c r="S1781" s="120"/>
    </row>
    <row r="1782" spans="1:19" ht="12.75" customHeight="1" x14ac:dyDescent="0.2">
      <c r="A1782" s="120"/>
      <c r="B1782" s="120"/>
      <c r="C1782" s="120"/>
      <c r="D1782" s="120"/>
      <c r="E1782" s="120"/>
      <c r="F1782" s="120"/>
      <c r="G1782" s="120"/>
      <c r="H1782" s="120"/>
      <c r="I1782" s="120"/>
      <c r="J1782" s="120"/>
      <c r="K1782" s="195"/>
      <c r="L1782" s="120"/>
      <c r="M1782" s="120"/>
      <c r="N1782" s="120"/>
      <c r="O1782" s="120"/>
      <c r="P1782" s="120"/>
      <c r="Q1782" s="120"/>
      <c r="R1782" s="120"/>
      <c r="S1782" s="120"/>
    </row>
    <row r="1783" spans="1:19" ht="12.75" customHeight="1" x14ac:dyDescent="0.2">
      <c r="A1783" s="120"/>
      <c r="B1783" s="120"/>
      <c r="C1783" s="120"/>
      <c r="D1783" s="120"/>
      <c r="E1783" s="120"/>
      <c r="F1783" s="120"/>
      <c r="G1783" s="120"/>
      <c r="H1783" s="120"/>
      <c r="I1783" s="120"/>
      <c r="J1783" s="120"/>
      <c r="K1783" s="195"/>
      <c r="L1783" s="120"/>
      <c r="M1783" s="120"/>
      <c r="N1783" s="120"/>
      <c r="O1783" s="120"/>
      <c r="P1783" s="120"/>
      <c r="Q1783" s="120"/>
      <c r="R1783" s="120"/>
      <c r="S1783" s="120"/>
    </row>
    <row r="1784" spans="1:19" ht="12.75" customHeight="1" x14ac:dyDescent="0.2">
      <c r="A1784" s="120"/>
      <c r="B1784" s="120"/>
      <c r="C1784" s="120"/>
      <c r="D1784" s="120"/>
      <c r="E1784" s="120"/>
      <c r="F1784" s="120"/>
      <c r="G1784" s="120"/>
      <c r="H1784" s="120"/>
      <c r="I1784" s="120"/>
      <c r="J1784" s="120"/>
      <c r="K1784" s="195"/>
      <c r="L1784" s="120"/>
      <c r="M1784" s="120"/>
      <c r="N1784" s="120"/>
      <c r="O1784" s="120"/>
      <c r="P1784" s="120"/>
      <c r="Q1784" s="120"/>
      <c r="R1784" s="120"/>
      <c r="S1784" s="120"/>
    </row>
    <row r="1785" spans="1:19" ht="12.75" customHeight="1" x14ac:dyDescent="0.2">
      <c r="A1785" s="120"/>
      <c r="B1785" s="120"/>
      <c r="C1785" s="120"/>
      <c r="D1785" s="120"/>
      <c r="E1785" s="120"/>
      <c r="F1785" s="120"/>
      <c r="G1785" s="120"/>
      <c r="H1785" s="120"/>
      <c r="I1785" s="120"/>
      <c r="J1785" s="120"/>
      <c r="K1785" s="195"/>
      <c r="L1785" s="120"/>
      <c r="M1785" s="120"/>
      <c r="N1785" s="120"/>
      <c r="O1785" s="120"/>
      <c r="P1785" s="120"/>
      <c r="Q1785" s="120"/>
      <c r="R1785" s="120"/>
      <c r="S1785" s="120"/>
    </row>
    <row r="1786" spans="1:19" ht="12.75" customHeight="1" x14ac:dyDescent="0.2">
      <c r="A1786" s="120"/>
      <c r="B1786" s="120"/>
      <c r="C1786" s="120"/>
      <c r="D1786" s="120"/>
      <c r="E1786" s="120"/>
      <c r="F1786" s="120"/>
      <c r="G1786" s="120"/>
      <c r="H1786" s="120"/>
      <c r="I1786" s="120"/>
      <c r="J1786" s="120"/>
      <c r="K1786" s="195"/>
      <c r="L1786" s="120"/>
      <c r="M1786" s="120"/>
      <c r="N1786" s="120"/>
      <c r="O1786" s="120"/>
      <c r="P1786" s="120"/>
      <c r="Q1786" s="120"/>
      <c r="R1786" s="120"/>
      <c r="S1786" s="120"/>
    </row>
    <row r="1787" spans="1:19" ht="12.75" customHeight="1" x14ac:dyDescent="0.2">
      <c r="A1787" s="120"/>
      <c r="B1787" s="120"/>
      <c r="C1787" s="120"/>
      <c r="D1787" s="120"/>
      <c r="E1787" s="120"/>
      <c r="F1787" s="120"/>
      <c r="G1787" s="120"/>
      <c r="H1787" s="120"/>
      <c r="I1787" s="120"/>
      <c r="J1787" s="120"/>
      <c r="K1787" s="195"/>
      <c r="L1787" s="120"/>
      <c r="M1787" s="120"/>
      <c r="N1787" s="120"/>
      <c r="O1787" s="120"/>
      <c r="P1787" s="120"/>
      <c r="Q1787" s="120"/>
      <c r="R1787" s="120"/>
      <c r="S1787" s="120"/>
    </row>
    <row r="1788" spans="1:19" ht="12.75" customHeight="1" x14ac:dyDescent="0.2">
      <c r="A1788" s="120"/>
      <c r="B1788" s="120"/>
      <c r="C1788" s="120"/>
      <c r="D1788" s="120"/>
      <c r="E1788" s="120"/>
      <c r="F1788" s="120"/>
      <c r="G1788" s="120"/>
      <c r="H1788" s="120"/>
      <c r="I1788" s="120"/>
      <c r="J1788" s="120"/>
      <c r="K1788" s="195"/>
      <c r="L1788" s="120"/>
      <c r="M1788" s="120"/>
      <c r="N1788" s="120"/>
      <c r="O1788" s="120"/>
      <c r="P1788" s="120"/>
      <c r="Q1788" s="120"/>
      <c r="R1788" s="120"/>
      <c r="S1788" s="120"/>
    </row>
    <row r="1789" spans="1:19" ht="12.75" customHeight="1" x14ac:dyDescent="0.2">
      <c r="A1789" s="120"/>
      <c r="B1789" s="120"/>
      <c r="C1789" s="120"/>
      <c r="D1789" s="120"/>
      <c r="E1789" s="120"/>
      <c r="F1789" s="120"/>
      <c r="G1789" s="120"/>
      <c r="H1789" s="120"/>
      <c r="I1789" s="120"/>
      <c r="J1789" s="120"/>
      <c r="K1789" s="195"/>
      <c r="L1789" s="120"/>
      <c r="M1789" s="120"/>
      <c r="N1789" s="120"/>
      <c r="O1789" s="120"/>
      <c r="P1789" s="120"/>
      <c r="Q1789" s="120"/>
      <c r="R1789" s="120"/>
      <c r="S1789" s="120"/>
    </row>
    <row r="1790" spans="1:19" ht="12.75" customHeight="1" x14ac:dyDescent="0.2">
      <c r="A1790" s="120"/>
      <c r="B1790" s="120"/>
      <c r="C1790" s="120"/>
      <c r="D1790" s="120"/>
      <c r="E1790" s="120"/>
      <c r="F1790" s="120"/>
      <c r="G1790" s="120"/>
      <c r="H1790" s="120"/>
      <c r="I1790" s="120"/>
      <c r="J1790" s="120"/>
      <c r="K1790" s="195"/>
      <c r="L1790" s="120"/>
      <c r="M1790" s="120"/>
      <c r="N1790" s="120"/>
      <c r="O1790" s="120"/>
      <c r="P1790" s="120"/>
      <c r="Q1790" s="120"/>
      <c r="R1790" s="120"/>
      <c r="S1790" s="120"/>
    </row>
    <row r="1791" spans="1:19" ht="12.75" customHeight="1" x14ac:dyDescent="0.2">
      <c r="A1791" s="120"/>
      <c r="B1791" s="120"/>
      <c r="C1791" s="120"/>
      <c r="D1791" s="120"/>
      <c r="E1791" s="120"/>
      <c r="F1791" s="120"/>
      <c r="G1791" s="120"/>
      <c r="H1791" s="120"/>
      <c r="I1791" s="120"/>
      <c r="J1791" s="120"/>
      <c r="K1791" s="195"/>
      <c r="L1791" s="120"/>
      <c r="M1791" s="120"/>
      <c r="N1791" s="120"/>
      <c r="O1791" s="120"/>
      <c r="P1791" s="120"/>
      <c r="Q1791" s="120"/>
      <c r="R1791" s="120"/>
      <c r="S1791" s="120"/>
    </row>
    <row r="1792" spans="1:19" ht="12.75" customHeight="1" x14ac:dyDescent="0.2">
      <c r="A1792" s="120"/>
      <c r="B1792" s="120"/>
      <c r="C1792" s="120"/>
      <c r="D1792" s="120"/>
      <c r="E1792" s="120"/>
      <c r="F1792" s="120"/>
      <c r="G1792" s="120"/>
      <c r="H1792" s="120"/>
      <c r="I1792" s="120"/>
      <c r="J1792" s="120"/>
      <c r="K1792" s="195"/>
      <c r="L1792" s="120"/>
      <c r="M1792" s="120"/>
      <c r="N1792" s="120"/>
      <c r="O1792" s="120"/>
      <c r="P1792" s="120"/>
      <c r="Q1792" s="120"/>
      <c r="R1792" s="120"/>
      <c r="S1792" s="120"/>
    </row>
    <row r="1793" spans="1:19" ht="12.75" customHeight="1" x14ac:dyDescent="0.2">
      <c r="A1793" s="120"/>
      <c r="B1793" s="120"/>
      <c r="C1793" s="120"/>
      <c r="D1793" s="120"/>
      <c r="E1793" s="120"/>
      <c r="F1793" s="120"/>
      <c r="G1793" s="120"/>
      <c r="H1793" s="120"/>
      <c r="I1793" s="120"/>
      <c r="J1793" s="120"/>
      <c r="K1793" s="195"/>
      <c r="L1793" s="120"/>
      <c r="M1793" s="120"/>
      <c r="N1793" s="120"/>
      <c r="O1793" s="120"/>
      <c r="P1793" s="120"/>
      <c r="Q1793" s="120"/>
      <c r="R1793" s="120"/>
      <c r="S1793" s="120"/>
    </row>
    <row r="1794" spans="1:19" ht="12.75" customHeight="1" x14ac:dyDescent="0.2">
      <c r="A1794" s="120"/>
      <c r="B1794" s="120"/>
      <c r="C1794" s="120"/>
      <c r="D1794" s="120"/>
      <c r="E1794" s="120"/>
      <c r="F1794" s="120"/>
      <c r="G1794" s="120"/>
      <c r="H1794" s="120"/>
      <c r="I1794" s="120"/>
      <c r="J1794" s="120"/>
      <c r="K1794" s="195"/>
      <c r="L1794" s="120"/>
      <c r="M1794" s="120"/>
      <c r="N1794" s="120"/>
      <c r="O1794" s="120"/>
      <c r="P1794" s="120"/>
      <c r="Q1794" s="120"/>
      <c r="R1794" s="120"/>
      <c r="S1794" s="120"/>
    </row>
    <row r="1795" spans="1:19" ht="12.75" customHeight="1" x14ac:dyDescent="0.2">
      <c r="A1795" s="120"/>
      <c r="B1795" s="120"/>
      <c r="C1795" s="120"/>
      <c r="D1795" s="120"/>
      <c r="E1795" s="120"/>
      <c r="F1795" s="120"/>
      <c r="G1795" s="120"/>
      <c r="H1795" s="120"/>
      <c r="I1795" s="120"/>
      <c r="J1795" s="120"/>
      <c r="K1795" s="195"/>
      <c r="L1795" s="120"/>
      <c r="M1795" s="120"/>
      <c r="N1795" s="120"/>
      <c r="O1795" s="120"/>
      <c r="P1795" s="120"/>
      <c r="Q1795" s="120"/>
      <c r="R1795" s="120"/>
      <c r="S1795" s="120"/>
    </row>
    <row r="1796" spans="1:19" ht="12.75" customHeight="1" x14ac:dyDescent="0.2">
      <c r="A1796" s="120"/>
      <c r="B1796" s="120"/>
      <c r="C1796" s="120"/>
      <c r="D1796" s="120"/>
      <c r="E1796" s="120"/>
      <c r="F1796" s="120"/>
      <c r="G1796" s="120"/>
      <c r="H1796" s="120"/>
      <c r="I1796" s="120"/>
      <c r="J1796" s="120"/>
      <c r="K1796" s="195"/>
      <c r="L1796" s="120"/>
      <c r="M1796" s="120"/>
      <c r="N1796" s="120"/>
      <c r="O1796" s="120"/>
      <c r="P1796" s="120"/>
      <c r="Q1796" s="120"/>
      <c r="R1796" s="120"/>
      <c r="S1796" s="120"/>
    </row>
    <row r="1797" spans="1:19" ht="12.75" customHeight="1" x14ac:dyDescent="0.2">
      <c r="A1797" s="120"/>
      <c r="B1797" s="120"/>
      <c r="C1797" s="120"/>
      <c r="D1797" s="120"/>
      <c r="E1797" s="120"/>
      <c r="F1797" s="120"/>
      <c r="G1797" s="120"/>
      <c r="H1797" s="120"/>
      <c r="I1797" s="120"/>
      <c r="J1797" s="120"/>
      <c r="K1797" s="195"/>
      <c r="L1797" s="120"/>
      <c r="M1797" s="120"/>
      <c r="N1797" s="120"/>
      <c r="O1797" s="120"/>
      <c r="P1797" s="120"/>
      <c r="Q1797" s="120"/>
      <c r="R1797" s="120"/>
      <c r="S1797" s="120"/>
    </row>
    <row r="1798" spans="1:19" ht="12.75" customHeight="1" x14ac:dyDescent="0.2">
      <c r="A1798" s="120"/>
      <c r="B1798" s="120"/>
      <c r="C1798" s="120"/>
      <c r="D1798" s="120"/>
      <c r="E1798" s="120"/>
      <c r="F1798" s="120"/>
      <c r="G1798" s="120"/>
      <c r="H1798" s="120"/>
      <c r="I1798" s="120"/>
      <c r="J1798" s="120"/>
      <c r="K1798" s="195"/>
      <c r="L1798" s="120"/>
      <c r="M1798" s="120"/>
      <c r="N1798" s="120"/>
      <c r="O1798" s="120"/>
      <c r="P1798" s="120"/>
      <c r="Q1798" s="120"/>
      <c r="R1798" s="120"/>
      <c r="S1798" s="120"/>
    </row>
    <row r="1799" spans="1:19" ht="12.75" customHeight="1" x14ac:dyDescent="0.2">
      <c r="A1799" s="120"/>
      <c r="B1799" s="120"/>
      <c r="C1799" s="120"/>
      <c r="D1799" s="120"/>
      <c r="E1799" s="120"/>
      <c r="F1799" s="120"/>
      <c r="G1799" s="120"/>
      <c r="H1799" s="120"/>
      <c r="I1799" s="120"/>
      <c r="J1799" s="120"/>
      <c r="K1799" s="195"/>
      <c r="L1799" s="120"/>
      <c r="M1799" s="120"/>
      <c r="N1799" s="120"/>
      <c r="O1799" s="120"/>
      <c r="P1799" s="120"/>
      <c r="Q1799" s="120"/>
      <c r="R1799" s="120"/>
      <c r="S1799" s="120"/>
    </row>
    <row r="1800" spans="1:19" ht="12.75" customHeight="1" x14ac:dyDescent="0.2">
      <c r="A1800" s="120"/>
      <c r="B1800" s="120"/>
      <c r="C1800" s="120"/>
      <c r="D1800" s="120"/>
      <c r="E1800" s="120"/>
      <c r="F1800" s="120"/>
      <c r="G1800" s="120"/>
      <c r="H1800" s="120"/>
      <c r="I1800" s="120"/>
      <c r="J1800" s="120"/>
      <c r="K1800" s="195"/>
      <c r="L1800" s="120"/>
      <c r="M1800" s="120"/>
      <c r="N1800" s="120"/>
      <c r="O1800" s="120"/>
      <c r="P1800" s="120"/>
      <c r="Q1800" s="120"/>
      <c r="R1800" s="120"/>
      <c r="S1800" s="120"/>
    </row>
    <row r="1801" spans="1:19" ht="12.75" customHeight="1" x14ac:dyDescent="0.2">
      <c r="A1801" s="120"/>
      <c r="B1801" s="120"/>
      <c r="C1801" s="120"/>
      <c r="D1801" s="120"/>
      <c r="E1801" s="120"/>
      <c r="F1801" s="120"/>
      <c r="G1801" s="120"/>
      <c r="H1801" s="120"/>
      <c r="I1801" s="120"/>
      <c r="J1801" s="120"/>
      <c r="K1801" s="195"/>
      <c r="L1801" s="120"/>
      <c r="M1801" s="120"/>
      <c r="N1801" s="120"/>
      <c r="O1801" s="120"/>
      <c r="P1801" s="120"/>
      <c r="Q1801" s="120"/>
      <c r="R1801" s="120"/>
      <c r="S1801" s="120"/>
    </row>
    <row r="1802" spans="1:19" ht="12.75" customHeight="1" x14ac:dyDescent="0.2">
      <c r="A1802" s="120"/>
      <c r="B1802" s="120"/>
      <c r="C1802" s="120"/>
      <c r="D1802" s="120"/>
      <c r="E1802" s="120"/>
      <c r="F1802" s="120"/>
      <c r="G1802" s="120"/>
      <c r="H1802" s="120"/>
      <c r="I1802" s="120"/>
      <c r="J1802" s="120"/>
      <c r="K1802" s="195"/>
      <c r="L1802" s="120"/>
      <c r="M1802" s="120"/>
      <c r="N1802" s="120"/>
      <c r="O1802" s="120"/>
      <c r="P1802" s="120"/>
      <c r="Q1802" s="120"/>
      <c r="R1802" s="120"/>
      <c r="S1802" s="120"/>
    </row>
    <row r="1803" spans="1:19" ht="12.75" customHeight="1" x14ac:dyDescent="0.2">
      <c r="A1803" s="120"/>
      <c r="B1803" s="120"/>
      <c r="C1803" s="120"/>
      <c r="D1803" s="120"/>
      <c r="E1803" s="120"/>
      <c r="F1803" s="120"/>
      <c r="G1803" s="120"/>
      <c r="H1803" s="120"/>
      <c r="I1803" s="120"/>
      <c r="J1803" s="120"/>
      <c r="K1803" s="195"/>
      <c r="L1803" s="120"/>
      <c r="M1803" s="120"/>
      <c r="N1803" s="120"/>
      <c r="O1803" s="120"/>
      <c r="P1803" s="120"/>
      <c r="Q1803" s="120"/>
      <c r="R1803" s="120"/>
      <c r="S1803" s="120"/>
    </row>
    <row r="1804" spans="1:19" ht="12.75" customHeight="1" x14ac:dyDescent="0.2">
      <c r="A1804" s="120"/>
      <c r="B1804" s="120"/>
      <c r="C1804" s="120"/>
      <c r="D1804" s="120"/>
      <c r="E1804" s="120"/>
      <c r="F1804" s="120"/>
      <c r="G1804" s="120"/>
      <c r="H1804" s="120"/>
      <c r="I1804" s="120"/>
      <c r="J1804" s="120"/>
      <c r="K1804" s="195"/>
      <c r="L1804" s="120"/>
      <c r="M1804" s="120"/>
      <c r="N1804" s="120"/>
      <c r="O1804" s="120"/>
      <c r="P1804" s="120"/>
      <c r="Q1804" s="120"/>
      <c r="R1804" s="120"/>
      <c r="S1804" s="120"/>
    </row>
    <row r="1805" spans="1:19" ht="12.75" customHeight="1" x14ac:dyDescent="0.2">
      <c r="A1805" s="120"/>
      <c r="B1805" s="120"/>
      <c r="C1805" s="120"/>
      <c r="D1805" s="120"/>
      <c r="E1805" s="120"/>
      <c r="F1805" s="120"/>
      <c r="G1805" s="120"/>
      <c r="H1805" s="120"/>
      <c r="I1805" s="120"/>
      <c r="J1805" s="120"/>
      <c r="K1805" s="195"/>
      <c r="L1805" s="120"/>
      <c r="M1805" s="120"/>
      <c r="N1805" s="120"/>
      <c r="O1805" s="120"/>
      <c r="P1805" s="120"/>
      <c r="Q1805" s="120"/>
      <c r="R1805" s="120"/>
      <c r="S1805" s="120"/>
    </row>
    <row r="1806" spans="1:19" ht="12.75" customHeight="1" x14ac:dyDescent="0.2">
      <c r="A1806" s="120"/>
      <c r="B1806" s="120"/>
      <c r="C1806" s="120"/>
      <c r="D1806" s="120"/>
      <c r="E1806" s="120"/>
      <c r="F1806" s="120"/>
      <c r="G1806" s="120"/>
      <c r="H1806" s="120"/>
      <c r="I1806" s="120"/>
      <c r="J1806" s="120"/>
      <c r="K1806" s="195"/>
      <c r="L1806" s="120"/>
      <c r="M1806" s="120"/>
      <c r="N1806" s="120"/>
      <c r="O1806" s="120"/>
      <c r="P1806" s="120"/>
      <c r="Q1806" s="120"/>
      <c r="R1806" s="120"/>
      <c r="S1806" s="120"/>
    </row>
    <row r="1807" spans="1:19" ht="12.75" customHeight="1" x14ac:dyDescent="0.2">
      <c r="A1807" s="120"/>
      <c r="B1807" s="120"/>
      <c r="C1807" s="120"/>
      <c r="D1807" s="120"/>
      <c r="E1807" s="120"/>
      <c r="F1807" s="120"/>
      <c r="G1807" s="120"/>
      <c r="H1807" s="120"/>
      <c r="I1807" s="120"/>
      <c r="J1807" s="120"/>
      <c r="K1807" s="195"/>
      <c r="L1807" s="120"/>
      <c r="M1807" s="120"/>
      <c r="N1807" s="120"/>
      <c r="O1807" s="120"/>
      <c r="P1807" s="120"/>
      <c r="Q1807" s="120"/>
      <c r="R1807" s="120"/>
      <c r="S1807" s="120"/>
    </row>
    <row r="1808" spans="1:19" ht="12.75" customHeight="1" x14ac:dyDescent="0.2">
      <c r="A1808" s="120"/>
      <c r="B1808" s="120"/>
      <c r="C1808" s="120"/>
      <c r="D1808" s="120"/>
      <c r="E1808" s="120"/>
      <c r="F1808" s="120"/>
      <c r="G1808" s="120"/>
      <c r="H1808" s="120"/>
      <c r="I1808" s="120"/>
      <c r="J1808" s="120"/>
      <c r="K1808" s="195"/>
      <c r="L1808" s="120"/>
      <c r="M1808" s="120"/>
      <c r="N1808" s="120"/>
      <c r="O1808" s="120"/>
      <c r="P1808" s="120"/>
      <c r="Q1808" s="120"/>
      <c r="R1808" s="120"/>
      <c r="S1808" s="120"/>
    </row>
    <row r="1809" spans="1:19" ht="12.75" customHeight="1" x14ac:dyDescent="0.2">
      <c r="A1809" s="120"/>
      <c r="B1809" s="120"/>
      <c r="C1809" s="120"/>
      <c r="D1809" s="120"/>
      <c r="E1809" s="120"/>
      <c r="F1809" s="120"/>
      <c r="G1809" s="120"/>
      <c r="H1809" s="120"/>
      <c r="I1809" s="120"/>
      <c r="J1809" s="120"/>
      <c r="K1809" s="195"/>
      <c r="L1809" s="120"/>
      <c r="M1809" s="120"/>
      <c r="N1809" s="120"/>
      <c r="O1809" s="120"/>
      <c r="P1809" s="120"/>
      <c r="Q1809" s="120"/>
      <c r="R1809" s="120"/>
      <c r="S1809" s="120"/>
    </row>
    <row r="1810" spans="1:19" ht="12.75" customHeight="1" x14ac:dyDescent="0.2">
      <c r="A1810" s="120"/>
      <c r="B1810" s="120"/>
      <c r="C1810" s="120"/>
      <c r="D1810" s="120"/>
      <c r="E1810" s="120"/>
      <c r="F1810" s="120"/>
      <c r="G1810" s="120"/>
      <c r="H1810" s="120"/>
      <c r="I1810" s="120"/>
      <c r="J1810" s="120"/>
      <c r="K1810" s="195"/>
      <c r="L1810" s="120"/>
      <c r="M1810" s="120"/>
      <c r="N1810" s="120"/>
      <c r="O1810" s="120"/>
      <c r="P1810" s="120"/>
      <c r="Q1810" s="120"/>
      <c r="R1810" s="120"/>
      <c r="S1810" s="120"/>
    </row>
    <row r="1811" spans="1:19" ht="12.75" customHeight="1" x14ac:dyDescent="0.2">
      <c r="A1811" s="120"/>
      <c r="B1811" s="120"/>
      <c r="C1811" s="120"/>
      <c r="D1811" s="120"/>
      <c r="E1811" s="120"/>
      <c r="F1811" s="120"/>
      <c r="G1811" s="120"/>
      <c r="H1811" s="120"/>
      <c r="I1811" s="120"/>
      <c r="J1811" s="120"/>
      <c r="K1811" s="195"/>
      <c r="L1811" s="120"/>
      <c r="M1811" s="120"/>
      <c r="N1811" s="120"/>
      <c r="O1811" s="120"/>
      <c r="P1811" s="120"/>
      <c r="Q1811" s="120"/>
      <c r="R1811" s="120"/>
      <c r="S1811" s="120"/>
    </row>
    <row r="1812" spans="1:19" ht="12.75" customHeight="1" x14ac:dyDescent="0.2">
      <c r="A1812" s="120"/>
      <c r="B1812" s="120"/>
      <c r="C1812" s="120"/>
      <c r="D1812" s="120"/>
      <c r="E1812" s="120"/>
      <c r="F1812" s="120"/>
      <c r="G1812" s="120"/>
      <c r="H1812" s="120"/>
      <c r="I1812" s="120"/>
      <c r="J1812" s="120"/>
      <c r="K1812" s="195"/>
      <c r="L1812" s="120"/>
      <c r="M1812" s="120"/>
      <c r="N1812" s="120"/>
      <c r="O1812" s="120"/>
      <c r="P1812" s="120"/>
      <c r="Q1812" s="120"/>
      <c r="R1812" s="120"/>
      <c r="S1812" s="120"/>
    </row>
    <row r="1813" spans="1:19" ht="12.75" customHeight="1" x14ac:dyDescent="0.2">
      <c r="A1813" s="120"/>
      <c r="B1813" s="120"/>
      <c r="C1813" s="120"/>
      <c r="D1813" s="120"/>
      <c r="E1813" s="120"/>
      <c r="F1813" s="120"/>
      <c r="G1813" s="120"/>
      <c r="H1813" s="120"/>
      <c r="I1813" s="120"/>
      <c r="J1813" s="120"/>
      <c r="K1813" s="195"/>
      <c r="L1813" s="120"/>
      <c r="M1813" s="120"/>
      <c r="N1813" s="120"/>
      <c r="O1813" s="120"/>
      <c r="P1813" s="120"/>
      <c r="Q1813" s="120"/>
      <c r="R1813" s="120"/>
      <c r="S1813" s="120"/>
    </row>
    <row r="1814" spans="1:19" ht="12.75" customHeight="1" x14ac:dyDescent="0.2">
      <c r="A1814" s="120"/>
      <c r="B1814" s="120"/>
      <c r="C1814" s="120"/>
      <c r="D1814" s="120"/>
      <c r="E1814" s="120"/>
      <c r="F1814" s="120"/>
      <c r="G1814" s="120"/>
      <c r="H1814" s="120"/>
      <c r="I1814" s="120"/>
      <c r="J1814" s="120"/>
      <c r="K1814" s="195"/>
      <c r="L1814" s="120"/>
      <c r="M1814" s="120"/>
      <c r="N1814" s="120"/>
      <c r="O1814" s="120"/>
      <c r="P1814" s="120"/>
      <c r="Q1814" s="120"/>
      <c r="R1814" s="120"/>
      <c r="S1814" s="120"/>
    </row>
    <row r="1815" spans="1:19" ht="12.75" customHeight="1" x14ac:dyDescent="0.2">
      <c r="A1815" s="120"/>
      <c r="B1815" s="120"/>
      <c r="C1815" s="120"/>
      <c r="D1815" s="120"/>
      <c r="E1815" s="120"/>
      <c r="F1815" s="120"/>
      <c r="G1815" s="120"/>
      <c r="H1815" s="120"/>
      <c r="I1815" s="120"/>
      <c r="J1815" s="120"/>
      <c r="K1815" s="195"/>
      <c r="L1815" s="120"/>
      <c r="M1815" s="120"/>
      <c r="N1815" s="120"/>
      <c r="O1815" s="120"/>
      <c r="P1815" s="120"/>
      <c r="Q1815" s="120"/>
      <c r="R1815" s="120"/>
      <c r="S1815" s="120"/>
    </row>
    <row r="1816" spans="1:19" ht="12.75" customHeight="1" x14ac:dyDescent="0.2">
      <c r="A1816" s="120"/>
      <c r="B1816" s="120"/>
      <c r="C1816" s="120"/>
      <c r="D1816" s="120"/>
      <c r="E1816" s="120"/>
      <c r="F1816" s="120"/>
      <c r="G1816" s="120"/>
      <c r="H1816" s="120"/>
      <c r="I1816" s="120"/>
      <c r="J1816" s="120"/>
      <c r="K1816" s="195"/>
      <c r="L1816" s="120"/>
      <c r="M1816" s="120"/>
      <c r="N1816" s="120"/>
      <c r="O1816" s="120"/>
      <c r="P1816" s="120"/>
      <c r="Q1816" s="120"/>
      <c r="R1816" s="120"/>
      <c r="S1816" s="120"/>
    </row>
    <row r="1817" spans="1:19" ht="12.75" customHeight="1" x14ac:dyDescent="0.2">
      <c r="A1817" s="120"/>
      <c r="B1817" s="120"/>
      <c r="C1817" s="120"/>
      <c r="D1817" s="120"/>
      <c r="E1817" s="120"/>
      <c r="F1817" s="120"/>
      <c r="G1817" s="120"/>
      <c r="H1817" s="120"/>
      <c r="I1817" s="120"/>
      <c r="J1817" s="120"/>
      <c r="K1817" s="195"/>
      <c r="L1817" s="120"/>
      <c r="M1817" s="120"/>
      <c r="N1817" s="120"/>
      <c r="O1817" s="120"/>
      <c r="P1817" s="120"/>
      <c r="Q1817" s="120"/>
      <c r="R1817" s="120"/>
      <c r="S1817" s="120"/>
    </row>
    <row r="1818" spans="1:19" ht="12.75" customHeight="1" x14ac:dyDescent="0.2">
      <c r="A1818" s="120"/>
      <c r="B1818" s="120"/>
      <c r="C1818" s="120"/>
      <c r="D1818" s="120"/>
      <c r="E1818" s="120"/>
      <c r="F1818" s="120"/>
      <c r="G1818" s="120"/>
      <c r="H1818" s="120"/>
      <c r="I1818" s="120"/>
      <c r="J1818" s="120"/>
      <c r="K1818" s="195"/>
      <c r="L1818" s="120"/>
      <c r="M1818" s="120"/>
      <c r="N1818" s="120"/>
      <c r="O1818" s="120"/>
      <c r="P1818" s="120"/>
      <c r="Q1818" s="120"/>
      <c r="R1818" s="120"/>
      <c r="S1818" s="120"/>
    </row>
    <row r="1819" spans="1:19" ht="12.75" customHeight="1" x14ac:dyDescent="0.2">
      <c r="A1819" s="120"/>
      <c r="B1819" s="120"/>
      <c r="C1819" s="120"/>
      <c r="D1819" s="120"/>
      <c r="E1819" s="120"/>
      <c r="F1819" s="120"/>
      <c r="G1819" s="120"/>
      <c r="H1819" s="120"/>
      <c r="I1819" s="120"/>
      <c r="J1819" s="120"/>
      <c r="K1819" s="195"/>
      <c r="L1819" s="120"/>
      <c r="M1819" s="120"/>
      <c r="N1819" s="120"/>
      <c r="O1819" s="120"/>
      <c r="P1819" s="120"/>
      <c r="Q1819" s="120"/>
      <c r="R1819" s="120"/>
      <c r="S1819" s="120"/>
    </row>
    <row r="1820" spans="1:19" ht="12.75" customHeight="1" x14ac:dyDescent="0.2">
      <c r="A1820" s="120"/>
      <c r="B1820" s="120"/>
      <c r="C1820" s="120"/>
      <c r="D1820" s="120"/>
      <c r="E1820" s="120"/>
      <c r="F1820" s="120"/>
      <c r="G1820" s="120"/>
      <c r="H1820" s="120"/>
      <c r="I1820" s="120"/>
      <c r="J1820" s="120"/>
      <c r="K1820" s="195"/>
      <c r="L1820" s="120"/>
      <c r="M1820" s="120"/>
      <c r="N1820" s="120"/>
      <c r="O1820" s="120"/>
      <c r="P1820" s="120"/>
      <c r="Q1820" s="120"/>
      <c r="R1820" s="120"/>
      <c r="S1820" s="120"/>
    </row>
    <row r="1821" spans="1:19" ht="12.75" customHeight="1" x14ac:dyDescent="0.2">
      <c r="A1821" s="120"/>
      <c r="B1821" s="120"/>
      <c r="C1821" s="120"/>
      <c r="D1821" s="120"/>
      <c r="E1821" s="120"/>
      <c r="F1821" s="120"/>
      <c r="G1821" s="120"/>
      <c r="H1821" s="120"/>
      <c r="I1821" s="120"/>
      <c r="J1821" s="120"/>
      <c r="K1821" s="195"/>
      <c r="L1821" s="120"/>
      <c r="M1821" s="120"/>
      <c r="N1821" s="120"/>
      <c r="O1821" s="120"/>
      <c r="P1821" s="120"/>
      <c r="Q1821" s="120"/>
      <c r="R1821" s="120"/>
      <c r="S1821" s="120"/>
    </row>
    <row r="1822" spans="1:19" ht="12.75" customHeight="1" x14ac:dyDescent="0.2">
      <c r="A1822" s="120"/>
      <c r="B1822" s="120"/>
      <c r="C1822" s="120"/>
      <c r="D1822" s="120"/>
      <c r="E1822" s="120"/>
      <c r="F1822" s="120"/>
      <c r="G1822" s="120"/>
      <c r="H1822" s="120"/>
      <c r="I1822" s="120"/>
      <c r="J1822" s="120"/>
      <c r="K1822" s="195"/>
      <c r="L1822" s="120"/>
      <c r="M1822" s="120"/>
      <c r="N1822" s="120"/>
      <c r="O1822" s="120"/>
      <c r="P1822" s="120"/>
      <c r="Q1822" s="120"/>
      <c r="R1822" s="120"/>
      <c r="S1822" s="120"/>
    </row>
    <row r="1823" spans="1:19" ht="12.75" customHeight="1" x14ac:dyDescent="0.2">
      <c r="A1823" s="120"/>
      <c r="B1823" s="120"/>
      <c r="C1823" s="120"/>
      <c r="D1823" s="120"/>
      <c r="E1823" s="120"/>
      <c r="F1823" s="120"/>
      <c r="G1823" s="120"/>
      <c r="H1823" s="120"/>
      <c r="I1823" s="120"/>
      <c r="J1823" s="120"/>
      <c r="K1823" s="195"/>
      <c r="L1823" s="120"/>
      <c r="M1823" s="120"/>
      <c r="N1823" s="120"/>
      <c r="O1823" s="120"/>
      <c r="P1823" s="120"/>
      <c r="Q1823" s="120"/>
      <c r="R1823" s="120"/>
      <c r="S1823" s="120"/>
    </row>
    <row r="1824" spans="1:19" ht="12.75" customHeight="1" x14ac:dyDescent="0.2">
      <c r="A1824" s="120"/>
      <c r="B1824" s="120"/>
      <c r="C1824" s="120"/>
      <c r="D1824" s="120"/>
      <c r="E1824" s="120"/>
      <c r="F1824" s="120"/>
      <c r="G1824" s="120"/>
      <c r="H1824" s="120"/>
      <c r="I1824" s="120"/>
      <c r="J1824" s="120"/>
      <c r="K1824" s="195"/>
      <c r="L1824" s="120"/>
      <c r="M1824" s="120"/>
      <c r="N1824" s="120"/>
      <c r="O1824" s="120"/>
      <c r="P1824" s="120"/>
      <c r="Q1824" s="120"/>
      <c r="R1824" s="120"/>
      <c r="S1824" s="120"/>
    </row>
    <row r="1825" spans="1:19" ht="12.75" customHeight="1" x14ac:dyDescent="0.2">
      <c r="A1825" s="120"/>
      <c r="B1825" s="120"/>
      <c r="C1825" s="120"/>
      <c r="D1825" s="120"/>
      <c r="E1825" s="120"/>
      <c r="F1825" s="120"/>
      <c r="G1825" s="120"/>
      <c r="H1825" s="120"/>
      <c r="I1825" s="120"/>
      <c r="J1825" s="120"/>
      <c r="K1825" s="195"/>
      <c r="L1825" s="120"/>
      <c r="M1825" s="120"/>
      <c r="N1825" s="120"/>
      <c r="O1825" s="120"/>
      <c r="P1825" s="120"/>
      <c r="Q1825" s="120"/>
      <c r="R1825" s="120"/>
      <c r="S1825" s="120"/>
    </row>
    <row r="1826" spans="1:19" ht="12.75" customHeight="1" x14ac:dyDescent="0.2">
      <c r="A1826" s="120"/>
      <c r="B1826" s="120"/>
      <c r="C1826" s="120"/>
      <c r="D1826" s="120"/>
      <c r="E1826" s="120"/>
      <c r="F1826" s="120"/>
      <c r="G1826" s="120"/>
      <c r="H1826" s="120"/>
      <c r="I1826" s="120"/>
      <c r="J1826" s="120"/>
      <c r="K1826" s="195"/>
      <c r="L1826" s="120"/>
      <c r="M1826" s="120"/>
      <c r="N1826" s="120"/>
      <c r="O1826" s="120"/>
      <c r="P1826" s="120"/>
      <c r="Q1826" s="120"/>
      <c r="R1826" s="120"/>
      <c r="S1826" s="120"/>
    </row>
    <row r="1827" spans="1:19" ht="12.75" customHeight="1" x14ac:dyDescent="0.2">
      <c r="A1827" s="120"/>
      <c r="B1827" s="120"/>
      <c r="C1827" s="120"/>
      <c r="D1827" s="120"/>
      <c r="E1827" s="120"/>
      <c r="F1827" s="120"/>
      <c r="G1827" s="120"/>
      <c r="H1827" s="120"/>
      <c r="I1827" s="120"/>
      <c r="J1827" s="120"/>
      <c r="K1827" s="195"/>
      <c r="L1827" s="120"/>
      <c r="M1827" s="120"/>
      <c r="N1827" s="120"/>
      <c r="O1827" s="120"/>
      <c r="P1827" s="120"/>
      <c r="Q1827" s="120"/>
      <c r="R1827" s="120"/>
      <c r="S1827" s="120"/>
    </row>
    <row r="1828" spans="1:19" ht="12.75" customHeight="1" x14ac:dyDescent="0.2">
      <c r="A1828" s="120"/>
      <c r="B1828" s="120"/>
      <c r="C1828" s="120"/>
      <c r="D1828" s="120"/>
      <c r="E1828" s="120"/>
      <c r="F1828" s="120"/>
      <c r="G1828" s="120"/>
      <c r="H1828" s="120"/>
      <c r="I1828" s="120"/>
      <c r="J1828" s="120"/>
      <c r="K1828" s="195"/>
      <c r="L1828" s="120"/>
      <c r="M1828" s="120"/>
      <c r="N1828" s="120"/>
      <c r="O1828" s="120"/>
      <c r="P1828" s="120"/>
      <c r="Q1828" s="120"/>
      <c r="R1828" s="120"/>
      <c r="S1828" s="120"/>
    </row>
    <row r="1829" spans="1:19" ht="12.75" customHeight="1" x14ac:dyDescent="0.2">
      <c r="A1829" s="120"/>
      <c r="B1829" s="120"/>
      <c r="C1829" s="120"/>
      <c r="D1829" s="120"/>
      <c r="E1829" s="120"/>
      <c r="F1829" s="120"/>
      <c r="G1829" s="120"/>
      <c r="H1829" s="120"/>
      <c r="I1829" s="120"/>
      <c r="J1829" s="120"/>
      <c r="K1829" s="195"/>
      <c r="L1829" s="120"/>
      <c r="M1829" s="120"/>
      <c r="N1829" s="120"/>
      <c r="O1829" s="120"/>
      <c r="P1829" s="120"/>
      <c r="Q1829" s="120"/>
      <c r="R1829" s="120"/>
      <c r="S1829" s="120"/>
    </row>
    <row r="1830" spans="1:19" ht="12.75" customHeight="1" x14ac:dyDescent="0.2">
      <c r="A1830" s="120"/>
      <c r="B1830" s="120"/>
      <c r="C1830" s="120"/>
      <c r="D1830" s="120"/>
      <c r="E1830" s="120"/>
      <c r="F1830" s="120"/>
      <c r="G1830" s="120"/>
      <c r="H1830" s="120"/>
      <c r="I1830" s="120"/>
      <c r="J1830" s="120"/>
      <c r="K1830" s="195"/>
      <c r="L1830" s="120"/>
      <c r="M1830" s="120"/>
      <c r="N1830" s="120"/>
      <c r="O1830" s="120"/>
      <c r="P1830" s="120"/>
      <c r="Q1830" s="120"/>
      <c r="R1830" s="120"/>
      <c r="S1830" s="120"/>
    </row>
    <row r="1831" spans="1:19" ht="12.75" customHeight="1" x14ac:dyDescent="0.2">
      <c r="A1831" s="120"/>
      <c r="B1831" s="120"/>
      <c r="C1831" s="120"/>
      <c r="D1831" s="120"/>
      <c r="E1831" s="120"/>
      <c r="F1831" s="120"/>
      <c r="G1831" s="120"/>
      <c r="H1831" s="120"/>
      <c r="I1831" s="120"/>
      <c r="J1831" s="120"/>
      <c r="K1831" s="195"/>
      <c r="L1831" s="120"/>
      <c r="M1831" s="120"/>
      <c r="N1831" s="120"/>
      <c r="O1831" s="120"/>
      <c r="P1831" s="120"/>
      <c r="Q1831" s="120"/>
      <c r="R1831" s="120"/>
      <c r="S1831" s="120"/>
    </row>
    <row r="1832" spans="1:19" ht="12.75" customHeight="1" x14ac:dyDescent="0.2">
      <c r="A1832" s="120"/>
      <c r="B1832" s="120"/>
      <c r="C1832" s="120"/>
      <c r="D1832" s="120"/>
      <c r="E1832" s="120"/>
      <c r="F1832" s="120"/>
      <c r="G1832" s="120"/>
      <c r="H1832" s="120"/>
      <c r="I1832" s="120"/>
      <c r="J1832" s="120"/>
      <c r="K1832" s="195"/>
      <c r="L1832" s="120"/>
      <c r="M1832" s="120"/>
      <c r="N1832" s="120"/>
      <c r="O1832" s="120"/>
      <c r="P1832" s="120"/>
      <c r="Q1832" s="120"/>
      <c r="R1832" s="120"/>
      <c r="S1832" s="120"/>
    </row>
    <row r="1833" spans="1:19" ht="12.75" customHeight="1" x14ac:dyDescent="0.2">
      <c r="A1833" s="120"/>
      <c r="B1833" s="120"/>
      <c r="C1833" s="120"/>
      <c r="D1833" s="120"/>
      <c r="E1833" s="120"/>
      <c r="F1833" s="120"/>
      <c r="G1833" s="120"/>
      <c r="H1833" s="120"/>
      <c r="I1833" s="120"/>
      <c r="J1833" s="120"/>
      <c r="K1833" s="195"/>
      <c r="L1833" s="120"/>
      <c r="M1833" s="120"/>
      <c r="N1833" s="120"/>
      <c r="O1833" s="120"/>
      <c r="P1833" s="120"/>
      <c r="Q1833" s="120"/>
      <c r="R1833" s="120"/>
      <c r="S1833" s="120"/>
    </row>
    <row r="1834" spans="1:19" ht="12.75" customHeight="1" x14ac:dyDescent="0.2">
      <c r="A1834" s="120"/>
      <c r="B1834" s="120"/>
      <c r="C1834" s="120"/>
      <c r="D1834" s="120"/>
      <c r="E1834" s="120"/>
      <c r="F1834" s="120"/>
      <c r="G1834" s="120"/>
      <c r="H1834" s="120"/>
      <c r="I1834" s="120"/>
      <c r="J1834" s="120"/>
      <c r="K1834" s="195"/>
      <c r="L1834" s="120"/>
      <c r="M1834" s="120"/>
      <c r="N1834" s="120"/>
      <c r="O1834" s="120"/>
      <c r="P1834" s="120"/>
      <c r="Q1834" s="120"/>
      <c r="R1834" s="120"/>
      <c r="S1834" s="120"/>
    </row>
    <row r="1835" spans="1:19" ht="12.75" customHeight="1" x14ac:dyDescent="0.2">
      <c r="A1835" s="120"/>
      <c r="B1835" s="120"/>
      <c r="C1835" s="120"/>
      <c r="D1835" s="120"/>
      <c r="E1835" s="120"/>
      <c r="F1835" s="120"/>
      <c r="G1835" s="120"/>
      <c r="H1835" s="120"/>
      <c r="I1835" s="120"/>
      <c r="J1835" s="120"/>
      <c r="K1835" s="195"/>
      <c r="L1835" s="120"/>
      <c r="M1835" s="120"/>
      <c r="N1835" s="120"/>
      <c r="O1835" s="120"/>
      <c r="P1835" s="120"/>
      <c r="Q1835" s="120"/>
      <c r="R1835" s="120"/>
      <c r="S1835" s="120"/>
    </row>
    <row r="1836" spans="1:19" ht="12.75" customHeight="1" x14ac:dyDescent="0.2">
      <c r="A1836" s="120"/>
      <c r="B1836" s="120"/>
      <c r="C1836" s="120"/>
      <c r="D1836" s="120"/>
      <c r="E1836" s="120"/>
      <c r="F1836" s="120"/>
      <c r="G1836" s="120"/>
      <c r="H1836" s="120"/>
      <c r="I1836" s="120"/>
      <c r="J1836" s="120"/>
      <c r="K1836" s="195"/>
      <c r="L1836" s="120"/>
      <c r="M1836" s="120"/>
      <c r="N1836" s="120"/>
      <c r="O1836" s="120"/>
      <c r="P1836" s="120"/>
      <c r="Q1836" s="120"/>
      <c r="R1836" s="120"/>
      <c r="S1836" s="120"/>
    </row>
    <row r="1837" spans="1:19" ht="12.75" customHeight="1" x14ac:dyDescent="0.2">
      <c r="A1837" s="120"/>
      <c r="B1837" s="120"/>
      <c r="C1837" s="120"/>
      <c r="D1837" s="120"/>
      <c r="E1837" s="120"/>
      <c r="F1837" s="120"/>
      <c r="G1837" s="120"/>
      <c r="H1837" s="120"/>
      <c r="I1837" s="120"/>
      <c r="J1837" s="120"/>
      <c r="K1837" s="195"/>
      <c r="L1837" s="120"/>
      <c r="M1837" s="120"/>
      <c r="N1837" s="120"/>
      <c r="O1837" s="120"/>
      <c r="P1837" s="120"/>
      <c r="Q1837" s="120"/>
      <c r="R1837" s="120"/>
      <c r="S1837" s="120"/>
    </row>
    <row r="1838" spans="1:19" ht="12.75" customHeight="1" x14ac:dyDescent="0.2">
      <c r="A1838" s="120"/>
      <c r="B1838" s="120"/>
      <c r="C1838" s="120"/>
      <c r="D1838" s="120"/>
      <c r="E1838" s="120"/>
      <c r="F1838" s="120"/>
      <c r="G1838" s="120"/>
      <c r="H1838" s="120"/>
      <c r="I1838" s="120"/>
      <c r="J1838" s="120"/>
      <c r="K1838" s="195"/>
      <c r="L1838" s="120"/>
      <c r="M1838" s="120"/>
      <c r="N1838" s="120"/>
      <c r="O1838" s="120"/>
      <c r="P1838" s="120"/>
      <c r="Q1838" s="120"/>
      <c r="R1838" s="120"/>
      <c r="S1838" s="120"/>
    </row>
    <row r="1839" spans="1:19" ht="12.75" customHeight="1" x14ac:dyDescent="0.2">
      <c r="A1839" s="120"/>
      <c r="B1839" s="120"/>
      <c r="C1839" s="120"/>
      <c r="D1839" s="120"/>
      <c r="E1839" s="120"/>
      <c r="F1839" s="120"/>
      <c r="G1839" s="120"/>
      <c r="H1839" s="120"/>
      <c r="I1839" s="120"/>
      <c r="J1839" s="120"/>
      <c r="K1839" s="195"/>
      <c r="L1839" s="120"/>
      <c r="M1839" s="120"/>
      <c r="N1839" s="120"/>
      <c r="O1839" s="120"/>
      <c r="P1839" s="120"/>
      <c r="Q1839" s="120"/>
      <c r="R1839" s="120"/>
      <c r="S1839" s="120"/>
    </row>
    <row r="1840" spans="1:19" ht="12.75" customHeight="1" x14ac:dyDescent="0.2">
      <c r="A1840" s="120"/>
      <c r="B1840" s="120"/>
      <c r="C1840" s="120"/>
      <c r="D1840" s="120"/>
      <c r="E1840" s="120"/>
      <c r="F1840" s="120"/>
      <c r="G1840" s="120"/>
      <c r="H1840" s="120"/>
      <c r="I1840" s="120"/>
      <c r="J1840" s="120"/>
      <c r="K1840" s="195"/>
      <c r="L1840" s="120"/>
      <c r="M1840" s="120"/>
      <c r="N1840" s="120"/>
      <c r="O1840" s="120"/>
      <c r="P1840" s="120"/>
      <c r="Q1840" s="120"/>
      <c r="R1840" s="120"/>
      <c r="S1840" s="120"/>
    </row>
    <row r="1841" spans="1:19" ht="12.75" customHeight="1" x14ac:dyDescent="0.2">
      <c r="A1841" s="120"/>
      <c r="B1841" s="120"/>
      <c r="C1841" s="120"/>
      <c r="D1841" s="120"/>
      <c r="E1841" s="120"/>
      <c r="F1841" s="120"/>
      <c r="G1841" s="120"/>
      <c r="H1841" s="120"/>
      <c r="I1841" s="120"/>
      <c r="J1841" s="120"/>
      <c r="K1841" s="195"/>
      <c r="L1841" s="120"/>
      <c r="M1841" s="120"/>
      <c r="N1841" s="120"/>
      <c r="O1841" s="120"/>
      <c r="P1841" s="120"/>
      <c r="Q1841" s="120"/>
      <c r="R1841" s="120"/>
      <c r="S1841" s="120"/>
    </row>
    <row r="1842" spans="1:19" ht="12.75" customHeight="1" x14ac:dyDescent="0.2">
      <c r="A1842" s="120"/>
      <c r="B1842" s="120"/>
      <c r="C1842" s="120"/>
      <c r="D1842" s="120"/>
      <c r="E1842" s="120"/>
      <c r="F1842" s="120"/>
      <c r="G1842" s="120"/>
      <c r="H1842" s="120"/>
      <c r="I1842" s="120"/>
      <c r="J1842" s="120"/>
      <c r="K1842" s="195"/>
      <c r="L1842" s="120"/>
      <c r="M1842" s="120"/>
      <c r="N1842" s="120"/>
      <c r="O1842" s="120"/>
      <c r="P1842" s="120"/>
      <c r="Q1842" s="120"/>
      <c r="R1842" s="120"/>
      <c r="S1842" s="120"/>
    </row>
    <row r="1843" spans="1:19" ht="12.75" customHeight="1" x14ac:dyDescent="0.2">
      <c r="A1843" s="120"/>
      <c r="B1843" s="120"/>
      <c r="C1843" s="120"/>
      <c r="D1843" s="120"/>
      <c r="E1843" s="120"/>
      <c r="F1843" s="120"/>
      <c r="G1843" s="120"/>
      <c r="H1843" s="120"/>
      <c r="I1843" s="120"/>
      <c r="J1843" s="120"/>
      <c r="K1843" s="195"/>
      <c r="L1843" s="120"/>
      <c r="M1843" s="120"/>
      <c r="N1843" s="120"/>
      <c r="O1843" s="120"/>
      <c r="P1843" s="120"/>
      <c r="Q1843" s="120"/>
      <c r="R1843" s="120"/>
      <c r="S1843" s="120"/>
    </row>
    <row r="1844" spans="1:19" ht="12.75" customHeight="1" x14ac:dyDescent="0.2">
      <c r="A1844" s="120"/>
      <c r="B1844" s="120"/>
      <c r="C1844" s="120"/>
      <c r="D1844" s="120"/>
      <c r="E1844" s="120"/>
      <c r="F1844" s="120"/>
      <c r="G1844" s="120"/>
      <c r="H1844" s="120"/>
      <c r="I1844" s="120"/>
      <c r="J1844" s="120"/>
      <c r="K1844" s="195"/>
      <c r="L1844" s="120"/>
      <c r="M1844" s="120"/>
      <c r="N1844" s="120"/>
      <c r="O1844" s="120"/>
      <c r="P1844" s="120"/>
      <c r="Q1844" s="120"/>
      <c r="R1844" s="120"/>
      <c r="S1844" s="120"/>
    </row>
    <row r="1845" spans="1:19" ht="12.75" customHeight="1" x14ac:dyDescent="0.2">
      <c r="A1845" s="120"/>
      <c r="B1845" s="120"/>
      <c r="C1845" s="120"/>
      <c r="D1845" s="120"/>
      <c r="E1845" s="120"/>
      <c r="F1845" s="120"/>
      <c r="G1845" s="120"/>
      <c r="H1845" s="120"/>
      <c r="I1845" s="120"/>
      <c r="J1845" s="120"/>
      <c r="K1845" s="195"/>
      <c r="L1845" s="120"/>
      <c r="M1845" s="120"/>
      <c r="N1845" s="120"/>
      <c r="O1845" s="120"/>
      <c r="P1845" s="120"/>
      <c r="Q1845" s="120"/>
      <c r="R1845" s="120"/>
      <c r="S1845" s="120"/>
    </row>
    <row r="1846" spans="1:19" ht="12.75" customHeight="1" x14ac:dyDescent="0.2">
      <c r="A1846" s="120"/>
      <c r="B1846" s="120"/>
      <c r="C1846" s="120"/>
      <c r="D1846" s="120"/>
      <c r="E1846" s="120"/>
      <c r="F1846" s="120"/>
      <c r="G1846" s="120"/>
      <c r="H1846" s="120"/>
      <c r="I1846" s="120"/>
      <c r="J1846" s="120"/>
      <c r="K1846" s="195"/>
      <c r="L1846" s="120"/>
      <c r="M1846" s="120"/>
      <c r="N1846" s="120"/>
      <c r="O1846" s="120"/>
      <c r="P1846" s="120"/>
      <c r="Q1846" s="120"/>
      <c r="R1846" s="120"/>
      <c r="S1846" s="120"/>
    </row>
    <row r="1847" spans="1:19" ht="12.75" customHeight="1" x14ac:dyDescent="0.2">
      <c r="A1847" s="120"/>
      <c r="B1847" s="120"/>
      <c r="C1847" s="120"/>
      <c r="D1847" s="120"/>
      <c r="E1847" s="120"/>
      <c r="F1847" s="120"/>
      <c r="G1847" s="120"/>
      <c r="H1847" s="120"/>
      <c r="I1847" s="120"/>
      <c r="J1847" s="120"/>
      <c r="K1847" s="195"/>
      <c r="L1847" s="120"/>
      <c r="M1847" s="120"/>
      <c r="N1847" s="120"/>
      <c r="O1847" s="120"/>
      <c r="P1847" s="120"/>
      <c r="Q1847" s="120"/>
      <c r="R1847" s="120"/>
      <c r="S1847" s="120"/>
    </row>
    <row r="1848" spans="1:19" ht="12.75" customHeight="1" x14ac:dyDescent="0.2">
      <c r="A1848" s="120"/>
      <c r="B1848" s="120"/>
      <c r="C1848" s="120"/>
      <c r="D1848" s="120"/>
      <c r="E1848" s="120"/>
      <c r="F1848" s="120"/>
      <c r="G1848" s="120"/>
      <c r="H1848" s="120"/>
      <c r="I1848" s="120"/>
      <c r="J1848" s="120"/>
      <c r="K1848" s="195"/>
      <c r="L1848" s="120"/>
      <c r="M1848" s="120"/>
      <c r="N1848" s="120"/>
      <c r="O1848" s="120"/>
      <c r="P1848" s="120"/>
      <c r="Q1848" s="120"/>
      <c r="R1848" s="120"/>
      <c r="S1848" s="120"/>
    </row>
    <row r="1849" spans="1:19" ht="12.75" customHeight="1" x14ac:dyDescent="0.2">
      <c r="A1849" s="120"/>
      <c r="B1849" s="120"/>
      <c r="C1849" s="120"/>
      <c r="D1849" s="120"/>
      <c r="E1849" s="120"/>
      <c r="F1849" s="120"/>
      <c r="G1849" s="120"/>
      <c r="H1849" s="120"/>
      <c r="I1849" s="120"/>
      <c r="J1849" s="120"/>
      <c r="K1849" s="195"/>
      <c r="L1849" s="120"/>
      <c r="M1849" s="120"/>
      <c r="N1849" s="120"/>
      <c r="O1849" s="120"/>
      <c r="P1849" s="120"/>
      <c r="Q1849" s="120"/>
      <c r="R1849" s="120"/>
      <c r="S1849" s="120"/>
    </row>
    <row r="1850" spans="1:19" ht="12.75" customHeight="1" x14ac:dyDescent="0.2">
      <c r="A1850" s="120"/>
      <c r="B1850" s="120"/>
      <c r="C1850" s="120"/>
      <c r="D1850" s="120"/>
      <c r="E1850" s="120"/>
      <c r="F1850" s="120"/>
      <c r="G1850" s="120"/>
      <c r="H1850" s="120"/>
      <c r="I1850" s="120"/>
      <c r="J1850" s="120"/>
      <c r="K1850" s="195"/>
      <c r="L1850" s="120"/>
      <c r="M1850" s="120"/>
      <c r="N1850" s="120"/>
      <c r="O1850" s="120"/>
      <c r="P1850" s="120"/>
      <c r="Q1850" s="120"/>
      <c r="R1850" s="120"/>
      <c r="S1850" s="120"/>
    </row>
    <row r="1851" spans="1:19" ht="12.75" customHeight="1" x14ac:dyDescent="0.2">
      <c r="A1851" s="120"/>
      <c r="B1851" s="120"/>
      <c r="C1851" s="120"/>
      <c r="D1851" s="120"/>
      <c r="E1851" s="120"/>
      <c r="F1851" s="120"/>
      <c r="G1851" s="120"/>
      <c r="H1851" s="120"/>
      <c r="I1851" s="120"/>
      <c r="J1851" s="120"/>
      <c r="K1851" s="195"/>
      <c r="L1851" s="120"/>
      <c r="M1851" s="120"/>
      <c r="N1851" s="120"/>
      <c r="O1851" s="120"/>
      <c r="P1851" s="120"/>
      <c r="Q1851" s="120"/>
      <c r="R1851" s="120"/>
      <c r="S1851" s="120"/>
    </row>
    <row r="1852" spans="1:19" ht="12.75" customHeight="1" x14ac:dyDescent="0.2">
      <c r="A1852" s="120"/>
      <c r="B1852" s="120"/>
      <c r="C1852" s="120"/>
      <c r="D1852" s="120"/>
      <c r="E1852" s="120"/>
      <c r="F1852" s="120"/>
      <c r="G1852" s="120"/>
      <c r="H1852" s="120"/>
      <c r="I1852" s="120"/>
      <c r="J1852" s="120"/>
      <c r="K1852" s="195"/>
      <c r="L1852" s="120"/>
      <c r="M1852" s="120"/>
      <c r="N1852" s="120"/>
      <c r="O1852" s="120"/>
      <c r="P1852" s="120"/>
      <c r="Q1852" s="120"/>
      <c r="R1852" s="120"/>
      <c r="S1852" s="120"/>
    </row>
    <row r="1853" spans="1:19" ht="12.75" customHeight="1" x14ac:dyDescent="0.2">
      <c r="A1853" s="120"/>
      <c r="B1853" s="120"/>
      <c r="C1853" s="120"/>
      <c r="D1853" s="120"/>
      <c r="E1853" s="120"/>
      <c r="F1853" s="120"/>
      <c r="G1853" s="120"/>
      <c r="H1853" s="120"/>
      <c r="I1853" s="120"/>
      <c r="J1853" s="120"/>
      <c r="K1853" s="195"/>
      <c r="L1853" s="120"/>
      <c r="M1853" s="120"/>
      <c r="N1853" s="120"/>
      <c r="O1853" s="120"/>
      <c r="P1853" s="120"/>
      <c r="Q1853" s="120"/>
      <c r="R1853" s="120"/>
      <c r="S1853" s="120"/>
    </row>
    <row r="1854" spans="1:19" ht="12.75" customHeight="1" x14ac:dyDescent="0.2">
      <c r="A1854" s="120"/>
      <c r="B1854" s="120"/>
      <c r="C1854" s="120"/>
      <c r="D1854" s="120"/>
      <c r="E1854" s="120"/>
      <c r="F1854" s="120"/>
      <c r="G1854" s="120"/>
      <c r="H1854" s="120"/>
      <c r="I1854" s="120"/>
      <c r="J1854" s="120"/>
      <c r="K1854" s="195"/>
      <c r="L1854" s="120"/>
      <c r="M1854" s="120"/>
      <c r="N1854" s="120"/>
      <c r="O1854" s="120"/>
      <c r="P1854" s="120"/>
      <c r="Q1854" s="120"/>
      <c r="R1854" s="120"/>
      <c r="S1854" s="120"/>
    </row>
    <row r="1855" spans="1:19" ht="12.75" customHeight="1" x14ac:dyDescent="0.2">
      <c r="A1855" s="120"/>
      <c r="B1855" s="120"/>
      <c r="C1855" s="120"/>
      <c r="D1855" s="120"/>
      <c r="E1855" s="120"/>
      <c r="F1855" s="120"/>
      <c r="G1855" s="120"/>
      <c r="H1855" s="120"/>
      <c r="I1855" s="120"/>
      <c r="J1855" s="120"/>
      <c r="K1855" s="195"/>
      <c r="L1855" s="120"/>
      <c r="M1855" s="120"/>
      <c r="N1855" s="120"/>
      <c r="O1855" s="120"/>
      <c r="P1855" s="120"/>
      <c r="Q1855" s="120"/>
      <c r="R1855" s="120"/>
      <c r="S1855" s="120"/>
    </row>
    <row r="1856" spans="1:19" ht="12.75" customHeight="1" x14ac:dyDescent="0.2">
      <c r="A1856" s="120"/>
      <c r="B1856" s="120"/>
      <c r="C1856" s="120"/>
      <c r="D1856" s="120"/>
      <c r="E1856" s="120"/>
      <c r="F1856" s="120"/>
      <c r="G1856" s="120"/>
      <c r="H1856" s="120"/>
      <c r="I1856" s="120"/>
      <c r="J1856" s="120"/>
      <c r="K1856" s="195"/>
      <c r="L1856" s="120"/>
      <c r="M1856" s="120"/>
      <c r="N1856" s="120"/>
      <c r="O1856" s="120"/>
      <c r="P1856" s="120"/>
      <c r="Q1856" s="120"/>
      <c r="R1856" s="120"/>
      <c r="S1856" s="120"/>
    </row>
    <row r="1857" spans="1:19" ht="12.75" customHeight="1" x14ac:dyDescent="0.2">
      <c r="A1857" s="120"/>
      <c r="B1857" s="120"/>
      <c r="C1857" s="120"/>
      <c r="D1857" s="120"/>
      <c r="E1857" s="120"/>
      <c r="F1857" s="120"/>
      <c r="G1857" s="120"/>
      <c r="H1857" s="120"/>
      <c r="I1857" s="120"/>
      <c r="J1857" s="120"/>
      <c r="K1857" s="195"/>
      <c r="L1857" s="120"/>
      <c r="M1857" s="120"/>
      <c r="N1857" s="120"/>
      <c r="O1857" s="120"/>
      <c r="P1857" s="120"/>
      <c r="Q1857" s="120"/>
      <c r="R1857" s="120"/>
      <c r="S1857" s="120"/>
    </row>
    <row r="1858" spans="1:19" ht="12.75" customHeight="1" x14ac:dyDescent="0.2">
      <c r="A1858" s="120"/>
      <c r="B1858" s="120"/>
      <c r="C1858" s="120"/>
      <c r="D1858" s="120"/>
      <c r="E1858" s="120"/>
      <c r="F1858" s="120"/>
      <c r="G1858" s="120"/>
      <c r="H1858" s="120"/>
      <c r="I1858" s="120"/>
      <c r="J1858" s="120"/>
      <c r="K1858" s="195"/>
      <c r="L1858" s="120"/>
      <c r="M1858" s="120"/>
      <c r="N1858" s="120"/>
      <c r="O1858" s="120"/>
      <c r="P1858" s="120"/>
      <c r="Q1858" s="120"/>
      <c r="R1858" s="120"/>
      <c r="S1858" s="120"/>
    </row>
    <row r="1859" spans="1:19" ht="12.75" customHeight="1" x14ac:dyDescent="0.2">
      <c r="A1859" s="120"/>
      <c r="B1859" s="120"/>
      <c r="C1859" s="120"/>
      <c r="D1859" s="120"/>
      <c r="E1859" s="120"/>
      <c r="F1859" s="120"/>
      <c r="G1859" s="120"/>
      <c r="H1859" s="120"/>
      <c r="I1859" s="120"/>
      <c r="J1859" s="120"/>
      <c r="K1859" s="195"/>
      <c r="L1859" s="120"/>
      <c r="M1859" s="120"/>
      <c r="N1859" s="120"/>
      <c r="O1859" s="120"/>
      <c r="P1859" s="120"/>
      <c r="Q1859" s="120"/>
      <c r="R1859" s="120"/>
      <c r="S1859" s="120"/>
    </row>
    <row r="1860" spans="1:19" ht="12.75" customHeight="1" x14ac:dyDescent="0.2">
      <c r="A1860" s="120"/>
      <c r="B1860" s="120"/>
      <c r="C1860" s="120"/>
      <c r="D1860" s="120"/>
      <c r="E1860" s="120"/>
      <c r="F1860" s="120"/>
      <c r="G1860" s="120"/>
      <c r="H1860" s="120"/>
      <c r="I1860" s="120"/>
      <c r="J1860" s="120"/>
      <c r="K1860" s="195"/>
      <c r="L1860" s="120"/>
      <c r="M1860" s="120"/>
      <c r="N1860" s="120"/>
      <c r="O1860" s="120"/>
      <c r="P1860" s="120"/>
      <c r="Q1860" s="120"/>
      <c r="R1860" s="120"/>
      <c r="S1860" s="120"/>
    </row>
    <row r="1861" spans="1:19" ht="12.75" customHeight="1" x14ac:dyDescent="0.2">
      <c r="A1861" s="120"/>
      <c r="B1861" s="120"/>
      <c r="C1861" s="120"/>
      <c r="D1861" s="120"/>
      <c r="E1861" s="120"/>
      <c r="F1861" s="120"/>
      <c r="G1861" s="120"/>
      <c r="H1861" s="120"/>
      <c r="I1861" s="120"/>
      <c r="J1861" s="120"/>
      <c r="K1861" s="195"/>
      <c r="L1861" s="120"/>
      <c r="M1861" s="120"/>
      <c r="N1861" s="120"/>
      <c r="O1861" s="120"/>
      <c r="P1861" s="120"/>
      <c r="Q1861" s="120"/>
      <c r="R1861" s="120"/>
      <c r="S1861" s="120"/>
    </row>
    <row r="1862" spans="1:19" ht="12.75" customHeight="1" x14ac:dyDescent="0.2">
      <c r="A1862" s="120"/>
      <c r="B1862" s="120"/>
      <c r="C1862" s="120"/>
      <c r="D1862" s="120"/>
      <c r="E1862" s="120"/>
      <c r="F1862" s="120"/>
      <c r="G1862" s="120"/>
      <c r="H1862" s="120"/>
      <c r="I1862" s="120"/>
      <c r="J1862" s="120"/>
      <c r="K1862" s="195"/>
      <c r="L1862" s="120"/>
      <c r="M1862" s="120"/>
      <c r="N1862" s="120"/>
      <c r="O1862" s="120"/>
      <c r="P1862" s="120"/>
      <c r="Q1862" s="120"/>
      <c r="R1862" s="120"/>
      <c r="S1862" s="120"/>
    </row>
    <row r="1863" spans="1:19" ht="12.75" customHeight="1" x14ac:dyDescent="0.2">
      <c r="A1863" s="120"/>
      <c r="B1863" s="120"/>
      <c r="C1863" s="120"/>
      <c r="D1863" s="120"/>
      <c r="E1863" s="120"/>
      <c r="F1863" s="120"/>
      <c r="G1863" s="120"/>
      <c r="H1863" s="120"/>
      <c r="I1863" s="120"/>
      <c r="J1863" s="120"/>
      <c r="K1863" s="195"/>
      <c r="L1863" s="120"/>
      <c r="M1863" s="120"/>
      <c r="N1863" s="120"/>
      <c r="O1863" s="120"/>
      <c r="P1863" s="120"/>
      <c r="Q1863" s="120"/>
      <c r="R1863" s="120"/>
      <c r="S1863" s="120"/>
    </row>
    <row r="1864" spans="1:19" ht="12.75" customHeight="1" x14ac:dyDescent="0.2">
      <c r="A1864" s="120"/>
      <c r="B1864" s="120"/>
      <c r="C1864" s="120"/>
      <c r="D1864" s="120"/>
      <c r="E1864" s="120"/>
      <c r="F1864" s="120"/>
      <c r="G1864" s="120"/>
      <c r="H1864" s="120"/>
      <c r="I1864" s="120"/>
      <c r="J1864" s="120"/>
      <c r="K1864" s="195"/>
      <c r="L1864" s="120"/>
      <c r="M1864" s="120"/>
      <c r="N1864" s="120"/>
      <c r="O1864" s="120"/>
      <c r="P1864" s="120"/>
      <c r="Q1864" s="120"/>
      <c r="R1864" s="120"/>
      <c r="S1864" s="120"/>
    </row>
    <row r="1865" spans="1:19" ht="12.75" customHeight="1" x14ac:dyDescent="0.2">
      <c r="A1865" s="120"/>
      <c r="B1865" s="120"/>
      <c r="C1865" s="120"/>
      <c r="D1865" s="120"/>
      <c r="E1865" s="120"/>
      <c r="F1865" s="120"/>
      <c r="G1865" s="120"/>
      <c r="H1865" s="120"/>
      <c r="I1865" s="120"/>
      <c r="J1865" s="120"/>
      <c r="K1865" s="195"/>
      <c r="L1865" s="120"/>
      <c r="M1865" s="120"/>
      <c r="N1865" s="120"/>
      <c r="O1865" s="120"/>
      <c r="P1865" s="120"/>
      <c r="Q1865" s="120"/>
      <c r="R1865" s="120"/>
      <c r="S1865" s="120"/>
    </row>
    <row r="1866" spans="1:19" ht="12.75" customHeight="1" x14ac:dyDescent="0.2">
      <c r="A1866" s="120"/>
      <c r="B1866" s="120"/>
      <c r="C1866" s="120"/>
      <c r="D1866" s="120"/>
      <c r="E1866" s="120"/>
      <c r="F1866" s="120"/>
      <c r="G1866" s="120"/>
      <c r="H1866" s="120"/>
      <c r="I1866" s="120"/>
      <c r="J1866" s="120"/>
      <c r="K1866" s="195"/>
      <c r="L1866" s="120"/>
      <c r="M1866" s="120"/>
      <c r="N1866" s="120"/>
      <c r="O1866" s="120"/>
      <c r="P1866" s="120"/>
      <c r="Q1866" s="120"/>
      <c r="R1866" s="120"/>
      <c r="S1866" s="120"/>
    </row>
    <row r="1867" spans="1:19" ht="12.75" customHeight="1" x14ac:dyDescent="0.2">
      <c r="A1867" s="120"/>
      <c r="B1867" s="120"/>
      <c r="C1867" s="120"/>
      <c r="D1867" s="120"/>
      <c r="E1867" s="120"/>
      <c r="F1867" s="120"/>
      <c r="G1867" s="120"/>
      <c r="H1867" s="120"/>
      <c r="I1867" s="120"/>
      <c r="J1867" s="120"/>
      <c r="K1867" s="195"/>
      <c r="L1867" s="120"/>
      <c r="M1867" s="120"/>
      <c r="N1867" s="120"/>
      <c r="O1867" s="120"/>
      <c r="P1867" s="120"/>
      <c r="Q1867" s="120"/>
      <c r="R1867" s="120"/>
      <c r="S1867" s="120"/>
    </row>
    <row r="1868" spans="1:19" ht="12.75" customHeight="1" x14ac:dyDescent="0.2">
      <c r="A1868" s="120"/>
      <c r="B1868" s="120"/>
      <c r="C1868" s="120"/>
      <c r="D1868" s="120"/>
      <c r="E1868" s="120"/>
      <c r="F1868" s="120"/>
      <c r="G1868" s="120"/>
      <c r="H1868" s="120"/>
      <c r="I1868" s="120"/>
      <c r="J1868" s="120"/>
      <c r="K1868" s="195"/>
      <c r="L1868" s="120"/>
      <c r="M1868" s="120"/>
      <c r="N1868" s="120"/>
      <c r="O1868" s="120"/>
      <c r="P1868" s="120"/>
      <c r="Q1868" s="120"/>
      <c r="R1868" s="120"/>
      <c r="S1868" s="120"/>
    </row>
    <row r="1869" spans="1:19" ht="12.75" customHeight="1" x14ac:dyDescent="0.2">
      <c r="A1869" s="120"/>
      <c r="B1869" s="120"/>
      <c r="C1869" s="120"/>
      <c r="D1869" s="120"/>
      <c r="E1869" s="120"/>
      <c r="F1869" s="120"/>
      <c r="G1869" s="120"/>
      <c r="H1869" s="120"/>
      <c r="I1869" s="120"/>
      <c r="J1869" s="120"/>
      <c r="K1869" s="195"/>
      <c r="L1869" s="120"/>
      <c r="M1869" s="120"/>
      <c r="N1869" s="120"/>
      <c r="O1869" s="120"/>
      <c r="P1869" s="120"/>
      <c r="Q1869" s="120"/>
      <c r="R1869" s="120"/>
      <c r="S1869" s="120"/>
    </row>
    <row r="1870" spans="1:19" ht="12.75" customHeight="1" x14ac:dyDescent="0.2">
      <c r="A1870" s="120"/>
      <c r="B1870" s="120"/>
      <c r="C1870" s="120"/>
      <c r="D1870" s="120"/>
      <c r="E1870" s="120"/>
      <c r="F1870" s="120"/>
      <c r="G1870" s="120"/>
      <c r="H1870" s="120"/>
      <c r="I1870" s="120"/>
      <c r="J1870" s="120"/>
      <c r="K1870" s="195"/>
      <c r="L1870" s="120"/>
      <c r="M1870" s="120"/>
      <c r="N1870" s="120"/>
      <c r="O1870" s="120"/>
      <c r="P1870" s="120"/>
      <c r="Q1870" s="120"/>
      <c r="R1870" s="120"/>
      <c r="S1870" s="120"/>
    </row>
    <row r="1871" spans="1:19" ht="12.75" customHeight="1" x14ac:dyDescent="0.2">
      <c r="A1871" s="120"/>
      <c r="B1871" s="120"/>
      <c r="C1871" s="120"/>
      <c r="D1871" s="120"/>
      <c r="E1871" s="120"/>
      <c r="F1871" s="120"/>
      <c r="G1871" s="120"/>
      <c r="H1871" s="120"/>
      <c r="I1871" s="120"/>
      <c r="J1871" s="120"/>
      <c r="K1871" s="195"/>
      <c r="L1871" s="120"/>
      <c r="M1871" s="120"/>
      <c r="N1871" s="120"/>
      <c r="O1871" s="120"/>
      <c r="P1871" s="120"/>
      <c r="Q1871" s="120"/>
      <c r="R1871" s="120"/>
      <c r="S1871" s="120"/>
    </row>
    <row r="1872" spans="1:19" ht="12.75" customHeight="1" x14ac:dyDescent="0.2">
      <c r="A1872" s="120"/>
      <c r="B1872" s="120"/>
      <c r="C1872" s="120"/>
      <c r="D1872" s="120"/>
      <c r="E1872" s="120"/>
      <c r="F1872" s="120"/>
      <c r="G1872" s="120"/>
      <c r="H1872" s="120"/>
      <c r="I1872" s="120"/>
      <c r="J1872" s="120"/>
      <c r="K1872" s="195"/>
      <c r="L1872" s="120"/>
      <c r="M1872" s="120"/>
      <c r="N1872" s="120"/>
      <c r="O1872" s="120"/>
      <c r="P1872" s="120"/>
      <c r="Q1872" s="120"/>
      <c r="R1872" s="120"/>
      <c r="S1872" s="120"/>
    </row>
    <row r="1873" spans="1:19" ht="12.75" customHeight="1" x14ac:dyDescent="0.2">
      <c r="A1873" s="120"/>
      <c r="B1873" s="120"/>
      <c r="C1873" s="120"/>
      <c r="D1873" s="120"/>
      <c r="E1873" s="120"/>
      <c r="F1873" s="120"/>
      <c r="G1873" s="120"/>
      <c r="H1873" s="120"/>
      <c r="I1873" s="120"/>
      <c r="J1873" s="120"/>
      <c r="K1873" s="195"/>
      <c r="L1873" s="120"/>
      <c r="M1873" s="120"/>
      <c r="N1873" s="120"/>
      <c r="O1873" s="120"/>
      <c r="P1873" s="120"/>
      <c r="Q1873" s="120"/>
      <c r="R1873" s="120"/>
      <c r="S1873" s="120"/>
    </row>
    <row r="1874" spans="1:19" ht="12.75" customHeight="1" x14ac:dyDescent="0.2">
      <c r="A1874" s="120"/>
      <c r="B1874" s="120"/>
      <c r="C1874" s="120"/>
      <c r="D1874" s="120"/>
      <c r="E1874" s="120"/>
      <c r="F1874" s="120"/>
      <c r="G1874" s="120"/>
      <c r="H1874" s="120"/>
      <c r="I1874" s="120"/>
      <c r="J1874" s="120"/>
      <c r="K1874" s="195"/>
      <c r="L1874" s="120"/>
      <c r="M1874" s="120"/>
      <c r="N1874" s="120"/>
      <c r="O1874" s="120"/>
      <c r="P1874" s="120"/>
      <c r="Q1874" s="120"/>
      <c r="R1874" s="120"/>
      <c r="S1874" s="120"/>
    </row>
    <row r="1875" spans="1:19" ht="12.75" customHeight="1" x14ac:dyDescent="0.2">
      <c r="A1875" s="120"/>
      <c r="B1875" s="120"/>
      <c r="C1875" s="120"/>
      <c r="D1875" s="120"/>
      <c r="E1875" s="120"/>
      <c r="F1875" s="120"/>
      <c r="G1875" s="120"/>
      <c r="H1875" s="120"/>
      <c r="I1875" s="120"/>
      <c r="J1875" s="120"/>
      <c r="K1875" s="195"/>
      <c r="L1875" s="120"/>
      <c r="M1875" s="120"/>
      <c r="N1875" s="120"/>
      <c r="O1875" s="120"/>
      <c r="P1875" s="120"/>
      <c r="Q1875" s="120"/>
      <c r="R1875" s="120"/>
      <c r="S1875" s="120"/>
    </row>
    <row r="1876" spans="1:19" ht="12.75" customHeight="1" x14ac:dyDescent="0.2">
      <c r="A1876" s="120"/>
      <c r="B1876" s="120"/>
      <c r="C1876" s="120"/>
      <c r="D1876" s="120"/>
      <c r="E1876" s="120"/>
      <c r="F1876" s="120"/>
      <c r="G1876" s="120"/>
      <c r="H1876" s="120"/>
      <c r="I1876" s="120"/>
      <c r="J1876" s="120"/>
      <c r="K1876" s="195"/>
      <c r="L1876" s="120"/>
      <c r="M1876" s="120"/>
      <c r="N1876" s="120"/>
      <c r="O1876" s="120"/>
      <c r="P1876" s="120"/>
      <c r="Q1876" s="120"/>
      <c r="R1876" s="120"/>
      <c r="S1876" s="120"/>
    </row>
    <row r="1877" spans="1:19" ht="12.75" customHeight="1" x14ac:dyDescent="0.2">
      <c r="A1877" s="120"/>
      <c r="B1877" s="120"/>
      <c r="C1877" s="120"/>
      <c r="D1877" s="120"/>
      <c r="E1877" s="120"/>
      <c r="F1877" s="120"/>
      <c r="G1877" s="120"/>
      <c r="H1877" s="120"/>
      <c r="I1877" s="120"/>
      <c r="J1877" s="120"/>
      <c r="K1877" s="195"/>
      <c r="L1877" s="120"/>
      <c r="M1877" s="120"/>
      <c r="N1877" s="120"/>
      <c r="O1877" s="120"/>
      <c r="P1877" s="120"/>
      <c r="Q1877" s="120"/>
      <c r="R1877" s="120"/>
      <c r="S1877" s="120"/>
    </row>
    <row r="1878" spans="1:19" ht="12.75" customHeight="1" x14ac:dyDescent="0.2">
      <c r="A1878" s="120"/>
      <c r="B1878" s="120"/>
      <c r="C1878" s="120"/>
      <c r="D1878" s="120"/>
      <c r="E1878" s="120"/>
      <c r="F1878" s="120"/>
      <c r="G1878" s="120"/>
      <c r="H1878" s="120"/>
      <c r="I1878" s="120"/>
      <c r="J1878" s="120"/>
      <c r="K1878" s="195"/>
      <c r="L1878" s="120"/>
      <c r="M1878" s="120"/>
      <c r="N1878" s="120"/>
      <c r="O1878" s="120"/>
      <c r="P1878" s="120"/>
      <c r="Q1878" s="120"/>
      <c r="R1878" s="120"/>
      <c r="S1878" s="120"/>
    </row>
    <row r="1879" spans="1:19" ht="12.75" customHeight="1" x14ac:dyDescent="0.2">
      <c r="A1879" s="120"/>
      <c r="B1879" s="120"/>
      <c r="C1879" s="120"/>
      <c r="D1879" s="120"/>
      <c r="E1879" s="120"/>
      <c r="F1879" s="120"/>
      <c r="G1879" s="120"/>
      <c r="H1879" s="120"/>
      <c r="I1879" s="120"/>
      <c r="J1879" s="120"/>
      <c r="K1879" s="195"/>
      <c r="L1879" s="120"/>
      <c r="M1879" s="120"/>
      <c r="N1879" s="120"/>
      <c r="O1879" s="120"/>
      <c r="P1879" s="120"/>
      <c r="Q1879" s="120"/>
      <c r="R1879" s="120"/>
      <c r="S1879" s="120"/>
    </row>
    <row r="1880" spans="1:19" ht="12.75" customHeight="1" x14ac:dyDescent="0.2">
      <c r="A1880" s="120"/>
      <c r="B1880" s="120"/>
      <c r="C1880" s="120"/>
      <c r="D1880" s="120"/>
      <c r="E1880" s="120"/>
      <c r="F1880" s="120"/>
      <c r="G1880" s="120"/>
      <c r="H1880" s="120"/>
      <c r="I1880" s="120"/>
      <c r="J1880" s="120"/>
      <c r="K1880" s="195"/>
      <c r="L1880" s="120"/>
      <c r="M1880" s="120"/>
      <c r="N1880" s="120"/>
      <c r="O1880" s="120"/>
      <c r="P1880" s="120"/>
      <c r="Q1880" s="120"/>
      <c r="R1880" s="120"/>
      <c r="S1880" s="120"/>
    </row>
    <row r="1881" spans="1:19" ht="12.75" customHeight="1" x14ac:dyDescent="0.2">
      <c r="A1881" s="120"/>
      <c r="B1881" s="120"/>
      <c r="C1881" s="120"/>
      <c r="D1881" s="120"/>
      <c r="E1881" s="120"/>
      <c r="F1881" s="120"/>
      <c r="G1881" s="120"/>
      <c r="H1881" s="120"/>
      <c r="I1881" s="120"/>
      <c r="J1881" s="120"/>
      <c r="K1881" s="195"/>
      <c r="L1881" s="120"/>
      <c r="M1881" s="120"/>
      <c r="N1881" s="120"/>
      <c r="O1881" s="120"/>
      <c r="P1881" s="120"/>
      <c r="Q1881" s="120"/>
      <c r="R1881" s="120"/>
      <c r="S1881" s="120"/>
    </row>
    <row r="1882" spans="1:19" ht="12.75" customHeight="1" x14ac:dyDescent="0.2">
      <c r="A1882" s="120"/>
      <c r="B1882" s="120"/>
      <c r="C1882" s="120"/>
      <c r="D1882" s="120"/>
      <c r="E1882" s="120"/>
      <c r="F1882" s="120"/>
      <c r="G1882" s="120"/>
      <c r="H1882" s="120"/>
      <c r="I1882" s="120"/>
      <c r="J1882" s="120"/>
      <c r="K1882" s="195"/>
      <c r="L1882" s="120"/>
      <c r="M1882" s="120"/>
      <c r="N1882" s="120"/>
      <c r="O1882" s="120"/>
      <c r="P1882" s="120"/>
      <c r="Q1882" s="120"/>
      <c r="R1882" s="120"/>
      <c r="S1882" s="120"/>
    </row>
    <row r="1883" spans="1:19" ht="12.75" customHeight="1" x14ac:dyDescent="0.2">
      <c r="A1883" s="120"/>
      <c r="B1883" s="120"/>
      <c r="C1883" s="120"/>
      <c r="D1883" s="120"/>
      <c r="E1883" s="120"/>
      <c r="F1883" s="120"/>
      <c r="G1883" s="120"/>
      <c r="H1883" s="120"/>
      <c r="I1883" s="120"/>
      <c r="J1883" s="120"/>
      <c r="K1883" s="195"/>
      <c r="L1883" s="120"/>
      <c r="M1883" s="120"/>
      <c r="N1883" s="120"/>
      <c r="O1883" s="120"/>
      <c r="P1883" s="120"/>
      <c r="Q1883" s="120"/>
      <c r="R1883" s="120"/>
      <c r="S1883" s="120"/>
    </row>
    <row r="1884" spans="1:19" ht="12.75" customHeight="1" x14ac:dyDescent="0.2">
      <c r="A1884" s="120"/>
      <c r="B1884" s="120"/>
      <c r="C1884" s="120"/>
      <c r="D1884" s="120"/>
      <c r="E1884" s="120"/>
      <c r="F1884" s="120"/>
      <c r="G1884" s="120"/>
      <c r="H1884" s="120"/>
      <c r="I1884" s="120"/>
      <c r="J1884" s="120"/>
      <c r="K1884" s="195"/>
      <c r="L1884" s="120"/>
      <c r="M1884" s="120"/>
      <c r="N1884" s="120"/>
      <c r="O1884" s="120"/>
      <c r="P1884" s="120"/>
      <c r="Q1884" s="120"/>
      <c r="R1884" s="120"/>
      <c r="S1884" s="120"/>
    </row>
    <row r="1885" spans="1:19" ht="12.75" customHeight="1" x14ac:dyDescent="0.2">
      <c r="A1885" s="120"/>
      <c r="B1885" s="120"/>
      <c r="C1885" s="120"/>
      <c r="D1885" s="120"/>
      <c r="E1885" s="120"/>
      <c r="F1885" s="120"/>
      <c r="G1885" s="120"/>
      <c r="H1885" s="120"/>
      <c r="I1885" s="120"/>
      <c r="J1885" s="120"/>
      <c r="K1885" s="195"/>
      <c r="L1885" s="120"/>
      <c r="M1885" s="120"/>
      <c r="N1885" s="120"/>
      <c r="O1885" s="120"/>
      <c r="P1885" s="120"/>
      <c r="Q1885" s="120"/>
      <c r="R1885" s="120"/>
      <c r="S1885" s="120"/>
    </row>
    <row r="1886" spans="1:19" ht="12.75" customHeight="1" x14ac:dyDescent="0.2">
      <c r="A1886" s="120"/>
      <c r="B1886" s="120"/>
      <c r="C1886" s="120"/>
      <c r="D1886" s="120"/>
      <c r="E1886" s="120"/>
      <c r="F1886" s="120"/>
      <c r="G1886" s="120"/>
      <c r="H1886" s="120"/>
      <c r="I1886" s="120"/>
      <c r="J1886" s="120"/>
      <c r="K1886" s="195"/>
      <c r="L1886" s="120"/>
      <c r="M1886" s="120"/>
      <c r="N1886" s="120"/>
      <c r="O1886" s="120"/>
      <c r="P1886" s="120"/>
      <c r="Q1886" s="120"/>
      <c r="R1886" s="120"/>
      <c r="S1886" s="120"/>
    </row>
    <row r="1887" spans="1:19" ht="12.75" customHeight="1" x14ac:dyDescent="0.2">
      <c r="A1887" s="120"/>
      <c r="B1887" s="120"/>
      <c r="C1887" s="120"/>
      <c r="D1887" s="120"/>
      <c r="E1887" s="120"/>
      <c r="F1887" s="120"/>
      <c r="G1887" s="120"/>
      <c r="H1887" s="120"/>
      <c r="I1887" s="120"/>
      <c r="J1887" s="120"/>
      <c r="K1887" s="195"/>
      <c r="L1887" s="120"/>
      <c r="M1887" s="120"/>
      <c r="N1887" s="120"/>
      <c r="O1887" s="120"/>
      <c r="P1887" s="120"/>
      <c r="Q1887" s="120"/>
      <c r="R1887" s="120"/>
      <c r="S1887" s="120"/>
    </row>
    <row r="1888" spans="1:19" ht="12.75" customHeight="1" x14ac:dyDescent="0.2">
      <c r="A1888" s="120"/>
      <c r="B1888" s="120"/>
      <c r="C1888" s="120"/>
      <c r="D1888" s="120"/>
      <c r="E1888" s="120"/>
      <c r="F1888" s="120"/>
      <c r="G1888" s="120"/>
      <c r="H1888" s="120"/>
      <c r="I1888" s="120"/>
      <c r="J1888" s="120"/>
      <c r="K1888" s="195"/>
      <c r="L1888" s="120"/>
      <c r="M1888" s="120"/>
      <c r="N1888" s="120"/>
      <c r="O1888" s="120"/>
      <c r="P1888" s="120"/>
      <c r="Q1888" s="120"/>
      <c r="R1888" s="120"/>
      <c r="S1888" s="120"/>
    </row>
    <row r="1889" spans="1:19" ht="12.75" customHeight="1" x14ac:dyDescent="0.2">
      <c r="A1889" s="120"/>
      <c r="B1889" s="120"/>
      <c r="C1889" s="120"/>
      <c r="D1889" s="120"/>
      <c r="E1889" s="120"/>
      <c r="F1889" s="120"/>
      <c r="G1889" s="120"/>
      <c r="H1889" s="120"/>
      <c r="I1889" s="120"/>
      <c r="J1889" s="120"/>
      <c r="K1889" s="195"/>
      <c r="L1889" s="120"/>
      <c r="M1889" s="120"/>
      <c r="N1889" s="120"/>
      <c r="O1889" s="120"/>
      <c r="P1889" s="120"/>
      <c r="Q1889" s="120"/>
      <c r="R1889" s="120"/>
      <c r="S1889" s="120"/>
    </row>
    <row r="1890" spans="1:19" ht="12.75" customHeight="1" x14ac:dyDescent="0.2">
      <c r="A1890" s="120"/>
      <c r="B1890" s="120"/>
      <c r="C1890" s="120"/>
      <c r="D1890" s="120"/>
      <c r="E1890" s="120"/>
      <c r="F1890" s="120"/>
      <c r="G1890" s="120"/>
      <c r="H1890" s="120"/>
      <c r="I1890" s="120"/>
      <c r="J1890" s="120"/>
      <c r="K1890" s="195"/>
      <c r="L1890" s="120"/>
      <c r="M1890" s="120"/>
      <c r="N1890" s="120"/>
      <c r="O1890" s="120"/>
      <c r="P1890" s="120"/>
      <c r="Q1890" s="120"/>
      <c r="R1890" s="120"/>
      <c r="S1890" s="120"/>
    </row>
    <row r="1891" spans="1:19" ht="12.75" customHeight="1" x14ac:dyDescent="0.2">
      <c r="A1891" s="120"/>
      <c r="B1891" s="120"/>
      <c r="C1891" s="120"/>
      <c r="D1891" s="120"/>
      <c r="E1891" s="120"/>
      <c r="F1891" s="120"/>
      <c r="G1891" s="120"/>
      <c r="H1891" s="120"/>
      <c r="I1891" s="120"/>
      <c r="J1891" s="120"/>
      <c r="K1891" s="195"/>
      <c r="L1891" s="120"/>
      <c r="M1891" s="120"/>
      <c r="N1891" s="120"/>
      <c r="O1891" s="120"/>
      <c r="P1891" s="120"/>
      <c r="Q1891" s="120"/>
      <c r="R1891" s="120"/>
      <c r="S1891" s="120"/>
    </row>
    <row r="1892" spans="1:19" ht="12.75" customHeight="1" x14ac:dyDescent="0.2">
      <c r="A1892" s="120"/>
      <c r="B1892" s="120"/>
      <c r="C1892" s="120"/>
      <c r="D1892" s="120"/>
      <c r="E1892" s="120"/>
      <c r="F1892" s="120"/>
      <c r="G1892" s="120"/>
      <c r="H1892" s="120"/>
      <c r="I1892" s="120"/>
      <c r="J1892" s="120"/>
      <c r="K1892" s="195"/>
      <c r="L1892" s="120"/>
      <c r="M1892" s="120"/>
      <c r="N1892" s="120"/>
      <c r="O1892" s="120"/>
      <c r="P1892" s="120"/>
      <c r="Q1892" s="120"/>
      <c r="R1892" s="120"/>
      <c r="S1892" s="120"/>
    </row>
    <row r="1893" spans="1:19" ht="12.75" customHeight="1" x14ac:dyDescent="0.2">
      <c r="A1893" s="120"/>
      <c r="B1893" s="120"/>
      <c r="C1893" s="120"/>
      <c r="D1893" s="120"/>
      <c r="E1893" s="120"/>
      <c r="F1893" s="120"/>
      <c r="G1893" s="120"/>
      <c r="H1893" s="120"/>
      <c r="I1893" s="120"/>
      <c r="J1893" s="120"/>
      <c r="K1893" s="195"/>
      <c r="L1893" s="120"/>
      <c r="M1893" s="120"/>
      <c r="N1893" s="120"/>
      <c r="O1893" s="120"/>
      <c r="P1893" s="120"/>
      <c r="Q1893" s="120"/>
      <c r="R1893" s="120"/>
      <c r="S1893" s="120"/>
    </row>
    <row r="1894" spans="1:19" ht="12.75" customHeight="1" x14ac:dyDescent="0.2">
      <c r="A1894" s="120"/>
      <c r="B1894" s="120"/>
      <c r="C1894" s="120"/>
      <c r="D1894" s="120"/>
      <c r="E1894" s="120"/>
      <c r="F1894" s="120"/>
      <c r="G1894" s="120"/>
      <c r="H1894" s="120"/>
      <c r="I1894" s="120"/>
      <c r="J1894" s="120"/>
      <c r="K1894" s="195"/>
      <c r="L1894" s="120"/>
      <c r="M1894" s="120"/>
      <c r="N1894" s="120"/>
      <c r="O1894" s="120"/>
      <c r="P1894" s="120"/>
      <c r="Q1894" s="120"/>
      <c r="R1894" s="120"/>
      <c r="S1894" s="120"/>
    </row>
    <row r="1895" spans="1:19" ht="12.75" customHeight="1" x14ac:dyDescent="0.2">
      <c r="A1895" s="120"/>
      <c r="B1895" s="120"/>
      <c r="C1895" s="120"/>
      <c r="D1895" s="120"/>
      <c r="E1895" s="120"/>
      <c r="F1895" s="120"/>
      <c r="G1895" s="120"/>
      <c r="H1895" s="120"/>
      <c r="I1895" s="120"/>
      <c r="J1895" s="120"/>
      <c r="K1895" s="195"/>
      <c r="L1895" s="120"/>
      <c r="M1895" s="120"/>
      <c r="N1895" s="120"/>
      <c r="O1895" s="120"/>
      <c r="P1895" s="120"/>
      <c r="Q1895" s="120"/>
      <c r="R1895" s="120"/>
      <c r="S1895" s="120"/>
    </row>
    <row r="1896" spans="1:19" ht="12.75" customHeight="1" x14ac:dyDescent="0.2">
      <c r="A1896" s="120"/>
      <c r="B1896" s="120"/>
      <c r="C1896" s="120"/>
      <c r="D1896" s="120"/>
      <c r="E1896" s="120"/>
      <c r="F1896" s="120"/>
      <c r="G1896" s="120"/>
      <c r="H1896" s="120"/>
      <c r="I1896" s="120"/>
      <c r="J1896" s="120"/>
      <c r="K1896" s="195"/>
      <c r="L1896" s="120"/>
      <c r="M1896" s="120"/>
      <c r="N1896" s="120"/>
      <c r="O1896" s="120"/>
      <c r="P1896" s="120"/>
      <c r="Q1896" s="120"/>
      <c r="R1896" s="120"/>
      <c r="S1896" s="120"/>
    </row>
    <row r="1897" spans="1:19" ht="12.75" customHeight="1" x14ac:dyDescent="0.2">
      <c r="A1897" s="120"/>
      <c r="B1897" s="120"/>
      <c r="C1897" s="120"/>
      <c r="D1897" s="120"/>
      <c r="E1897" s="120"/>
      <c r="F1897" s="120"/>
      <c r="G1897" s="120"/>
      <c r="H1897" s="120"/>
      <c r="I1897" s="120"/>
      <c r="J1897" s="120"/>
      <c r="K1897" s="195"/>
      <c r="L1897" s="120"/>
      <c r="M1897" s="120"/>
      <c r="N1897" s="120"/>
      <c r="O1897" s="120"/>
      <c r="P1897" s="120"/>
      <c r="Q1897" s="120"/>
      <c r="R1897" s="120"/>
      <c r="S1897" s="120"/>
    </row>
    <row r="1898" spans="1:19" ht="12.75" customHeight="1" x14ac:dyDescent="0.2">
      <c r="A1898" s="120"/>
      <c r="B1898" s="120"/>
      <c r="C1898" s="120"/>
      <c r="D1898" s="120"/>
      <c r="E1898" s="120"/>
      <c r="F1898" s="120"/>
      <c r="G1898" s="120"/>
      <c r="H1898" s="120"/>
      <c r="I1898" s="120"/>
      <c r="J1898" s="120"/>
      <c r="K1898" s="195"/>
      <c r="L1898" s="120"/>
      <c r="M1898" s="120"/>
      <c r="N1898" s="120"/>
      <c r="O1898" s="120"/>
      <c r="P1898" s="120"/>
      <c r="Q1898" s="120"/>
      <c r="R1898" s="120"/>
      <c r="S1898" s="120"/>
    </row>
    <row r="1899" spans="1:19" ht="12.75" customHeight="1" x14ac:dyDescent="0.2">
      <c r="A1899" s="120"/>
      <c r="B1899" s="120"/>
      <c r="C1899" s="120"/>
      <c r="D1899" s="120"/>
      <c r="E1899" s="120"/>
      <c r="F1899" s="120"/>
      <c r="G1899" s="120"/>
      <c r="H1899" s="120"/>
      <c r="I1899" s="120"/>
      <c r="J1899" s="120"/>
      <c r="K1899" s="195"/>
      <c r="L1899" s="120"/>
      <c r="M1899" s="120"/>
      <c r="N1899" s="120"/>
      <c r="O1899" s="120"/>
      <c r="P1899" s="120"/>
      <c r="Q1899" s="120"/>
      <c r="R1899" s="120"/>
      <c r="S1899" s="120"/>
    </row>
    <row r="1900" spans="1:19" ht="12.75" customHeight="1" x14ac:dyDescent="0.2">
      <c r="A1900" s="120"/>
      <c r="B1900" s="120"/>
      <c r="C1900" s="120"/>
      <c r="D1900" s="120"/>
      <c r="E1900" s="120"/>
      <c r="F1900" s="120"/>
      <c r="G1900" s="120"/>
      <c r="H1900" s="120"/>
      <c r="I1900" s="120"/>
      <c r="J1900" s="120"/>
      <c r="K1900" s="195"/>
      <c r="L1900" s="120"/>
      <c r="M1900" s="120"/>
      <c r="N1900" s="120"/>
      <c r="O1900" s="120"/>
      <c r="P1900" s="120"/>
      <c r="Q1900" s="120"/>
      <c r="R1900" s="120"/>
      <c r="S1900" s="120"/>
    </row>
    <row r="1901" spans="1:19" ht="12.75" customHeight="1" x14ac:dyDescent="0.2">
      <c r="A1901" s="120"/>
      <c r="B1901" s="120"/>
      <c r="C1901" s="120"/>
      <c r="D1901" s="120"/>
      <c r="E1901" s="120"/>
      <c r="F1901" s="120"/>
      <c r="G1901" s="120"/>
      <c r="H1901" s="120"/>
      <c r="I1901" s="120"/>
      <c r="J1901" s="120"/>
      <c r="K1901" s="195"/>
      <c r="L1901" s="120"/>
      <c r="M1901" s="120"/>
      <c r="N1901" s="120"/>
      <c r="O1901" s="120"/>
      <c r="P1901" s="120"/>
      <c r="Q1901" s="120"/>
      <c r="R1901" s="120"/>
      <c r="S1901" s="120"/>
    </row>
    <row r="1902" spans="1:19" ht="12.75" customHeight="1" x14ac:dyDescent="0.2">
      <c r="A1902" s="120"/>
      <c r="B1902" s="120"/>
      <c r="C1902" s="120"/>
      <c r="D1902" s="120"/>
      <c r="E1902" s="120"/>
      <c r="F1902" s="120"/>
      <c r="G1902" s="120"/>
      <c r="H1902" s="120"/>
      <c r="I1902" s="120"/>
      <c r="J1902" s="120"/>
      <c r="K1902" s="195"/>
      <c r="L1902" s="120"/>
      <c r="M1902" s="120"/>
      <c r="N1902" s="120"/>
      <c r="O1902" s="120"/>
      <c r="P1902" s="120"/>
      <c r="Q1902" s="120"/>
      <c r="R1902" s="120"/>
      <c r="S1902" s="120"/>
    </row>
    <row r="1903" spans="1:19" ht="12.75" customHeight="1" x14ac:dyDescent="0.2">
      <c r="A1903" s="120"/>
      <c r="B1903" s="120"/>
      <c r="C1903" s="120"/>
      <c r="D1903" s="120"/>
      <c r="E1903" s="120"/>
      <c r="F1903" s="120"/>
      <c r="G1903" s="120"/>
      <c r="H1903" s="120"/>
      <c r="I1903" s="120"/>
      <c r="J1903" s="120"/>
      <c r="K1903" s="195"/>
      <c r="L1903" s="120"/>
      <c r="M1903" s="120"/>
      <c r="N1903" s="120"/>
      <c r="O1903" s="120"/>
      <c r="P1903" s="120"/>
      <c r="Q1903" s="120"/>
      <c r="R1903" s="120"/>
      <c r="S1903" s="120"/>
    </row>
    <row r="1904" spans="1:19" ht="12.75" customHeight="1" x14ac:dyDescent="0.2">
      <c r="A1904" s="120"/>
      <c r="B1904" s="120"/>
      <c r="C1904" s="120"/>
      <c r="D1904" s="120"/>
      <c r="E1904" s="120"/>
      <c r="F1904" s="120"/>
      <c r="G1904" s="120"/>
      <c r="H1904" s="120"/>
      <c r="I1904" s="120"/>
      <c r="J1904" s="120"/>
      <c r="K1904" s="195"/>
      <c r="L1904" s="120"/>
      <c r="M1904" s="120"/>
      <c r="N1904" s="120"/>
      <c r="O1904" s="120"/>
      <c r="P1904" s="120"/>
      <c r="Q1904" s="120"/>
      <c r="R1904" s="120"/>
      <c r="S1904" s="120"/>
    </row>
    <row r="1905" spans="1:19" ht="12.75" customHeight="1" x14ac:dyDescent="0.2">
      <c r="A1905" s="120"/>
      <c r="B1905" s="120"/>
      <c r="C1905" s="120"/>
      <c r="D1905" s="120"/>
      <c r="E1905" s="120"/>
      <c r="F1905" s="120"/>
      <c r="G1905" s="120"/>
      <c r="H1905" s="120"/>
      <c r="I1905" s="120"/>
      <c r="J1905" s="120"/>
      <c r="K1905" s="195"/>
      <c r="L1905" s="120"/>
      <c r="M1905" s="120"/>
      <c r="N1905" s="120"/>
      <c r="O1905" s="120"/>
      <c r="P1905" s="120"/>
      <c r="Q1905" s="120"/>
      <c r="R1905" s="120"/>
      <c r="S1905" s="120"/>
    </row>
    <row r="1906" spans="1:19" ht="12.75" customHeight="1" x14ac:dyDescent="0.2">
      <c r="A1906" s="120"/>
      <c r="B1906" s="120"/>
      <c r="C1906" s="120"/>
      <c r="D1906" s="120"/>
      <c r="E1906" s="120"/>
      <c r="F1906" s="120"/>
      <c r="G1906" s="120"/>
      <c r="H1906" s="120"/>
      <c r="I1906" s="120"/>
      <c r="J1906" s="120"/>
      <c r="K1906" s="195"/>
      <c r="L1906" s="120"/>
      <c r="M1906" s="120"/>
      <c r="N1906" s="120"/>
      <c r="O1906" s="120"/>
      <c r="P1906" s="120"/>
      <c r="Q1906" s="120"/>
      <c r="R1906" s="120"/>
      <c r="S1906" s="120"/>
    </row>
    <row r="1907" spans="1:19" ht="12.75" customHeight="1" x14ac:dyDescent="0.2">
      <c r="A1907" s="120"/>
      <c r="B1907" s="120"/>
      <c r="C1907" s="120"/>
      <c r="D1907" s="120"/>
      <c r="E1907" s="120"/>
      <c r="F1907" s="120"/>
      <c r="G1907" s="120"/>
      <c r="H1907" s="120"/>
      <c r="I1907" s="120"/>
      <c r="J1907" s="120"/>
      <c r="K1907" s="195"/>
      <c r="L1907" s="120"/>
      <c r="M1907" s="120"/>
      <c r="N1907" s="120"/>
      <c r="O1907" s="120"/>
      <c r="P1907" s="120"/>
      <c r="Q1907" s="120"/>
      <c r="R1907" s="120"/>
      <c r="S1907" s="120"/>
    </row>
    <row r="1908" spans="1:19" ht="12.75" customHeight="1" x14ac:dyDescent="0.2">
      <c r="A1908" s="120"/>
      <c r="B1908" s="120"/>
      <c r="C1908" s="120"/>
      <c r="D1908" s="120"/>
      <c r="E1908" s="120"/>
      <c r="F1908" s="120"/>
      <c r="G1908" s="120"/>
      <c r="H1908" s="120"/>
      <c r="I1908" s="120"/>
      <c r="J1908" s="120"/>
      <c r="K1908" s="195"/>
      <c r="L1908" s="120"/>
      <c r="M1908" s="120"/>
      <c r="N1908" s="120"/>
      <c r="O1908" s="120"/>
      <c r="P1908" s="120"/>
      <c r="Q1908" s="120"/>
      <c r="R1908" s="120"/>
      <c r="S1908" s="120"/>
    </row>
    <row r="1909" spans="1:19" ht="12.75" customHeight="1" x14ac:dyDescent="0.2">
      <c r="A1909" s="120"/>
      <c r="B1909" s="120"/>
      <c r="C1909" s="120"/>
      <c r="D1909" s="120"/>
      <c r="E1909" s="120"/>
      <c r="F1909" s="120"/>
      <c r="G1909" s="120"/>
      <c r="H1909" s="120"/>
      <c r="I1909" s="120"/>
      <c r="J1909" s="120"/>
      <c r="K1909" s="195"/>
      <c r="L1909" s="120"/>
      <c r="M1909" s="120"/>
      <c r="N1909" s="120"/>
      <c r="O1909" s="120"/>
      <c r="P1909" s="120"/>
      <c r="Q1909" s="120"/>
      <c r="R1909" s="120"/>
      <c r="S1909" s="120"/>
    </row>
    <row r="1910" spans="1:19" ht="12.75" customHeight="1" x14ac:dyDescent="0.2">
      <c r="A1910" s="120"/>
      <c r="B1910" s="120"/>
      <c r="C1910" s="120"/>
      <c r="D1910" s="120"/>
      <c r="E1910" s="120"/>
      <c r="F1910" s="120"/>
      <c r="G1910" s="120"/>
      <c r="H1910" s="120"/>
      <c r="I1910" s="120"/>
      <c r="J1910" s="120"/>
      <c r="K1910" s="195"/>
      <c r="L1910" s="120"/>
      <c r="M1910" s="120"/>
      <c r="N1910" s="120"/>
      <c r="O1910" s="120"/>
      <c r="P1910" s="120"/>
      <c r="Q1910" s="120"/>
      <c r="R1910" s="120"/>
      <c r="S1910" s="120"/>
    </row>
    <row r="1911" spans="1:19" ht="12.75" customHeight="1" x14ac:dyDescent="0.2">
      <c r="A1911" s="120"/>
      <c r="B1911" s="120"/>
      <c r="C1911" s="120"/>
      <c r="D1911" s="120"/>
      <c r="E1911" s="120"/>
      <c r="F1911" s="120"/>
      <c r="G1911" s="120"/>
      <c r="H1911" s="120"/>
      <c r="I1911" s="120"/>
      <c r="J1911" s="120"/>
      <c r="K1911" s="195"/>
      <c r="L1911" s="120"/>
      <c r="M1911" s="120"/>
      <c r="N1911" s="120"/>
      <c r="O1911" s="120"/>
      <c r="P1911" s="120"/>
      <c r="Q1911" s="120"/>
      <c r="R1911" s="120"/>
      <c r="S1911" s="120"/>
    </row>
    <row r="1912" spans="1:19" ht="12.75" customHeight="1" x14ac:dyDescent="0.2">
      <c r="A1912" s="120"/>
      <c r="B1912" s="120"/>
      <c r="C1912" s="120"/>
      <c r="D1912" s="120"/>
      <c r="E1912" s="120"/>
      <c r="F1912" s="120"/>
      <c r="G1912" s="120"/>
      <c r="H1912" s="120"/>
      <c r="I1912" s="120"/>
      <c r="J1912" s="120"/>
      <c r="K1912" s="195"/>
      <c r="L1912" s="120"/>
      <c r="M1912" s="120"/>
      <c r="N1912" s="120"/>
      <c r="O1912" s="120"/>
      <c r="P1912" s="120"/>
      <c r="Q1912" s="120"/>
      <c r="R1912" s="120"/>
      <c r="S1912" s="120"/>
    </row>
    <row r="1913" spans="1:19" ht="12.75" customHeight="1" x14ac:dyDescent="0.2">
      <c r="A1913" s="120"/>
      <c r="B1913" s="120"/>
      <c r="C1913" s="120"/>
      <c r="D1913" s="120"/>
      <c r="E1913" s="120"/>
      <c r="F1913" s="120"/>
      <c r="G1913" s="120"/>
      <c r="H1913" s="120"/>
      <c r="I1913" s="120"/>
      <c r="J1913" s="120"/>
      <c r="K1913" s="195"/>
      <c r="L1913" s="120"/>
      <c r="M1913" s="120"/>
      <c r="N1913" s="120"/>
      <c r="O1913" s="120"/>
      <c r="P1913" s="120"/>
      <c r="Q1913" s="120"/>
      <c r="R1913" s="120"/>
      <c r="S1913" s="120"/>
    </row>
    <row r="1914" spans="1:19" ht="12.75" customHeight="1" x14ac:dyDescent="0.2">
      <c r="A1914" s="120"/>
      <c r="B1914" s="120"/>
      <c r="C1914" s="120"/>
      <c r="D1914" s="120"/>
      <c r="E1914" s="120"/>
      <c r="F1914" s="120"/>
      <c r="G1914" s="120"/>
      <c r="H1914" s="120"/>
      <c r="I1914" s="120"/>
      <c r="J1914" s="120"/>
      <c r="K1914" s="195"/>
      <c r="L1914" s="120"/>
      <c r="M1914" s="120"/>
      <c r="N1914" s="120"/>
      <c r="O1914" s="120"/>
      <c r="P1914" s="120"/>
      <c r="Q1914" s="120"/>
      <c r="R1914" s="120"/>
      <c r="S1914" s="120"/>
    </row>
    <row r="1915" spans="1:19" ht="12.75" customHeight="1" x14ac:dyDescent="0.2">
      <c r="A1915" s="120"/>
      <c r="B1915" s="120"/>
      <c r="C1915" s="120"/>
      <c r="D1915" s="120"/>
      <c r="E1915" s="120"/>
      <c r="F1915" s="120"/>
      <c r="G1915" s="120"/>
      <c r="H1915" s="120"/>
      <c r="I1915" s="120"/>
      <c r="J1915" s="120"/>
      <c r="K1915" s="195"/>
      <c r="L1915" s="120"/>
      <c r="M1915" s="120"/>
      <c r="N1915" s="120"/>
      <c r="O1915" s="120"/>
      <c r="P1915" s="120"/>
      <c r="Q1915" s="120"/>
      <c r="R1915" s="120"/>
      <c r="S1915" s="120"/>
    </row>
    <row r="1916" spans="1:19" ht="12.75" customHeight="1" x14ac:dyDescent="0.2">
      <c r="A1916" s="120"/>
      <c r="B1916" s="120"/>
      <c r="C1916" s="120"/>
      <c r="D1916" s="120"/>
      <c r="E1916" s="120"/>
      <c r="F1916" s="120"/>
      <c r="G1916" s="120"/>
      <c r="H1916" s="120"/>
      <c r="I1916" s="120"/>
      <c r="J1916" s="120"/>
      <c r="K1916" s="195"/>
      <c r="L1916" s="120"/>
      <c r="M1916" s="120"/>
      <c r="N1916" s="120"/>
      <c r="O1916" s="120"/>
      <c r="P1916" s="120"/>
      <c r="Q1916" s="120"/>
      <c r="R1916" s="120"/>
      <c r="S1916" s="120"/>
    </row>
    <row r="1917" spans="1:19" ht="12.75" customHeight="1" x14ac:dyDescent="0.2">
      <c r="A1917" s="120"/>
      <c r="B1917" s="120"/>
      <c r="C1917" s="120"/>
      <c r="D1917" s="120"/>
      <c r="E1917" s="120"/>
      <c r="F1917" s="120"/>
      <c r="G1917" s="120"/>
      <c r="H1917" s="120"/>
      <c r="I1917" s="120"/>
      <c r="J1917" s="120"/>
      <c r="K1917" s="195"/>
      <c r="L1917" s="120"/>
      <c r="M1917" s="120"/>
      <c r="N1917" s="120"/>
      <c r="O1917" s="120"/>
      <c r="P1917" s="120"/>
      <c r="Q1917" s="120"/>
      <c r="R1917" s="120"/>
      <c r="S1917" s="120"/>
    </row>
    <row r="1918" spans="1:19" ht="12.75" customHeight="1" x14ac:dyDescent="0.2">
      <c r="A1918" s="120"/>
      <c r="B1918" s="120"/>
      <c r="C1918" s="120"/>
      <c r="D1918" s="120"/>
      <c r="E1918" s="120"/>
      <c r="F1918" s="120"/>
      <c r="G1918" s="120"/>
      <c r="H1918" s="120"/>
      <c r="I1918" s="120"/>
      <c r="J1918" s="120"/>
      <c r="K1918" s="195"/>
      <c r="L1918" s="120"/>
      <c r="M1918" s="120"/>
      <c r="N1918" s="120"/>
      <c r="O1918" s="120"/>
      <c r="P1918" s="120"/>
      <c r="Q1918" s="120"/>
      <c r="R1918" s="120"/>
      <c r="S1918" s="120"/>
    </row>
    <row r="1919" spans="1:19" ht="12.75" customHeight="1" x14ac:dyDescent="0.2">
      <c r="A1919" s="120"/>
      <c r="B1919" s="120"/>
      <c r="C1919" s="120"/>
      <c r="D1919" s="120"/>
      <c r="E1919" s="120"/>
      <c r="F1919" s="120"/>
      <c r="G1919" s="120"/>
      <c r="H1919" s="120"/>
      <c r="I1919" s="120"/>
      <c r="J1919" s="120"/>
      <c r="K1919" s="195"/>
      <c r="L1919" s="120"/>
      <c r="M1919" s="120"/>
      <c r="N1919" s="120"/>
      <c r="O1919" s="120"/>
      <c r="P1919" s="120"/>
      <c r="Q1919" s="120"/>
      <c r="R1919" s="120"/>
      <c r="S1919" s="120"/>
    </row>
    <row r="1920" spans="1:19" ht="12.75" customHeight="1" x14ac:dyDescent="0.2">
      <c r="A1920" s="120"/>
      <c r="B1920" s="120"/>
      <c r="C1920" s="120"/>
      <c r="D1920" s="120"/>
      <c r="E1920" s="120"/>
      <c r="F1920" s="120"/>
      <c r="G1920" s="120"/>
      <c r="H1920" s="120"/>
      <c r="I1920" s="120"/>
      <c r="J1920" s="120"/>
      <c r="K1920" s="195"/>
      <c r="L1920" s="120"/>
      <c r="M1920" s="120"/>
      <c r="N1920" s="120"/>
      <c r="O1920" s="120"/>
      <c r="P1920" s="120"/>
      <c r="Q1920" s="120"/>
      <c r="R1920" s="120"/>
      <c r="S1920" s="120"/>
    </row>
    <row r="1921" spans="1:19" ht="12.75" customHeight="1" x14ac:dyDescent="0.2">
      <c r="A1921" s="120"/>
      <c r="B1921" s="120"/>
      <c r="C1921" s="120"/>
      <c r="D1921" s="120"/>
      <c r="E1921" s="120"/>
      <c r="F1921" s="120"/>
      <c r="G1921" s="120"/>
      <c r="H1921" s="120"/>
      <c r="I1921" s="120"/>
      <c r="J1921" s="120"/>
      <c r="K1921" s="195"/>
      <c r="L1921" s="120"/>
      <c r="M1921" s="120"/>
      <c r="N1921" s="120"/>
      <c r="O1921" s="120"/>
      <c r="P1921" s="120"/>
      <c r="Q1921" s="120"/>
      <c r="R1921" s="120"/>
      <c r="S1921" s="120"/>
    </row>
    <row r="1922" spans="1:19" ht="12.75" customHeight="1" x14ac:dyDescent="0.2">
      <c r="A1922" s="120"/>
      <c r="B1922" s="120"/>
      <c r="C1922" s="120"/>
      <c r="D1922" s="120"/>
      <c r="E1922" s="120"/>
      <c r="F1922" s="120"/>
      <c r="G1922" s="120"/>
      <c r="H1922" s="120"/>
      <c r="I1922" s="120"/>
      <c r="J1922" s="120"/>
      <c r="K1922" s="195"/>
      <c r="L1922" s="120"/>
      <c r="M1922" s="120"/>
      <c r="N1922" s="120"/>
      <c r="O1922" s="120"/>
      <c r="P1922" s="120"/>
      <c r="Q1922" s="120"/>
      <c r="R1922" s="120"/>
      <c r="S1922" s="120"/>
    </row>
    <row r="1923" spans="1:19" ht="12.75" customHeight="1" x14ac:dyDescent="0.2">
      <c r="A1923" s="120"/>
      <c r="B1923" s="120"/>
      <c r="C1923" s="120"/>
      <c r="D1923" s="120"/>
      <c r="E1923" s="120"/>
      <c r="F1923" s="120"/>
      <c r="G1923" s="120"/>
      <c r="H1923" s="120"/>
      <c r="I1923" s="120"/>
      <c r="J1923" s="120"/>
      <c r="K1923" s="195"/>
      <c r="L1923" s="120"/>
      <c r="M1923" s="120"/>
      <c r="N1923" s="120"/>
      <c r="O1923" s="120"/>
      <c r="P1923" s="120"/>
      <c r="Q1923" s="120"/>
      <c r="R1923" s="120"/>
      <c r="S1923" s="120"/>
    </row>
    <row r="1924" spans="1:19" ht="12.75" customHeight="1" x14ac:dyDescent="0.2">
      <c r="A1924" s="120"/>
      <c r="B1924" s="120"/>
      <c r="C1924" s="120"/>
      <c r="D1924" s="120"/>
      <c r="E1924" s="120"/>
      <c r="F1924" s="120"/>
      <c r="G1924" s="120"/>
      <c r="H1924" s="120"/>
      <c r="I1924" s="120"/>
      <c r="J1924" s="120"/>
      <c r="K1924" s="195"/>
      <c r="L1924" s="120"/>
      <c r="M1924" s="120"/>
      <c r="N1924" s="120"/>
      <c r="O1924" s="120"/>
      <c r="P1924" s="120"/>
      <c r="Q1924" s="120"/>
      <c r="R1924" s="120"/>
      <c r="S1924" s="120"/>
    </row>
    <row r="1925" spans="1:19" ht="12.75" customHeight="1" x14ac:dyDescent="0.2">
      <c r="A1925" s="120"/>
      <c r="B1925" s="120"/>
      <c r="C1925" s="120"/>
      <c r="D1925" s="120"/>
      <c r="E1925" s="120"/>
      <c r="F1925" s="120"/>
      <c r="G1925" s="120"/>
      <c r="H1925" s="120"/>
      <c r="I1925" s="120"/>
      <c r="J1925" s="120"/>
      <c r="K1925" s="195"/>
      <c r="L1925" s="120"/>
      <c r="M1925" s="120"/>
      <c r="N1925" s="120"/>
      <c r="O1925" s="120"/>
      <c r="P1925" s="120"/>
      <c r="Q1925" s="120"/>
      <c r="R1925" s="120"/>
      <c r="S1925" s="120"/>
    </row>
    <row r="1926" spans="1:19" ht="12.75" customHeight="1" x14ac:dyDescent="0.2">
      <c r="A1926" s="120"/>
      <c r="B1926" s="120"/>
      <c r="C1926" s="120"/>
      <c r="D1926" s="120"/>
      <c r="E1926" s="120"/>
      <c r="F1926" s="120"/>
      <c r="G1926" s="120"/>
      <c r="H1926" s="120"/>
      <c r="I1926" s="120"/>
      <c r="J1926" s="120"/>
      <c r="K1926" s="195"/>
      <c r="L1926" s="120"/>
      <c r="M1926" s="120"/>
      <c r="N1926" s="120"/>
      <c r="O1926" s="120"/>
      <c r="P1926" s="120"/>
      <c r="Q1926" s="120"/>
      <c r="R1926" s="120"/>
      <c r="S1926" s="120"/>
    </row>
    <row r="1927" spans="1:19" ht="12.75" customHeight="1" x14ac:dyDescent="0.2">
      <c r="A1927" s="120"/>
      <c r="B1927" s="120"/>
      <c r="C1927" s="120"/>
      <c r="D1927" s="120"/>
      <c r="E1927" s="120"/>
      <c r="F1927" s="120"/>
      <c r="G1927" s="120"/>
      <c r="H1927" s="120"/>
      <c r="I1927" s="120"/>
      <c r="J1927" s="120"/>
      <c r="K1927" s="195"/>
      <c r="L1927" s="120"/>
      <c r="M1927" s="120"/>
      <c r="N1927" s="120"/>
      <c r="O1927" s="120"/>
      <c r="P1927" s="120"/>
      <c r="Q1927" s="120"/>
      <c r="R1927" s="120"/>
      <c r="S1927" s="120"/>
    </row>
    <row r="1928" spans="1:19" ht="12.75" customHeight="1" x14ac:dyDescent="0.2">
      <c r="A1928" s="120"/>
      <c r="B1928" s="120"/>
      <c r="C1928" s="120"/>
      <c r="D1928" s="120"/>
      <c r="E1928" s="120"/>
      <c r="F1928" s="120"/>
      <c r="G1928" s="120"/>
      <c r="H1928" s="120"/>
      <c r="I1928" s="120"/>
      <c r="J1928" s="120"/>
      <c r="K1928" s="195"/>
      <c r="L1928" s="120"/>
      <c r="M1928" s="120"/>
      <c r="N1928" s="120"/>
      <c r="O1928" s="120"/>
      <c r="P1928" s="120"/>
      <c r="Q1928" s="120"/>
      <c r="R1928" s="120"/>
      <c r="S1928" s="120"/>
    </row>
    <row r="1929" spans="1:19" ht="12.75" customHeight="1" x14ac:dyDescent="0.2">
      <c r="A1929" s="120"/>
      <c r="B1929" s="120"/>
      <c r="C1929" s="120"/>
      <c r="D1929" s="120"/>
      <c r="E1929" s="120"/>
      <c r="F1929" s="120"/>
      <c r="G1929" s="120"/>
      <c r="H1929" s="120"/>
      <c r="I1929" s="120"/>
      <c r="J1929" s="120"/>
      <c r="K1929" s="195"/>
      <c r="L1929" s="120"/>
      <c r="M1929" s="120"/>
      <c r="N1929" s="120"/>
      <c r="O1929" s="120"/>
      <c r="P1929" s="120"/>
      <c r="Q1929" s="120"/>
      <c r="R1929" s="120"/>
      <c r="S1929" s="120"/>
    </row>
    <row r="1930" spans="1:19" ht="12.75" customHeight="1" x14ac:dyDescent="0.2">
      <c r="A1930" s="120"/>
      <c r="B1930" s="120"/>
      <c r="C1930" s="120"/>
      <c r="D1930" s="120"/>
      <c r="E1930" s="120"/>
      <c r="F1930" s="120"/>
      <c r="G1930" s="120"/>
      <c r="H1930" s="120"/>
      <c r="I1930" s="120"/>
      <c r="J1930" s="120"/>
      <c r="K1930" s="195"/>
      <c r="L1930" s="120"/>
      <c r="M1930" s="120"/>
      <c r="N1930" s="120"/>
      <c r="O1930" s="120"/>
      <c r="P1930" s="120"/>
      <c r="Q1930" s="120"/>
      <c r="R1930" s="120"/>
      <c r="S1930" s="120"/>
    </row>
    <row r="1931" spans="1:19" ht="12.75" customHeight="1" x14ac:dyDescent="0.2">
      <c r="A1931" s="120"/>
      <c r="B1931" s="120"/>
      <c r="C1931" s="120"/>
      <c r="D1931" s="120"/>
      <c r="E1931" s="120"/>
      <c r="F1931" s="120"/>
      <c r="G1931" s="120"/>
      <c r="H1931" s="120"/>
      <c r="I1931" s="120"/>
      <c r="J1931" s="120"/>
      <c r="K1931" s="195"/>
      <c r="L1931" s="120"/>
      <c r="M1931" s="120"/>
      <c r="N1931" s="120"/>
      <c r="O1931" s="120"/>
      <c r="P1931" s="120"/>
      <c r="Q1931" s="120"/>
      <c r="R1931" s="120"/>
      <c r="S1931" s="120"/>
    </row>
    <row r="1932" spans="1:19" ht="12.75" customHeight="1" x14ac:dyDescent="0.2">
      <c r="A1932" s="120"/>
      <c r="B1932" s="120"/>
      <c r="C1932" s="120"/>
      <c r="D1932" s="120"/>
      <c r="E1932" s="120"/>
      <c r="F1932" s="120"/>
      <c r="G1932" s="120"/>
      <c r="H1932" s="120"/>
      <c r="I1932" s="120"/>
      <c r="J1932" s="120"/>
      <c r="K1932" s="195"/>
      <c r="L1932" s="120"/>
      <c r="M1932" s="120"/>
      <c r="N1932" s="120"/>
      <c r="O1932" s="120"/>
      <c r="P1932" s="120"/>
      <c r="Q1932" s="120"/>
      <c r="R1932" s="120"/>
      <c r="S1932" s="120"/>
    </row>
    <row r="1933" spans="1:19" ht="12.75" customHeight="1" x14ac:dyDescent="0.2">
      <c r="A1933" s="120"/>
      <c r="B1933" s="120"/>
      <c r="C1933" s="120"/>
      <c r="D1933" s="120"/>
      <c r="E1933" s="120"/>
      <c r="F1933" s="120"/>
      <c r="G1933" s="120"/>
      <c r="H1933" s="120"/>
      <c r="I1933" s="120"/>
      <c r="J1933" s="120"/>
      <c r="K1933" s="195"/>
      <c r="L1933" s="120"/>
      <c r="M1933" s="120"/>
      <c r="N1933" s="120"/>
      <c r="O1933" s="120"/>
      <c r="P1933" s="120"/>
      <c r="Q1933" s="120"/>
      <c r="R1933" s="120"/>
      <c r="S1933" s="120"/>
    </row>
    <row r="1934" spans="1:19" ht="12.75" customHeight="1" x14ac:dyDescent="0.2">
      <c r="A1934" s="120"/>
      <c r="B1934" s="120"/>
      <c r="C1934" s="120"/>
      <c r="D1934" s="120"/>
      <c r="E1934" s="120"/>
      <c r="F1934" s="120"/>
      <c r="G1934" s="120"/>
      <c r="H1934" s="120"/>
      <c r="I1934" s="120"/>
      <c r="J1934" s="120"/>
      <c r="K1934" s="195"/>
      <c r="L1934" s="120"/>
      <c r="M1934" s="120"/>
      <c r="N1934" s="120"/>
      <c r="O1934" s="120"/>
      <c r="P1934" s="120"/>
      <c r="Q1934" s="120"/>
      <c r="R1934" s="120"/>
      <c r="S1934" s="120"/>
    </row>
    <row r="1935" spans="1:19" ht="12.75" customHeight="1" x14ac:dyDescent="0.2">
      <c r="A1935" s="120"/>
      <c r="B1935" s="120"/>
      <c r="C1935" s="120"/>
      <c r="D1935" s="120"/>
      <c r="E1935" s="120"/>
      <c r="F1935" s="120"/>
      <c r="G1935" s="120"/>
      <c r="H1935" s="120"/>
      <c r="I1935" s="120"/>
      <c r="J1935" s="120"/>
      <c r="K1935" s="195"/>
      <c r="L1935" s="120"/>
      <c r="M1935" s="120"/>
      <c r="N1935" s="120"/>
      <c r="O1935" s="120"/>
      <c r="P1935" s="120"/>
      <c r="Q1935" s="120"/>
      <c r="R1935" s="120"/>
      <c r="S1935" s="120"/>
    </row>
    <row r="1936" spans="1:19" ht="12.75" customHeight="1" x14ac:dyDescent="0.2">
      <c r="A1936" s="120"/>
      <c r="B1936" s="120"/>
      <c r="C1936" s="120"/>
      <c r="D1936" s="120"/>
      <c r="E1936" s="120"/>
      <c r="F1936" s="120"/>
      <c r="G1936" s="120"/>
      <c r="H1936" s="120"/>
      <c r="I1936" s="120"/>
      <c r="J1936" s="120"/>
      <c r="K1936" s="195"/>
      <c r="L1936" s="120"/>
      <c r="M1936" s="120"/>
      <c r="N1936" s="120"/>
      <c r="O1936" s="120"/>
      <c r="P1936" s="120"/>
      <c r="Q1936" s="120"/>
      <c r="R1936" s="120"/>
      <c r="S1936" s="120"/>
    </row>
    <row r="1937" spans="1:19" ht="12.75" customHeight="1" x14ac:dyDescent="0.2">
      <c r="A1937" s="120"/>
      <c r="B1937" s="120"/>
      <c r="C1937" s="120"/>
      <c r="D1937" s="120"/>
      <c r="E1937" s="120"/>
      <c r="F1937" s="120"/>
      <c r="G1937" s="120"/>
      <c r="H1937" s="120"/>
      <c r="I1937" s="120"/>
      <c r="J1937" s="120"/>
      <c r="K1937" s="195"/>
      <c r="L1937" s="120"/>
      <c r="M1937" s="120"/>
      <c r="N1937" s="120"/>
      <c r="O1937" s="120"/>
      <c r="P1937" s="120"/>
      <c r="Q1937" s="120"/>
      <c r="R1937" s="120"/>
      <c r="S1937" s="120"/>
    </row>
    <row r="1938" spans="1:19" ht="12.75" customHeight="1" x14ac:dyDescent="0.2">
      <c r="A1938" s="120"/>
      <c r="B1938" s="120"/>
      <c r="C1938" s="120"/>
      <c r="D1938" s="120"/>
      <c r="E1938" s="120"/>
      <c r="F1938" s="120"/>
      <c r="G1938" s="120"/>
      <c r="H1938" s="120"/>
      <c r="I1938" s="120"/>
      <c r="J1938" s="120"/>
      <c r="K1938" s="195"/>
      <c r="L1938" s="120"/>
      <c r="M1938" s="120"/>
      <c r="N1938" s="120"/>
      <c r="O1938" s="120"/>
      <c r="P1938" s="120"/>
      <c r="Q1938" s="120"/>
      <c r="R1938" s="120"/>
      <c r="S1938" s="120"/>
    </row>
    <row r="1939" spans="1:19" ht="12.75" customHeight="1" x14ac:dyDescent="0.2">
      <c r="A1939" s="120"/>
      <c r="B1939" s="120"/>
      <c r="C1939" s="120"/>
      <c r="D1939" s="120"/>
      <c r="E1939" s="120"/>
      <c r="F1939" s="120"/>
      <c r="G1939" s="120"/>
      <c r="H1939" s="120"/>
      <c r="I1939" s="120"/>
      <c r="J1939" s="120"/>
      <c r="K1939" s="195"/>
      <c r="L1939" s="120"/>
      <c r="M1939" s="120"/>
      <c r="N1939" s="120"/>
      <c r="O1939" s="120"/>
      <c r="P1939" s="120"/>
      <c r="Q1939" s="120"/>
      <c r="R1939" s="120"/>
      <c r="S1939" s="120"/>
    </row>
    <row r="1940" spans="1:19" ht="12.75" customHeight="1" x14ac:dyDescent="0.2">
      <c r="A1940" s="120"/>
      <c r="B1940" s="120"/>
      <c r="C1940" s="120"/>
      <c r="D1940" s="120"/>
      <c r="E1940" s="120"/>
      <c r="F1940" s="120"/>
      <c r="G1940" s="120"/>
      <c r="H1940" s="120"/>
      <c r="I1940" s="120"/>
      <c r="J1940" s="120"/>
      <c r="K1940" s="195"/>
      <c r="L1940" s="120"/>
      <c r="M1940" s="120"/>
      <c r="N1940" s="120"/>
      <c r="O1940" s="120"/>
      <c r="P1940" s="120"/>
      <c r="Q1940" s="120"/>
      <c r="R1940" s="120"/>
      <c r="S1940" s="120"/>
    </row>
    <row r="1941" spans="1:19" ht="12.75" customHeight="1" x14ac:dyDescent="0.2">
      <c r="A1941" s="120"/>
      <c r="B1941" s="120"/>
      <c r="C1941" s="120"/>
      <c r="D1941" s="120"/>
      <c r="E1941" s="120"/>
      <c r="F1941" s="120"/>
      <c r="G1941" s="120"/>
      <c r="H1941" s="120"/>
      <c r="I1941" s="120"/>
      <c r="J1941" s="120"/>
      <c r="K1941" s="195"/>
      <c r="L1941" s="120"/>
      <c r="M1941" s="120"/>
      <c r="N1941" s="120"/>
      <c r="O1941" s="120"/>
      <c r="P1941" s="120"/>
      <c r="Q1941" s="120"/>
      <c r="R1941" s="120"/>
      <c r="S1941" s="120"/>
    </row>
    <row r="1942" spans="1:19" ht="12.75" customHeight="1" x14ac:dyDescent="0.2">
      <c r="A1942" s="120"/>
      <c r="B1942" s="120"/>
      <c r="C1942" s="120"/>
      <c r="D1942" s="120"/>
      <c r="E1942" s="120"/>
      <c r="F1942" s="120"/>
      <c r="G1942" s="120"/>
      <c r="H1942" s="120"/>
      <c r="I1942" s="120"/>
      <c r="J1942" s="120"/>
      <c r="K1942" s="195"/>
      <c r="L1942" s="120"/>
      <c r="M1942" s="120"/>
      <c r="N1942" s="120"/>
      <c r="O1942" s="120"/>
      <c r="P1942" s="120"/>
      <c r="Q1942" s="120"/>
      <c r="R1942" s="120"/>
      <c r="S1942" s="120"/>
    </row>
    <row r="1943" spans="1:19" ht="12.75" customHeight="1" x14ac:dyDescent="0.2">
      <c r="A1943" s="120"/>
      <c r="B1943" s="120"/>
      <c r="C1943" s="120"/>
      <c r="D1943" s="120"/>
      <c r="E1943" s="120"/>
      <c r="F1943" s="120"/>
      <c r="G1943" s="120"/>
      <c r="H1943" s="120"/>
      <c r="I1943" s="120"/>
      <c r="J1943" s="120"/>
      <c r="K1943" s="195"/>
      <c r="L1943" s="120"/>
      <c r="M1943" s="120"/>
      <c r="N1943" s="120"/>
      <c r="O1943" s="120"/>
      <c r="P1943" s="120"/>
      <c r="Q1943" s="120"/>
      <c r="R1943" s="120"/>
      <c r="S1943" s="120"/>
    </row>
    <row r="1944" spans="1:19" ht="12.75" customHeight="1" x14ac:dyDescent="0.2">
      <c r="A1944" s="120"/>
      <c r="B1944" s="120"/>
      <c r="C1944" s="120"/>
      <c r="D1944" s="120"/>
      <c r="E1944" s="120"/>
      <c r="F1944" s="120"/>
      <c r="G1944" s="120"/>
      <c r="H1944" s="120"/>
      <c r="I1944" s="120"/>
      <c r="J1944" s="120"/>
      <c r="K1944" s="195"/>
      <c r="L1944" s="120"/>
      <c r="M1944" s="120"/>
      <c r="N1944" s="120"/>
      <c r="O1944" s="120"/>
      <c r="P1944" s="120"/>
      <c r="Q1944" s="120"/>
      <c r="R1944" s="120"/>
      <c r="S1944" s="120"/>
    </row>
    <row r="1945" spans="1:19" ht="12.75" customHeight="1" x14ac:dyDescent="0.2">
      <c r="A1945" s="120"/>
      <c r="B1945" s="120"/>
      <c r="C1945" s="120"/>
      <c r="D1945" s="120"/>
      <c r="E1945" s="120"/>
      <c r="F1945" s="120"/>
      <c r="G1945" s="120"/>
      <c r="H1945" s="120"/>
      <c r="I1945" s="120"/>
      <c r="J1945" s="120"/>
      <c r="K1945" s="195"/>
      <c r="L1945" s="120"/>
      <c r="M1945" s="120"/>
      <c r="N1945" s="120"/>
      <c r="O1945" s="120"/>
      <c r="P1945" s="120"/>
      <c r="Q1945" s="120"/>
      <c r="R1945" s="120"/>
      <c r="S1945" s="120"/>
    </row>
    <row r="1946" spans="1:19" ht="12.75" customHeight="1" x14ac:dyDescent="0.2">
      <c r="A1946" s="120"/>
      <c r="B1946" s="120"/>
      <c r="C1946" s="120"/>
      <c r="D1946" s="120"/>
      <c r="E1946" s="120"/>
      <c r="F1946" s="120"/>
      <c r="G1946" s="120"/>
      <c r="H1946" s="120"/>
      <c r="I1946" s="120"/>
      <c r="J1946" s="120"/>
      <c r="K1946" s="195"/>
      <c r="L1946" s="120"/>
      <c r="M1946" s="120"/>
      <c r="N1946" s="120"/>
      <c r="O1946" s="120"/>
      <c r="P1946" s="120"/>
      <c r="Q1946" s="120"/>
      <c r="R1946" s="120"/>
      <c r="S1946" s="120"/>
    </row>
    <row r="1947" spans="1:19" ht="12.75" customHeight="1" x14ac:dyDescent="0.2">
      <c r="A1947" s="120"/>
      <c r="B1947" s="120"/>
      <c r="C1947" s="120"/>
      <c r="D1947" s="120"/>
      <c r="E1947" s="120"/>
      <c r="F1947" s="120"/>
      <c r="G1947" s="120"/>
      <c r="H1947" s="120"/>
      <c r="I1947" s="120"/>
      <c r="J1947" s="120"/>
      <c r="K1947" s="195"/>
      <c r="L1947" s="120"/>
      <c r="M1947" s="120"/>
      <c r="N1947" s="120"/>
      <c r="O1947" s="120"/>
      <c r="P1947" s="120"/>
      <c r="Q1947" s="120"/>
      <c r="R1947" s="120"/>
      <c r="S1947" s="120"/>
    </row>
    <row r="1948" spans="1:19" ht="12.75" customHeight="1" x14ac:dyDescent="0.2">
      <c r="A1948" s="120"/>
      <c r="B1948" s="120"/>
      <c r="C1948" s="120"/>
      <c r="D1948" s="120"/>
      <c r="E1948" s="120"/>
      <c r="F1948" s="120"/>
      <c r="G1948" s="120"/>
      <c r="H1948" s="120"/>
      <c r="I1948" s="120"/>
      <c r="J1948" s="120"/>
      <c r="K1948" s="195"/>
      <c r="L1948" s="120"/>
      <c r="M1948" s="120"/>
      <c r="N1948" s="120"/>
      <c r="O1948" s="120"/>
      <c r="P1948" s="120"/>
      <c r="Q1948" s="120"/>
      <c r="R1948" s="120"/>
      <c r="S1948" s="120"/>
    </row>
    <row r="1949" spans="1:19" ht="12.75" customHeight="1" x14ac:dyDescent="0.2">
      <c r="A1949" s="120"/>
      <c r="B1949" s="120"/>
      <c r="C1949" s="120"/>
      <c r="D1949" s="120"/>
      <c r="E1949" s="120"/>
      <c r="F1949" s="120"/>
      <c r="G1949" s="120"/>
      <c r="H1949" s="120"/>
      <c r="I1949" s="120"/>
      <c r="J1949" s="120"/>
      <c r="K1949" s="195"/>
      <c r="L1949" s="120"/>
      <c r="M1949" s="120"/>
      <c r="N1949" s="120"/>
      <c r="O1949" s="120"/>
      <c r="P1949" s="120"/>
      <c r="Q1949" s="120"/>
      <c r="R1949" s="120"/>
      <c r="S1949" s="120"/>
    </row>
    <row r="1950" spans="1:19" ht="12.75" customHeight="1" x14ac:dyDescent="0.2">
      <c r="A1950" s="120"/>
      <c r="B1950" s="120"/>
      <c r="C1950" s="120"/>
      <c r="D1950" s="120"/>
      <c r="E1950" s="120"/>
      <c r="F1950" s="120"/>
      <c r="G1950" s="120"/>
      <c r="H1950" s="120"/>
      <c r="I1950" s="120"/>
      <c r="J1950" s="120"/>
      <c r="K1950" s="195"/>
      <c r="L1950" s="120"/>
      <c r="M1950" s="120"/>
      <c r="N1950" s="120"/>
      <c r="O1950" s="120"/>
      <c r="P1950" s="120"/>
      <c r="Q1950" s="120"/>
      <c r="R1950" s="120"/>
      <c r="S1950" s="120"/>
    </row>
    <row r="1951" spans="1:19" ht="12.75" customHeight="1" x14ac:dyDescent="0.2">
      <c r="A1951" s="120"/>
      <c r="B1951" s="120"/>
      <c r="C1951" s="120"/>
      <c r="D1951" s="120"/>
      <c r="E1951" s="120"/>
      <c r="F1951" s="120"/>
      <c r="G1951" s="120"/>
      <c r="H1951" s="120"/>
      <c r="I1951" s="120"/>
      <c r="J1951" s="120"/>
      <c r="K1951" s="195"/>
      <c r="L1951" s="120"/>
      <c r="M1951" s="120"/>
      <c r="N1951" s="120"/>
      <c r="O1951" s="120"/>
      <c r="P1951" s="120"/>
      <c r="Q1951" s="120"/>
      <c r="R1951" s="120"/>
      <c r="S1951" s="120"/>
    </row>
    <row r="1952" spans="1:19" ht="12.75" customHeight="1" x14ac:dyDescent="0.2">
      <c r="A1952" s="120"/>
      <c r="B1952" s="120"/>
      <c r="C1952" s="120"/>
      <c r="D1952" s="120"/>
      <c r="E1952" s="120"/>
      <c r="F1952" s="120"/>
      <c r="G1952" s="120"/>
      <c r="H1952" s="120"/>
      <c r="I1952" s="120"/>
      <c r="J1952" s="120"/>
      <c r="K1952" s="195"/>
      <c r="L1952" s="120"/>
      <c r="M1952" s="120"/>
      <c r="N1952" s="120"/>
      <c r="O1952" s="120"/>
      <c r="P1952" s="120"/>
      <c r="Q1952" s="120"/>
      <c r="R1952" s="120"/>
      <c r="S1952" s="120"/>
    </row>
    <row r="1953" spans="1:19" ht="12.75" customHeight="1" x14ac:dyDescent="0.2">
      <c r="A1953" s="120"/>
      <c r="B1953" s="120"/>
      <c r="C1953" s="120"/>
      <c r="D1953" s="120"/>
      <c r="E1953" s="120"/>
      <c r="F1953" s="120"/>
      <c r="G1953" s="120"/>
      <c r="H1953" s="120"/>
      <c r="I1953" s="120"/>
      <c r="J1953" s="120"/>
      <c r="K1953" s="195"/>
      <c r="L1953" s="120"/>
      <c r="M1953" s="120"/>
      <c r="N1953" s="120"/>
      <c r="O1953" s="120"/>
      <c r="P1953" s="120"/>
      <c r="Q1953" s="120"/>
      <c r="R1953" s="120"/>
      <c r="S1953" s="120"/>
    </row>
    <row r="1954" spans="1:19" ht="12.75" customHeight="1" x14ac:dyDescent="0.2">
      <c r="A1954" s="120"/>
      <c r="B1954" s="120"/>
      <c r="C1954" s="120"/>
      <c r="D1954" s="120"/>
      <c r="E1954" s="120"/>
      <c r="F1954" s="120"/>
      <c r="G1954" s="120"/>
      <c r="H1954" s="120"/>
      <c r="I1954" s="120"/>
      <c r="J1954" s="120"/>
      <c r="K1954" s="195"/>
      <c r="L1954" s="120"/>
      <c r="M1954" s="120"/>
      <c r="N1954" s="120"/>
      <c r="O1954" s="120"/>
      <c r="P1954" s="120"/>
      <c r="Q1954" s="120"/>
      <c r="R1954" s="120"/>
      <c r="S1954" s="120"/>
    </row>
    <row r="1955" spans="1:19" ht="12.75" customHeight="1" x14ac:dyDescent="0.2">
      <c r="A1955" s="120"/>
      <c r="B1955" s="120"/>
      <c r="C1955" s="120"/>
      <c r="D1955" s="120"/>
      <c r="E1955" s="120"/>
      <c r="F1955" s="120"/>
      <c r="G1955" s="120"/>
      <c r="H1955" s="120"/>
      <c r="I1955" s="120"/>
      <c r="J1955" s="120"/>
      <c r="K1955" s="195"/>
      <c r="L1955" s="120"/>
      <c r="M1955" s="120"/>
      <c r="N1955" s="120"/>
      <c r="O1955" s="120"/>
      <c r="P1955" s="120"/>
      <c r="Q1955" s="120"/>
      <c r="R1955" s="120"/>
      <c r="S1955" s="120"/>
    </row>
    <row r="1956" spans="1:19" ht="12.75" customHeight="1" x14ac:dyDescent="0.2">
      <c r="A1956" s="120"/>
      <c r="B1956" s="120"/>
      <c r="C1956" s="120"/>
      <c r="D1956" s="120"/>
      <c r="E1956" s="120"/>
      <c r="F1956" s="120"/>
      <c r="G1956" s="120"/>
      <c r="H1956" s="120"/>
      <c r="I1956" s="120"/>
      <c r="J1956" s="120"/>
      <c r="K1956" s="195"/>
      <c r="L1956" s="120"/>
      <c r="M1956" s="120"/>
      <c r="N1956" s="120"/>
      <c r="O1956" s="120"/>
      <c r="P1956" s="120"/>
      <c r="Q1956" s="120"/>
      <c r="R1956" s="120"/>
      <c r="S1956" s="120"/>
    </row>
    <row r="1957" spans="1:19" ht="12.75" customHeight="1" x14ac:dyDescent="0.2">
      <c r="A1957" s="120"/>
      <c r="B1957" s="120"/>
      <c r="C1957" s="120"/>
      <c r="D1957" s="120"/>
      <c r="E1957" s="120"/>
      <c r="F1957" s="120"/>
      <c r="G1957" s="120"/>
      <c r="H1957" s="120"/>
      <c r="I1957" s="120"/>
      <c r="J1957" s="120"/>
      <c r="K1957" s="195"/>
      <c r="L1957" s="120"/>
      <c r="M1957" s="120"/>
      <c r="N1957" s="120"/>
      <c r="O1957" s="120"/>
      <c r="P1957" s="120"/>
      <c r="Q1957" s="120"/>
      <c r="R1957" s="120"/>
      <c r="S1957" s="120"/>
    </row>
    <row r="1958" spans="1:19" ht="12.75" customHeight="1" x14ac:dyDescent="0.2">
      <c r="A1958" s="120"/>
      <c r="B1958" s="120"/>
      <c r="C1958" s="120"/>
      <c r="D1958" s="120"/>
      <c r="E1958" s="120"/>
      <c r="F1958" s="120"/>
      <c r="G1958" s="120"/>
      <c r="H1958" s="120"/>
      <c r="I1958" s="120"/>
      <c r="J1958" s="120"/>
      <c r="K1958" s="195"/>
      <c r="L1958" s="120"/>
      <c r="M1958" s="120"/>
      <c r="N1958" s="120"/>
      <c r="O1958" s="120"/>
      <c r="P1958" s="120"/>
      <c r="Q1958" s="120"/>
      <c r="R1958" s="120"/>
      <c r="S1958" s="120"/>
    </row>
    <row r="1959" spans="1:19" ht="12.75" customHeight="1" x14ac:dyDescent="0.2">
      <c r="A1959" s="120"/>
      <c r="B1959" s="120"/>
      <c r="C1959" s="120"/>
      <c r="D1959" s="120"/>
      <c r="E1959" s="120"/>
      <c r="F1959" s="120"/>
      <c r="G1959" s="120"/>
      <c r="H1959" s="120"/>
      <c r="I1959" s="120"/>
      <c r="J1959" s="120"/>
      <c r="K1959" s="195"/>
      <c r="L1959" s="120"/>
      <c r="M1959" s="120"/>
      <c r="N1959" s="120"/>
      <c r="O1959" s="120"/>
      <c r="P1959" s="120"/>
      <c r="Q1959" s="120"/>
      <c r="R1959" s="120"/>
      <c r="S1959" s="120"/>
    </row>
    <row r="1960" spans="1:19" ht="12.75" customHeight="1" x14ac:dyDescent="0.2">
      <c r="A1960" s="120"/>
      <c r="B1960" s="120"/>
      <c r="C1960" s="120"/>
      <c r="D1960" s="120"/>
      <c r="E1960" s="120"/>
      <c r="F1960" s="120"/>
      <c r="G1960" s="120"/>
      <c r="H1960" s="120"/>
      <c r="I1960" s="120"/>
      <c r="J1960" s="120"/>
      <c r="K1960" s="195"/>
      <c r="L1960" s="120"/>
      <c r="M1960" s="120"/>
      <c r="N1960" s="120"/>
      <c r="O1960" s="120"/>
      <c r="P1960" s="120"/>
      <c r="Q1960" s="120"/>
      <c r="R1960" s="120"/>
      <c r="S1960" s="120"/>
    </row>
    <row r="1961" spans="1:19" ht="12.75" customHeight="1" x14ac:dyDescent="0.2">
      <c r="A1961" s="120"/>
      <c r="B1961" s="120"/>
      <c r="C1961" s="120"/>
      <c r="D1961" s="120"/>
      <c r="E1961" s="120"/>
      <c r="F1961" s="120"/>
      <c r="G1961" s="120"/>
      <c r="H1961" s="120"/>
      <c r="I1961" s="120"/>
      <c r="J1961" s="120"/>
      <c r="K1961" s="195"/>
      <c r="L1961" s="120"/>
      <c r="M1961" s="120"/>
      <c r="N1961" s="120"/>
      <c r="O1961" s="120"/>
      <c r="P1961" s="120"/>
      <c r="Q1961" s="120"/>
      <c r="R1961" s="120"/>
      <c r="S1961" s="120"/>
    </row>
    <row r="1962" spans="1:19" ht="12.75" customHeight="1" x14ac:dyDescent="0.2">
      <c r="A1962" s="120"/>
      <c r="B1962" s="120"/>
      <c r="C1962" s="120"/>
      <c r="D1962" s="120"/>
      <c r="E1962" s="120"/>
      <c r="F1962" s="120"/>
      <c r="G1962" s="120"/>
      <c r="H1962" s="120"/>
      <c r="I1962" s="120"/>
      <c r="J1962" s="120"/>
      <c r="K1962" s="195"/>
      <c r="L1962" s="120"/>
      <c r="M1962" s="120"/>
      <c r="N1962" s="120"/>
      <c r="O1962" s="120"/>
      <c r="P1962" s="120"/>
      <c r="Q1962" s="120"/>
      <c r="R1962" s="120"/>
      <c r="S1962" s="120"/>
    </row>
    <row r="1963" spans="1:19" ht="12.75" customHeight="1" x14ac:dyDescent="0.2">
      <c r="A1963" s="120"/>
      <c r="B1963" s="120"/>
      <c r="C1963" s="120"/>
      <c r="D1963" s="120"/>
      <c r="E1963" s="120"/>
      <c r="F1963" s="120"/>
      <c r="G1963" s="120"/>
      <c r="H1963" s="120"/>
      <c r="I1963" s="120"/>
      <c r="J1963" s="120"/>
      <c r="K1963" s="195"/>
      <c r="L1963" s="120"/>
      <c r="M1963" s="120"/>
      <c r="N1963" s="120"/>
      <c r="O1963" s="120"/>
      <c r="P1963" s="120"/>
      <c r="Q1963" s="120"/>
      <c r="R1963" s="120"/>
      <c r="S1963" s="120"/>
    </row>
    <row r="1964" spans="1:19" ht="12.75" customHeight="1" x14ac:dyDescent="0.2">
      <c r="A1964" s="120"/>
      <c r="B1964" s="120"/>
      <c r="C1964" s="120"/>
      <c r="D1964" s="120"/>
      <c r="E1964" s="120"/>
      <c r="F1964" s="120"/>
      <c r="G1964" s="120"/>
      <c r="H1964" s="120"/>
      <c r="I1964" s="120"/>
      <c r="J1964" s="120"/>
      <c r="K1964" s="195"/>
      <c r="L1964" s="120"/>
      <c r="M1964" s="120"/>
      <c r="N1964" s="120"/>
      <c r="O1964" s="120"/>
      <c r="P1964" s="120"/>
      <c r="Q1964" s="120"/>
      <c r="R1964" s="120"/>
      <c r="S1964" s="120"/>
    </row>
    <row r="1965" spans="1:19" ht="12.75" customHeight="1" x14ac:dyDescent="0.2">
      <c r="A1965" s="120"/>
      <c r="B1965" s="120"/>
      <c r="C1965" s="120"/>
      <c r="D1965" s="120"/>
      <c r="E1965" s="120"/>
      <c r="F1965" s="120"/>
      <c r="G1965" s="120"/>
      <c r="H1965" s="120"/>
      <c r="I1965" s="120"/>
      <c r="J1965" s="120"/>
      <c r="K1965" s="195"/>
      <c r="L1965" s="120"/>
      <c r="M1965" s="120"/>
      <c r="N1965" s="120"/>
      <c r="O1965" s="120"/>
      <c r="P1965" s="120"/>
      <c r="Q1965" s="120"/>
      <c r="R1965" s="120"/>
      <c r="S1965" s="120"/>
    </row>
    <row r="1966" spans="1:19" ht="12.75" customHeight="1" x14ac:dyDescent="0.2">
      <c r="A1966" s="120"/>
      <c r="B1966" s="120"/>
      <c r="C1966" s="120"/>
      <c r="D1966" s="120"/>
      <c r="E1966" s="120"/>
      <c r="F1966" s="120"/>
      <c r="G1966" s="120"/>
      <c r="H1966" s="120"/>
      <c r="I1966" s="120"/>
      <c r="J1966" s="120"/>
      <c r="K1966" s="195"/>
      <c r="L1966" s="120"/>
      <c r="M1966" s="120"/>
      <c r="N1966" s="120"/>
      <c r="O1966" s="120"/>
      <c r="P1966" s="120"/>
      <c r="Q1966" s="120"/>
      <c r="R1966" s="120"/>
      <c r="S1966" s="120"/>
    </row>
    <row r="1967" spans="1:19" ht="12.75" customHeight="1" x14ac:dyDescent="0.2">
      <c r="A1967" s="120"/>
      <c r="B1967" s="120"/>
      <c r="C1967" s="120"/>
      <c r="D1967" s="120"/>
      <c r="E1967" s="120"/>
      <c r="F1967" s="120"/>
      <c r="G1967" s="120"/>
      <c r="H1967" s="120"/>
      <c r="I1967" s="120"/>
      <c r="J1967" s="120"/>
      <c r="K1967" s="195"/>
      <c r="L1967" s="120"/>
      <c r="M1967" s="120"/>
      <c r="N1967" s="120"/>
      <c r="O1967" s="120"/>
      <c r="P1967" s="120"/>
      <c r="Q1967" s="120"/>
      <c r="R1967" s="120"/>
      <c r="S1967" s="120"/>
    </row>
    <row r="1968" spans="1:19" ht="12.75" customHeight="1" x14ac:dyDescent="0.2">
      <c r="A1968" s="120"/>
      <c r="B1968" s="120"/>
      <c r="C1968" s="120"/>
      <c r="D1968" s="120"/>
      <c r="E1968" s="120"/>
      <c r="F1968" s="120"/>
      <c r="G1968" s="120"/>
      <c r="H1968" s="120"/>
      <c r="I1968" s="120"/>
      <c r="J1968" s="120"/>
      <c r="K1968" s="195"/>
      <c r="L1968" s="120"/>
      <c r="M1968" s="120"/>
      <c r="N1968" s="120"/>
      <c r="O1968" s="120"/>
      <c r="P1968" s="120"/>
      <c r="Q1968" s="120"/>
      <c r="R1968" s="120"/>
      <c r="S1968" s="120"/>
    </row>
    <row r="1969" spans="1:19" ht="12.75" customHeight="1" x14ac:dyDescent="0.2">
      <c r="A1969" s="120"/>
      <c r="B1969" s="120"/>
      <c r="C1969" s="120"/>
      <c r="D1969" s="120"/>
      <c r="E1969" s="120"/>
      <c r="F1969" s="120"/>
      <c r="G1969" s="120"/>
      <c r="H1969" s="120"/>
      <c r="I1969" s="120"/>
      <c r="J1969" s="120"/>
      <c r="K1969" s="195"/>
      <c r="L1969" s="120"/>
      <c r="M1969" s="120"/>
      <c r="N1969" s="120"/>
      <c r="O1969" s="120"/>
      <c r="P1969" s="120"/>
      <c r="Q1969" s="120"/>
      <c r="R1969" s="120"/>
      <c r="S1969" s="120"/>
    </row>
    <row r="1970" spans="1:19" ht="12.75" customHeight="1" x14ac:dyDescent="0.2">
      <c r="A1970" s="120"/>
      <c r="B1970" s="120"/>
      <c r="C1970" s="120"/>
      <c r="D1970" s="120"/>
      <c r="E1970" s="120"/>
      <c r="F1970" s="120"/>
      <c r="G1970" s="120"/>
      <c r="H1970" s="120"/>
      <c r="I1970" s="120"/>
      <c r="J1970" s="120"/>
      <c r="K1970" s="195"/>
      <c r="L1970" s="120"/>
      <c r="M1970" s="120"/>
      <c r="N1970" s="120"/>
      <c r="O1970" s="120"/>
      <c r="P1970" s="120"/>
      <c r="Q1970" s="120"/>
      <c r="R1970" s="120"/>
      <c r="S1970" s="120"/>
    </row>
    <row r="1971" spans="1:19" ht="12.75" customHeight="1" x14ac:dyDescent="0.2">
      <c r="A1971" s="120"/>
      <c r="B1971" s="120"/>
      <c r="C1971" s="120"/>
      <c r="D1971" s="120"/>
      <c r="E1971" s="120"/>
      <c r="F1971" s="120"/>
      <c r="G1971" s="120"/>
      <c r="H1971" s="120"/>
      <c r="I1971" s="120"/>
      <c r="J1971" s="120"/>
      <c r="K1971" s="195"/>
      <c r="L1971" s="120"/>
      <c r="M1971" s="120"/>
      <c r="N1971" s="120"/>
      <c r="O1971" s="120"/>
      <c r="P1971" s="120"/>
      <c r="Q1971" s="120"/>
      <c r="R1971" s="120"/>
      <c r="S1971" s="120"/>
    </row>
    <row r="1972" spans="1:19" ht="12.75" customHeight="1" x14ac:dyDescent="0.2">
      <c r="A1972" s="120"/>
      <c r="B1972" s="120"/>
      <c r="C1972" s="120"/>
      <c r="D1972" s="120"/>
      <c r="E1972" s="120"/>
      <c r="F1972" s="120"/>
      <c r="G1972" s="120"/>
      <c r="H1972" s="120"/>
      <c r="I1972" s="120"/>
      <c r="J1972" s="120"/>
      <c r="K1972" s="195"/>
      <c r="L1972" s="120"/>
      <c r="M1972" s="120"/>
      <c r="N1972" s="120"/>
      <c r="O1972" s="120"/>
      <c r="P1972" s="120"/>
      <c r="Q1972" s="120"/>
      <c r="R1972" s="120"/>
      <c r="S1972" s="120"/>
    </row>
    <row r="1973" spans="1:19" ht="12.75" customHeight="1" x14ac:dyDescent="0.2">
      <c r="A1973" s="120"/>
      <c r="B1973" s="120"/>
      <c r="C1973" s="120"/>
      <c r="D1973" s="120"/>
      <c r="E1973" s="120"/>
      <c r="F1973" s="120"/>
      <c r="G1973" s="120"/>
      <c r="H1973" s="120"/>
      <c r="I1973" s="120"/>
      <c r="J1973" s="120"/>
      <c r="K1973" s="195"/>
      <c r="L1973" s="120"/>
      <c r="M1973" s="120"/>
      <c r="N1973" s="120"/>
      <c r="O1973" s="120"/>
      <c r="P1973" s="120"/>
      <c r="Q1973" s="120"/>
      <c r="R1973" s="120"/>
      <c r="S1973" s="120"/>
    </row>
    <row r="1974" spans="1:19" ht="12.75" customHeight="1" x14ac:dyDescent="0.2">
      <c r="A1974" s="120"/>
      <c r="B1974" s="120"/>
      <c r="C1974" s="120"/>
      <c r="D1974" s="120"/>
      <c r="E1974" s="120"/>
      <c r="F1974" s="120"/>
      <c r="G1974" s="120"/>
      <c r="H1974" s="120"/>
      <c r="I1974" s="120"/>
      <c r="J1974" s="120"/>
      <c r="K1974" s="195"/>
      <c r="L1974" s="120"/>
      <c r="M1974" s="120"/>
      <c r="N1974" s="120"/>
      <c r="O1974" s="120"/>
      <c r="P1974" s="120"/>
      <c r="Q1974" s="120"/>
      <c r="R1974" s="120"/>
      <c r="S1974" s="120"/>
    </row>
    <row r="1975" spans="1:19" ht="12.75" customHeight="1" x14ac:dyDescent="0.2">
      <c r="A1975" s="120"/>
      <c r="B1975" s="120"/>
      <c r="C1975" s="120"/>
      <c r="D1975" s="120"/>
      <c r="E1975" s="120"/>
      <c r="F1975" s="120"/>
      <c r="G1975" s="120"/>
      <c r="H1975" s="120"/>
      <c r="I1975" s="120"/>
      <c r="J1975" s="120"/>
      <c r="K1975" s="195"/>
      <c r="L1975" s="120"/>
      <c r="M1975" s="120"/>
      <c r="N1975" s="120"/>
      <c r="O1975" s="120"/>
      <c r="P1975" s="120"/>
      <c r="Q1975" s="120"/>
      <c r="R1975" s="120"/>
      <c r="S1975" s="120"/>
    </row>
    <row r="1976" spans="1:19" ht="12.75" customHeight="1" x14ac:dyDescent="0.2">
      <c r="A1976" s="120"/>
      <c r="B1976" s="120"/>
      <c r="C1976" s="120"/>
      <c r="D1976" s="120"/>
      <c r="E1976" s="120"/>
      <c r="F1976" s="120"/>
      <c r="G1976" s="120"/>
      <c r="H1976" s="120"/>
      <c r="I1976" s="120"/>
      <c r="J1976" s="120"/>
      <c r="K1976" s="195"/>
      <c r="L1976" s="120"/>
      <c r="M1976" s="120"/>
      <c r="N1976" s="120"/>
      <c r="O1976" s="120"/>
      <c r="P1976" s="120"/>
      <c r="Q1976" s="120"/>
      <c r="R1976" s="120"/>
      <c r="S1976" s="120"/>
    </row>
    <row r="1977" spans="1:19" ht="12.75" customHeight="1" x14ac:dyDescent="0.2">
      <c r="A1977" s="120"/>
      <c r="B1977" s="120"/>
      <c r="C1977" s="120"/>
      <c r="D1977" s="120"/>
      <c r="E1977" s="120"/>
      <c r="F1977" s="120"/>
      <c r="G1977" s="120"/>
      <c r="H1977" s="120"/>
      <c r="I1977" s="120"/>
      <c r="J1977" s="120"/>
      <c r="K1977" s="195"/>
      <c r="L1977" s="120"/>
      <c r="M1977" s="120"/>
      <c r="N1977" s="120"/>
      <c r="O1977" s="120"/>
      <c r="P1977" s="120"/>
      <c r="Q1977" s="120"/>
      <c r="R1977" s="120"/>
      <c r="S1977" s="120"/>
    </row>
    <row r="1978" spans="1:19" ht="12.75" customHeight="1" x14ac:dyDescent="0.2">
      <c r="A1978" s="120"/>
      <c r="B1978" s="120"/>
      <c r="C1978" s="120"/>
      <c r="D1978" s="120"/>
      <c r="E1978" s="120"/>
      <c r="F1978" s="120"/>
      <c r="G1978" s="120"/>
      <c r="H1978" s="120"/>
      <c r="I1978" s="120"/>
      <c r="J1978" s="120"/>
      <c r="K1978" s="195"/>
      <c r="L1978" s="120"/>
      <c r="M1978" s="120"/>
      <c r="N1978" s="120"/>
      <c r="O1978" s="120"/>
      <c r="P1978" s="120"/>
      <c r="Q1978" s="120"/>
      <c r="R1978" s="120"/>
      <c r="S1978" s="120"/>
    </row>
    <row r="1979" spans="1:19" ht="12.75" customHeight="1" x14ac:dyDescent="0.2">
      <c r="A1979" s="120"/>
      <c r="B1979" s="120"/>
      <c r="C1979" s="120"/>
      <c r="D1979" s="120"/>
      <c r="E1979" s="120"/>
      <c r="F1979" s="120"/>
      <c r="G1979" s="120"/>
      <c r="H1979" s="120"/>
      <c r="I1979" s="120"/>
      <c r="J1979" s="120"/>
      <c r="K1979" s="195"/>
      <c r="L1979" s="120"/>
      <c r="M1979" s="120"/>
      <c r="N1979" s="120"/>
      <c r="O1979" s="120"/>
      <c r="P1979" s="120"/>
      <c r="Q1979" s="120"/>
      <c r="R1979" s="120"/>
      <c r="S1979" s="120"/>
    </row>
    <row r="1980" spans="1:19" ht="12.75" customHeight="1" x14ac:dyDescent="0.2">
      <c r="A1980" s="120"/>
      <c r="B1980" s="120"/>
      <c r="C1980" s="120"/>
      <c r="D1980" s="120"/>
      <c r="E1980" s="120"/>
      <c r="F1980" s="120"/>
      <c r="G1980" s="120"/>
      <c r="H1980" s="120"/>
      <c r="I1980" s="120"/>
      <c r="J1980" s="120"/>
      <c r="K1980" s="195"/>
      <c r="L1980" s="120"/>
      <c r="M1980" s="120"/>
      <c r="N1980" s="120"/>
      <c r="O1980" s="120"/>
      <c r="P1980" s="120"/>
      <c r="Q1980" s="120"/>
      <c r="R1980" s="120"/>
      <c r="S1980" s="120"/>
    </row>
    <row r="1981" spans="1:19" ht="12.75" customHeight="1" x14ac:dyDescent="0.2">
      <c r="A1981" s="120"/>
      <c r="B1981" s="120"/>
      <c r="C1981" s="120"/>
      <c r="D1981" s="120"/>
      <c r="E1981" s="120"/>
      <c r="F1981" s="120"/>
      <c r="G1981" s="120"/>
      <c r="H1981" s="120"/>
      <c r="I1981" s="120"/>
      <c r="J1981" s="120"/>
      <c r="K1981" s="195"/>
      <c r="L1981" s="120"/>
      <c r="M1981" s="120"/>
      <c r="N1981" s="120"/>
      <c r="O1981" s="120"/>
      <c r="P1981" s="120"/>
      <c r="Q1981" s="120"/>
      <c r="R1981" s="120"/>
      <c r="S1981" s="120"/>
    </row>
    <row r="1982" spans="1:19" ht="12.75" customHeight="1" x14ac:dyDescent="0.2">
      <c r="A1982" s="120"/>
      <c r="B1982" s="120"/>
      <c r="C1982" s="120"/>
      <c r="D1982" s="120"/>
      <c r="E1982" s="120"/>
      <c r="F1982" s="120"/>
      <c r="G1982" s="120"/>
      <c r="H1982" s="120"/>
      <c r="I1982" s="120"/>
      <c r="J1982" s="120"/>
      <c r="K1982" s="195"/>
      <c r="L1982" s="120"/>
      <c r="M1982" s="120"/>
      <c r="N1982" s="120"/>
      <c r="O1982" s="120"/>
      <c r="P1982" s="120"/>
      <c r="Q1982" s="120"/>
      <c r="R1982" s="120"/>
      <c r="S1982" s="120"/>
    </row>
    <row r="1983" spans="1:19" ht="12.75" customHeight="1" x14ac:dyDescent="0.2">
      <c r="A1983" s="120"/>
      <c r="B1983" s="120"/>
      <c r="C1983" s="120"/>
      <c r="D1983" s="120"/>
      <c r="E1983" s="120"/>
      <c r="F1983" s="120"/>
      <c r="G1983" s="120"/>
      <c r="H1983" s="120"/>
      <c r="I1983" s="120"/>
      <c r="J1983" s="120"/>
      <c r="K1983" s="195"/>
      <c r="L1983" s="120"/>
      <c r="M1983" s="120"/>
      <c r="N1983" s="120"/>
      <c r="O1983" s="120"/>
      <c r="P1983" s="120"/>
      <c r="Q1983" s="120"/>
      <c r="R1983" s="120"/>
      <c r="S1983" s="120"/>
    </row>
    <row r="1984" spans="1:19" ht="12.75" customHeight="1" x14ac:dyDescent="0.2">
      <c r="A1984" s="120"/>
      <c r="B1984" s="120"/>
      <c r="C1984" s="120"/>
      <c r="D1984" s="120"/>
      <c r="E1984" s="120"/>
      <c r="F1984" s="120"/>
      <c r="G1984" s="120"/>
      <c r="H1984" s="120"/>
      <c r="I1984" s="120"/>
      <c r="J1984" s="120"/>
      <c r="K1984" s="195"/>
      <c r="L1984" s="120"/>
      <c r="M1984" s="120"/>
      <c r="N1984" s="120"/>
      <c r="O1984" s="120"/>
      <c r="P1984" s="120"/>
      <c r="Q1984" s="120"/>
      <c r="R1984" s="120"/>
      <c r="S1984" s="120"/>
    </row>
    <row r="1985" spans="1:19" ht="12.75" customHeight="1" x14ac:dyDescent="0.2">
      <c r="A1985" s="120"/>
      <c r="B1985" s="120"/>
      <c r="C1985" s="120"/>
      <c r="D1985" s="120"/>
      <c r="E1985" s="120"/>
      <c r="F1985" s="120"/>
      <c r="G1985" s="120"/>
      <c r="H1985" s="120"/>
      <c r="I1985" s="120"/>
      <c r="J1985" s="120"/>
      <c r="K1985" s="195"/>
      <c r="L1985" s="120"/>
      <c r="M1985" s="120"/>
      <c r="N1985" s="120"/>
      <c r="O1985" s="120"/>
      <c r="P1985" s="120"/>
      <c r="Q1985" s="120"/>
      <c r="R1985" s="120"/>
      <c r="S1985" s="120"/>
    </row>
    <row r="1986" spans="1:19" ht="12.75" customHeight="1" x14ac:dyDescent="0.2">
      <c r="A1986" s="120"/>
      <c r="B1986" s="120"/>
      <c r="C1986" s="120"/>
      <c r="D1986" s="120"/>
      <c r="E1986" s="120"/>
      <c r="F1986" s="120"/>
      <c r="G1986" s="120"/>
      <c r="H1986" s="120"/>
      <c r="I1986" s="120"/>
      <c r="J1986" s="120"/>
      <c r="K1986" s="195"/>
      <c r="L1986" s="120"/>
      <c r="M1986" s="120"/>
      <c r="N1986" s="120"/>
      <c r="O1986" s="120"/>
      <c r="P1986" s="120"/>
      <c r="Q1986" s="120"/>
      <c r="R1986" s="120"/>
      <c r="S1986" s="120"/>
    </row>
    <row r="1987" spans="1:19" ht="12.75" customHeight="1" x14ac:dyDescent="0.2">
      <c r="A1987" s="120"/>
      <c r="B1987" s="120"/>
      <c r="C1987" s="120"/>
      <c r="D1987" s="120"/>
      <c r="E1987" s="120"/>
      <c r="F1987" s="120"/>
      <c r="G1987" s="120"/>
      <c r="H1987" s="120"/>
      <c r="I1987" s="120"/>
      <c r="J1987" s="120"/>
      <c r="K1987" s="195"/>
      <c r="L1987" s="120"/>
      <c r="M1987" s="120"/>
      <c r="N1987" s="120"/>
      <c r="O1987" s="120"/>
      <c r="P1987" s="120"/>
      <c r="Q1987" s="120"/>
      <c r="R1987" s="120"/>
      <c r="S1987" s="120"/>
    </row>
    <row r="1988" spans="1:19" ht="12.75" customHeight="1" x14ac:dyDescent="0.2">
      <c r="A1988" s="120"/>
      <c r="B1988" s="120"/>
      <c r="C1988" s="120"/>
      <c r="D1988" s="120"/>
      <c r="E1988" s="120"/>
      <c r="F1988" s="120"/>
      <c r="G1988" s="120"/>
      <c r="H1988" s="120"/>
      <c r="I1988" s="120"/>
      <c r="J1988" s="120"/>
      <c r="K1988" s="195"/>
      <c r="L1988" s="120"/>
      <c r="M1988" s="120"/>
      <c r="N1988" s="120"/>
      <c r="O1988" s="120"/>
      <c r="P1988" s="120"/>
      <c r="Q1988" s="120"/>
      <c r="R1988" s="120"/>
      <c r="S1988" s="120"/>
    </row>
    <row r="1989" spans="1:19" ht="12.75" customHeight="1" x14ac:dyDescent="0.2">
      <c r="A1989" s="120"/>
      <c r="B1989" s="120"/>
      <c r="C1989" s="120"/>
      <c r="D1989" s="120"/>
      <c r="E1989" s="120"/>
      <c r="F1989" s="120"/>
      <c r="G1989" s="120"/>
      <c r="H1989" s="120"/>
      <c r="I1989" s="120"/>
      <c r="J1989" s="120"/>
      <c r="K1989" s="195"/>
      <c r="L1989" s="120"/>
      <c r="M1989" s="120"/>
      <c r="N1989" s="120"/>
      <c r="O1989" s="120"/>
      <c r="P1989" s="120"/>
      <c r="Q1989" s="120"/>
      <c r="R1989" s="120"/>
      <c r="S1989" s="120"/>
    </row>
    <row r="1990" spans="1:19" ht="12.75" customHeight="1" x14ac:dyDescent="0.2">
      <c r="A1990" s="120"/>
      <c r="B1990" s="120"/>
      <c r="C1990" s="120"/>
      <c r="D1990" s="120"/>
      <c r="E1990" s="120"/>
      <c r="F1990" s="120"/>
      <c r="G1990" s="120"/>
      <c r="H1990" s="120"/>
      <c r="I1990" s="120"/>
      <c r="J1990" s="120"/>
      <c r="K1990" s="195"/>
      <c r="L1990" s="120"/>
      <c r="M1990" s="120"/>
      <c r="N1990" s="120"/>
      <c r="O1990" s="120"/>
      <c r="P1990" s="120"/>
      <c r="Q1990" s="120"/>
      <c r="R1990" s="120"/>
      <c r="S1990" s="120"/>
    </row>
    <row r="1991" spans="1:19" ht="12.75" customHeight="1" x14ac:dyDescent="0.2">
      <c r="A1991" s="120"/>
      <c r="B1991" s="120"/>
      <c r="C1991" s="120"/>
      <c r="D1991" s="120"/>
      <c r="E1991" s="120"/>
      <c r="F1991" s="120"/>
      <c r="G1991" s="120"/>
      <c r="H1991" s="120"/>
      <c r="I1991" s="120"/>
      <c r="J1991" s="120"/>
      <c r="K1991" s="195"/>
      <c r="L1991" s="120"/>
      <c r="M1991" s="120"/>
      <c r="N1991" s="120"/>
      <c r="O1991" s="120"/>
      <c r="P1991" s="120"/>
      <c r="Q1991" s="120"/>
      <c r="R1991" s="120"/>
      <c r="S1991" s="120"/>
    </row>
    <row r="1992" spans="1:19" ht="12.75" customHeight="1" x14ac:dyDescent="0.2">
      <c r="A1992" s="120"/>
      <c r="B1992" s="120"/>
      <c r="C1992" s="120"/>
      <c r="D1992" s="120"/>
      <c r="E1992" s="120"/>
      <c r="F1992" s="120"/>
      <c r="G1992" s="120"/>
      <c r="H1992" s="120"/>
      <c r="I1992" s="120"/>
      <c r="J1992" s="120"/>
      <c r="K1992" s="195"/>
      <c r="L1992" s="120"/>
      <c r="M1992" s="120"/>
      <c r="N1992" s="120"/>
      <c r="O1992" s="120"/>
      <c r="P1992" s="120"/>
      <c r="Q1992" s="120"/>
      <c r="R1992" s="120"/>
      <c r="S1992" s="120"/>
    </row>
    <row r="1993" spans="1:19" ht="12.75" customHeight="1" x14ac:dyDescent="0.2">
      <c r="A1993" s="120"/>
      <c r="B1993" s="120"/>
      <c r="C1993" s="120"/>
      <c r="D1993" s="120"/>
      <c r="E1993" s="120"/>
      <c r="F1993" s="120"/>
      <c r="G1993" s="120"/>
      <c r="H1993" s="120"/>
      <c r="I1993" s="120"/>
      <c r="J1993" s="120"/>
      <c r="K1993" s="195"/>
      <c r="L1993" s="120"/>
      <c r="M1993" s="120"/>
      <c r="N1993" s="120"/>
      <c r="O1993" s="120"/>
      <c r="P1993" s="120"/>
      <c r="Q1993" s="120"/>
      <c r="R1993" s="120"/>
      <c r="S1993" s="120"/>
    </row>
    <row r="1994" spans="1:19" ht="12.75" customHeight="1" x14ac:dyDescent="0.2">
      <c r="A1994" s="120"/>
      <c r="B1994" s="120"/>
      <c r="C1994" s="120"/>
      <c r="D1994" s="120"/>
      <c r="E1994" s="120"/>
      <c r="F1994" s="120"/>
      <c r="G1994" s="120"/>
      <c r="H1994" s="120"/>
      <c r="I1994" s="120"/>
      <c r="J1994" s="120"/>
      <c r="K1994" s="195"/>
      <c r="L1994" s="120"/>
      <c r="M1994" s="120"/>
      <c r="N1994" s="120"/>
      <c r="O1994" s="120"/>
      <c r="P1994" s="120"/>
      <c r="Q1994" s="120"/>
      <c r="R1994" s="120"/>
      <c r="S1994" s="120"/>
    </row>
    <row r="1995" spans="1:19" ht="12.75" customHeight="1" x14ac:dyDescent="0.2">
      <c r="A1995" s="120"/>
      <c r="B1995" s="120"/>
      <c r="C1995" s="120"/>
      <c r="D1995" s="120"/>
      <c r="E1995" s="120"/>
      <c r="F1995" s="120"/>
      <c r="G1995" s="120"/>
      <c r="H1995" s="120"/>
      <c r="I1995" s="120"/>
      <c r="J1995" s="120"/>
      <c r="K1995" s="195"/>
      <c r="L1995" s="120"/>
      <c r="M1995" s="120"/>
      <c r="N1995" s="120"/>
      <c r="O1995" s="120"/>
      <c r="P1995" s="120"/>
      <c r="Q1995" s="120"/>
      <c r="R1995" s="120"/>
      <c r="S1995" s="120"/>
    </row>
    <row r="1996" spans="1:19" ht="12.75" customHeight="1" x14ac:dyDescent="0.2">
      <c r="A1996" s="120"/>
      <c r="B1996" s="120"/>
      <c r="C1996" s="120"/>
      <c r="D1996" s="120"/>
      <c r="E1996" s="120"/>
      <c r="F1996" s="120"/>
      <c r="G1996" s="120"/>
      <c r="H1996" s="120"/>
      <c r="I1996" s="120"/>
      <c r="J1996" s="120"/>
      <c r="K1996" s="195"/>
      <c r="L1996" s="120"/>
      <c r="M1996" s="120"/>
      <c r="N1996" s="120"/>
      <c r="O1996" s="120"/>
      <c r="P1996" s="120"/>
      <c r="Q1996" s="120"/>
      <c r="R1996" s="120"/>
      <c r="S1996" s="120"/>
    </row>
    <row r="1997" spans="1:19" ht="12.75" customHeight="1" x14ac:dyDescent="0.2">
      <c r="A1997" s="120"/>
      <c r="B1997" s="120"/>
      <c r="C1997" s="120"/>
      <c r="D1997" s="120"/>
      <c r="E1997" s="120"/>
      <c r="F1997" s="120"/>
      <c r="G1997" s="120"/>
      <c r="H1997" s="120"/>
      <c r="I1997" s="120"/>
      <c r="J1997" s="120"/>
      <c r="K1997" s="195"/>
      <c r="L1997" s="120"/>
      <c r="M1997" s="120"/>
      <c r="N1997" s="120"/>
      <c r="O1997" s="120"/>
      <c r="P1997" s="120"/>
      <c r="Q1997" s="120"/>
      <c r="R1997" s="120"/>
      <c r="S1997" s="120"/>
    </row>
    <row r="1998" spans="1:19" ht="12.75" customHeight="1" x14ac:dyDescent="0.2">
      <c r="A1998" s="120"/>
      <c r="B1998" s="120"/>
      <c r="C1998" s="120"/>
      <c r="D1998" s="120"/>
      <c r="E1998" s="120"/>
      <c r="F1998" s="120"/>
      <c r="G1998" s="120"/>
      <c r="H1998" s="120"/>
      <c r="I1998" s="120"/>
      <c r="J1998" s="120"/>
      <c r="K1998" s="195"/>
      <c r="L1998" s="120"/>
      <c r="M1998" s="120"/>
      <c r="N1998" s="120"/>
      <c r="O1998" s="120"/>
      <c r="P1998" s="120"/>
      <c r="Q1998" s="120"/>
      <c r="R1998" s="120"/>
      <c r="S1998" s="120"/>
    </row>
    <row r="1999" spans="1:19" ht="12.75" customHeight="1" x14ac:dyDescent="0.2">
      <c r="A1999" s="120"/>
      <c r="B1999" s="120"/>
      <c r="C1999" s="120"/>
      <c r="D1999" s="120"/>
      <c r="E1999" s="120"/>
      <c r="F1999" s="120"/>
      <c r="G1999" s="120"/>
      <c r="H1999" s="120"/>
      <c r="I1999" s="120"/>
      <c r="J1999" s="120"/>
      <c r="K1999" s="195"/>
      <c r="L1999" s="120"/>
      <c r="M1999" s="120"/>
      <c r="N1999" s="120"/>
      <c r="O1999" s="120"/>
      <c r="P1999" s="120"/>
      <c r="Q1999" s="120"/>
      <c r="R1999" s="120"/>
      <c r="S1999" s="120"/>
    </row>
    <row r="2000" spans="1:19" ht="12.75" customHeight="1" x14ac:dyDescent="0.2">
      <c r="A2000" s="120"/>
      <c r="B2000" s="120"/>
      <c r="C2000" s="120"/>
      <c r="D2000" s="120"/>
      <c r="E2000" s="120"/>
      <c r="F2000" s="120"/>
      <c r="G2000" s="120"/>
      <c r="H2000" s="120"/>
      <c r="I2000" s="120"/>
      <c r="J2000" s="120"/>
      <c r="K2000" s="195"/>
      <c r="L2000" s="120"/>
      <c r="M2000" s="120"/>
      <c r="N2000" s="120"/>
      <c r="O2000" s="120"/>
      <c r="P2000" s="120"/>
      <c r="Q2000" s="120"/>
      <c r="R2000" s="120"/>
      <c r="S2000" s="120"/>
    </row>
    <row r="2001" spans="1:19" ht="12.75" customHeight="1" x14ac:dyDescent="0.2">
      <c r="A2001" s="120"/>
      <c r="B2001" s="120"/>
      <c r="C2001" s="120"/>
      <c r="D2001" s="120"/>
      <c r="E2001" s="120"/>
      <c r="F2001" s="120"/>
      <c r="G2001" s="120"/>
      <c r="H2001" s="120"/>
      <c r="I2001" s="120"/>
      <c r="J2001" s="120"/>
      <c r="K2001" s="195"/>
      <c r="L2001" s="120"/>
      <c r="M2001" s="120"/>
      <c r="N2001" s="120"/>
      <c r="O2001" s="120"/>
      <c r="P2001" s="120"/>
      <c r="Q2001" s="120"/>
      <c r="R2001" s="120"/>
      <c r="S2001" s="120"/>
    </row>
    <row r="2002" spans="1:19" ht="12.75" customHeight="1" x14ac:dyDescent="0.2">
      <c r="A2002" s="120"/>
      <c r="B2002" s="120"/>
      <c r="C2002" s="120"/>
      <c r="D2002" s="120"/>
      <c r="E2002" s="120"/>
      <c r="F2002" s="120"/>
      <c r="G2002" s="120"/>
      <c r="H2002" s="120"/>
      <c r="I2002" s="120"/>
      <c r="J2002" s="120"/>
      <c r="K2002" s="195"/>
      <c r="L2002" s="120"/>
      <c r="M2002" s="120"/>
      <c r="N2002" s="120"/>
      <c r="O2002" s="120"/>
      <c r="P2002" s="120"/>
      <c r="Q2002" s="120"/>
      <c r="R2002" s="120"/>
      <c r="S2002" s="120"/>
    </row>
    <row r="2003" spans="1:19" ht="12.75" customHeight="1" x14ac:dyDescent="0.2">
      <c r="A2003" s="120"/>
      <c r="B2003" s="120"/>
      <c r="C2003" s="120"/>
      <c r="D2003" s="120"/>
      <c r="E2003" s="120"/>
      <c r="F2003" s="120"/>
      <c r="G2003" s="120"/>
      <c r="H2003" s="120"/>
      <c r="I2003" s="120"/>
      <c r="J2003" s="120"/>
      <c r="K2003" s="195"/>
      <c r="L2003" s="120"/>
      <c r="M2003" s="120"/>
      <c r="N2003" s="120"/>
      <c r="O2003" s="120"/>
      <c r="P2003" s="120"/>
      <c r="Q2003" s="120"/>
      <c r="R2003" s="120"/>
      <c r="S2003" s="120"/>
    </row>
    <row r="2004" spans="1:19" ht="12.75" customHeight="1" x14ac:dyDescent="0.2">
      <c r="A2004" s="120"/>
      <c r="B2004" s="120"/>
      <c r="C2004" s="120"/>
      <c r="D2004" s="120"/>
      <c r="E2004" s="120"/>
      <c r="F2004" s="120"/>
      <c r="G2004" s="120"/>
      <c r="H2004" s="120"/>
      <c r="I2004" s="120"/>
      <c r="J2004" s="120"/>
      <c r="K2004" s="195"/>
      <c r="L2004" s="120"/>
      <c r="M2004" s="120"/>
      <c r="N2004" s="120"/>
      <c r="O2004" s="120"/>
      <c r="P2004" s="120"/>
      <c r="Q2004" s="120"/>
      <c r="R2004" s="120"/>
      <c r="S2004" s="120"/>
    </row>
    <row r="2005" spans="1:19" ht="12.75" customHeight="1" x14ac:dyDescent="0.2">
      <c r="A2005" s="120"/>
      <c r="B2005" s="120"/>
      <c r="C2005" s="120"/>
      <c r="D2005" s="120"/>
      <c r="E2005" s="120"/>
      <c r="F2005" s="120"/>
      <c r="G2005" s="120"/>
      <c r="H2005" s="120"/>
      <c r="I2005" s="120"/>
      <c r="J2005" s="120"/>
      <c r="K2005" s="195"/>
      <c r="L2005" s="120"/>
      <c r="M2005" s="120"/>
      <c r="N2005" s="120"/>
      <c r="O2005" s="120"/>
      <c r="P2005" s="120"/>
      <c r="Q2005" s="120"/>
      <c r="R2005" s="120"/>
      <c r="S2005" s="120"/>
    </row>
    <row r="2006" spans="1:19" ht="12.75" customHeight="1" x14ac:dyDescent="0.2">
      <c r="A2006" s="120"/>
      <c r="B2006" s="120"/>
      <c r="C2006" s="120"/>
      <c r="D2006" s="120"/>
      <c r="E2006" s="120"/>
      <c r="F2006" s="120"/>
      <c r="G2006" s="120"/>
      <c r="H2006" s="120"/>
      <c r="I2006" s="120"/>
      <c r="J2006" s="120"/>
      <c r="K2006" s="195"/>
      <c r="L2006" s="120"/>
      <c r="M2006" s="120"/>
      <c r="N2006" s="120"/>
      <c r="O2006" s="120"/>
      <c r="P2006" s="120"/>
      <c r="Q2006" s="120"/>
      <c r="R2006" s="120"/>
      <c r="S2006" s="120"/>
    </row>
    <row r="2007" spans="1:19" ht="12.75" customHeight="1" x14ac:dyDescent="0.2">
      <c r="A2007" s="120"/>
      <c r="B2007" s="120"/>
      <c r="C2007" s="120"/>
      <c r="D2007" s="120"/>
      <c r="E2007" s="120"/>
      <c r="F2007" s="120"/>
      <c r="G2007" s="120"/>
      <c r="H2007" s="120"/>
      <c r="I2007" s="120"/>
      <c r="J2007" s="120"/>
      <c r="K2007" s="195"/>
      <c r="L2007" s="120"/>
      <c r="M2007" s="120"/>
      <c r="N2007" s="120"/>
      <c r="O2007" s="120"/>
      <c r="P2007" s="120"/>
      <c r="Q2007" s="120"/>
      <c r="R2007" s="120"/>
      <c r="S2007" s="120"/>
    </row>
    <row r="2008" spans="1:19" ht="12.75" customHeight="1" x14ac:dyDescent="0.2">
      <c r="A2008" s="120"/>
      <c r="B2008" s="120"/>
      <c r="C2008" s="120"/>
      <c r="D2008" s="120"/>
      <c r="E2008" s="120"/>
      <c r="F2008" s="120"/>
      <c r="G2008" s="120"/>
      <c r="H2008" s="120"/>
      <c r="I2008" s="120"/>
      <c r="J2008" s="120"/>
      <c r="K2008" s="195"/>
      <c r="L2008" s="120"/>
      <c r="M2008" s="120"/>
      <c r="N2008" s="120"/>
      <c r="O2008" s="120"/>
      <c r="P2008" s="120"/>
      <c r="Q2008" s="120"/>
      <c r="R2008" s="120"/>
      <c r="S2008" s="120"/>
    </row>
    <row r="2009" spans="1:19" ht="12.75" customHeight="1" x14ac:dyDescent="0.2">
      <c r="A2009" s="120"/>
      <c r="B2009" s="120"/>
      <c r="C2009" s="120"/>
      <c r="D2009" s="120"/>
      <c r="E2009" s="120"/>
      <c r="F2009" s="120"/>
      <c r="G2009" s="120"/>
      <c r="H2009" s="120"/>
      <c r="I2009" s="120"/>
      <c r="J2009" s="120"/>
      <c r="K2009" s="195"/>
      <c r="L2009" s="120"/>
      <c r="M2009" s="120"/>
      <c r="N2009" s="120"/>
      <c r="O2009" s="120"/>
      <c r="P2009" s="120"/>
      <c r="Q2009" s="120"/>
      <c r="R2009" s="120"/>
      <c r="S2009" s="120"/>
    </row>
    <row r="2010" spans="1:19" ht="12.75" customHeight="1" x14ac:dyDescent="0.2">
      <c r="A2010" s="120"/>
      <c r="B2010" s="120"/>
      <c r="C2010" s="120"/>
      <c r="D2010" s="120"/>
      <c r="E2010" s="120"/>
      <c r="F2010" s="120"/>
      <c r="G2010" s="120"/>
      <c r="H2010" s="120"/>
      <c r="I2010" s="120"/>
      <c r="J2010" s="120"/>
      <c r="K2010" s="195"/>
      <c r="L2010" s="120"/>
      <c r="M2010" s="120"/>
      <c r="N2010" s="120"/>
      <c r="O2010" s="120"/>
      <c r="P2010" s="120"/>
      <c r="Q2010" s="120"/>
      <c r="R2010" s="120"/>
      <c r="S2010" s="120"/>
    </row>
    <row r="2011" spans="1:19" ht="12.75" customHeight="1" x14ac:dyDescent="0.2">
      <c r="A2011" s="120"/>
      <c r="B2011" s="120"/>
      <c r="C2011" s="120"/>
      <c r="D2011" s="120"/>
      <c r="E2011" s="120"/>
      <c r="F2011" s="120"/>
      <c r="G2011" s="120"/>
      <c r="H2011" s="120"/>
      <c r="I2011" s="120"/>
      <c r="J2011" s="120"/>
      <c r="K2011" s="195"/>
      <c r="L2011" s="120"/>
      <c r="M2011" s="120"/>
      <c r="N2011" s="120"/>
      <c r="O2011" s="120"/>
      <c r="P2011" s="120"/>
      <c r="Q2011" s="120"/>
      <c r="R2011" s="120"/>
      <c r="S2011" s="120"/>
    </row>
    <row r="2012" spans="1:19" ht="12.75" customHeight="1" x14ac:dyDescent="0.2">
      <c r="A2012" s="120"/>
      <c r="B2012" s="120"/>
      <c r="C2012" s="120"/>
      <c r="D2012" s="120"/>
      <c r="E2012" s="120"/>
      <c r="F2012" s="120"/>
      <c r="G2012" s="120"/>
      <c r="H2012" s="120"/>
      <c r="I2012" s="120"/>
      <c r="J2012" s="120"/>
      <c r="K2012" s="195"/>
      <c r="L2012" s="120"/>
      <c r="M2012" s="120"/>
      <c r="N2012" s="120"/>
      <c r="O2012" s="120"/>
      <c r="P2012" s="120"/>
      <c r="Q2012" s="120"/>
      <c r="R2012" s="120"/>
      <c r="S2012" s="120"/>
    </row>
    <row r="2013" spans="1:19" ht="12.75" customHeight="1" x14ac:dyDescent="0.2">
      <c r="A2013" s="120"/>
      <c r="B2013" s="120"/>
      <c r="C2013" s="120"/>
      <c r="D2013" s="120"/>
      <c r="E2013" s="120"/>
      <c r="F2013" s="120"/>
      <c r="G2013" s="120"/>
      <c r="H2013" s="120"/>
      <c r="I2013" s="120"/>
      <c r="J2013" s="120"/>
      <c r="K2013" s="195"/>
      <c r="L2013" s="120"/>
      <c r="M2013" s="120"/>
      <c r="N2013" s="120"/>
      <c r="O2013" s="120"/>
      <c r="P2013" s="120"/>
      <c r="Q2013" s="120"/>
      <c r="R2013" s="120"/>
      <c r="S2013" s="120"/>
    </row>
    <row r="2014" spans="1:19" ht="12.75" customHeight="1" x14ac:dyDescent="0.2">
      <c r="A2014" s="120"/>
      <c r="B2014" s="120"/>
      <c r="C2014" s="120"/>
      <c r="D2014" s="120"/>
      <c r="E2014" s="120"/>
      <c r="F2014" s="120"/>
      <c r="G2014" s="120"/>
      <c r="H2014" s="120"/>
      <c r="I2014" s="120"/>
      <c r="J2014" s="120"/>
      <c r="K2014" s="195"/>
      <c r="L2014" s="120"/>
      <c r="M2014" s="120"/>
      <c r="N2014" s="120"/>
      <c r="O2014" s="120"/>
      <c r="P2014" s="120"/>
      <c r="Q2014" s="120"/>
      <c r="R2014" s="120"/>
      <c r="S2014" s="120"/>
    </row>
    <row r="2015" spans="1:19" ht="12.75" customHeight="1" x14ac:dyDescent="0.2">
      <c r="A2015" s="120"/>
      <c r="B2015" s="120"/>
      <c r="C2015" s="120"/>
      <c r="D2015" s="120"/>
      <c r="E2015" s="120"/>
      <c r="F2015" s="120"/>
      <c r="G2015" s="120"/>
      <c r="H2015" s="120"/>
      <c r="I2015" s="120"/>
      <c r="J2015" s="120"/>
      <c r="K2015" s="195"/>
      <c r="L2015" s="120"/>
      <c r="M2015" s="120"/>
      <c r="N2015" s="120"/>
      <c r="O2015" s="120"/>
      <c r="P2015" s="120"/>
      <c r="Q2015" s="120"/>
      <c r="R2015" s="120"/>
      <c r="S2015" s="120"/>
    </row>
    <row r="2016" spans="1:19" ht="12.75" customHeight="1" x14ac:dyDescent="0.2">
      <c r="A2016" s="120"/>
      <c r="B2016" s="120"/>
      <c r="C2016" s="120"/>
      <c r="D2016" s="120"/>
      <c r="E2016" s="120"/>
      <c r="F2016" s="120"/>
      <c r="G2016" s="120"/>
      <c r="H2016" s="120"/>
      <c r="I2016" s="120"/>
      <c r="J2016" s="120"/>
      <c r="K2016" s="195"/>
      <c r="L2016" s="120"/>
      <c r="M2016" s="120"/>
      <c r="N2016" s="120"/>
      <c r="O2016" s="120"/>
      <c r="P2016" s="120"/>
      <c r="Q2016" s="120"/>
      <c r="R2016" s="120"/>
      <c r="S2016" s="120"/>
    </row>
    <row r="2017" spans="1:19" ht="12.75" customHeight="1" x14ac:dyDescent="0.2">
      <c r="A2017" s="120"/>
      <c r="B2017" s="120"/>
      <c r="C2017" s="120"/>
      <c r="D2017" s="120"/>
      <c r="E2017" s="120"/>
      <c r="F2017" s="120"/>
      <c r="G2017" s="120"/>
      <c r="H2017" s="120"/>
      <c r="I2017" s="120"/>
      <c r="J2017" s="120"/>
      <c r="K2017" s="195"/>
      <c r="L2017" s="120"/>
      <c r="M2017" s="120"/>
      <c r="N2017" s="120"/>
      <c r="O2017" s="120"/>
      <c r="P2017" s="120"/>
      <c r="Q2017" s="120"/>
      <c r="R2017" s="120"/>
      <c r="S2017" s="120"/>
    </row>
    <row r="2018" spans="1:19" ht="12.75" customHeight="1" x14ac:dyDescent="0.2">
      <c r="A2018" s="120"/>
      <c r="B2018" s="120"/>
      <c r="C2018" s="120"/>
      <c r="D2018" s="120"/>
      <c r="E2018" s="120"/>
      <c r="F2018" s="120"/>
      <c r="G2018" s="120"/>
      <c r="H2018" s="120"/>
      <c r="I2018" s="120"/>
      <c r="J2018" s="120"/>
      <c r="K2018" s="195"/>
      <c r="L2018" s="120"/>
      <c r="M2018" s="120"/>
      <c r="N2018" s="120"/>
      <c r="O2018" s="120"/>
      <c r="P2018" s="120"/>
      <c r="Q2018" s="120"/>
      <c r="R2018" s="120"/>
      <c r="S2018" s="120"/>
    </row>
    <row r="2019" spans="1:19" ht="12.75" customHeight="1" x14ac:dyDescent="0.2">
      <c r="A2019" s="120"/>
      <c r="B2019" s="120"/>
      <c r="C2019" s="120"/>
      <c r="D2019" s="120"/>
      <c r="E2019" s="120"/>
      <c r="F2019" s="120"/>
      <c r="G2019" s="120"/>
      <c r="H2019" s="120"/>
      <c r="I2019" s="120"/>
      <c r="J2019" s="120"/>
      <c r="K2019" s="195"/>
      <c r="L2019" s="120"/>
      <c r="M2019" s="120"/>
      <c r="N2019" s="120"/>
      <c r="O2019" s="120"/>
      <c r="P2019" s="120"/>
      <c r="Q2019" s="120"/>
      <c r="R2019" s="120"/>
      <c r="S2019" s="120"/>
    </row>
    <row r="2020" spans="1:19" ht="12.75" customHeight="1" x14ac:dyDescent="0.2">
      <c r="A2020" s="120"/>
      <c r="B2020" s="120"/>
      <c r="C2020" s="120"/>
      <c r="D2020" s="120"/>
      <c r="E2020" s="120"/>
      <c r="F2020" s="120"/>
      <c r="G2020" s="120"/>
      <c r="H2020" s="120"/>
      <c r="I2020" s="120"/>
      <c r="J2020" s="120"/>
      <c r="K2020" s="195"/>
      <c r="L2020" s="120"/>
      <c r="M2020" s="120"/>
      <c r="N2020" s="120"/>
      <c r="O2020" s="120"/>
      <c r="P2020" s="120"/>
      <c r="Q2020" s="120"/>
      <c r="R2020" s="120"/>
      <c r="S2020" s="120"/>
    </row>
    <row r="2021" spans="1:19" ht="12.75" customHeight="1" x14ac:dyDescent="0.2">
      <c r="A2021" s="120"/>
      <c r="B2021" s="120"/>
      <c r="C2021" s="120"/>
      <c r="D2021" s="120"/>
      <c r="E2021" s="120"/>
      <c r="F2021" s="120"/>
      <c r="G2021" s="120"/>
      <c r="H2021" s="120"/>
      <c r="I2021" s="120"/>
      <c r="J2021" s="120"/>
      <c r="K2021" s="195"/>
      <c r="L2021" s="120"/>
      <c r="M2021" s="120"/>
      <c r="N2021" s="120"/>
      <c r="O2021" s="120"/>
      <c r="P2021" s="120"/>
      <c r="Q2021" s="120"/>
      <c r="R2021" s="120"/>
      <c r="S2021" s="120"/>
    </row>
    <row r="2022" spans="1:19" ht="12.75" customHeight="1" x14ac:dyDescent="0.2">
      <c r="A2022" s="120"/>
      <c r="B2022" s="120"/>
      <c r="C2022" s="120"/>
      <c r="D2022" s="120"/>
      <c r="E2022" s="120"/>
      <c r="F2022" s="120"/>
      <c r="G2022" s="120"/>
      <c r="H2022" s="120"/>
      <c r="I2022" s="120"/>
      <c r="J2022" s="120"/>
      <c r="K2022" s="195"/>
      <c r="L2022" s="120"/>
      <c r="M2022" s="120"/>
      <c r="N2022" s="120"/>
      <c r="O2022" s="120"/>
      <c r="P2022" s="120"/>
      <c r="Q2022" s="120"/>
      <c r="R2022" s="120"/>
      <c r="S2022" s="120"/>
    </row>
    <row r="2023" spans="1:19" ht="12.75" customHeight="1" x14ac:dyDescent="0.2">
      <c r="A2023" s="120"/>
      <c r="B2023" s="120"/>
      <c r="C2023" s="120"/>
      <c r="D2023" s="120"/>
      <c r="E2023" s="120"/>
      <c r="F2023" s="120"/>
      <c r="G2023" s="120"/>
      <c r="H2023" s="120"/>
      <c r="I2023" s="120"/>
      <c r="J2023" s="120"/>
      <c r="K2023" s="195"/>
      <c r="L2023" s="120"/>
      <c r="M2023" s="120"/>
      <c r="N2023" s="120"/>
      <c r="O2023" s="120"/>
      <c r="P2023" s="120"/>
      <c r="Q2023" s="120"/>
      <c r="R2023" s="120"/>
      <c r="S2023" s="120"/>
    </row>
    <row r="2024" spans="1:19" ht="12.75" customHeight="1" x14ac:dyDescent="0.2">
      <c r="A2024" s="120"/>
      <c r="B2024" s="120"/>
      <c r="C2024" s="120"/>
      <c r="D2024" s="120"/>
      <c r="E2024" s="120"/>
      <c r="F2024" s="120"/>
      <c r="G2024" s="120"/>
      <c r="H2024" s="120"/>
      <c r="I2024" s="120"/>
      <c r="J2024" s="120"/>
      <c r="K2024" s="195"/>
      <c r="L2024" s="120"/>
      <c r="M2024" s="120"/>
      <c r="N2024" s="120"/>
      <c r="O2024" s="120"/>
      <c r="P2024" s="120"/>
      <c r="Q2024" s="120"/>
      <c r="R2024" s="120"/>
      <c r="S2024" s="120"/>
    </row>
    <row r="2025" spans="1:19" ht="12.75" customHeight="1" x14ac:dyDescent="0.2">
      <c r="A2025" s="120"/>
      <c r="B2025" s="120"/>
      <c r="C2025" s="120"/>
      <c r="D2025" s="120"/>
      <c r="E2025" s="120"/>
      <c r="F2025" s="120"/>
      <c r="G2025" s="120"/>
      <c r="H2025" s="120"/>
      <c r="I2025" s="120"/>
      <c r="J2025" s="120"/>
      <c r="K2025" s="195"/>
      <c r="L2025" s="120"/>
      <c r="M2025" s="120"/>
      <c r="N2025" s="120"/>
      <c r="O2025" s="120"/>
      <c r="P2025" s="120"/>
      <c r="Q2025" s="120"/>
      <c r="R2025" s="120"/>
      <c r="S2025" s="120"/>
    </row>
    <row r="2026" spans="1:19" ht="12.75" customHeight="1" x14ac:dyDescent="0.2">
      <c r="A2026" s="120"/>
      <c r="B2026" s="120"/>
      <c r="C2026" s="120"/>
      <c r="D2026" s="120"/>
      <c r="E2026" s="120"/>
      <c r="F2026" s="120"/>
      <c r="G2026" s="120"/>
      <c r="H2026" s="120"/>
      <c r="I2026" s="120"/>
      <c r="J2026" s="120"/>
      <c r="K2026" s="195"/>
      <c r="L2026" s="120"/>
      <c r="M2026" s="120"/>
      <c r="N2026" s="120"/>
      <c r="O2026" s="120"/>
      <c r="P2026" s="120"/>
      <c r="Q2026" s="120"/>
      <c r="R2026" s="120"/>
      <c r="S2026" s="120"/>
    </row>
    <row r="2027" spans="1:19" ht="12.75" customHeight="1" x14ac:dyDescent="0.2">
      <c r="A2027" s="120"/>
      <c r="B2027" s="120"/>
      <c r="C2027" s="120"/>
      <c r="D2027" s="120"/>
      <c r="E2027" s="120"/>
      <c r="F2027" s="120"/>
      <c r="G2027" s="120"/>
      <c r="H2027" s="120"/>
      <c r="I2027" s="120"/>
      <c r="J2027" s="120"/>
      <c r="K2027" s="195"/>
      <c r="L2027" s="120"/>
      <c r="M2027" s="120"/>
      <c r="N2027" s="120"/>
      <c r="O2027" s="120"/>
      <c r="P2027" s="120"/>
      <c r="Q2027" s="120"/>
      <c r="R2027" s="120"/>
      <c r="S2027" s="120"/>
    </row>
    <row r="2028" spans="1:19" ht="12.75" customHeight="1" x14ac:dyDescent="0.2">
      <c r="A2028" s="120"/>
      <c r="B2028" s="120"/>
      <c r="C2028" s="120"/>
      <c r="D2028" s="120"/>
      <c r="E2028" s="120"/>
      <c r="F2028" s="120"/>
      <c r="G2028" s="120"/>
      <c r="H2028" s="120"/>
      <c r="I2028" s="120"/>
      <c r="J2028" s="120"/>
      <c r="K2028" s="195"/>
      <c r="L2028" s="120"/>
      <c r="M2028" s="120"/>
      <c r="N2028" s="120"/>
      <c r="O2028" s="120"/>
      <c r="P2028" s="120"/>
      <c r="Q2028" s="120"/>
      <c r="R2028" s="120"/>
      <c r="S2028" s="120"/>
    </row>
    <row r="2029" spans="1:19" ht="12.75" customHeight="1" x14ac:dyDescent="0.2">
      <c r="A2029" s="120"/>
      <c r="B2029" s="120"/>
      <c r="C2029" s="120"/>
      <c r="D2029" s="120"/>
      <c r="E2029" s="120"/>
      <c r="F2029" s="120"/>
      <c r="G2029" s="120"/>
      <c r="H2029" s="120"/>
      <c r="I2029" s="120"/>
      <c r="J2029" s="120"/>
      <c r="K2029" s="195"/>
      <c r="L2029" s="120"/>
      <c r="M2029" s="120"/>
      <c r="N2029" s="120"/>
      <c r="O2029" s="120"/>
      <c r="P2029" s="120"/>
      <c r="Q2029" s="120"/>
      <c r="R2029" s="120"/>
      <c r="S2029" s="120"/>
    </row>
    <row r="2030" spans="1:19" ht="12.75" customHeight="1" x14ac:dyDescent="0.2">
      <c r="A2030" s="120"/>
      <c r="B2030" s="120"/>
      <c r="C2030" s="120"/>
      <c r="D2030" s="120"/>
      <c r="E2030" s="120"/>
      <c r="F2030" s="120"/>
      <c r="G2030" s="120"/>
      <c r="H2030" s="120"/>
      <c r="I2030" s="120"/>
      <c r="J2030" s="120"/>
      <c r="K2030" s="195"/>
      <c r="L2030" s="120"/>
      <c r="M2030" s="120"/>
      <c r="N2030" s="120"/>
      <c r="O2030" s="120"/>
      <c r="P2030" s="120"/>
      <c r="Q2030" s="120"/>
      <c r="R2030" s="120"/>
      <c r="S2030" s="120"/>
    </row>
    <row r="2031" spans="1:19" ht="12.75" customHeight="1" x14ac:dyDescent="0.2">
      <c r="A2031" s="120"/>
      <c r="B2031" s="120"/>
      <c r="C2031" s="120"/>
      <c r="D2031" s="120"/>
      <c r="E2031" s="120"/>
      <c r="F2031" s="120"/>
      <c r="G2031" s="120"/>
      <c r="H2031" s="120"/>
      <c r="I2031" s="120"/>
      <c r="J2031" s="120"/>
      <c r="K2031" s="195"/>
      <c r="L2031" s="120"/>
      <c r="M2031" s="120"/>
      <c r="N2031" s="120"/>
      <c r="O2031" s="120"/>
      <c r="P2031" s="120"/>
      <c r="Q2031" s="120"/>
      <c r="R2031" s="120"/>
      <c r="S2031" s="120"/>
    </row>
    <row r="2032" spans="1:19" ht="12.75" customHeight="1" x14ac:dyDescent="0.2">
      <c r="A2032" s="120"/>
      <c r="B2032" s="120"/>
      <c r="C2032" s="120"/>
      <c r="D2032" s="120"/>
      <c r="E2032" s="120"/>
      <c r="F2032" s="120"/>
      <c r="G2032" s="120"/>
      <c r="H2032" s="120"/>
      <c r="I2032" s="120"/>
      <c r="J2032" s="120"/>
      <c r="K2032" s="195"/>
      <c r="L2032" s="120"/>
      <c r="M2032" s="120"/>
      <c r="N2032" s="120"/>
      <c r="O2032" s="120"/>
      <c r="P2032" s="120"/>
      <c r="Q2032" s="120"/>
      <c r="R2032" s="120"/>
      <c r="S2032" s="120"/>
    </row>
    <row r="2033" spans="1:19" ht="12.75" customHeight="1" x14ac:dyDescent="0.2">
      <c r="A2033" s="120"/>
      <c r="B2033" s="120"/>
      <c r="C2033" s="120"/>
      <c r="D2033" s="120"/>
      <c r="E2033" s="120"/>
      <c r="F2033" s="120"/>
      <c r="G2033" s="120"/>
      <c r="H2033" s="120"/>
      <c r="I2033" s="120"/>
      <c r="J2033" s="120"/>
      <c r="K2033" s="195"/>
      <c r="L2033" s="120"/>
      <c r="M2033" s="120"/>
      <c r="N2033" s="120"/>
      <c r="O2033" s="120"/>
      <c r="P2033" s="120"/>
      <c r="Q2033" s="120"/>
      <c r="R2033" s="120"/>
      <c r="S2033" s="120"/>
    </row>
    <row r="2034" spans="1:19" ht="12.75" customHeight="1" x14ac:dyDescent="0.2">
      <c r="A2034" s="120"/>
      <c r="B2034" s="120"/>
      <c r="C2034" s="120"/>
      <c r="D2034" s="120"/>
      <c r="E2034" s="120"/>
      <c r="F2034" s="120"/>
      <c r="G2034" s="120"/>
      <c r="H2034" s="120"/>
      <c r="I2034" s="120"/>
      <c r="J2034" s="120"/>
      <c r="K2034" s="195"/>
      <c r="L2034" s="120"/>
      <c r="M2034" s="120"/>
      <c r="N2034" s="120"/>
      <c r="O2034" s="120"/>
      <c r="P2034" s="120"/>
      <c r="Q2034" s="120"/>
      <c r="R2034" s="120"/>
      <c r="S2034" s="120"/>
    </row>
    <row r="2035" spans="1:19" ht="12.75" customHeight="1" x14ac:dyDescent="0.2">
      <c r="A2035" s="120"/>
      <c r="B2035" s="120"/>
      <c r="C2035" s="120"/>
      <c r="D2035" s="120"/>
      <c r="E2035" s="120"/>
      <c r="F2035" s="120"/>
      <c r="G2035" s="120"/>
      <c r="H2035" s="120"/>
      <c r="I2035" s="120"/>
      <c r="J2035" s="120"/>
      <c r="K2035" s="195"/>
      <c r="L2035" s="120"/>
      <c r="M2035" s="120"/>
      <c r="N2035" s="120"/>
      <c r="O2035" s="120"/>
      <c r="P2035" s="120"/>
      <c r="Q2035" s="120"/>
      <c r="R2035" s="120"/>
      <c r="S2035" s="120"/>
    </row>
    <row r="2036" spans="1:19" ht="12.75" customHeight="1" x14ac:dyDescent="0.2">
      <c r="A2036" s="120"/>
      <c r="B2036" s="120"/>
      <c r="C2036" s="120"/>
      <c r="D2036" s="120"/>
      <c r="E2036" s="120"/>
      <c r="F2036" s="120"/>
      <c r="G2036" s="120"/>
      <c r="H2036" s="120"/>
      <c r="I2036" s="120"/>
      <c r="J2036" s="120"/>
      <c r="K2036" s="195"/>
      <c r="L2036" s="120"/>
      <c r="M2036" s="120"/>
      <c r="N2036" s="120"/>
      <c r="O2036" s="120"/>
      <c r="P2036" s="120"/>
      <c r="Q2036" s="120"/>
      <c r="R2036" s="120"/>
      <c r="S2036" s="120"/>
    </row>
    <row r="2037" spans="1:19" ht="12.75" customHeight="1" x14ac:dyDescent="0.2">
      <c r="A2037" s="120"/>
      <c r="B2037" s="120"/>
      <c r="C2037" s="120"/>
      <c r="D2037" s="120"/>
      <c r="E2037" s="120"/>
      <c r="F2037" s="120"/>
      <c r="G2037" s="120"/>
      <c r="H2037" s="120"/>
      <c r="I2037" s="120"/>
      <c r="J2037" s="120"/>
      <c r="K2037" s="195"/>
      <c r="L2037" s="120"/>
      <c r="M2037" s="120"/>
      <c r="N2037" s="120"/>
      <c r="O2037" s="120"/>
      <c r="P2037" s="120"/>
      <c r="Q2037" s="120"/>
      <c r="R2037" s="120"/>
      <c r="S2037" s="120"/>
    </row>
    <row r="2038" spans="1:19" ht="12.75" customHeight="1" x14ac:dyDescent="0.2">
      <c r="A2038" s="120"/>
      <c r="B2038" s="120"/>
      <c r="C2038" s="120"/>
      <c r="D2038" s="120"/>
      <c r="E2038" s="120"/>
      <c r="F2038" s="120"/>
      <c r="G2038" s="120"/>
      <c r="H2038" s="120"/>
      <c r="I2038" s="120"/>
      <c r="J2038" s="120"/>
      <c r="K2038" s="195"/>
      <c r="L2038" s="120"/>
      <c r="M2038" s="120"/>
      <c r="N2038" s="120"/>
      <c r="O2038" s="120"/>
      <c r="P2038" s="120"/>
      <c r="Q2038" s="120"/>
      <c r="R2038" s="120"/>
      <c r="S2038" s="120"/>
    </row>
    <row r="2039" spans="1:19" ht="12.75" customHeight="1" x14ac:dyDescent="0.2">
      <c r="A2039" s="120"/>
      <c r="B2039" s="120"/>
      <c r="C2039" s="120"/>
      <c r="D2039" s="120"/>
      <c r="E2039" s="120"/>
      <c r="F2039" s="120"/>
      <c r="G2039" s="120"/>
      <c r="H2039" s="120"/>
      <c r="I2039" s="120"/>
      <c r="J2039" s="120"/>
      <c r="K2039" s="195"/>
      <c r="L2039" s="120"/>
      <c r="M2039" s="120"/>
      <c r="N2039" s="120"/>
      <c r="O2039" s="120"/>
      <c r="P2039" s="120"/>
      <c r="Q2039" s="120"/>
      <c r="R2039" s="120"/>
      <c r="S2039" s="120"/>
    </row>
    <row r="2040" spans="1:19" ht="12.75" customHeight="1" x14ac:dyDescent="0.2">
      <c r="A2040" s="120"/>
      <c r="B2040" s="120"/>
      <c r="C2040" s="120"/>
      <c r="D2040" s="120"/>
      <c r="E2040" s="120"/>
      <c r="F2040" s="120"/>
      <c r="G2040" s="120"/>
      <c r="H2040" s="120"/>
      <c r="I2040" s="120"/>
      <c r="J2040" s="120"/>
      <c r="K2040" s="195"/>
      <c r="L2040" s="120"/>
      <c r="M2040" s="120"/>
      <c r="N2040" s="120"/>
      <c r="O2040" s="120"/>
      <c r="P2040" s="120"/>
      <c r="Q2040" s="120"/>
      <c r="R2040" s="120"/>
      <c r="S2040" s="120"/>
    </row>
    <row r="2041" spans="1:19" ht="12.75" customHeight="1" x14ac:dyDescent="0.2">
      <c r="A2041" s="120"/>
      <c r="B2041" s="120"/>
      <c r="C2041" s="120"/>
      <c r="D2041" s="120"/>
      <c r="E2041" s="120"/>
      <c r="F2041" s="120"/>
      <c r="G2041" s="120"/>
      <c r="H2041" s="120"/>
      <c r="I2041" s="120"/>
      <c r="J2041" s="120"/>
      <c r="K2041" s="195"/>
      <c r="L2041" s="120"/>
      <c r="M2041" s="120"/>
      <c r="N2041" s="120"/>
      <c r="O2041" s="120"/>
      <c r="P2041" s="120"/>
      <c r="Q2041" s="120"/>
      <c r="R2041" s="120"/>
      <c r="S2041" s="120"/>
    </row>
    <row r="2042" spans="1:19" ht="12.75" customHeight="1" x14ac:dyDescent="0.2">
      <c r="A2042" s="120"/>
      <c r="B2042" s="120"/>
      <c r="C2042" s="120"/>
      <c r="D2042" s="120"/>
      <c r="E2042" s="120"/>
      <c r="F2042" s="120"/>
      <c r="G2042" s="120"/>
      <c r="H2042" s="120"/>
      <c r="I2042" s="120"/>
      <c r="J2042" s="120"/>
      <c r="K2042" s="195"/>
      <c r="L2042" s="120"/>
      <c r="M2042" s="120"/>
      <c r="N2042" s="120"/>
      <c r="O2042" s="120"/>
      <c r="P2042" s="120"/>
      <c r="Q2042" s="120"/>
      <c r="R2042" s="120"/>
      <c r="S2042" s="120"/>
    </row>
    <row r="2043" spans="1:19" ht="12.75" customHeight="1" x14ac:dyDescent="0.2">
      <c r="A2043" s="120"/>
      <c r="B2043" s="120"/>
      <c r="C2043" s="120"/>
      <c r="D2043" s="120"/>
      <c r="E2043" s="120"/>
      <c r="F2043" s="120"/>
      <c r="G2043" s="120"/>
      <c r="H2043" s="120"/>
      <c r="I2043" s="120"/>
      <c r="J2043" s="120"/>
      <c r="K2043" s="195"/>
      <c r="L2043" s="120"/>
      <c r="M2043" s="120"/>
      <c r="N2043" s="120"/>
      <c r="O2043" s="120"/>
      <c r="P2043" s="120"/>
      <c r="Q2043" s="120"/>
      <c r="R2043" s="120"/>
      <c r="S2043" s="120"/>
    </row>
    <row r="2044" spans="1:19" ht="12.75" customHeight="1" x14ac:dyDescent="0.2">
      <c r="A2044" s="120"/>
      <c r="B2044" s="120"/>
      <c r="C2044" s="120"/>
      <c r="D2044" s="120"/>
      <c r="E2044" s="120"/>
      <c r="F2044" s="120"/>
      <c r="G2044" s="120"/>
      <c r="H2044" s="120"/>
      <c r="I2044" s="120"/>
      <c r="J2044" s="120"/>
      <c r="K2044" s="195"/>
      <c r="L2044" s="120"/>
      <c r="M2044" s="120"/>
      <c r="N2044" s="120"/>
      <c r="O2044" s="120"/>
      <c r="P2044" s="120"/>
      <c r="Q2044" s="120"/>
      <c r="R2044" s="120"/>
      <c r="S2044" s="120"/>
    </row>
    <row r="2045" spans="1:19" ht="12.75" customHeight="1" x14ac:dyDescent="0.2">
      <c r="A2045" s="120"/>
      <c r="B2045" s="120"/>
      <c r="C2045" s="120"/>
      <c r="D2045" s="120"/>
      <c r="E2045" s="120"/>
      <c r="F2045" s="120"/>
      <c r="G2045" s="120"/>
      <c r="H2045" s="120"/>
      <c r="I2045" s="120"/>
      <c r="J2045" s="120"/>
      <c r="K2045" s="195"/>
      <c r="L2045" s="120"/>
      <c r="M2045" s="120"/>
      <c r="N2045" s="120"/>
      <c r="O2045" s="120"/>
      <c r="P2045" s="120"/>
      <c r="Q2045" s="120"/>
      <c r="R2045" s="120"/>
      <c r="S2045" s="120"/>
    </row>
    <row r="2046" spans="1:19" ht="12.75" customHeight="1" x14ac:dyDescent="0.2">
      <c r="A2046" s="120"/>
      <c r="B2046" s="120"/>
      <c r="C2046" s="120"/>
      <c r="D2046" s="120"/>
      <c r="E2046" s="120"/>
      <c r="F2046" s="120"/>
      <c r="G2046" s="120"/>
      <c r="H2046" s="120"/>
      <c r="I2046" s="120"/>
      <c r="J2046" s="120"/>
      <c r="K2046" s="195"/>
      <c r="L2046" s="120"/>
      <c r="M2046" s="120"/>
      <c r="N2046" s="120"/>
      <c r="O2046" s="120"/>
      <c r="P2046" s="120"/>
      <c r="Q2046" s="120"/>
      <c r="R2046" s="120"/>
      <c r="S2046" s="120"/>
    </row>
    <row r="2047" spans="1:19" ht="12.75" customHeight="1" x14ac:dyDescent="0.2">
      <c r="A2047" s="120"/>
      <c r="B2047" s="120"/>
      <c r="C2047" s="120"/>
      <c r="D2047" s="120"/>
      <c r="E2047" s="120"/>
      <c r="F2047" s="120"/>
      <c r="G2047" s="120"/>
      <c r="H2047" s="120"/>
      <c r="I2047" s="120"/>
      <c r="J2047" s="120"/>
      <c r="K2047" s="195"/>
      <c r="L2047" s="120"/>
      <c r="M2047" s="120"/>
      <c r="N2047" s="120"/>
      <c r="O2047" s="120"/>
      <c r="P2047" s="120"/>
      <c r="Q2047" s="120"/>
      <c r="R2047" s="120"/>
      <c r="S2047" s="120"/>
    </row>
    <row r="2048" spans="1:19" ht="12.75" customHeight="1" x14ac:dyDescent="0.2">
      <c r="A2048" s="120"/>
      <c r="B2048" s="120"/>
      <c r="C2048" s="120"/>
      <c r="D2048" s="120"/>
      <c r="E2048" s="120"/>
      <c r="F2048" s="120"/>
      <c r="G2048" s="120"/>
      <c r="H2048" s="120"/>
      <c r="I2048" s="120"/>
      <c r="J2048" s="120"/>
      <c r="K2048" s="195"/>
      <c r="L2048" s="120"/>
      <c r="M2048" s="120"/>
      <c r="N2048" s="120"/>
      <c r="O2048" s="120"/>
      <c r="P2048" s="120"/>
      <c r="Q2048" s="120"/>
      <c r="R2048" s="120"/>
      <c r="S2048" s="120"/>
    </row>
    <row r="2049" spans="1:19" ht="12.75" customHeight="1" x14ac:dyDescent="0.2">
      <c r="A2049" s="120"/>
      <c r="B2049" s="120"/>
      <c r="C2049" s="120"/>
      <c r="D2049" s="120"/>
      <c r="E2049" s="120"/>
      <c r="F2049" s="120"/>
      <c r="G2049" s="120"/>
      <c r="H2049" s="120"/>
      <c r="I2049" s="120"/>
      <c r="J2049" s="120"/>
      <c r="K2049" s="195"/>
      <c r="L2049" s="120"/>
      <c r="M2049" s="120"/>
      <c r="N2049" s="120"/>
      <c r="O2049" s="120"/>
      <c r="P2049" s="120"/>
      <c r="Q2049" s="120"/>
      <c r="R2049" s="120"/>
      <c r="S2049" s="120"/>
    </row>
    <row r="2050" spans="1:19" ht="12.75" customHeight="1" x14ac:dyDescent="0.2">
      <c r="A2050" s="120"/>
      <c r="B2050" s="120"/>
      <c r="C2050" s="120"/>
      <c r="D2050" s="120"/>
      <c r="E2050" s="120"/>
      <c r="F2050" s="120"/>
      <c r="G2050" s="120"/>
      <c r="H2050" s="120"/>
      <c r="I2050" s="120"/>
      <c r="J2050" s="120"/>
      <c r="K2050" s="195"/>
      <c r="L2050" s="120"/>
      <c r="M2050" s="120"/>
      <c r="N2050" s="120"/>
      <c r="O2050" s="120"/>
      <c r="P2050" s="120"/>
      <c r="Q2050" s="120"/>
      <c r="R2050" s="120"/>
      <c r="S2050" s="120"/>
    </row>
    <row r="2051" spans="1:19" ht="12.75" customHeight="1" x14ac:dyDescent="0.2">
      <c r="A2051" s="120"/>
      <c r="B2051" s="120"/>
      <c r="C2051" s="120"/>
      <c r="D2051" s="120"/>
      <c r="E2051" s="120"/>
      <c r="F2051" s="120"/>
      <c r="G2051" s="120"/>
      <c r="H2051" s="120"/>
      <c r="I2051" s="120"/>
      <c r="J2051" s="120"/>
      <c r="K2051" s="195"/>
      <c r="L2051" s="120"/>
      <c r="M2051" s="120"/>
      <c r="N2051" s="120"/>
      <c r="O2051" s="120"/>
      <c r="P2051" s="120"/>
      <c r="Q2051" s="120"/>
      <c r="R2051" s="120"/>
      <c r="S2051" s="120"/>
    </row>
    <row r="2052" spans="1:19" ht="12.75" customHeight="1" x14ac:dyDescent="0.2">
      <c r="A2052" s="120"/>
      <c r="B2052" s="120"/>
      <c r="C2052" s="120"/>
      <c r="D2052" s="120"/>
      <c r="E2052" s="120"/>
      <c r="F2052" s="120"/>
      <c r="G2052" s="120"/>
      <c r="H2052" s="120"/>
      <c r="I2052" s="120"/>
      <c r="J2052" s="120"/>
      <c r="K2052" s="195"/>
      <c r="L2052" s="120"/>
      <c r="M2052" s="120"/>
      <c r="N2052" s="120"/>
      <c r="O2052" s="120"/>
      <c r="P2052" s="120"/>
      <c r="Q2052" s="120"/>
      <c r="R2052" s="120"/>
      <c r="S2052" s="120"/>
    </row>
    <row r="2053" spans="1:19" ht="12.75" customHeight="1" x14ac:dyDescent="0.2">
      <c r="A2053" s="120"/>
      <c r="B2053" s="120"/>
      <c r="C2053" s="120"/>
      <c r="D2053" s="120"/>
      <c r="E2053" s="120"/>
      <c r="F2053" s="120"/>
      <c r="G2053" s="120"/>
      <c r="H2053" s="120"/>
      <c r="I2053" s="120"/>
      <c r="J2053" s="120"/>
      <c r="K2053" s="195"/>
      <c r="L2053" s="120"/>
      <c r="M2053" s="120"/>
      <c r="N2053" s="120"/>
      <c r="O2053" s="120"/>
      <c r="P2053" s="120"/>
      <c r="Q2053" s="120"/>
      <c r="R2053" s="120"/>
      <c r="S2053" s="120"/>
    </row>
    <row r="2054" spans="1:19" ht="12.75" customHeight="1" x14ac:dyDescent="0.2">
      <c r="A2054" s="120"/>
      <c r="B2054" s="120"/>
      <c r="C2054" s="120"/>
      <c r="D2054" s="120"/>
      <c r="E2054" s="120"/>
      <c r="F2054" s="120"/>
      <c r="G2054" s="120"/>
      <c r="H2054" s="120"/>
      <c r="I2054" s="120"/>
      <c r="J2054" s="120"/>
      <c r="K2054" s="195"/>
      <c r="L2054" s="120"/>
      <c r="M2054" s="120"/>
      <c r="N2054" s="120"/>
      <c r="O2054" s="120"/>
      <c r="P2054" s="120"/>
      <c r="Q2054" s="120"/>
      <c r="R2054" s="120"/>
      <c r="S2054" s="120"/>
    </row>
    <row r="2055" spans="1:19" ht="12.75" customHeight="1" x14ac:dyDescent="0.2">
      <c r="A2055" s="120"/>
      <c r="B2055" s="120"/>
      <c r="C2055" s="120"/>
      <c r="D2055" s="120"/>
      <c r="E2055" s="120"/>
      <c r="F2055" s="120"/>
      <c r="G2055" s="120"/>
      <c r="H2055" s="120"/>
      <c r="I2055" s="120"/>
      <c r="J2055" s="120"/>
      <c r="K2055" s="195"/>
      <c r="L2055" s="120"/>
      <c r="M2055" s="120"/>
      <c r="N2055" s="120"/>
      <c r="O2055" s="120"/>
      <c r="P2055" s="120"/>
      <c r="Q2055" s="120"/>
      <c r="R2055" s="120"/>
      <c r="S2055" s="120"/>
    </row>
    <row r="2056" spans="1:19" ht="12.75" customHeight="1" x14ac:dyDescent="0.2">
      <c r="A2056" s="120"/>
      <c r="B2056" s="120"/>
      <c r="C2056" s="120"/>
      <c r="D2056" s="120"/>
      <c r="E2056" s="120"/>
      <c r="F2056" s="120"/>
      <c r="G2056" s="120"/>
      <c r="H2056" s="120"/>
      <c r="I2056" s="120"/>
      <c r="J2056" s="120"/>
      <c r="K2056" s="195"/>
      <c r="L2056" s="120"/>
      <c r="M2056" s="120"/>
      <c r="N2056" s="120"/>
      <c r="O2056" s="120"/>
      <c r="P2056" s="120"/>
      <c r="Q2056" s="120"/>
      <c r="R2056" s="120"/>
      <c r="S2056" s="120"/>
    </row>
    <row r="2057" spans="1:19" ht="12.75" customHeight="1" x14ac:dyDescent="0.2">
      <c r="A2057" s="120"/>
      <c r="B2057" s="120"/>
      <c r="C2057" s="120"/>
      <c r="D2057" s="120"/>
      <c r="E2057" s="120"/>
      <c r="F2057" s="120"/>
      <c r="G2057" s="120"/>
      <c r="H2057" s="120"/>
      <c r="I2057" s="120"/>
      <c r="J2057" s="120"/>
      <c r="K2057" s="195"/>
      <c r="L2057" s="120"/>
      <c r="M2057" s="120"/>
      <c r="N2057" s="120"/>
      <c r="O2057" s="120"/>
      <c r="P2057" s="120"/>
      <c r="Q2057" s="120"/>
      <c r="R2057" s="120"/>
      <c r="S2057" s="120"/>
    </row>
    <row r="2058" spans="1:19" ht="12.75" customHeight="1" x14ac:dyDescent="0.2">
      <c r="A2058" s="120"/>
      <c r="B2058" s="120"/>
      <c r="C2058" s="120"/>
      <c r="D2058" s="120"/>
      <c r="E2058" s="120"/>
      <c r="F2058" s="120"/>
      <c r="G2058" s="120"/>
      <c r="H2058" s="120"/>
      <c r="I2058" s="120"/>
      <c r="J2058" s="120"/>
      <c r="K2058" s="195"/>
      <c r="L2058" s="120"/>
      <c r="M2058" s="120"/>
      <c r="N2058" s="120"/>
      <c r="O2058" s="120"/>
      <c r="P2058" s="120"/>
      <c r="Q2058" s="120"/>
      <c r="R2058" s="120"/>
      <c r="S2058" s="120"/>
    </row>
    <row r="2059" spans="1:19" ht="12.75" customHeight="1" x14ac:dyDescent="0.2">
      <c r="A2059" s="120"/>
      <c r="B2059" s="120"/>
      <c r="C2059" s="120"/>
      <c r="D2059" s="120"/>
      <c r="E2059" s="120"/>
      <c r="F2059" s="120"/>
      <c r="G2059" s="120"/>
      <c r="H2059" s="120"/>
      <c r="I2059" s="120"/>
      <c r="J2059" s="120"/>
      <c r="K2059" s="195"/>
      <c r="L2059" s="120"/>
      <c r="M2059" s="120"/>
      <c r="N2059" s="120"/>
      <c r="O2059" s="120"/>
      <c r="P2059" s="120"/>
      <c r="Q2059" s="120"/>
      <c r="R2059" s="120"/>
      <c r="S2059" s="120"/>
    </row>
    <row r="2060" spans="1:19" ht="12.75" customHeight="1" x14ac:dyDescent="0.2">
      <c r="A2060" s="120"/>
      <c r="B2060" s="120"/>
      <c r="C2060" s="120"/>
      <c r="D2060" s="120"/>
      <c r="E2060" s="120"/>
      <c r="F2060" s="120"/>
      <c r="G2060" s="120"/>
      <c r="H2060" s="120"/>
      <c r="I2060" s="120"/>
      <c r="J2060" s="120"/>
      <c r="K2060" s="195"/>
      <c r="L2060" s="120"/>
      <c r="M2060" s="120"/>
      <c r="N2060" s="120"/>
      <c r="O2060" s="120"/>
      <c r="P2060" s="120"/>
      <c r="Q2060" s="120"/>
      <c r="R2060" s="120"/>
      <c r="S2060" s="120"/>
    </row>
    <row r="2061" spans="1:19" ht="12.75" customHeight="1" x14ac:dyDescent="0.2">
      <c r="A2061" s="120"/>
      <c r="B2061" s="120"/>
      <c r="C2061" s="120"/>
      <c r="D2061" s="120"/>
      <c r="E2061" s="120"/>
      <c r="F2061" s="120"/>
      <c r="G2061" s="120"/>
      <c r="H2061" s="120"/>
      <c r="I2061" s="120"/>
      <c r="J2061" s="120"/>
      <c r="K2061" s="195"/>
      <c r="L2061" s="120"/>
      <c r="M2061" s="120"/>
      <c r="N2061" s="120"/>
      <c r="O2061" s="120"/>
      <c r="P2061" s="120"/>
      <c r="Q2061" s="120"/>
      <c r="R2061" s="120"/>
      <c r="S2061" s="120"/>
    </row>
    <row r="2062" spans="1:19" ht="12.75" customHeight="1" x14ac:dyDescent="0.2">
      <c r="A2062" s="120"/>
      <c r="B2062" s="120"/>
      <c r="C2062" s="120"/>
      <c r="D2062" s="120"/>
      <c r="E2062" s="120"/>
      <c r="F2062" s="120"/>
      <c r="G2062" s="120"/>
      <c r="H2062" s="120"/>
      <c r="I2062" s="120"/>
      <c r="J2062" s="120"/>
      <c r="K2062" s="195"/>
      <c r="L2062" s="120"/>
      <c r="M2062" s="120"/>
      <c r="N2062" s="120"/>
      <c r="O2062" s="120"/>
      <c r="P2062" s="120"/>
      <c r="Q2062" s="120"/>
      <c r="R2062" s="120"/>
      <c r="S2062" s="120"/>
    </row>
    <row r="2063" spans="1:19" ht="12.75" customHeight="1" x14ac:dyDescent="0.2">
      <c r="A2063" s="120"/>
      <c r="B2063" s="120"/>
      <c r="C2063" s="120"/>
      <c r="D2063" s="120"/>
      <c r="E2063" s="120"/>
      <c r="F2063" s="120"/>
      <c r="G2063" s="120"/>
      <c r="H2063" s="120"/>
      <c r="I2063" s="120"/>
      <c r="J2063" s="120"/>
      <c r="K2063" s="195"/>
      <c r="L2063" s="120"/>
      <c r="M2063" s="120"/>
      <c r="N2063" s="120"/>
      <c r="O2063" s="120"/>
      <c r="P2063" s="120"/>
      <c r="Q2063" s="120"/>
      <c r="R2063" s="120"/>
      <c r="S2063" s="120"/>
    </row>
    <row r="2064" spans="1:19" ht="12.75" customHeight="1" x14ac:dyDescent="0.2">
      <c r="A2064" s="120"/>
      <c r="B2064" s="120"/>
      <c r="C2064" s="120"/>
      <c r="D2064" s="120"/>
      <c r="E2064" s="120"/>
      <c r="F2064" s="120"/>
      <c r="G2064" s="120"/>
      <c r="H2064" s="120"/>
      <c r="I2064" s="120"/>
      <c r="J2064" s="120"/>
      <c r="K2064" s="195"/>
      <c r="L2064" s="120"/>
      <c r="M2064" s="120"/>
      <c r="N2064" s="120"/>
      <c r="O2064" s="120"/>
      <c r="P2064" s="120"/>
      <c r="Q2064" s="120"/>
      <c r="R2064" s="120"/>
      <c r="S2064" s="120"/>
    </row>
    <row r="2065" spans="1:19" ht="12.75" customHeight="1" x14ac:dyDescent="0.2">
      <c r="A2065" s="120"/>
      <c r="B2065" s="120"/>
      <c r="C2065" s="120"/>
      <c r="D2065" s="120"/>
      <c r="E2065" s="120"/>
      <c r="F2065" s="120"/>
      <c r="G2065" s="120"/>
      <c r="H2065" s="120"/>
      <c r="I2065" s="120"/>
      <c r="J2065" s="120"/>
      <c r="K2065" s="195"/>
      <c r="L2065" s="120"/>
      <c r="M2065" s="120"/>
      <c r="N2065" s="120"/>
      <c r="O2065" s="120"/>
      <c r="P2065" s="120"/>
      <c r="Q2065" s="120"/>
      <c r="R2065" s="120"/>
      <c r="S2065" s="120"/>
    </row>
    <row r="2066" spans="1:19" ht="12.75" customHeight="1" x14ac:dyDescent="0.2">
      <c r="A2066" s="120"/>
      <c r="B2066" s="120"/>
      <c r="C2066" s="120"/>
      <c r="D2066" s="120"/>
      <c r="E2066" s="120"/>
      <c r="F2066" s="120"/>
      <c r="G2066" s="120"/>
      <c r="H2066" s="120"/>
      <c r="I2066" s="120"/>
      <c r="J2066" s="120"/>
      <c r="K2066" s="195"/>
      <c r="L2066" s="120"/>
      <c r="M2066" s="120"/>
      <c r="N2066" s="120"/>
      <c r="O2066" s="120"/>
      <c r="P2066" s="120"/>
      <c r="Q2066" s="120"/>
      <c r="R2066" s="120"/>
      <c r="S2066" s="120"/>
    </row>
    <row r="2067" spans="1:19" ht="12.75" customHeight="1" x14ac:dyDescent="0.2">
      <c r="A2067" s="120"/>
      <c r="B2067" s="120"/>
      <c r="C2067" s="120"/>
      <c r="D2067" s="120"/>
      <c r="E2067" s="120"/>
      <c r="F2067" s="120"/>
      <c r="G2067" s="120"/>
      <c r="H2067" s="120"/>
      <c r="I2067" s="120"/>
      <c r="J2067" s="120"/>
      <c r="K2067" s="195"/>
      <c r="L2067" s="120"/>
      <c r="M2067" s="120"/>
      <c r="N2067" s="120"/>
      <c r="O2067" s="120"/>
      <c r="P2067" s="120"/>
      <c r="Q2067" s="120"/>
      <c r="R2067" s="120"/>
      <c r="S2067" s="120"/>
    </row>
    <row r="2068" spans="1:19" ht="12.75" customHeight="1" x14ac:dyDescent="0.2">
      <c r="A2068" s="120"/>
      <c r="B2068" s="120"/>
      <c r="C2068" s="120"/>
      <c r="D2068" s="120"/>
      <c r="E2068" s="120"/>
      <c r="F2068" s="120"/>
      <c r="G2068" s="120"/>
      <c r="H2068" s="120"/>
      <c r="I2068" s="120"/>
      <c r="J2068" s="120"/>
      <c r="K2068" s="195"/>
      <c r="L2068" s="120"/>
      <c r="M2068" s="120"/>
      <c r="N2068" s="120"/>
      <c r="O2068" s="120"/>
      <c r="P2068" s="120"/>
      <c r="Q2068" s="120"/>
      <c r="R2068" s="120"/>
      <c r="S2068" s="120"/>
    </row>
    <row r="2069" spans="1:19" ht="12.75" customHeight="1" x14ac:dyDescent="0.2">
      <c r="A2069" s="120"/>
      <c r="B2069" s="120"/>
      <c r="C2069" s="120"/>
      <c r="D2069" s="120"/>
      <c r="E2069" s="120"/>
      <c r="F2069" s="120"/>
      <c r="G2069" s="120"/>
      <c r="H2069" s="120"/>
      <c r="I2069" s="120"/>
      <c r="J2069" s="120"/>
      <c r="K2069" s="195"/>
      <c r="L2069" s="120"/>
      <c r="M2069" s="120"/>
      <c r="N2069" s="120"/>
      <c r="O2069" s="120"/>
      <c r="P2069" s="120"/>
      <c r="Q2069" s="120"/>
      <c r="R2069" s="120"/>
      <c r="S2069" s="120"/>
    </row>
    <row r="2070" spans="1:19" ht="12.75" customHeight="1" x14ac:dyDescent="0.2">
      <c r="A2070" s="120"/>
      <c r="B2070" s="120"/>
      <c r="C2070" s="120"/>
      <c r="D2070" s="120"/>
      <c r="E2070" s="120"/>
      <c r="F2070" s="120"/>
      <c r="G2070" s="120"/>
      <c r="H2070" s="120"/>
      <c r="I2070" s="120"/>
      <c r="J2070" s="120"/>
      <c r="K2070" s="195"/>
      <c r="L2070" s="120"/>
      <c r="M2070" s="120"/>
      <c r="N2070" s="120"/>
      <c r="O2070" s="120"/>
      <c r="P2070" s="120"/>
      <c r="Q2070" s="120"/>
      <c r="R2070" s="120"/>
      <c r="S2070" s="120"/>
    </row>
    <row r="2071" spans="1:19" ht="12.75" customHeight="1" x14ac:dyDescent="0.2">
      <c r="A2071" s="120"/>
      <c r="B2071" s="120"/>
      <c r="C2071" s="120"/>
      <c r="D2071" s="120"/>
      <c r="E2071" s="120"/>
      <c r="F2071" s="120"/>
      <c r="G2071" s="120"/>
      <c r="H2071" s="120"/>
      <c r="I2071" s="120"/>
      <c r="J2071" s="120"/>
      <c r="K2071" s="195"/>
      <c r="L2071" s="120"/>
      <c r="M2071" s="120"/>
      <c r="N2071" s="120"/>
      <c r="O2071" s="120"/>
      <c r="P2071" s="120"/>
      <c r="Q2071" s="120"/>
      <c r="R2071" s="120"/>
      <c r="S2071" s="120"/>
    </row>
    <row r="2072" spans="1:19" ht="12.75" customHeight="1" x14ac:dyDescent="0.2">
      <c r="A2072" s="120"/>
      <c r="B2072" s="120"/>
      <c r="C2072" s="120"/>
      <c r="D2072" s="120"/>
      <c r="E2072" s="120"/>
      <c r="F2072" s="120"/>
      <c r="G2072" s="120"/>
      <c r="H2072" s="120"/>
      <c r="I2072" s="120"/>
      <c r="J2072" s="120"/>
      <c r="K2072" s="195"/>
      <c r="L2072" s="120"/>
      <c r="M2072" s="120"/>
      <c r="N2072" s="120"/>
      <c r="O2072" s="120"/>
      <c r="P2072" s="120"/>
      <c r="Q2072" s="120"/>
      <c r="R2072" s="120"/>
      <c r="S2072" s="120"/>
    </row>
    <row r="2073" spans="1:19" ht="12.75" customHeight="1" x14ac:dyDescent="0.2">
      <c r="A2073" s="120"/>
      <c r="B2073" s="120"/>
      <c r="C2073" s="120"/>
      <c r="D2073" s="120"/>
      <c r="E2073" s="120"/>
      <c r="F2073" s="120"/>
      <c r="G2073" s="120"/>
      <c r="H2073" s="120"/>
      <c r="I2073" s="120"/>
      <c r="J2073" s="120"/>
      <c r="K2073" s="195"/>
      <c r="L2073" s="120"/>
      <c r="M2073" s="120"/>
      <c r="N2073" s="120"/>
      <c r="O2073" s="120"/>
      <c r="P2073" s="120"/>
      <c r="Q2073" s="120"/>
      <c r="R2073" s="120"/>
      <c r="S2073" s="120"/>
    </row>
    <row r="2074" spans="1:19" ht="12.75" customHeight="1" x14ac:dyDescent="0.2">
      <c r="A2074" s="120"/>
      <c r="B2074" s="120"/>
      <c r="C2074" s="120"/>
      <c r="D2074" s="120"/>
      <c r="E2074" s="120"/>
      <c r="F2074" s="120"/>
      <c r="G2074" s="120"/>
      <c r="H2074" s="120"/>
      <c r="I2074" s="120"/>
      <c r="J2074" s="120"/>
      <c r="K2074" s="195"/>
      <c r="L2074" s="120"/>
      <c r="M2074" s="120"/>
      <c r="N2074" s="120"/>
      <c r="O2074" s="120"/>
      <c r="P2074" s="120"/>
      <c r="Q2074" s="120"/>
      <c r="R2074" s="120"/>
      <c r="S2074" s="120"/>
    </row>
    <row r="2075" spans="1:19" ht="12.75" customHeight="1" x14ac:dyDescent="0.2">
      <c r="A2075" s="120"/>
      <c r="B2075" s="120"/>
      <c r="C2075" s="120"/>
      <c r="D2075" s="120"/>
      <c r="E2075" s="120"/>
      <c r="F2075" s="120"/>
      <c r="G2075" s="120"/>
      <c r="H2075" s="120"/>
      <c r="I2075" s="120"/>
      <c r="J2075" s="120"/>
      <c r="K2075" s="195"/>
      <c r="L2075" s="120"/>
      <c r="M2075" s="120"/>
      <c r="N2075" s="120"/>
      <c r="O2075" s="120"/>
      <c r="P2075" s="120"/>
      <c r="Q2075" s="120"/>
      <c r="R2075" s="120"/>
      <c r="S2075" s="120"/>
    </row>
    <row r="2076" spans="1:19" ht="12.75" customHeight="1" x14ac:dyDescent="0.2">
      <c r="A2076" s="120"/>
      <c r="B2076" s="120"/>
      <c r="C2076" s="120"/>
      <c r="D2076" s="120"/>
      <c r="E2076" s="120"/>
      <c r="F2076" s="120"/>
      <c r="G2076" s="120"/>
      <c r="H2076" s="120"/>
      <c r="I2076" s="120"/>
      <c r="J2076" s="120"/>
      <c r="K2076" s="195"/>
      <c r="L2076" s="120"/>
      <c r="M2076" s="120"/>
      <c r="N2076" s="120"/>
      <c r="O2076" s="120"/>
      <c r="P2076" s="120"/>
      <c r="Q2076" s="120"/>
      <c r="R2076" s="120"/>
      <c r="S2076" s="120"/>
    </row>
    <row r="2077" spans="1:19" ht="12.75" customHeight="1" x14ac:dyDescent="0.2">
      <c r="A2077" s="120"/>
      <c r="B2077" s="120"/>
      <c r="C2077" s="120"/>
      <c r="D2077" s="120"/>
      <c r="E2077" s="120"/>
      <c r="F2077" s="120"/>
      <c r="G2077" s="120"/>
      <c r="H2077" s="120"/>
      <c r="I2077" s="120"/>
      <c r="J2077" s="120"/>
      <c r="K2077" s="195"/>
      <c r="L2077" s="120"/>
      <c r="M2077" s="120"/>
      <c r="N2077" s="120"/>
      <c r="O2077" s="120"/>
      <c r="P2077" s="120"/>
      <c r="Q2077" s="120"/>
      <c r="R2077" s="120"/>
      <c r="S2077" s="120"/>
    </row>
    <row r="2078" spans="1:19" ht="12.75" customHeight="1" x14ac:dyDescent="0.2">
      <c r="A2078" s="120"/>
      <c r="B2078" s="120"/>
      <c r="C2078" s="120"/>
      <c r="D2078" s="120"/>
      <c r="E2078" s="120"/>
      <c r="F2078" s="120"/>
      <c r="G2078" s="120"/>
      <c r="H2078" s="120"/>
      <c r="I2078" s="120"/>
      <c r="J2078" s="120"/>
      <c r="K2078" s="195"/>
      <c r="L2078" s="120"/>
      <c r="M2078" s="120"/>
      <c r="N2078" s="120"/>
      <c r="O2078" s="120"/>
      <c r="P2078" s="120"/>
      <c r="Q2078" s="120"/>
      <c r="R2078" s="120"/>
      <c r="S2078" s="120"/>
    </row>
    <row r="2079" spans="1:19" ht="12.75" customHeight="1" x14ac:dyDescent="0.2"/>
    <row r="2080" spans="1:19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</sheetData>
  <mergeCells count="415">
    <mergeCell ref="Q1193:Q1194"/>
    <mergeCell ref="R1193:R1194"/>
    <mergeCell ref="B1192:J1192"/>
    <mergeCell ref="A1193:A1194"/>
    <mergeCell ref="B1193:J1193"/>
    <mergeCell ref="K1193:K1194"/>
    <mergeCell ref="L1193:L1194"/>
    <mergeCell ref="M1193:M1194"/>
    <mergeCell ref="N1193:N1194"/>
    <mergeCell ref="O1193:O1194"/>
    <mergeCell ref="P1193:P1194"/>
    <mergeCell ref="N532:N533"/>
    <mergeCell ref="O532:O533"/>
    <mergeCell ref="P532:P533"/>
    <mergeCell ref="Q532:Q533"/>
    <mergeCell ref="R532:R533"/>
    <mergeCell ref="B531:J531"/>
    <mergeCell ref="A532:A533"/>
    <mergeCell ref="B532:J532"/>
    <mergeCell ref="K532:K533"/>
    <mergeCell ref="L532:L533"/>
    <mergeCell ref="M532:M533"/>
    <mergeCell ref="N556:N557"/>
    <mergeCell ref="O556:O557"/>
    <mergeCell ref="P556:P557"/>
    <mergeCell ref="Q556:Q557"/>
    <mergeCell ref="R556:R557"/>
    <mergeCell ref="B555:J555"/>
    <mergeCell ref="A556:A557"/>
    <mergeCell ref="B556:J556"/>
    <mergeCell ref="K556:K557"/>
    <mergeCell ref="L556:L557"/>
    <mergeCell ref="M556:M557"/>
    <mergeCell ref="N580:N581"/>
    <mergeCell ref="O580:O581"/>
    <mergeCell ref="P580:P581"/>
    <mergeCell ref="Q580:Q581"/>
    <mergeCell ref="R580:R581"/>
    <mergeCell ref="B579:J579"/>
    <mergeCell ref="A580:A581"/>
    <mergeCell ref="B580:J580"/>
    <mergeCell ref="K580:K581"/>
    <mergeCell ref="L580:L581"/>
    <mergeCell ref="M580:M581"/>
    <mergeCell ref="N604:N605"/>
    <mergeCell ref="O604:O605"/>
    <mergeCell ref="P604:P605"/>
    <mergeCell ref="Q604:Q605"/>
    <mergeCell ref="R604:R605"/>
    <mergeCell ref="B603:J603"/>
    <mergeCell ref="A604:A605"/>
    <mergeCell ref="B604:J604"/>
    <mergeCell ref="K604:K605"/>
    <mergeCell ref="L604:L605"/>
    <mergeCell ref="M604:M605"/>
    <mergeCell ref="N628:N629"/>
    <mergeCell ref="O628:O629"/>
    <mergeCell ref="P628:P629"/>
    <mergeCell ref="Q628:Q629"/>
    <mergeCell ref="R628:R629"/>
    <mergeCell ref="B627:J627"/>
    <mergeCell ref="A628:A629"/>
    <mergeCell ref="B628:J628"/>
    <mergeCell ref="K628:K629"/>
    <mergeCell ref="L628:L629"/>
    <mergeCell ref="M628:M629"/>
    <mergeCell ref="N652:N653"/>
    <mergeCell ref="O652:O653"/>
    <mergeCell ref="P652:P653"/>
    <mergeCell ref="Q652:Q653"/>
    <mergeCell ref="R652:R653"/>
    <mergeCell ref="B651:J651"/>
    <mergeCell ref="A652:A653"/>
    <mergeCell ref="B652:J652"/>
    <mergeCell ref="K652:K653"/>
    <mergeCell ref="L652:L653"/>
    <mergeCell ref="M652:M653"/>
    <mergeCell ref="N676:N677"/>
    <mergeCell ref="O676:O677"/>
    <mergeCell ref="P676:P677"/>
    <mergeCell ref="Q676:Q677"/>
    <mergeCell ref="R676:R677"/>
    <mergeCell ref="B675:J675"/>
    <mergeCell ref="A676:A677"/>
    <mergeCell ref="B676:J676"/>
    <mergeCell ref="K676:K677"/>
    <mergeCell ref="L676:L677"/>
    <mergeCell ref="M676:M677"/>
    <mergeCell ref="N700:N701"/>
    <mergeCell ref="O700:O701"/>
    <mergeCell ref="P700:P701"/>
    <mergeCell ref="Q700:Q701"/>
    <mergeCell ref="R700:R701"/>
    <mergeCell ref="B699:J699"/>
    <mergeCell ref="A700:A701"/>
    <mergeCell ref="B700:J700"/>
    <mergeCell ref="K700:K701"/>
    <mergeCell ref="L700:L701"/>
    <mergeCell ref="M700:M701"/>
    <mergeCell ref="R746:R747"/>
    <mergeCell ref="N723:N724"/>
    <mergeCell ref="O723:O724"/>
    <mergeCell ref="P723:P724"/>
    <mergeCell ref="Q723:Q724"/>
    <mergeCell ref="R723:R724"/>
    <mergeCell ref="B722:J722"/>
    <mergeCell ref="A723:A724"/>
    <mergeCell ref="B723:J723"/>
    <mergeCell ref="K723:K724"/>
    <mergeCell ref="L723:L724"/>
    <mergeCell ref="M723:M724"/>
    <mergeCell ref="A746:A747"/>
    <mergeCell ref="B746:J746"/>
    <mergeCell ref="K746:K747"/>
    <mergeCell ref="L746:L747"/>
    <mergeCell ref="M769:M770"/>
    <mergeCell ref="N769:N770"/>
    <mergeCell ref="O769:O770"/>
    <mergeCell ref="P769:P770"/>
    <mergeCell ref="Q769:Q770"/>
    <mergeCell ref="M746:M747"/>
    <mergeCell ref="N746:N747"/>
    <mergeCell ref="O746:O747"/>
    <mergeCell ref="P746:P747"/>
    <mergeCell ref="Q746:Q747"/>
    <mergeCell ref="R815:R816"/>
    <mergeCell ref="R769:R770"/>
    <mergeCell ref="A769:A770"/>
    <mergeCell ref="B769:J769"/>
    <mergeCell ref="K769:K770"/>
    <mergeCell ref="L769:L770"/>
    <mergeCell ref="M792:M793"/>
    <mergeCell ref="N792:N793"/>
    <mergeCell ref="O792:O793"/>
    <mergeCell ref="P792:P793"/>
    <mergeCell ref="Q792:Q793"/>
    <mergeCell ref="R792:R793"/>
    <mergeCell ref="A792:A793"/>
    <mergeCell ref="B792:J792"/>
    <mergeCell ref="K792:K793"/>
    <mergeCell ref="L792:L793"/>
    <mergeCell ref="A815:A816"/>
    <mergeCell ref="B815:J815"/>
    <mergeCell ref="K815:K816"/>
    <mergeCell ref="L815:L816"/>
    <mergeCell ref="B814:J814"/>
    <mergeCell ref="B791:J791"/>
    <mergeCell ref="B788:J788"/>
    <mergeCell ref="B811:J811"/>
    <mergeCell ref="M838:M839"/>
    <mergeCell ref="N838:N839"/>
    <mergeCell ref="O838:O839"/>
    <mergeCell ref="P838:P839"/>
    <mergeCell ref="Q838:Q839"/>
    <mergeCell ref="M815:M816"/>
    <mergeCell ref="N815:N816"/>
    <mergeCell ref="O815:O816"/>
    <mergeCell ref="P815:P816"/>
    <mergeCell ref="Q815:Q816"/>
    <mergeCell ref="B837:J837"/>
    <mergeCell ref="B834:J834"/>
    <mergeCell ref="R838:R839"/>
    <mergeCell ref="A838:A839"/>
    <mergeCell ref="B838:J838"/>
    <mergeCell ref="K838:K839"/>
    <mergeCell ref="L838:L839"/>
    <mergeCell ref="N1017:N1018"/>
    <mergeCell ref="O1017:O1018"/>
    <mergeCell ref="P1017:P1018"/>
    <mergeCell ref="Q1017:Q1018"/>
    <mergeCell ref="R1017:R1018"/>
    <mergeCell ref="B1016:J1016"/>
    <mergeCell ref="A1017:A1018"/>
    <mergeCell ref="B1017:J1017"/>
    <mergeCell ref="K1017:K1018"/>
    <mergeCell ref="L1017:L1018"/>
    <mergeCell ref="M1017:M1018"/>
    <mergeCell ref="B907:J907"/>
    <mergeCell ref="K907:K908"/>
    <mergeCell ref="L907:L908"/>
    <mergeCell ref="M907:M908"/>
    <mergeCell ref="N884:N885"/>
    <mergeCell ref="O884:O885"/>
    <mergeCell ref="N1039:N1040"/>
    <mergeCell ref="O1039:O1040"/>
    <mergeCell ref="P1039:P1040"/>
    <mergeCell ref="Q1039:Q1040"/>
    <mergeCell ref="R1039:R1040"/>
    <mergeCell ref="B1038:J1038"/>
    <mergeCell ref="A1039:A1040"/>
    <mergeCell ref="B1039:J1039"/>
    <mergeCell ref="K1039:K1040"/>
    <mergeCell ref="L1039:L1040"/>
    <mergeCell ref="M1039:M1040"/>
    <mergeCell ref="P1061:P1062"/>
    <mergeCell ref="Q1061:Q1062"/>
    <mergeCell ref="R1061:R1062"/>
    <mergeCell ref="B1060:J1060"/>
    <mergeCell ref="A1061:A1062"/>
    <mergeCell ref="B1061:J1061"/>
    <mergeCell ref="K1061:K1062"/>
    <mergeCell ref="L1061:L1062"/>
    <mergeCell ref="M1061:M1062"/>
    <mergeCell ref="A15:O15"/>
    <mergeCell ref="B17:J17"/>
    <mergeCell ref="AA18:AJ18"/>
    <mergeCell ref="AA37:AJ37"/>
    <mergeCell ref="B39:J39"/>
    <mergeCell ref="AA57:AJ57"/>
    <mergeCell ref="B61:J61"/>
    <mergeCell ref="S73:T73"/>
    <mergeCell ref="B81:J81"/>
    <mergeCell ref="B101:J101"/>
    <mergeCell ref="B121:J121"/>
    <mergeCell ref="B142:J142"/>
    <mergeCell ref="B161:J161"/>
    <mergeCell ref="B181:J181"/>
    <mergeCell ref="B198:J198"/>
    <mergeCell ref="B216:J216"/>
    <mergeCell ref="B236:J236"/>
    <mergeCell ref="B257:J257"/>
    <mergeCell ref="B277:J277"/>
    <mergeCell ref="B297:J297"/>
    <mergeCell ref="B315:J315"/>
    <mergeCell ref="B334:J334"/>
    <mergeCell ref="B351:J351"/>
    <mergeCell ref="B366:J366"/>
    <mergeCell ref="B383:J383"/>
    <mergeCell ref="B399:J399"/>
    <mergeCell ref="B417:J417"/>
    <mergeCell ref="B435:J435"/>
    <mergeCell ref="L508:L509"/>
    <mergeCell ref="M508:M509"/>
    <mergeCell ref="N508:N509"/>
    <mergeCell ref="O508:O509"/>
    <mergeCell ref="P508:P509"/>
    <mergeCell ref="Q508:Q509"/>
    <mergeCell ref="R508:R509"/>
    <mergeCell ref="B452:J452"/>
    <mergeCell ref="B470:J470"/>
    <mergeCell ref="B487:J487"/>
    <mergeCell ref="B507:J507"/>
    <mergeCell ref="A508:A509"/>
    <mergeCell ref="B508:J508"/>
    <mergeCell ref="K508:K509"/>
    <mergeCell ref="N1083:N1084"/>
    <mergeCell ref="O1083:O1084"/>
    <mergeCell ref="P1083:P1084"/>
    <mergeCell ref="Q1083:Q1084"/>
    <mergeCell ref="R1083:R1084"/>
    <mergeCell ref="B1082:J1082"/>
    <mergeCell ref="A1083:A1084"/>
    <mergeCell ref="B1083:J1083"/>
    <mergeCell ref="K1083:K1084"/>
    <mergeCell ref="L1083:L1084"/>
    <mergeCell ref="M1083:M1084"/>
    <mergeCell ref="M884:M885"/>
    <mergeCell ref="N907:N908"/>
    <mergeCell ref="O907:O908"/>
    <mergeCell ref="P907:P908"/>
    <mergeCell ref="Q907:Q908"/>
    <mergeCell ref="R907:R908"/>
    <mergeCell ref="B906:J906"/>
    <mergeCell ref="A907:A908"/>
    <mergeCell ref="N1061:N1062"/>
    <mergeCell ref="O1061:O1062"/>
    <mergeCell ref="N861:N862"/>
    <mergeCell ref="O861:O862"/>
    <mergeCell ref="P861:P862"/>
    <mergeCell ref="Q861:Q862"/>
    <mergeCell ref="R861:R862"/>
    <mergeCell ref="A861:A862"/>
    <mergeCell ref="B861:J861"/>
    <mergeCell ref="K861:K862"/>
    <mergeCell ref="L861:L862"/>
    <mergeCell ref="M861:M862"/>
    <mergeCell ref="N929:N930"/>
    <mergeCell ref="O929:O930"/>
    <mergeCell ref="P929:P930"/>
    <mergeCell ref="P884:P885"/>
    <mergeCell ref="Q929:Q930"/>
    <mergeCell ref="R929:R930"/>
    <mergeCell ref="B928:J928"/>
    <mergeCell ref="A929:A930"/>
    <mergeCell ref="B929:J929"/>
    <mergeCell ref="K929:K930"/>
    <mergeCell ref="L929:L930"/>
    <mergeCell ref="M929:M930"/>
    <mergeCell ref="Q884:Q885"/>
    <mergeCell ref="R884:R885"/>
    <mergeCell ref="A884:A885"/>
    <mergeCell ref="B884:J884"/>
    <mergeCell ref="K884:K885"/>
    <mergeCell ref="L884:L885"/>
    <mergeCell ref="N951:N952"/>
    <mergeCell ref="O951:O952"/>
    <mergeCell ref="P951:P952"/>
    <mergeCell ref="Q951:Q952"/>
    <mergeCell ref="R951:R952"/>
    <mergeCell ref="B950:J950"/>
    <mergeCell ref="A951:A952"/>
    <mergeCell ref="B951:J951"/>
    <mergeCell ref="K951:K952"/>
    <mergeCell ref="L951:L952"/>
    <mergeCell ref="M951:M952"/>
    <mergeCell ref="N973:N974"/>
    <mergeCell ref="O973:O974"/>
    <mergeCell ref="P973:P974"/>
    <mergeCell ref="Q973:Q974"/>
    <mergeCell ref="R973:R974"/>
    <mergeCell ref="B972:J972"/>
    <mergeCell ref="A973:A974"/>
    <mergeCell ref="B973:J973"/>
    <mergeCell ref="K973:K974"/>
    <mergeCell ref="L973:L974"/>
    <mergeCell ref="M973:M974"/>
    <mergeCell ref="N995:N996"/>
    <mergeCell ref="O995:O996"/>
    <mergeCell ref="P995:P996"/>
    <mergeCell ref="Q995:Q996"/>
    <mergeCell ref="R995:R996"/>
    <mergeCell ref="B994:J994"/>
    <mergeCell ref="A995:A996"/>
    <mergeCell ref="B995:J995"/>
    <mergeCell ref="K995:K996"/>
    <mergeCell ref="L995:L996"/>
    <mergeCell ref="M995:M996"/>
    <mergeCell ref="Q1105:Q1106"/>
    <mergeCell ref="R1105:R1106"/>
    <mergeCell ref="B1104:J1104"/>
    <mergeCell ref="A1105:A1106"/>
    <mergeCell ref="B1105:J1105"/>
    <mergeCell ref="K1105:K1106"/>
    <mergeCell ref="L1105:L1106"/>
    <mergeCell ref="M1105:M1106"/>
    <mergeCell ref="N1105:N1106"/>
    <mergeCell ref="O1105:O1106"/>
    <mergeCell ref="P1105:P1106"/>
    <mergeCell ref="Q1127:Q1128"/>
    <mergeCell ref="R1127:R1128"/>
    <mergeCell ref="B1126:J1126"/>
    <mergeCell ref="A1127:A1128"/>
    <mergeCell ref="B1127:J1127"/>
    <mergeCell ref="K1127:K1128"/>
    <mergeCell ref="L1127:L1128"/>
    <mergeCell ref="M1127:M1128"/>
    <mergeCell ref="N1127:N1128"/>
    <mergeCell ref="O1127:O1128"/>
    <mergeCell ref="P1127:P1128"/>
    <mergeCell ref="Q1149:Q1150"/>
    <mergeCell ref="R1149:R1150"/>
    <mergeCell ref="B1148:J1148"/>
    <mergeCell ref="A1149:A1150"/>
    <mergeCell ref="B1149:J1149"/>
    <mergeCell ref="K1149:K1150"/>
    <mergeCell ref="L1149:L1150"/>
    <mergeCell ref="M1149:M1150"/>
    <mergeCell ref="N1149:N1150"/>
    <mergeCell ref="O1149:O1150"/>
    <mergeCell ref="P1149:P1150"/>
    <mergeCell ref="Q1171:Q1172"/>
    <mergeCell ref="R1171:R1172"/>
    <mergeCell ref="B1170:J1170"/>
    <mergeCell ref="A1171:A1172"/>
    <mergeCell ref="B1171:J1171"/>
    <mergeCell ref="K1171:K1172"/>
    <mergeCell ref="L1171:L1172"/>
    <mergeCell ref="M1171:M1172"/>
    <mergeCell ref="N1171:N1172"/>
    <mergeCell ref="O1171:O1172"/>
    <mergeCell ref="P1171:P1172"/>
    <mergeCell ref="B768:J768"/>
    <mergeCell ref="B745:J745"/>
    <mergeCell ref="B528:J528"/>
    <mergeCell ref="B552:J552"/>
    <mergeCell ref="B576:J576"/>
    <mergeCell ref="B600:J600"/>
    <mergeCell ref="B624:J624"/>
    <mergeCell ref="B648:J648"/>
    <mergeCell ref="B672:J672"/>
    <mergeCell ref="B696:J696"/>
    <mergeCell ref="B719:J719"/>
    <mergeCell ref="B742:J742"/>
    <mergeCell ref="B765:J765"/>
    <mergeCell ref="B1079:J1079"/>
    <mergeCell ref="B1101:J1101"/>
    <mergeCell ref="B1123:J1123"/>
    <mergeCell ref="B1145:J1145"/>
    <mergeCell ref="B1167:J1167"/>
    <mergeCell ref="B1189:J1189"/>
    <mergeCell ref="B1211:J1211"/>
    <mergeCell ref="B857:J857"/>
    <mergeCell ref="B880:J880"/>
    <mergeCell ref="B903:J903"/>
    <mergeCell ref="B925:J925"/>
    <mergeCell ref="B947:J947"/>
    <mergeCell ref="B969:J969"/>
    <mergeCell ref="B991:J991"/>
    <mergeCell ref="B1013:J1013"/>
    <mergeCell ref="B1035:J1035"/>
    <mergeCell ref="B1057:J1057"/>
    <mergeCell ref="B860:J860"/>
    <mergeCell ref="B883:J883"/>
    <mergeCell ref="Q1215:Q1216"/>
    <mergeCell ref="R1215:R1216"/>
    <mergeCell ref="B1233:J1233"/>
    <mergeCell ref="B1214:J1214"/>
    <mergeCell ref="A1215:A1216"/>
    <mergeCell ref="B1215:J1215"/>
    <mergeCell ref="K1215:K1216"/>
    <mergeCell ref="L1215:L1216"/>
    <mergeCell ref="M1215:M1216"/>
    <mergeCell ref="N1215:N1216"/>
    <mergeCell ref="O1215:O1216"/>
    <mergeCell ref="P1215:P1216"/>
  </mergeCells>
  <pageMargins left="0.7" right="0.7" top="0.75" bottom="0.75" header="0" footer="0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8080"/>
  </sheetPr>
  <dimension ref="A1:AT20690"/>
  <sheetViews>
    <sheetView topLeftCell="A895" zoomScaleNormal="100" workbookViewId="0">
      <selection activeCell="M925" sqref="M925"/>
    </sheetView>
  </sheetViews>
  <sheetFormatPr baseColWidth="10" defaultColWidth="12.5703125" defaultRowHeight="15" customHeight="1" x14ac:dyDescent="0.2"/>
  <cols>
    <col min="1" max="1" width="8.5703125" style="222" customWidth="1"/>
    <col min="2" max="10" width="7.140625" customWidth="1"/>
    <col min="11" max="11" width="15.7109375" style="187" customWidth="1"/>
    <col min="12" max="18" width="12.85546875" customWidth="1"/>
    <col min="19" max="46" width="10" customWidth="1"/>
  </cols>
  <sheetData>
    <row r="1" spans="1:37" s="286" customFormat="1" ht="15" customHeight="1" x14ac:dyDescent="0.2">
      <c r="K1" s="187"/>
    </row>
    <row r="2" spans="1:37" s="286" customFormat="1" ht="15" customHeight="1" x14ac:dyDescent="0.2">
      <c r="K2" s="187"/>
    </row>
    <row r="3" spans="1:37" s="286" customFormat="1" ht="15" customHeight="1" x14ac:dyDescent="0.2">
      <c r="K3" s="187"/>
    </row>
    <row r="4" spans="1:37" s="286" customFormat="1" ht="15" customHeight="1" x14ac:dyDescent="0.2">
      <c r="K4" s="187"/>
    </row>
    <row r="5" spans="1:37" s="286" customFormat="1" ht="15" customHeight="1" x14ac:dyDescent="0.2">
      <c r="K5" s="187"/>
    </row>
    <row r="6" spans="1:37" s="286" customFormat="1" ht="15" customHeight="1" x14ac:dyDescent="0.2">
      <c r="K6" s="187"/>
    </row>
    <row r="7" spans="1:37" s="286" customFormat="1" ht="15" customHeight="1" x14ac:dyDescent="0.2">
      <c r="K7" s="187"/>
    </row>
    <row r="8" spans="1:37" s="286" customFormat="1" ht="15" customHeight="1" x14ac:dyDescent="0.2">
      <c r="K8" s="187"/>
    </row>
    <row r="9" spans="1:37" s="286" customFormat="1" ht="15" customHeight="1" x14ac:dyDescent="0.2">
      <c r="K9" s="187"/>
    </row>
    <row r="10" spans="1:37" s="286" customFormat="1" ht="15" customHeight="1" x14ac:dyDescent="0.2">
      <c r="K10" s="187"/>
    </row>
    <row r="11" spans="1:37" s="286" customFormat="1" ht="15" customHeight="1" x14ac:dyDescent="0.2">
      <c r="K11" s="187"/>
    </row>
    <row r="12" spans="1:37" s="286" customFormat="1" ht="15" customHeight="1" x14ac:dyDescent="0.2">
      <c r="K12" s="187"/>
    </row>
    <row r="13" spans="1:37" s="286" customFormat="1" ht="15" customHeight="1" x14ac:dyDescent="0.2">
      <c r="K13" s="187"/>
    </row>
    <row r="14" spans="1:37" ht="12.75" customHeight="1" x14ac:dyDescent="0.2">
      <c r="K14" s="191"/>
      <c r="L14" s="3"/>
      <c r="M14" s="3"/>
      <c r="O14" s="3"/>
      <c r="P14" s="3"/>
    </row>
    <row r="15" spans="1:37" ht="12.75" customHeight="1" x14ac:dyDescent="0.3">
      <c r="A15" s="227" t="s">
        <v>64</v>
      </c>
      <c r="L15" s="3"/>
      <c r="M15" s="3"/>
      <c r="O15" s="3"/>
      <c r="P15" s="3"/>
    </row>
    <row r="16" spans="1:37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4" t="s">
        <v>3</v>
      </c>
      <c r="M16" s="4" t="s">
        <v>4</v>
      </c>
      <c r="N16" s="5" t="s">
        <v>5</v>
      </c>
      <c r="O16" s="4" t="s">
        <v>6</v>
      </c>
      <c r="P16" s="6" t="s">
        <v>7</v>
      </c>
      <c r="Q16" s="6" t="s">
        <v>8</v>
      </c>
      <c r="R16" s="7" t="s">
        <v>9</v>
      </c>
      <c r="S16" s="7"/>
      <c r="T16" s="7"/>
      <c r="U16" s="7"/>
      <c r="V16" s="7"/>
      <c r="W16" s="7"/>
      <c r="X16" s="7"/>
      <c r="Y16" s="7"/>
      <c r="AB16" s="8" t="s">
        <v>6</v>
      </c>
      <c r="AC16" s="8"/>
      <c r="AD16" s="8"/>
      <c r="AE16" s="8"/>
      <c r="AF16" s="8"/>
      <c r="AG16" s="8"/>
      <c r="AH16" s="8"/>
      <c r="AI16" s="8"/>
      <c r="AJ16" s="8"/>
      <c r="AK16" s="8"/>
    </row>
    <row r="17" spans="1:37" ht="12.75" customHeight="1" x14ac:dyDescent="0.2">
      <c r="A17" s="228" t="s">
        <v>10</v>
      </c>
      <c r="B17" s="136">
        <v>1</v>
      </c>
      <c r="C17" s="136">
        <v>2</v>
      </c>
      <c r="D17" s="136">
        <v>3</v>
      </c>
      <c r="E17" s="136">
        <v>4</v>
      </c>
      <c r="F17" s="136">
        <v>5</v>
      </c>
      <c r="G17" s="136">
        <v>6</v>
      </c>
      <c r="H17" s="136">
        <v>7</v>
      </c>
      <c r="I17" s="136">
        <v>8</v>
      </c>
      <c r="J17" s="136">
        <v>9</v>
      </c>
      <c r="K17" s="216" t="s">
        <v>11</v>
      </c>
      <c r="L17" s="11"/>
      <c r="M17" s="11"/>
      <c r="N17" s="12"/>
      <c r="O17" s="13"/>
      <c r="P17" s="14"/>
      <c r="Q17" s="14"/>
      <c r="R17" s="3"/>
      <c r="S17" s="3"/>
      <c r="T17" s="3"/>
      <c r="U17" s="3"/>
      <c r="V17" s="3"/>
      <c r="W17" s="3"/>
      <c r="X17" s="3"/>
      <c r="Y17" s="3"/>
      <c r="AB17" s="312" t="s">
        <v>12</v>
      </c>
      <c r="AC17" s="311"/>
      <c r="AD17" s="311"/>
      <c r="AE17" s="311"/>
      <c r="AF17" s="311"/>
      <c r="AG17" s="311"/>
      <c r="AH17" s="311"/>
      <c r="AI17" s="311"/>
      <c r="AJ17" s="311"/>
      <c r="AK17" s="311"/>
    </row>
    <row r="18" spans="1:37" ht="12.75" customHeight="1" x14ac:dyDescent="0.2">
      <c r="A18" s="26" t="s">
        <v>15</v>
      </c>
      <c r="B18" s="10">
        <v>83</v>
      </c>
      <c r="C18" s="10"/>
      <c r="D18" s="10"/>
      <c r="E18" s="10"/>
      <c r="F18" s="10"/>
      <c r="G18" s="10"/>
      <c r="H18" s="10"/>
      <c r="I18" s="10"/>
      <c r="J18" s="10"/>
      <c r="K18" s="188"/>
      <c r="L18" s="11"/>
      <c r="M18" s="11"/>
      <c r="N18" s="12"/>
      <c r="O18" s="13"/>
      <c r="P18" s="17">
        <f>B18</f>
        <v>83</v>
      </c>
      <c r="Q18" s="14"/>
      <c r="R18" s="3"/>
      <c r="S18" s="3"/>
      <c r="T18" s="3"/>
      <c r="U18" s="3"/>
      <c r="V18" s="3"/>
      <c r="W18" s="3"/>
      <c r="X18" s="3"/>
      <c r="Y18" s="3"/>
      <c r="AA18" s="18" t="s">
        <v>13</v>
      </c>
      <c r="AB18" s="20" t="s">
        <v>15</v>
      </c>
      <c r="AC18" s="20" t="s">
        <v>16</v>
      </c>
      <c r="AD18" s="20" t="s">
        <v>17</v>
      </c>
      <c r="AE18" s="20" t="s">
        <v>18</v>
      </c>
      <c r="AF18" s="20" t="s">
        <v>19</v>
      </c>
      <c r="AG18" s="20" t="s">
        <v>20</v>
      </c>
      <c r="AH18" s="20" t="s">
        <v>21</v>
      </c>
      <c r="AI18" s="20" t="s">
        <v>22</v>
      </c>
      <c r="AJ18" s="20" t="s">
        <v>23</v>
      </c>
    </row>
    <row r="19" spans="1:37" ht="12.75" customHeight="1" x14ac:dyDescent="0.2">
      <c r="A19" s="26" t="s">
        <v>16</v>
      </c>
      <c r="B19" s="10"/>
      <c r="C19" s="10">
        <v>48</v>
      </c>
      <c r="D19" s="10"/>
      <c r="E19" s="10"/>
      <c r="F19" s="10"/>
      <c r="G19" s="10"/>
      <c r="H19" s="10"/>
      <c r="I19" s="10"/>
      <c r="J19" s="10"/>
      <c r="K19" s="188"/>
      <c r="L19" s="11"/>
      <c r="M19" s="11"/>
      <c r="N19" s="12"/>
      <c r="O19" s="13">
        <f>C19/B18</f>
        <v>0.57831325301204817</v>
      </c>
      <c r="P19" s="21">
        <v>48</v>
      </c>
      <c r="Q19" s="22">
        <f t="shared" ref="Q19:Q26" si="0">P19/P18</f>
        <v>0.57831325301204817</v>
      </c>
      <c r="R19" s="3">
        <f t="shared" ref="R19:R26" si="1">100%-Q19</f>
        <v>0.42168674698795183</v>
      </c>
      <c r="S19" s="3"/>
      <c r="T19" s="3"/>
      <c r="U19" s="3"/>
      <c r="V19" s="3"/>
      <c r="W19" s="3"/>
      <c r="X19" s="3"/>
      <c r="Y19" s="3"/>
      <c r="AA19" s="23" t="s">
        <v>37</v>
      </c>
      <c r="AB19" s="24">
        <f t="shared" ref="AB19:AB26" si="2">O19</f>
        <v>0.57831325301204817</v>
      </c>
      <c r="AC19" s="24">
        <f t="shared" ref="AC19:AC26" si="3">O42</f>
        <v>0.77083333333333337</v>
      </c>
      <c r="AD19" s="24">
        <f t="shared" ref="AD19:AD25" si="4">O64</f>
        <v>0.76315789473684215</v>
      </c>
      <c r="AE19" s="24">
        <f t="shared" ref="AE19:AE24" si="5">O84</f>
        <v>0.68181818181818177</v>
      </c>
      <c r="AF19" s="24">
        <f t="shared" ref="AF19:AF23" si="6">O103</f>
        <v>0.70666666666666667</v>
      </c>
      <c r="AG19" s="3">
        <f t="shared" ref="AG19:AG22" si="7">O121</f>
        <v>0.68421052631578949</v>
      </c>
      <c r="AH19" s="3">
        <f t="shared" ref="AH19:AH21" si="8">O138</f>
        <v>0.609375</v>
      </c>
      <c r="AI19" s="3">
        <f t="shared" ref="AI19:AI20" si="9">O154</f>
        <v>0.8571428571428571</v>
      </c>
      <c r="AJ19" s="3">
        <f>O171</f>
        <v>0.87179487179487181</v>
      </c>
    </row>
    <row r="20" spans="1:37" ht="12.75" customHeight="1" x14ac:dyDescent="0.2">
      <c r="A20" s="26" t="s">
        <v>17</v>
      </c>
      <c r="B20" s="10"/>
      <c r="C20" s="10"/>
      <c r="D20" s="10">
        <v>30</v>
      </c>
      <c r="E20" s="10"/>
      <c r="F20" s="10"/>
      <c r="G20" s="10"/>
      <c r="H20" s="10"/>
      <c r="I20" s="10"/>
      <c r="J20" s="10"/>
      <c r="K20" s="188"/>
      <c r="L20" s="11"/>
      <c r="M20" s="11"/>
      <c r="N20" s="12"/>
      <c r="O20" s="13">
        <f>D20/C19</f>
        <v>0.625</v>
      </c>
      <c r="P20" s="21">
        <v>40</v>
      </c>
      <c r="Q20" s="22">
        <f t="shared" si="0"/>
        <v>0.83333333333333337</v>
      </c>
      <c r="R20" s="3">
        <f t="shared" si="1"/>
        <v>0.16666666666666663</v>
      </c>
      <c r="S20" s="3"/>
      <c r="T20" s="2" t="s">
        <v>3</v>
      </c>
      <c r="Z20" s="3"/>
      <c r="AA20" s="23" t="s">
        <v>38</v>
      </c>
      <c r="AB20" s="24">
        <f t="shared" si="2"/>
        <v>0.625</v>
      </c>
      <c r="AC20" s="24">
        <f t="shared" si="3"/>
        <v>0.64864864864864868</v>
      </c>
      <c r="AD20" s="24">
        <f t="shared" si="4"/>
        <v>0.86206896551724133</v>
      </c>
      <c r="AE20" s="24">
        <f t="shared" si="5"/>
        <v>0.5</v>
      </c>
      <c r="AF20" s="24">
        <f t="shared" si="6"/>
        <v>0.84905660377358494</v>
      </c>
      <c r="AG20" s="3">
        <f t="shared" si="7"/>
        <v>0.69230769230769229</v>
      </c>
      <c r="AH20" s="3">
        <f t="shared" si="8"/>
        <v>0.87179487179487181</v>
      </c>
      <c r="AI20" s="3">
        <f t="shared" si="9"/>
        <v>0.70833333333333337</v>
      </c>
    </row>
    <row r="21" spans="1:37" ht="12.75" customHeight="1" x14ac:dyDescent="0.2">
      <c r="A21" s="26" t="s">
        <v>18</v>
      </c>
      <c r="B21" s="10"/>
      <c r="C21" s="10"/>
      <c r="D21" s="10"/>
      <c r="E21" s="10">
        <v>29</v>
      </c>
      <c r="F21" s="10"/>
      <c r="G21" s="10"/>
      <c r="H21" s="10"/>
      <c r="I21" s="10"/>
      <c r="J21" s="10"/>
      <c r="K21" s="188"/>
      <c r="L21" s="11"/>
      <c r="M21" s="11"/>
      <c r="N21" s="12"/>
      <c r="O21" s="13">
        <f>E21/D20</f>
        <v>0.96666666666666667</v>
      </c>
      <c r="P21" s="21">
        <v>39</v>
      </c>
      <c r="Q21" s="22">
        <f t="shared" si="0"/>
        <v>0.97499999999999998</v>
      </c>
      <c r="R21" s="3">
        <f t="shared" si="1"/>
        <v>2.5000000000000022E-2</v>
      </c>
      <c r="S21" s="3"/>
      <c r="T21" s="27" t="s">
        <v>15</v>
      </c>
      <c r="U21" s="3">
        <f>L35</f>
        <v>0.21686746987951808</v>
      </c>
      <c r="Z21" s="3"/>
      <c r="AA21" s="23" t="s">
        <v>39</v>
      </c>
      <c r="AB21" s="24">
        <f t="shared" si="2"/>
        <v>0.96666666666666667</v>
      </c>
      <c r="AC21" s="24">
        <f t="shared" si="3"/>
        <v>0.91666666666666663</v>
      </c>
      <c r="AD21" s="24">
        <f t="shared" si="4"/>
        <v>0.76</v>
      </c>
      <c r="AE21" s="24">
        <f t="shared" si="5"/>
        <v>0.73333333333333328</v>
      </c>
      <c r="AF21" s="24">
        <f t="shared" si="6"/>
        <v>0.8666666666666667</v>
      </c>
      <c r="AG21" s="3">
        <f t="shared" si="7"/>
        <v>1</v>
      </c>
      <c r="AH21" s="3">
        <f t="shared" si="8"/>
        <v>0.79411764705882348</v>
      </c>
      <c r="AI21" s="3" t="s">
        <v>27</v>
      </c>
    </row>
    <row r="22" spans="1:37" ht="12.75" customHeight="1" x14ac:dyDescent="0.2">
      <c r="A22" s="26" t="s">
        <v>19</v>
      </c>
      <c r="B22" s="10"/>
      <c r="C22" s="10"/>
      <c r="D22" s="10"/>
      <c r="E22" s="10"/>
      <c r="F22" s="10">
        <v>25</v>
      </c>
      <c r="G22" s="10"/>
      <c r="H22" s="10"/>
      <c r="I22" s="10"/>
      <c r="J22" s="10"/>
      <c r="K22" s="188"/>
      <c r="L22" s="11"/>
      <c r="M22" s="11"/>
      <c r="N22" s="12"/>
      <c r="O22" s="13">
        <f>F22/E21</f>
        <v>0.86206896551724133</v>
      </c>
      <c r="P22" s="21">
        <v>36</v>
      </c>
      <c r="Q22" s="22">
        <f t="shared" si="0"/>
        <v>0.92307692307692313</v>
      </c>
      <c r="R22" s="3">
        <f t="shared" si="1"/>
        <v>7.6923076923076872E-2</v>
      </c>
      <c r="S22" s="3"/>
      <c r="T22" s="27" t="s">
        <v>16</v>
      </c>
      <c r="U22" s="3">
        <f>L57</f>
        <v>0.22916666666666666</v>
      </c>
      <c r="Z22" s="3"/>
      <c r="AA22" s="23" t="s">
        <v>40</v>
      </c>
      <c r="AB22" s="24">
        <f t="shared" si="2"/>
        <v>0.86206896551724133</v>
      </c>
      <c r="AC22" s="24">
        <f t="shared" si="3"/>
        <v>0.77272727272727271</v>
      </c>
      <c r="AD22" s="24">
        <f t="shared" si="4"/>
        <v>0.89473684210526316</v>
      </c>
      <c r="AE22" s="24">
        <f t="shared" si="5"/>
        <v>0.63636363636363635</v>
      </c>
      <c r="AF22" s="24">
        <f t="shared" si="6"/>
        <v>0.92307692307692313</v>
      </c>
      <c r="AG22" s="3">
        <f t="shared" si="7"/>
        <v>0.77777777777777779</v>
      </c>
      <c r="AH22" s="3" t="s">
        <v>27</v>
      </c>
      <c r="AI22" s="3" t="s">
        <v>27</v>
      </c>
    </row>
    <row r="23" spans="1:37" ht="12.75" customHeight="1" x14ac:dyDescent="0.2">
      <c r="A23" s="28" t="s">
        <v>20</v>
      </c>
      <c r="B23" s="29"/>
      <c r="C23" s="29"/>
      <c r="D23" s="29"/>
      <c r="E23" s="29"/>
      <c r="F23" s="29"/>
      <c r="G23" s="29">
        <v>22</v>
      </c>
      <c r="H23" s="29"/>
      <c r="I23" s="29"/>
      <c r="J23" s="29"/>
      <c r="K23" s="189"/>
      <c r="L23" s="3"/>
      <c r="M23" s="3"/>
      <c r="N23" s="29"/>
      <c r="O23" s="3">
        <f>G23/F22</f>
        <v>0.88</v>
      </c>
      <c r="P23" s="21">
        <v>34</v>
      </c>
      <c r="Q23" s="22">
        <f t="shared" si="0"/>
        <v>0.94444444444444442</v>
      </c>
      <c r="R23" s="3">
        <f t="shared" si="1"/>
        <v>5.555555555555558E-2</v>
      </c>
      <c r="S23" s="3"/>
      <c r="T23" s="27" t="s">
        <v>17</v>
      </c>
      <c r="U23" s="3">
        <f>L79</f>
        <v>0.31578947368421051</v>
      </c>
      <c r="Z23" s="3"/>
      <c r="AA23" s="23" t="s">
        <v>41</v>
      </c>
      <c r="AB23" s="24">
        <f t="shared" si="2"/>
        <v>0.88</v>
      </c>
      <c r="AC23" s="24">
        <f t="shared" si="3"/>
        <v>0.88235294117647056</v>
      </c>
      <c r="AD23" s="24">
        <f t="shared" si="4"/>
        <v>1</v>
      </c>
      <c r="AE23" s="24">
        <f t="shared" si="5"/>
        <v>0.8571428571428571</v>
      </c>
      <c r="AF23" s="24">
        <f t="shared" si="6"/>
        <v>0.86111111111111116</v>
      </c>
      <c r="AG23" s="3"/>
      <c r="AH23" s="3"/>
      <c r="AI23" s="3"/>
    </row>
    <row r="24" spans="1:37" ht="12.75" customHeight="1" x14ac:dyDescent="0.2">
      <c r="A24" s="28" t="s">
        <v>21</v>
      </c>
      <c r="B24" s="29"/>
      <c r="C24" s="29"/>
      <c r="D24" s="29"/>
      <c r="E24" s="29"/>
      <c r="F24" s="29"/>
      <c r="G24" s="29"/>
      <c r="H24" s="29">
        <v>19</v>
      </c>
      <c r="I24" s="29"/>
      <c r="J24" s="29"/>
      <c r="K24" s="189"/>
      <c r="L24" s="3"/>
      <c r="M24" s="3"/>
      <c r="N24" s="29"/>
      <c r="O24" s="3">
        <f>H24/G23</f>
        <v>0.86363636363636365</v>
      </c>
      <c r="P24" s="21">
        <v>32</v>
      </c>
      <c r="Q24" s="22">
        <f t="shared" si="0"/>
        <v>0.94117647058823528</v>
      </c>
      <c r="R24" s="3">
        <f t="shared" si="1"/>
        <v>5.8823529411764719E-2</v>
      </c>
      <c r="S24" s="3"/>
      <c r="T24" s="27" t="s">
        <v>18</v>
      </c>
      <c r="U24" s="3">
        <f>L98</f>
        <v>0.13636363636363635</v>
      </c>
      <c r="Z24" s="3"/>
      <c r="AA24" s="26" t="s">
        <v>42</v>
      </c>
      <c r="AB24" s="24">
        <f t="shared" si="2"/>
        <v>0.86363636363636365</v>
      </c>
      <c r="AC24" s="24">
        <f t="shared" si="3"/>
        <v>0.6</v>
      </c>
      <c r="AD24" s="24">
        <f t="shared" si="4"/>
        <v>0.88235294117647056</v>
      </c>
      <c r="AE24" s="24">
        <f t="shared" si="5"/>
        <v>1</v>
      </c>
      <c r="AF24" s="24"/>
      <c r="AG24" s="3"/>
      <c r="AH24" s="3"/>
      <c r="AI24" s="3"/>
    </row>
    <row r="25" spans="1:37" ht="12.75" customHeight="1" x14ac:dyDescent="0.2">
      <c r="A25" s="28" t="s">
        <v>22</v>
      </c>
      <c r="B25" s="29"/>
      <c r="C25" s="29"/>
      <c r="D25" s="29"/>
      <c r="E25" s="29"/>
      <c r="F25" s="29"/>
      <c r="G25" s="29"/>
      <c r="H25" s="29"/>
      <c r="I25" s="29">
        <v>18</v>
      </c>
      <c r="J25" s="29"/>
      <c r="K25" s="189"/>
      <c r="L25" s="3"/>
      <c r="M25" s="3"/>
      <c r="N25" s="29"/>
      <c r="O25" s="3">
        <f>I25/H24</f>
        <v>0.94736842105263153</v>
      </c>
      <c r="P25" s="21">
        <v>33</v>
      </c>
      <c r="Q25" s="22">
        <f t="shared" si="0"/>
        <v>1.03125</v>
      </c>
      <c r="R25" s="3">
        <f t="shared" si="1"/>
        <v>-3.125E-2</v>
      </c>
      <c r="S25" s="3"/>
      <c r="T25" s="27" t="s">
        <v>19</v>
      </c>
      <c r="U25" s="3">
        <f>L116</f>
        <v>0.36</v>
      </c>
      <c r="Z25" s="3"/>
      <c r="AA25" s="26" t="s">
        <v>43</v>
      </c>
      <c r="AB25" s="24">
        <f t="shared" si="2"/>
        <v>0.94736842105263153</v>
      </c>
      <c r="AC25" s="24">
        <f t="shared" si="3"/>
        <v>1</v>
      </c>
      <c r="AD25" s="24">
        <f t="shared" si="4"/>
        <v>1</v>
      </c>
      <c r="AE25" s="24" t="s">
        <v>27</v>
      </c>
      <c r="AF25" s="24"/>
      <c r="AG25" s="3"/>
      <c r="AH25" s="3"/>
      <c r="AI25" s="3"/>
    </row>
    <row r="26" spans="1:37" ht="12.75" customHeight="1" x14ac:dyDescent="0.2">
      <c r="A26" s="28" t="s">
        <v>23</v>
      </c>
      <c r="B26" s="29"/>
      <c r="C26" s="29"/>
      <c r="D26" s="29"/>
      <c r="E26" s="29"/>
      <c r="F26" s="29"/>
      <c r="G26" s="29"/>
      <c r="H26" s="29"/>
      <c r="I26" s="29"/>
      <c r="J26" s="29">
        <v>21</v>
      </c>
      <c r="K26" s="189">
        <v>18</v>
      </c>
      <c r="L26" s="3"/>
      <c r="M26" s="3"/>
      <c r="N26" s="29"/>
      <c r="O26" s="3">
        <f>J26/I25</f>
        <v>1.1666666666666667</v>
      </c>
      <c r="P26" s="21">
        <v>30</v>
      </c>
      <c r="Q26" s="22">
        <f t="shared" si="0"/>
        <v>0.90909090909090906</v>
      </c>
      <c r="R26" s="3">
        <f t="shared" si="1"/>
        <v>9.0909090909090939E-2</v>
      </c>
      <c r="S26" s="3"/>
      <c r="Z26" s="3"/>
      <c r="AA26" s="39" t="s">
        <v>44</v>
      </c>
      <c r="AB26" s="24">
        <f t="shared" si="2"/>
        <v>1.1666666666666667</v>
      </c>
      <c r="AC26" s="24">
        <f t="shared" si="3"/>
        <v>1</v>
      </c>
      <c r="AD26" s="24" t="s">
        <v>27</v>
      </c>
      <c r="AE26" s="24" t="s">
        <v>27</v>
      </c>
      <c r="AF26" s="24"/>
      <c r="AG26" s="3"/>
      <c r="AH26" s="3"/>
      <c r="AI26" s="3"/>
    </row>
    <row r="27" spans="1:37" ht="12.75" customHeight="1" x14ac:dyDescent="0.2">
      <c r="A27" s="28" t="s">
        <v>48</v>
      </c>
      <c r="B27" s="29"/>
      <c r="C27" s="29"/>
      <c r="D27" s="29"/>
      <c r="E27" s="29"/>
      <c r="F27" s="29"/>
      <c r="G27" s="29"/>
      <c r="H27" s="29"/>
      <c r="I27" s="29"/>
      <c r="J27" s="29">
        <v>7</v>
      </c>
      <c r="K27" s="189">
        <v>6</v>
      </c>
      <c r="L27" s="3"/>
      <c r="M27" s="3"/>
      <c r="N27" s="29"/>
      <c r="O27" s="3"/>
      <c r="P27" s="21">
        <v>13</v>
      </c>
      <c r="Q27" s="22"/>
      <c r="R27" s="3"/>
      <c r="S27" s="3"/>
      <c r="Z27" s="3"/>
      <c r="AA27" s="28"/>
      <c r="AB27" s="24"/>
      <c r="AC27" s="24"/>
      <c r="AD27" s="24"/>
      <c r="AE27" s="24"/>
      <c r="AF27" s="24"/>
      <c r="AG27" s="3"/>
      <c r="AH27" s="3"/>
      <c r="AI27" s="3"/>
    </row>
    <row r="28" spans="1:37" ht="12.75" customHeight="1" x14ac:dyDescent="0.2">
      <c r="A28" s="28" t="s">
        <v>49</v>
      </c>
      <c r="B28" s="29"/>
      <c r="C28" s="29"/>
      <c r="D28" s="29"/>
      <c r="E28" s="29"/>
      <c r="F28" s="29"/>
      <c r="G28" s="29"/>
      <c r="H28" s="29"/>
      <c r="I28" s="29"/>
      <c r="J28" s="29">
        <v>5</v>
      </c>
      <c r="K28" s="189">
        <v>4</v>
      </c>
      <c r="L28" s="3"/>
      <c r="M28" s="3"/>
      <c r="N28" s="29"/>
      <c r="O28" s="3"/>
      <c r="P28" s="21">
        <v>7</v>
      </c>
      <c r="Q28" s="22"/>
      <c r="R28" s="3"/>
      <c r="S28" s="3"/>
      <c r="Z28" s="3"/>
      <c r="AA28" s="28"/>
      <c r="AB28" s="24"/>
      <c r="AC28" s="24"/>
      <c r="AD28" s="24"/>
      <c r="AE28" s="24"/>
      <c r="AF28" s="24"/>
      <c r="AG28" s="3"/>
      <c r="AH28" s="3"/>
      <c r="AI28" s="3"/>
    </row>
    <row r="29" spans="1:37" ht="12.75" customHeight="1" x14ac:dyDescent="0.2">
      <c r="A29" s="28" t="s">
        <v>50</v>
      </c>
      <c r="B29" s="29"/>
      <c r="C29" s="29"/>
      <c r="D29" s="29"/>
      <c r="E29" s="29"/>
      <c r="F29" s="29"/>
      <c r="G29" s="29"/>
      <c r="H29" s="29"/>
      <c r="I29" s="29"/>
      <c r="J29" s="29">
        <v>2</v>
      </c>
      <c r="K29" s="189">
        <v>2</v>
      </c>
      <c r="L29" s="3"/>
      <c r="M29" s="3"/>
      <c r="N29" s="29"/>
      <c r="O29" s="3"/>
      <c r="P29" s="21">
        <v>3</v>
      </c>
      <c r="Q29" s="22"/>
      <c r="R29" s="3"/>
      <c r="S29" s="3"/>
      <c r="Z29" s="3"/>
      <c r="AA29" s="28"/>
      <c r="AB29" s="24"/>
      <c r="AC29" s="24"/>
      <c r="AD29" s="24"/>
      <c r="AE29" s="24"/>
      <c r="AF29" s="24"/>
      <c r="AG29" s="3"/>
      <c r="AH29" s="3"/>
      <c r="AI29" s="3"/>
    </row>
    <row r="30" spans="1:37" ht="12.75" customHeight="1" x14ac:dyDescent="0.2">
      <c r="A30" s="28" t="s">
        <v>51</v>
      </c>
      <c r="B30" s="29"/>
      <c r="C30" s="29"/>
      <c r="D30" s="29"/>
      <c r="E30" s="29"/>
      <c r="F30" s="29"/>
      <c r="G30" s="29"/>
      <c r="H30" s="29"/>
      <c r="I30" s="29">
        <v>1</v>
      </c>
      <c r="J30" s="29"/>
      <c r="K30" s="189"/>
      <c r="L30" s="3"/>
      <c r="M30" s="3"/>
      <c r="N30" s="29"/>
      <c r="O30" s="3"/>
      <c r="P30" s="21">
        <v>1</v>
      </c>
      <c r="Q30" s="22"/>
      <c r="R30" s="3"/>
      <c r="S30" s="3"/>
      <c r="Z30" s="3"/>
      <c r="AA30" s="28"/>
      <c r="AB30" s="24"/>
      <c r="AC30" s="24"/>
      <c r="AD30" s="24"/>
      <c r="AE30" s="24"/>
      <c r="AF30" s="24"/>
      <c r="AG30" s="3"/>
      <c r="AH30" s="3"/>
      <c r="AI30" s="3"/>
    </row>
    <row r="31" spans="1:37" ht="12.75" customHeight="1" x14ac:dyDescent="0.2">
      <c r="A31" s="28" t="s">
        <v>52</v>
      </c>
      <c r="B31" s="29"/>
      <c r="C31" s="29"/>
      <c r="D31" s="29"/>
      <c r="E31" s="29"/>
      <c r="F31" s="29"/>
      <c r="G31" s="29"/>
      <c r="H31" s="29"/>
      <c r="I31" s="29"/>
      <c r="J31" s="29">
        <v>1</v>
      </c>
      <c r="K31" s="189">
        <v>1</v>
      </c>
      <c r="L31" s="3"/>
      <c r="M31" s="3"/>
      <c r="N31" s="29"/>
      <c r="O31" s="3"/>
      <c r="P31" s="21">
        <v>1</v>
      </c>
      <c r="Q31" s="22"/>
      <c r="R31" s="3"/>
      <c r="S31" s="3"/>
      <c r="Z31" s="3"/>
      <c r="AA31" s="28"/>
      <c r="AB31" s="24"/>
      <c r="AC31" s="24"/>
      <c r="AD31" s="24"/>
      <c r="AE31" s="24"/>
      <c r="AF31" s="24"/>
      <c r="AG31" s="3"/>
      <c r="AH31" s="3"/>
      <c r="AI31" s="3"/>
    </row>
    <row r="32" spans="1:37" ht="12.75" customHeight="1" x14ac:dyDescent="0.2">
      <c r="A32" s="28" t="s">
        <v>53</v>
      </c>
      <c r="B32" s="29"/>
      <c r="C32" s="29"/>
      <c r="D32" s="29"/>
      <c r="E32" s="29"/>
      <c r="F32" s="29"/>
      <c r="G32" s="29"/>
      <c r="H32" s="29"/>
      <c r="I32" s="29">
        <v>1</v>
      </c>
      <c r="J32" s="29"/>
      <c r="K32" s="189"/>
      <c r="L32" s="3"/>
      <c r="M32" s="3"/>
      <c r="N32" s="29"/>
      <c r="O32" s="3"/>
      <c r="P32" s="21">
        <v>1</v>
      </c>
      <c r="Q32" s="22"/>
      <c r="R32" s="3"/>
      <c r="S32" s="3"/>
      <c r="Z32" s="3"/>
      <c r="AA32" s="28"/>
      <c r="AB32" s="24"/>
      <c r="AC32" s="24"/>
      <c r="AD32" s="24"/>
      <c r="AE32" s="24"/>
      <c r="AF32" s="24"/>
      <c r="AG32" s="3"/>
      <c r="AH32" s="3"/>
      <c r="AI32" s="3"/>
    </row>
    <row r="33" spans="1:37" ht="12.75" customHeight="1" x14ac:dyDescent="0.2">
      <c r="A33" s="28" t="s">
        <v>54</v>
      </c>
      <c r="B33" s="29"/>
      <c r="C33" s="29"/>
      <c r="D33" s="29"/>
      <c r="E33" s="29"/>
      <c r="F33" s="29"/>
      <c r="G33" s="29"/>
      <c r="H33" s="29"/>
      <c r="I33" s="29"/>
      <c r="J33" s="29">
        <v>1</v>
      </c>
      <c r="K33" s="189"/>
      <c r="L33" s="3"/>
      <c r="M33" s="3"/>
      <c r="N33" s="29"/>
      <c r="O33" s="3"/>
      <c r="P33" s="21">
        <v>1</v>
      </c>
      <c r="Q33" s="22"/>
      <c r="R33" s="3"/>
      <c r="S33" s="3"/>
      <c r="Z33" s="3"/>
      <c r="AA33" s="28"/>
      <c r="AB33" s="24"/>
      <c r="AC33" s="24"/>
      <c r="AD33" s="24"/>
      <c r="AE33" s="24"/>
      <c r="AF33" s="24"/>
      <c r="AG33" s="3"/>
      <c r="AH33" s="3"/>
      <c r="AI33" s="3"/>
    </row>
    <row r="34" spans="1:37" ht="12.75" customHeight="1" x14ac:dyDescent="0.2">
      <c r="A34" s="28"/>
      <c r="B34" s="29"/>
      <c r="C34" s="29"/>
      <c r="D34" s="29"/>
      <c r="E34" s="29"/>
      <c r="F34" s="29"/>
      <c r="G34" s="29"/>
      <c r="H34" s="29"/>
      <c r="I34" s="29"/>
      <c r="J34" s="29"/>
      <c r="K34" s="189"/>
      <c r="L34" s="3"/>
      <c r="M34" s="3"/>
      <c r="N34" s="29"/>
      <c r="O34" s="3"/>
      <c r="P34" s="21"/>
      <c r="Q34" s="22"/>
      <c r="R34" s="3"/>
      <c r="S34" s="3"/>
      <c r="Z34" s="3"/>
      <c r="AA34" s="28"/>
      <c r="AB34" s="24"/>
      <c r="AC34" s="24"/>
      <c r="AD34" s="24"/>
      <c r="AE34" s="24"/>
      <c r="AF34" s="24"/>
      <c r="AG34" s="3"/>
      <c r="AH34" s="3"/>
      <c r="AI34" s="3"/>
    </row>
    <row r="35" spans="1:37" ht="12.75" customHeight="1" x14ac:dyDescent="0.2">
      <c r="K35" s="191">
        <f>SUM(K26:K31)</f>
        <v>31</v>
      </c>
      <c r="L35" s="3">
        <f>K26/B18</f>
        <v>0.21686746987951808</v>
      </c>
      <c r="M35" s="3">
        <f>K35/B18</f>
        <v>0.37349397590361444</v>
      </c>
      <c r="N35" s="3">
        <f>M35-L35</f>
        <v>0.15662650602409636</v>
      </c>
      <c r="O35" s="3"/>
      <c r="Z35" s="3"/>
      <c r="AB35" s="24" t="s">
        <v>27</v>
      </c>
      <c r="AC35" s="24" t="s">
        <v>27</v>
      </c>
      <c r="AD35" s="24"/>
      <c r="AE35" s="24"/>
      <c r="AF35" s="24"/>
    </row>
    <row r="36" spans="1:37" ht="12.75" customHeight="1" x14ac:dyDescent="0.2">
      <c r="A36" s="229" t="s">
        <v>34</v>
      </c>
      <c r="B36" s="32"/>
      <c r="C36" s="32"/>
      <c r="D36" s="33"/>
      <c r="E36" s="33"/>
      <c r="F36" s="126"/>
      <c r="G36" s="29">
        <f>((K26*9)+(K27*10))/K35</f>
        <v>7.161290322580645</v>
      </c>
      <c r="K36" s="191"/>
      <c r="L36" s="3"/>
      <c r="M36" s="3"/>
      <c r="N36" s="3"/>
      <c r="O36" s="3"/>
      <c r="Z36" s="3"/>
      <c r="AA36" s="28"/>
      <c r="AB36" s="24"/>
      <c r="AC36" s="24"/>
      <c r="AD36" s="24"/>
      <c r="AE36" s="24"/>
      <c r="AF36" s="24"/>
    </row>
    <row r="37" spans="1:37" ht="12.75" customHeight="1" x14ac:dyDescent="0.2">
      <c r="K37" s="191"/>
      <c r="L37" s="3"/>
      <c r="M37" s="3"/>
      <c r="N37" s="3"/>
      <c r="O37" s="3"/>
      <c r="Z37" s="3"/>
      <c r="AA37" s="28"/>
      <c r="AB37" s="24"/>
      <c r="AC37" s="24"/>
      <c r="AD37" s="24"/>
      <c r="AE37" s="24"/>
      <c r="AF37" s="24"/>
    </row>
    <row r="38" spans="1:37" ht="12.75" customHeight="1" x14ac:dyDescent="0.3">
      <c r="A38" s="227" t="s">
        <v>65</v>
      </c>
      <c r="L38" s="3"/>
      <c r="M38" s="3"/>
      <c r="O38" s="3"/>
      <c r="AB38" s="24"/>
      <c r="AC38" s="24"/>
      <c r="AD38" s="24"/>
      <c r="AE38" s="24"/>
      <c r="AF38" s="24"/>
    </row>
    <row r="39" spans="1:37" ht="25.5" customHeight="1" x14ac:dyDescent="0.2">
      <c r="B39" s="308" t="s">
        <v>2</v>
      </c>
      <c r="C39" s="309"/>
      <c r="D39" s="309"/>
      <c r="E39" s="309"/>
      <c r="F39" s="309"/>
      <c r="G39" s="309"/>
      <c r="H39" s="309"/>
      <c r="I39" s="309"/>
      <c r="J39" s="309"/>
      <c r="L39" s="4" t="s">
        <v>3</v>
      </c>
      <c r="M39" s="4" t="s">
        <v>4</v>
      </c>
      <c r="N39" s="5" t="s">
        <v>5</v>
      </c>
      <c r="O39" s="4" t="s">
        <v>6</v>
      </c>
      <c r="P39" s="6" t="s">
        <v>7</v>
      </c>
      <c r="Q39" s="6" t="s">
        <v>8</v>
      </c>
      <c r="R39" s="7" t="s">
        <v>9</v>
      </c>
      <c r="S39" s="7"/>
    </row>
    <row r="40" spans="1:37" ht="12.75" customHeight="1" x14ac:dyDescent="0.2">
      <c r="A40" s="228" t="s">
        <v>10</v>
      </c>
      <c r="B40" s="136">
        <v>1</v>
      </c>
      <c r="C40" s="136">
        <v>2</v>
      </c>
      <c r="D40" s="136">
        <v>3</v>
      </c>
      <c r="E40" s="136">
        <v>4</v>
      </c>
      <c r="F40" s="136">
        <v>5</v>
      </c>
      <c r="G40" s="136">
        <v>6</v>
      </c>
      <c r="H40" s="136">
        <v>7</v>
      </c>
      <c r="I40" s="136">
        <v>8</v>
      </c>
      <c r="J40" s="136">
        <v>9</v>
      </c>
      <c r="K40" s="216" t="s">
        <v>11</v>
      </c>
      <c r="L40" s="11"/>
      <c r="M40" s="11"/>
      <c r="N40" s="12"/>
      <c r="O40" s="13"/>
      <c r="P40" s="14"/>
      <c r="Q40" s="14"/>
      <c r="R40" s="3"/>
      <c r="S40" s="3"/>
    </row>
    <row r="41" spans="1:37" ht="12.75" customHeight="1" x14ac:dyDescent="0.2">
      <c r="A41" s="26" t="s">
        <v>16</v>
      </c>
      <c r="B41" s="10">
        <v>48</v>
      </c>
      <c r="C41" s="10"/>
      <c r="D41" s="10"/>
      <c r="E41" s="10"/>
      <c r="F41" s="10"/>
      <c r="G41" s="10"/>
      <c r="H41" s="10"/>
      <c r="I41" s="10"/>
      <c r="J41" s="10"/>
      <c r="K41" s="188"/>
      <c r="L41" s="11"/>
      <c r="M41" s="11"/>
      <c r="N41" s="12"/>
      <c r="O41" s="13"/>
      <c r="P41" s="17">
        <f>B41</f>
        <v>48</v>
      </c>
      <c r="Q41" s="14"/>
      <c r="R41" s="3"/>
      <c r="S41" s="3"/>
    </row>
    <row r="42" spans="1:37" ht="12.75" customHeight="1" x14ac:dyDescent="0.2">
      <c r="A42" s="26" t="s">
        <v>17</v>
      </c>
      <c r="B42" s="10"/>
      <c r="C42" s="10">
        <v>37</v>
      </c>
      <c r="D42" s="10"/>
      <c r="E42" s="10"/>
      <c r="F42" s="10"/>
      <c r="G42" s="10"/>
      <c r="H42" s="10"/>
      <c r="I42" s="10"/>
      <c r="J42" s="10"/>
      <c r="K42" s="188"/>
      <c r="L42" s="11"/>
      <c r="M42" s="11"/>
      <c r="N42" s="12"/>
      <c r="O42" s="13">
        <f>C42/B41</f>
        <v>0.77083333333333337</v>
      </c>
      <c r="P42" s="21">
        <v>37</v>
      </c>
      <c r="Q42" s="22">
        <f t="shared" ref="Q42:Q49" si="10">P42/P41</f>
        <v>0.77083333333333337</v>
      </c>
      <c r="R42" s="3">
        <f t="shared" ref="R42:R49" si="11">100%-Q42</f>
        <v>0.22916666666666663</v>
      </c>
      <c r="S42" s="3"/>
      <c r="Z42" s="7"/>
    </row>
    <row r="43" spans="1:37" ht="12.75" customHeight="1" x14ac:dyDescent="0.2">
      <c r="A43" s="26" t="s">
        <v>18</v>
      </c>
      <c r="B43" s="10"/>
      <c r="C43" s="10"/>
      <c r="D43" s="10">
        <v>24</v>
      </c>
      <c r="E43" s="10"/>
      <c r="F43" s="10"/>
      <c r="G43" s="10"/>
      <c r="H43" s="10"/>
      <c r="I43" s="10"/>
      <c r="J43" s="10"/>
      <c r="K43" s="188"/>
      <c r="L43" s="11"/>
      <c r="M43" s="11"/>
      <c r="N43" s="12"/>
      <c r="O43" s="13">
        <f>D43/C42</f>
        <v>0.64864864864864868</v>
      </c>
      <c r="P43" s="21">
        <v>37</v>
      </c>
      <c r="Q43" s="22">
        <f t="shared" si="10"/>
        <v>1</v>
      </c>
      <c r="R43" s="3">
        <f t="shared" si="11"/>
        <v>0</v>
      </c>
      <c r="S43" s="3"/>
      <c r="Z43" s="3"/>
    </row>
    <row r="44" spans="1:37" ht="12.75" customHeight="1" x14ac:dyDescent="0.2">
      <c r="A44" s="26" t="s">
        <v>19</v>
      </c>
      <c r="B44" s="10"/>
      <c r="C44" s="10"/>
      <c r="D44" s="10"/>
      <c r="E44" s="10">
        <v>22</v>
      </c>
      <c r="F44" s="10"/>
      <c r="G44" s="10"/>
      <c r="H44" s="10"/>
      <c r="I44" s="10"/>
      <c r="J44" s="10"/>
      <c r="K44" s="188"/>
      <c r="L44" s="11"/>
      <c r="M44" s="11"/>
      <c r="N44" s="12"/>
      <c r="O44" s="13">
        <f>E44/D43</f>
        <v>0.91666666666666663</v>
      </c>
      <c r="P44" s="21">
        <v>29</v>
      </c>
      <c r="Q44" s="22">
        <f t="shared" si="10"/>
        <v>0.78378378378378377</v>
      </c>
      <c r="R44" s="3">
        <f t="shared" si="11"/>
        <v>0.21621621621621623</v>
      </c>
      <c r="S44" s="3"/>
      <c r="Z44" s="3"/>
    </row>
    <row r="45" spans="1:37" ht="12.75" customHeight="1" x14ac:dyDescent="0.2">
      <c r="A45" s="28" t="s">
        <v>20</v>
      </c>
      <c r="B45" s="29"/>
      <c r="C45" s="29"/>
      <c r="D45" s="29"/>
      <c r="E45" s="29"/>
      <c r="F45" s="29">
        <v>17</v>
      </c>
      <c r="G45" s="29"/>
      <c r="H45" s="29"/>
      <c r="I45" s="29"/>
      <c r="J45" s="29"/>
      <c r="K45" s="189"/>
      <c r="L45" s="3"/>
      <c r="M45" s="3"/>
      <c r="N45" s="29"/>
      <c r="O45" s="3">
        <f>F45/E44</f>
        <v>0.77272727272727271</v>
      </c>
      <c r="P45" s="21">
        <v>28</v>
      </c>
      <c r="Q45" s="22">
        <f t="shared" si="10"/>
        <v>0.96551724137931039</v>
      </c>
      <c r="R45" s="3">
        <f t="shared" si="11"/>
        <v>3.4482758620689613E-2</v>
      </c>
      <c r="S45" s="3"/>
      <c r="Z45" s="3"/>
    </row>
    <row r="46" spans="1:37" ht="12.75" customHeight="1" x14ac:dyDescent="0.2">
      <c r="A46" s="28" t="s">
        <v>21</v>
      </c>
      <c r="B46" s="29"/>
      <c r="C46" s="29"/>
      <c r="D46" s="29"/>
      <c r="E46" s="29"/>
      <c r="F46" s="29"/>
      <c r="G46" s="29">
        <v>15</v>
      </c>
      <c r="H46" s="29"/>
      <c r="I46" s="29"/>
      <c r="J46" s="29"/>
      <c r="K46" s="189"/>
      <c r="L46" s="3"/>
      <c r="M46" s="3"/>
      <c r="N46" s="29"/>
      <c r="O46" s="3">
        <f>G46/F45</f>
        <v>0.88235294117647056</v>
      </c>
      <c r="P46" s="21">
        <v>25</v>
      </c>
      <c r="Q46" s="22">
        <f t="shared" si="10"/>
        <v>0.8928571428571429</v>
      </c>
      <c r="R46" s="3">
        <f t="shared" si="11"/>
        <v>0.1071428571428571</v>
      </c>
      <c r="S46" s="3"/>
      <c r="Z46" s="3"/>
      <c r="AA46" s="2"/>
      <c r="AB46" s="8" t="s">
        <v>35</v>
      </c>
      <c r="AC46" s="8"/>
      <c r="AD46" s="8"/>
      <c r="AE46" s="8"/>
      <c r="AF46" s="8"/>
      <c r="AG46" s="8"/>
      <c r="AH46" s="8"/>
      <c r="AI46" s="8"/>
      <c r="AJ46" s="8"/>
      <c r="AK46" s="8"/>
    </row>
    <row r="47" spans="1:37" ht="12.75" customHeight="1" x14ac:dyDescent="0.2">
      <c r="A47" s="28" t="s">
        <v>22</v>
      </c>
      <c r="B47" s="29"/>
      <c r="C47" s="29"/>
      <c r="D47" s="29"/>
      <c r="E47" s="29"/>
      <c r="F47" s="29"/>
      <c r="G47" s="29"/>
      <c r="H47" s="29">
        <v>9</v>
      </c>
      <c r="I47" s="29"/>
      <c r="J47" s="29"/>
      <c r="K47" s="189"/>
      <c r="L47" s="3"/>
      <c r="M47" s="3"/>
      <c r="N47" s="29"/>
      <c r="O47" s="3">
        <f>H47/G46</f>
        <v>0.6</v>
      </c>
      <c r="P47" s="21">
        <v>25</v>
      </c>
      <c r="Q47" s="22">
        <f t="shared" si="10"/>
        <v>1</v>
      </c>
      <c r="R47" s="3">
        <f t="shared" si="11"/>
        <v>0</v>
      </c>
      <c r="S47" s="3"/>
      <c r="T47" s="2" t="s">
        <v>4</v>
      </c>
      <c r="Z47" s="3"/>
      <c r="AA47" s="2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37" ht="12.75" customHeight="1" x14ac:dyDescent="0.2">
      <c r="A48" s="28" t="s">
        <v>23</v>
      </c>
      <c r="B48" s="29"/>
      <c r="C48" s="29"/>
      <c r="D48" s="29"/>
      <c r="E48" s="29"/>
      <c r="F48" s="29"/>
      <c r="G48" s="29"/>
      <c r="H48" s="29"/>
      <c r="I48" s="29">
        <v>9</v>
      </c>
      <c r="J48" s="29"/>
      <c r="K48" s="189">
        <v>3</v>
      </c>
      <c r="L48" s="3"/>
      <c r="M48" s="3"/>
      <c r="N48" s="29"/>
      <c r="O48" s="3">
        <f>I48/H47</f>
        <v>1</v>
      </c>
      <c r="P48" s="21">
        <v>19</v>
      </c>
      <c r="Q48" s="22">
        <f t="shared" si="10"/>
        <v>0.76</v>
      </c>
      <c r="R48" s="3">
        <f t="shared" si="11"/>
        <v>0.24</v>
      </c>
      <c r="S48" s="3"/>
      <c r="T48" s="27" t="s">
        <v>15</v>
      </c>
      <c r="U48" s="3">
        <f>M35</f>
        <v>0.37349397590361444</v>
      </c>
      <c r="Z48" s="3"/>
      <c r="AA48" s="2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ht="12.75" customHeight="1" x14ac:dyDescent="0.2">
      <c r="A49" s="28" t="s">
        <v>48</v>
      </c>
      <c r="B49" s="29"/>
      <c r="C49" s="29"/>
      <c r="D49" s="29"/>
      <c r="E49" s="29"/>
      <c r="F49" s="29"/>
      <c r="G49" s="29"/>
      <c r="H49" s="29"/>
      <c r="I49" s="29"/>
      <c r="J49" s="29">
        <v>9</v>
      </c>
      <c r="K49" s="189">
        <v>8</v>
      </c>
      <c r="L49" s="3"/>
      <c r="M49" s="3"/>
      <c r="N49" s="29"/>
      <c r="O49" s="3">
        <f>J49/I48</f>
        <v>1</v>
      </c>
      <c r="P49" s="21">
        <v>17</v>
      </c>
      <c r="Q49" s="22">
        <f t="shared" si="10"/>
        <v>0.89473684210526316</v>
      </c>
      <c r="R49" s="3">
        <f t="shared" si="11"/>
        <v>0.10526315789473684</v>
      </c>
      <c r="S49" s="3"/>
      <c r="T49" s="27" t="s">
        <v>16</v>
      </c>
      <c r="U49" s="3">
        <f>M57</f>
        <v>0.35416666666666669</v>
      </c>
      <c r="Z49" s="3"/>
      <c r="AA49" s="2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ht="12.75" customHeight="1" x14ac:dyDescent="0.2">
      <c r="A50" s="28" t="s">
        <v>49</v>
      </c>
      <c r="B50" s="29"/>
      <c r="C50" s="29"/>
      <c r="D50" s="29"/>
      <c r="E50" s="29"/>
      <c r="F50" s="29"/>
      <c r="G50" s="29"/>
      <c r="H50" s="29"/>
      <c r="I50" s="29"/>
      <c r="J50" s="29">
        <v>8</v>
      </c>
      <c r="K50" s="189">
        <v>4</v>
      </c>
      <c r="L50" s="3"/>
      <c r="M50" s="3"/>
      <c r="N50" s="29"/>
      <c r="O50" s="3"/>
      <c r="P50" s="21">
        <v>8</v>
      </c>
      <c r="Q50" s="22"/>
      <c r="R50" s="3"/>
      <c r="S50" s="3"/>
      <c r="T50" s="27" t="s">
        <v>17</v>
      </c>
      <c r="U50" s="3">
        <f>M79</f>
        <v>0.47368421052631576</v>
      </c>
      <c r="Z50" s="3"/>
      <c r="AA50" s="2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ht="12.75" customHeight="1" x14ac:dyDescent="0.2">
      <c r="A51" s="28" t="s">
        <v>50</v>
      </c>
      <c r="B51" s="29"/>
      <c r="C51" s="29"/>
      <c r="D51" s="29"/>
      <c r="E51" s="29"/>
      <c r="F51" s="29"/>
      <c r="G51" s="29"/>
      <c r="H51" s="29"/>
      <c r="I51" s="29"/>
      <c r="J51" s="29">
        <v>2</v>
      </c>
      <c r="K51" s="189">
        <v>1</v>
      </c>
      <c r="L51" s="3"/>
      <c r="M51" s="3"/>
      <c r="N51" s="29"/>
      <c r="O51" s="3"/>
      <c r="P51" s="21">
        <v>8</v>
      </c>
      <c r="Q51" s="22"/>
      <c r="R51" s="3"/>
      <c r="S51" s="3"/>
      <c r="T51" s="27" t="s">
        <v>18</v>
      </c>
      <c r="U51" s="3">
        <f>M98</f>
        <v>0.20454545454545456</v>
      </c>
      <c r="Z51" s="3"/>
      <c r="AA51" s="2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ht="12.75" customHeight="1" x14ac:dyDescent="0.2">
      <c r="A52" s="28" t="s">
        <v>51</v>
      </c>
      <c r="B52" s="29"/>
      <c r="C52" s="29"/>
      <c r="D52" s="29"/>
      <c r="E52" s="29"/>
      <c r="F52" s="29"/>
      <c r="G52" s="29"/>
      <c r="H52" s="29"/>
      <c r="I52" s="29"/>
      <c r="J52" s="29">
        <v>1</v>
      </c>
      <c r="K52" s="189">
        <v>1</v>
      </c>
      <c r="L52" s="3"/>
      <c r="M52" s="3"/>
      <c r="N52" s="29"/>
      <c r="O52" s="3"/>
      <c r="P52" s="21">
        <v>2</v>
      </c>
      <c r="Q52" s="22"/>
      <c r="R52" s="3"/>
      <c r="S52" s="3"/>
      <c r="T52" s="27" t="s">
        <v>19</v>
      </c>
      <c r="U52" s="3">
        <f>M116</f>
        <v>0.52</v>
      </c>
      <c r="Z52" s="3"/>
      <c r="AA52" s="2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ht="12.75" customHeight="1" x14ac:dyDescent="0.2">
      <c r="A53" s="28" t="s">
        <v>52</v>
      </c>
      <c r="B53" s="29"/>
      <c r="C53" s="29"/>
      <c r="D53" s="29"/>
      <c r="E53" s="29"/>
      <c r="F53" s="29"/>
      <c r="G53" s="29"/>
      <c r="H53" s="29"/>
      <c r="I53" s="29">
        <v>1</v>
      </c>
      <c r="J53" s="29"/>
      <c r="K53" s="189"/>
      <c r="L53" s="3"/>
      <c r="M53" s="3"/>
      <c r="N53" s="29"/>
      <c r="O53" s="3"/>
      <c r="P53" s="21"/>
      <c r="Q53" s="22"/>
      <c r="R53" s="3"/>
      <c r="S53" s="3"/>
      <c r="T53" s="27"/>
      <c r="U53" s="3"/>
      <c r="Z53" s="3"/>
      <c r="AA53" s="2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ht="12.75" customHeight="1" x14ac:dyDescent="0.2">
      <c r="A54" s="28" t="s">
        <v>53</v>
      </c>
      <c r="B54" s="29"/>
      <c r="C54" s="29"/>
      <c r="D54" s="29"/>
      <c r="E54" s="29"/>
      <c r="F54" s="29"/>
      <c r="G54" s="29"/>
      <c r="H54" s="29"/>
      <c r="I54" s="29"/>
      <c r="J54" s="29"/>
      <c r="K54" s="189"/>
      <c r="L54" s="3"/>
      <c r="M54" s="3"/>
      <c r="N54" s="29"/>
      <c r="O54" s="3"/>
      <c r="P54" s="21"/>
      <c r="Q54" s="22"/>
      <c r="R54" s="3"/>
      <c r="S54" s="3"/>
      <c r="T54" s="27"/>
      <c r="U54" s="3"/>
      <c r="Z54" s="3"/>
      <c r="AA54" s="2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ht="12.75" customHeight="1" x14ac:dyDescent="0.2">
      <c r="A55" s="28" t="s">
        <v>54</v>
      </c>
      <c r="B55" s="29"/>
      <c r="C55" s="29"/>
      <c r="D55" s="29"/>
      <c r="E55" s="29"/>
      <c r="F55" s="29"/>
      <c r="G55" s="29"/>
      <c r="H55" s="29"/>
      <c r="I55" s="29"/>
      <c r="J55" s="29"/>
      <c r="K55" s="189"/>
      <c r="L55" s="3"/>
      <c r="M55" s="3"/>
      <c r="N55" s="29"/>
      <c r="O55" s="3"/>
      <c r="P55" s="21"/>
      <c r="Q55" s="22"/>
      <c r="R55" s="3"/>
      <c r="S55" s="3"/>
      <c r="T55" s="27"/>
      <c r="U55" s="3"/>
      <c r="Z55" s="3"/>
      <c r="AA55" s="2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ht="12.75" customHeight="1" x14ac:dyDescent="0.2">
      <c r="A56" s="28"/>
      <c r="B56" s="29"/>
      <c r="C56" s="29"/>
      <c r="D56" s="29"/>
      <c r="E56" s="29"/>
      <c r="F56" s="29"/>
      <c r="G56" s="29"/>
      <c r="H56" s="29"/>
      <c r="I56" s="29"/>
      <c r="J56" s="29"/>
      <c r="K56" s="189"/>
      <c r="L56" s="3"/>
      <c r="M56" s="3"/>
      <c r="N56" s="29"/>
      <c r="O56" s="3"/>
      <c r="P56" s="21"/>
      <c r="Q56" s="22"/>
      <c r="R56" s="3"/>
      <c r="S56" s="3"/>
      <c r="T56" s="27"/>
      <c r="U56" s="3"/>
      <c r="Z56" s="3"/>
      <c r="AA56" s="2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ht="12.75" customHeight="1" x14ac:dyDescent="0.2">
      <c r="A57" s="28"/>
      <c r="B57" s="29"/>
      <c r="C57" s="29"/>
      <c r="D57" s="29"/>
      <c r="E57" s="29"/>
      <c r="F57" s="29"/>
      <c r="G57" s="29"/>
      <c r="H57" s="29"/>
      <c r="I57" s="29"/>
      <c r="J57" s="29"/>
      <c r="K57" s="189">
        <f>SUM(K48:K53)</f>
        <v>17</v>
      </c>
      <c r="L57" s="3">
        <f>SUM(K48:K49)/B41</f>
        <v>0.22916666666666666</v>
      </c>
      <c r="M57" s="3">
        <f>K57/B41</f>
        <v>0.35416666666666669</v>
      </c>
      <c r="N57" s="3">
        <f>M57-L57</f>
        <v>0.12500000000000003</v>
      </c>
      <c r="O57" s="3"/>
      <c r="P57" s="21"/>
      <c r="Q57" s="22"/>
      <c r="R57" s="3"/>
      <c r="S57" s="3"/>
      <c r="T57" s="27" t="s">
        <v>27</v>
      </c>
      <c r="U57" s="3" t="s">
        <v>27</v>
      </c>
      <c r="Z57" s="3"/>
      <c r="AA57" s="2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ht="12.75" customHeight="1" x14ac:dyDescent="0.2">
      <c r="A58" s="229" t="s">
        <v>34</v>
      </c>
      <c r="B58" s="32"/>
      <c r="C58" s="32"/>
      <c r="D58" s="33"/>
      <c r="E58" s="33"/>
      <c r="F58" s="126"/>
      <c r="G58" s="56">
        <f>((K48*8)+(K49*9))/K57</f>
        <v>5.6470588235294121</v>
      </c>
      <c r="K58" s="191"/>
      <c r="L58" s="3"/>
      <c r="M58" s="3"/>
      <c r="O58" s="3"/>
      <c r="T58" s="27" t="s">
        <v>27</v>
      </c>
      <c r="U58" s="3" t="s">
        <v>27</v>
      </c>
      <c r="Z58" s="3"/>
      <c r="AB58" s="312" t="s">
        <v>12</v>
      </c>
      <c r="AC58" s="311"/>
      <c r="AD58" s="311"/>
      <c r="AE58" s="311"/>
      <c r="AF58" s="311"/>
      <c r="AG58" s="311"/>
      <c r="AH58" s="311"/>
      <c r="AI58" s="311"/>
      <c r="AJ58" s="311"/>
      <c r="AK58" s="311"/>
    </row>
    <row r="59" spans="1:37" ht="12.75" customHeight="1" x14ac:dyDescent="0.2">
      <c r="K59" s="191"/>
      <c r="L59" s="3"/>
      <c r="M59" s="3"/>
      <c r="O59" s="3"/>
      <c r="T59" s="25" t="s">
        <v>27</v>
      </c>
      <c r="Z59" s="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</row>
    <row r="60" spans="1:37" ht="12.75" customHeight="1" x14ac:dyDescent="0.3">
      <c r="A60" s="227" t="s">
        <v>66</v>
      </c>
      <c r="L60" s="3"/>
      <c r="M60" s="3"/>
      <c r="O60" s="3"/>
      <c r="Z60" s="3"/>
      <c r="AA60" s="18" t="s">
        <v>13</v>
      </c>
      <c r="AB60" s="20" t="s">
        <v>15</v>
      </c>
      <c r="AC60" s="20" t="s">
        <v>16</v>
      </c>
      <c r="AD60" s="20" t="s">
        <v>17</v>
      </c>
      <c r="AE60" s="20" t="s">
        <v>18</v>
      </c>
      <c r="AF60" s="20" t="s">
        <v>19</v>
      </c>
      <c r="AG60" s="20" t="s">
        <v>20</v>
      </c>
      <c r="AH60" s="20" t="s">
        <v>21</v>
      </c>
      <c r="AI60" s="20" t="s">
        <v>22</v>
      </c>
      <c r="AJ60" s="20" t="s">
        <v>23</v>
      </c>
    </row>
    <row r="61" spans="1:37" ht="25.5" customHeight="1" x14ac:dyDescent="0.2">
      <c r="B61" s="308" t="s">
        <v>2</v>
      </c>
      <c r="C61" s="309"/>
      <c r="D61" s="309"/>
      <c r="E61" s="309"/>
      <c r="F61" s="309"/>
      <c r="G61" s="309"/>
      <c r="H61" s="309"/>
      <c r="I61" s="309"/>
      <c r="J61" s="309"/>
      <c r="L61" s="4" t="s">
        <v>3</v>
      </c>
      <c r="M61" s="4" t="s">
        <v>4</v>
      </c>
      <c r="N61" s="5" t="s">
        <v>5</v>
      </c>
      <c r="O61" s="4" t="s">
        <v>6</v>
      </c>
      <c r="P61" s="6" t="s">
        <v>7</v>
      </c>
      <c r="Q61" s="6" t="s">
        <v>8</v>
      </c>
      <c r="R61" s="7" t="s">
        <v>9</v>
      </c>
      <c r="S61" s="7"/>
      <c r="AA61" s="23" t="s">
        <v>37</v>
      </c>
      <c r="AB61" s="22">
        <f t="shared" ref="AB61:AB68" si="12">Q19</f>
        <v>0.57831325301204817</v>
      </c>
      <c r="AC61" s="22">
        <f t="shared" ref="AC61:AC68" si="13">Q42</f>
        <v>0.77083333333333337</v>
      </c>
      <c r="AD61" s="22">
        <f t="shared" ref="AD61:AD67" si="14">Q64</f>
        <v>0.76315789473684215</v>
      </c>
      <c r="AE61" s="22">
        <f t="shared" ref="AE61:AE66" si="15">Q84</f>
        <v>0.68181818181818177</v>
      </c>
      <c r="AF61" s="22">
        <f t="shared" ref="AF61:AF65" si="16">Q103</f>
        <v>0.7466666666666667</v>
      </c>
      <c r="AG61" s="22">
        <f t="shared" ref="AG61:AG64" si="17">Q121</f>
        <v>0.71052631578947367</v>
      </c>
      <c r="AH61" s="22">
        <f t="shared" ref="AH61:AH63" si="18">Q138</f>
        <v>0.625</v>
      </c>
      <c r="AI61" s="22">
        <f t="shared" ref="AI61:AI62" si="19">Q154</f>
        <v>0.8571428571428571</v>
      </c>
      <c r="AJ61" s="22">
        <f>Q171</f>
        <v>0.87179487179487181</v>
      </c>
    </row>
    <row r="62" spans="1:37" ht="12.75" customHeight="1" x14ac:dyDescent="0.2">
      <c r="A62" s="228" t="s">
        <v>10</v>
      </c>
      <c r="B62" s="136">
        <v>1</v>
      </c>
      <c r="C62" s="136">
        <v>2</v>
      </c>
      <c r="D62" s="136">
        <v>3</v>
      </c>
      <c r="E62" s="136">
        <v>4</v>
      </c>
      <c r="F62" s="136">
        <v>5</v>
      </c>
      <c r="G62" s="136">
        <v>6</v>
      </c>
      <c r="H62" s="136">
        <v>7</v>
      </c>
      <c r="I62" s="136">
        <v>8</v>
      </c>
      <c r="J62" s="136">
        <v>9</v>
      </c>
      <c r="K62" s="216" t="s">
        <v>11</v>
      </c>
      <c r="L62" s="11"/>
      <c r="M62" s="11"/>
      <c r="N62" s="12"/>
      <c r="O62" s="13"/>
      <c r="P62" s="14"/>
      <c r="Q62" s="14"/>
      <c r="R62" s="3"/>
      <c r="S62" s="3"/>
      <c r="AA62" s="23" t="s">
        <v>38</v>
      </c>
      <c r="AB62" s="22">
        <f t="shared" si="12"/>
        <v>0.83333333333333337</v>
      </c>
      <c r="AC62" s="22">
        <f t="shared" si="13"/>
        <v>1</v>
      </c>
      <c r="AD62" s="22">
        <f t="shared" si="14"/>
        <v>0.93103448275862066</v>
      </c>
      <c r="AE62" s="22">
        <f t="shared" si="15"/>
        <v>0.93333333333333335</v>
      </c>
      <c r="AF62" s="22">
        <f t="shared" si="16"/>
        <v>0.9285714285714286</v>
      </c>
      <c r="AG62" s="22">
        <f t="shared" si="17"/>
        <v>0.88888888888888884</v>
      </c>
      <c r="AH62" s="22">
        <f t="shared" si="18"/>
        <v>0.95</v>
      </c>
      <c r="AI62" s="22">
        <f t="shared" si="19"/>
        <v>0.75</v>
      </c>
    </row>
    <row r="63" spans="1:37" ht="12.75" customHeight="1" x14ac:dyDescent="0.2">
      <c r="A63" s="26" t="s">
        <v>17</v>
      </c>
      <c r="B63" s="10">
        <v>38</v>
      </c>
      <c r="C63" s="10"/>
      <c r="D63" s="10"/>
      <c r="E63" s="10"/>
      <c r="F63" s="10"/>
      <c r="G63" s="10"/>
      <c r="H63" s="10"/>
      <c r="I63" s="10"/>
      <c r="J63" s="10"/>
      <c r="K63" s="188"/>
      <c r="L63" s="11"/>
      <c r="M63" s="11"/>
      <c r="N63" s="12"/>
      <c r="O63" s="13"/>
      <c r="P63" s="17">
        <f>B63</f>
        <v>38</v>
      </c>
      <c r="Q63" s="14"/>
      <c r="R63" s="3"/>
      <c r="S63" s="3"/>
      <c r="AA63" s="23" t="s">
        <v>39</v>
      </c>
      <c r="AB63" s="22">
        <f t="shared" si="12"/>
        <v>0.97499999999999998</v>
      </c>
      <c r="AC63" s="22">
        <f t="shared" si="13"/>
        <v>0.78378378378378377</v>
      </c>
      <c r="AD63" s="22">
        <f t="shared" si="14"/>
        <v>0.92592592592592593</v>
      </c>
      <c r="AE63" s="22">
        <f t="shared" si="15"/>
        <v>0.8928571428571429</v>
      </c>
      <c r="AF63" s="22">
        <f t="shared" si="16"/>
        <v>0.90384615384615385</v>
      </c>
      <c r="AG63" s="22">
        <f t="shared" si="17"/>
        <v>0.95833333333333337</v>
      </c>
      <c r="AH63" s="22">
        <f t="shared" si="18"/>
        <v>0.94736842105263153</v>
      </c>
      <c r="AI63" s="22"/>
    </row>
    <row r="64" spans="1:37" ht="12.75" customHeight="1" x14ac:dyDescent="0.2">
      <c r="A64" s="26" t="s">
        <v>18</v>
      </c>
      <c r="B64" s="10"/>
      <c r="C64" s="10">
        <v>29</v>
      </c>
      <c r="D64" s="10"/>
      <c r="E64" s="10"/>
      <c r="F64" s="10"/>
      <c r="G64" s="10"/>
      <c r="H64" s="10"/>
      <c r="I64" s="10"/>
      <c r="J64" s="10"/>
      <c r="K64" s="188"/>
      <c r="L64" s="11"/>
      <c r="M64" s="11"/>
      <c r="N64" s="12"/>
      <c r="O64" s="13">
        <f>C64/B63</f>
        <v>0.76315789473684215</v>
      </c>
      <c r="P64" s="21">
        <v>29</v>
      </c>
      <c r="Q64" s="22">
        <f t="shared" ref="Q64:Q71" si="20">P64/P63</f>
        <v>0.76315789473684215</v>
      </c>
      <c r="R64" s="3">
        <f t="shared" ref="R64:R71" si="21">100%-Q64</f>
        <v>0.23684210526315785</v>
      </c>
      <c r="S64" s="3"/>
      <c r="AA64" s="23" t="s">
        <v>40</v>
      </c>
      <c r="AB64" s="22">
        <f t="shared" si="12"/>
        <v>0.92307692307692313</v>
      </c>
      <c r="AC64" s="22">
        <f t="shared" si="13"/>
        <v>0.96551724137931039</v>
      </c>
      <c r="AD64" s="22">
        <f t="shared" si="14"/>
        <v>0.96</v>
      </c>
      <c r="AE64" s="22">
        <f t="shared" si="15"/>
        <v>0.92</v>
      </c>
      <c r="AF64" s="22">
        <f t="shared" si="16"/>
        <v>0.95744680851063835</v>
      </c>
      <c r="AG64" s="22">
        <f t="shared" si="17"/>
        <v>1</v>
      </c>
      <c r="AH64" s="22"/>
      <c r="AI64" s="22"/>
    </row>
    <row r="65" spans="1:35" ht="12.75" customHeight="1" x14ac:dyDescent="0.2">
      <c r="A65" s="26" t="s">
        <v>19</v>
      </c>
      <c r="B65" s="10"/>
      <c r="C65" s="10"/>
      <c r="D65" s="10">
        <v>25</v>
      </c>
      <c r="E65" s="10"/>
      <c r="F65" s="10"/>
      <c r="G65" s="10"/>
      <c r="H65" s="10"/>
      <c r="I65" s="10"/>
      <c r="J65" s="10"/>
      <c r="K65" s="188"/>
      <c r="L65" s="11"/>
      <c r="M65" s="11"/>
      <c r="N65" s="12"/>
      <c r="O65" s="13">
        <f>D65/C64</f>
        <v>0.86206896551724133</v>
      </c>
      <c r="P65" s="21">
        <v>27</v>
      </c>
      <c r="Q65" s="22">
        <f t="shared" si="20"/>
        <v>0.93103448275862066</v>
      </c>
      <c r="R65" s="3">
        <f t="shared" si="21"/>
        <v>6.8965517241379337E-2</v>
      </c>
      <c r="S65" s="3"/>
      <c r="AA65" s="23" t="s">
        <v>41</v>
      </c>
      <c r="AB65" s="22">
        <f t="shared" si="12"/>
        <v>0.94444444444444442</v>
      </c>
      <c r="AC65" s="22">
        <f t="shared" si="13"/>
        <v>0.8928571428571429</v>
      </c>
      <c r="AD65" s="22">
        <f t="shared" si="14"/>
        <v>0.95833333333333337</v>
      </c>
      <c r="AE65" s="22">
        <f t="shared" si="15"/>
        <v>0.91304347826086951</v>
      </c>
      <c r="AF65" s="22">
        <f t="shared" si="16"/>
        <v>0.93333333333333335</v>
      </c>
      <c r="AG65" s="22"/>
      <c r="AH65" s="22"/>
      <c r="AI65" s="22"/>
    </row>
    <row r="66" spans="1:35" ht="12.75" customHeight="1" x14ac:dyDescent="0.2">
      <c r="A66" s="28" t="s">
        <v>20</v>
      </c>
      <c r="B66" s="29"/>
      <c r="C66" s="29"/>
      <c r="D66" s="29"/>
      <c r="E66" s="29">
        <v>19</v>
      </c>
      <c r="F66" s="29"/>
      <c r="G66" s="29"/>
      <c r="H66" s="29"/>
      <c r="I66" s="29"/>
      <c r="J66" s="29"/>
      <c r="K66" s="189"/>
      <c r="L66" s="3"/>
      <c r="M66" s="3"/>
      <c r="N66" s="29"/>
      <c r="O66" s="3">
        <f>E66/D65</f>
        <v>0.76</v>
      </c>
      <c r="P66" s="21">
        <v>25</v>
      </c>
      <c r="Q66" s="22">
        <f t="shared" si="20"/>
        <v>0.92592592592592593</v>
      </c>
      <c r="R66" s="3">
        <f t="shared" si="21"/>
        <v>7.407407407407407E-2</v>
      </c>
      <c r="S66" s="3"/>
      <c r="Z66" s="7"/>
      <c r="AA66" s="26" t="s">
        <v>42</v>
      </c>
      <c r="AB66" s="22">
        <f t="shared" si="12"/>
        <v>0.94117647058823528</v>
      </c>
      <c r="AC66" s="22">
        <f t="shared" si="13"/>
        <v>1</v>
      </c>
      <c r="AD66" s="22">
        <f t="shared" si="14"/>
        <v>0.95652173913043481</v>
      </c>
      <c r="AE66" s="22">
        <f t="shared" si="15"/>
        <v>0.90476190476190477</v>
      </c>
      <c r="AF66" s="22"/>
      <c r="AG66" s="22"/>
      <c r="AH66" s="22"/>
      <c r="AI66" s="22"/>
    </row>
    <row r="67" spans="1:35" ht="12.75" customHeight="1" x14ac:dyDescent="0.2">
      <c r="A67" s="28" t="s">
        <v>21</v>
      </c>
      <c r="B67" s="29"/>
      <c r="C67" s="29"/>
      <c r="D67" s="29"/>
      <c r="E67" s="29"/>
      <c r="F67" s="29">
        <v>17</v>
      </c>
      <c r="G67" s="29"/>
      <c r="H67" s="29"/>
      <c r="I67" s="29"/>
      <c r="J67" s="29"/>
      <c r="K67" s="189"/>
      <c r="L67" s="3"/>
      <c r="M67" s="3"/>
      <c r="N67" s="29"/>
      <c r="O67" s="3">
        <f>F67/E66</f>
        <v>0.89473684210526316</v>
      </c>
      <c r="P67" s="21">
        <v>24</v>
      </c>
      <c r="Q67" s="22">
        <f t="shared" si="20"/>
        <v>0.96</v>
      </c>
      <c r="R67" s="3">
        <f t="shared" si="21"/>
        <v>4.0000000000000036E-2</v>
      </c>
      <c r="S67" s="3"/>
      <c r="Z67" s="3"/>
      <c r="AA67" s="26" t="s">
        <v>43</v>
      </c>
      <c r="AB67" s="22">
        <f t="shared" si="12"/>
        <v>1.03125</v>
      </c>
      <c r="AC67" s="22">
        <f t="shared" si="13"/>
        <v>0.76</v>
      </c>
      <c r="AD67" s="22">
        <f t="shared" si="14"/>
        <v>1</v>
      </c>
      <c r="AE67" s="22"/>
      <c r="AF67" s="22"/>
      <c r="AG67" s="22"/>
      <c r="AH67" s="22"/>
      <c r="AI67" s="22"/>
    </row>
    <row r="68" spans="1:35" ht="12.75" customHeight="1" x14ac:dyDescent="0.2">
      <c r="A68" s="28" t="s">
        <v>22</v>
      </c>
      <c r="B68" s="29"/>
      <c r="C68" s="29"/>
      <c r="D68" s="29"/>
      <c r="E68" s="29"/>
      <c r="F68" s="29"/>
      <c r="G68" s="29">
        <v>17</v>
      </c>
      <c r="H68" s="29"/>
      <c r="I68" s="29"/>
      <c r="J68" s="29"/>
      <c r="K68" s="189"/>
      <c r="L68" s="3"/>
      <c r="M68" s="3"/>
      <c r="N68" s="29"/>
      <c r="O68" s="3">
        <f>G68/F67</f>
        <v>1</v>
      </c>
      <c r="P68" s="21">
        <v>23</v>
      </c>
      <c r="Q68" s="22">
        <f t="shared" si="20"/>
        <v>0.95833333333333337</v>
      </c>
      <c r="R68" s="3">
        <f t="shared" si="21"/>
        <v>4.166666666666663E-2</v>
      </c>
      <c r="S68" s="3"/>
      <c r="Z68" s="3"/>
      <c r="AA68" s="26" t="s">
        <v>44</v>
      </c>
      <c r="AB68" s="22">
        <f t="shared" si="12"/>
        <v>0.90909090909090906</v>
      </c>
      <c r="AC68" s="22">
        <f t="shared" si="13"/>
        <v>0.89473684210526316</v>
      </c>
      <c r="AD68" s="22" t="s">
        <v>27</v>
      </c>
      <c r="AE68" s="22"/>
      <c r="AF68" s="22"/>
      <c r="AG68" s="22"/>
      <c r="AH68" s="22"/>
      <c r="AI68" s="22"/>
    </row>
    <row r="69" spans="1:35" ht="12.75" customHeight="1" x14ac:dyDescent="0.2">
      <c r="A69" s="28" t="s">
        <v>23</v>
      </c>
      <c r="B69" s="29"/>
      <c r="C69" s="29"/>
      <c r="D69" s="29"/>
      <c r="E69" s="29"/>
      <c r="F69" s="29"/>
      <c r="G69" s="29"/>
      <c r="H69" s="29">
        <v>15</v>
      </c>
      <c r="I69" s="29"/>
      <c r="J69" s="29"/>
      <c r="K69" s="189"/>
      <c r="L69" s="3"/>
      <c r="M69" s="3"/>
      <c r="N69" s="29"/>
      <c r="O69" s="3">
        <f>H69/G68</f>
        <v>0.88235294117647056</v>
      </c>
      <c r="P69" s="21">
        <v>22</v>
      </c>
      <c r="Q69" s="22">
        <f t="shared" si="20"/>
        <v>0.95652173913043481</v>
      </c>
      <c r="R69" s="3">
        <f t="shared" si="21"/>
        <v>4.3478260869565188E-2</v>
      </c>
      <c r="S69" s="3"/>
      <c r="Z69" s="3"/>
      <c r="AA69" s="28"/>
      <c r="AB69" s="22"/>
      <c r="AC69" s="22"/>
      <c r="AD69" s="22"/>
      <c r="AE69" s="24"/>
      <c r="AF69" s="24"/>
    </row>
    <row r="70" spans="1:35" ht="12.75" customHeight="1" x14ac:dyDescent="0.2">
      <c r="A70" s="28" t="s">
        <v>48</v>
      </c>
      <c r="B70" s="29"/>
      <c r="C70" s="29"/>
      <c r="D70" s="29"/>
      <c r="E70" s="29"/>
      <c r="F70" s="29"/>
      <c r="G70" s="29"/>
      <c r="H70" s="29"/>
      <c r="I70" s="29">
        <v>15</v>
      </c>
      <c r="J70" s="29"/>
      <c r="K70" s="189">
        <v>1</v>
      </c>
      <c r="L70" s="3"/>
      <c r="M70" s="3"/>
      <c r="N70" s="29"/>
      <c r="O70" s="3">
        <f>I70/H69</f>
        <v>1</v>
      </c>
      <c r="P70" s="21">
        <v>22</v>
      </c>
      <c r="Q70" s="22">
        <f t="shared" si="20"/>
        <v>1</v>
      </c>
      <c r="R70" s="3">
        <f t="shared" si="21"/>
        <v>0</v>
      </c>
      <c r="S70" s="3"/>
      <c r="Z70" s="3"/>
      <c r="AA70" s="28"/>
      <c r="AB70" s="22"/>
      <c r="AC70" s="22"/>
      <c r="AD70" s="22"/>
      <c r="AE70" s="24"/>
      <c r="AF70" s="24"/>
    </row>
    <row r="71" spans="1:35" ht="12.75" customHeight="1" x14ac:dyDescent="0.2">
      <c r="A71" s="28" t="s">
        <v>49</v>
      </c>
      <c r="B71" s="29"/>
      <c r="C71" s="29"/>
      <c r="D71" s="29"/>
      <c r="E71" s="29"/>
      <c r="F71" s="29"/>
      <c r="G71" s="29"/>
      <c r="H71" s="29"/>
      <c r="I71" s="29"/>
      <c r="J71" s="29">
        <v>13</v>
      </c>
      <c r="K71" s="189">
        <v>11</v>
      </c>
      <c r="L71" s="3"/>
      <c r="M71" s="3"/>
      <c r="N71" s="29"/>
      <c r="O71" s="3"/>
      <c r="P71" s="21">
        <v>20</v>
      </c>
      <c r="Q71" s="22">
        <f t="shared" si="20"/>
        <v>0.90909090909090906</v>
      </c>
      <c r="R71" s="3">
        <f t="shared" si="21"/>
        <v>9.0909090909090939E-2</v>
      </c>
      <c r="S71" s="3"/>
      <c r="Z71" s="3"/>
      <c r="AA71" s="28"/>
      <c r="AB71" s="22"/>
      <c r="AC71" s="22"/>
      <c r="AD71" s="22"/>
      <c r="AE71" s="24"/>
      <c r="AF71" s="24"/>
    </row>
    <row r="72" spans="1:35" ht="12.75" customHeight="1" x14ac:dyDescent="0.2">
      <c r="A72" s="28" t="s">
        <v>50</v>
      </c>
      <c r="B72" s="29"/>
      <c r="C72" s="29"/>
      <c r="D72" s="29"/>
      <c r="E72" s="29"/>
      <c r="F72" s="29"/>
      <c r="G72" s="29"/>
      <c r="H72" s="29"/>
      <c r="I72" s="29"/>
      <c r="J72" s="29">
        <v>6</v>
      </c>
      <c r="K72" s="189">
        <v>5</v>
      </c>
      <c r="L72" s="3"/>
      <c r="M72" s="3"/>
      <c r="N72" s="29"/>
      <c r="O72" s="3"/>
      <c r="P72" s="21">
        <v>10</v>
      </c>
      <c r="Q72" s="22"/>
      <c r="R72" s="3"/>
      <c r="S72" s="3"/>
      <c r="Z72" s="3"/>
      <c r="AA72" s="28"/>
      <c r="AB72" s="22"/>
      <c r="AC72" s="22"/>
      <c r="AD72" s="22"/>
      <c r="AE72" s="24"/>
      <c r="AF72" s="24"/>
    </row>
    <row r="73" spans="1:35" ht="12.75" customHeight="1" x14ac:dyDescent="0.2">
      <c r="A73" s="28" t="s">
        <v>51</v>
      </c>
      <c r="B73" s="29"/>
      <c r="C73" s="29"/>
      <c r="D73" s="29"/>
      <c r="E73" s="29"/>
      <c r="F73" s="29"/>
      <c r="G73" s="29"/>
      <c r="H73" s="29"/>
      <c r="I73" s="29"/>
      <c r="J73" s="29">
        <v>2</v>
      </c>
      <c r="K73" s="189">
        <v>1</v>
      </c>
      <c r="L73" s="3"/>
      <c r="M73" s="3"/>
      <c r="N73" s="29"/>
      <c r="O73" s="3"/>
      <c r="P73" s="21">
        <v>5</v>
      </c>
      <c r="Q73" s="22"/>
      <c r="R73" s="3"/>
      <c r="S73" s="3"/>
      <c r="Z73" s="3"/>
      <c r="AA73" s="28"/>
      <c r="AB73" s="22"/>
      <c r="AC73" s="22"/>
      <c r="AD73" s="22"/>
      <c r="AE73" s="24"/>
      <c r="AF73" s="24"/>
    </row>
    <row r="74" spans="1:35" ht="12.75" customHeight="1" x14ac:dyDescent="0.2">
      <c r="A74" s="28" t="s">
        <v>52</v>
      </c>
      <c r="B74" s="29"/>
      <c r="C74" s="29"/>
      <c r="D74" s="29"/>
      <c r="E74" s="29"/>
      <c r="F74" s="29"/>
      <c r="G74" s="29"/>
      <c r="H74" s="29"/>
      <c r="I74" s="29"/>
      <c r="J74" s="29">
        <v>2</v>
      </c>
      <c r="K74" s="189"/>
      <c r="L74" s="3"/>
      <c r="M74" s="3"/>
      <c r="N74" s="29"/>
      <c r="O74" s="3"/>
      <c r="P74" s="21">
        <v>3</v>
      </c>
      <c r="Q74" s="22"/>
      <c r="R74" s="3"/>
      <c r="S74" s="3"/>
      <c r="Z74" s="3"/>
      <c r="AA74" s="28"/>
      <c r="AB74" s="22"/>
      <c r="AC74" s="22"/>
      <c r="AD74" s="22"/>
      <c r="AE74" s="24"/>
      <c r="AF74" s="24"/>
    </row>
    <row r="75" spans="1:35" ht="12.75" customHeight="1" x14ac:dyDescent="0.2">
      <c r="A75" s="28" t="s">
        <v>53</v>
      </c>
      <c r="B75" s="29"/>
      <c r="C75" s="29"/>
      <c r="D75" s="29"/>
      <c r="E75" s="29"/>
      <c r="F75" s="29"/>
      <c r="G75" s="29"/>
      <c r="H75" s="29"/>
      <c r="I75" s="29"/>
      <c r="J75" s="29">
        <v>2</v>
      </c>
      <c r="K75" s="189">
        <v>2</v>
      </c>
      <c r="L75" s="3"/>
      <c r="M75" s="3"/>
      <c r="N75" s="29"/>
      <c r="O75" s="3"/>
      <c r="P75" s="21">
        <v>3</v>
      </c>
      <c r="Q75" s="22"/>
      <c r="R75" s="3"/>
      <c r="S75" s="3"/>
      <c r="Z75" s="3"/>
      <c r="AA75" s="28"/>
      <c r="AB75" s="22"/>
      <c r="AC75" s="22"/>
      <c r="AD75" s="22"/>
      <c r="AE75" s="24"/>
      <c r="AF75" s="24"/>
    </row>
    <row r="76" spans="1:35" ht="12.75" customHeight="1" x14ac:dyDescent="0.2">
      <c r="A76" s="28" t="s">
        <v>54</v>
      </c>
      <c r="B76" s="29"/>
      <c r="C76" s="29"/>
      <c r="D76" s="29"/>
      <c r="E76" s="29"/>
      <c r="F76" s="29"/>
      <c r="G76" s="29"/>
      <c r="H76" s="29">
        <v>1</v>
      </c>
      <c r="I76" s="29">
        <v>1</v>
      </c>
      <c r="J76" s="29"/>
      <c r="K76" s="189"/>
      <c r="L76" s="3"/>
      <c r="M76" s="3"/>
      <c r="N76" s="29"/>
      <c r="O76" s="3"/>
      <c r="P76" s="21">
        <v>2</v>
      </c>
      <c r="Q76" s="22"/>
      <c r="R76" s="3"/>
      <c r="S76" s="3"/>
      <c r="Z76" s="3"/>
      <c r="AA76" s="28"/>
      <c r="AB76" s="22"/>
      <c r="AC76" s="22"/>
      <c r="AD76" s="22"/>
      <c r="AE76" s="24"/>
      <c r="AF76" s="24"/>
    </row>
    <row r="77" spans="1:35" ht="12.75" customHeight="1" x14ac:dyDescent="0.2">
      <c r="A77" s="28" t="s">
        <v>55</v>
      </c>
      <c r="B77" s="29"/>
      <c r="C77" s="29"/>
      <c r="D77" s="29"/>
      <c r="E77" s="29"/>
      <c r="F77" s="29"/>
      <c r="G77" s="29"/>
      <c r="H77" s="29"/>
      <c r="I77" s="29"/>
      <c r="J77" s="29">
        <v>1</v>
      </c>
      <c r="K77" s="189"/>
      <c r="L77" s="3"/>
      <c r="M77" s="3"/>
      <c r="N77" s="29"/>
      <c r="O77" s="3"/>
      <c r="P77" s="21">
        <v>1</v>
      </c>
      <c r="Q77" s="22"/>
      <c r="R77" s="3"/>
      <c r="S77" s="3"/>
      <c r="Z77" s="3"/>
      <c r="AA77" s="28"/>
      <c r="AB77" s="22"/>
      <c r="AC77" s="22"/>
      <c r="AD77" s="22"/>
      <c r="AE77" s="24"/>
      <c r="AF77" s="24"/>
    </row>
    <row r="78" spans="1:35" ht="12.75" customHeight="1" x14ac:dyDescent="0.2">
      <c r="A78" s="28" t="s">
        <v>56</v>
      </c>
      <c r="B78" s="29"/>
      <c r="C78" s="29"/>
      <c r="D78" s="29"/>
      <c r="E78" s="29"/>
      <c r="F78" s="29"/>
      <c r="G78" s="29"/>
      <c r="H78" s="29"/>
      <c r="I78" s="29"/>
      <c r="J78" s="29">
        <v>1</v>
      </c>
      <c r="K78" s="189">
        <v>1</v>
      </c>
      <c r="L78" s="3"/>
      <c r="M78" s="3"/>
      <c r="N78" s="29"/>
      <c r="O78" s="3"/>
      <c r="P78" s="21">
        <v>1</v>
      </c>
      <c r="Q78" s="22"/>
      <c r="R78" s="3"/>
      <c r="S78" s="3"/>
      <c r="Z78" s="3"/>
      <c r="AA78" s="28"/>
      <c r="AB78" s="22"/>
      <c r="AC78" s="22"/>
      <c r="AD78" s="22"/>
      <c r="AE78" s="24"/>
      <c r="AF78" s="24"/>
    </row>
    <row r="79" spans="1:35" ht="12.75" customHeight="1" x14ac:dyDescent="0.2">
      <c r="K79" s="191">
        <f>SUM(K70:K73)</f>
        <v>18</v>
      </c>
      <c r="L79" s="3">
        <f>SUM(K70:K71)/B63</f>
        <v>0.31578947368421051</v>
      </c>
      <c r="M79" s="3">
        <f>K79/B63</f>
        <v>0.47368421052631576</v>
      </c>
      <c r="N79" s="3">
        <f>M79-L79</f>
        <v>0.15789473684210525</v>
      </c>
      <c r="O79" s="3"/>
      <c r="Z79" s="3"/>
    </row>
    <row r="80" spans="1:35" ht="12.75" customHeight="1" x14ac:dyDescent="0.3">
      <c r="A80" s="227" t="s">
        <v>67</v>
      </c>
      <c r="L80" s="3"/>
      <c r="M80" s="3"/>
      <c r="O80" s="3"/>
      <c r="Z80" s="3"/>
    </row>
    <row r="81" spans="1:26" ht="25.5" customHeight="1" x14ac:dyDescent="0.2">
      <c r="B81" s="308" t="s">
        <v>2</v>
      </c>
      <c r="C81" s="309"/>
      <c r="D81" s="309"/>
      <c r="E81" s="309"/>
      <c r="F81" s="309"/>
      <c r="G81" s="309"/>
      <c r="H81" s="309"/>
      <c r="I81" s="309"/>
      <c r="J81" s="309"/>
      <c r="L81" s="4" t="s">
        <v>3</v>
      </c>
      <c r="M81" s="4" t="s">
        <v>4</v>
      </c>
      <c r="N81" s="5" t="s">
        <v>5</v>
      </c>
      <c r="O81" s="4" t="s">
        <v>6</v>
      </c>
      <c r="P81" s="6" t="s">
        <v>7</v>
      </c>
      <c r="Q81" s="6" t="s">
        <v>8</v>
      </c>
      <c r="R81" s="7" t="s">
        <v>9</v>
      </c>
      <c r="S81" s="7"/>
      <c r="T81" s="321" t="s">
        <v>5</v>
      </c>
      <c r="U81" s="311"/>
      <c r="Z81" s="3"/>
    </row>
    <row r="82" spans="1:26" ht="12.75" customHeight="1" x14ac:dyDescent="0.2">
      <c r="A82" s="228" t="s">
        <v>10</v>
      </c>
      <c r="B82" s="136">
        <v>1</v>
      </c>
      <c r="C82" s="136">
        <v>2</v>
      </c>
      <c r="D82" s="136">
        <v>3</v>
      </c>
      <c r="E82" s="136">
        <v>4</v>
      </c>
      <c r="F82" s="136">
        <v>5</v>
      </c>
      <c r="G82" s="136">
        <v>6</v>
      </c>
      <c r="H82" s="136">
        <v>7</v>
      </c>
      <c r="I82" s="136">
        <v>8</v>
      </c>
      <c r="J82" s="136">
        <v>9</v>
      </c>
      <c r="K82" s="216" t="s">
        <v>11</v>
      </c>
      <c r="L82" s="11"/>
      <c r="M82" s="11"/>
      <c r="N82" s="12"/>
      <c r="O82" s="13"/>
      <c r="P82" s="14"/>
      <c r="Q82" s="14"/>
      <c r="R82" s="3"/>
      <c r="S82" s="3"/>
      <c r="T82" s="27" t="s">
        <v>15</v>
      </c>
      <c r="U82" s="3">
        <f>N35</f>
        <v>0.15662650602409636</v>
      </c>
      <c r="Z82" s="3"/>
    </row>
    <row r="83" spans="1:26" ht="12.75" customHeight="1" x14ac:dyDescent="0.2">
      <c r="A83" s="26" t="s">
        <v>18</v>
      </c>
      <c r="B83" s="10">
        <v>44</v>
      </c>
      <c r="C83" s="10"/>
      <c r="D83" s="10"/>
      <c r="E83" s="10"/>
      <c r="F83" s="10"/>
      <c r="G83" s="10"/>
      <c r="H83" s="10"/>
      <c r="I83" s="10"/>
      <c r="J83" s="10"/>
      <c r="K83" s="188"/>
      <c r="L83" s="11"/>
      <c r="M83" s="11"/>
      <c r="N83" s="12"/>
      <c r="O83" s="13"/>
      <c r="P83" s="17">
        <f>B83</f>
        <v>44</v>
      </c>
      <c r="Q83" s="14"/>
      <c r="R83" s="3"/>
      <c r="S83" s="3"/>
      <c r="T83" s="27" t="s">
        <v>16</v>
      </c>
      <c r="U83" s="3">
        <f>N57</f>
        <v>0.12500000000000003</v>
      </c>
      <c r="Z83" s="3"/>
    </row>
    <row r="84" spans="1:26" ht="12.75" customHeight="1" x14ac:dyDescent="0.2">
      <c r="A84" s="26" t="s">
        <v>19</v>
      </c>
      <c r="B84" s="10"/>
      <c r="C84" s="10">
        <v>30</v>
      </c>
      <c r="D84" s="10"/>
      <c r="E84" s="10"/>
      <c r="F84" s="10"/>
      <c r="G84" s="10"/>
      <c r="H84" s="10"/>
      <c r="I84" s="10"/>
      <c r="J84" s="10"/>
      <c r="K84" s="188"/>
      <c r="L84" s="11"/>
      <c r="M84" s="11"/>
      <c r="N84" s="12"/>
      <c r="O84" s="13">
        <f>C84/B83</f>
        <v>0.68181818181818177</v>
      </c>
      <c r="P84" s="21">
        <v>30</v>
      </c>
      <c r="Q84" s="22">
        <f t="shared" ref="Q84:Q91" si="22">P84/P83</f>
        <v>0.68181818181818177</v>
      </c>
      <c r="R84" s="3">
        <f t="shared" ref="R84:R91" si="23">100%-Q84</f>
        <v>0.31818181818181823</v>
      </c>
      <c r="S84" s="3"/>
      <c r="T84" s="27" t="s">
        <v>17</v>
      </c>
      <c r="U84" s="3">
        <f>N79</f>
        <v>0.15789473684210525</v>
      </c>
      <c r="Z84" s="3"/>
    </row>
    <row r="85" spans="1:26" ht="12.75" customHeight="1" x14ac:dyDescent="0.2">
      <c r="A85" s="28" t="s">
        <v>20</v>
      </c>
      <c r="B85" s="29"/>
      <c r="C85" s="29"/>
      <c r="D85" s="29">
        <v>15</v>
      </c>
      <c r="E85" s="29"/>
      <c r="F85" s="29"/>
      <c r="G85" s="29"/>
      <c r="H85" s="29"/>
      <c r="I85" s="29"/>
      <c r="J85" s="29"/>
      <c r="K85" s="189"/>
      <c r="L85" s="3"/>
      <c r="M85" s="3"/>
      <c r="N85" s="29"/>
      <c r="O85" s="3">
        <f>D85/C84</f>
        <v>0.5</v>
      </c>
      <c r="P85" s="21">
        <v>28</v>
      </c>
      <c r="Q85" s="22">
        <f t="shared" si="22"/>
        <v>0.93333333333333335</v>
      </c>
      <c r="R85" s="3">
        <f t="shared" si="23"/>
        <v>6.6666666666666652E-2</v>
      </c>
      <c r="S85" s="3"/>
      <c r="T85" s="27" t="s">
        <v>18</v>
      </c>
      <c r="U85" s="3">
        <f>N98</f>
        <v>6.8181818181818205E-2</v>
      </c>
      <c r="Z85" s="3"/>
    </row>
    <row r="86" spans="1:26" ht="12.75" customHeight="1" x14ac:dyDescent="0.2">
      <c r="A86" s="28" t="s">
        <v>21</v>
      </c>
      <c r="B86" s="29"/>
      <c r="C86" s="29"/>
      <c r="D86" s="29"/>
      <c r="E86" s="29">
        <v>11</v>
      </c>
      <c r="F86" s="29"/>
      <c r="G86" s="29"/>
      <c r="H86" s="29"/>
      <c r="I86" s="29"/>
      <c r="J86" s="29"/>
      <c r="K86" s="189"/>
      <c r="L86" s="3"/>
      <c r="M86" s="3"/>
      <c r="N86" s="29"/>
      <c r="O86" s="3">
        <f>E86/D85</f>
        <v>0.73333333333333328</v>
      </c>
      <c r="P86" s="21">
        <v>25</v>
      </c>
      <c r="Q86" s="22">
        <f t="shared" si="22"/>
        <v>0.8928571428571429</v>
      </c>
      <c r="R86" s="3">
        <f t="shared" si="23"/>
        <v>0.1071428571428571</v>
      </c>
      <c r="S86" s="3"/>
      <c r="T86" s="27" t="s">
        <v>19</v>
      </c>
      <c r="U86" s="3">
        <f>N116</f>
        <v>0.16000000000000003</v>
      </c>
    </row>
    <row r="87" spans="1:26" ht="12.75" customHeight="1" x14ac:dyDescent="0.2">
      <c r="A87" s="28" t="s">
        <v>22</v>
      </c>
      <c r="B87" s="29"/>
      <c r="C87" s="29"/>
      <c r="D87" s="29"/>
      <c r="E87" s="29"/>
      <c r="F87" s="29">
        <v>7</v>
      </c>
      <c r="G87" s="29"/>
      <c r="H87" s="29"/>
      <c r="I87" s="29"/>
      <c r="J87" s="29"/>
      <c r="K87" s="189"/>
      <c r="L87" s="3"/>
      <c r="M87" s="3"/>
      <c r="N87" s="29"/>
      <c r="O87" s="3">
        <f>F87/E86</f>
        <v>0.63636363636363635</v>
      </c>
      <c r="P87" s="21">
        <v>23</v>
      </c>
      <c r="Q87" s="22">
        <f t="shared" si="22"/>
        <v>0.92</v>
      </c>
      <c r="R87" s="3">
        <f t="shared" si="23"/>
        <v>7.999999999999996E-2</v>
      </c>
      <c r="S87" s="3"/>
    </row>
    <row r="88" spans="1:26" ht="12.75" customHeight="1" x14ac:dyDescent="0.2">
      <c r="A88" s="28" t="s">
        <v>23</v>
      </c>
      <c r="B88" s="29"/>
      <c r="C88" s="29"/>
      <c r="D88" s="29"/>
      <c r="E88" s="29"/>
      <c r="F88" s="29"/>
      <c r="G88" s="29">
        <v>6</v>
      </c>
      <c r="H88" s="29"/>
      <c r="I88" s="29"/>
      <c r="J88" s="29"/>
      <c r="K88" s="189"/>
      <c r="L88" s="3"/>
      <c r="M88" s="3"/>
      <c r="N88" s="29"/>
      <c r="O88" s="3">
        <f>G88/F87</f>
        <v>0.8571428571428571</v>
      </c>
      <c r="P88" s="21">
        <v>21</v>
      </c>
      <c r="Q88" s="22">
        <f t="shared" si="22"/>
        <v>0.91304347826086951</v>
      </c>
      <c r="R88" s="3">
        <f t="shared" si="23"/>
        <v>8.6956521739130488E-2</v>
      </c>
      <c r="S88" s="3"/>
      <c r="Z88" s="7"/>
    </row>
    <row r="89" spans="1:26" ht="12.75" customHeight="1" x14ac:dyDescent="0.2">
      <c r="A89" s="28" t="s">
        <v>48</v>
      </c>
      <c r="B89" s="29"/>
      <c r="C89" s="29"/>
      <c r="D89" s="29"/>
      <c r="E89" s="29"/>
      <c r="F89" s="29"/>
      <c r="G89" s="29"/>
      <c r="H89" s="29">
        <v>6</v>
      </c>
      <c r="I89" s="29"/>
      <c r="J89" s="29"/>
      <c r="K89" s="189"/>
      <c r="L89" s="3"/>
      <c r="M89" s="3"/>
      <c r="N89" s="29"/>
      <c r="O89" s="3">
        <f>H89/G88</f>
        <v>1</v>
      </c>
      <c r="P89" s="21">
        <v>19</v>
      </c>
      <c r="Q89" s="22">
        <f t="shared" si="22"/>
        <v>0.90476190476190477</v>
      </c>
      <c r="R89" s="3">
        <f t="shared" si="23"/>
        <v>9.5238095238095233E-2</v>
      </c>
      <c r="S89" s="3"/>
      <c r="Z89" s="3"/>
    </row>
    <row r="90" spans="1:26" ht="12.75" customHeight="1" x14ac:dyDescent="0.2">
      <c r="A90" s="28" t="s">
        <v>49</v>
      </c>
      <c r="B90" s="29"/>
      <c r="C90" s="29"/>
      <c r="D90" s="29"/>
      <c r="E90" s="29"/>
      <c r="F90" s="29"/>
      <c r="G90" s="29"/>
      <c r="H90" s="29"/>
      <c r="I90" s="29">
        <v>6</v>
      </c>
      <c r="J90" s="29"/>
      <c r="K90" s="189"/>
      <c r="L90" s="3"/>
      <c r="M90" s="3"/>
      <c r="N90" s="29"/>
      <c r="O90" s="3">
        <f>I90/H89</f>
        <v>1</v>
      </c>
      <c r="P90" s="21">
        <v>15</v>
      </c>
      <c r="Q90" s="22">
        <f t="shared" si="22"/>
        <v>0.78947368421052633</v>
      </c>
      <c r="R90" s="3">
        <f t="shared" si="23"/>
        <v>0.21052631578947367</v>
      </c>
      <c r="S90" s="3"/>
      <c r="Z90" s="3"/>
    </row>
    <row r="91" spans="1:26" ht="12.75" customHeight="1" x14ac:dyDescent="0.2">
      <c r="A91" s="28" t="s">
        <v>50</v>
      </c>
      <c r="B91" s="29"/>
      <c r="C91" s="29"/>
      <c r="D91" s="29"/>
      <c r="E91" s="29"/>
      <c r="F91" s="29"/>
      <c r="G91" s="29"/>
      <c r="H91" s="29"/>
      <c r="I91" s="29"/>
      <c r="J91" s="29">
        <v>6</v>
      </c>
      <c r="K91" s="189">
        <v>6</v>
      </c>
      <c r="L91" s="3"/>
      <c r="M91" s="3"/>
      <c r="N91" s="29"/>
      <c r="O91" s="3">
        <f>J91/I90</f>
        <v>1</v>
      </c>
      <c r="P91" s="21">
        <v>14</v>
      </c>
      <c r="Q91" s="22">
        <f t="shared" si="22"/>
        <v>0.93333333333333335</v>
      </c>
      <c r="R91" s="3">
        <f t="shared" si="23"/>
        <v>6.6666666666666652E-2</v>
      </c>
      <c r="S91" s="3"/>
      <c r="Z91" s="3"/>
    </row>
    <row r="92" spans="1:26" ht="12.75" customHeight="1" x14ac:dyDescent="0.2">
      <c r="A92" s="28" t="s">
        <v>51</v>
      </c>
      <c r="B92" s="29"/>
      <c r="C92" s="29"/>
      <c r="D92" s="29"/>
      <c r="E92" s="29"/>
      <c r="F92" s="29"/>
      <c r="G92" s="29"/>
      <c r="H92" s="29"/>
      <c r="I92" s="29">
        <v>3</v>
      </c>
      <c r="J92" s="29"/>
      <c r="K92" s="189"/>
      <c r="L92" s="3"/>
      <c r="M92" s="3"/>
      <c r="N92" s="29"/>
      <c r="O92" s="3"/>
      <c r="P92" s="21">
        <v>4</v>
      </c>
      <c r="Q92" s="22"/>
      <c r="R92" s="3"/>
      <c r="S92" s="3"/>
      <c r="Z92" s="3"/>
    </row>
    <row r="93" spans="1:26" ht="12.75" customHeight="1" x14ac:dyDescent="0.2">
      <c r="A93" s="28" t="s">
        <v>52</v>
      </c>
      <c r="B93" s="29"/>
      <c r="C93" s="29"/>
      <c r="D93" s="29"/>
      <c r="E93" s="29"/>
      <c r="F93" s="29"/>
      <c r="G93" s="29"/>
      <c r="H93" s="29"/>
      <c r="I93" s="29"/>
      <c r="J93" s="29">
        <v>3</v>
      </c>
      <c r="K93" s="189">
        <v>3</v>
      </c>
      <c r="L93" s="3"/>
      <c r="M93" s="3"/>
      <c r="N93" s="29"/>
      <c r="O93" s="3"/>
      <c r="P93" s="21">
        <v>4</v>
      </c>
      <c r="Q93" s="22"/>
      <c r="R93" s="3"/>
      <c r="S93" s="3"/>
      <c r="Z93" s="3"/>
    </row>
    <row r="94" spans="1:26" ht="12.75" customHeight="1" x14ac:dyDescent="0.2">
      <c r="A94" s="28" t="s">
        <v>53</v>
      </c>
      <c r="B94" s="29"/>
      <c r="C94" s="29"/>
      <c r="D94" s="29"/>
      <c r="E94" s="29"/>
      <c r="F94" s="29"/>
      <c r="G94" s="29"/>
      <c r="H94" s="29"/>
      <c r="I94" s="29"/>
      <c r="J94" s="29"/>
      <c r="K94" s="189"/>
      <c r="L94" s="3"/>
      <c r="M94" s="3"/>
      <c r="N94" s="29"/>
      <c r="O94" s="3"/>
      <c r="P94" s="21"/>
      <c r="Q94" s="22"/>
      <c r="R94" s="3"/>
      <c r="S94" s="3"/>
      <c r="Z94" s="3"/>
    </row>
    <row r="95" spans="1:26" ht="12.75" customHeight="1" x14ac:dyDescent="0.2">
      <c r="A95" s="28" t="s">
        <v>54</v>
      </c>
      <c r="B95" s="29"/>
      <c r="C95" s="29"/>
      <c r="D95" s="29"/>
      <c r="E95" s="29"/>
      <c r="F95" s="29"/>
      <c r="G95" s="29"/>
      <c r="H95" s="29"/>
      <c r="I95" s="29"/>
      <c r="J95" s="29"/>
      <c r="K95" s="189"/>
      <c r="L95" s="3"/>
      <c r="M95" s="3"/>
      <c r="N95" s="29"/>
      <c r="O95" s="3"/>
      <c r="P95" s="21"/>
      <c r="Q95" s="22"/>
      <c r="R95" s="3"/>
      <c r="S95" s="3"/>
      <c r="Z95" s="3"/>
    </row>
    <row r="96" spans="1:26" ht="12.75" customHeight="1" x14ac:dyDescent="0.2">
      <c r="A96" s="28" t="s">
        <v>55</v>
      </c>
      <c r="B96" s="29"/>
      <c r="C96" s="29"/>
      <c r="D96" s="29"/>
      <c r="E96" s="29"/>
      <c r="F96" s="29"/>
      <c r="G96" s="29"/>
      <c r="H96" s="29"/>
      <c r="I96" s="29"/>
      <c r="J96" s="29"/>
      <c r="K96" s="189"/>
      <c r="L96" s="3"/>
      <c r="M96" s="3"/>
      <c r="N96" s="29"/>
      <c r="O96" s="3"/>
      <c r="P96" s="21"/>
      <c r="Q96" s="22"/>
      <c r="R96" s="3"/>
      <c r="S96" s="3"/>
      <c r="Z96" s="3"/>
    </row>
    <row r="97" spans="1:37" ht="12.75" customHeight="1" x14ac:dyDescent="0.2">
      <c r="A97" s="28" t="s">
        <v>56</v>
      </c>
      <c r="B97" s="29"/>
      <c r="C97" s="29"/>
      <c r="D97" s="29"/>
      <c r="E97" s="29"/>
      <c r="F97" s="29"/>
      <c r="G97" s="29"/>
      <c r="H97" s="29"/>
      <c r="I97" s="29"/>
      <c r="J97" s="29"/>
      <c r="K97" s="189"/>
      <c r="L97" s="3"/>
      <c r="M97" s="3"/>
      <c r="N97" s="29"/>
      <c r="O97" s="3"/>
      <c r="P97" s="21"/>
      <c r="Q97" s="22"/>
      <c r="R97" s="3"/>
      <c r="S97" s="3"/>
      <c r="Z97" s="3"/>
    </row>
    <row r="98" spans="1:37" ht="12.75" customHeight="1" x14ac:dyDescent="0.2">
      <c r="K98" s="191">
        <f>SUM(K91:K93)</f>
        <v>9</v>
      </c>
      <c r="L98" s="3">
        <f>K91/B83</f>
        <v>0.13636363636363635</v>
      </c>
      <c r="M98" s="3">
        <f>K98/B83</f>
        <v>0.20454545454545456</v>
      </c>
      <c r="N98" s="3">
        <f>M98-L98</f>
        <v>6.8181818181818205E-2</v>
      </c>
      <c r="O98" s="3"/>
      <c r="Z98" s="3"/>
      <c r="AA98" s="2"/>
      <c r="AB98" s="8" t="s">
        <v>45</v>
      </c>
      <c r="AC98" s="8"/>
      <c r="AD98" s="8"/>
      <c r="AE98" s="8"/>
      <c r="AF98" s="8"/>
      <c r="AG98" s="8"/>
      <c r="AH98" s="8"/>
      <c r="AI98" s="8"/>
      <c r="AJ98" s="8"/>
      <c r="AK98" s="8"/>
    </row>
    <row r="99" spans="1:37" ht="12.75" customHeight="1" x14ac:dyDescent="0.3">
      <c r="A99" s="227" t="s">
        <v>68</v>
      </c>
      <c r="L99" s="3"/>
      <c r="M99" s="3"/>
      <c r="O99" s="3"/>
      <c r="Z99" s="3"/>
      <c r="AB99" s="312" t="s">
        <v>12</v>
      </c>
      <c r="AC99" s="311"/>
      <c r="AD99" s="311"/>
      <c r="AE99" s="311"/>
      <c r="AF99" s="311"/>
      <c r="AG99" s="311"/>
      <c r="AH99" s="311"/>
      <c r="AI99" s="311"/>
      <c r="AJ99" s="311"/>
      <c r="AK99" s="311"/>
    </row>
    <row r="100" spans="1:37" ht="25.5" customHeight="1" x14ac:dyDescent="0.2">
      <c r="B100" s="308" t="s">
        <v>2</v>
      </c>
      <c r="C100" s="309"/>
      <c r="D100" s="309"/>
      <c r="E100" s="309"/>
      <c r="F100" s="309"/>
      <c r="G100" s="309"/>
      <c r="H100" s="309"/>
      <c r="I100" s="309"/>
      <c r="J100" s="309"/>
      <c r="L100" s="4" t="s">
        <v>3</v>
      </c>
      <c r="M100" s="4" t="s">
        <v>4</v>
      </c>
      <c r="N100" s="5" t="s">
        <v>5</v>
      </c>
      <c r="O100" s="4" t="s">
        <v>6</v>
      </c>
      <c r="P100" s="6" t="s">
        <v>7</v>
      </c>
      <c r="Q100" s="6" t="s">
        <v>8</v>
      </c>
      <c r="R100" s="7" t="s">
        <v>9</v>
      </c>
      <c r="S100" s="7"/>
      <c r="Z100" s="3"/>
      <c r="AA100" s="18" t="s">
        <v>13</v>
      </c>
      <c r="AB100" s="20" t="s">
        <v>15</v>
      </c>
      <c r="AC100" s="20" t="s">
        <v>16</v>
      </c>
      <c r="AD100" s="20" t="s">
        <v>17</v>
      </c>
      <c r="AE100" s="20" t="s">
        <v>18</v>
      </c>
      <c r="AF100" s="20" t="s">
        <v>19</v>
      </c>
      <c r="AG100" s="20" t="s">
        <v>20</v>
      </c>
      <c r="AH100" s="20" t="s">
        <v>21</v>
      </c>
      <c r="AI100" s="20" t="s">
        <v>22</v>
      </c>
      <c r="AJ100" s="20" t="s">
        <v>23</v>
      </c>
    </row>
    <row r="101" spans="1:37" ht="12.75" customHeight="1" x14ac:dyDescent="0.2">
      <c r="A101" s="228" t="s">
        <v>10</v>
      </c>
      <c r="B101" s="136">
        <v>1</v>
      </c>
      <c r="C101" s="136">
        <v>2</v>
      </c>
      <c r="D101" s="136">
        <v>3</v>
      </c>
      <c r="E101" s="136">
        <v>4</v>
      </c>
      <c r="F101" s="136">
        <v>5</v>
      </c>
      <c r="G101" s="136">
        <v>6</v>
      </c>
      <c r="H101" s="136">
        <v>7</v>
      </c>
      <c r="I101" s="136">
        <v>8</v>
      </c>
      <c r="J101" s="136">
        <v>9</v>
      </c>
      <c r="K101" s="216" t="s">
        <v>11</v>
      </c>
      <c r="L101" s="11"/>
      <c r="M101" s="11"/>
      <c r="N101" s="12"/>
      <c r="O101" s="13"/>
      <c r="P101" s="14"/>
      <c r="Q101" s="14"/>
      <c r="R101" s="3"/>
      <c r="S101" s="3"/>
      <c r="Z101" s="3"/>
      <c r="AA101" s="23" t="s">
        <v>37</v>
      </c>
      <c r="AB101" s="22">
        <f t="shared" ref="AB101:AB107" si="24">R19</f>
        <v>0.42168674698795183</v>
      </c>
      <c r="AC101" s="22">
        <f t="shared" ref="AC101:AC107" si="25">R42</f>
        <v>0.22916666666666663</v>
      </c>
      <c r="AD101" s="22">
        <f t="shared" ref="AD101:AD107" si="26">R64</f>
        <v>0.23684210526315785</v>
      </c>
      <c r="AE101" s="22">
        <f t="shared" ref="AE101:AE106" si="27">R84</f>
        <v>0.31818181818181823</v>
      </c>
      <c r="AF101" s="22">
        <f t="shared" ref="AF101:AF105" si="28">R103</f>
        <v>0.2533333333333333</v>
      </c>
      <c r="AG101" s="3">
        <f t="shared" ref="AG101:AG104" si="29">R121</f>
        <v>0.28947368421052633</v>
      </c>
      <c r="AH101" s="3">
        <f t="shared" ref="AH101:AH103" si="30">R138</f>
        <v>0.375</v>
      </c>
      <c r="AI101" s="3">
        <f t="shared" ref="AI101:AI102" si="31">R154</f>
        <v>0.1428571428571429</v>
      </c>
      <c r="AJ101" s="3">
        <f>R171</f>
        <v>0.12820512820512819</v>
      </c>
    </row>
    <row r="102" spans="1:37" ht="12.75" customHeight="1" x14ac:dyDescent="0.2">
      <c r="A102" s="26" t="s">
        <v>19</v>
      </c>
      <c r="B102" s="10">
        <v>75</v>
      </c>
      <c r="C102" s="10"/>
      <c r="D102" s="10"/>
      <c r="E102" s="10"/>
      <c r="F102" s="10"/>
      <c r="G102" s="10"/>
      <c r="H102" s="10"/>
      <c r="I102" s="10"/>
      <c r="J102" s="10"/>
      <c r="K102" s="188"/>
      <c r="L102" s="11"/>
      <c r="M102" s="11"/>
      <c r="N102" s="12"/>
      <c r="O102" s="13"/>
      <c r="P102" s="17">
        <f>B102</f>
        <v>75</v>
      </c>
      <c r="Q102" s="14"/>
      <c r="R102" s="3"/>
      <c r="S102" s="3"/>
      <c r="Z102" s="3"/>
      <c r="AA102" s="23" t="s">
        <v>38</v>
      </c>
      <c r="AB102" s="22">
        <f t="shared" si="24"/>
        <v>0.16666666666666663</v>
      </c>
      <c r="AC102" s="22">
        <f t="shared" si="25"/>
        <v>0</v>
      </c>
      <c r="AD102" s="22">
        <f t="shared" si="26"/>
        <v>6.8965517241379337E-2</v>
      </c>
      <c r="AE102" s="22">
        <f t="shared" si="27"/>
        <v>6.6666666666666652E-2</v>
      </c>
      <c r="AF102" s="22">
        <f t="shared" si="28"/>
        <v>7.1428571428571397E-2</v>
      </c>
      <c r="AG102" s="3">
        <f t="shared" si="29"/>
        <v>0.11111111111111116</v>
      </c>
      <c r="AH102" s="3">
        <f t="shared" si="30"/>
        <v>5.0000000000000044E-2</v>
      </c>
      <c r="AI102" s="3">
        <f t="shared" si="31"/>
        <v>0.25</v>
      </c>
    </row>
    <row r="103" spans="1:37" ht="12.75" customHeight="1" x14ac:dyDescent="0.2">
      <c r="A103" s="28" t="s">
        <v>20</v>
      </c>
      <c r="C103" s="25">
        <v>53</v>
      </c>
      <c r="K103" s="188"/>
      <c r="L103" s="3"/>
      <c r="M103" s="3"/>
      <c r="O103" s="3">
        <f>C103/B102</f>
        <v>0.70666666666666667</v>
      </c>
      <c r="P103" s="21">
        <v>56</v>
      </c>
      <c r="Q103" s="22">
        <f t="shared" ref="Q103:Q110" si="32">P103/P102</f>
        <v>0.7466666666666667</v>
      </c>
      <c r="R103" s="3">
        <f t="shared" ref="R103:R110" si="33">100%-Q103</f>
        <v>0.2533333333333333</v>
      </c>
      <c r="S103" s="3"/>
      <c r="Z103" s="3"/>
      <c r="AA103" s="23" t="s">
        <v>39</v>
      </c>
      <c r="AB103" s="22">
        <f t="shared" si="24"/>
        <v>2.5000000000000022E-2</v>
      </c>
      <c r="AC103" s="22">
        <f t="shared" si="25"/>
        <v>0.21621621621621623</v>
      </c>
      <c r="AD103" s="22">
        <f t="shared" si="26"/>
        <v>7.407407407407407E-2</v>
      </c>
      <c r="AE103" s="22">
        <f t="shared" si="27"/>
        <v>0.1071428571428571</v>
      </c>
      <c r="AF103" s="22">
        <f t="shared" si="28"/>
        <v>9.6153846153846145E-2</v>
      </c>
      <c r="AG103" s="3">
        <f t="shared" si="29"/>
        <v>4.166666666666663E-2</v>
      </c>
      <c r="AH103" s="3">
        <f t="shared" si="30"/>
        <v>5.2631578947368474E-2</v>
      </c>
      <c r="AI103" s="3" t="s">
        <v>27</v>
      </c>
    </row>
    <row r="104" spans="1:37" ht="12.75" customHeight="1" x14ac:dyDescent="0.2">
      <c r="A104" s="28" t="s">
        <v>21</v>
      </c>
      <c r="D104" s="25">
        <v>45</v>
      </c>
      <c r="K104" s="188"/>
      <c r="L104" s="3"/>
      <c r="M104" s="3"/>
      <c r="O104" s="3">
        <f>D104/C103</f>
        <v>0.84905660377358494</v>
      </c>
      <c r="P104" s="21">
        <v>52</v>
      </c>
      <c r="Q104" s="22">
        <f t="shared" si="32"/>
        <v>0.9285714285714286</v>
      </c>
      <c r="R104" s="3">
        <f t="shared" si="33"/>
        <v>7.1428571428571397E-2</v>
      </c>
      <c r="S104" s="3"/>
      <c r="Z104" s="3"/>
      <c r="AA104" s="23" t="s">
        <v>40</v>
      </c>
      <c r="AB104" s="22">
        <f t="shared" si="24"/>
        <v>7.6923076923076872E-2</v>
      </c>
      <c r="AC104" s="22">
        <f t="shared" si="25"/>
        <v>3.4482758620689613E-2</v>
      </c>
      <c r="AD104" s="22">
        <f t="shared" si="26"/>
        <v>4.0000000000000036E-2</v>
      </c>
      <c r="AE104" s="22">
        <f t="shared" si="27"/>
        <v>7.999999999999996E-2</v>
      </c>
      <c r="AF104" s="22">
        <f t="shared" si="28"/>
        <v>4.2553191489361653E-2</v>
      </c>
      <c r="AG104" s="3">
        <f t="shared" si="29"/>
        <v>0</v>
      </c>
      <c r="AH104" s="3" t="s">
        <v>27</v>
      </c>
      <c r="AI104" s="3" t="s">
        <v>27</v>
      </c>
    </row>
    <row r="105" spans="1:37" ht="12.75" customHeight="1" x14ac:dyDescent="0.2">
      <c r="A105" s="28" t="s">
        <v>22</v>
      </c>
      <c r="E105" s="25">
        <v>39</v>
      </c>
      <c r="K105" s="188"/>
      <c r="L105" s="3"/>
      <c r="M105" s="3"/>
      <c r="O105" s="3">
        <f>E105/D104</f>
        <v>0.8666666666666667</v>
      </c>
      <c r="P105" s="21">
        <v>47</v>
      </c>
      <c r="Q105" s="22">
        <f t="shared" si="32"/>
        <v>0.90384615384615385</v>
      </c>
      <c r="R105" s="3">
        <f t="shared" si="33"/>
        <v>9.6153846153846145E-2</v>
      </c>
      <c r="S105" s="3"/>
      <c r="Z105" s="3"/>
      <c r="AA105" s="23" t="s">
        <v>41</v>
      </c>
      <c r="AB105" s="22">
        <f t="shared" si="24"/>
        <v>5.555555555555558E-2</v>
      </c>
      <c r="AC105" s="22">
        <f t="shared" si="25"/>
        <v>0.1071428571428571</v>
      </c>
      <c r="AD105" s="22">
        <f t="shared" si="26"/>
        <v>4.166666666666663E-2</v>
      </c>
      <c r="AE105" s="22">
        <f t="shared" si="27"/>
        <v>8.6956521739130488E-2</v>
      </c>
      <c r="AF105" s="22">
        <f t="shared" si="28"/>
        <v>6.6666666666666652E-2</v>
      </c>
      <c r="AG105" s="3" t="s">
        <v>27</v>
      </c>
      <c r="AH105" s="3" t="s">
        <v>27</v>
      </c>
      <c r="AI105" s="3" t="s">
        <v>27</v>
      </c>
    </row>
    <row r="106" spans="1:37" ht="12.75" customHeight="1" x14ac:dyDescent="0.2">
      <c r="A106" s="28" t="s">
        <v>23</v>
      </c>
      <c r="F106" s="25">
        <v>36</v>
      </c>
      <c r="K106" s="188"/>
      <c r="L106" s="3"/>
      <c r="M106" s="3"/>
      <c r="O106" s="3">
        <f>F106/E105</f>
        <v>0.92307692307692313</v>
      </c>
      <c r="P106" s="21">
        <v>45</v>
      </c>
      <c r="Q106" s="22">
        <f t="shared" si="32"/>
        <v>0.95744680851063835</v>
      </c>
      <c r="R106" s="3">
        <f t="shared" si="33"/>
        <v>4.2553191489361653E-2</v>
      </c>
      <c r="S106" s="3"/>
      <c r="AA106" s="26" t="s">
        <v>42</v>
      </c>
      <c r="AB106" s="22">
        <f t="shared" si="24"/>
        <v>5.8823529411764719E-2</v>
      </c>
      <c r="AC106" s="22">
        <f t="shared" si="25"/>
        <v>0</v>
      </c>
      <c r="AD106" s="22">
        <f t="shared" si="26"/>
        <v>4.3478260869565188E-2</v>
      </c>
      <c r="AE106" s="22">
        <f t="shared" si="27"/>
        <v>9.5238095238095233E-2</v>
      </c>
      <c r="AF106" s="22" t="s">
        <v>27</v>
      </c>
      <c r="AG106" s="3" t="s">
        <v>128</v>
      </c>
      <c r="AH106" s="3" t="s">
        <v>27</v>
      </c>
      <c r="AI106" s="3" t="s">
        <v>27</v>
      </c>
    </row>
    <row r="107" spans="1:37" ht="12.75" customHeight="1" x14ac:dyDescent="0.2">
      <c r="A107" s="28" t="s">
        <v>48</v>
      </c>
      <c r="G107" s="25">
        <v>31</v>
      </c>
      <c r="K107" s="188"/>
      <c r="L107" s="3"/>
      <c r="M107" s="3"/>
      <c r="O107" s="3">
        <f>G107/F106</f>
        <v>0.86111111111111116</v>
      </c>
      <c r="P107" s="21">
        <v>42</v>
      </c>
      <c r="Q107" s="22">
        <f t="shared" si="32"/>
        <v>0.93333333333333335</v>
      </c>
      <c r="R107" s="3">
        <f t="shared" si="33"/>
        <v>6.6666666666666652E-2</v>
      </c>
      <c r="S107" s="3"/>
      <c r="T107" s="3"/>
      <c r="U107" s="3"/>
      <c r="V107" s="3"/>
      <c r="W107" s="3"/>
      <c r="X107" s="3"/>
      <c r="Y107" s="3"/>
      <c r="AA107" s="26" t="s">
        <v>43</v>
      </c>
      <c r="AB107" s="22">
        <f t="shared" si="24"/>
        <v>-3.125E-2</v>
      </c>
      <c r="AC107" s="22">
        <f t="shared" si="25"/>
        <v>0.24</v>
      </c>
      <c r="AD107" s="22">
        <f t="shared" si="26"/>
        <v>0</v>
      </c>
      <c r="AE107" s="22" t="s">
        <v>27</v>
      </c>
      <c r="AF107" s="22"/>
      <c r="AG107" s="3"/>
      <c r="AH107" s="3"/>
      <c r="AI107" s="3"/>
    </row>
    <row r="108" spans="1:37" ht="12.75" customHeight="1" x14ac:dyDescent="0.2">
      <c r="A108" s="28" t="s">
        <v>49</v>
      </c>
      <c r="H108" s="25">
        <v>28</v>
      </c>
      <c r="K108" s="188">
        <v>1</v>
      </c>
      <c r="L108" s="3"/>
      <c r="M108" s="3"/>
      <c r="O108" s="3">
        <f>H108/G107</f>
        <v>0.90322580645161288</v>
      </c>
      <c r="P108" s="21">
        <v>42</v>
      </c>
      <c r="Q108" s="22">
        <f t="shared" si="32"/>
        <v>1</v>
      </c>
      <c r="R108" s="3">
        <f t="shared" si="33"/>
        <v>0</v>
      </c>
      <c r="S108" s="3"/>
      <c r="T108" s="3"/>
      <c r="U108" s="3"/>
      <c r="V108" s="3"/>
      <c r="W108" s="3"/>
      <c r="X108" s="3"/>
      <c r="Y108" s="3"/>
      <c r="AA108" s="26"/>
      <c r="AB108" s="22"/>
      <c r="AC108" s="22"/>
      <c r="AD108" s="22"/>
      <c r="AE108" s="22"/>
      <c r="AF108" s="22"/>
      <c r="AG108" s="3"/>
      <c r="AH108" s="3"/>
      <c r="AI108" s="3"/>
    </row>
    <row r="109" spans="1:37" ht="12.75" customHeight="1" x14ac:dyDescent="0.2">
      <c r="A109" s="28" t="s">
        <v>50</v>
      </c>
      <c r="I109" s="25">
        <v>27</v>
      </c>
      <c r="K109" s="188"/>
      <c r="L109" s="3"/>
      <c r="M109" s="3"/>
      <c r="O109" s="3">
        <f>I109/H108</f>
        <v>0.9642857142857143</v>
      </c>
      <c r="P109" s="21">
        <v>41</v>
      </c>
      <c r="Q109" s="22">
        <f t="shared" si="32"/>
        <v>0.97619047619047616</v>
      </c>
      <c r="R109" s="3">
        <f t="shared" si="33"/>
        <v>2.3809523809523836E-2</v>
      </c>
      <c r="S109" s="3"/>
      <c r="T109" s="3"/>
      <c r="U109" s="3"/>
      <c r="V109" s="3"/>
      <c r="W109" s="3"/>
      <c r="X109" s="3"/>
      <c r="Y109" s="3"/>
      <c r="AA109" s="26"/>
      <c r="AB109" s="22"/>
      <c r="AC109" s="22"/>
      <c r="AD109" s="22"/>
      <c r="AE109" s="22"/>
      <c r="AF109" s="22"/>
      <c r="AG109" s="3"/>
      <c r="AH109" s="3"/>
      <c r="AI109" s="3"/>
    </row>
    <row r="110" spans="1:37" ht="12.75" customHeight="1" x14ac:dyDescent="0.2">
      <c r="A110" s="28" t="s">
        <v>51</v>
      </c>
      <c r="J110" s="25">
        <v>27</v>
      </c>
      <c r="K110" s="189">
        <v>26</v>
      </c>
      <c r="L110" s="3"/>
      <c r="M110" s="3"/>
      <c r="O110" s="3">
        <f>J110/I109</f>
        <v>1</v>
      </c>
      <c r="P110" s="21">
        <v>39</v>
      </c>
      <c r="Q110" s="22">
        <f t="shared" si="32"/>
        <v>0.95121951219512191</v>
      </c>
      <c r="R110" s="3">
        <f t="shared" si="33"/>
        <v>4.8780487804878092E-2</v>
      </c>
      <c r="S110" s="3"/>
      <c r="T110" s="3"/>
      <c r="U110" s="3"/>
      <c r="V110" s="3"/>
      <c r="W110" s="3"/>
      <c r="X110" s="3"/>
      <c r="Y110" s="3"/>
      <c r="AA110" s="26"/>
      <c r="AB110" s="22"/>
      <c r="AC110" s="22"/>
      <c r="AD110" s="22"/>
      <c r="AE110" s="22"/>
      <c r="AF110" s="22"/>
      <c r="AG110" s="3"/>
      <c r="AH110" s="3"/>
      <c r="AI110" s="3"/>
    </row>
    <row r="111" spans="1:37" ht="12.75" customHeight="1" x14ac:dyDescent="0.2">
      <c r="A111" s="28" t="s">
        <v>52</v>
      </c>
      <c r="J111" s="25">
        <v>7</v>
      </c>
      <c r="K111" s="189">
        <v>7</v>
      </c>
      <c r="L111" s="3"/>
      <c r="M111" s="3"/>
      <c r="O111" s="3"/>
      <c r="P111" s="21">
        <v>12</v>
      </c>
      <c r="Q111" s="22"/>
      <c r="R111" s="3"/>
      <c r="S111" s="3"/>
      <c r="T111" s="3"/>
      <c r="U111" s="3"/>
      <c r="V111" s="3"/>
      <c r="W111" s="3"/>
      <c r="X111" s="3"/>
      <c r="Y111" s="3"/>
      <c r="AA111" s="26"/>
      <c r="AB111" s="22"/>
      <c r="AC111" s="22"/>
      <c r="AD111" s="22"/>
      <c r="AE111" s="22"/>
      <c r="AF111" s="22"/>
      <c r="AG111" s="3"/>
      <c r="AH111" s="3"/>
      <c r="AI111" s="3"/>
    </row>
    <row r="112" spans="1:37" ht="12.75" customHeight="1" x14ac:dyDescent="0.2">
      <c r="A112" s="28" t="s">
        <v>53</v>
      </c>
      <c r="J112" s="25">
        <v>7</v>
      </c>
      <c r="K112" s="189">
        <v>5</v>
      </c>
      <c r="L112" s="3"/>
      <c r="M112" s="3"/>
      <c r="O112" s="3"/>
      <c r="P112" s="21">
        <v>7</v>
      </c>
      <c r="Q112" s="22"/>
      <c r="R112" s="3"/>
      <c r="S112" s="3"/>
      <c r="T112" s="3"/>
      <c r="U112" s="3"/>
      <c r="V112" s="3"/>
      <c r="W112" s="3"/>
      <c r="X112" s="3"/>
      <c r="Y112" s="3"/>
      <c r="AA112" s="26"/>
      <c r="AB112" s="22"/>
      <c r="AC112" s="22"/>
      <c r="AD112" s="22"/>
      <c r="AE112" s="22"/>
      <c r="AF112" s="22"/>
      <c r="AG112" s="3"/>
      <c r="AH112" s="3"/>
      <c r="AI112" s="3"/>
    </row>
    <row r="113" spans="1:46" ht="12.75" customHeight="1" x14ac:dyDescent="0.2">
      <c r="A113" s="28" t="s">
        <v>54</v>
      </c>
      <c r="H113" s="25">
        <v>1</v>
      </c>
      <c r="I113" s="25">
        <v>1</v>
      </c>
      <c r="K113" s="189"/>
      <c r="L113" s="3"/>
      <c r="M113" s="3"/>
      <c r="O113" s="3"/>
      <c r="P113" s="21">
        <v>2</v>
      </c>
      <c r="Q113" s="22"/>
      <c r="R113" s="3"/>
      <c r="S113" s="3"/>
      <c r="T113" s="3"/>
      <c r="U113" s="3"/>
      <c r="V113" s="3"/>
      <c r="W113" s="3"/>
      <c r="X113" s="3"/>
      <c r="Y113" s="3"/>
      <c r="AA113" s="26"/>
      <c r="AB113" s="22"/>
      <c r="AC113" s="22"/>
      <c r="AD113" s="22"/>
      <c r="AE113" s="22"/>
      <c r="AF113" s="22"/>
      <c r="AG113" s="3"/>
      <c r="AH113" s="3"/>
      <c r="AI113" s="3"/>
    </row>
    <row r="114" spans="1:46" ht="12.75" customHeight="1" x14ac:dyDescent="0.2">
      <c r="A114" s="28" t="s">
        <v>55</v>
      </c>
      <c r="K114" s="189"/>
      <c r="L114" s="3"/>
      <c r="M114" s="3"/>
      <c r="O114" s="3"/>
      <c r="P114" s="21"/>
      <c r="Q114" s="22"/>
      <c r="R114" s="3"/>
      <c r="S114" s="3"/>
      <c r="T114" s="3"/>
      <c r="U114" s="3"/>
      <c r="V114" s="3"/>
      <c r="W114" s="3"/>
      <c r="X114" s="3"/>
      <c r="Y114" s="3"/>
      <c r="AA114" s="26"/>
      <c r="AB114" s="22"/>
      <c r="AC114" s="22"/>
      <c r="AD114" s="22"/>
      <c r="AE114" s="22"/>
      <c r="AF114" s="22"/>
      <c r="AG114" s="3"/>
      <c r="AH114" s="3"/>
      <c r="AI114" s="3"/>
    </row>
    <row r="115" spans="1:46" ht="12.75" customHeight="1" x14ac:dyDescent="0.2">
      <c r="A115" s="28" t="s">
        <v>56</v>
      </c>
      <c r="K115" s="189"/>
      <c r="L115" s="3"/>
      <c r="M115" s="3"/>
      <c r="O115" s="3"/>
      <c r="P115" s="21"/>
      <c r="Q115" s="22"/>
      <c r="R115" s="3"/>
      <c r="S115" s="3"/>
      <c r="T115" s="3"/>
      <c r="U115" s="3"/>
      <c r="V115" s="3"/>
      <c r="W115" s="3"/>
      <c r="X115" s="3"/>
      <c r="Y115" s="3"/>
      <c r="AA115" s="26"/>
      <c r="AB115" s="22"/>
      <c r="AC115" s="22"/>
      <c r="AD115" s="22"/>
      <c r="AE115" s="22"/>
      <c r="AF115" s="22"/>
      <c r="AG115" s="3"/>
      <c r="AH115" s="3"/>
      <c r="AI115" s="3"/>
    </row>
    <row r="116" spans="1:46" ht="12.75" customHeight="1" x14ac:dyDescent="0.2">
      <c r="K116" s="193">
        <f>SUM(K108:K112)</f>
        <v>39</v>
      </c>
      <c r="L116" s="3">
        <f>SUM(K108:K110)/B102</f>
        <v>0.36</v>
      </c>
      <c r="M116" s="3">
        <f>K116/B102</f>
        <v>0.52</v>
      </c>
      <c r="N116" s="3">
        <f>M116-L116</f>
        <v>0.16000000000000003</v>
      </c>
      <c r="O116" s="3"/>
      <c r="AA116" s="26" t="s">
        <v>44</v>
      </c>
      <c r="AB116" s="22">
        <f>R26</f>
        <v>9.0909090909090939E-2</v>
      </c>
      <c r="AC116" s="22">
        <f>R49</f>
        <v>0.10526315789473684</v>
      </c>
      <c r="AD116" s="22"/>
      <c r="AE116" s="22" t="s">
        <v>27</v>
      </c>
      <c r="AF116" s="22"/>
      <c r="AG116" s="3"/>
      <c r="AH116" s="3"/>
      <c r="AI116" s="3"/>
    </row>
    <row r="117" spans="1:46" ht="12.75" customHeight="1" x14ac:dyDescent="0.3">
      <c r="A117" s="227" t="s">
        <v>71</v>
      </c>
      <c r="L117" s="3"/>
      <c r="M117" s="3"/>
      <c r="O117" s="3"/>
      <c r="AF117" s="24"/>
    </row>
    <row r="118" spans="1:46" ht="25.5" customHeight="1" x14ac:dyDescent="0.2">
      <c r="B118" s="308" t="s">
        <v>2</v>
      </c>
      <c r="C118" s="309"/>
      <c r="D118" s="309"/>
      <c r="E118" s="309"/>
      <c r="F118" s="309"/>
      <c r="G118" s="309"/>
      <c r="H118" s="309"/>
      <c r="I118" s="309"/>
      <c r="J118" s="309"/>
      <c r="L118" s="4" t="s">
        <v>3</v>
      </c>
      <c r="M118" s="4" t="s">
        <v>4</v>
      </c>
      <c r="N118" s="5" t="s">
        <v>5</v>
      </c>
      <c r="O118" s="4" t="s">
        <v>6</v>
      </c>
      <c r="P118" s="6" t="s">
        <v>7</v>
      </c>
      <c r="Q118" s="6" t="s">
        <v>8</v>
      </c>
      <c r="R118" s="7" t="s">
        <v>9</v>
      </c>
      <c r="S118" s="7"/>
      <c r="T118" s="7"/>
      <c r="U118" s="7"/>
      <c r="V118" s="7"/>
      <c r="W118" s="7"/>
      <c r="X118" s="7"/>
      <c r="Y118" s="7"/>
      <c r="AF118" s="24"/>
      <c r="AG118" s="24"/>
      <c r="AH118" s="24"/>
      <c r="AI118" s="24"/>
      <c r="AJ118" s="24"/>
      <c r="AK118" s="24"/>
    </row>
    <row r="119" spans="1:46" ht="12.75" customHeight="1" x14ac:dyDescent="0.2">
      <c r="A119" s="228" t="s">
        <v>10</v>
      </c>
      <c r="B119" s="136">
        <v>1</v>
      </c>
      <c r="C119" s="136">
        <v>2</v>
      </c>
      <c r="D119" s="136">
        <v>3</v>
      </c>
      <c r="E119" s="136">
        <v>4</v>
      </c>
      <c r="F119" s="136">
        <v>5</v>
      </c>
      <c r="G119" s="136">
        <v>6</v>
      </c>
      <c r="H119" s="136">
        <v>7</v>
      </c>
      <c r="I119" s="136">
        <v>8</v>
      </c>
      <c r="J119" s="136">
        <v>9</v>
      </c>
      <c r="K119" s="216" t="s">
        <v>11</v>
      </c>
      <c r="L119" s="11"/>
      <c r="M119" s="11"/>
      <c r="N119" s="12"/>
      <c r="O119" s="13"/>
      <c r="P119" s="14"/>
      <c r="Q119" s="14"/>
      <c r="R119" s="3"/>
      <c r="S119" s="3"/>
      <c r="T119" s="3"/>
      <c r="U119" s="3"/>
      <c r="V119" s="3"/>
      <c r="W119" s="3"/>
      <c r="X119" s="3"/>
      <c r="Y119" s="3"/>
      <c r="Z119" s="29"/>
      <c r="AA119" s="28"/>
      <c r="AB119" s="37"/>
      <c r="AC119" s="37"/>
      <c r="AD119" s="37"/>
      <c r="AE119" s="40"/>
      <c r="AF119" s="40"/>
      <c r="AG119" s="40"/>
      <c r="AH119" s="40"/>
      <c r="AI119" s="40"/>
      <c r="AJ119" s="40"/>
      <c r="AK119" s="40"/>
    </row>
    <row r="120" spans="1:46" ht="12.75" customHeight="1" x14ac:dyDescent="0.2">
      <c r="A120" s="28" t="s">
        <v>20</v>
      </c>
      <c r="B120" s="10">
        <v>38</v>
      </c>
      <c r="C120" s="10"/>
      <c r="D120" s="10"/>
      <c r="E120" s="10"/>
      <c r="F120" s="10"/>
      <c r="G120" s="10"/>
      <c r="H120" s="10"/>
      <c r="I120" s="10"/>
      <c r="J120" s="10"/>
      <c r="K120" s="188"/>
      <c r="L120" s="11"/>
      <c r="M120" s="11"/>
      <c r="N120" s="12"/>
      <c r="O120" s="13"/>
      <c r="P120" s="17">
        <f>B120</f>
        <v>38</v>
      </c>
      <c r="Q120" s="14"/>
      <c r="R120" s="3"/>
      <c r="S120" s="3"/>
      <c r="T120" s="3"/>
      <c r="U120" s="3"/>
      <c r="V120" s="3"/>
      <c r="W120" s="3"/>
      <c r="X120" s="3"/>
      <c r="Y120" s="3"/>
      <c r="AA120" s="28"/>
      <c r="AB120" s="37"/>
      <c r="AC120" s="37"/>
      <c r="AD120" s="40"/>
      <c r="AE120" s="40"/>
      <c r="AF120" s="40"/>
      <c r="AG120" s="40"/>
      <c r="AH120" s="40"/>
      <c r="AI120" s="40"/>
      <c r="AJ120" s="40"/>
      <c r="AK120" s="40"/>
    </row>
    <row r="121" spans="1:46" ht="12.75" customHeight="1" x14ac:dyDescent="0.2">
      <c r="A121" s="28" t="s">
        <v>21</v>
      </c>
      <c r="C121" s="25">
        <v>26</v>
      </c>
      <c r="K121" s="188"/>
      <c r="L121" s="3"/>
      <c r="M121" s="3"/>
      <c r="O121" s="13">
        <f>C121/B120</f>
        <v>0.68421052631578949</v>
      </c>
      <c r="P121" s="21">
        <v>27</v>
      </c>
      <c r="Q121" s="22">
        <f t="shared" ref="Q121:Q127" si="34">P121/P120</f>
        <v>0.71052631578947367</v>
      </c>
      <c r="R121" s="3">
        <f t="shared" ref="R121:R127" si="35">100%-Q121</f>
        <v>0.28947368421052633</v>
      </c>
      <c r="S121" s="3"/>
      <c r="T121" s="3"/>
      <c r="U121" s="3"/>
      <c r="V121" s="3"/>
      <c r="W121" s="3"/>
      <c r="X121" s="3"/>
      <c r="Y121" s="3"/>
      <c r="AA121" s="28"/>
      <c r="AB121" s="37"/>
      <c r="AC121" s="40"/>
      <c r="AD121" s="40"/>
      <c r="AE121" s="40"/>
      <c r="AF121" s="40"/>
      <c r="AG121" s="40"/>
      <c r="AH121" s="40"/>
      <c r="AI121" s="40"/>
      <c r="AJ121" s="40"/>
      <c r="AK121" s="40"/>
    </row>
    <row r="122" spans="1:46" ht="12.75" customHeight="1" x14ac:dyDescent="0.2">
      <c r="A122" s="53" t="s">
        <v>22</v>
      </c>
      <c r="D122" s="25">
        <v>18</v>
      </c>
      <c r="K122" s="188"/>
      <c r="L122" s="3"/>
      <c r="M122" s="3"/>
      <c r="O122" s="13">
        <f>D122/C121</f>
        <v>0.69230769230769229</v>
      </c>
      <c r="P122" s="21">
        <v>24</v>
      </c>
      <c r="Q122" s="22">
        <f t="shared" si="34"/>
        <v>0.88888888888888884</v>
      </c>
      <c r="R122" s="3">
        <f t="shared" si="35"/>
        <v>0.11111111111111116</v>
      </c>
      <c r="S122" s="3"/>
      <c r="T122" s="3"/>
      <c r="U122" s="3"/>
      <c r="V122" s="3"/>
      <c r="W122" s="3"/>
      <c r="X122" s="3"/>
      <c r="Y122" s="3"/>
      <c r="AA122" s="29"/>
      <c r="AB122" s="8" t="s">
        <v>47</v>
      </c>
      <c r="AC122" s="37"/>
      <c r="AD122" s="37"/>
      <c r="AE122" s="37"/>
      <c r="AF122" s="37"/>
      <c r="AG122" s="37"/>
      <c r="AH122" s="37"/>
      <c r="AI122" s="37"/>
      <c r="AJ122" s="37"/>
      <c r="AK122" s="37"/>
    </row>
    <row r="123" spans="1:46" ht="12.75" customHeight="1" x14ac:dyDescent="0.2">
      <c r="A123" s="28" t="s">
        <v>23</v>
      </c>
      <c r="E123" s="25">
        <v>18</v>
      </c>
      <c r="K123" s="188"/>
      <c r="L123" s="3"/>
      <c r="M123" s="3"/>
      <c r="O123" s="3">
        <f>E123/D122</f>
        <v>1</v>
      </c>
      <c r="P123" s="21">
        <v>23</v>
      </c>
      <c r="Q123" s="22">
        <f t="shared" si="34"/>
        <v>0.95833333333333337</v>
      </c>
      <c r="R123" s="3">
        <f t="shared" si="35"/>
        <v>4.166666666666663E-2</v>
      </c>
      <c r="S123" s="3"/>
      <c r="T123" s="3"/>
      <c r="U123" s="3"/>
      <c r="V123" s="3"/>
      <c r="W123" s="3"/>
      <c r="X123" s="3"/>
      <c r="Y123" s="3"/>
      <c r="AA123" s="29"/>
      <c r="AB123" s="8"/>
      <c r="AC123" s="37"/>
      <c r="AD123" s="37"/>
      <c r="AE123" s="37"/>
      <c r="AF123" s="37"/>
      <c r="AG123" s="37"/>
      <c r="AH123" s="37"/>
      <c r="AI123" s="37"/>
      <c r="AJ123" s="37"/>
      <c r="AK123" s="37"/>
    </row>
    <row r="124" spans="1:46" ht="12.75" customHeight="1" x14ac:dyDescent="0.2">
      <c r="A124" s="28" t="s">
        <v>48</v>
      </c>
      <c r="F124" s="25">
        <v>14</v>
      </c>
      <c r="K124" s="188"/>
      <c r="L124" s="3"/>
      <c r="M124" s="3"/>
      <c r="O124" s="3">
        <f>F124/E123</f>
        <v>0.77777777777777779</v>
      </c>
      <c r="P124" s="21">
        <v>23</v>
      </c>
      <c r="Q124" s="22">
        <f t="shared" si="34"/>
        <v>1</v>
      </c>
      <c r="R124" s="3">
        <f t="shared" si="35"/>
        <v>0</v>
      </c>
      <c r="S124" s="3"/>
      <c r="T124" s="3"/>
      <c r="U124" s="3"/>
      <c r="V124" s="3"/>
      <c r="W124" s="3"/>
      <c r="X124" s="3"/>
      <c r="Y124" s="3"/>
      <c r="AA124" s="29"/>
      <c r="AB124" s="8"/>
      <c r="AC124" s="37"/>
      <c r="AD124" s="37"/>
      <c r="AE124" s="37"/>
      <c r="AF124" s="37"/>
      <c r="AG124" s="37"/>
      <c r="AH124" s="37"/>
      <c r="AI124" s="37"/>
      <c r="AJ124" s="37"/>
      <c r="AK124" s="37"/>
    </row>
    <row r="125" spans="1:46" ht="12.75" customHeight="1" x14ac:dyDescent="0.2">
      <c r="A125" s="28" t="s">
        <v>49</v>
      </c>
      <c r="G125" s="25">
        <v>7</v>
      </c>
      <c r="K125" s="188"/>
      <c r="L125" s="3"/>
      <c r="M125" s="3"/>
      <c r="O125" s="3">
        <f>G125/F124</f>
        <v>0.5</v>
      </c>
      <c r="P125" s="21">
        <v>19</v>
      </c>
      <c r="Q125" s="22">
        <f t="shared" si="34"/>
        <v>0.82608695652173914</v>
      </c>
      <c r="R125" s="3">
        <f t="shared" si="35"/>
        <v>0.17391304347826086</v>
      </c>
      <c r="S125" s="3"/>
      <c r="T125" s="3"/>
      <c r="U125" s="3"/>
      <c r="V125" s="3"/>
      <c r="W125" s="3"/>
      <c r="X125" s="3"/>
      <c r="Y125" s="3"/>
      <c r="AA125" s="29"/>
      <c r="AB125" s="8"/>
      <c r="AC125" s="37"/>
      <c r="AD125" s="37"/>
      <c r="AE125" s="37"/>
      <c r="AF125" s="37"/>
      <c r="AG125" s="37"/>
      <c r="AH125" s="37"/>
      <c r="AI125" s="37"/>
      <c r="AJ125" s="37"/>
      <c r="AK125" s="37"/>
    </row>
    <row r="126" spans="1:46" ht="12.75" customHeight="1" x14ac:dyDescent="0.2">
      <c r="A126" s="28" t="s">
        <v>50</v>
      </c>
      <c r="H126" s="25">
        <v>6</v>
      </c>
      <c r="K126" s="188"/>
      <c r="L126" s="3"/>
      <c r="M126" s="3"/>
      <c r="O126" s="3">
        <f>H126/G125</f>
        <v>0.8571428571428571</v>
      </c>
      <c r="P126" s="21">
        <v>18</v>
      </c>
      <c r="Q126" s="22">
        <f t="shared" si="34"/>
        <v>0.94736842105263153</v>
      </c>
      <c r="R126" s="3">
        <f t="shared" si="35"/>
        <v>5.2631578947368474E-2</v>
      </c>
      <c r="S126" s="3"/>
      <c r="T126" s="3"/>
      <c r="U126" s="3"/>
      <c r="V126" s="3"/>
      <c r="W126" s="3"/>
      <c r="X126" s="3"/>
      <c r="Y126" s="3"/>
      <c r="AA126" s="41" t="s">
        <v>13</v>
      </c>
      <c r="AB126" s="44" t="s">
        <v>15</v>
      </c>
      <c r="AC126" s="44" t="s">
        <v>16</v>
      </c>
      <c r="AD126" s="44" t="s">
        <v>17</v>
      </c>
      <c r="AE126" s="44" t="s">
        <v>18</v>
      </c>
      <c r="AF126" s="44" t="s">
        <v>19</v>
      </c>
      <c r="AG126" s="44" t="s">
        <v>20</v>
      </c>
      <c r="AH126" s="44" t="s">
        <v>21</v>
      </c>
      <c r="AI126" s="44" t="s">
        <v>22</v>
      </c>
      <c r="AJ126" s="44" t="s">
        <v>23</v>
      </c>
      <c r="AK126" s="44" t="s">
        <v>48</v>
      </c>
      <c r="AL126" s="44" t="s">
        <v>49</v>
      </c>
      <c r="AM126" s="44" t="s">
        <v>50</v>
      </c>
      <c r="AN126" s="44" t="s">
        <v>51</v>
      </c>
      <c r="AO126" s="44" t="s">
        <v>52</v>
      </c>
      <c r="AP126" s="44" t="s">
        <v>53</v>
      </c>
      <c r="AQ126" s="44" t="s">
        <v>54</v>
      </c>
      <c r="AR126" s="44" t="s">
        <v>55</v>
      </c>
      <c r="AS126" s="44" t="s">
        <v>56</v>
      </c>
      <c r="AT126" s="44" t="s">
        <v>57</v>
      </c>
    </row>
    <row r="127" spans="1:46" ht="12.75" customHeight="1" x14ac:dyDescent="0.3">
      <c r="A127" s="28" t="s">
        <v>51</v>
      </c>
      <c r="I127" s="25">
        <v>6</v>
      </c>
      <c r="K127" s="188"/>
      <c r="L127" s="3"/>
      <c r="M127" s="3"/>
      <c r="O127" s="3">
        <f>I127/H126</f>
        <v>1</v>
      </c>
      <c r="P127" s="21">
        <v>19</v>
      </c>
      <c r="Q127" s="22">
        <f t="shared" si="34"/>
        <v>1.0555555555555556</v>
      </c>
      <c r="R127" s="3">
        <f t="shared" si="35"/>
        <v>-5.555555555555558E-2</v>
      </c>
      <c r="S127" s="3"/>
      <c r="T127" s="3"/>
      <c r="U127" s="3"/>
      <c r="V127" s="3"/>
      <c r="W127" s="3"/>
      <c r="X127" s="3"/>
      <c r="Y127" s="3"/>
      <c r="AA127" s="45" t="s">
        <v>37</v>
      </c>
      <c r="AB127" s="46">
        <f>P20/P18</f>
        <v>0.48192771084337349</v>
      </c>
      <c r="AC127" s="46">
        <f>P43/P41</f>
        <v>0.77083333333333337</v>
      </c>
      <c r="AD127" s="46">
        <f>P65/P63</f>
        <v>0.71052631578947367</v>
      </c>
      <c r="AE127" s="46">
        <f>P85/P83</f>
        <v>0.63636363636363635</v>
      </c>
      <c r="AF127" s="46">
        <f>P104/P102</f>
        <v>0.69333333333333336</v>
      </c>
      <c r="AG127" s="46">
        <f>P122/P120</f>
        <v>0.63157894736842102</v>
      </c>
      <c r="AH127" s="46">
        <f>P139/P137</f>
        <v>0.59375</v>
      </c>
      <c r="AI127" s="46">
        <f>P155/P153</f>
        <v>0.6428571428571429</v>
      </c>
      <c r="AJ127" s="46">
        <f>P172/P170</f>
        <v>0.82051282051282048</v>
      </c>
      <c r="AK127" s="46">
        <f>P189/P187</f>
        <v>0.76923076923076927</v>
      </c>
      <c r="AL127" s="46">
        <f>P206/P204</f>
        <v>0.91428571428571426</v>
      </c>
      <c r="AM127" s="46">
        <f>P223/P221</f>
        <v>0.76</v>
      </c>
      <c r="AN127" s="46">
        <f>P241/P239</f>
        <v>0.73170731707317072</v>
      </c>
      <c r="AO127" s="46">
        <f>P258/P256</f>
        <v>0.84848484848484851</v>
      </c>
      <c r="AP127" s="46">
        <f>P276/P274</f>
        <v>0.77419354838709675</v>
      </c>
      <c r="AQ127" s="46" t="e">
        <f t="shared" ref="AQ127:AT127" si="36">#REF!/#REF!</f>
        <v>#REF!</v>
      </c>
      <c r="AR127" s="46" t="e">
        <f t="shared" si="36"/>
        <v>#REF!</v>
      </c>
      <c r="AS127" s="46" t="e">
        <f t="shared" si="36"/>
        <v>#REF!</v>
      </c>
      <c r="AT127" s="46" t="e">
        <f t="shared" si="36"/>
        <v>#REF!</v>
      </c>
    </row>
    <row r="128" spans="1:46" ht="12.75" customHeight="1" x14ac:dyDescent="0.3">
      <c r="A128" s="28" t="s">
        <v>52</v>
      </c>
      <c r="J128" s="25">
        <v>6</v>
      </c>
      <c r="K128" s="189">
        <v>6</v>
      </c>
      <c r="L128" s="3"/>
      <c r="M128" s="3"/>
      <c r="O128" s="3"/>
      <c r="P128" s="21">
        <v>19</v>
      </c>
      <c r="Q128" s="22"/>
      <c r="R128" s="3"/>
      <c r="S128" s="3"/>
      <c r="T128" s="3"/>
      <c r="U128" s="3"/>
      <c r="V128" s="3"/>
      <c r="W128" s="3"/>
      <c r="X128" s="3"/>
      <c r="Y128" s="3"/>
      <c r="AA128" s="45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</row>
    <row r="129" spans="1:39" ht="12.75" customHeight="1" x14ac:dyDescent="0.3">
      <c r="A129" s="28" t="s">
        <v>53</v>
      </c>
      <c r="J129" s="25">
        <v>7</v>
      </c>
      <c r="K129" s="189">
        <v>6</v>
      </c>
      <c r="L129" s="3"/>
      <c r="M129" s="3"/>
      <c r="O129" s="3"/>
      <c r="P129" s="21">
        <v>14</v>
      </c>
      <c r="Q129" s="22"/>
      <c r="R129" s="3"/>
      <c r="S129" s="3"/>
      <c r="T129" s="3"/>
      <c r="U129" s="3"/>
      <c r="V129" s="3"/>
      <c r="W129" s="3"/>
      <c r="X129" s="3"/>
      <c r="Y129" s="3"/>
      <c r="AA129" s="45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</row>
    <row r="130" spans="1:39" ht="12.75" customHeight="1" x14ac:dyDescent="0.3">
      <c r="A130" s="28" t="s">
        <v>54</v>
      </c>
      <c r="J130" s="25">
        <v>2</v>
      </c>
      <c r="K130" s="189">
        <v>2</v>
      </c>
      <c r="L130" s="3"/>
      <c r="M130" s="3"/>
      <c r="O130" s="3"/>
      <c r="P130" s="21">
        <v>3</v>
      </c>
      <c r="Q130" s="22"/>
      <c r="R130" s="3"/>
      <c r="S130" s="3"/>
      <c r="T130" s="3"/>
      <c r="U130" s="3"/>
      <c r="V130" s="3"/>
      <c r="W130" s="3"/>
      <c r="X130" s="3"/>
      <c r="Y130" s="3"/>
      <c r="AA130" s="45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</row>
    <row r="131" spans="1:39" ht="12.75" customHeight="1" x14ac:dyDescent="0.3">
      <c r="A131" s="28" t="s">
        <v>55</v>
      </c>
      <c r="J131" s="25">
        <v>2</v>
      </c>
      <c r="K131" s="189">
        <v>1</v>
      </c>
      <c r="L131" s="3"/>
      <c r="M131" s="3"/>
      <c r="O131" s="3"/>
      <c r="P131" s="21">
        <v>2</v>
      </c>
      <c r="Q131" s="22"/>
      <c r="R131" s="3"/>
      <c r="S131" s="3"/>
      <c r="T131" s="3"/>
      <c r="U131" s="3"/>
      <c r="V131" s="3"/>
      <c r="W131" s="3"/>
      <c r="X131" s="3"/>
      <c r="Y131" s="3"/>
      <c r="AA131" s="45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</row>
    <row r="132" spans="1:39" ht="12.75" customHeight="1" x14ac:dyDescent="0.3">
      <c r="A132" s="28" t="s">
        <v>56</v>
      </c>
      <c r="J132" s="25">
        <v>1</v>
      </c>
      <c r="K132" s="189"/>
      <c r="L132" s="3"/>
      <c r="M132" s="3"/>
      <c r="O132" s="3"/>
      <c r="P132" s="21">
        <v>1</v>
      </c>
      <c r="Q132" s="22"/>
      <c r="R132" s="3"/>
      <c r="S132" s="3"/>
      <c r="T132" s="3"/>
      <c r="U132" s="3"/>
      <c r="V132" s="3"/>
      <c r="W132" s="3"/>
      <c r="X132" s="3"/>
      <c r="Y132" s="3"/>
      <c r="AA132" s="45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</row>
    <row r="133" spans="1:39" ht="12.75" customHeight="1" x14ac:dyDescent="0.2">
      <c r="K133" s="193">
        <f>SUM(K128:K131)</f>
        <v>15</v>
      </c>
      <c r="L133" s="3">
        <f>K128/B120</f>
        <v>0.15789473684210525</v>
      </c>
      <c r="M133" s="3">
        <f>K133/B120</f>
        <v>0.39473684210526316</v>
      </c>
      <c r="N133" s="3">
        <f>M133-L133</f>
        <v>0.23684210526315791</v>
      </c>
      <c r="O133" s="3"/>
      <c r="P133" s="3"/>
    </row>
    <row r="134" spans="1:39" ht="12.75" customHeight="1" x14ac:dyDescent="0.3">
      <c r="A134" s="227" t="s">
        <v>72</v>
      </c>
      <c r="L134" s="3"/>
      <c r="M134" s="3"/>
      <c r="O134" s="3"/>
      <c r="AC134" s="37"/>
      <c r="AD134" s="37"/>
      <c r="AE134" s="37"/>
      <c r="AF134" s="37"/>
      <c r="AG134" s="37"/>
      <c r="AH134" s="37"/>
      <c r="AI134" s="37"/>
      <c r="AJ134" s="37"/>
      <c r="AK134" s="37"/>
    </row>
    <row r="135" spans="1:39" ht="25.5" customHeight="1" x14ac:dyDescent="0.2">
      <c r="B135" s="308" t="s">
        <v>2</v>
      </c>
      <c r="C135" s="309"/>
      <c r="D135" s="309"/>
      <c r="E135" s="309"/>
      <c r="F135" s="309"/>
      <c r="G135" s="309"/>
      <c r="H135" s="309"/>
      <c r="I135" s="309"/>
      <c r="J135" s="309"/>
      <c r="L135" s="7" t="s">
        <v>3</v>
      </c>
      <c r="M135" s="7" t="s">
        <v>4</v>
      </c>
      <c r="N135" s="49" t="s">
        <v>5</v>
      </c>
      <c r="O135" s="7" t="s">
        <v>6</v>
      </c>
      <c r="P135" s="6" t="s">
        <v>7</v>
      </c>
      <c r="Q135" s="6" t="s">
        <v>8</v>
      </c>
      <c r="R135" s="7" t="s">
        <v>9</v>
      </c>
      <c r="S135" s="7"/>
      <c r="T135" s="7"/>
      <c r="U135" s="7"/>
      <c r="V135" s="7"/>
      <c r="W135" s="7"/>
      <c r="X135" s="7"/>
      <c r="Y135" s="7"/>
    </row>
    <row r="136" spans="1:39" ht="12.75" customHeight="1" x14ac:dyDescent="0.2">
      <c r="A136" s="230" t="s">
        <v>10</v>
      </c>
      <c r="B136" s="51">
        <v>1</v>
      </c>
      <c r="C136" s="51">
        <v>2</v>
      </c>
      <c r="D136" s="51">
        <v>3</v>
      </c>
      <c r="E136" s="51">
        <v>4</v>
      </c>
      <c r="F136" s="51">
        <v>5</v>
      </c>
      <c r="G136" s="51">
        <v>6</v>
      </c>
      <c r="H136" s="51">
        <v>7</v>
      </c>
      <c r="I136" s="51">
        <v>8</v>
      </c>
      <c r="J136" s="51">
        <v>9</v>
      </c>
      <c r="K136" s="194" t="s">
        <v>11</v>
      </c>
      <c r="L136" s="3"/>
      <c r="M136" s="3"/>
      <c r="O136" s="3"/>
      <c r="P136" s="14"/>
      <c r="Q136" s="14"/>
      <c r="R136" s="3"/>
      <c r="S136" s="3"/>
      <c r="T136" s="3"/>
      <c r="U136" s="3"/>
      <c r="V136" s="3"/>
      <c r="W136" s="3"/>
      <c r="X136" s="3"/>
      <c r="Y136" s="3"/>
    </row>
    <row r="137" spans="1:39" ht="12.75" customHeight="1" x14ac:dyDescent="0.2">
      <c r="A137" s="28" t="s">
        <v>21</v>
      </c>
      <c r="B137" s="25">
        <v>64</v>
      </c>
      <c r="K137" s="189"/>
      <c r="L137" s="3"/>
      <c r="M137" s="3"/>
      <c r="O137" s="3"/>
      <c r="P137" s="17">
        <f>B137</f>
        <v>64</v>
      </c>
      <c r="Q137" s="14"/>
      <c r="R137" s="3"/>
      <c r="S137" s="3"/>
      <c r="T137" s="3"/>
      <c r="U137" s="3"/>
      <c r="V137" s="3"/>
      <c r="W137" s="3"/>
      <c r="X137" s="3"/>
      <c r="Y137" s="3"/>
    </row>
    <row r="138" spans="1:39" ht="12.75" customHeight="1" x14ac:dyDescent="0.2">
      <c r="A138" s="53" t="s">
        <v>22</v>
      </c>
      <c r="C138" s="25">
        <v>39</v>
      </c>
      <c r="K138" s="189"/>
      <c r="L138" s="3"/>
      <c r="M138" s="3"/>
      <c r="N138" s="3"/>
      <c r="O138" s="3">
        <f>C138/B137</f>
        <v>0.609375</v>
      </c>
      <c r="P138" s="21">
        <v>40</v>
      </c>
      <c r="Q138" s="22">
        <f t="shared" ref="Q138:Q145" si="37">P138/P137</f>
        <v>0.625</v>
      </c>
      <c r="R138" s="3">
        <f t="shared" ref="R138:R145" si="38">100%-Q138</f>
        <v>0.375</v>
      </c>
      <c r="S138" s="3"/>
      <c r="T138" s="3"/>
      <c r="U138" s="3"/>
      <c r="V138" s="3"/>
      <c r="W138" s="3"/>
      <c r="X138" s="3"/>
      <c r="Y138" s="3"/>
    </row>
    <row r="139" spans="1:39" ht="12.75" customHeight="1" x14ac:dyDescent="0.2">
      <c r="A139" s="28" t="s">
        <v>23</v>
      </c>
      <c r="D139" s="25">
        <v>34</v>
      </c>
      <c r="K139" s="189"/>
      <c r="L139" s="3"/>
      <c r="M139" s="3"/>
      <c r="N139" s="3"/>
      <c r="O139" s="3">
        <f>D139/C138</f>
        <v>0.87179487179487181</v>
      </c>
      <c r="P139" s="21">
        <v>38</v>
      </c>
      <c r="Q139" s="22">
        <f t="shared" si="37"/>
        <v>0.95</v>
      </c>
      <c r="R139" s="3">
        <f t="shared" si="38"/>
        <v>5.0000000000000044E-2</v>
      </c>
      <c r="S139" s="3"/>
      <c r="T139" s="3"/>
      <c r="U139" s="3"/>
      <c r="V139" s="3"/>
      <c r="W139" s="3"/>
      <c r="X139" s="3"/>
      <c r="Y139" s="3"/>
    </row>
    <row r="140" spans="1:39" ht="12.75" customHeight="1" x14ac:dyDescent="0.2">
      <c r="A140" s="28" t="s">
        <v>48</v>
      </c>
      <c r="E140" s="25">
        <v>27</v>
      </c>
      <c r="K140" s="189"/>
      <c r="L140" s="3"/>
      <c r="M140" s="3"/>
      <c r="N140" s="3"/>
      <c r="O140" s="3">
        <f>E140/D139</f>
        <v>0.79411764705882348</v>
      </c>
      <c r="P140" s="21">
        <v>36</v>
      </c>
      <c r="Q140" s="22">
        <f t="shared" si="37"/>
        <v>0.94736842105263153</v>
      </c>
      <c r="R140" s="3">
        <f t="shared" si="38"/>
        <v>5.2631578947368474E-2</v>
      </c>
      <c r="S140" s="3"/>
      <c r="T140" s="3"/>
      <c r="U140" s="3"/>
      <c r="V140" s="3"/>
      <c r="W140" s="3"/>
      <c r="X140" s="3"/>
      <c r="Y140" s="3"/>
    </row>
    <row r="141" spans="1:39" ht="12.75" customHeight="1" x14ac:dyDescent="0.2">
      <c r="A141" s="28" t="s">
        <v>49</v>
      </c>
      <c r="F141" s="25">
        <v>17</v>
      </c>
      <c r="K141" s="189"/>
      <c r="L141" s="3"/>
      <c r="M141" s="3"/>
      <c r="N141" s="3"/>
      <c r="O141" s="3">
        <f>F141/E140</f>
        <v>0.62962962962962965</v>
      </c>
      <c r="P141" s="21">
        <v>27</v>
      </c>
      <c r="Q141" s="22">
        <f t="shared" si="37"/>
        <v>0.75</v>
      </c>
      <c r="R141" s="3">
        <f t="shared" si="38"/>
        <v>0.25</v>
      </c>
      <c r="S141" s="3"/>
      <c r="T141" s="3"/>
      <c r="U141" s="3"/>
      <c r="V141" s="3"/>
      <c r="W141" s="3"/>
      <c r="X141" s="3"/>
      <c r="Y141" s="3"/>
    </row>
    <row r="142" spans="1:39" ht="12.75" customHeight="1" x14ac:dyDescent="0.2">
      <c r="A142" s="28" t="s">
        <v>50</v>
      </c>
      <c r="G142" s="25">
        <v>17</v>
      </c>
      <c r="K142" s="189"/>
      <c r="L142" s="3"/>
      <c r="M142" s="3"/>
      <c r="N142" s="3"/>
      <c r="O142" s="3">
        <f>G142/F141</f>
        <v>1</v>
      </c>
      <c r="P142" s="21">
        <v>24</v>
      </c>
      <c r="Q142" s="22">
        <f t="shared" si="37"/>
        <v>0.88888888888888884</v>
      </c>
      <c r="R142" s="3">
        <f t="shared" si="38"/>
        <v>0.11111111111111116</v>
      </c>
      <c r="S142" s="3"/>
      <c r="T142" s="3"/>
      <c r="U142" s="3"/>
      <c r="V142" s="3"/>
      <c r="W142" s="3"/>
      <c r="X142" s="3"/>
      <c r="Y142" s="3"/>
    </row>
    <row r="143" spans="1:39" ht="12.75" customHeight="1" x14ac:dyDescent="0.2">
      <c r="A143" s="28" t="s">
        <v>51</v>
      </c>
      <c r="H143" s="25">
        <v>16</v>
      </c>
      <c r="K143" s="189"/>
      <c r="L143" s="3"/>
      <c r="M143" s="3"/>
      <c r="N143" s="3"/>
      <c r="O143" s="3">
        <f>H143/G142</f>
        <v>0.94117647058823528</v>
      </c>
      <c r="P143" s="21">
        <v>20</v>
      </c>
      <c r="Q143" s="22">
        <f t="shared" si="37"/>
        <v>0.83333333333333337</v>
      </c>
      <c r="R143" s="3">
        <f t="shared" si="38"/>
        <v>0.16666666666666663</v>
      </c>
      <c r="S143" s="3"/>
      <c r="T143" s="3"/>
      <c r="U143" s="3"/>
      <c r="V143" s="3"/>
      <c r="W143" s="3"/>
      <c r="X143" s="3"/>
      <c r="Y143" s="3"/>
    </row>
    <row r="144" spans="1:39" ht="12.75" customHeight="1" x14ac:dyDescent="0.2">
      <c r="A144" s="28" t="s">
        <v>52</v>
      </c>
      <c r="I144" s="25">
        <v>16</v>
      </c>
      <c r="K144" s="189"/>
      <c r="L144" s="3"/>
      <c r="M144" s="3"/>
      <c r="N144" s="3"/>
      <c r="O144" s="3">
        <f>I144/H143</f>
        <v>1</v>
      </c>
      <c r="P144" s="21">
        <v>21</v>
      </c>
      <c r="Q144" s="22">
        <f t="shared" si="37"/>
        <v>1.05</v>
      </c>
      <c r="R144" s="3">
        <f t="shared" si="38"/>
        <v>-5.0000000000000044E-2</v>
      </c>
      <c r="S144" s="3"/>
      <c r="T144" s="3"/>
      <c r="U144" s="3"/>
      <c r="V144" s="3"/>
      <c r="W144" s="3"/>
      <c r="X144" s="3"/>
      <c r="Y144" s="3"/>
    </row>
    <row r="145" spans="1:25" ht="12.75" customHeight="1" x14ac:dyDescent="0.2">
      <c r="A145" s="28" t="s">
        <v>53</v>
      </c>
      <c r="J145" s="25">
        <v>15</v>
      </c>
      <c r="K145" s="189">
        <v>15</v>
      </c>
      <c r="L145" s="3"/>
      <c r="M145" s="3"/>
      <c r="N145" s="3"/>
      <c r="O145" s="3">
        <f>J145/I144</f>
        <v>0.9375</v>
      </c>
      <c r="P145" s="21">
        <v>19</v>
      </c>
      <c r="Q145" s="22">
        <f t="shared" si="37"/>
        <v>0.90476190476190477</v>
      </c>
      <c r="R145" s="3">
        <f t="shared" si="38"/>
        <v>9.5238095238095233E-2</v>
      </c>
      <c r="S145" s="3"/>
      <c r="T145" s="3"/>
      <c r="U145" s="3"/>
      <c r="V145" s="3"/>
      <c r="W145" s="3"/>
      <c r="X145" s="3"/>
      <c r="Y145" s="3"/>
    </row>
    <row r="146" spans="1:25" ht="12.75" customHeight="1" x14ac:dyDescent="0.2">
      <c r="A146" s="28" t="s">
        <v>54</v>
      </c>
      <c r="J146" s="25">
        <v>3</v>
      </c>
      <c r="K146" s="189">
        <v>3</v>
      </c>
      <c r="L146" s="3"/>
      <c r="M146" s="3"/>
      <c r="N146" s="3"/>
      <c r="O146" s="3"/>
      <c r="P146" s="21">
        <v>5</v>
      </c>
      <c r="Q146" s="22"/>
      <c r="R146" s="3"/>
      <c r="S146" s="3"/>
      <c r="T146" s="3"/>
      <c r="U146" s="3"/>
      <c r="V146" s="3"/>
      <c r="W146" s="3"/>
      <c r="X146" s="3"/>
      <c r="Y146" s="3"/>
    </row>
    <row r="147" spans="1:25" ht="12.75" customHeight="1" x14ac:dyDescent="0.2">
      <c r="A147" s="28" t="s">
        <v>55</v>
      </c>
      <c r="J147" s="25">
        <v>2</v>
      </c>
      <c r="K147" s="189">
        <v>1</v>
      </c>
      <c r="L147" s="3"/>
      <c r="M147" s="3"/>
      <c r="N147" s="3"/>
      <c r="O147" s="3"/>
      <c r="P147" s="21">
        <v>3</v>
      </c>
      <c r="Q147" s="22"/>
      <c r="R147" s="3"/>
      <c r="S147" s="3"/>
      <c r="T147" s="3"/>
      <c r="U147" s="3"/>
      <c r="V147" s="3"/>
      <c r="W147" s="3"/>
      <c r="X147" s="3"/>
      <c r="Y147" s="3"/>
    </row>
    <row r="148" spans="1:25" ht="12.75" customHeight="1" x14ac:dyDescent="0.2">
      <c r="A148" s="28" t="s">
        <v>56</v>
      </c>
      <c r="J148" s="25">
        <v>1</v>
      </c>
      <c r="K148" s="189"/>
      <c r="L148" s="3"/>
      <c r="M148" s="3"/>
      <c r="N148" s="3"/>
      <c r="O148" s="3"/>
      <c r="P148" s="21">
        <v>1</v>
      </c>
      <c r="Q148" s="22"/>
      <c r="R148" s="3"/>
      <c r="S148" s="3"/>
      <c r="T148" s="3"/>
      <c r="U148" s="3"/>
      <c r="V148" s="3"/>
      <c r="W148" s="3"/>
      <c r="X148" s="3"/>
      <c r="Y148" s="3"/>
    </row>
    <row r="149" spans="1:25" ht="12.75" customHeight="1" x14ac:dyDescent="0.2">
      <c r="K149" s="193">
        <f>SUM(K145:K147)</f>
        <v>19</v>
      </c>
      <c r="L149" s="3">
        <f>K145/B137</f>
        <v>0.234375</v>
      </c>
      <c r="M149" s="3">
        <f>K149/B137</f>
        <v>0.296875</v>
      </c>
      <c r="N149" s="3">
        <f>M149-L149</f>
        <v>6.25E-2</v>
      </c>
      <c r="O149" s="3"/>
    </row>
    <row r="150" spans="1:25" ht="12.75" customHeight="1" x14ac:dyDescent="0.3">
      <c r="A150" s="227" t="s">
        <v>74</v>
      </c>
      <c r="L150" s="3"/>
      <c r="M150" s="3"/>
      <c r="O150" s="3"/>
    </row>
    <row r="151" spans="1:25" ht="25.5" customHeight="1" x14ac:dyDescent="0.2">
      <c r="B151" s="308" t="s">
        <v>2</v>
      </c>
      <c r="C151" s="309"/>
      <c r="D151" s="309"/>
      <c r="E151" s="309"/>
      <c r="F151" s="309"/>
      <c r="G151" s="309"/>
      <c r="H151" s="309"/>
      <c r="I151" s="309"/>
      <c r="J151" s="309"/>
      <c r="L151" s="7" t="s">
        <v>3</v>
      </c>
      <c r="M151" s="7" t="s">
        <v>4</v>
      </c>
      <c r="N151" s="49" t="s">
        <v>5</v>
      </c>
      <c r="O151" s="7" t="s">
        <v>6</v>
      </c>
      <c r="P151" s="6" t="s">
        <v>7</v>
      </c>
      <c r="Q151" s="6" t="s">
        <v>8</v>
      </c>
      <c r="R151" s="7" t="s">
        <v>9</v>
      </c>
      <c r="S151" s="7"/>
      <c r="T151" s="7"/>
      <c r="U151" s="7"/>
      <c r="V151" s="7"/>
      <c r="W151" s="7"/>
      <c r="X151" s="7"/>
      <c r="Y151" s="7"/>
    </row>
    <row r="152" spans="1:25" ht="12.75" customHeight="1" x14ac:dyDescent="0.2">
      <c r="A152" s="230" t="s">
        <v>10</v>
      </c>
      <c r="B152" s="51">
        <v>1</v>
      </c>
      <c r="C152" s="51">
        <v>2</v>
      </c>
      <c r="D152" s="51">
        <v>3</v>
      </c>
      <c r="E152" s="51">
        <v>4</v>
      </c>
      <c r="F152" s="51">
        <v>5</v>
      </c>
      <c r="G152" s="51">
        <v>6</v>
      </c>
      <c r="H152" s="51">
        <v>7</v>
      </c>
      <c r="I152" s="51">
        <v>8</v>
      </c>
      <c r="J152" s="51">
        <v>9</v>
      </c>
      <c r="K152" s="194" t="s">
        <v>11</v>
      </c>
      <c r="L152" s="3"/>
      <c r="M152" s="3"/>
      <c r="O152" s="3"/>
      <c r="P152" s="14"/>
      <c r="Q152" s="14"/>
      <c r="R152" s="3"/>
      <c r="S152" s="3"/>
      <c r="T152" s="3"/>
      <c r="U152" s="3"/>
      <c r="V152" s="3"/>
      <c r="W152" s="3"/>
      <c r="X152" s="3"/>
      <c r="Y152" s="3"/>
    </row>
    <row r="153" spans="1:25" ht="12.75" customHeight="1" x14ac:dyDescent="0.2">
      <c r="A153" s="28" t="s">
        <v>22</v>
      </c>
      <c r="B153" s="25">
        <v>28</v>
      </c>
      <c r="K153" s="189"/>
      <c r="L153" s="3"/>
      <c r="M153" s="3"/>
      <c r="O153" s="3"/>
      <c r="P153" s="17">
        <f>B153</f>
        <v>28</v>
      </c>
      <c r="Q153" s="14"/>
      <c r="R153" s="3"/>
      <c r="S153" s="3"/>
      <c r="T153" s="3"/>
      <c r="U153" s="3"/>
      <c r="V153" s="3"/>
      <c r="W153" s="3"/>
      <c r="X153" s="3"/>
      <c r="Y153" s="3"/>
    </row>
    <row r="154" spans="1:25" ht="12.75" customHeight="1" x14ac:dyDescent="0.2">
      <c r="A154" s="28" t="s">
        <v>23</v>
      </c>
      <c r="C154" s="25">
        <v>24</v>
      </c>
      <c r="K154" s="189"/>
      <c r="L154" s="3"/>
      <c r="M154" s="3"/>
      <c r="N154" s="3"/>
      <c r="O154" s="3">
        <f>C154/B153</f>
        <v>0.8571428571428571</v>
      </c>
      <c r="P154" s="21">
        <v>24</v>
      </c>
      <c r="Q154" s="22">
        <f t="shared" ref="Q154:Q161" si="39">P154/P153</f>
        <v>0.8571428571428571</v>
      </c>
      <c r="R154" s="3">
        <f t="shared" ref="R154:R161" si="40">100%-Q154</f>
        <v>0.1428571428571429</v>
      </c>
      <c r="S154" s="3"/>
      <c r="T154" s="3"/>
      <c r="U154" s="3"/>
      <c r="V154" s="3"/>
      <c r="W154" s="3"/>
      <c r="X154" s="3"/>
      <c r="Y154" s="3"/>
    </row>
    <row r="155" spans="1:25" ht="12.75" customHeight="1" x14ac:dyDescent="0.2">
      <c r="A155" s="28" t="s">
        <v>48</v>
      </c>
      <c r="D155" s="25">
        <v>17</v>
      </c>
      <c r="K155" s="189"/>
      <c r="L155" s="3"/>
      <c r="M155" s="3"/>
      <c r="O155" s="3">
        <f>D155/C154</f>
        <v>0.70833333333333337</v>
      </c>
      <c r="P155" s="21">
        <v>18</v>
      </c>
      <c r="Q155" s="22">
        <f t="shared" si="39"/>
        <v>0.75</v>
      </c>
      <c r="R155" s="3">
        <f t="shared" si="40"/>
        <v>0.25</v>
      </c>
      <c r="S155" s="3"/>
      <c r="T155" s="3"/>
      <c r="U155" s="3"/>
      <c r="V155" s="3"/>
      <c r="W155" s="3"/>
      <c r="X155" s="3"/>
      <c r="Y155" s="3"/>
    </row>
    <row r="156" spans="1:25" ht="12.75" customHeight="1" x14ac:dyDescent="0.2">
      <c r="A156" s="28" t="s">
        <v>49</v>
      </c>
      <c r="E156" s="25">
        <v>8</v>
      </c>
      <c r="K156" s="189"/>
      <c r="L156" s="3"/>
      <c r="M156" s="3"/>
      <c r="O156" s="3">
        <f>E156/D155</f>
        <v>0.47058823529411764</v>
      </c>
      <c r="P156" s="21">
        <v>9</v>
      </c>
      <c r="Q156" s="22">
        <f t="shared" si="39"/>
        <v>0.5</v>
      </c>
      <c r="R156" s="3">
        <f t="shared" si="40"/>
        <v>0.5</v>
      </c>
      <c r="S156" s="3"/>
      <c r="T156" s="3"/>
      <c r="U156" s="3"/>
      <c r="V156" s="3"/>
      <c r="W156" s="3"/>
      <c r="X156" s="3"/>
      <c r="Y156" s="3"/>
    </row>
    <row r="157" spans="1:25" ht="12.75" customHeight="1" x14ac:dyDescent="0.2">
      <c r="A157" s="28" t="s">
        <v>50</v>
      </c>
      <c r="F157" s="25">
        <v>6</v>
      </c>
      <c r="K157" s="189"/>
      <c r="L157" s="3"/>
      <c r="M157" s="3"/>
      <c r="O157" s="3">
        <f>F157/E156</f>
        <v>0.75</v>
      </c>
      <c r="P157" s="21">
        <v>7</v>
      </c>
      <c r="Q157" s="22">
        <f t="shared" si="39"/>
        <v>0.77777777777777779</v>
      </c>
      <c r="R157" s="3">
        <f t="shared" si="40"/>
        <v>0.22222222222222221</v>
      </c>
      <c r="S157" s="3"/>
      <c r="T157" s="3"/>
      <c r="U157" s="3"/>
      <c r="V157" s="3"/>
      <c r="W157" s="3"/>
      <c r="X157" s="3"/>
      <c r="Y157" s="3"/>
    </row>
    <row r="158" spans="1:25" ht="12.75" customHeight="1" x14ac:dyDescent="0.2">
      <c r="A158" s="28" t="s">
        <v>51</v>
      </c>
      <c r="G158" s="25">
        <v>6</v>
      </c>
      <c r="K158" s="189"/>
      <c r="L158" s="3"/>
      <c r="M158" s="3"/>
      <c r="O158" s="3">
        <f>G158/F157</f>
        <v>1</v>
      </c>
      <c r="P158" s="21">
        <v>6</v>
      </c>
      <c r="Q158" s="22">
        <f t="shared" si="39"/>
        <v>0.8571428571428571</v>
      </c>
      <c r="R158" s="3">
        <f t="shared" si="40"/>
        <v>0.1428571428571429</v>
      </c>
      <c r="S158" s="3"/>
      <c r="T158" s="3"/>
      <c r="U158" s="3"/>
      <c r="V158" s="3"/>
      <c r="W158" s="3"/>
      <c r="X158" s="3"/>
      <c r="Y158" s="3"/>
    </row>
    <row r="159" spans="1:25" ht="12.75" customHeight="1" x14ac:dyDescent="0.2">
      <c r="A159" s="28" t="s">
        <v>52</v>
      </c>
      <c r="H159" s="25">
        <v>6</v>
      </c>
      <c r="K159" s="189"/>
      <c r="L159" s="3"/>
      <c r="M159" s="3"/>
      <c r="O159" s="3">
        <f>H159/G158</f>
        <v>1</v>
      </c>
      <c r="P159" s="21">
        <v>6</v>
      </c>
      <c r="Q159" s="22">
        <f t="shared" si="39"/>
        <v>1</v>
      </c>
      <c r="R159" s="3">
        <f t="shared" si="40"/>
        <v>0</v>
      </c>
      <c r="S159" s="3"/>
      <c r="T159" s="3"/>
      <c r="U159" s="3"/>
      <c r="V159" s="3"/>
      <c r="W159" s="3"/>
      <c r="X159" s="3"/>
      <c r="Y159" s="3"/>
    </row>
    <row r="160" spans="1:25" ht="12.75" customHeight="1" x14ac:dyDescent="0.2">
      <c r="A160" s="28" t="s">
        <v>53</v>
      </c>
      <c r="I160" s="25">
        <v>6</v>
      </c>
      <c r="K160" s="189"/>
      <c r="L160" s="3"/>
      <c r="M160" s="3"/>
      <c r="O160" s="3">
        <f>I160/H159</f>
        <v>1</v>
      </c>
      <c r="P160" s="21">
        <v>6</v>
      </c>
      <c r="Q160" s="22">
        <f t="shared" si="39"/>
        <v>1</v>
      </c>
      <c r="R160" s="3">
        <f t="shared" si="40"/>
        <v>0</v>
      </c>
      <c r="S160" s="3"/>
      <c r="T160" s="3"/>
      <c r="U160" s="3"/>
      <c r="V160" s="3"/>
      <c r="W160" s="3"/>
      <c r="X160" s="3"/>
      <c r="Y160" s="3"/>
    </row>
    <row r="161" spans="1:25" ht="12.75" customHeight="1" x14ac:dyDescent="0.2">
      <c r="A161" s="28" t="s">
        <v>54</v>
      </c>
      <c r="J161" s="25">
        <v>6</v>
      </c>
      <c r="K161" s="189">
        <v>6</v>
      </c>
      <c r="L161" s="3"/>
      <c r="M161" s="3"/>
      <c r="O161" s="3">
        <f>J161/I160</f>
        <v>1</v>
      </c>
      <c r="P161" s="21">
        <v>6</v>
      </c>
      <c r="Q161" s="22">
        <f t="shared" si="39"/>
        <v>1</v>
      </c>
      <c r="R161" s="3">
        <f t="shared" si="40"/>
        <v>0</v>
      </c>
      <c r="S161" s="3"/>
      <c r="T161" s="3"/>
      <c r="U161" s="3"/>
      <c r="V161" s="3"/>
      <c r="W161" s="3"/>
      <c r="X161" s="3"/>
      <c r="Y161" s="3"/>
    </row>
    <row r="162" spans="1:25" ht="12.75" customHeight="1" x14ac:dyDescent="0.2">
      <c r="A162" s="28" t="s">
        <v>55</v>
      </c>
      <c r="J162" s="25">
        <v>1</v>
      </c>
      <c r="K162" s="189"/>
      <c r="L162" s="3"/>
      <c r="M162" s="3"/>
      <c r="O162" s="3"/>
      <c r="P162" s="21">
        <v>2</v>
      </c>
      <c r="Q162" s="22"/>
      <c r="R162" s="3"/>
      <c r="S162" s="3"/>
      <c r="T162" s="3"/>
      <c r="U162" s="3"/>
      <c r="V162" s="3"/>
      <c r="W162" s="3"/>
      <c r="X162" s="3"/>
      <c r="Y162" s="3"/>
    </row>
    <row r="163" spans="1:25" ht="12.75" customHeight="1" x14ac:dyDescent="0.2">
      <c r="A163" s="28" t="s">
        <v>56</v>
      </c>
      <c r="K163" s="189"/>
      <c r="L163" s="3"/>
      <c r="M163" s="3"/>
      <c r="O163" s="3"/>
      <c r="P163" s="21"/>
      <c r="Q163" s="22"/>
      <c r="R163" s="3"/>
      <c r="S163" s="3"/>
      <c r="T163" s="3"/>
      <c r="U163" s="3"/>
      <c r="V163" s="3"/>
      <c r="W163" s="3"/>
      <c r="X163" s="3"/>
      <c r="Y163" s="3"/>
    </row>
    <row r="164" spans="1:25" ht="12.75" customHeight="1" x14ac:dyDescent="0.2">
      <c r="A164" s="28" t="s">
        <v>69</v>
      </c>
      <c r="K164" s="189"/>
      <c r="L164" s="3"/>
      <c r="M164" s="3"/>
      <c r="O164" s="3"/>
      <c r="P164" s="21"/>
      <c r="Q164" s="22"/>
      <c r="R164" s="3"/>
      <c r="S164" s="3"/>
      <c r="T164" s="3"/>
      <c r="U164" s="3"/>
      <c r="V164" s="3"/>
      <c r="W164" s="3"/>
      <c r="X164" s="3"/>
      <c r="Y164" s="3"/>
    </row>
    <row r="165" spans="1:25" ht="12.75" customHeight="1" x14ac:dyDescent="0.2">
      <c r="A165" s="28"/>
      <c r="K165" s="189"/>
      <c r="L165" s="3"/>
      <c r="M165" s="3"/>
      <c r="O165" s="3"/>
      <c r="P165" s="21"/>
      <c r="Q165" s="22"/>
      <c r="R165" s="3"/>
      <c r="S165" s="3"/>
      <c r="T165" s="3"/>
      <c r="U165" s="3"/>
      <c r="V165" s="3"/>
      <c r="W165" s="3"/>
      <c r="X165" s="3"/>
      <c r="Y165" s="3"/>
    </row>
    <row r="166" spans="1:25" ht="12.75" customHeight="1" x14ac:dyDescent="0.2">
      <c r="K166" s="193">
        <f>SUM(K161)</f>
        <v>6</v>
      </c>
      <c r="L166" s="3">
        <f>K161/B153</f>
        <v>0.21428571428571427</v>
      </c>
      <c r="M166" s="3">
        <f>K166/B153</f>
        <v>0.21428571428571427</v>
      </c>
      <c r="N166" s="3">
        <f>M166-L166</f>
        <v>0</v>
      </c>
      <c r="O166" s="3"/>
      <c r="P166" s="3"/>
    </row>
    <row r="167" spans="1:25" ht="12.75" customHeight="1" x14ac:dyDescent="0.3">
      <c r="A167" s="227" t="s">
        <v>75</v>
      </c>
      <c r="L167" s="3"/>
      <c r="M167" s="3"/>
      <c r="O167" s="3"/>
    </row>
    <row r="168" spans="1:25" ht="25.5" customHeight="1" x14ac:dyDescent="0.2">
      <c r="B168" s="308" t="s">
        <v>2</v>
      </c>
      <c r="C168" s="309"/>
      <c r="D168" s="309"/>
      <c r="E168" s="309"/>
      <c r="F168" s="309"/>
      <c r="G168" s="309"/>
      <c r="H168" s="309"/>
      <c r="I168" s="309"/>
      <c r="J168" s="309"/>
      <c r="L168" s="7" t="s">
        <v>3</v>
      </c>
      <c r="M168" s="7" t="s">
        <v>4</v>
      </c>
      <c r="N168" s="49" t="s">
        <v>5</v>
      </c>
      <c r="O168" s="7" t="s">
        <v>6</v>
      </c>
      <c r="P168" s="6" t="s">
        <v>7</v>
      </c>
      <c r="Q168" s="6" t="s">
        <v>8</v>
      </c>
      <c r="R168" s="7" t="s">
        <v>9</v>
      </c>
      <c r="S168" s="7"/>
      <c r="T168" s="7"/>
      <c r="U168" s="7"/>
      <c r="V168" s="7"/>
      <c r="W168" s="7"/>
      <c r="X168" s="7"/>
      <c r="Y168" s="7"/>
    </row>
    <row r="169" spans="1:25" ht="12.75" customHeight="1" x14ac:dyDescent="0.2">
      <c r="A169" s="230" t="s">
        <v>10</v>
      </c>
      <c r="B169" s="51">
        <v>1</v>
      </c>
      <c r="C169" s="51">
        <v>2</v>
      </c>
      <c r="D169" s="51">
        <v>3</v>
      </c>
      <c r="E169" s="51">
        <v>4</v>
      </c>
      <c r="F169" s="51">
        <v>5</v>
      </c>
      <c r="G169" s="51">
        <v>6</v>
      </c>
      <c r="H169" s="51">
        <v>7</v>
      </c>
      <c r="I169" s="51">
        <v>8</v>
      </c>
      <c r="J169" s="51">
        <v>9</v>
      </c>
      <c r="K169" s="194" t="s">
        <v>11</v>
      </c>
      <c r="L169" s="3"/>
      <c r="M169" s="3"/>
      <c r="O169" s="3"/>
      <c r="P169" s="14"/>
      <c r="Q169" s="14"/>
      <c r="R169" s="3"/>
      <c r="S169" s="3"/>
      <c r="T169" s="3"/>
      <c r="U169" s="3"/>
      <c r="V169" s="3"/>
      <c r="W169" s="3"/>
      <c r="X169" s="3"/>
      <c r="Y169" s="3"/>
    </row>
    <row r="170" spans="1:25" ht="12.75" customHeight="1" x14ac:dyDescent="0.2">
      <c r="A170" s="28" t="s">
        <v>23</v>
      </c>
      <c r="B170" s="25">
        <v>39</v>
      </c>
      <c r="K170" s="189"/>
      <c r="L170" s="3"/>
      <c r="M170" s="3"/>
      <c r="O170" s="3"/>
      <c r="P170" s="17">
        <f>B170</f>
        <v>39</v>
      </c>
      <c r="Q170" s="14"/>
      <c r="R170" s="3"/>
      <c r="S170" s="3"/>
      <c r="T170" s="3"/>
      <c r="U170" s="3"/>
      <c r="V170" s="3"/>
      <c r="W170" s="3"/>
      <c r="X170" s="3"/>
      <c r="Y170" s="3"/>
    </row>
    <row r="171" spans="1:25" ht="12.75" customHeight="1" x14ac:dyDescent="0.2">
      <c r="A171" s="28" t="s">
        <v>48</v>
      </c>
      <c r="C171" s="25">
        <v>34</v>
      </c>
      <c r="K171" s="189"/>
      <c r="L171" s="3"/>
      <c r="M171" s="3"/>
      <c r="N171" s="3"/>
      <c r="O171" s="3">
        <f>C171/B170</f>
        <v>0.87179487179487181</v>
      </c>
      <c r="P171" s="21">
        <v>34</v>
      </c>
      <c r="Q171" s="22">
        <f t="shared" ref="Q171:Q178" si="41">P171/P170</f>
        <v>0.87179487179487181</v>
      </c>
      <c r="R171" s="3">
        <f t="shared" ref="R171:R178" si="42">100%-Q171</f>
        <v>0.12820512820512819</v>
      </c>
      <c r="S171" s="3"/>
      <c r="T171" s="3"/>
      <c r="U171" s="3"/>
      <c r="V171" s="3"/>
      <c r="W171" s="3"/>
      <c r="X171" s="3"/>
      <c r="Y171" s="3"/>
    </row>
    <row r="172" spans="1:25" ht="12.75" customHeight="1" x14ac:dyDescent="0.2">
      <c r="A172" s="28" t="s">
        <v>49</v>
      </c>
      <c r="D172" s="25">
        <v>23</v>
      </c>
      <c r="K172" s="189"/>
      <c r="L172" s="3"/>
      <c r="M172" s="3"/>
      <c r="O172" s="3">
        <f>D172/C171</f>
        <v>0.67647058823529416</v>
      </c>
      <c r="P172" s="21">
        <v>32</v>
      </c>
      <c r="Q172" s="22">
        <f t="shared" si="41"/>
        <v>0.94117647058823528</v>
      </c>
      <c r="R172" s="3">
        <f t="shared" si="42"/>
        <v>5.8823529411764719E-2</v>
      </c>
    </row>
    <row r="173" spans="1:25" ht="12.75" customHeight="1" x14ac:dyDescent="0.2">
      <c r="A173" s="28" t="s">
        <v>50</v>
      </c>
      <c r="E173" s="25">
        <v>22</v>
      </c>
      <c r="K173" s="189"/>
      <c r="L173" s="3"/>
      <c r="M173" s="3"/>
      <c r="O173" s="3">
        <f>E173/D172</f>
        <v>0.95652173913043481</v>
      </c>
      <c r="P173" s="21">
        <v>29</v>
      </c>
      <c r="Q173" s="22">
        <f t="shared" si="41"/>
        <v>0.90625</v>
      </c>
      <c r="R173" s="3">
        <f t="shared" si="42"/>
        <v>9.375E-2</v>
      </c>
    </row>
    <row r="174" spans="1:25" ht="12.75" customHeight="1" x14ac:dyDescent="0.2">
      <c r="A174" s="28" t="s">
        <v>51</v>
      </c>
      <c r="F174" s="25">
        <v>21</v>
      </c>
      <c r="K174" s="189"/>
      <c r="L174" s="3"/>
      <c r="M174" s="3"/>
      <c r="O174" s="3">
        <f>F174/E173</f>
        <v>0.95454545454545459</v>
      </c>
      <c r="P174" s="21">
        <v>25</v>
      </c>
      <c r="Q174" s="22">
        <f t="shared" si="41"/>
        <v>0.86206896551724133</v>
      </c>
      <c r="R174" s="3">
        <f t="shared" si="42"/>
        <v>0.13793103448275867</v>
      </c>
    </row>
    <row r="175" spans="1:25" ht="12.75" customHeight="1" x14ac:dyDescent="0.2">
      <c r="A175" s="28" t="s">
        <v>52</v>
      </c>
      <c r="G175" s="25">
        <v>16</v>
      </c>
      <c r="K175" s="189"/>
      <c r="L175" s="3"/>
      <c r="M175" s="3"/>
      <c r="O175" s="3">
        <f>G175/F174</f>
        <v>0.76190476190476186</v>
      </c>
      <c r="P175" s="21">
        <v>25</v>
      </c>
      <c r="Q175" s="22">
        <f t="shared" si="41"/>
        <v>1</v>
      </c>
      <c r="R175" s="3">
        <f t="shared" si="42"/>
        <v>0</v>
      </c>
    </row>
    <row r="176" spans="1:25" ht="12.75" customHeight="1" x14ac:dyDescent="0.2">
      <c r="A176" s="28" t="s">
        <v>53</v>
      </c>
      <c r="H176" s="25">
        <v>16</v>
      </c>
      <c r="K176" s="189"/>
      <c r="L176" s="3"/>
      <c r="M176" s="3"/>
      <c r="O176" s="3">
        <f>H176/G175</f>
        <v>1</v>
      </c>
      <c r="P176" s="21">
        <v>24</v>
      </c>
      <c r="Q176" s="22">
        <f t="shared" si="41"/>
        <v>0.96</v>
      </c>
      <c r="R176" s="3">
        <f t="shared" si="42"/>
        <v>4.0000000000000036E-2</v>
      </c>
    </row>
    <row r="177" spans="1:25" ht="12.75" customHeight="1" x14ac:dyDescent="0.2">
      <c r="A177" s="28" t="s">
        <v>54</v>
      </c>
      <c r="I177" s="25">
        <v>12</v>
      </c>
      <c r="K177" s="189"/>
      <c r="L177" s="3"/>
      <c r="M177" s="3"/>
      <c r="O177" s="3">
        <f>I177/H176</f>
        <v>0.75</v>
      </c>
      <c r="P177" s="21">
        <v>23</v>
      </c>
      <c r="Q177" s="22">
        <f t="shared" si="41"/>
        <v>0.95833333333333337</v>
      </c>
      <c r="R177" s="3">
        <f t="shared" si="42"/>
        <v>4.166666666666663E-2</v>
      </c>
    </row>
    <row r="178" spans="1:25" ht="12.75" customHeight="1" x14ac:dyDescent="0.2">
      <c r="A178" s="28" t="s">
        <v>55</v>
      </c>
      <c r="J178" s="25">
        <v>12</v>
      </c>
      <c r="K178" s="189">
        <v>9</v>
      </c>
      <c r="L178" s="3"/>
      <c r="M178" s="3"/>
      <c r="O178" s="3">
        <f>J178/I177</f>
        <v>1</v>
      </c>
      <c r="P178" s="21">
        <v>23</v>
      </c>
      <c r="Q178" s="22">
        <f t="shared" si="41"/>
        <v>1</v>
      </c>
      <c r="R178" s="3">
        <f t="shared" si="42"/>
        <v>0</v>
      </c>
    </row>
    <row r="179" spans="1:25" ht="12.75" customHeight="1" x14ac:dyDescent="0.2">
      <c r="A179" s="28" t="s">
        <v>56</v>
      </c>
      <c r="J179" s="25">
        <v>8</v>
      </c>
      <c r="K179" s="189">
        <v>3</v>
      </c>
      <c r="L179" s="3"/>
      <c r="M179" s="3"/>
      <c r="O179" s="3"/>
      <c r="P179" s="21">
        <v>14</v>
      </c>
      <c r="Q179" s="22"/>
      <c r="R179" s="3"/>
    </row>
    <row r="180" spans="1:25" ht="12.75" customHeight="1" x14ac:dyDescent="0.2">
      <c r="A180" s="28" t="s">
        <v>57</v>
      </c>
      <c r="J180" s="25">
        <v>6</v>
      </c>
      <c r="K180" s="189">
        <v>7</v>
      </c>
      <c r="L180" s="3"/>
      <c r="M180" s="3"/>
      <c r="O180" s="3"/>
      <c r="P180" s="21">
        <v>11</v>
      </c>
      <c r="Q180" s="22"/>
      <c r="R180" s="3"/>
    </row>
    <row r="181" spans="1:25" ht="12.75" customHeight="1" x14ac:dyDescent="0.2">
      <c r="A181" s="28" t="s">
        <v>69</v>
      </c>
      <c r="J181" s="25">
        <v>4</v>
      </c>
      <c r="K181" s="189">
        <v>3</v>
      </c>
      <c r="L181" s="3"/>
      <c r="M181" s="3"/>
      <c r="O181" s="3"/>
      <c r="P181" s="21">
        <v>4</v>
      </c>
      <c r="Q181" s="22"/>
      <c r="R181" s="3"/>
    </row>
    <row r="182" spans="1:25" ht="12.75" customHeight="1" x14ac:dyDescent="0.2">
      <c r="A182" s="28"/>
      <c r="K182" s="189"/>
      <c r="L182" s="3"/>
      <c r="M182" s="3"/>
      <c r="O182" s="3"/>
      <c r="P182" s="21"/>
      <c r="Q182" s="22"/>
      <c r="R182" s="3"/>
    </row>
    <row r="183" spans="1:25" ht="12.75" customHeight="1" x14ac:dyDescent="0.2">
      <c r="K183" s="193">
        <f>SUM(K178:K181)</f>
        <v>22</v>
      </c>
      <c r="L183" s="3">
        <f>K178/B170</f>
        <v>0.23076923076923078</v>
      </c>
      <c r="M183" s="3">
        <f>K183/B170</f>
        <v>0.5641025641025641</v>
      </c>
      <c r="N183" s="3">
        <f>M183-L183</f>
        <v>0.33333333333333331</v>
      </c>
      <c r="O183" s="3"/>
      <c r="P183" s="3"/>
    </row>
    <row r="184" spans="1:25" ht="12.75" customHeight="1" x14ac:dyDescent="0.3">
      <c r="A184" s="227" t="s">
        <v>77</v>
      </c>
      <c r="L184" s="3"/>
      <c r="M184" s="3"/>
      <c r="O184" s="3"/>
    </row>
    <row r="185" spans="1:25" ht="25.5" customHeight="1" x14ac:dyDescent="0.2">
      <c r="B185" s="308" t="s">
        <v>2</v>
      </c>
      <c r="C185" s="309"/>
      <c r="D185" s="309"/>
      <c r="E185" s="309"/>
      <c r="F185" s="309"/>
      <c r="G185" s="309"/>
      <c r="H185" s="309"/>
      <c r="I185" s="309"/>
      <c r="J185" s="309"/>
      <c r="L185" s="7" t="s">
        <v>3</v>
      </c>
      <c r="M185" s="7" t="s">
        <v>4</v>
      </c>
      <c r="N185" s="49" t="s">
        <v>5</v>
      </c>
      <c r="O185" s="7" t="s">
        <v>6</v>
      </c>
      <c r="P185" s="6" t="s">
        <v>7</v>
      </c>
      <c r="Q185" s="6" t="s">
        <v>8</v>
      </c>
      <c r="R185" s="7" t="s">
        <v>9</v>
      </c>
      <c r="S185" s="7"/>
      <c r="T185" s="7"/>
      <c r="U185" s="7"/>
      <c r="V185" s="7"/>
      <c r="W185" s="7"/>
      <c r="X185" s="7"/>
      <c r="Y185" s="7"/>
    </row>
    <row r="186" spans="1:25" ht="12.75" customHeight="1" x14ac:dyDescent="0.2">
      <c r="A186" s="230" t="s">
        <v>10</v>
      </c>
      <c r="B186" s="51">
        <v>1</v>
      </c>
      <c r="C186" s="51">
        <v>2</v>
      </c>
      <c r="D186" s="51">
        <v>3</v>
      </c>
      <c r="E186" s="51">
        <v>4</v>
      </c>
      <c r="F186" s="51">
        <v>5</v>
      </c>
      <c r="G186" s="51">
        <v>6</v>
      </c>
      <c r="H186" s="51">
        <v>7</v>
      </c>
      <c r="I186" s="51">
        <v>8</v>
      </c>
      <c r="J186" s="51">
        <v>9</v>
      </c>
      <c r="K186" s="194" t="s">
        <v>11</v>
      </c>
      <c r="L186" s="3"/>
      <c r="M186" s="3"/>
      <c r="O186" s="3"/>
      <c r="P186" s="14"/>
      <c r="Q186" s="14"/>
      <c r="R186" s="3"/>
      <c r="S186" s="3"/>
      <c r="T186" s="3"/>
      <c r="U186" s="3"/>
      <c r="V186" s="3"/>
      <c r="W186" s="3"/>
      <c r="X186" s="3"/>
      <c r="Y186" s="3"/>
    </row>
    <row r="187" spans="1:25" ht="12.75" customHeight="1" x14ac:dyDescent="0.2">
      <c r="A187" s="28" t="s">
        <v>48</v>
      </c>
      <c r="B187" s="25">
        <v>39</v>
      </c>
      <c r="K187" s="189"/>
      <c r="L187" s="3"/>
      <c r="M187" s="3"/>
      <c r="O187" s="3"/>
      <c r="P187" s="17">
        <f>B187</f>
        <v>39</v>
      </c>
      <c r="Q187" s="14"/>
      <c r="R187" s="3"/>
      <c r="S187" s="3"/>
      <c r="T187" s="3"/>
      <c r="U187" s="3"/>
      <c r="V187" s="3"/>
      <c r="W187" s="3"/>
      <c r="X187" s="3"/>
      <c r="Y187" s="3"/>
    </row>
    <row r="188" spans="1:25" ht="12.75" customHeight="1" x14ac:dyDescent="0.2">
      <c r="A188" s="28" t="s">
        <v>49</v>
      </c>
      <c r="C188" s="25">
        <v>33</v>
      </c>
      <c r="K188" s="189"/>
      <c r="L188" s="3"/>
      <c r="M188" s="3"/>
      <c r="N188" s="3"/>
      <c r="O188" s="3">
        <f>C188/B187</f>
        <v>0.84615384615384615</v>
      </c>
      <c r="P188" s="21">
        <v>33</v>
      </c>
      <c r="Q188" s="22">
        <f t="shared" ref="Q188:Q195" si="43">P188/P187</f>
        <v>0.84615384615384615</v>
      </c>
      <c r="R188" s="3">
        <f t="shared" ref="R188:R195" si="44">100%-Q188</f>
        <v>0.15384615384615385</v>
      </c>
      <c r="S188" s="3"/>
      <c r="T188" s="3"/>
      <c r="U188" s="3"/>
      <c r="V188" s="3"/>
      <c r="W188" s="3"/>
      <c r="X188" s="3"/>
      <c r="Y188" s="3"/>
    </row>
    <row r="189" spans="1:25" ht="12.75" customHeight="1" x14ac:dyDescent="0.2">
      <c r="A189" s="28" t="s">
        <v>50</v>
      </c>
      <c r="D189" s="25">
        <v>25</v>
      </c>
      <c r="K189" s="189"/>
      <c r="L189" s="3"/>
      <c r="M189" s="3"/>
      <c r="O189" s="3">
        <f>D189/C188</f>
        <v>0.75757575757575757</v>
      </c>
      <c r="P189" s="21">
        <v>30</v>
      </c>
      <c r="Q189" s="22">
        <f t="shared" si="43"/>
        <v>0.90909090909090906</v>
      </c>
      <c r="R189" s="3">
        <f t="shared" si="44"/>
        <v>9.0909090909090939E-2</v>
      </c>
    </row>
    <row r="190" spans="1:25" ht="12.75" customHeight="1" x14ac:dyDescent="0.2">
      <c r="A190" s="28" t="s">
        <v>51</v>
      </c>
      <c r="E190" s="25">
        <v>11</v>
      </c>
      <c r="K190" s="189"/>
      <c r="L190" s="3"/>
      <c r="M190" s="3"/>
      <c r="O190" s="3">
        <f>E190/D189</f>
        <v>0.44</v>
      </c>
      <c r="P190" s="21">
        <v>24</v>
      </c>
      <c r="Q190" s="22">
        <f t="shared" si="43"/>
        <v>0.8</v>
      </c>
      <c r="R190" s="3">
        <f t="shared" si="44"/>
        <v>0.19999999999999996</v>
      </c>
    </row>
    <row r="191" spans="1:25" ht="12.75" customHeight="1" x14ac:dyDescent="0.2">
      <c r="A191" s="28" t="s">
        <v>52</v>
      </c>
      <c r="F191" s="25">
        <v>9</v>
      </c>
      <c r="K191" s="189"/>
      <c r="L191" s="3"/>
      <c r="M191" s="3"/>
      <c r="O191" s="3">
        <f>F191/E190</f>
        <v>0.81818181818181823</v>
      </c>
      <c r="P191" s="21">
        <v>15</v>
      </c>
      <c r="Q191" s="22">
        <f t="shared" si="43"/>
        <v>0.625</v>
      </c>
      <c r="R191" s="3">
        <f t="shared" si="44"/>
        <v>0.375</v>
      </c>
    </row>
    <row r="192" spans="1:25" ht="12.75" customHeight="1" x14ac:dyDescent="0.2">
      <c r="A192" s="28" t="s">
        <v>53</v>
      </c>
      <c r="G192" s="25">
        <v>8</v>
      </c>
      <c r="K192" s="189"/>
      <c r="L192" s="3"/>
      <c r="M192" s="3"/>
      <c r="O192" s="3">
        <f>G192/F191</f>
        <v>0.88888888888888884</v>
      </c>
      <c r="P192" s="21">
        <v>13</v>
      </c>
      <c r="Q192" s="22">
        <f t="shared" si="43"/>
        <v>0.8666666666666667</v>
      </c>
      <c r="R192" s="3">
        <f t="shared" si="44"/>
        <v>0.1333333333333333</v>
      </c>
    </row>
    <row r="193" spans="1:18" ht="12.75" customHeight="1" x14ac:dyDescent="0.2">
      <c r="A193" s="28" t="s">
        <v>54</v>
      </c>
      <c r="H193" s="25">
        <v>4</v>
      </c>
      <c r="K193" s="189"/>
      <c r="L193" s="3"/>
      <c r="M193" s="3"/>
      <c r="O193" s="3">
        <f>H193/G192</f>
        <v>0.5</v>
      </c>
      <c r="P193" s="21">
        <v>10</v>
      </c>
      <c r="Q193" s="22">
        <f t="shared" si="43"/>
        <v>0.76923076923076927</v>
      </c>
      <c r="R193" s="3">
        <f t="shared" si="44"/>
        <v>0.23076923076923073</v>
      </c>
    </row>
    <row r="194" spans="1:18" ht="12.75" customHeight="1" x14ac:dyDescent="0.2">
      <c r="A194" s="28" t="s">
        <v>55</v>
      </c>
      <c r="I194" s="25">
        <v>4</v>
      </c>
      <c r="K194" s="189"/>
      <c r="L194" s="3"/>
      <c r="M194" s="3"/>
      <c r="O194" s="3">
        <f>I194/H193</f>
        <v>1</v>
      </c>
      <c r="P194" s="21">
        <v>10</v>
      </c>
      <c r="Q194" s="22">
        <f t="shared" si="43"/>
        <v>1</v>
      </c>
      <c r="R194" s="3">
        <f t="shared" si="44"/>
        <v>0</v>
      </c>
    </row>
    <row r="195" spans="1:18" ht="12.75" customHeight="1" x14ac:dyDescent="0.2">
      <c r="A195" s="28" t="s">
        <v>56</v>
      </c>
      <c r="J195" s="25">
        <v>4</v>
      </c>
      <c r="K195" s="189">
        <v>3</v>
      </c>
      <c r="L195" s="3"/>
      <c r="M195" s="3"/>
      <c r="O195" s="3">
        <f>J195/I194</f>
        <v>1</v>
      </c>
      <c r="P195" s="21">
        <v>10</v>
      </c>
      <c r="Q195" s="22">
        <f t="shared" si="43"/>
        <v>1</v>
      </c>
      <c r="R195" s="3">
        <f t="shared" si="44"/>
        <v>0</v>
      </c>
    </row>
    <row r="196" spans="1:18" ht="12.75" customHeight="1" x14ac:dyDescent="0.2">
      <c r="A196" s="28" t="s">
        <v>57</v>
      </c>
      <c r="J196" s="25">
        <v>5</v>
      </c>
      <c r="K196" s="189">
        <v>2</v>
      </c>
      <c r="L196" s="3"/>
      <c r="M196" s="3"/>
      <c r="O196" s="3"/>
      <c r="P196" s="21">
        <v>7</v>
      </c>
      <c r="Q196" s="22"/>
      <c r="R196" s="3"/>
    </row>
    <row r="197" spans="1:18" ht="12.75" customHeight="1" x14ac:dyDescent="0.2">
      <c r="A197" s="28" t="s">
        <v>69</v>
      </c>
      <c r="J197" s="25">
        <v>1</v>
      </c>
      <c r="K197" s="189">
        <v>1</v>
      </c>
      <c r="L197" s="3"/>
      <c r="M197" s="3"/>
      <c r="O197" s="3"/>
      <c r="P197" s="21">
        <v>2</v>
      </c>
      <c r="Q197" s="22"/>
      <c r="R197" s="3"/>
    </row>
    <row r="198" spans="1:18" ht="12.75" customHeight="1" x14ac:dyDescent="0.2">
      <c r="A198" s="28" t="s">
        <v>70</v>
      </c>
      <c r="J198" s="25">
        <v>1</v>
      </c>
      <c r="K198" s="189"/>
      <c r="L198" s="3"/>
      <c r="M198" s="3"/>
      <c r="O198" s="3"/>
      <c r="P198" s="21"/>
      <c r="Q198" s="22"/>
      <c r="R198" s="3"/>
    </row>
    <row r="199" spans="1:18" ht="12.75" customHeight="1" x14ac:dyDescent="0.2">
      <c r="A199" s="28" t="s">
        <v>73</v>
      </c>
      <c r="J199" s="25">
        <v>1</v>
      </c>
      <c r="K199" s="189">
        <v>1</v>
      </c>
      <c r="L199" s="3"/>
      <c r="M199" s="3"/>
      <c r="O199" s="3"/>
      <c r="P199" s="21">
        <v>1</v>
      </c>
      <c r="Q199" s="22"/>
      <c r="R199" s="3"/>
    </row>
    <row r="200" spans="1:18" ht="12.75" customHeight="1" x14ac:dyDescent="0.2">
      <c r="A200" s="28"/>
      <c r="K200" s="193">
        <f>SUM(K195:K199)</f>
        <v>7</v>
      </c>
      <c r="L200" s="3">
        <f>K195/B187</f>
        <v>7.6923076923076927E-2</v>
      </c>
      <c r="M200" s="3">
        <f>K200/B187</f>
        <v>0.17948717948717949</v>
      </c>
      <c r="N200" s="3">
        <f>M200-L200</f>
        <v>0.10256410256410256</v>
      </c>
      <c r="O200" s="3"/>
      <c r="P200" s="3"/>
    </row>
    <row r="201" spans="1:18" ht="12.75" customHeight="1" x14ac:dyDescent="0.3">
      <c r="A201" s="227" t="s">
        <v>78</v>
      </c>
      <c r="L201" s="3"/>
      <c r="M201" s="3"/>
      <c r="O201" s="3"/>
    </row>
    <row r="202" spans="1:18" ht="25.5" customHeight="1" x14ac:dyDescent="0.2">
      <c r="B202" s="308" t="s">
        <v>2</v>
      </c>
      <c r="C202" s="309"/>
      <c r="D202" s="309"/>
      <c r="E202" s="309"/>
      <c r="F202" s="309"/>
      <c r="G202" s="309"/>
      <c r="H202" s="309"/>
      <c r="I202" s="309"/>
      <c r="J202" s="309"/>
      <c r="L202" s="7" t="s">
        <v>3</v>
      </c>
      <c r="M202" s="7" t="s">
        <v>4</v>
      </c>
      <c r="N202" s="49" t="s">
        <v>5</v>
      </c>
      <c r="O202" s="7" t="s">
        <v>6</v>
      </c>
      <c r="P202" s="6" t="s">
        <v>7</v>
      </c>
      <c r="Q202" s="6" t="s">
        <v>8</v>
      </c>
      <c r="R202" s="7" t="s">
        <v>9</v>
      </c>
    </row>
    <row r="203" spans="1:18" ht="12.75" customHeight="1" x14ac:dyDescent="0.2">
      <c r="A203" s="230" t="s">
        <v>10</v>
      </c>
      <c r="B203" s="51">
        <v>1</v>
      </c>
      <c r="C203" s="51">
        <v>2</v>
      </c>
      <c r="D203" s="51">
        <v>3</v>
      </c>
      <c r="E203" s="51">
        <v>4</v>
      </c>
      <c r="F203" s="51">
        <v>5</v>
      </c>
      <c r="G203" s="51">
        <v>6</v>
      </c>
      <c r="H203" s="51">
        <v>7</v>
      </c>
      <c r="I203" s="51">
        <v>8</v>
      </c>
      <c r="J203" s="51">
        <v>9</v>
      </c>
      <c r="K203" s="194" t="s">
        <v>11</v>
      </c>
      <c r="L203" s="3"/>
      <c r="M203" s="3"/>
      <c r="O203" s="3"/>
      <c r="P203" s="14"/>
      <c r="Q203" s="14"/>
      <c r="R203" s="3"/>
    </row>
    <row r="204" spans="1:18" ht="12.75" customHeight="1" x14ac:dyDescent="0.2">
      <c r="A204" s="28" t="s">
        <v>49</v>
      </c>
      <c r="B204" s="25">
        <v>35</v>
      </c>
      <c r="K204" s="189"/>
      <c r="L204" s="3"/>
      <c r="M204" s="3"/>
      <c r="O204" s="3"/>
      <c r="P204" s="17">
        <f>B204</f>
        <v>35</v>
      </c>
      <c r="Q204" s="14"/>
      <c r="R204" s="3"/>
    </row>
    <row r="205" spans="1:18" ht="12.75" customHeight="1" x14ac:dyDescent="0.2">
      <c r="A205" s="28" t="s">
        <v>50</v>
      </c>
      <c r="C205" s="25">
        <v>27</v>
      </c>
      <c r="K205" s="189"/>
      <c r="L205" s="3"/>
      <c r="M205" s="3"/>
      <c r="N205" s="3"/>
      <c r="O205" s="3">
        <f>C205/B204</f>
        <v>0.77142857142857146</v>
      </c>
      <c r="P205" s="21">
        <v>30</v>
      </c>
      <c r="Q205" s="22">
        <f t="shared" ref="Q205:Q212" si="45">P205/P204</f>
        <v>0.8571428571428571</v>
      </c>
      <c r="R205" s="3">
        <f t="shared" ref="R205:R212" si="46">100%-Q205</f>
        <v>0.1428571428571429</v>
      </c>
    </row>
    <row r="206" spans="1:18" ht="12.75" customHeight="1" x14ac:dyDescent="0.2">
      <c r="A206" s="28" t="s">
        <v>51</v>
      </c>
      <c r="D206" s="25">
        <v>23</v>
      </c>
      <c r="K206" s="189"/>
      <c r="L206" s="3"/>
      <c r="M206" s="3"/>
      <c r="O206" s="3">
        <f>D206/C205</f>
        <v>0.85185185185185186</v>
      </c>
      <c r="P206" s="21">
        <v>32</v>
      </c>
      <c r="Q206" s="22">
        <f t="shared" si="45"/>
        <v>1.0666666666666667</v>
      </c>
      <c r="R206" s="3">
        <f t="shared" si="46"/>
        <v>-6.6666666666666652E-2</v>
      </c>
    </row>
    <row r="207" spans="1:18" ht="12.75" customHeight="1" x14ac:dyDescent="0.2">
      <c r="A207" s="28" t="s">
        <v>52</v>
      </c>
      <c r="E207" s="25">
        <v>11</v>
      </c>
      <c r="K207" s="189"/>
      <c r="L207" s="3"/>
      <c r="M207" s="3"/>
      <c r="O207" s="3">
        <f>E207/D206</f>
        <v>0.47826086956521741</v>
      </c>
      <c r="P207" s="21">
        <v>31</v>
      </c>
      <c r="Q207" s="22">
        <f t="shared" si="45"/>
        <v>0.96875</v>
      </c>
      <c r="R207" s="3">
        <f t="shared" si="46"/>
        <v>3.125E-2</v>
      </c>
    </row>
    <row r="208" spans="1:18" ht="12.75" customHeight="1" x14ac:dyDescent="0.2">
      <c r="A208" s="28" t="s">
        <v>53</v>
      </c>
      <c r="F208" s="25">
        <v>10</v>
      </c>
      <c r="K208" s="189"/>
      <c r="L208" s="3"/>
      <c r="M208" s="3"/>
      <c r="O208" s="3">
        <f>F208/E207</f>
        <v>0.90909090909090906</v>
      </c>
      <c r="P208" s="21">
        <v>26</v>
      </c>
      <c r="Q208" s="22">
        <f t="shared" si="45"/>
        <v>0.83870967741935487</v>
      </c>
      <c r="R208" s="3">
        <f t="shared" si="46"/>
        <v>0.16129032258064513</v>
      </c>
    </row>
    <row r="209" spans="1:18" ht="12.75" customHeight="1" x14ac:dyDescent="0.2">
      <c r="A209" s="28" t="s">
        <v>54</v>
      </c>
      <c r="G209" s="25">
        <v>7</v>
      </c>
      <c r="K209" s="189"/>
      <c r="L209" s="3"/>
      <c r="M209" s="3"/>
      <c r="O209" s="3">
        <f>G209/F208</f>
        <v>0.7</v>
      </c>
      <c r="P209" s="21">
        <v>22</v>
      </c>
      <c r="Q209" s="22">
        <f t="shared" si="45"/>
        <v>0.84615384615384615</v>
      </c>
      <c r="R209" s="3">
        <f t="shared" si="46"/>
        <v>0.15384615384615385</v>
      </c>
    </row>
    <row r="210" spans="1:18" ht="12.75" customHeight="1" x14ac:dyDescent="0.2">
      <c r="A210" s="28" t="s">
        <v>55</v>
      </c>
      <c r="H210" s="25">
        <v>7</v>
      </c>
      <c r="K210" s="189"/>
      <c r="L210" s="3"/>
      <c r="M210" s="3"/>
      <c r="O210" s="3">
        <f>H210/G209</f>
        <v>1</v>
      </c>
      <c r="P210" s="21">
        <v>21</v>
      </c>
      <c r="Q210" s="22">
        <f t="shared" si="45"/>
        <v>0.95454545454545459</v>
      </c>
      <c r="R210" s="3">
        <f t="shared" si="46"/>
        <v>4.5454545454545414E-2</v>
      </c>
    </row>
    <row r="211" spans="1:18" ht="12.75" customHeight="1" x14ac:dyDescent="0.2">
      <c r="A211" s="28" t="s">
        <v>56</v>
      </c>
      <c r="I211" s="25">
        <v>7</v>
      </c>
      <c r="K211" s="189"/>
      <c r="L211" s="3"/>
      <c r="M211" s="3"/>
      <c r="O211" s="3">
        <f>I211/H210</f>
        <v>1</v>
      </c>
      <c r="P211" s="21">
        <v>20</v>
      </c>
      <c r="Q211" s="22">
        <f t="shared" si="45"/>
        <v>0.95238095238095233</v>
      </c>
      <c r="R211" s="3">
        <f t="shared" si="46"/>
        <v>4.7619047619047672E-2</v>
      </c>
    </row>
    <row r="212" spans="1:18" ht="12.75" customHeight="1" x14ac:dyDescent="0.2">
      <c r="A212" s="28" t="s">
        <v>57</v>
      </c>
      <c r="J212" s="25">
        <v>6</v>
      </c>
      <c r="K212" s="189">
        <v>6</v>
      </c>
      <c r="L212" s="3"/>
      <c r="M212" s="3"/>
      <c r="O212" s="3">
        <f>J212/I211</f>
        <v>0.8571428571428571</v>
      </c>
      <c r="P212" s="21">
        <v>19</v>
      </c>
      <c r="Q212" s="22">
        <f t="shared" si="45"/>
        <v>0.95</v>
      </c>
      <c r="R212" s="3">
        <f t="shared" si="46"/>
        <v>5.0000000000000044E-2</v>
      </c>
    </row>
    <row r="213" spans="1:18" ht="12.75" customHeight="1" x14ac:dyDescent="0.2">
      <c r="A213" s="28" t="s">
        <v>69</v>
      </c>
      <c r="J213" s="25">
        <v>9</v>
      </c>
      <c r="K213" s="189">
        <v>5</v>
      </c>
      <c r="L213" s="3"/>
      <c r="M213" s="3"/>
      <c r="O213" s="3"/>
      <c r="P213" s="21">
        <v>13</v>
      </c>
      <c r="Q213" s="22"/>
      <c r="R213" s="3"/>
    </row>
    <row r="214" spans="1:18" ht="12.75" customHeight="1" x14ac:dyDescent="0.2">
      <c r="A214" s="28" t="s">
        <v>70</v>
      </c>
      <c r="J214" s="25">
        <v>4</v>
      </c>
      <c r="K214" s="189">
        <v>3</v>
      </c>
      <c r="L214" s="3"/>
      <c r="M214" s="3"/>
      <c r="O214" s="3"/>
      <c r="P214" s="21">
        <v>8</v>
      </c>
      <c r="Q214" s="22"/>
      <c r="R214" s="3"/>
    </row>
    <row r="215" spans="1:18" ht="12.75" customHeight="1" x14ac:dyDescent="0.2">
      <c r="A215" s="28" t="s">
        <v>73</v>
      </c>
      <c r="J215" s="25">
        <v>4</v>
      </c>
      <c r="K215" s="189"/>
      <c r="L215" s="3"/>
      <c r="M215" s="3"/>
      <c r="O215" s="3"/>
      <c r="P215" s="21">
        <v>4</v>
      </c>
      <c r="Q215" s="22"/>
      <c r="R215" s="3"/>
    </row>
    <row r="216" spans="1:18" ht="12.75" customHeight="1" x14ac:dyDescent="0.2">
      <c r="A216" s="28" t="s">
        <v>76</v>
      </c>
      <c r="J216" s="25">
        <v>2</v>
      </c>
      <c r="K216" s="189">
        <v>2</v>
      </c>
      <c r="L216" s="3"/>
      <c r="M216" s="3"/>
      <c r="O216" s="3"/>
      <c r="P216" s="21">
        <v>4</v>
      </c>
      <c r="Q216" s="22"/>
      <c r="R216" s="3"/>
    </row>
    <row r="217" spans="1:18" ht="12.75" customHeight="1" x14ac:dyDescent="0.2">
      <c r="K217" s="193">
        <f>SUM(K212:K216)</f>
        <v>16</v>
      </c>
      <c r="L217" s="3">
        <f>K212/B204</f>
        <v>0.17142857142857143</v>
      </c>
      <c r="M217" s="3">
        <f>K217/B204</f>
        <v>0.45714285714285713</v>
      </c>
      <c r="N217" s="3">
        <f>M217-L217</f>
        <v>0.2857142857142857</v>
      </c>
      <c r="O217" s="3"/>
      <c r="P217" s="3"/>
    </row>
    <row r="218" spans="1:18" ht="12.75" customHeight="1" x14ac:dyDescent="0.3">
      <c r="A218" s="227" t="s">
        <v>79</v>
      </c>
      <c r="L218" s="3"/>
      <c r="M218" s="3"/>
      <c r="O218" s="3"/>
    </row>
    <row r="219" spans="1:18" ht="25.5" customHeight="1" x14ac:dyDescent="0.2">
      <c r="B219" s="308" t="s">
        <v>2</v>
      </c>
      <c r="C219" s="309"/>
      <c r="D219" s="309"/>
      <c r="E219" s="309"/>
      <c r="F219" s="309"/>
      <c r="G219" s="309"/>
      <c r="H219" s="309"/>
      <c r="I219" s="309"/>
      <c r="J219" s="309"/>
      <c r="L219" s="7" t="s">
        <v>3</v>
      </c>
      <c r="M219" s="7" t="s">
        <v>4</v>
      </c>
      <c r="N219" s="49" t="s">
        <v>5</v>
      </c>
      <c r="O219" s="7" t="s">
        <v>6</v>
      </c>
      <c r="P219" s="6" t="s">
        <v>7</v>
      </c>
      <c r="Q219" s="6" t="s">
        <v>8</v>
      </c>
      <c r="R219" s="7" t="s">
        <v>9</v>
      </c>
    </row>
    <row r="220" spans="1:18" ht="12.75" customHeight="1" x14ac:dyDescent="0.2">
      <c r="A220" s="230" t="s">
        <v>10</v>
      </c>
      <c r="B220" s="51">
        <v>1</v>
      </c>
      <c r="C220" s="51">
        <v>2</v>
      </c>
      <c r="D220" s="51">
        <v>3</v>
      </c>
      <c r="E220" s="51">
        <v>4</v>
      </c>
      <c r="F220" s="51">
        <v>5</v>
      </c>
      <c r="G220" s="51">
        <v>6</v>
      </c>
      <c r="H220" s="51">
        <v>7</v>
      </c>
      <c r="I220" s="51">
        <v>8</v>
      </c>
      <c r="J220" s="51">
        <v>9</v>
      </c>
      <c r="K220" s="194" t="s">
        <v>11</v>
      </c>
      <c r="L220" s="3"/>
      <c r="M220" s="3"/>
      <c r="O220" s="3"/>
      <c r="P220" s="14"/>
      <c r="Q220" s="14"/>
      <c r="R220" s="3"/>
    </row>
    <row r="221" spans="1:18" ht="12.75" customHeight="1" x14ac:dyDescent="0.2">
      <c r="A221" s="28" t="s">
        <v>50</v>
      </c>
      <c r="B221" s="25">
        <v>25</v>
      </c>
      <c r="K221" s="189"/>
      <c r="L221" s="3"/>
      <c r="M221" s="3"/>
      <c r="O221" s="3"/>
      <c r="P221" s="17">
        <f>B221</f>
        <v>25</v>
      </c>
      <c r="Q221" s="14"/>
      <c r="R221" s="3"/>
    </row>
    <row r="222" spans="1:18" ht="12.75" customHeight="1" x14ac:dyDescent="0.2">
      <c r="A222" s="28" t="s">
        <v>51</v>
      </c>
      <c r="C222" s="25">
        <v>21</v>
      </c>
      <c r="K222" s="189"/>
      <c r="L222" s="3"/>
      <c r="M222" s="3"/>
      <c r="N222" s="3"/>
      <c r="O222" s="3">
        <f>C222/B221</f>
        <v>0.84</v>
      </c>
      <c r="P222" s="21">
        <v>21</v>
      </c>
      <c r="Q222" s="22">
        <f t="shared" ref="Q222:Q229" si="47">P222/P221</f>
        <v>0.84</v>
      </c>
      <c r="R222" s="3">
        <f t="shared" ref="R222:R229" si="48">100%-Q222</f>
        <v>0.16000000000000003</v>
      </c>
    </row>
    <row r="223" spans="1:18" ht="12.75" customHeight="1" x14ac:dyDescent="0.2">
      <c r="A223" s="28" t="s">
        <v>52</v>
      </c>
      <c r="D223" s="25">
        <v>10</v>
      </c>
      <c r="K223" s="189"/>
      <c r="L223" s="3"/>
      <c r="M223" s="3"/>
      <c r="O223" s="3">
        <f>D223/C222</f>
        <v>0.47619047619047616</v>
      </c>
      <c r="P223" s="21">
        <v>19</v>
      </c>
      <c r="Q223" s="22">
        <f t="shared" si="47"/>
        <v>0.90476190476190477</v>
      </c>
      <c r="R223" s="3">
        <f t="shared" si="48"/>
        <v>9.5238095238095233E-2</v>
      </c>
    </row>
    <row r="224" spans="1:18" ht="12.75" customHeight="1" x14ac:dyDescent="0.2">
      <c r="A224" s="28" t="s">
        <v>53</v>
      </c>
      <c r="E224" s="25">
        <v>8</v>
      </c>
      <c r="K224" s="189"/>
      <c r="L224" s="3"/>
      <c r="M224" s="3"/>
      <c r="O224" s="3">
        <f>E224/D223</f>
        <v>0.8</v>
      </c>
      <c r="P224" s="21">
        <v>17</v>
      </c>
      <c r="Q224" s="22">
        <f t="shared" si="47"/>
        <v>0.89473684210526316</v>
      </c>
      <c r="R224" s="3">
        <f t="shared" si="48"/>
        <v>0.10526315789473684</v>
      </c>
    </row>
    <row r="225" spans="1:18" ht="12.75" customHeight="1" x14ac:dyDescent="0.2">
      <c r="A225" s="28" t="s">
        <v>54</v>
      </c>
      <c r="F225" s="25">
        <v>3</v>
      </c>
      <c r="K225" s="189"/>
      <c r="L225" s="3"/>
      <c r="M225" s="3"/>
      <c r="O225" s="3">
        <f>F225/E224</f>
        <v>0.375</v>
      </c>
      <c r="P225" s="21">
        <v>13</v>
      </c>
      <c r="Q225" s="22">
        <f t="shared" si="47"/>
        <v>0.76470588235294112</v>
      </c>
      <c r="R225" s="3">
        <f t="shared" si="48"/>
        <v>0.23529411764705888</v>
      </c>
    </row>
    <row r="226" spans="1:18" ht="12.75" customHeight="1" x14ac:dyDescent="0.2">
      <c r="A226" s="28" t="s">
        <v>55</v>
      </c>
      <c r="G226" s="25">
        <v>3</v>
      </c>
      <c r="K226" s="189"/>
      <c r="L226" s="3"/>
      <c r="M226" s="3"/>
      <c r="O226" s="3">
        <f>G226/F225</f>
        <v>1</v>
      </c>
      <c r="P226" s="21">
        <v>11</v>
      </c>
      <c r="Q226" s="22">
        <f t="shared" si="47"/>
        <v>0.84615384615384615</v>
      </c>
      <c r="R226" s="3">
        <f t="shared" si="48"/>
        <v>0.15384615384615385</v>
      </c>
    </row>
    <row r="227" spans="1:18" ht="12.75" customHeight="1" x14ac:dyDescent="0.2">
      <c r="A227" s="28" t="s">
        <v>56</v>
      </c>
      <c r="H227" s="25">
        <v>3</v>
      </c>
      <c r="K227" s="189"/>
      <c r="L227" s="3"/>
      <c r="M227" s="3"/>
      <c r="O227" s="3">
        <f>H227/G226</f>
        <v>1</v>
      </c>
      <c r="P227" s="21">
        <v>10</v>
      </c>
      <c r="Q227" s="22">
        <f t="shared" si="47"/>
        <v>0.90909090909090906</v>
      </c>
      <c r="R227" s="3">
        <f t="shared" si="48"/>
        <v>9.0909090909090939E-2</v>
      </c>
    </row>
    <row r="228" spans="1:18" ht="12.75" customHeight="1" x14ac:dyDescent="0.2">
      <c r="A228" s="28" t="s">
        <v>57</v>
      </c>
      <c r="I228" s="25">
        <v>3</v>
      </c>
      <c r="K228" s="189"/>
      <c r="L228" s="3"/>
      <c r="M228" s="3"/>
      <c r="O228" s="3">
        <f>I228/H227</f>
        <v>1</v>
      </c>
      <c r="P228" s="21">
        <v>10</v>
      </c>
      <c r="Q228" s="22">
        <f t="shared" si="47"/>
        <v>1</v>
      </c>
      <c r="R228" s="3">
        <f t="shared" si="48"/>
        <v>0</v>
      </c>
    </row>
    <row r="229" spans="1:18" ht="12.75" customHeight="1" x14ac:dyDescent="0.2">
      <c r="A229" s="28" t="s">
        <v>69</v>
      </c>
      <c r="J229" s="25">
        <v>3</v>
      </c>
      <c r="K229" s="189">
        <v>2</v>
      </c>
      <c r="L229" s="3"/>
      <c r="M229" s="3"/>
      <c r="O229" s="3">
        <f>J229/I228</f>
        <v>1</v>
      </c>
      <c r="P229" s="21">
        <v>10</v>
      </c>
      <c r="Q229" s="22">
        <f t="shared" si="47"/>
        <v>1</v>
      </c>
      <c r="R229" s="3">
        <f t="shared" si="48"/>
        <v>0</v>
      </c>
    </row>
    <row r="230" spans="1:18" ht="12.75" customHeight="1" x14ac:dyDescent="0.2">
      <c r="A230" s="28" t="s">
        <v>70</v>
      </c>
      <c r="J230" s="25">
        <v>2</v>
      </c>
      <c r="K230" s="189"/>
      <c r="L230" s="3"/>
      <c r="M230" s="3"/>
      <c r="O230" s="3"/>
      <c r="P230" s="21">
        <v>8</v>
      </c>
      <c r="Q230" s="22"/>
      <c r="R230" s="3"/>
    </row>
    <row r="231" spans="1:18" ht="12.75" customHeight="1" x14ac:dyDescent="0.2">
      <c r="A231" s="28" t="s">
        <v>73</v>
      </c>
      <c r="J231" s="25">
        <v>7</v>
      </c>
      <c r="K231" s="189">
        <v>1</v>
      </c>
      <c r="L231" s="3"/>
      <c r="M231" s="3"/>
      <c r="O231" s="3"/>
      <c r="P231" s="21">
        <v>7</v>
      </c>
      <c r="Q231" s="22"/>
      <c r="R231" s="3"/>
    </row>
    <row r="232" spans="1:18" ht="12.75" customHeight="1" x14ac:dyDescent="0.2">
      <c r="A232" s="28" t="s">
        <v>76</v>
      </c>
      <c r="J232" s="25">
        <v>2</v>
      </c>
      <c r="K232" s="189">
        <v>2</v>
      </c>
      <c r="L232" s="3"/>
      <c r="M232" s="3"/>
      <c r="O232" s="3"/>
      <c r="P232" s="21">
        <v>6</v>
      </c>
      <c r="Q232" s="22"/>
      <c r="R232" s="3"/>
    </row>
    <row r="233" spans="1:18" ht="12.75" customHeight="1" x14ac:dyDescent="0.2">
      <c r="A233" s="28" t="s">
        <v>80</v>
      </c>
      <c r="J233" s="25">
        <v>3</v>
      </c>
      <c r="K233" s="189"/>
      <c r="L233" s="3"/>
      <c r="M233" s="3"/>
      <c r="O233" s="3"/>
      <c r="P233" s="21">
        <v>3</v>
      </c>
      <c r="Q233" s="22"/>
      <c r="R233" s="3"/>
    </row>
    <row r="234" spans="1:18" ht="12.75" customHeight="1" x14ac:dyDescent="0.2">
      <c r="A234" s="28" t="s">
        <v>84</v>
      </c>
      <c r="J234" s="25">
        <v>1</v>
      </c>
      <c r="K234" s="189">
        <v>1</v>
      </c>
      <c r="L234" s="3"/>
      <c r="M234" s="3"/>
      <c r="O234" s="3"/>
      <c r="P234" s="21">
        <v>1</v>
      </c>
      <c r="Q234" s="22"/>
      <c r="R234" s="3"/>
    </row>
    <row r="235" spans="1:18" ht="12.75" customHeight="1" x14ac:dyDescent="0.2">
      <c r="K235" s="193">
        <f>SUM(K229:K234)</f>
        <v>6</v>
      </c>
      <c r="L235" s="3">
        <f>K229/B221</f>
        <v>0.08</v>
      </c>
      <c r="M235" s="3">
        <f>K235/B221</f>
        <v>0.24</v>
      </c>
      <c r="N235" s="3">
        <f>M235-L235</f>
        <v>0.15999999999999998</v>
      </c>
      <c r="O235" s="3"/>
      <c r="P235" s="3"/>
    </row>
    <row r="236" spans="1:18" ht="12.75" customHeight="1" x14ac:dyDescent="0.3">
      <c r="A236" s="227" t="s">
        <v>81</v>
      </c>
      <c r="L236" s="3"/>
      <c r="M236" s="3"/>
      <c r="O236" s="3"/>
    </row>
    <row r="237" spans="1:18" ht="25.5" customHeight="1" x14ac:dyDescent="0.2">
      <c r="B237" s="308" t="s">
        <v>2</v>
      </c>
      <c r="C237" s="309"/>
      <c r="D237" s="309"/>
      <c r="E237" s="309"/>
      <c r="F237" s="309"/>
      <c r="G237" s="309"/>
      <c r="H237" s="309"/>
      <c r="I237" s="309"/>
      <c r="J237" s="309"/>
      <c r="L237" s="7" t="s">
        <v>3</v>
      </c>
      <c r="M237" s="7" t="s">
        <v>4</v>
      </c>
      <c r="N237" s="49" t="s">
        <v>5</v>
      </c>
      <c r="O237" s="7" t="s">
        <v>6</v>
      </c>
      <c r="P237" s="6" t="s">
        <v>7</v>
      </c>
      <c r="Q237" s="6" t="s">
        <v>8</v>
      </c>
      <c r="R237" s="7" t="s">
        <v>9</v>
      </c>
    </row>
    <row r="238" spans="1:18" ht="12.75" customHeight="1" x14ac:dyDescent="0.2">
      <c r="A238" s="230" t="s">
        <v>10</v>
      </c>
      <c r="B238" s="51">
        <v>1</v>
      </c>
      <c r="C238" s="51">
        <v>2</v>
      </c>
      <c r="D238" s="51">
        <v>3</v>
      </c>
      <c r="E238" s="51">
        <v>4</v>
      </c>
      <c r="F238" s="51">
        <v>5</v>
      </c>
      <c r="G238" s="51">
        <v>6</v>
      </c>
      <c r="H238" s="51">
        <v>7</v>
      </c>
      <c r="I238" s="51">
        <v>8</v>
      </c>
      <c r="J238" s="51">
        <v>9</v>
      </c>
      <c r="K238" s="194" t="s">
        <v>11</v>
      </c>
      <c r="L238" s="3"/>
      <c r="M238" s="3"/>
      <c r="O238" s="3"/>
      <c r="P238" s="14"/>
      <c r="Q238" s="14"/>
      <c r="R238" s="3"/>
    </row>
    <row r="239" spans="1:18" ht="12.75" customHeight="1" x14ac:dyDescent="0.2">
      <c r="A239" s="28" t="s">
        <v>51</v>
      </c>
      <c r="B239" s="25">
        <v>41</v>
      </c>
      <c r="K239" s="189"/>
      <c r="L239" s="3"/>
      <c r="M239" s="3"/>
      <c r="O239" s="3"/>
      <c r="P239" s="17">
        <f>B239</f>
        <v>41</v>
      </c>
      <c r="Q239" s="14"/>
      <c r="R239" s="3"/>
    </row>
    <row r="240" spans="1:18" ht="12.75" customHeight="1" x14ac:dyDescent="0.2">
      <c r="A240" s="28" t="s">
        <v>52</v>
      </c>
      <c r="C240" s="25">
        <v>32</v>
      </c>
      <c r="K240" s="189"/>
      <c r="L240" s="3"/>
      <c r="M240" s="3"/>
      <c r="N240" s="3"/>
      <c r="O240" s="3">
        <f>C240/B239</f>
        <v>0.78048780487804881</v>
      </c>
      <c r="P240" s="21">
        <v>35</v>
      </c>
      <c r="Q240" s="22">
        <f t="shared" ref="Q240:Q247" si="49">P240/P239</f>
        <v>0.85365853658536583</v>
      </c>
      <c r="R240" s="3">
        <f t="shared" ref="R240:R247" si="50">100%-Q240</f>
        <v>0.14634146341463417</v>
      </c>
    </row>
    <row r="241" spans="1:18" ht="12.75" customHeight="1" x14ac:dyDescent="0.2">
      <c r="A241" s="28" t="s">
        <v>53</v>
      </c>
      <c r="D241" s="25">
        <v>21</v>
      </c>
      <c r="K241" s="189"/>
      <c r="L241" s="3"/>
      <c r="M241" s="3"/>
      <c r="O241" s="3">
        <f>D241/C240</f>
        <v>0.65625</v>
      </c>
      <c r="P241" s="21">
        <v>30</v>
      </c>
      <c r="Q241" s="22">
        <f t="shared" si="49"/>
        <v>0.8571428571428571</v>
      </c>
      <c r="R241" s="3">
        <f t="shared" si="50"/>
        <v>0.1428571428571429</v>
      </c>
    </row>
    <row r="242" spans="1:18" ht="12.75" customHeight="1" x14ac:dyDescent="0.2">
      <c r="A242" s="28" t="s">
        <v>54</v>
      </c>
      <c r="E242" s="25">
        <v>15</v>
      </c>
      <c r="K242" s="189"/>
      <c r="L242" s="3"/>
      <c r="M242" s="3"/>
      <c r="O242" s="3">
        <f>E242/D241</f>
        <v>0.7142857142857143</v>
      </c>
      <c r="P242" s="21">
        <v>24</v>
      </c>
      <c r="Q242" s="22">
        <f t="shared" si="49"/>
        <v>0.8</v>
      </c>
      <c r="R242" s="3">
        <f t="shared" si="50"/>
        <v>0.19999999999999996</v>
      </c>
    </row>
    <row r="243" spans="1:18" ht="12.75" customHeight="1" x14ac:dyDescent="0.2">
      <c r="A243" s="28" t="s">
        <v>55</v>
      </c>
      <c r="F243" s="25">
        <v>13</v>
      </c>
      <c r="K243" s="189"/>
      <c r="L243" s="3"/>
      <c r="M243" s="3"/>
      <c r="O243" s="3">
        <f>F243/E242</f>
        <v>0.8666666666666667</v>
      </c>
      <c r="P243" s="21">
        <v>22</v>
      </c>
      <c r="Q243" s="22">
        <f t="shared" si="49"/>
        <v>0.91666666666666663</v>
      </c>
      <c r="R243" s="3">
        <f t="shared" si="50"/>
        <v>8.333333333333337E-2</v>
      </c>
    </row>
    <row r="244" spans="1:18" ht="12.75" customHeight="1" x14ac:dyDescent="0.2">
      <c r="A244" s="28" t="s">
        <v>56</v>
      </c>
      <c r="G244" s="25">
        <v>13</v>
      </c>
      <c r="K244" s="189"/>
      <c r="L244" s="3"/>
      <c r="M244" s="3"/>
      <c r="O244" s="3">
        <f>G244/F243</f>
        <v>1</v>
      </c>
      <c r="P244" s="21">
        <v>20</v>
      </c>
      <c r="Q244" s="22">
        <f t="shared" si="49"/>
        <v>0.90909090909090906</v>
      </c>
      <c r="R244" s="3">
        <f t="shared" si="50"/>
        <v>9.0909090909090939E-2</v>
      </c>
    </row>
    <row r="245" spans="1:18" ht="12.75" customHeight="1" x14ac:dyDescent="0.2">
      <c r="A245" s="28" t="s">
        <v>57</v>
      </c>
      <c r="H245" s="25">
        <v>13</v>
      </c>
      <c r="K245" s="189"/>
      <c r="L245" s="3"/>
      <c r="M245" s="3"/>
      <c r="O245" s="3">
        <f>H245/G244</f>
        <v>1</v>
      </c>
      <c r="P245" s="21">
        <v>19</v>
      </c>
      <c r="Q245" s="22">
        <f t="shared" si="49"/>
        <v>0.95</v>
      </c>
      <c r="R245" s="3">
        <f t="shared" si="50"/>
        <v>5.0000000000000044E-2</v>
      </c>
    </row>
    <row r="246" spans="1:18" ht="12.75" customHeight="1" x14ac:dyDescent="0.2">
      <c r="A246" s="28" t="s">
        <v>69</v>
      </c>
      <c r="I246" s="25">
        <v>13</v>
      </c>
      <c r="K246" s="189"/>
      <c r="L246" s="3"/>
      <c r="M246" s="3"/>
      <c r="O246" s="3">
        <f>I246/H245</f>
        <v>1</v>
      </c>
      <c r="P246" s="21">
        <v>18</v>
      </c>
      <c r="Q246" s="22">
        <f t="shared" si="49"/>
        <v>0.94736842105263153</v>
      </c>
      <c r="R246" s="3">
        <f t="shared" si="50"/>
        <v>5.2631578947368474E-2</v>
      </c>
    </row>
    <row r="247" spans="1:18" ht="12.75" customHeight="1" x14ac:dyDescent="0.2">
      <c r="A247" s="28" t="s">
        <v>70</v>
      </c>
      <c r="J247" s="25">
        <v>13</v>
      </c>
      <c r="K247" s="189">
        <v>6</v>
      </c>
      <c r="L247" s="3"/>
      <c r="M247" s="3"/>
      <c r="O247" s="3">
        <f>J247/I246</f>
        <v>1</v>
      </c>
      <c r="P247" s="21">
        <v>17</v>
      </c>
      <c r="Q247" s="22">
        <f t="shared" si="49"/>
        <v>0.94444444444444442</v>
      </c>
      <c r="R247" s="3">
        <f t="shared" si="50"/>
        <v>5.555555555555558E-2</v>
      </c>
    </row>
    <row r="248" spans="1:18" ht="12.75" customHeight="1" x14ac:dyDescent="0.2">
      <c r="A248" s="28" t="s">
        <v>73</v>
      </c>
      <c r="J248" s="25">
        <v>8</v>
      </c>
      <c r="K248" s="189">
        <v>4</v>
      </c>
      <c r="L248" s="3"/>
      <c r="M248" s="3"/>
      <c r="O248" s="3"/>
      <c r="P248" s="21">
        <v>8</v>
      </c>
      <c r="Q248" s="22"/>
      <c r="R248" s="3"/>
    </row>
    <row r="249" spans="1:18" ht="12.75" customHeight="1" x14ac:dyDescent="0.2">
      <c r="A249" s="28" t="s">
        <v>76</v>
      </c>
      <c r="J249" s="25">
        <v>2</v>
      </c>
      <c r="K249" s="189">
        <v>3</v>
      </c>
      <c r="L249" s="3"/>
      <c r="M249" s="3"/>
      <c r="O249" s="3"/>
      <c r="P249" s="21">
        <v>4</v>
      </c>
      <c r="Q249" s="22"/>
      <c r="R249" s="3"/>
    </row>
    <row r="250" spans="1:18" ht="12.75" customHeight="1" x14ac:dyDescent="0.2">
      <c r="A250" s="28" t="s">
        <v>80</v>
      </c>
      <c r="K250" s="189"/>
      <c r="L250" s="3"/>
      <c r="M250" s="3"/>
      <c r="O250" s="3"/>
      <c r="P250" s="21"/>
      <c r="Q250" s="22"/>
      <c r="R250" s="3"/>
    </row>
    <row r="251" spans="1:18" ht="12.75" customHeight="1" x14ac:dyDescent="0.2">
      <c r="A251" s="28" t="s">
        <v>84</v>
      </c>
      <c r="K251" s="189"/>
      <c r="L251" s="3"/>
      <c r="M251" s="3"/>
      <c r="O251" s="3"/>
      <c r="P251" s="21"/>
      <c r="Q251" s="22"/>
      <c r="R251" s="3"/>
    </row>
    <row r="252" spans="1:18" ht="12.75" customHeight="1" x14ac:dyDescent="0.2">
      <c r="K252" s="193">
        <f>SUM(K247:K249)</f>
        <v>13</v>
      </c>
      <c r="L252" s="3">
        <f>K247/B239</f>
        <v>0.14634146341463414</v>
      </c>
      <c r="M252" s="3">
        <f>K252/B239</f>
        <v>0.31707317073170732</v>
      </c>
      <c r="N252" s="3">
        <f>M252-L252</f>
        <v>0.17073170731707318</v>
      </c>
      <c r="O252" s="3"/>
      <c r="P252" s="3"/>
    </row>
    <row r="253" spans="1:18" ht="12.75" customHeight="1" x14ac:dyDescent="0.3">
      <c r="A253" s="227" t="s">
        <v>82</v>
      </c>
      <c r="L253" s="3"/>
      <c r="M253" s="3"/>
      <c r="O253" s="3"/>
    </row>
    <row r="254" spans="1:18" ht="25.5" customHeight="1" x14ac:dyDescent="0.2">
      <c r="B254" s="308" t="s">
        <v>2</v>
      </c>
      <c r="C254" s="309"/>
      <c r="D254" s="309"/>
      <c r="E254" s="309"/>
      <c r="F254" s="309"/>
      <c r="G254" s="309"/>
      <c r="H254" s="309"/>
      <c r="I254" s="309"/>
      <c r="J254" s="309"/>
      <c r="L254" s="7" t="s">
        <v>3</v>
      </c>
      <c r="M254" s="7" t="s">
        <v>4</v>
      </c>
      <c r="N254" s="49" t="s">
        <v>5</v>
      </c>
      <c r="O254" s="7" t="s">
        <v>6</v>
      </c>
      <c r="P254" s="6" t="s">
        <v>7</v>
      </c>
      <c r="Q254" s="6" t="s">
        <v>8</v>
      </c>
      <c r="R254" s="7" t="s">
        <v>9</v>
      </c>
    </row>
    <row r="255" spans="1:18" ht="12.75" customHeight="1" x14ac:dyDescent="0.2">
      <c r="A255" s="230" t="s">
        <v>10</v>
      </c>
      <c r="B255" s="51">
        <v>1</v>
      </c>
      <c r="C255" s="51">
        <v>2</v>
      </c>
      <c r="D255" s="51">
        <v>3</v>
      </c>
      <c r="E255" s="51">
        <v>4</v>
      </c>
      <c r="F255" s="51">
        <v>5</v>
      </c>
      <c r="G255" s="51">
        <v>6</v>
      </c>
      <c r="H255" s="51">
        <v>7</v>
      </c>
      <c r="I255" s="51">
        <v>8</v>
      </c>
      <c r="J255" s="51">
        <v>9</v>
      </c>
      <c r="K255" s="194" t="s">
        <v>11</v>
      </c>
      <c r="L255" s="3"/>
      <c r="M255" s="3"/>
      <c r="O255" s="3"/>
      <c r="P255" s="14"/>
      <c r="Q255" s="14"/>
      <c r="R255" s="3"/>
    </row>
    <row r="256" spans="1:18" ht="12.75" customHeight="1" x14ac:dyDescent="0.2">
      <c r="A256" s="28" t="s">
        <v>52</v>
      </c>
      <c r="B256" s="25">
        <v>33</v>
      </c>
      <c r="K256" s="189"/>
      <c r="L256" s="3"/>
      <c r="M256" s="3"/>
      <c r="O256" s="3"/>
      <c r="P256" s="17">
        <f>B256</f>
        <v>33</v>
      </c>
      <c r="Q256" s="14"/>
      <c r="R256" s="3"/>
    </row>
    <row r="257" spans="1:22" ht="12.75" customHeight="1" x14ac:dyDescent="0.2">
      <c r="A257" s="28" t="s">
        <v>53</v>
      </c>
      <c r="C257" s="25">
        <v>27</v>
      </c>
      <c r="K257" s="189"/>
      <c r="L257" s="3"/>
      <c r="M257" s="3"/>
      <c r="N257" s="3"/>
      <c r="O257" s="3">
        <f>C257/B256</f>
        <v>0.81818181818181823</v>
      </c>
      <c r="P257" s="21">
        <v>29</v>
      </c>
      <c r="Q257" s="22">
        <f t="shared" ref="Q257:Q264" si="51">P257/P256</f>
        <v>0.87878787878787878</v>
      </c>
      <c r="R257" s="3">
        <f t="shared" ref="R257:R264" si="52">100%-Q257</f>
        <v>0.12121212121212122</v>
      </c>
    </row>
    <row r="258" spans="1:22" ht="12.75" customHeight="1" x14ac:dyDescent="0.2">
      <c r="A258" s="28" t="s">
        <v>54</v>
      </c>
      <c r="D258" s="25">
        <v>12</v>
      </c>
      <c r="K258" s="189"/>
      <c r="L258" s="3"/>
      <c r="M258" s="3"/>
      <c r="O258" s="3">
        <f>D258/C257</f>
        <v>0.44444444444444442</v>
      </c>
      <c r="P258" s="21">
        <v>28</v>
      </c>
      <c r="Q258" s="22">
        <f t="shared" si="51"/>
        <v>0.96551724137931039</v>
      </c>
      <c r="R258" s="3">
        <f t="shared" si="52"/>
        <v>3.4482758620689613E-2</v>
      </c>
    </row>
    <row r="259" spans="1:22" ht="12.75" customHeight="1" x14ac:dyDescent="0.2">
      <c r="A259" s="28" t="s">
        <v>55</v>
      </c>
      <c r="E259" s="25">
        <v>10</v>
      </c>
      <c r="K259" s="189"/>
      <c r="L259" s="3"/>
      <c r="M259" s="3"/>
      <c r="O259" s="3">
        <f>E259/D258</f>
        <v>0.83333333333333337</v>
      </c>
      <c r="P259" s="21">
        <v>20</v>
      </c>
      <c r="Q259" s="22">
        <f t="shared" si="51"/>
        <v>0.7142857142857143</v>
      </c>
      <c r="R259" s="3">
        <f t="shared" si="52"/>
        <v>0.2857142857142857</v>
      </c>
    </row>
    <row r="260" spans="1:22" ht="12.75" customHeight="1" x14ac:dyDescent="0.2">
      <c r="A260" s="28" t="s">
        <v>56</v>
      </c>
      <c r="F260" s="25">
        <v>9</v>
      </c>
      <c r="K260" s="189"/>
      <c r="L260" s="3"/>
      <c r="M260" s="3"/>
      <c r="O260" s="3">
        <f>F260/E259</f>
        <v>0.9</v>
      </c>
      <c r="P260" s="21">
        <v>17</v>
      </c>
      <c r="Q260" s="22">
        <f t="shared" si="51"/>
        <v>0.85</v>
      </c>
      <c r="R260" s="3">
        <f t="shared" si="52"/>
        <v>0.15000000000000002</v>
      </c>
    </row>
    <row r="261" spans="1:22" ht="12.75" customHeight="1" x14ac:dyDescent="0.2">
      <c r="A261" s="28" t="s">
        <v>57</v>
      </c>
      <c r="G261" s="25">
        <v>8</v>
      </c>
      <c r="K261" s="189"/>
      <c r="L261" s="3"/>
      <c r="M261" s="3"/>
      <c r="O261" s="3">
        <f>G261/F260</f>
        <v>0.88888888888888884</v>
      </c>
      <c r="P261" s="21">
        <v>13</v>
      </c>
      <c r="Q261" s="22">
        <f t="shared" si="51"/>
        <v>0.76470588235294112</v>
      </c>
      <c r="R261" s="3">
        <f t="shared" si="52"/>
        <v>0.23529411764705888</v>
      </c>
    </row>
    <row r="262" spans="1:22" ht="12.75" customHeight="1" x14ac:dyDescent="0.2">
      <c r="A262" s="28" t="s">
        <v>69</v>
      </c>
      <c r="H262" s="25">
        <v>8</v>
      </c>
      <c r="K262" s="189"/>
      <c r="L262" s="3"/>
      <c r="M262" s="3"/>
      <c r="O262" s="3">
        <f>H262/G261</f>
        <v>1</v>
      </c>
      <c r="P262" s="21">
        <v>12</v>
      </c>
      <c r="Q262" s="22">
        <f t="shared" si="51"/>
        <v>0.92307692307692313</v>
      </c>
      <c r="R262" s="3">
        <f t="shared" si="52"/>
        <v>7.6923076923076872E-2</v>
      </c>
    </row>
    <row r="263" spans="1:22" ht="12.75" customHeight="1" x14ac:dyDescent="0.2">
      <c r="A263" s="28" t="s">
        <v>70</v>
      </c>
      <c r="I263" s="25">
        <v>8</v>
      </c>
      <c r="K263" s="189"/>
      <c r="L263" s="3"/>
      <c r="M263" s="3"/>
      <c r="O263" s="3">
        <f>I263/H262</f>
        <v>1</v>
      </c>
      <c r="P263" s="21">
        <v>9</v>
      </c>
      <c r="Q263" s="22">
        <f t="shared" si="51"/>
        <v>0.75</v>
      </c>
      <c r="R263" s="3">
        <f t="shared" si="52"/>
        <v>0.25</v>
      </c>
    </row>
    <row r="264" spans="1:22" ht="12.75" customHeight="1" x14ac:dyDescent="0.2">
      <c r="A264" s="28" t="s">
        <v>73</v>
      </c>
      <c r="J264" s="25">
        <v>8</v>
      </c>
      <c r="K264" s="189">
        <v>1</v>
      </c>
      <c r="L264" s="3"/>
      <c r="M264" s="3"/>
      <c r="O264" s="3">
        <f>J264/I263</f>
        <v>1</v>
      </c>
      <c r="P264" s="21">
        <v>9</v>
      </c>
      <c r="Q264" s="22">
        <f t="shared" si="51"/>
        <v>1</v>
      </c>
      <c r="R264" s="3">
        <f t="shared" si="52"/>
        <v>0</v>
      </c>
    </row>
    <row r="265" spans="1:22" ht="12.75" customHeight="1" x14ac:dyDescent="0.2">
      <c r="A265" s="28" t="s">
        <v>76</v>
      </c>
      <c r="J265" s="25">
        <v>3</v>
      </c>
      <c r="K265" s="189">
        <v>1</v>
      </c>
      <c r="L265" s="3"/>
      <c r="M265" s="3"/>
      <c r="O265" s="3"/>
      <c r="P265" s="21">
        <v>8</v>
      </c>
      <c r="Q265" s="22"/>
      <c r="R265" s="3"/>
    </row>
    <row r="266" spans="1:22" ht="12.75" customHeight="1" x14ac:dyDescent="0.2">
      <c r="A266" s="28" t="s">
        <v>80</v>
      </c>
      <c r="J266" s="25">
        <v>2</v>
      </c>
      <c r="K266" s="189">
        <v>4</v>
      </c>
      <c r="L266" s="3"/>
      <c r="M266" s="3"/>
      <c r="O266" s="3"/>
      <c r="P266" s="21">
        <v>7</v>
      </c>
      <c r="Q266" s="22"/>
      <c r="R266" s="3"/>
    </row>
    <row r="267" spans="1:22" ht="12.75" customHeight="1" x14ac:dyDescent="0.2">
      <c r="A267" s="28" t="s">
        <v>84</v>
      </c>
      <c r="J267" s="25">
        <v>3</v>
      </c>
      <c r="K267" s="189">
        <v>1</v>
      </c>
      <c r="L267" s="3"/>
      <c r="M267" s="3"/>
      <c r="O267" s="3"/>
      <c r="P267" s="21">
        <v>3</v>
      </c>
      <c r="Q267" s="22"/>
      <c r="R267" s="3"/>
      <c r="S267" s="29" t="s">
        <v>83</v>
      </c>
      <c r="T267" s="29">
        <v>8</v>
      </c>
      <c r="U267" s="29">
        <f>K270</f>
        <v>8</v>
      </c>
      <c r="V267" s="29" t="s">
        <v>11</v>
      </c>
    </row>
    <row r="268" spans="1:22" ht="12.75" customHeight="1" x14ac:dyDescent="0.2">
      <c r="A268" s="28" t="s">
        <v>87</v>
      </c>
      <c r="J268" s="25">
        <v>2</v>
      </c>
      <c r="K268" s="189">
        <v>1</v>
      </c>
      <c r="L268" s="3"/>
      <c r="M268" s="3"/>
      <c r="O268" s="3"/>
      <c r="P268" s="21">
        <v>2</v>
      </c>
      <c r="Q268" s="22"/>
      <c r="R268" s="3"/>
      <c r="S268" s="29" t="s">
        <v>85</v>
      </c>
      <c r="T268" s="22">
        <f>T267/B256</f>
        <v>0.24242424242424243</v>
      </c>
      <c r="U268" s="22">
        <f>T267/U267</f>
        <v>1</v>
      </c>
      <c r="V268" s="29" t="s">
        <v>86</v>
      </c>
    </row>
    <row r="269" spans="1:22" ht="12.75" customHeight="1" x14ac:dyDescent="0.2">
      <c r="A269" s="28" t="s">
        <v>88</v>
      </c>
      <c r="J269" s="25">
        <v>1</v>
      </c>
      <c r="K269" s="189"/>
      <c r="L269" s="3"/>
      <c r="M269" s="3"/>
      <c r="O269" s="3"/>
      <c r="P269" s="21">
        <v>1</v>
      </c>
      <c r="Q269" s="22"/>
      <c r="R269" s="3"/>
    </row>
    <row r="270" spans="1:22" ht="12.75" customHeight="1" x14ac:dyDescent="0.2">
      <c r="K270" s="193">
        <f>SUM(K264:K268)</f>
        <v>8</v>
      </c>
      <c r="L270" s="3">
        <f>K264/B256</f>
        <v>3.0303030303030304E-2</v>
      </c>
      <c r="M270" s="3">
        <f>K270/B256</f>
        <v>0.24242424242424243</v>
      </c>
      <c r="N270" s="3">
        <f>M270-L270</f>
        <v>0.21212121212121213</v>
      </c>
      <c r="O270" s="3"/>
      <c r="P270" s="3"/>
    </row>
    <row r="271" spans="1:22" ht="12.75" customHeight="1" x14ac:dyDescent="0.3">
      <c r="A271" s="227" t="s">
        <v>89</v>
      </c>
      <c r="L271" s="3"/>
      <c r="M271" s="3"/>
      <c r="O271" s="3"/>
    </row>
    <row r="272" spans="1:22" ht="25.5" customHeight="1" x14ac:dyDescent="0.2">
      <c r="B272" s="308" t="s">
        <v>2</v>
      </c>
      <c r="C272" s="309"/>
      <c r="D272" s="309"/>
      <c r="E272" s="309"/>
      <c r="F272" s="309"/>
      <c r="G272" s="309"/>
      <c r="H272" s="309"/>
      <c r="I272" s="309"/>
      <c r="J272" s="309"/>
      <c r="L272" s="7" t="s">
        <v>3</v>
      </c>
      <c r="M272" s="7" t="s">
        <v>4</v>
      </c>
      <c r="N272" s="49" t="s">
        <v>5</v>
      </c>
      <c r="O272" s="7" t="s">
        <v>6</v>
      </c>
      <c r="P272" s="6" t="s">
        <v>7</v>
      </c>
      <c r="Q272" s="6" t="s">
        <v>8</v>
      </c>
      <c r="R272" s="7" t="s">
        <v>9</v>
      </c>
    </row>
    <row r="273" spans="1:22" ht="12.75" customHeight="1" x14ac:dyDescent="0.2">
      <c r="A273" s="230" t="s">
        <v>10</v>
      </c>
      <c r="B273" s="51">
        <v>1</v>
      </c>
      <c r="C273" s="51">
        <v>2</v>
      </c>
      <c r="D273" s="51">
        <v>3</v>
      </c>
      <c r="E273" s="51">
        <v>4</v>
      </c>
      <c r="F273" s="51">
        <v>5</v>
      </c>
      <c r="G273" s="51">
        <v>6</v>
      </c>
      <c r="H273" s="51">
        <v>7</v>
      </c>
      <c r="I273" s="51">
        <v>8</v>
      </c>
      <c r="J273" s="51">
        <v>9</v>
      </c>
      <c r="K273" s="194" t="s">
        <v>11</v>
      </c>
      <c r="L273" s="3"/>
      <c r="M273" s="3"/>
      <c r="O273" s="3"/>
      <c r="P273" s="14"/>
      <c r="Q273" s="14"/>
      <c r="R273" s="3"/>
    </row>
    <row r="274" spans="1:22" ht="12.75" customHeight="1" x14ac:dyDescent="0.2">
      <c r="A274" s="28" t="s">
        <v>53</v>
      </c>
      <c r="B274" s="25">
        <v>31</v>
      </c>
      <c r="K274" s="189"/>
      <c r="L274" s="3"/>
      <c r="M274" s="3"/>
      <c r="O274" s="3"/>
      <c r="P274" s="17">
        <f>B274</f>
        <v>31</v>
      </c>
      <c r="Q274" s="14"/>
      <c r="R274" s="3"/>
    </row>
    <row r="275" spans="1:22" ht="12.75" customHeight="1" x14ac:dyDescent="0.2">
      <c r="A275" s="28" t="s">
        <v>54</v>
      </c>
      <c r="C275" s="25">
        <v>29</v>
      </c>
      <c r="K275" s="189"/>
      <c r="L275" s="3"/>
      <c r="M275" s="3"/>
      <c r="N275" s="3"/>
      <c r="O275" s="3">
        <f>C275/B274</f>
        <v>0.93548387096774188</v>
      </c>
      <c r="P275" s="21">
        <v>29</v>
      </c>
      <c r="Q275" s="22">
        <f t="shared" ref="Q275:Q282" si="53">P275/P274</f>
        <v>0.93548387096774188</v>
      </c>
      <c r="R275" s="3">
        <f t="shared" ref="R275:R282" si="54">100%-Q275</f>
        <v>6.4516129032258118E-2</v>
      </c>
    </row>
    <row r="276" spans="1:22" ht="12.75" customHeight="1" x14ac:dyDescent="0.2">
      <c r="A276" s="28" t="s">
        <v>55</v>
      </c>
      <c r="D276" s="25">
        <v>12</v>
      </c>
      <c r="K276" s="189"/>
      <c r="L276" s="3"/>
      <c r="M276" s="3"/>
      <c r="O276" s="3">
        <f>D276/C275</f>
        <v>0.41379310344827586</v>
      </c>
      <c r="P276" s="21">
        <v>24</v>
      </c>
      <c r="Q276" s="22">
        <f t="shared" si="53"/>
        <v>0.82758620689655171</v>
      </c>
      <c r="R276" s="3">
        <f t="shared" si="54"/>
        <v>0.17241379310344829</v>
      </c>
    </row>
    <row r="277" spans="1:22" ht="12.75" customHeight="1" x14ac:dyDescent="0.2">
      <c r="A277" s="28" t="s">
        <v>56</v>
      </c>
      <c r="E277" s="25">
        <v>12</v>
      </c>
      <c r="K277" s="189"/>
      <c r="L277" s="3"/>
      <c r="M277" s="3"/>
      <c r="O277" s="3">
        <f>E277/D276</f>
        <v>1</v>
      </c>
      <c r="P277" s="21">
        <v>24</v>
      </c>
      <c r="Q277" s="22">
        <f t="shared" si="53"/>
        <v>1</v>
      </c>
      <c r="R277" s="3">
        <f t="shared" si="54"/>
        <v>0</v>
      </c>
    </row>
    <row r="278" spans="1:22" ht="12.75" customHeight="1" x14ac:dyDescent="0.2">
      <c r="A278" s="28" t="s">
        <v>57</v>
      </c>
      <c r="F278" s="25">
        <v>9</v>
      </c>
      <c r="K278" s="189"/>
      <c r="L278" s="3"/>
      <c r="M278" s="3"/>
      <c r="O278" s="3">
        <f>F278/E277</f>
        <v>0.75</v>
      </c>
      <c r="P278" s="21">
        <v>24</v>
      </c>
      <c r="Q278" s="22">
        <f t="shared" si="53"/>
        <v>1</v>
      </c>
      <c r="R278" s="3">
        <f t="shared" si="54"/>
        <v>0</v>
      </c>
    </row>
    <row r="279" spans="1:22" ht="12.75" customHeight="1" x14ac:dyDescent="0.2">
      <c r="A279" s="28" t="s">
        <v>69</v>
      </c>
      <c r="G279" s="25">
        <v>9</v>
      </c>
      <c r="K279" s="189"/>
      <c r="L279" s="3"/>
      <c r="M279" s="3"/>
      <c r="O279" s="3">
        <f>G279/F278</f>
        <v>1</v>
      </c>
      <c r="P279" s="21">
        <v>24</v>
      </c>
      <c r="Q279" s="22">
        <f t="shared" si="53"/>
        <v>1</v>
      </c>
      <c r="R279" s="3">
        <f t="shared" si="54"/>
        <v>0</v>
      </c>
    </row>
    <row r="280" spans="1:22" ht="12.75" customHeight="1" x14ac:dyDescent="0.2">
      <c r="A280" s="28" t="s">
        <v>70</v>
      </c>
      <c r="H280" s="25">
        <v>9</v>
      </c>
      <c r="K280" s="189"/>
      <c r="L280" s="3"/>
      <c r="M280" s="3"/>
      <c r="O280" s="3">
        <f>H280/G279</f>
        <v>1</v>
      </c>
      <c r="P280" s="21">
        <v>24</v>
      </c>
      <c r="Q280" s="22">
        <f t="shared" si="53"/>
        <v>1</v>
      </c>
      <c r="R280" s="3">
        <f t="shared" si="54"/>
        <v>0</v>
      </c>
    </row>
    <row r="281" spans="1:22" ht="12.75" customHeight="1" x14ac:dyDescent="0.2">
      <c r="A281" s="28" t="s">
        <v>73</v>
      </c>
      <c r="I281" s="25">
        <v>9</v>
      </c>
      <c r="K281" s="189">
        <v>1</v>
      </c>
      <c r="L281" s="3"/>
      <c r="M281" s="3"/>
      <c r="O281" s="3">
        <f>I281/H280</f>
        <v>1</v>
      </c>
      <c r="P281" s="21">
        <v>23</v>
      </c>
      <c r="Q281" s="22">
        <f t="shared" si="53"/>
        <v>0.95833333333333337</v>
      </c>
      <c r="R281" s="3">
        <f t="shared" si="54"/>
        <v>4.166666666666663E-2</v>
      </c>
    </row>
    <row r="282" spans="1:22" ht="12.75" customHeight="1" x14ac:dyDescent="0.2">
      <c r="A282" s="28" t="s">
        <v>76</v>
      </c>
      <c r="J282" s="25">
        <v>7</v>
      </c>
      <c r="K282" s="189">
        <v>8</v>
      </c>
      <c r="L282" s="3"/>
      <c r="M282" s="3"/>
      <c r="O282" s="3">
        <f>J282/I281</f>
        <v>0.77777777777777779</v>
      </c>
      <c r="P282" s="21">
        <v>22</v>
      </c>
      <c r="Q282" s="22">
        <f t="shared" si="53"/>
        <v>0.95652173913043481</v>
      </c>
      <c r="R282" s="3">
        <f t="shared" si="54"/>
        <v>4.3478260869565188E-2</v>
      </c>
    </row>
    <row r="283" spans="1:22" ht="12.75" customHeight="1" x14ac:dyDescent="0.2">
      <c r="A283" s="28" t="s">
        <v>80</v>
      </c>
      <c r="J283" s="25">
        <v>9</v>
      </c>
      <c r="K283" s="189">
        <v>9</v>
      </c>
      <c r="L283" s="3"/>
      <c r="M283" s="3"/>
      <c r="O283" s="3"/>
      <c r="P283" s="21">
        <v>15</v>
      </c>
      <c r="Q283" s="22"/>
      <c r="R283" s="3"/>
    </row>
    <row r="284" spans="1:22" ht="12.75" customHeight="1" x14ac:dyDescent="0.2">
      <c r="A284" s="28" t="s">
        <v>84</v>
      </c>
      <c r="J284" s="25">
        <v>3</v>
      </c>
      <c r="K284" s="189">
        <v>3</v>
      </c>
      <c r="L284" s="3"/>
      <c r="M284" s="3"/>
      <c r="O284" s="3"/>
      <c r="P284" s="21">
        <v>5</v>
      </c>
      <c r="Q284" s="22"/>
      <c r="R284" s="3"/>
    </row>
    <row r="285" spans="1:22" ht="12.75" customHeight="1" x14ac:dyDescent="0.2">
      <c r="A285" s="28" t="s">
        <v>87</v>
      </c>
      <c r="J285" s="25">
        <v>2</v>
      </c>
      <c r="K285" s="189">
        <v>1</v>
      </c>
      <c r="L285" s="3"/>
      <c r="M285" s="3"/>
      <c r="O285" s="3"/>
      <c r="P285" s="21">
        <v>2</v>
      </c>
      <c r="Q285" s="22"/>
      <c r="R285" s="3"/>
      <c r="S285" s="29" t="s">
        <v>83</v>
      </c>
      <c r="T285" s="29">
        <v>22</v>
      </c>
      <c r="U285" s="29">
        <f>K288</f>
        <v>22</v>
      </c>
      <c r="V285" s="29" t="s">
        <v>11</v>
      </c>
    </row>
    <row r="286" spans="1:22" ht="12.75" customHeight="1" x14ac:dyDescent="0.2">
      <c r="A286" s="28" t="s">
        <v>88</v>
      </c>
      <c r="J286" s="25">
        <v>1</v>
      </c>
      <c r="K286" s="189"/>
      <c r="L286" s="3"/>
      <c r="M286" s="3"/>
      <c r="O286" s="3"/>
      <c r="P286" s="21">
        <v>2</v>
      </c>
      <c r="Q286" s="22"/>
      <c r="R286" s="3"/>
      <c r="S286" s="29" t="s">
        <v>85</v>
      </c>
      <c r="T286" s="22">
        <f>T285/B274</f>
        <v>0.70967741935483875</v>
      </c>
      <c r="U286" s="22">
        <f>T285/U285</f>
        <v>1</v>
      </c>
      <c r="V286" s="29" t="s">
        <v>86</v>
      </c>
    </row>
    <row r="287" spans="1:22" ht="12.75" customHeight="1" x14ac:dyDescent="0.2">
      <c r="A287" s="28" t="s">
        <v>91</v>
      </c>
      <c r="J287" s="25">
        <v>1</v>
      </c>
      <c r="K287" s="189"/>
      <c r="L287" s="3"/>
      <c r="M287" s="3"/>
      <c r="O287" s="3"/>
      <c r="P287" s="21">
        <v>1</v>
      </c>
      <c r="Q287" s="22"/>
      <c r="R287" s="3"/>
    </row>
    <row r="288" spans="1:22" ht="12.75" customHeight="1" x14ac:dyDescent="0.2">
      <c r="K288" s="193">
        <f>SUM(K281:K285)</f>
        <v>22</v>
      </c>
      <c r="L288" s="3">
        <f>SUM(K281:K282)/B274</f>
        <v>0.29032258064516131</v>
      </c>
      <c r="M288" s="3">
        <f>K288/B274</f>
        <v>0.70967741935483875</v>
      </c>
      <c r="N288" s="3">
        <f>M288-L288</f>
        <v>0.41935483870967744</v>
      </c>
      <c r="O288" s="3"/>
      <c r="P288" s="3"/>
    </row>
    <row r="289" spans="1:46" ht="12.75" customHeight="1" x14ac:dyDescent="0.3">
      <c r="A289" s="227"/>
      <c r="B289" s="29"/>
      <c r="C289" s="29"/>
      <c r="D289" s="29"/>
      <c r="E289" s="29"/>
      <c r="F289" s="29"/>
      <c r="G289" s="29"/>
      <c r="H289" s="29"/>
      <c r="I289" s="29"/>
      <c r="J289" s="29"/>
      <c r="K289" s="191"/>
      <c r="L289" s="3"/>
      <c r="M289" s="3"/>
      <c r="N289" s="29"/>
      <c r="O289" s="3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</row>
    <row r="290" spans="1:46" ht="12.75" customHeight="1" x14ac:dyDescent="0.2">
      <c r="L290" s="3"/>
      <c r="M290" s="3"/>
      <c r="O290" s="3"/>
      <c r="P290" s="3"/>
    </row>
    <row r="291" spans="1:46" s="222" customFormat="1" ht="26.25" x14ac:dyDescent="0.4">
      <c r="A291" s="166"/>
      <c r="B291" s="327" t="s">
        <v>99</v>
      </c>
      <c r="C291" s="327"/>
      <c r="D291" s="327"/>
      <c r="E291" s="327"/>
      <c r="F291" s="327"/>
      <c r="G291" s="327"/>
      <c r="H291" s="327"/>
      <c r="I291" s="327"/>
      <c r="J291" s="327"/>
      <c r="K291" s="223" t="s">
        <v>54</v>
      </c>
      <c r="L291" s="3"/>
      <c r="M291" s="3"/>
      <c r="N291" s="29"/>
      <c r="O291" s="3"/>
      <c r="P291" s="29"/>
      <c r="Q291" s="29"/>
      <c r="R291" s="29"/>
    </row>
    <row r="292" spans="1:46" ht="20.25" x14ac:dyDescent="0.2">
      <c r="A292" s="319" t="s">
        <v>10</v>
      </c>
      <c r="B292" s="301" t="s">
        <v>100</v>
      </c>
      <c r="C292" s="302"/>
      <c r="D292" s="302"/>
      <c r="E292" s="302"/>
      <c r="F292" s="302"/>
      <c r="G292" s="302"/>
      <c r="H292" s="302"/>
      <c r="I292" s="302"/>
      <c r="J292" s="303"/>
      <c r="K292" s="304" t="s">
        <v>11</v>
      </c>
      <c r="L292" s="296" t="s">
        <v>3</v>
      </c>
      <c r="M292" s="296" t="s">
        <v>4</v>
      </c>
      <c r="N292" s="306" t="s">
        <v>5</v>
      </c>
      <c r="O292" s="296" t="s">
        <v>6</v>
      </c>
      <c r="P292" s="294" t="s">
        <v>7</v>
      </c>
      <c r="Q292" s="294" t="s">
        <v>8</v>
      </c>
      <c r="R292" s="296" t="s">
        <v>101</v>
      </c>
    </row>
    <row r="293" spans="1:46" ht="15.75" x14ac:dyDescent="0.25">
      <c r="A293" s="320"/>
      <c r="B293" s="58" t="s">
        <v>102</v>
      </c>
      <c r="C293" s="58" t="s">
        <v>103</v>
      </c>
      <c r="D293" s="58" t="s">
        <v>104</v>
      </c>
      <c r="E293" s="58" t="s">
        <v>105</v>
      </c>
      <c r="F293" s="58" t="s">
        <v>106</v>
      </c>
      <c r="G293" s="58" t="s">
        <v>107</v>
      </c>
      <c r="H293" s="58" t="s">
        <v>108</v>
      </c>
      <c r="I293" s="58" t="s">
        <v>109</v>
      </c>
      <c r="J293" s="58" t="s">
        <v>110</v>
      </c>
      <c r="K293" s="305"/>
      <c r="L293" s="295"/>
      <c r="M293" s="295"/>
      <c r="N293" s="295"/>
      <c r="O293" s="295"/>
      <c r="P293" s="295"/>
      <c r="Q293" s="295"/>
      <c r="R293" s="295"/>
      <c r="T293" s="104"/>
    </row>
    <row r="294" spans="1:46" ht="15.75" customHeight="1" x14ac:dyDescent="0.25">
      <c r="A294" s="58" t="s">
        <v>54</v>
      </c>
      <c r="B294" s="154">
        <v>38</v>
      </c>
      <c r="C294" s="154"/>
      <c r="D294" s="154"/>
      <c r="E294" s="154"/>
      <c r="F294" s="154"/>
      <c r="G294" s="154"/>
      <c r="H294" s="154"/>
      <c r="I294" s="154"/>
      <c r="J294" s="154"/>
      <c r="K294" s="144"/>
      <c r="L294" s="234"/>
      <c r="M294" s="235"/>
      <c r="N294" s="236"/>
      <c r="O294" s="243"/>
      <c r="P294" s="63">
        <f>B294</f>
        <v>38</v>
      </c>
      <c r="Q294" s="244"/>
      <c r="R294" s="243"/>
      <c r="T294" s="104"/>
    </row>
    <row r="295" spans="1:46" ht="15.75" customHeight="1" x14ac:dyDescent="0.25">
      <c r="A295" s="58" t="s">
        <v>55</v>
      </c>
      <c r="B295" s="154"/>
      <c r="C295" s="154">
        <v>30</v>
      </c>
      <c r="D295" s="154"/>
      <c r="E295" s="154"/>
      <c r="F295" s="154"/>
      <c r="G295" s="154"/>
      <c r="H295" s="154"/>
      <c r="I295" s="154"/>
      <c r="J295" s="154"/>
      <c r="K295" s="144"/>
      <c r="L295" s="237"/>
      <c r="M295" s="129"/>
      <c r="N295" s="238"/>
      <c r="O295" s="67">
        <f>IF(C295=0,"",C295/B294)</f>
        <v>0.78947368421052633</v>
      </c>
      <c r="P295" s="68">
        <v>31</v>
      </c>
      <c r="Q295" s="245">
        <f t="shared" ref="Q295:Q302" si="55">IF(P295=0,"",P295/P294)</f>
        <v>0.81578947368421051</v>
      </c>
      <c r="R295" s="245">
        <f t="shared" ref="R295:R302" si="56">IF(P295=0,"",100%-Q295)</f>
        <v>0.18421052631578949</v>
      </c>
      <c r="T295" s="104"/>
    </row>
    <row r="296" spans="1:46" ht="15.75" customHeight="1" x14ac:dyDescent="0.25">
      <c r="A296" s="58" t="s">
        <v>56</v>
      </c>
      <c r="B296" s="154"/>
      <c r="C296" s="154"/>
      <c r="D296" s="154">
        <v>16</v>
      </c>
      <c r="E296" s="154"/>
      <c r="F296" s="154"/>
      <c r="G296" s="154"/>
      <c r="H296" s="154"/>
      <c r="I296" s="154"/>
      <c r="J296" s="154"/>
      <c r="K296" s="144"/>
      <c r="L296" s="237"/>
      <c r="M296" s="129"/>
      <c r="N296" s="238"/>
      <c r="O296" s="67">
        <f>IF(D296=0,"",D296/C295)</f>
        <v>0.53333333333333333</v>
      </c>
      <c r="P296" s="68">
        <v>25</v>
      </c>
      <c r="Q296" s="245">
        <f t="shared" si="55"/>
        <v>0.80645161290322576</v>
      </c>
      <c r="R296" s="245">
        <f t="shared" si="56"/>
        <v>0.19354838709677424</v>
      </c>
      <c r="T296" s="70">
        <f>P296/P294</f>
        <v>0.65789473684210531</v>
      </c>
    </row>
    <row r="297" spans="1:46" ht="15.75" customHeight="1" x14ac:dyDescent="0.25">
      <c r="A297" s="58" t="s">
        <v>57</v>
      </c>
      <c r="B297" s="154"/>
      <c r="C297" s="154"/>
      <c r="D297" s="154"/>
      <c r="E297" s="154">
        <v>14</v>
      </c>
      <c r="F297" s="154"/>
      <c r="G297" s="154"/>
      <c r="H297" s="154"/>
      <c r="I297" s="154"/>
      <c r="J297" s="154"/>
      <c r="K297" s="144"/>
      <c r="L297" s="237"/>
      <c r="M297" s="129"/>
      <c r="N297" s="238"/>
      <c r="O297" s="67">
        <f>IF(E297=0,"",E297/D296)</f>
        <v>0.875</v>
      </c>
      <c r="P297" s="68">
        <v>21</v>
      </c>
      <c r="Q297" s="245">
        <f t="shared" si="55"/>
        <v>0.84</v>
      </c>
      <c r="R297" s="245">
        <f t="shared" si="56"/>
        <v>0.16000000000000003</v>
      </c>
      <c r="T297" s="104"/>
    </row>
    <row r="298" spans="1:46" ht="15.75" customHeight="1" x14ac:dyDescent="0.25">
      <c r="A298" s="58">
        <v>1001</v>
      </c>
      <c r="B298" s="154"/>
      <c r="C298" s="154"/>
      <c r="D298" s="154"/>
      <c r="E298" s="154"/>
      <c r="F298" s="154">
        <v>14</v>
      </c>
      <c r="G298" s="154"/>
      <c r="H298" s="154"/>
      <c r="I298" s="154"/>
      <c r="J298" s="154"/>
      <c r="K298" s="144"/>
      <c r="L298" s="237"/>
      <c r="M298" s="129"/>
      <c r="N298" s="238"/>
      <c r="O298" s="67">
        <f>IF(F298=0,"",F298/E297)</f>
        <v>1</v>
      </c>
      <c r="P298" s="68">
        <v>22</v>
      </c>
      <c r="Q298" s="245">
        <f t="shared" si="55"/>
        <v>1.0476190476190477</v>
      </c>
      <c r="R298" s="245">
        <f t="shared" si="56"/>
        <v>-4.7619047619047672E-2</v>
      </c>
      <c r="T298" s="104"/>
    </row>
    <row r="299" spans="1:46" ht="15.75" customHeight="1" x14ac:dyDescent="0.25">
      <c r="A299" s="58">
        <v>1002</v>
      </c>
      <c r="B299" s="154"/>
      <c r="C299" s="154"/>
      <c r="D299" s="154"/>
      <c r="E299" s="154"/>
      <c r="F299" s="154"/>
      <c r="G299" s="154">
        <v>13</v>
      </c>
      <c r="H299" s="154"/>
      <c r="I299" s="154"/>
      <c r="J299" s="154"/>
      <c r="K299" s="144"/>
      <c r="L299" s="237"/>
      <c r="M299" s="129"/>
      <c r="N299" s="238"/>
      <c r="O299" s="67">
        <f>IF(G299=0,"",G299/F298)</f>
        <v>0.9285714285714286</v>
      </c>
      <c r="P299" s="68">
        <v>21</v>
      </c>
      <c r="Q299" s="245">
        <f t="shared" si="55"/>
        <v>0.95454545454545459</v>
      </c>
      <c r="R299" s="245">
        <f t="shared" si="56"/>
        <v>4.5454545454545414E-2</v>
      </c>
      <c r="T299" s="104"/>
    </row>
    <row r="300" spans="1:46" ht="15.75" customHeight="1" x14ac:dyDescent="0.25">
      <c r="A300" s="58">
        <v>1101</v>
      </c>
      <c r="B300" s="154"/>
      <c r="C300" s="154"/>
      <c r="D300" s="154"/>
      <c r="E300" s="154"/>
      <c r="F300" s="154"/>
      <c r="G300" s="154"/>
      <c r="H300" s="154">
        <v>12</v>
      </c>
      <c r="I300" s="154"/>
      <c r="J300" s="154"/>
      <c r="K300" s="144"/>
      <c r="L300" s="237"/>
      <c r="M300" s="129"/>
      <c r="N300" s="238"/>
      <c r="O300" s="67">
        <f>IF(H300=0,"",H300/G299)</f>
        <v>0.92307692307692313</v>
      </c>
      <c r="P300" s="68">
        <v>21</v>
      </c>
      <c r="Q300" s="245">
        <f t="shared" si="55"/>
        <v>1</v>
      </c>
      <c r="R300" s="245">
        <f t="shared" si="56"/>
        <v>0</v>
      </c>
      <c r="T300" s="104"/>
    </row>
    <row r="301" spans="1:46" ht="15.75" customHeight="1" x14ac:dyDescent="0.25">
      <c r="A301" s="58">
        <v>1102</v>
      </c>
      <c r="B301" s="154"/>
      <c r="C301" s="154"/>
      <c r="D301" s="154"/>
      <c r="E301" s="154"/>
      <c r="F301" s="154"/>
      <c r="G301" s="154"/>
      <c r="H301" s="154"/>
      <c r="I301" s="154">
        <v>12</v>
      </c>
      <c r="J301" s="154"/>
      <c r="K301" s="144"/>
      <c r="L301" s="237"/>
      <c r="M301" s="129"/>
      <c r="N301" s="238"/>
      <c r="O301" s="67">
        <f>IF(I301=0,"",I301/H300)</f>
        <v>1</v>
      </c>
      <c r="P301" s="68">
        <v>20</v>
      </c>
      <c r="Q301" s="245">
        <f t="shared" si="55"/>
        <v>0.95238095238095233</v>
      </c>
      <c r="R301" s="245">
        <f t="shared" si="56"/>
        <v>4.7619047619047672E-2</v>
      </c>
      <c r="T301" s="104"/>
    </row>
    <row r="302" spans="1:46" ht="15.75" customHeight="1" x14ac:dyDescent="0.25">
      <c r="A302" s="58">
        <v>1201</v>
      </c>
      <c r="B302" s="154"/>
      <c r="C302" s="154"/>
      <c r="D302" s="154"/>
      <c r="E302" s="154"/>
      <c r="F302" s="154"/>
      <c r="G302" s="154"/>
      <c r="H302" s="154"/>
      <c r="I302" s="154"/>
      <c r="J302" s="154">
        <v>12</v>
      </c>
      <c r="K302" s="144">
        <v>5</v>
      </c>
      <c r="L302" s="237"/>
      <c r="M302" s="129"/>
      <c r="N302" s="238"/>
      <c r="O302" s="71">
        <f>IF(J302=0,"",J302/I301)</f>
        <v>1</v>
      </c>
      <c r="P302" s="68">
        <v>20</v>
      </c>
      <c r="Q302" s="71">
        <f t="shared" si="55"/>
        <v>1</v>
      </c>
      <c r="R302" s="71">
        <f t="shared" si="56"/>
        <v>0</v>
      </c>
      <c r="T302" s="104"/>
    </row>
    <row r="303" spans="1:46" ht="15.75" customHeight="1" x14ac:dyDescent="0.25">
      <c r="A303" s="58">
        <v>1202</v>
      </c>
      <c r="B303" s="154"/>
      <c r="C303" s="154"/>
      <c r="D303" s="154"/>
      <c r="E303" s="154"/>
      <c r="F303" s="154"/>
      <c r="G303" s="154"/>
      <c r="H303" s="154"/>
      <c r="I303" s="154"/>
      <c r="J303" s="154">
        <v>7</v>
      </c>
      <c r="K303" s="144">
        <v>4</v>
      </c>
      <c r="L303" s="237"/>
      <c r="M303" s="129"/>
      <c r="N303" s="239"/>
      <c r="O303" s="129"/>
      <c r="P303" s="68">
        <v>15</v>
      </c>
      <c r="Q303" s="129"/>
      <c r="R303" s="246"/>
      <c r="T303" s="104"/>
    </row>
    <row r="304" spans="1:46" ht="15.75" customHeight="1" x14ac:dyDescent="0.25">
      <c r="A304" s="58">
        <v>1301</v>
      </c>
      <c r="B304" s="154"/>
      <c r="C304" s="154"/>
      <c r="D304" s="154"/>
      <c r="E304" s="154"/>
      <c r="F304" s="154"/>
      <c r="G304" s="154"/>
      <c r="H304" s="154"/>
      <c r="I304" s="154"/>
      <c r="J304" s="154">
        <v>4</v>
      </c>
      <c r="K304" s="144">
        <v>5</v>
      </c>
      <c r="L304" s="237"/>
      <c r="M304" s="129"/>
      <c r="N304" s="239"/>
      <c r="O304" s="247"/>
      <c r="P304" s="109">
        <v>11</v>
      </c>
      <c r="Q304" s="248"/>
      <c r="R304" s="247"/>
      <c r="T304" s="104"/>
    </row>
    <row r="305" spans="1:20" ht="15.75" customHeight="1" x14ac:dyDescent="0.25">
      <c r="A305" s="58">
        <v>1302</v>
      </c>
      <c r="B305" s="154"/>
      <c r="C305" s="154"/>
      <c r="D305" s="154"/>
      <c r="E305" s="154"/>
      <c r="F305" s="154"/>
      <c r="G305" s="154"/>
      <c r="H305" s="154"/>
      <c r="I305" s="154"/>
      <c r="J305" s="154">
        <v>3</v>
      </c>
      <c r="K305" s="144">
        <v>2</v>
      </c>
      <c r="L305" s="237"/>
      <c r="M305" s="129"/>
      <c r="N305" s="239"/>
      <c r="O305" s="247"/>
      <c r="P305" s="202">
        <v>5</v>
      </c>
      <c r="Q305" s="248"/>
      <c r="R305" s="247"/>
      <c r="T305" s="104"/>
    </row>
    <row r="306" spans="1:20" ht="15.75" customHeight="1" x14ac:dyDescent="0.25">
      <c r="A306" s="58">
        <v>1401</v>
      </c>
      <c r="B306" s="154"/>
      <c r="C306" s="154"/>
      <c r="D306" s="154"/>
      <c r="E306" s="154"/>
      <c r="F306" s="154"/>
      <c r="G306" s="154"/>
      <c r="H306" s="154"/>
      <c r="I306" s="154"/>
      <c r="J306" s="154">
        <v>1</v>
      </c>
      <c r="K306" s="144"/>
      <c r="L306" s="237"/>
      <c r="M306" s="129"/>
      <c r="N306" s="239"/>
      <c r="O306" s="249"/>
      <c r="P306" s="204">
        <v>2</v>
      </c>
      <c r="Q306" s="250"/>
      <c r="R306" s="247"/>
      <c r="T306" s="104"/>
    </row>
    <row r="307" spans="1:20" ht="15.75" customHeight="1" x14ac:dyDescent="0.25">
      <c r="A307" s="58">
        <v>1402</v>
      </c>
      <c r="B307" s="154"/>
      <c r="C307" s="154"/>
      <c r="D307" s="154"/>
      <c r="E307" s="154"/>
      <c r="F307" s="154"/>
      <c r="G307" s="154"/>
      <c r="H307" s="154"/>
      <c r="I307" s="154"/>
      <c r="J307" s="154">
        <v>1</v>
      </c>
      <c r="K307" s="144">
        <v>2</v>
      </c>
      <c r="L307" s="237"/>
      <c r="M307" s="129"/>
      <c r="N307" s="239"/>
      <c r="O307" s="249"/>
      <c r="P307" s="204">
        <v>2</v>
      </c>
      <c r="Q307" s="250"/>
      <c r="R307" s="247"/>
      <c r="T307" s="104"/>
    </row>
    <row r="308" spans="1:20" ht="15.75" customHeight="1" x14ac:dyDescent="0.25">
      <c r="A308" s="58">
        <v>1501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44"/>
      <c r="L308" s="237"/>
      <c r="M308" s="129"/>
      <c r="N308" s="239"/>
      <c r="O308" s="197" t="s">
        <v>83</v>
      </c>
      <c r="P308" s="203">
        <v>18</v>
      </c>
      <c r="Q308" s="111">
        <f>K311</f>
        <v>18</v>
      </c>
      <c r="R308" s="199" t="s">
        <v>11</v>
      </c>
      <c r="T308" s="104"/>
    </row>
    <row r="309" spans="1:20" ht="15.75" customHeight="1" x14ac:dyDescent="0.25">
      <c r="A309" s="58">
        <v>1502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44"/>
      <c r="L309" s="237"/>
      <c r="M309" s="129"/>
      <c r="N309" s="239"/>
      <c r="O309" s="198" t="s">
        <v>85</v>
      </c>
      <c r="P309" s="86">
        <f>IF(P308/B294=0,"",P308/B294)</f>
        <v>0.47368421052631576</v>
      </c>
      <c r="Q309" s="112">
        <f>IF(P308/Q308=0,"",P308/Q308)</f>
        <v>1</v>
      </c>
      <c r="R309" s="200" t="s">
        <v>86</v>
      </c>
      <c r="T309" s="104"/>
    </row>
    <row r="310" spans="1:20" ht="15.75" x14ac:dyDescent="0.25">
      <c r="A310" s="58">
        <v>1601</v>
      </c>
      <c r="B310" s="201"/>
      <c r="C310" s="201"/>
      <c r="D310" s="201"/>
      <c r="E310" s="201"/>
      <c r="F310" s="201"/>
      <c r="G310" s="201"/>
      <c r="H310" s="201"/>
      <c r="I310" s="201"/>
      <c r="J310" s="201"/>
      <c r="K310" s="144"/>
      <c r="L310" s="240"/>
      <c r="M310" s="241"/>
      <c r="N310" s="242"/>
      <c r="O310" s="90"/>
      <c r="P310" s="91"/>
      <c r="Q310" s="91"/>
      <c r="R310" s="113"/>
      <c r="T310" s="104"/>
    </row>
    <row r="311" spans="1:20" ht="18" x14ac:dyDescent="0.25">
      <c r="A311" s="28"/>
      <c r="B311" s="297" t="s">
        <v>111</v>
      </c>
      <c r="C311" s="297"/>
      <c r="D311" s="297"/>
      <c r="E311" s="297"/>
      <c r="F311" s="297"/>
      <c r="G311" s="297"/>
      <c r="H311" s="297"/>
      <c r="I311" s="297"/>
      <c r="J311" s="297"/>
      <c r="K311" s="196">
        <f>SUM(K294:K307)</f>
        <v>18</v>
      </c>
      <c r="L311" s="94">
        <f>IF(K302=0,"",K302/B294)</f>
        <v>0.13157894736842105</v>
      </c>
      <c r="M311" s="94">
        <f>IF(K311=0,"",K311/B294)</f>
        <v>0.47368421052631576</v>
      </c>
      <c r="N311" s="94">
        <f>IF(K302=0,"",M311-L311)</f>
        <v>0.34210526315789469</v>
      </c>
      <c r="O311" s="3"/>
      <c r="P311" s="29"/>
      <c r="Q311" s="22"/>
      <c r="R311" s="3"/>
      <c r="T311" s="104"/>
    </row>
    <row r="312" spans="1:20" ht="12.75" customHeight="1" x14ac:dyDescent="0.2">
      <c r="L312" s="3"/>
      <c r="M312" s="3"/>
      <c r="O312" s="3"/>
    </row>
    <row r="313" spans="1:20" ht="12.75" customHeight="1" x14ac:dyDescent="0.2">
      <c r="L313" s="3"/>
      <c r="M313" s="3"/>
      <c r="O313" s="3"/>
    </row>
    <row r="314" spans="1:20" s="222" customFormat="1" ht="26.25" customHeight="1" x14ac:dyDescent="0.4">
      <c r="A314" s="166"/>
      <c r="B314" s="327" t="s">
        <v>99</v>
      </c>
      <c r="C314" s="327"/>
      <c r="D314" s="327"/>
      <c r="E314" s="327"/>
      <c r="F314" s="327"/>
      <c r="G314" s="327"/>
      <c r="H314" s="327"/>
      <c r="I314" s="327"/>
      <c r="J314" s="327"/>
      <c r="K314" s="223" t="s">
        <v>55</v>
      </c>
      <c r="L314" s="3"/>
      <c r="M314" s="3"/>
      <c r="N314" s="29"/>
      <c r="O314" s="3"/>
      <c r="P314" s="29"/>
      <c r="Q314" s="29"/>
      <c r="R314" s="29"/>
    </row>
    <row r="315" spans="1:20" ht="20.25" customHeight="1" x14ac:dyDescent="0.2">
      <c r="A315" s="319" t="s">
        <v>10</v>
      </c>
      <c r="B315" s="301" t="s">
        <v>100</v>
      </c>
      <c r="C315" s="302"/>
      <c r="D315" s="302"/>
      <c r="E315" s="302"/>
      <c r="F315" s="302"/>
      <c r="G315" s="302"/>
      <c r="H315" s="302"/>
      <c r="I315" s="302"/>
      <c r="J315" s="303"/>
      <c r="K315" s="304" t="s">
        <v>11</v>
      </c>
      <c r="L315" s="296" t="s">
        <v>3</v>
      </c>
      <c r="M315" s="296" t="s">
        <v>4</v>
      </c>
      <c r="N315" s="306" t="s">
        <v>5</v>
      </c>
      <c r="O315" s="296" t="s">
        <v>6</v>
      </c>
      <c r="P315" s="294" t="s">
        <v>7</v>
      </c>
      <c r="Q315" s="294" t="s">
        <v>8</v>
      </c>
      <c r="R315" s="296" t="s">
        <v>101</v>
      </c>
    </row>
    <row r="316" spans="1:20" ht="15.75" customHeight="1" x14ac:dyDescent="0.25">
      <c r="A316" s="320"/>
      <c r="B316" s="58" t="s">
        <v>102</v>
      </c>
      <c r="C316" s="58" t="s">
        <v>103</v>
      </c>
      <c r="D316" s="58" t="s">
        <v>104</v>
      </c>
      <c r="E316" s="58" t="s">
        <v>105</v>
      </c>
      <c r="F316" s="58" t="s">
        <v>106</v>
      </c>
      <c r="G316" s="58" t="s">
        <v>107</v>
      </c>
      <c r="H316" s="58" t="s">
        <v>108</v>
      </c>
      <c r="I316" s="58" t="s">
        <v>109</v>
      </c>
      <c r="J316" s="58" t="s">
        <v>110</v>
      </c>
      <c r="K316" s="305"/>
      <c r="L316" s="295"/>
      <c r="M316" s="295"/>
      <c r="N316" s="295"/>
      <c r="O316" s="295"/>
      <c r="P316" s="295"/>
      <c r="Q316" s="295"/>
      <c r="R316" s="295"/>
      <c r="T316" s="104"/>
    </row>
    <row r="317" spans="1:20" ht="15.75" customHeight="1" x14ac:dyDescent="0.25">
      <c r="A317" s="58" t="s">
        <v>55</v>
      </c>
      <c r="B317" s="154">
        <v>33</v>
      </c>
      <c r="C317" s="154"/>
      <c r="D317" s="154"/>
      <c r="E317" s="154"/>
      <c r="F317" s="154"/>
      <c r="G317" s="154"/>
      <c r="H317" s="154"/>
      <c r="I317" s="154"/>
      <c r="J317" s="154"/>
      <c r="K317" s="144"/>
      <c r="L317" s="234"/>
      <c r="M317" s="235"/>
      <c r="N317" s="236"/>
      <c r="O317" s="243"/>
      <c r="P317" s="63">
        <f>B317</f>
        <v>33</v>
      </c>
      <c r="Q317" s="244"/>
      <c r="R317" s="243"/>
      <c r="T317" s="104"/>
    </row>
    <row r="318" spans="1:20" ht="15.75" customHeight="1" x14ac:dyDescent="0.25">
      <c r="A318" s="58" t="s">
        <v>56</v>
      </c>
      <c r="B318" s="154"/>
      <c r="C318" s="154">
        <v>27</v>
      </c>
      <c r="D318" s="154"/>
      <c r="E318" s="154"/>
      <c r="F318" s="154"/>
      <c r="G318" s="154"/>
      <c r="H318" s="154"/>
      <c r="I318" s="154"/>
      <c r="J318" s="154"/>
      <c r="K318" s="144"/>
      <c r="L318" s="237"/>
      <c r="M318" s="129"/>
      <c r="N318" s="238"/>
      <c r="O318" s="67">
        <f>IF(C318=0,"",C318/B317)</f>
        <v>0.81818181818181823</v>
      </c>
      <c r="P318" s="68">
        <v>30</v>
      </c>
      <c r="Q318" s="245">
        <f t="shared" ref="Q318:Q325" si="57">IF(P318=0,"",P318/P317)</f>
        <v>0.90909090909090906</v>
      </c>
      <c r="R318" s="245">
        <f t="shared" ref="R318:R325" si="58">IF(P318=0,"",100%-Q318)</f>
        <v>9.0909090909090939E-2</v>
      </c>
      <c r="T318" s="104"/>
    </row>
    <row r="319" spans="1:20" ht="15.75" customHeight="1" x14ac:dyDescent="0.25">
      <c r="A319" s="58" t="s">
        <v>57</v>
      </c>
      <c r="B319" s="154"/>
      <c r="C319" s="154"/>
      <c r="D319" s="154">
        <v>17</v>
      </c>
      <c r="E319" s="154"/>
      <c r="F319" s="154"/>
      <c r="G319" s="154"/>
      <c r="H319" s="154"/>
      <c r="I319" s="154"/>
      <c r="J319" s="154"/>
      <c r="K319" s="144"/>
      <c r="L319" s="237"/>
      <c r="M319" s="129"/>
      <c r="N319" s="238"/>
      <c r="O319" s="67">
        <f>IF(D319=0,"",D319/C318)</f>
        <v>0.62962962962962965</v>
      </c>
      <c r="P319" s="68">
        <v>26</v>
      </c>
      <c r="Q319" s="245">
        <f t="shared" si="57"/>
        <v>0.8666666666666667</v>
      </c>
      <c r="R319" s="245">
        <f t="shared" si="58"/>
        <v>0.1333333333333333</v>
      </c>
      <c r="T319" s="70">
        <f>P319/P317</f>
        <v>0.78787878787878785</v>
      </c>
    </row>
    <row r="320" spans="1:20" ht="15.75" customHeight="1" x14ac:dyDescent="0.25">
      <c r="A320" s="58">
        <v>1001</v>
      </c>
      <c r="B320" s="154"/>
      <c r="C320" s="154"/>
      <c r="D320" s="154"/>
      <c r="E320" s="154">
        <v>17</v>
      </c>
      <c r="F320" s="154"/>
      <c r="G320" s="154"/>
      <c r="H320" s="154"/>
      <c r="I320" s="154"/>
      <c r="J320" s="154"/>
      <c r="K320" s="144"/>
      <c r="L320" s="237"/>
      <c r="M320" s="129"/>
      <c r="N320" s="238"/>
      <c r="O320" s="67">
        <f>IF(E320=0,"",E320/D319)</f>
        <v>1</v>
      </c>
      <c r="P320" s="68">
        <v>25</v>
      </c>
      <c r="Q320" s="245">
        <f t="shared" si="57"/>
        <v>0.96153846153846156</v>
      </c>
      <c r="R320" s="245">
        <f t="shared" si="58"/>
        <v>3.8461538461538436E-2</v>
      </c>
      <c r="T320" s="104"/>
    </row>
    <row r="321" spans="1:20" ht="15.75" customHeight="1" x14ac:dyDescent="0.25">
      <c r="A321" s="58">
        <v>1002</v>
      </c>
      <c r="B321" s="154"/>
      <c r="C321" s="154"/>
      <c r="D321" s="154"/>
      <c r="E321" s="154"/>
      <c r="F321" s="154">
        <v>17</v>
      </c>
      <c r="G321" s="154"/>
      <c r="H321" s="154"/>
      <c r="I321" s="154"/>
      <c r="J321" s="154"/>
      <c r="K321" s="144"/>
      <c r="L321" s="237"/>
      <c r="M321" s="129"/>
      <c r="N321" s="238"/>
      <c r="O321" s="67">
        <f>IF(F321=0,"",F321/E320)</f>
        <v>1</v>
      </c>
      <c r="P321" s="68">
        <v>23</v>
      </c>
      <c r="Q321" s="245">
        <f t="shared" si="57"/>
        <v>0.92</v>
      </c>
      <c r="R321" s="245">
        <f t="shared" si="58"/>
        <v>7.999999999999996E-2</v>
      </c>
      <c r="T321" s="104"/>
    </row>
    <row r="322" spans="1:20" ht="15.75" customHeight="1" x14ac:dyDescent="0.25">
      <c r="A322" s="58">
        <v>1101</v>
      </c>
      <c r="B322" s="154"/>
      <c r="C322" s="154"/>
      <c r="D322" s="154"/>
      <c r="E322" s="154"/>
      <c r="F322" s="154"/>
      <c r="G322" s="154">
        <v>17</v>
      </c>
      <c r="H322" s="154"/>
      <c r="I322" s="154"/>
      <c r="J322" s="154"/>
      <c r="K322" s="144"/>
      <c r="L322" s="237"/>
      <c r="M322" s="129"/>
      <c r="N322" s="238"/>
      <c r="O322" s="67">
        <f>IF(G322=0,"",G322/F321)</f>
        <v>1</v>
      </c>
      <c r="P322" s="68">
        <v>23</v>
      </c>
      <c r="Q322" s="245">
        <f t="shared" si="57"/>
        <v>1</v>
      </c>
      <c r="R322" s="245">
        <f t="shared" si="58"/>
        <v>0</v>
      </c>
      <c r="T322" s="104"/>
    </row>
    <row r="323" spans="1:20" ht="15.75" customHeight="1" x14ac:dyDescent="0.25">
      <c r="A323" s="58">
        <v>1102</v>
      </c>
      <c r="B323" s="154"/>
      <c r="C323" s="154"/>
      <c r="D323" s="154"/>
      <c r="E323" s="154"/>
      <c r="F323" s="154"/>
      <c r="G323" s="154"/>
      <c r="H323" s="154">
        <v>15</v>
      </c>
      <c r="I323" s="154"/>
      <c r="J323" s="154"/>
      <c r="K323" s="144"/>
      <c r="L323" s="237"/>
      <c r="M323" s="129"/>
      <c r="N323" s="238"/>
      <c r="O323" s="67">
        <f>IF(H323=0,"",H323/G322)</f>
        <v>0.88235294117647056</v>
      </c>
      <c r="P323" s="68">
        <v>23</v>
      </c>
      <c r="Q323" s="245">
        <f t="shared" si="57"/>
        <v>1</v>
      </c>
      <c r="R323" s="245">
        <f t="shared" si="58"/>
        <v>0</v>
      </c>
      <c r="T323" s="104"/>
    </row>
    <row r="324" spans="1:20" ht="15.75" customHeight="1" x14ac:dyDescent="0.25">
      <c r="A324" s="58">
        <v>1201</v>
      </c>
      <c r="B324" s="154"/>
      <c r="C324" s="154"/>
      <c r="D324" s="154"/>
      <c r="E324" s="154"/>
      <c r="F324" s="154"/>
      <c r="G324" s="154"/>
      <c r="H324" s="154"/>
      <c r="I324" s="154">
        <v>15</v>
      </c>
      <c r="J324" s="154"/>
      <c r="K324" s="144">
        <v>2</v>
      </c>
      <c r="L324" s="237"/>
      <c r="M324" s="129"/>
      <c r="N324" s="238"/>
      <c r="O324" s="67">
        <f>IF(I324=0,"",I324/H323)</f>
        <v>1</v>
      </c>
      <c r="P324" s="68">
        <v>23</v>
      </c>
      <c r="Q324" s="245">
        <f t="shared" si="57"/>
        <v>1</v>
      </c>
      <c r="R324" s="245">
        <f t="shared" si="58"/>
        <v>0</v>
      </c>
      <c r="T324" s="104"/>
    </row>
    <row r="325" spans="1:20" ht="15.75" customHeight="1" x14ac:dyDescent="0.25">
      <c r="A325" s="58">
        <v>1202</v>
      </c>
      <c r="B325" s="154"/>
      <c r="C325" s="154"/>
      <c r="D325" s="154"/>
      <c r="E325" s="154"/>
      <c r="F325" s="154"/>
      <c r="G325" s="154"/>
      <c r="H325" s="154"/>
      <c r="I325" s="154"/>
      <c r="J325" s="154">
        <v>13</v>
      </c>
      <c r="K325" s="144">
        <v>10</v>
      </c>
      <c r="L325" s="237"/>
      <c r="M325" s="129"/>
      <c r="N325" s="238"/>
      <c r="O325" s="71">
        <f>IF(J325=0,"",J325/I324)</f>
        <v>0.8666666666666667</v>
      </c>
      <c r="P325" s="68">
        <v>21</v>
      </c>
      <c r="Q325" s="71">
        <f t="shared" si="57"/>
        <v>0.91304347826086951</v>
      </c>
      <c r="R325" s="71">
        <f t="shared" si="58"/>
        <v>8.6956521739130488E-2</v>
      </c>
      <c r="T325" s="104"/>
    </row>
    <row r="326" spans="1:20" ht="15.75" customHeight="1" x14ac:dyDescent="0.25">
      <c r="A326" s="58">
        <v>1301</v>
      </c>
      <c r="B326" s="154"/>
      <c r="C326" s="154"/>
      <c r="D326" s="154"/>
      <c r="E326" s="154"/>
      <c r="F326" s="154"/>
      <c r="G326" s="154"/>
      <c r="H326" s="154"/>
      <c r="I326" s="154"/>
      <c r="J326" s="154">
        <v>7</v>
      </c>
      <c r="K326" s="144">
        <v>4</v>
      </c>
      <c r="L326" s="237"/>
      <c r="M326" s="129"/>
      <c r="N326" s="239"/>
      <c r="O326" s="129"/>
      <c r="P326" s="68">
        <v>11</v>
      </c>
      <c r="Q326" s="129"/>
      <c r="R326" s="246"/>
      <c r="T326" s="104"/>
    </row>
    <row r="327" spans="1:20" ht="15.75" customHeight="1" x14ac:dyDescent="0.25">
      <c r="A327" s="58">
        <v>1302</v>
      </c>
      <c r="B327" s="154"/>
      <c r="C327" s="154"/>
      <c r="D327" s="154"/>
      <c r="E327" s="154"/>
      <c r="F327" s="154"/>
      <c r="G327" s="154"/>
      <c r="H327" s="154"/>
      <c r="I327" s="154"/>
      <c r="J327" s="154">
        <v>2</v>
      </c>
      <c r="K327" s="144"/>
      <c r="L327" s="237"/>
      <c r="M327" s="129"/>
      <c r="N327" s="239"/>
      <c r="O327" s="247"/>
      <c r="P327" s="109">
        <v>6</v>
      </c>
      <c r="Q327" s="248"/>
      <c r="R327" s="247"/>
      <c r="T327" s="104"/>
    </row>
    <row r="328" spans="1:20" ht="15.75" customHeight="1" x14ac:dyDescent="0.25">
      <c r="A328" s="58">
        <v>1401</v>
      </c>
      <c r="B328" s="154"/>
      <c r="C328" s="154"/>
      <c r="D328" s="154"/>
      <c r="E328" s="154"/>
      <c r="F328" s="154"/>
      <c r="G328" s="154"/>
      <c r="H328" s="154"/>
      <c r="I328" s="154"/>
      <c r="J328" s="154">
        <v>3</v>
      </c>
      <c r="K328" s="144">
        <v>2</v>
      </c>
      <c r="L328" s="237"/>
      <c r="M328" s="129"/>
      <c r="N328" s="239"/>
      <c r="O328" s="247"/>
      <c r="P328" s="202">
        <v>7</v>
      </c>
      <c r="Q328" s="248"/>
      <c r="R328" s="247"/>
      <c r="T328" s="104"/>
    </row>
    <row r="329" spans="1:20" ht="15.75" customHeight="1" x14ac:dyDescent="0.25">
      <c r="A329" s="58">
        <v>1402</v>
      </c>
      <c r="B329" s="154"/>
      <c r="C329" s="154"/>
      <c r="D329" s="154"/>
      <c r="E329" s="154"/>
      <c r="F329" s="154"/>
      <c r="G329" s="154"/>
      <c r="H329" s="154"/>
      <c r="I329" s="154"/>
      <c r="J329" s="154">
        <v>4</v>
      </c>
      <c r="K329" s="144"/>
      <c r="L329" s="237"/>
      <c r="M329" s="129"/>
      <c r="N329" s="239"/>
      <c r="O329" s="249"/>
      <c r="P329" s="204">
        <v>4</v>
      </c>
      <c r="Q329" s="250"/>
      <c r="R329" s="247"/>
      <c r="T329" s="104"/>
    </row>
    <row r="330" spans="1:20" ht="15.75" customHeight="1" x14ac:dyDescent="0.25">
      <c r="A330" s="58">
        <v>1501</v>
      </c>
      <c r="B330" s="154"/>
      <c r="C330" s="154"/>
      <c r="D330" s="154"/>
      <c r="E330" s="154"/>
      <c r="F330" s="154"/>
      <c r="G330" s="154"/>
      <c r="H330" s="154"/>
      <c r="I330" s="154"/>
      <c r="J330" s="154">
        <v>4</v>
      </c>
      <c r="K330" s="144">
        <v>4</v>
      </c>
      <c r="L330" s="237"/>
      <c r="M330" s="129"/>
      <c r="N330" s="239"/>
      <c r="O330" s="249"/>
      <c r="P330" s="204">
        <v>4</v>
      </c>
      <c r="Q330" s="250"/>
      <c r="R330" s="247"/>
      <c r="T330" s="104"/>
    </row>
    <row r="331" spans="1:20" ht="15.75" customHeight="1" x14ac:dyDescent="0.25">
      <c r="A331" s="58">
        <v>1502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44"/>
      <c r="L331" s="237"/>
      <c r="M331" s="129"/>
      <c r="N331" s="239"/>
      <c r="O331" s="197" t="s">
        <v>83</v>
      </c>
      <c r="P331" s="203">
        <v>18</v>
      </c>
      <c r="Q331" s="111">
        <f>K334</f>
        <v>22</v>
      </c>
      <c r="R331" s="199" t="s">
        <v>11</v>
      </c>
      <c r="T331" s="104"/>
    </row>
    <row r="332" spans="1:20" ht="15.75" customHeight="1" x14ac:dyDescent="0.25">
      <c r="A332" s="58">
        <v>1601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44"/>
      <c r="L332" s="237"/>
      <c r="M332" s="129"/>
      <c r="N332" s="239"/>
      <c r="O332" s="198" t="s">
        <v>85</v>
      </c>
      <c r="P332" s="86">
        <f>IF(P331/B317=0,"",P331/B317)</f>
        <v>0.54545454545454541</v>
      </c>
      <c r="Q332" s="112">
        <f>IF(P331/Q331=0,"",P331/Q331)</f>
        <v>0.81818181818181823</v>
      </c>
      <c r="R332" s="200" t="s">
        <v>86</v>
      </c>
      <c r="T332" s="104"/>
    </row>
    <row r="333" spans="1:20" ht="15.75" customHeight="1" x14ac:dyDescent="0.25">
      <c r="A333" s="58">
        <v>1602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44"/>
      <c r="L333" s="240"/>
      <c r="M333" s="241"/>
      <c r="N333" s="242"/>
      <c r="O333" s="90"/>
      <c r="P333" s="91"/>
      <c r="Q333" s="91"/>
      <c r="R333" s="113"/>
      <c r="T333" s="104"/>
    </row>
    <row r="334" spans="1:20" ht="18" customHeight="1" x14ac:dyDescent="0.25">
      <c r="A334" s="28"/>
      <c r="B334" s="297" t="s">
        <v>111</v>
      </c>
      <c r="C334" s="297"/>
      <c r="D334" s="297"/>
      <c r="E334" s="297"/>
      <c r="F334" s="297"/>
      <c r="G334" s="297"/>
      <c r="H334" s="297"/>
      <c r="I334" s="297"/>
      <c r="J334" s="297"/>
      <c r="K334" s="93">
        <f>SUM(K317:K330)</f>
        <v>22</v>
      </c>
      <c r="L334" s="94">
        <f>IF(SUM(K324:K325)=0,"",SUM(K324:K325)/B317)</f>
        <v>0.36363636363636365</v>
      </c>
      <c r="M334" s="94">
        <f>IF(K334=0,"",K334/B317)</f>
        <v>0.66666666666666663</v>
      </c>
      <c r="N334" s="94">
        <f>IF(K325=0,"",M334-L334)</f>
        <v>0.30303030303030298</v>
      </c>
      <c r="O334" s="3"/>
      <c r="P334" s="29"/>
      <c r="Q334" s="22"/>
      <c r="R334" s="3"/>
      <c r="T334" s="104"/>
    </row>
    <row r="335" spans="1:20" ht="12.75" customHeight="1" x14ac:dyDescent="0.2">
      <c r="L335" s="3"/>
      <c r="M335" s="3"/>
      <c r="O335" s="3"/>
    </row>
    <row r="336" spans="1:20" ht="12.75" customHeight="1" x14ac:dyDescent="0.2">
      <c r="L336" s="3"/>
      <c r="M336" s="3"/>
      <c r="O336" s="3"/>
    </row>
    <row r="337" spans="1:20" s="222" customFormat="1" ht="26.25" customHeight="1" x14ac:dyDescent="0.4">
      <c r="A337" s="166"/>
      <c r="B337" s="327" t="s">
        <v>99</v>
      </c>
      <c r="C337" s="327"/>
      <c r="D337" s="327"/>
      <c r="E337" s="327"/>
      <c r="F337" s="327"/>
      <c r="G337" s="327"/>
      <c r="H337" s="327"/>
      <c r="I337" s="327"/>
      <c r="J337" s="327"/>
      <c r="K337" s="223" t="s">
        <v>56</v>
      </c>
      <c r="L337" s="3"/>
      <c r="M337" s="3"/>
      <c r="N337" s="29"/>
      <c r="O337" s="3"/>
      <c r="P337" s="29"/>
      <c r="Q337" s="29"/>
      <c r="R337" s="29"/>
    </row>
    <row r="338" spans="1:20" ht="20.25" customHeight="1" x14ac:dyDescent="0.2">
      <c r="A338" s="319" t="s">
        <v>10</v>
      </c>
      <c r="B338" s="301" t="s">
        <v>100</v>
      </c>
      <c r="C338" s="302"/>
      <c r="D338" s="302"/>
      <c r="E338" s="302"/>
      <c r="F338" s="302"/>
      <c r="G338" s="302"/>
      <c r="H338" s="302"/>
      <c r="I338" s="302"/>
      <c r="J338" s="303"/>
      <c r="K338" s="304" t="s">
        <v>11</v>
      </c>
      <c r="L338" s="296" t="s">
        <v>3</v>
      </c>
      <c r="M338" s="296" t="s">
        <v>4</v>
      </c>
      <c r="N338" s="306" t="s">
        <v>5</v>
      </c>
      <c r="O338" s="296" t="s">
        <v>6</v>
      </c>
      <c r="P338" s="294" t="s">
        <v>7</v>
      </c>
      <c r="Q338" s="294" t="s">
        <v>8</v>
      </c>
      <c r="R338" s="296" t="s">
        <v>101</v>
      </c>
    </row>
    <row r="339" spans="1:20" ht="15.75" customHeight="1" x14ac:dyDescent="0.25">
      <c r="A339" s="320"/>
      <c r="B339" s="58" t="s">
        <v>102</v>
      </c>
      <c r="C339" s="58" t="s">
        <v>103</v>
      </c>
      <c r="D339" s="58" t="s">
        <v>104</v>
      </c>
      <c r="E339" s="58" t="s">
        <v>105</v>
      </c>
      <c r="F339" s="58" t="s">
        <v>106</v>
      </c>
      <c r="G339" s="58" t="s">
        <v>107</v>
      </c>
      <c r="H339" s="58" t="s">
        <v>108</v>
      </c>
      <c r="I339" s="58" t="s">
        <v>109</v>
      </c>
      <c r="J339" s="58" t="s">
        <v>110</v>
      </c>
      <c r="K339" s="305"/>
      <c r="L339" s="295"/>
      <c r="M339" s="295"/>
      <c r="N339" s="295"/>
      <c r="O339" s="295"/>
      <c r="P339" s="295"/>
      <c r="Q339" s="295"/>
      <c r="R339" s="295"/>
      <c r="T339" s="104"/>
    </row>
    <row r="340" spans="1:20" ht="15.75" customHeight="1" x14ac:dyDescent="0.25">
      <c r="A340" s="58" t="s">
        <v>56</v>
      </c>
      <c r="B340" s="154">
        <v>30</v>
      </c>
      <c r="C340" s="154"/>
      <c r="D340" s="154"/>
      <c r="E340" s="154"/>
      <c r="F340" s="154"/>
      <c r="G340" s="154"/>
      <c r="H340" s="154"/>
      <c r="I340" s="154"/>
      <c r="J340" s="154"/>
      <c r="K340" s="144"/>
      <c r="L340" s="234"/>
      <c r="M340" s="235"/>
      <c r="N340" s="236"/>
      <c r="O340" s="243"/>
      <c r="P340" s="63">
        <f>B340</f>
        <v>30</v>
      </c>
      <c r="Q340" s="244"/>
      <c r="R340" s="243"/>
      <c r="T340" s="104"/>
    </row>
    <row r="341" spans="1:20" ht="15.75" customHeight="1" x14ac:dyDescent="0.25">
      <c r="A341" s="58" t="s">
        <v>57</v>
      </c>
      <c r="B341" s="154"/>
      <c r="C341" s="154">
        <v>23</v>
      </c>
      <c r="D341" s="154"/>
      <c r="E341" s="154"/>
      <c r="F341" s="154"/>
      <c r="G341" s="154"/>
      <c r="H341" s="154"/>
      <c r="I341" s="154"/>
      <c r="J341" s="154"/>
      <c r="K341" s="144"/>
      <c r="L341" s="237"/>
      <c r="M341" s="129"/>
      <c r="N341" s="238"/>
      <c r="O341" s="67">
        <f>IF(C341=0,"",C341/B340)</f>
        <v>0.76666666666666672</v>
      </c>
      <c r="P341" s="68">
        <v>23</v>
      </c>
      <c r="Q341" s="245">
        <f t="shared" ref="Q341:Q348" si="59">IF(P341=0,"",P341/P340)</f>
        <v>0.76666666666666672</v>
      </c>
      <c r="R341" s="245">
        <f t="shared" ref="R341:R348" si="60">IF(P341=0,"",100%-Q341)</f>
        <v>0.23333333333333328</v>
      </c>
      <c r="T341" s="104"/>
    </row>
    <row r="342" spans="1:20" ht="15.75" customHeight="1" x14ac:dyDescent="0.25">
      <c r="A342" s="58">
        <v>1001</v>
      </c>
      <c r="B342" s="154"/>
      <c r="C342" s="154"/>
      <c r="D342" s="154">
        <v>21</v>
      </c>
      <c r="E342" s="154"/>
      <c r="F342" s="154"/>
      <c r="G342" s="154"/>
      <c r="H342" s="154"/>
      <c r="I342" s="154"/>
      <c r="J342" s="154"/>
      <c r="K342" s="144"/>
      <c r="L342" s="237"/>
      <c r="M342" s="129"/>
      <c r="N342" s="238"/>
      <c r="O342" s="67">
        <f>IF(D342=0,"",D342/C341)</f>
        <v>0.91304347826086951</v>
      </c>
      <c r="P342" s="68">
        <v>21</v>
      </c>
      <c r="Q342" s="245">
        <f t="shared" si="59"/>
        <v>0.91304347826086951</v>
      </c>
      <c r="R342" s="245">
        <f t="shared" si="60"/>
        <v>8.6956521739130488E-2</v>
      </c>
      <c r="T342" s="70">
        <f>P342/P340</f>
        <v>0.7</v>
      </c>
    </row>
    <row r="343" spans="1:20" ht="15.75" customHeight="1" x14ac:dyDescent="0.25">
      <c r="A343" s="58">
        <v>1002</v>
      </c>
      <c r="B343" s="154"/>
      <c r="C343" s="154"/>
      <c r="D343" s="154"/>
      <c r="E343" s="154">
        <v>14</v>
      </c>
      <c r="F343" s="154"/>
      <c r="G343" s="154"/>
      <c r="H343" s="154"/>
      <c r="I343" s="154"/>
      <c r="J343" s="154"/>
      <c r="K343" s="144"/>
      <c r="L343" s="237"/>
      <c r="M343" s="129"/>
      <c r="N343" s="238"/>
      <c r="O343" s="67">
        <f>IF(E343=0,"",E343/D342)</f>
        <v>0.66666666666666663</v>
      </c>
      <c r="P343" s="68">
        <v>18</v>
      </c>
      <c r="Q343" s="245">
        <f t="shared" si="59"/>
        <v>0.8571428571428571</v>
      </c>
      <c r="R343" s="245">
        <f t="shared" si="60"/>
        <v>0.1428571428571429</v>
      </c>
      <c r="T343" s="104"/>
    </row>
    <row r="344" spans="1:20" ht="15.75" customHeight="1" x14ac:dyDescent="0.25">
      <c r="A344" s="58">
        <v>1101</v>
      </c>
      <c r="B344" s="154"/>
      <c r="C344" s="154"/>
      <c r="D344" s="154"/>
      <c r="E344" s="154"/>
      <c r="F344" s="154">
        <v>14</v>
      </c>
      <c r="G344" s="154"/>
      <c r="H344" s="154"/>
      <c r="I344" s="154"/>
      <c r="J344" s="154"/>
      <c r="K344" s="144"/>
      <c r="L344" s="237"/>
      <c r="M344" s="129"/>
      <c r="N344" s="238"/>
      <c r="O344" s="67">
        <f>IF(F344=0,"",F344/E343)</f>
        <v>1</v>
      </c>
      <c r="P344" s="68">
        <v>17</v>
      </c>
      <c r="Q344" s="245">
        <f t="shared" si="59"/>
        <v>0.94444444444444442</v>
      </c>
      <c r="R344" s="245">
        <f t="shared" si="60"/>
        <v>5.555555555555558E-2</v>
      </c>
      <c r="T344" s="104"/>
    </row>
    <row r="345" spans="1:20" ht="15.75" customHeight="1" x14ac:dyDescent="0.25">
      <c r="A345" s="58">
        <v>1102</v>
      </c>
      <c r="B345" s="154"/>
      <c r="C345" s="154"/>
      <c r="D345" s="154"/>
      <c r="E345" s="154"/>
      <c r="F345" s="154"/>
      <c r="G345" s="154">
        <v>8</v>
      </c>
      <c r="H345" s="154"/>
      <c r="I345" s="154"/>
      <c r="J345" s="154"/>
      <c r="K345" s="144"/>
      <c r="L345" s="237"/>
      <c r="M345" s="129"/>
      <c r="N345" s="238"/>
      <c r="O345" s="67">
        <f>IF(G345=0,"",G345/F344)</f>
        <v>0.5714285714285714</v>
      </c>
      <c r="P345" s="68">
        <v>13</v>
      </c>
      <c r="Q345" s="245">
        <f t="shared" si="59"/>
        <v>0.76470588235294112</v>
      </c>
      <c r="R345" s="245">
        <f t="shared" si="60"/>
        <v>0.23529411764705888</v>
      </c>
      <c r="T345" s="104"/>
    </row>
    <row r="346" spans="1:20" ht="15.75" customHeight="1" x14ac:dyDescent="0.25">
      <c r="A346" s="58">
        <v>1201</v>
      </c>
      <c r="B346" s="154"/>
      <c r="C346" s="154"/>
      <c r="D346" s="154"/>
      <c r="E346" s="154"/>
      <c r="F346" s="154"/>
      <c r="G346" s="154"/>
      <c r="H346" s="154">
        <v>6</v>
      </c>
      <c r="I346" s="154"/>
      <c r="J346" s="154"/>
      <c r="K346" s="144"/>
      <c r="L346" s="237"/>
      <c r="M346" s="129"/>
      <c r="N346" s="238"/>
      <c r="O346" s="67">
        <f>IF(H346=0,"",H346/G345)</f>
        <v>0.75</v>
      </c>
      <c r="P346" s="68">
        <v>12</v>
      </c>
      <c r="Q346" s="245">
        <f t="shared" si="59"/>
        <v>0.92307692307692313</v>
      </c>
      <c r="R346" s="245">
        <f t="shared" si="60"/>
        <v>7.6923076923076872E-2</v>
      </c>
      <c r="T346" s="104"/>
    </row>
    <row r="347" spans="1:20" ht="15.75" customHeight="1" x14ac:dyDescent="0.25">
      <c r="A347" s="58">
        <v>1202</v>
      </c>
      <c r="B347" s="154"/>
      <c r="C347" s="154"/>
      <c r="D347" s="154"/>
      <c r="E347" s="154"/>
      <c r="F347" s="154"/>
      <c r="G347" s="154"/>
      <c r="H347" s="154"/>
      <c r="I347" s="154">
        <v>6</v>
      </c>
      <c r="J347" s="154"/>
      <c r="K347" s="144"/>
      <c r="L347" s="237"/>
      <c r="M347" s="129"/>
      <c r="N347" s="238"/>
      <c r="O347" s="67">
        <f>IF(I347=0,"",I347/H346)</f>
        <v>1</v>
      </c>
      <c r="P347" s="68">
        <v>10</v>
      </c>
      <c r="Q347" s="245">
        <f t="shared" si="59"/>
        <v>0.83333333333333337</v>
      </c>
      <c r="R347" s="245">
        <f t="shared" si="60"/>
        <v>0.16666666666666663</v>
      </c>
      <c r="T347" s="104"/>
    </row>
    <row r="348" spans="1:20" ht="15.75" customHeight="1" x14ac:dyDescent="0.25">
      <c r="A348" s="58">
        <v>1301</v>
      </c>
      <c r="B348" s="154"/>
      <c r="C348" s="154"/>
      <c r="D348" s="154"/>
      <c r="E348" s="154"/>
      <c r="F348" s="154"/>
      <c r="G348" s="154"/>
      <c r="H348" s="154"/>
      <c r="I348" s="154"/>
      <c r="J348" s="154">
        <v>6</v>
      </c>
      <c r="K348" s="144">
        <v>5</v>
      </c>
      <c r="L348" s="237"/>
      <c r="M348" s="129"/>
      <c r="N348" s="238"/>
      <c r="O348" s="71">
        <f>IF(J348=0,"",J348/I347)</f>
        <v>1</v>
      </c>
      <c r="P348" s="68">
        <v>9</v>
      </c>
      <c r="Q348" s="71">
        <f t="shared" si="59"/>
        <v>0.9</v>
      </c>
      <c r="R348" s="71">
        <f t="shared" si="60"/>
        <v>9.9999999999999978E-2</v>
      </c>
      <c r="T348" s="104"/>
    </row>
    <row r="349" spans="1:20" ht="15.75" customHeight="1" x14ac:dyDescent="0.25">
      <c r="A349" s="58">
        <v>1302</v>
      </c>
      <c r="B349" s="154"/>
      <c r="C349" s="154"/>
      <c r="D349" s="154"/>
      <c r="E349" s="154"/>
      <c r="F349" s="154"/>
      <c r="G349" s="154"/>
      <c r="H349" s="154"/>
      <c r="I349" s="154"/>
      <c r="J349" s="154">
        <v>2</v>
      </c>
      <c r="K349" s="144"/>
      <c r="L349" s="237"/>
      <c r="M349" s="129"/>
      <c r="N349" s="239"/>
      <c r="O349" s="129"/>
      <c r="P349" s="68">
        <v>9</v>
      </c>
      <c r="Q349" s="129"/>
      <c r="R349" s="246"/>
      <c r="T349" s="104"/>
    </row>
    <row r="350" spans="1:20" ht="15.75" customHeight="1" x14ac:dyDescent="0.25">
      <c r="A350" s="58">
        <v>1401</v>
      </c>
      <c r="B350" s="154"/>
      <c r="C350" s="154"/>
      <c r="D350" s="154"/>
      <c r="E350" s="154"/>
      <c r="F350" s="154"/>
      <c r="G350" s="154"/>
      <c r="H350" s="154"/>
      <c r="I350" s="154"/>
      <c r="J350" s="154">
        <v>4</v>
      </c>
      <c r="K350" s="144">
        <v>2</v>
      </c>
      <c r="L350" s="237"/>
      <c r="M350" s="129"/>
      <c r="N350" s="239"/>
      <c r="O350" s="247"/>
      <c r="P350" s="109">
        <v>9</v>
      </c>
      <c r="Q350" s="248"/>
      <c r="R350" s="247"/>
      <c r="T350" s="104"/>
    </row>
    <row r="351" spans="1:20" ht="15.75" customHeight="1" x14ac:dyDescent="0.25">
      <c r="A351" s="58">
        <v>1402</v>
      </c>
      <c r="B351" s="154"/>
      <c r="C351" s="154"/>
      <c r="D351" s="154"/>
      <c r="E351" s="154"/>
      <c r="F351" s="154"/>
      <c r="G351" s="154"/>
      <c r="H351" s="154"/>
      <c r="I351" s="154"/>
      <c r="J351" s="154">
        <v>5</v>
      </c>
      <c r="K351" s="144">
        <v>4</v>
      </c>
      <c r="L351" s="237"/>
      <c r="M351" s="129"/>
      <c r="N351" s="239"/>
      <c r="O351" s="247"/>
      <c r="P351" s="202">
        <v>6</v>
      </c>
      <c r="Q351" s="248"/>
      <c r="R351" s="247"/>
      <c r="T351" s="104"/>
    </row>
    <row r="352" spans="1:20" ht="15.75" customHeight="1" x14ac:dyDescent="0.25">
      <c r="A352" s="58">
        <v>1501</v>
      </c>
      <c r="B352" s="154"/>
      <c r="C352" s="154"/>
      <c r="D352" s="154"/>
      <c r="E352" s="154"/>
      <c r="F352" s="154"/>
      <c r="G352" s="154"/>
      <c r="H352" s="154"/>
      <c r="I352" s="154"/>
      <c r="J352" s="154">
        <v>1</v>
      </c>
      <c r="K352" s="144">
        <v>1</v>
      </c>
      <c r="L352" s="237"/>
      <c r="M352" s="129"/>
      <c r="N352" s="239"/>
      <c r="O352" s="249"/>
      <c r="P352" s="204">
        <v>2</v>
      </c>
      <c r="Q352" s="250"/>
      <c r="R352" s="247"/>
      <c r="T352" s="104"/>
    </row>
    <row r="353" spans="1:20" ht="15.75" customHeight="1" x14ac:dyDescent="0.25">
      <c r="A353" s="58">
        <v>1502</v>
      </c>
      <c r="B353" s="154"/>
      <c r="C353" s="154"/>
      <c r="D353" s="154"/>
      <c r="E353" s="154"/>
      <c r="F353" s="154"/>
      <c r="G353" s="154"/>
      <c r="H353" s="154"/>
      <c r="I353" s="154"/>
      <c r="J353" s="154">
        <v>1</v>
      </c>
      <c r="K353" s="144">
        <v>1</v>
      </c>
      <c r="L353" s="237"/>
      <c r="M353" s="129"/>
      <c r="N353" s="239"/>
      <c r="O353" s="249"/>
      <c r="P353" s="204">
        <v>1</v>
      </c>
      <c r="Q353" s="250"/>
      <c r="R353" s="247"/>
      <c r="T353" s="104"/>
    </row>
    <row r="354" spans="1:20" ht="15.75" customHeight="1" x14ac:dyDescent="0.25">
      <c r="A354" s="58">
        <v>1601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44"/>
      <c r="L354" s="237"/>
      <c r="M354" s="129"/>
      <c r="N354" s="239"/>
      <c r="O354" s="197" t="s">
        <v>83</v>
      </c>
      <c r="P354" s="203">
        <v>7</v>
      </c>
      <c r="Q354" s="111">
        <f>K357</f>
        <v>13</v>
      </c>
      <c r="R354" s="199" t="s">
        <v>11</v>
      </c>
      <c r="T354" s="104"/>
    </row>
    <row r="355" spans="1:20" ht="15.75" customHeight="1" x14ac:dyDescent="0.25">
      <c r="A355" s="58">
        <v>1602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44"/>
      <c r="L355" s="237"/>
      <c r="M355" s="129"/>
      <c r="N355" s="239"/>
      <c r="O355" s="198" t="s">
        <v>85</v>
      </c>
      <c r="P355" s="86">
        <f>IF(P354/B340=0,"",P354/B340)</f>
        <v>0.23333333333333334</v>
      </c>
      <c r="Q355" s="112">
        <f>IF(P354/Q354=0,"",P354/Q354)</f>
        <v>0.53846153846153844</v>
      </c>
      <c r="R355" s="200" t="s">
        <v>86</v>
      </c>
      <c r="T355" s="104"/>
    </row>
    <row r="356" spans="1:20" ht="15.75" customHeight="1" x14ac:dyDescent="0.25">
      <c r="A356" s="58">
        <v>1701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44"/>
      <c r="L356" s="240"/>
      <c r="M356" s="241"/>
      <c r="N356" s="242"/>
      <c r="O356" s="90"/>
      <c r="P356" s="91"/>
      <c r="Q356" s="91"/>
      <c r="R356" s="113"/>
      <c r="T356" s="104"/>
    </row>
    <row r="357" spans="1:20" ht="18" customHeight="1" x14ac:dyDescent="0.25">
      <c r="A357" s="28"/>
      <c r="B357" s="297" t="s">
        <v>111</v>
      </c>
      <c r="C357" s="297"/>
      <c r="D357" s="297"/>
      <c r="E357" s="297"/>
      <c r="F357" s="297"/>
      <c r="G357" s="297"/>
      <c r="H357" s="297"/>
      <c r="I357" s="297"/>
      <c r="J357" s="297"/>
      <c r="K357" s="93">
        <f>SUM(K340:K353)</f>
        <v>13</v>
      </c>
      <c r="L357" s="94">
        <f>IF(SUM(K347:K348)=0,"",SUM(K347:K348)/B340)</f>
        <v>0.16666666666666666</v>
      </c>
      <c r="M357" s="94">
        <f>IF(K357=0,"",K357/B340)</f>
        <v>0.43333333333333335</v>
      </c>
      <c r="N357" s="94">
        <f>IF(K348=0,"",M357-L357)</f>
        <v>0.26666666666666672</v>
      </c>
      <c r="O357" s="3"/>
      <c r="P357" s="29"/>
      <c r="Q357" s="22"/>
      <c r="R357" s="3"/>
      <c r="T357" s="104"/>
    </row>
    <row r="358" spans="1:20" ht="12.75" customHeight="1" x14ac:dyDescent="0.2">
      <c r="L358" s="3"/>
      <c r="M358" s="3"/>
      <c r="N358" s="3"/>
      <c r="O358" s="3"/>
    </row>
    <row r="359" spans="1:20" ht="12.75" customHeight="1" x14ac:dyDescent="0.2">
      <c r="L359" s="3"/>
      <c r="M359" s="3"/>
      <c r="N359" s="3"/>
      <c r="O359" s="3"/>
    </row>
    <row r="360" spans="1:20" s="222" customFormat="1" ht="26.25" x14ac:dyDescent="0.4">
      <c r="A360" s="166"/>
      <c r="B360" s="327" t="s">
        <v>99</v>
      </c>
      <c r="C360" s="327"/>
      <c r="D360" s="327"/>
      <c r="E360" s="327"/>
      <c r="F360" s="327"/>
      <c r="G360" s="327"/>
      <c r="H360" s="327"/>
      <c r="I360" s="327"/>
      <c r="J360" s="327"/>
      <c r="K360" s="223" t="s">
        <v>57</v>
      </c>
      <c r="L360" s="3"/>
      <c r="M360" s="3"/>
      <c r="N360" s="29"/>
      <c r="O360" s="3"/>
      <c r="P360" s="29"/>
      <c r="Q360" s="29"/>
      <c r="R360" s="29"/>
    </row>
    <row r="361" spans="1:20" ht="20.25" x14ac:dyDescent="0.2">
      <c r="A361" s="319" t="s">
        <v>10</v>
      </c>
      <c r="B361" s="301" t="s">
        <v>100</v>
      </c>
      <c r="C361" s="302"/>
      <c r="D361" s="302"/>
      <c r="E361" s="302"/>
      <c r="F361" s="302"/>
      <c r="G361" s="302"/>
      <c r="H361" s="302"/>
      <c r="I361" s="302"/>
      <c r="J361" s="303"/>
      <c r="K361" s="304" t="s">
        <v>11</v>
      </c>
      <c r="L361" s="296" t="s">
        <v>3</v>
      </c>
      <c r="M361" s="296" t="s">
        <v>4</v>
      </c>
      <c r="N361" s="306" t="s">
        <v>5</v>
      </c>
      <c r="O361" s="296" t="s">
        <v>6</v>
      </c>
      <c r="P361" s="294" t="s">
        <v>7</v>
      </c>
      <c r="Q361" s="294" t="s">
        <v>8</v>
      </c>
      <c r="R361" s="296" t="s">
        <v>101</v>
      </c>
    </row>
    <row r="362" spans="1:20" ht="15.75" customHeight="1" x14ac:dyDescent="0.25">
      <c r="A362" s="320"/>
      <c r="B362" s="58" t="s">
        <v>102</v>
      </c>
      <c r="C362" s="58" t="s">
        <v>103</v>
      </c>
      <c r="D362" s="58" t="s">
        <v>104</v>
      </c>
      <c r="E362" s="58" t="s">
        <v>105</v>
      </c>
      <c r="F362" s="58" t="s">
        <v>106</v>
      </c>
      <c r="G362" s="58" t="s">
        <v>107</v>
      </c>
      <c r="H362" s="58" t="s">
        <v>108</v>
      </c>
      <c r="I362" s="58" t="s">
        <v>109</v>
      </c>
      <c r="J362" s="58" t="s">
        <v>110</v>
      </c>
      <c r="K362" s="305"/>
      <c r="L362" s="295"/>
      <c r="M362" s="295"/>
      <c r="N362" s="295"/>
      <c r="O362" s="295"/>
      <c r="P362" s="295"/>
      <c r="Q362" s="295"/>
      <c r="R362" s="295"/>
      <c r="T362" s="104"/>
    </row>
    <row r="363" spans="1:20" ht="15.75" customHeight="1" x14ac:dyDescent="0.25">
      <c r="A363" s="58" t="s">
        <v>57</v>
      </c>
      <c r="B363" s="154">
        <v>33</v>
      </c>
      <c r="C363" s="154"/>
      <c r="D363" s="154"/>
      <c r="E363" s="154"/>
      <c r="F363" s="154"/>
      <c r="G363" s="154"/>
      <c r="H363" s="154"/>
      <c r="I363" s="154"/>
      <c r="J363" s="154"/>
      <c r="K363" s="144"/>
      <c r="L363" s="234"/>
      <c r="M363" s="235"/>
      <c r="N363" s="236"/>
      <c r="O363" s="243"/>
      <c r="P363" s="63">
        <f>B363</f>
        <v>33</v>
      </c>
      <c r="Q363" s="244"/>
      <c r="R363" s="243"/>
      <c r="T363" s="104"/>
    </row>
    <row r="364" spans="1:20" ht="15.75" customHeight="1" x14ac:dyDescent="0.25">
      <c r="A364" s="58">
        <v>1001</v>
      </c>
      <c r="B364" s="154"/>
      <c r="C364" s="154">
        <v>28</v>
      </c>
      <c r="D364" s="154"/>
      <c r="E364" s="154"/>
      <c r="F364" s="154"/>
      <c r="G364" s="154"/>
      <c r="H364" s="154"/>
      <c r="I364" s="154"/>
      <c r="J364" s="154"/>
      <c r="K364" s="144"/>
      <c r="L364" s="237"/>
      <c r="M364" s="129"/>
      <c r="N364" s="238"/>
      <c r="O364" s="67">
        <f>IF(C364=0,"",C364/B363)</f>
        <v>0.84848484848484851</v>
      </c>
      <c r="P364" s="68">
        <v>29</v>
      </c>
      <c r="Q364" s="245">
        <f t="shared" ref="Q364:Q371" si="61">IF(P364=0,"",P364/P363)</f>
        <v>0.87878787878787878</v>
      </c>
      <c r="R364" s="245">
        <f t="shared" ref="R364:R371" si="62">IF(P364=0,"",100%-Q364)</f>
        <v>0.12121212121212122</v>
      </c>
      <c r="T364" s="104"/>
    </row>
    <row r="365" spans="1:20" ht="15.75" customHeight="1" x14ac:dyDescent="0.25">
      <c r="A365" s="58">
        <v>1002</v>
      </c>
      <c r="B365" s="154"/>
      <c r="C365" s="154"/>
      <c r="D365" s="154">
        <v>19</v>
      </c>
      <c r="E365" s="154"/>
      <c r="F365" s="154"/>
      <c r="G365" s="154"/>
      <c r="H365" s="154"/>
      <c r="I365" s="154"/>
      <c r="J365" s="154"/>
      <c r="K365" s="144"/>
      <c r="L365" s="237"/>
      <c r="M365" s="129"/>
      <c r="N365" s="238"/>
      <c r="O365" s="67">
        <f>IF(D365=0,"",D365/C364)</f>
        <v>0.6785714285714286</v>
      </c>
      <c r="P365" s="68">
        <v>28</v>
      </c>
      <c r="Q365" s="245">
        <f t="shared" si="61"/>
        <v>0.96551724137931039</v>
      </c>
      <c r="R365" s="245">
        <f t="shared" si="62"/>
        <v>3.4482758620689613E-2</v>
      </c>
      <c r="T365" s="70">
        <f>P365/P363</f>
        <v>0.84848484848484851</v>
      </c>
    </row>
    <row r="366" spans="1:20" ht="15.75" customHeight="1" x14ac:dyDescent="0.25">
      <c r="A366" s="58">
        <v>1101</v>
      </c>
      <c r="B366" s="154"/>
      <c r="C366" s="154"/>
      <c r="D366" s="154"/>
      <c r="E366" s="154">
        <v>13</v>
      </c>
      <c r="F366" s="154"/>
      <c r="G366" s="154"/>
      <c r="H366" s="154"/>
      <c r="I366" s="154"/>
      <c r="J366" s="154"/>
      <c r="K366" s="144"/>
      <c r="L366" s="237"/>
      <c r="M366" s="129"/>
      <c r="N366" s="238"/>
      <c r="O366" s="67">
        <f>IF(E366=0,"",E366/D365)</f>
        <v>0.68421052631578949</v>
      </c>
      <c r="P366" s="68">
        <v>26</v>
      </c>
      <c r="Q366" s="245">
        <f t="shared" si="61"/>
        <v>0.9285714285714286</v>
      </c>
      <c r="R366" s="245">
        <f t="shared" si="62"/>
        <v>7.1428571428571397E-2</v>
      </c>
      <c r="T366" s="104"/>
    </row>
    <row r="367" spans="1:20" ht="15.75" customHeight="1" x14ac:dyDescent="0.25">
      <c r="A367" s="58">
        <v>1102</v>
      </c>
      <c r="B367" s="154"/>
      <c r="C367" s="154"/>
      <c r="D367" s="154"/>
      <c r="E367" s="154"/>
      <c r="F367" s="154">
        <v>13</v>
      </c>
      <c r="G367" s="154"/>
      <c r="H367" s="154"/>
      <c r="I367" s="154"/>
      <c r="J367" s="154"/>
      <c r="K367" s="144"/>
      <c r="L367" s="237"/>
      <c r="M367" s="129"/>
      <c r="N367" s="238"/>
      <c r="O367" s="67">
        <f>IF(F367=0,"",F367/E366)</f>
        <v>1</v>
      </c>
      <c r="P367" s="68">
        <v>22</v>
      </c>
      <c r="Q367" s="245">
        <f t="shared" si="61"/>
        <v>0.84615384615384615</v>
      </c>
      <c r="R367" s="245">
        <f t="shared" si="62"/>
        <v>0.15384615384615385</v>
      </c>
      <c r="T367" s="104"/>
    </row>
    <row r="368" spans="1:20" ht="15.75" customHeight="1" x14ac:dyDescent="0.25">
      <c r="A368" s="58">
        <v>1201</v>
      </c>
      <c r="B368" s="154"/>
      <c r="C368" s="154"/>
      <c r="D368" s="154"/>
      <c r="E368" s="154"/>
      <c r="F368" s="154"/>
      <c r="G368" s="154">
        <v>10</v>
      </c>
      <c r="H368" s="154"/>
      <c r="I368" s="154"/>
      <c r="J368" s="154"/>
      <c r="K368" s="144"/>
      <c r="L368" s="237"/>
      <c r="M368" s="129"/>
      <c r="N368" s="238"/>
      <c r="O368" s="67">
        <f>IF(G368=0,"",G368/F367)</f>
        <v>0.76923076923076927</v>
      </c>
      <c r="P368" s="68">
        <v>22</v>
      </c>
      <c r="Q368" s="245">
        <f t="shared" si="61"/>
        <v>1</v>
      </c>
      <c r="R368" s="245">
        <f t="shared" si="62"/>
        <v>0</v>
      </c>
      <c r="T368" s="104"/>
    </row>
    <row r="369" spans="1:20" ht="15.75" customHeight="1" x14ac:dyDescent="0.25">
      <c r="A369" s="58">
        <v>1202</v>
      </c>
      <c r="B369" s="154"/>
      <c r="C369" s="154"/>
      <c r="D369" s="154"/>
      <c r="E369" s="154"/>
      <c r="F369" s="154"/>
      <c r="G369" s="154"/>
      <c r="H369" s="154">
        <v>10</v>
      </c>
      <c r="I369" s="154"/>
      <c r="J369" s="154"/>
      <c r="K369" s="144"/>
      <c r="L369" s="237"/>
      <c r="M369" s="129"/>
      <c r="N369" s="238"/>
      <c r="O369" s="67">
        <f>IF(H369=0,"",H369/G368)</f>
        <v>1</v>
      </c>
      <c r="P369" s="68">
        <v>22</v>
      </c>
      <c r="Q369" s="245">
        <f t="shared" si="61"/>
        <v>1</v>
      </c>
      <c r="R369" s="245">
        <f t="shared" si="62"/>
        <v>0</v>
      </c>
      <c r="T369" s="104"/>
    </row>
    <row r="370" spans="1:20" ht="15.75" customHeight="1" x14ac:dyDescent="0.25">
      <c r="A370" s="58">
        <v>1301</v>
      </c>
      <c r="B370" s="154"/>
      <c r="C370" s="154"/>
      <c r="D370" s="154"/>
      <c r="E370" s="154"/>
      <c r="F370" s="154"/>
      <c r="G370" s="154"/>
      <c r="H370" s="154"/>
      <c r="I370" s="154">
        <v>8</v>
      </c>
      <c r="J370" s="154"/>
      <c r="K370" s="144">
        <v>1</v>
      </c>
      <c r="L370" s="237"/>
      <c r="M370" s="129"/>
      <c r="N370" s="238"/>
      <c r="O370" s="67">
        <f>IF(I370=0,"",I370/H369)</f>
        <v>0.8</v>
      </c>
      <c r="P370" s="68">
        <v>18</v>
      </c>
      <c r="Q370" s="245">
        <f t="shared" si="61"/>
        <v>0.81818181818181823</v>
      </c>
      <c r="R370" s="245">
        <f t="shared" si="62"/>
        <v>0.18181818181818177</v>
      </c>
      <c r="T370" s="104"/>
    </row>
    <row r="371" spans="1:20" ht="15.75" customHeight="1" x14ac:dyDescent="0.25">
      <c r="A371" s="58">
        <v>1302</v>
      </c>
      <c r="B371" s="154"/>
      <c r="C371" s="154"/>
      <c r="D371" s="154"/>
      <c r="E371" s="154"/>
      <c r="F371" s="154"/>
      <c r="G371" s="154"/>
      <c r="H371" s="154"/>
      <c r="I371" s="154"/>
      <c r="J371" s="154">
        <v>7</v>
      </c>
      <c r="K371" s="144">
        <v>6</v>
      </c>
      <c r="L371" s="237"/>
      <c r="M371" s="129"/>
      <c r="N371" s="238"/>
      <c r="O371" s="71">
        <f>IF(J371=0,"",J371/I370)</f>
        <v>0.875</v>
      </c>
      <c r="P371" s="68">
        <v>18</v>
      </c>
      <c r="Q371" s="71">
        <f t="shared" si="61"/>
        <v>1</v>
      </c>
      <c r="R371" s="71">
        <f t="shared" si="62"/>
        <v>0</v>
      </c>
      <c r="T371" s="104"/>
    </row>
    <row r="372" spans="1:20" ht="15.75" customHeight="1" x14ac:dyDescent="0.25">
      <c r="A372" s="58">
        <v>1401</v>
      </c>
      <c r="B372" s="154"/>
      <c r="C372" s="154"/>
      <c r="D372" s="154"/>
      <c r="E372" s="154"/>
      <c r="F372" s="154"/>
      <c r="G372" s="154"/>
      <c r="H372" s="154"/>
      <c r="I372" s="154"/>
      <c r="J372" s="154">
        <v>5</v>
      </c>
      <c r="K372" s="144">
        <v>3</v>
      </c>
      <c r="L372" s="237"/>
      <c r="M372" s="129"/>
      <c r="N372" s="239"/>
      <c r="O372" s="129"/>
      <c r="P372" s="68">
        <v>11</v>
      </c>
      <c r="Q372" s="129"/>
      <c r="R372" s="246"/>
      <c r="T372" s="104"/>
    </row>
    <row r="373" spans="1:20" ht="15.75" customHeight="1" x14ac:dyDescent="0.25">
      <c r="A373" s="58">
        <v>1402</v>
      </c>
      <c r="B373" s="154"/>
      <c r="C373" s="154"/>
      <c r="D373" s="154"/>
      <c r="E373" s="154"/>
      <c r="F373" s="154"/>
      <c r="G373" s="154"/>
      <c r="H373" s="154"/>
      <c r="I373" s="154"/>
      <c r="J373" s="154">
        <v>3</v>
      </c>
      <c r="K373" s="144">
        <v>1</v>
      </c>
      <c r="L373" s="237"/>
      <c r="M373" s="129"/>
      <c r="N373" s="239"/>
      <c r="O373" s="247"/>
      <c r="P373" s="109">
        <v>7</v>
      </c>
      <c r="Q373" s="248"/>
      <c r="R373" s="247"/>
      <c r="T373" s="104"/>
    </row>
    <row r="374" spans="1:20" ht="15.75" customHeight="1" x14ac:dyDescent="0.25">
      <c r="A374" s="58">
        <v>1501</v>
      </c>
      <c r="B374" s="154"/>
      <c r="C374" s="154"/>
      <c r="D374" s="154"/>
      <c r="E374" s="154"/>
      <c r="F374" s="154"/>
      <c r="G374" s="154"/>
      <c r="H374" s="154"/>
      <c r="I374" s="154"/>
      <c r="J374" s="154">
        <v>5</v>
      </c>
      <c r="K374" s="144">
        <v>2</v>
      </c>
      <c r="L374" s="237"/>
      <c r="M374" s="129"/>
      <c r="N374" s="239"/>
      <c r="O374" s="247"/>
      <c r="P374" s="109">
        <v>6</v>
      </c>
      <c r="Q374" s="248"/>
      <c r="R374" s="247"/>
      <c r="T374" s="104"/>
    </row>
    <row r="375" spans="1:20" ht="15.75" customHeight="1" x14ac:dyDescent="0.25">
      <c r="A375" s="58">
        <v>1502</v>
      </c>
      <c r="B375" s="154"/>
      <c r="C375" s="154"/>
      <c r="D375" s="154"/>
      <c r="E375" s="154"/>
      <c r="F375" s="154"/>
      <c r="G375" s="154"/>
      <c r="H375" s="154"/>
      <c r="I375" s="154"/>
      <c r="J375" s="154">
        <v>2</v>
      </c>
      <c r="K375" s="144">
        <v>2</v>
      </c>
      <c r="L375" s="237"/>
      <c r="M375" s="129"/>
      <c r="N375" s="239"/>
      <c r="O375" s="247"/>
      <c r="P375" s="202">
        <v>3</v>
      </c>
      <c r="Q375" s="248"/>
      <c r="R375" s="247"/>
      <c r="T375" s="104"/>
    </row>
    <row r="376" spans="1:20" ht="15.75" customHeight="1" x14ac:dyDescent="0.25">
      <c r="A376" s="58">
        <v>1601</v>
      </c>
      <c r="B376" s="154"/>
      <c r="C376" s="154"/>
      <c r="D376" s="154"/>
      <c r="E376" s="154"/>
      <c r="F376" s="154"/>
      <c r="G376" s="154"/>
      <c r="H376" s="154"/>
      <c r="I376" s="154"/>
      <c r="J376" s="154">
        <v>1</v>
      </c>
      <c r="K376" s="144">
        <v>1</v>
      </c>
      <c r="L376" s="237"/>
      <c r="M376" s="129"/>
      <c r="N376" s="239"/>
      <c r="O376" s="129"/>
      <c r="P376" s="204">
        <v>1</v>
      </c>
      <c r="Q376" s="124"/>
      <c r="R376" s="247"/>
      <c r="T376" s="104"/>
    </row>
    <row r="377" spans="1:20" ht="15.75" customHeight="1" x14ac:dyDescent="0.25">
      <c r="A377" s="58">
        <v>1602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44"/>
      <c r="L377" s="237"/>
      <c r="M377" s="129"/>
      <c r="N377" s="239"/>
      <c r="O377" s="197" t="s">
        <v>83</v>
      </c>
      <c r="P377" s="203">
        <v>15</v>
      </c>
      <c r="Q377" s="111">
        <f>K380</f>
        <v>16</v>
      </c>
      <c r="R377" s="199" t="s">
        <v>11</v>
      </c>
      <c r="T377" s="104"/>
    </row>
    <row r="378" spans="1:20" ht="15.75" customHeight="1" x14ac:dyDescent="0.25">
      <c r="A378" s="58">
        <v>1701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44"/>
      <c r="L378" s="237"/>
      <c r="M378" s="129"/>
      <c r="N378" s="239"/>
      <c r="O378" s="198" t="s">
        <v>85</v>
      </c>
      <c r="P378" s="86">
        <f>IF(P377/B363=0,"",P377/B363)</f>
        <v>0.45454545454545453</v>
      </c>
      <c r="Q378" s="112">
        <f>IF(P377/Q377=0,"",P377/Q377)</f>
        <v>0.9375</v>
      </c>
      <c r="R378" s="200" t="s">
        <v>86</v>
      </c>
      <c r="T378" s="104"/>
    </row>
    <row r="379" spans="1:20" ht="15.75" customHeight="1" x14ac:dyDescent="0.25">
      <c r="A379" s="58">
        <v>1702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44"/>
      <c r="L379" s="240"/>
      <c r="M379" s="241"/>
      <c r="N379" s="242"/>
      <c r="O379" s="90"/>
      <c r="P379" s="91"/>
      <c r="Q379" s="91"/>
      <c r="R379" s="113"/>
      <c r="T379" s="104"/>
    </row>
    <row r="380" spans="1:20" ht="18" customHeight="1" x14ac:dyDescent="0.25">
      <c r="A380" s="28"/>
      <c r="B380" s="297" t="s">
        <v>111</v>
      </c>
      <c r="C380" s="297"/>
      <c r="D380" s="297"/>
      <c r="E380" s="297"/>
      <c r="F380" s="297"/>
      <c r="G380" s="297"/>
      <c r="H380" s="297"/>
      <c r="I380" s="297"/>
      <c r="J380" s="297"/>
      <c r="K380" s="93">
        <f>SUM(K363:K376)</f>
        <v>16</v>
      </c>
      <c r="L380" s="94">
        <f>IF(SUM(K370:K371)=0,"",SUM(K370:K371)/B363)</f>
        <v>0.21212121212121213</v>
      </c>
      <c r="M380" s="94">
        <f>IF(K380=0,"",K380/B363)</f>
        <v>0.48484848484848486</v>
      </c>
      <c r="N380" s="94">
        <f>IF(K371=0,"",M380-L380)</f>
        <v>0.27272727272727271</v>
      </c>
      <c r="O380" s="3"/>
      <c r="P380" s="29"/>
      <c r="Q380" s="22"/>
      <c r="R380" s="3"/>
      <c r="T380" s="104"/>
    </row>
    <row r="381" spans="1:20" ht="12.75" customHeight="1" x14ac:dyDescent="0.2">
      <c r="L381" s="3"/>
      <c r="M381" s="3"/>
      <c r="N381" s="3"/>
      <c r="O381" s="3"/>
    </row>
    <row r="382" spans="1:20" ht="12.75" customHeight="1" x14ac:dyDescent="0.2">
      <c r="L382" s="3"/>
      <c r="M382" s="3"/>
      <c r="N382" s="3"/>
      <c r="O382" s="3"/>
      <c r="S382" s="29"/>
      <c r="T382" s="22"/>
    </row>
    <row r="383" spans="1:20" s="222" customFormat="1" ht="26.25" customHeight="1" x14ac:dyDescent="0.4">
      <c r="A383" s="166"/>
      <c r="B383" s="327" t="s">
        <v>99</v>
      </c>
      <c r="C383" s="327"/>
      <c r="D383" s="327"/>
      <c r="E383" s="327"/>
      <c r="F383" s="327"/>
      <c r="G383" s="327"/>
      <c r="H383" s="327"/>
      <c r="I383" s="327"/>
      <c r="J383" s="327"/>
      <c r="K383" s="223" t="s">
        <v>69</v>
      </c>
      <c r="L383" s="3"/>
      <c r="M383" s="3"/>
      <c r="N383" s="29"/>
      <c r="O383" s="3"/>
      <c r="P383" s="29"/>
      <c r="Q383" s="29"/>
      <c r="R383" s="29"/>
    </row>
    <row r="384" spans="1:20" ht="20.25" customHeight="1" x14ac:dyDescent="0.2">
      <c r="A384" s="319" t="s">
        <v>10</v>
      </c>
      <c r="B384" s="301" t="s">
        <v>100</v>
      </c>
      <c r="C384" s="302"/>
      <c r="D384" s="302"/>
      <c r="E384" s="302"/>
      <c r="F384" s="302"/>
      <c r="G384" s="302"/>
      <c r="H384" s="302"/>
      <c r="I384" s="302"/>
      <c r="J384" s="303"/>
      <c r="K384" s="304" t="s">
        <v>11</v>
      </c>
      <c r="L384" s="296" t="s">
        <v>3</v>
      </c>
      <c r="M384" s="296" t="s">
        <v>4</v>
      </c>
      <c r="N384" s="306" t="s">
        <v>5</v>
      </c>
      <c r="O384" s="296" t="s">
        <v>6</v>
      </c>
      <c r="P384" s="294" t="s">
        <v>7</v>
      </c>
      <c r="Q384" s="294" t="s">
        <v>8</v>
      </c>
      <c r="R384" s="296" t="s">
        <v>101</v>
      </c>
    </row>
    <row r="385" spans="1:20" ht="15.75" customHeight="1" x14ac:dyDescent="0.25">
      <c r="A385" s="320"/>
      <c r="B385" s="58" t="s">
        <v>102</v>
      </c>
      <c r="C385" s="58" t="s">
        <v>103</v>
      </c>
      <c r="D385" s="58" t="s">
        <v>104</v>
      </c>
      <c r="E385" s="58" t="s">
        <v>105</v>
      </c>
      <c r="F385" s="58" t="s">
        <v>106</v>
      </c>
      <c r="G385" s="58" t="s">
        <v>107</v>
      </c>
      <c r="H385" s="58" t="s">
        <v>108</v>
      </c>
      <c r="I385" s="58" t="s">
        <v>109</v>
      </c>
      <c r="J385" s="58" t="s">
        <v>110</v>
      </c>
      <c r="K385" s="305"/>
      <c r="L385" s="295"/>
      <c r="M385" s="295"/>
      <c r="N385" s="295"/>
      <c r="O385" s="295"/>
      <c r="P385" s="295"/>
      <c r="Q385" s="295"/>
      <c r="R385" s="295"/>
      <c r="T385" s="104"/>
    </row>
    <row r="386" spans="1:20" ht="15.75" customHeight="1" x14ac:dyDescent="0.25">
      <c r="A386" s="58">
        <v>1001</v>
      </c>
      <c r="B386" s="154">
        <v>18</v>
      </c>
      <c r="C386" s="154"/>
      <c r="D386" s="154"/>
      <c r="E386" s="154"/>
      <c r="F386" s="154"/>
      <c r="G386" s="154"/>
      <c r="H386" s="154"/>
      <c r="I386" s="154"/>
      <c r="J386" s="154"/>
      <c r="K386" s="144"/>
      <c r="L386" s="234"/>
      <c r="M386" s="235"/>
      <c r="N386" s="236"/>
      <c r="O386" s="243"/>
      <c r="P386" s="63">
        <f>B386</f>
        <v>18</v>
      </c>
      <c r="Q386" s="244"/>
      <c r="R386" s="243"/>
      <c r="T386" s="104"/>
    </row>
    <row r="387" spans="1:20" ht="15.75" customHeight="1" x14ac:dyDescent="0.25">
      <c r="A387" s="58">
        <v>1002</v>
      </c>
      <c r="B387" s="154"/>
      <c r="C387" s="154">
        <v>13</v>
      </c>
      <c r="D387" s="154"/>
      <c r="E387" s="154"/>
      <c r="F387" s="154"/>
      <c r="G387" s="154"/>
      <c r="H387" s="154"/>
      <c r="I387" s="154"/>
      <c r="J387" s="154"/>
      <c r="K387" s="144"/>
      <c r="L387" s="237"/>
      <c r="M387" s="129"/>
      <c r="N387" s="238"/>
      <c r="O387" s="67">
        <f>IF(C387=0,"",C387/B386)</f>
        <v>0.72222222222222221</v>
      </c>
      <c r="P387" s="68">
        <v>13</v>
      </c>
      <c r="Q387" s="245">
        <f t="shared" ref="Q387:Q394" si="63">IF(P387=0,"",P387/P386)</f>
        <v>0.72222222222222221</v>
      </c>
      <c r="R387" s="245">
        <f t="shared" ref="R387:R394" si="64">IF(P387=0,"",100%-Q387)</f>
        <v>0.27777777777777779</v>
      </c>
      <c r="T387" s="104"/>
    </row>
    <row r="388" spans="1:20" ht="15.75" customHeight="1" x14ac:dyDescent="0.25">
      <c r="A388" s="58">
        <v>1101</v>
      </c>
      <c r="B388" s="154"/>
      <c r="C388" s="154"/>
      <c r="D388" s="154">
        <v>8</v>
      </c>
      <c r="E388" s="154"/>
      <c r="F388" s="154"/>
      <c r="G388" s="154"/>
      <c r="H388" s="154"/>
      <c r="I388" s="154"/>
      <c r="J388" s="154"/>
      <c r="K388" s="144"/>
      <c r="L388" s="237"/>
      <c r="M388" s="129"/>
      <c r="N388" s="238"/>
      <c r="O388" s="67">
        <f>IF(D388=0,"",D388/C387)</f>
        <v>0.61538461538461542</v>
      </c>
      <c r="P388" s="68">
        <v>12</v>
      </c>
      <c r="Q388" s="245">
        <f t="shared" si="63"/>
        <v>0.92307692307692313</v>
      </c>
      <c r="R388" s="245">
        <f t="shared" si="64"/>
        <v>7.6923076923076872E-2</v>
      </c>
      <c r="T388" s="70">
        <f>P388/P386</f>
        <v>0.66666666666666663</v>
      </c>
    </row>
    <row r="389" spans="1:20" ht="15.75" customHeight="1" x14ac:dyDescent="0.25">
      <c r="A389" s="58">
        <v>1102</v>
      </c>
      <c r="B389" s="154"/>
      <c r="C389" s="154"/>
      <c r="D389" s="154"/>
      <c r="E389" s="154">
        <v>7</v>
      </c>
      <c r="F389" s="154"/>
      <c r="G389" s="154"/>
      <c r="H389" s="154"/>
      <c r="I389" s="154"/>
      <c r="J389" s="154"/>
      <c r="K389" s="144"/>
      <c r="L389" s="237"/>
      <c r="M389" s="129"/>
      <c r="N389" s="238"/>
      <c r="O389" s="67">
        <f>IF(E389=0,"",E389/D388)</f>
        <v>0.875</v>
      </c>
      <c r="P389" s="68">
        <v>10</v>
      </c>
      <c r="Q389" s="245">
        <f t="shared" si="63"/>
        <v>0.83333333333333337</v>
      </c>
      <c r="R389" s="245">
        <f t="shared" si="64"/>
        <v>0.16666666666666663</v>
      </c>
      <c r="T389" s="104"/>
    </row>
    <row r="390" spans="1:20" ht="15.75" customHeight="1" x14ac:dyDescent="0.25">
      <c r="A390" s="58">
        <v>1201</v>
      </c>
      <c r="B390" s="154"/>
      <c r="C390" s="154"/>
      <c r="D390" s="154"/>
      <c r="E390" s="154"/>
      <c r="F390" s="154">
        <v>7</v>
      </c>
      <c r="G390" s="154"/>
      <c r="H390" s="154"/>
      <c r="I390" s="154"/>
      <c r="J390" s="154"/>
      <c r="K390" s="144"/>
      <c r="L390" s="237"/>
      <c r="M390" s="129"/>
      <c r="N390" s="238"/>
      <c r="O390" s="67">
        <f>IF(F390=0,"",F390/E389)</f>
        <v>1</v>
      </c>
      <c r="P390" s="68">
        <v>9</v>
      </c>
      <c r="Q390" s="245">
        <f t="shared" si="63"/>
        <v>0.9</v>
      </c>
      <c r="R390" s="245">
        <f t="shared" si="64"/>
        <v>9.9999999999999978E-2</v>
      </c>
      <c r="T390" s="104"/>
    </row>
    <row r="391" spans="1:20" ht="15.75" customHeight="1" x14ac:dyDescent="0.25">
      <c r="A391" s="58">
        <v>1202</v>
      </c>
      <c r="B391" s="154"/>
      <c r="C391" s="154"/>
      <c r="D391" s="154"/>
      <c r="E391" s="154"/>
      <c r="F391" s="154"/>
      <c r="G391" s="154">
        <v>6</v>
      </c>
      <c r="H391" s="154"/>
      <c r="I391" s="154"/>
      <c r="J391" s="154"/>
      <c r="K391" s="144"/>
      <c r="L391" s="237"/>
      <c r="M391" s="129"/>
      <c r="N391" s="238"/>
      <c r="O391" s="67">
        <f>IF(G391=0,"",G391/F390)</f>
        <v>0.8571428571428571</v>
      </c>
      <c r="P391" s="68">
        <v>9</v>
      </c>
      <c r="Q391" s="245">
        <f t="shared" si="63"/>
        <v>1</v>
      </c>
      <c r="R391" s="245">
        <f t="shared" si="64"/>
        <v>0</v>
      </c>
      <c r="T391" s="104"/>
    </row>
    <row r="392" spans="1:20" ht="15.75" customHeight="1" x14ac:dyDescent="0.25">
      <c r="A392" s="58">
        <v>1301</v>
      </c>
      <c r="B392" s="154"/>
      <c r="C392" s="154"/>
      <c r="D392" s="154"/>
      <c r="E392" s="154"/>
      <c r="F392" s="154"/>
      <c r="G392" s="154"/>
      <c r="H392" s="154">
        <v>5</v>
      </c>
      <c r="I392" s="154"/>
      <c r="J392" s="154"/>
      <c r="K392" s="144"/>
      <c r="L392" s="237"/>
      <c r="M392" s="129"/>
      <c r="N392" s="238"/>
      <c r="O392" s="67">
        <f>IF(H392=0,"",H392/G391)</f>
        <v>0.83333333333333337</v>
      </c>
      <c r="P392" s="68">
        <v>7</v>
      </c>
      <c r="Q392" s="245">
        <f t="shared" si="63"/>
        <v>0.77777777777777779</v>
      </c>
      <c r="R392" s="245">
        <f t="shared" si="64"/>
        <v>0.22222222222222221</v>
      </c>
      <c r="T392" s="104"/>
    </row>
    <row r="393" spans="1:20" ht="15.75" customHeight="1" x14ac:dyDescent="0.25">
      <c r="A393" s="58">
        <v>1302</v>
      </c>
      <c r="B393" s="154"/>
      <c r="C393" s="154"/>
      <c r="D393" s="154"/>
      <c r="E393" s="154"/>
      <c r="F393" s="154"/>
      <c r="G393" s="154"/>
      <c r="H393" s="154"/>
      <c r="I393" s="154">
        <v>5</v>
      </c>
      <c r="J393" s="154"/>
      <c r="K393" s="144"/>
      <c r="L393" s="237"/>
      <c r="M393" s="129"/>
      <c r="N393" s="238"/>
      <c r="O393" s="67">
        <f>IF(I393=0,"",I393/H392)</f>
        <v>1</v>
      </c>
      <c r="P393" s="68">
        <v>8</v>
      </c>
      <c r="Q393" s="245">
        <f t="shared" si="63"/>
        <v>1.1428571428571428</v>
      </c>
      <c r="R393" s="245">
        <f t="shared" si="64"/>
        <v>-0.14285714285714279</v>
      </c>
      <c r="T393" s="104"/>
    </row>
    <row r="394" spans="1:20" ht="15.75" customHeight="1" x14ac:dyDescent="0.25">
      <c r="A394" s="58">
        <v>1401</v>
      </c>
      <c r="B394" s="154"/>
      <c r="C394" s="154"/>
      <c r="D394" s="154"/>
      <c r="E394" s="154"/>
      <c r="F394" s="154"/>
      <c r="G394" s="154"/>
      <c r="H394" s="154"/>
      <c r="I394" s="154"/>
      <c r="J394" s="154">
        <v>5</v>
      </c>
      <c r="K394" s="144">
        <v>0</v>
      </c>
      <c r="L394" s="237"/>
      <c r="M394" s="129"/>
      <c r="N394" s="238"/>
      <c r="O394" s="71">
        <f>IF(J394=0,"",J394/I393)</f>
        <v>1</v>
      </c>
      <c r="P394" s="68">
        <v>8</v>
      </c>
      <c r="Q394" s="71">
        <f t="shared" si="63"/>
        <v>1</v>
      </c>
      <c r="R394" s="71">
        <f t="shared" si="64"/>
        <v>0</v>
      </c>
      <c r="T394" s="104"/>
    </row>
    <row r="395" spans="1:20" ht="15.75" customHeight="1" x14ac:dyDescent="0.25">
      <c r="A395" s="58">
        <v>1402</v>
      </c>
      <c r="B395" s="154"/>
      <c r="C395" s="154"/>
      <c r="D395" s="154"/>
      <c r="E395" s="154"/>
      <c r="F395" s="154"/>
      <c r="G395" s="154"/>
      <c r="H395" s="154"/>
      <c r="I395" s="154"/>
      <c r="J395" s="154">
        <v>6</v>
      </c>
      <c r="K395" s="144">
        <v>2</v>
      </c>
      <c r="L395" s="237"/>
      <c r="M395" s="129"/>
      <c r="N395" s="239"/>
      <c r="O395" s="129"/>
      <c r="P395" s="68">
        <v>7</v>
      </c>
      <c r="Q395" s="129"/>
      <c r="R395" s="246"/>
      <c r="T395" s="104"/>
    </row>
    <row r="396" spans="1:20" ht="15.75" customHeight="1" x14ac:dyDescent="0.25">
      <c r="A396" s="58">
        <v>1501</v>
      </c>
      <c r="B396" s="154"/>
      <c r="C396" s="154"/>
      <c r="D396" s="154"/>
      <c r="E396" s="154"/>
      <c r="F396" s="154"/>
      <c r="G396" s="154"/>
      <c r="H396" s="154"/>
      <c r="I396" s="154"/>
      <c r="J396" s="154">
        <v>3</v>
      </c>
      <c r="K396" s="144">
        <v>1</v>
      </c>
      <c r="L396" s="237"/>
      <c r="M396" s="129"/>
      <c r="N396" s="239"/>
      <c r="O396" s="247"/>
      <c r="P396" s="109">
        <v>4</v>
      </c>
      <c r="Q396" s="248"/>
      <c r="R396" s="247"/>
      <c r="T396" s="104"/>
    </row>
    <row r="397" spans="1:20" ht="15.75" customHeight="1" x14ac:dyDescent="0.25">
      <c r="A397" s="58">
        <v>1502</v>
      </c>
      <c r="B397" s="154"/>
      <c r="C397" s="154"/>
      <c r="D397" s="154"/>
      <c r="E397" s="154"/>
      <c r="F397" s="154"/>
      <c r="G397" s="154"/>
      <c r="H397" s="154"/>
      <c r="I397" s="154"/>
      <c r="J397" s="154">
        <v>4</v>
      </c>
      <c r="K397" s="144">
        <v>3</v>
      </c>
      <c r="L397" s="237"/>
      <c r="M397" s="129"/>
      <c r="N397" s="239"/>
      <c r="O397" s="247"/>
      <c r="P397" s="109">
        <v>4</v>
      </c>
      <c r="Q397" s="248"/>
      <c r="R397" s="247"/>
      <c r="T397" s="104"/>
    </row>
    <row r="398" spans="1:20" ht="15.75" customHeight="1" x14ac:dyDescent="0.25">
      <c r="A398" s="58">
        <v>1601</v>
      </c>
      <c r="B398" s="154"/>
      <c r="C398" s="154"/>
      <c r="D398" s="154"/>
      <c r="E398" s="154"/>
      <c r="F398" s="154"/>
      <c r="G398" s="154"/>
      <c r="H398" s="154"/>
      <c r="I398" s="154"/>
      <c r="J398" s="154">
        <v>1</v>
      </c>
      <c r="K398" s="144">
        <v>1</v>
      </c>
      <c r="L398" s="237"/>
      <c r="M398" s="129"/>
      <c r="N398" s="239"/>
      <c r="O398" s="247"/>
      <c r="P398" s="109">
        <v>1</v>
      </c>
      <c r="Q398" s="248"/>
      <c r="R398" s="247"/>
      <c r="T398" s="104"/>
    </row>
    <row r="399" spans="1:20" ht="15.75" customHeight="1" x14ac:dyDescent="0.25">
      <c r="A399" s="58">
        <v>1602</v>
      </c>
      <c r="B399" s="154"/>
      <c r="C399" s="154"/>
      <c r="D399" s="154"/>
      <c r="E399" s="154"/>
      <c r="F399" s="154"/>
      <c r="G399" s="154"/>
      <c r="H399" s="154"/>
      <c r="I399" s="154"/>
      <c r="J399" s="154"/>
      <c r="K399" s="144"/>
      <c r="L399" s="237"/>
      <c r="M399" s="129"/>
      <c r="N399" s="239"/>
      <c r="O399" s="129"/>
      <c r="P399" s="239"/>
      <c r="Q399" s="124"/>
      <c r="R399" s="247"/>
      <c r="T399" s="104"/>
    </row>
    <row r="400" spans="1:20" ht="15.75" customHeight="1" x14ac:dyDescent="0.25">
      <c r="A400" s="58">
        <v>1701</v>
      </c>
      <c r="B400" s="154"/>
      <c r="C400" s="154"/>
      <c r="D400" s="154"/>
      <c r="E400" s="154"/>
      <c r="F400" s="154"/>
      <c r="G400" s="154"/>
      <c r="H400" s="154"/>
      <c r="I400" s="154"/>
      <c r="J400" s="154"/>
      <c r="K400" s="144"/>
      <c r="L400" s="237"/>
      <c r="M400" s="129"/>
      <c r="N400" s="239"/>
      <c r="O400" s="197" t="s">
        <v>83</v>
      </c>
      <c r="P400" s="82">
        <v>6</v>
      </c>
      <c r="Q400" s="111">
        <f>K403</f>
        <v>7</v>
      </c>
      <c r="R400" s="199" t="s">
        <v>11</v>
      </c>
      <c r="T400" s="104"/>
    </row>
    <row r="401" spans="1:20" ht="15.75" customHeight="1" x14ac:dyDescent="0.25">
      <c r="A401" s="58">
        <v>1702</v>
      </c>
      <c r="B401" s="154"/>
      <c r="C401" s="154"/>
      <c r="D401" s="154"/>
      <c r="E401" s="154"/>
      <c r="F401" s="154"/>
      <c r="G401" s="154"/>
      <c r="H401" s="154"/>
      <c r="I401" s="154"/>
      <c r="J401" s="154"/>
      <c r="K401" s="144"/>
      <c r="L401" s="237"/>
      <c r="M401" s="129"/>
      <c r="N401" s="239"/>
      <c r="O401" s="198" t="s">
        <v>85</v>
      </c>
      <c r="P401" s="86">
        <f>IF(P400/B386=0,"",P400/B386)</f>
        <v>0.33333333333333331</v>
      </c>
      <c r="Q401" s="112">
        <f>IF(P400/Q400=0,"",P400/Q400)</f>
        <v>0.8571428571428571</v>
      </c>
      <c r="R401" s="200" t="s">
        <v>86</v>
      </c>
      <c r="T401" s="104"/>
    </row>
    <row r="402" spans="1:20" ht="15.75" x14ac:dyDescent="0.25">
      <c r="A402" s="58">
        <v>1801</v>
      </c>
      <c r="B402" s="154"/>
      <c r="C402" s="154"/>
      <c r="D402" s="154"/>
      <c r="E402" s="154"/>
      <c r="F402" s="154"/>
      <c r="G402" s="154"/>
      <c r="H402" s="154"/>
      <c r="I402" s="154"/>
      <c r="J402" s="154"/>
      <c r="K402" s="144"/>
      <c r="L402" s="240"/>
      <c r="M402" s="241"/>
      <c r="N402" s="242"/>
      <c r="O402" s="90"/>
      <c r="P402" s="91"/>
      <c r="Q402" s="91"/>
      <c r="R402" s="113"/>
      <c r="T402" s="104"/>
    </row>
    <row r="403" spans="1:20" ht="18" customHeight="1" x14ac:dyDescent="0.25">
      <c r="A403" s="28"/>
      <c r="B403" s="297" t="s">
        <v>111</v>
      </c>
      <c r="C403" s="297"/>
      <c r="D403" s="297"/>
      <c r="E403" s="297"/>
      <c r="F403" s="297"/>
      <c r="G403" s="297"/>
      <c r="H403" s="297"/>
      <c r="I403" s="297"/>
      <c r="J403" s="297"/>
      <c r="K403" s="93">
        <f>SUM(K386:K399)</f>
        <v>7</v>
      </c>
      <c r="L403" s="94" t="str">
        <f>IF(SUM(K393:K394)=0,"0%",SUM(K393:K394)/B386)</f>
        <v>0%</v>
      </c>
      <c r="M403" s="94">
        <f>IF(K403=0,"",K403/B386)</f>
        <v>0.3888888888888889</v>
      </c>
      <c r="N403" s="94">
        <f>M403-L403</f>
        <v>0.3888888888888889</v>
      </c>
      <c r="O403" s="3"/>
      <c r="P403" s="29"/>
      <c r="Q403" s="22"/>
      <c r="R403" s="3"/>
      <c r="T403" s="104"/>
    </row>
    <row r="404" spans="1:20" ht="12.75" customHeight="1" x14ac:dyDescent="0.2">
      <c r="A404" s="28"/>
      <c r="B404" s="29"/>
      <c r="C404" s="29"/>
      <c r="D404" s="29"/>
      <c r="E404" s="29"/>
      <c r="F404" s="29"/>
      <c r="G404" s="29"/>
      <c r="H404" s="29"/>
      <c r="I404" s="29"/>
      <c r="J404" s="29"/>
      <c r="K404" s="191"/>
      <c r="L404" s="3"/>
      <c r="M404" s="3"/>
      <c r="N404" s="29"/>
      <c r="O404" s="3"/>
      <c r="P404" s="121"/>
      <c r="Q404" s="14"/>
      <c r="R404" s="3"/>
      <c r="S404" s="29"/>
      <c r="T404" s="29"/>
    </row>
    <row r="405" spans="1:20" ht="12.75" customHeight="1" x14ac:dyDescent="0.2">
      <c r="A405" s="28"/>
      <c r="B405" s="29"/>
      <c r="C405" s="29"/>
      <c r="D405" s="29"/>
      <c r="E405" s="29"/>
      <c r="F405" s="29"/>
      <c r="G405" s="29"/>
      <c r="H405" s="29"/>
      <c r="I405" s="29"/>
      <c r="J405" s="29"/>
      <c r="K405" s="191"/>
      <c r="L405" s="3"/>
      <c r="M405" s="3"/>
      <c r="N405" s="3"/>
      <c r="O405" s="3"/>
      <c r="P405" s="29"/>
      <c r="Q405" s="22"/>
      <c r="R405" s="3"/>
      <c r="S405" s="29"/>
      <c r="T405" s="29"/>
    </row>
    <row r="406" spans="1:20" s="222" customFormat="1" ht="26.25" customHeight="1" x14ac:dyDescent="0.4">
      <c r="A406" s="166"/>
      <c r="B406" s="327" t="s">
        <v>99</v>
      </c>
      <c r="C406" s="327"/>
      <c r="D406" s="327"/>
      <c r="E406" s="327"/>
      <c r="F406" s="327"/>
      <c r="G406" s="327"/>
      <c r="H406" s="327"/>
      <c r="I406" s="327"/>
      <c r="J406" s="327"/>
      <c r="K406" s="223" t="s">
        <v>70</v>
      </c>
      <c r="L406" s="3"/>
      <c r="M406" s="3"/>
      <c r="N406" s="29"/>
      <c r="O406" s="3"/>
      <c r="P406" s="29"/>
      <c r="Q406" s="29"/>
      <c r="R406" s="29"/>
    </row>
    <row r="407" spans="1:20" ht="20.25" customHeight="1" x14ac:dyDescent="0.2">
      <c r="A407" s="319" t="s">
        <v>10</v>
      </c>
      <c r="B407" s="301" t="s">
        <v>100</v>
      </c>
      <c r="C407" s="302"/>
      <c r="D407" s="302"/>
      <c r="E407" s="302"/>
      <c r="F407" s="302"/>
      <c r="G407" s="302"/>
      <c r="H407" s="302"/>
      <c r="I407" s="302"/>
      <c r="J407" s="303"/>
      <c r="K407" s="304" t="s">
        <v>11</v>
      </c>
      <c r="L407" s="296" t="s">
        <v>3</v>
      </c>
      <c r="M407" s="296" t="s">
        <v>4</v>
      </c>
      <c r="N407" s="306" t="s">
        <v>5</v>
      </c>
      <c r="O407" s="296" t="s">
        <v>6</v>
      </c>
      <c r="P407" s="294" t="s">
        <v>7</v>
      </c>
      <c r="Q407" s="294" t="s">
        <v>8</v>
      </c>
      <c r="R407" s="296" t="s">
        <v>101</v>
      </c>
    </row>
    <row r="408" spans="1:20" ht="15.75" customHeight="1" x14ac:dyDescent="0.25">
      <c r="A408" s="320"/>
      <c r="B408" s="58" t="s">
        <v>102</v>
      </c>
      <c r="C408" s="58" t="s">
        <v>103</v>
      </c>
      <c r="D408" s="58" t="s">
        <v>104</v>
      </c>
      <c r="E408" s="58" t="s">
        <v>105</v>
      </c>
      <c r="F408" s="58" t="s">
        <v>106</v>
      </c>
      <c r="G408" s="58" t="s">
        <v>107</v>
      </c>
      <c r="H408" s="58" t="s">
        <v>108</v>
      </c>
      <c r="I408" s="58" t="s">
        <v>109</v>
      </c>
      <c r="J408" s="58" t="s">
        <v>110</v>
      </c>
      <c r="K408" s="305"/>
      <c r="L408" s="295"/>
      <c r="M408" s="295"/>
      <c r="N408" s="295"/>
      <c r="O408" s="295"/>
      <c r="P408" s="295"/>
      <c r="Q408" s="295"/>
      <c r="R408" s="295"/>
      <c r="T408" s="104"/>
    </row>
    <row r="409" spans="1:20" ht="15.75" customHeight="1" x14ac:dyDescent="0.25">
      <c r="A409" s="58">
        <v>1002</v>
      </c>
      <c r="B409" s="154">
        <v>39</v>
      </c>
      <c r="C409" s="154"/>
      <c r="D409" s="154"/>
      <c r="E409" s="154"/>
      <c r="F409" s="154"/>
      <c r="G409" s="154"/>
      <c r="H409" s="154"/>
      <c r="I409" s="154"/>
      <c r="J409" s="154"/>
      <c r="K409" s="144"/>
      <c r="L409" s="234"/>
      <c r="M409" s="235"/>
      <c r="N409" s="236"/>
      <c r="O409" s="243"/>
      <c r="P409" s="63">
        <f>B409</f>
        <v>39</v>
      </c>
      <c r="Q409" s="244"/>
      <c r="R409" s="243"/>
      <c r="T409" s="104"/>
    </row>
    <row r="410" spans="1:20" ht="15.75" customHeight="1" x14ac:dyDescent="0.25">
      <c r="A410" s="58">
        <v>1101</v>
      </c>
      <c r="B410" s="154"/>
      <c r="C410" s="154">
        <v>29</v>
      </c>
      <c r="D410" s="154"/>
      <c r="E410" s="154"/>
      <c r="F410" s="154"/>
      <c r="G410" s="154"/>
      <c r="H410" s="154"/>
      <c r="I410" s="154"/>
      <c r="J410" s="154"/>
      <c r="K410" s="144"/>
      <c r="L410" s="237"/>
      <c r="M410" s="129"/>
      <c r="N410" s="238"/>
      <c r="O410" s="67">
        <f>IF(C410=0,"",C410/B409)</f>
        <v>0.74358974358974361</v>
      </c>
      <c r="P410" s="68">
        <v>30</v>
      </c>
      <c r="Q410" s="245">
        <f t="shared" ref="Q410:Q417" si="65">IF(P410=0,"",P410/P409)</f>
        <v>0.76923076923076927</v>
      </c>
      <c r="R410" s="245">
        <f t="shared" ref="R410:R417" si="66">IF(P410=0,"",100%-Q410)</f>
        <v>0.23076923076923073</v>
      </c>
      <c r="T410" s="104"/>
    </row>
    <row r="411" spans="1:20" ht="15.75" customHeight="1" x14ac:dyDescent="0.25">
      <c r="A411" s="58">
        <v>1102</v>
      </c>
      <c r="B411" s="154"/>
      <c r="C411" s="154"/>
      <c r="D411" s="154">
        <v>18</v>
      </c>
      <c r="E411" s="154"/>
      <c r="F411" s="154"/>
      <c r="G411" s="154"/>
      <c r="H411" s="154"/>
      <c r="I411" s="154"/>
      <c r="J411" s="154"/>
      <c r="K411" s="144"/>
      <c r="L411" s="237"/>
      <c r="M411" s="129"/>
      <c r="N411" s="238"/>
      <c r="O411" s="67">
        <f>IF(D411=0,"",D411/C410)</f>
        <v>0.62068965517241381</v>
      </c>
      <c r="P411" s="68">
        <v>26</v>
      </c>
      <c r="Q411" s="245">
        <f t="shared" si="65"/>
        <v>0.8666666666666667</v>
      </c>
      <c r="R411" s="245">
        <f t="shared" si="66"/>
        <v>0.1333333333333333</v>
      </c>
      <c r="T411" s="70">
        <f>P411/P409</f>
        <v>0.66666666666666663</v>
      </c>
    </row>
    <row r="412" spans="1:20" ht="15.75" customHeight="1" x14ac:dyDescent="0.25">
      <c r="A412" s="58">
        <v>1201</v>
      </c>
      <c r="B412" s="154"/>
      <c r="C412" s="154"/>
      <c r="D412" s="154"/>
      <c r="E412" s="154">
        <v>18</v>
      </c>
      <c r="F412" s="154"/>
      <c r="G412" s="154"/>
      <c r="H412" s="154"/>
      <c r="I412" s="154"/>
      <c r="J412" s="154"/>
      <c r="K412" s="144"/>
      <c r="L412" s="237"/>
      <c r="M412" s="129"/>
      <c r="N412" s="238"/>
      <c r="O412" s="67">
        <f>IF(E412=0,"",E412/D411)</f>
        <v>1</v>
      </c>
      <c r="P412" s="68">
        <v>26</v>
      </c>
      <c r="Q412" s="245">
        <f t="shared" si="65"/>
        <v>1</v>
      </c>
      <c r="R412" s="245">
        <f t="shared" si="66"/>
        <v>0</v>
      </c>
      <c r="T412" s="104"/>
    </row>
    <row r="413" spans="1:20" ht="15.75" customHeight="1" x14ac:dyDescent="0.25">
      <c r="A413" s="58">
        <v>1202</v>
      </c>
      <c r="B413" s="154"/>
      <c r="C413" s="154"/>
      <c r="D413" s="154"/>
      <c r="E413" s="154"/>
      <c r="F413" s="154">
        <v>18</v>
      </c>
      <c r="G413" s="154"/>
      <c r="H413" s="154"/>
      <c r="I413" s="154"/>
      <c r="J413" s="154"/>
      <c r="K413" s="144"/>
      <c r="L413" s="237"/>
      <c r="M413" s="129"/>
      <c r="N413" s="238"/>
      <c r="O413" s="67">
        <f>IF(F413=0,"",F413/E412)</f>
        <v>1</v>
      </c>
      <c r="P413" s="68">
        <v>23</v>
      </c>
      <c r="Q413" s="245">
        <f t="shared" si="65"/>
        <v>0.88461538461538458</v>
      </c>
      <c r="R413" s="245">
        <f t="shared" si="66"/>
        <v>0.11538461538461542</v>
      </c>
      <c r="T413" s="104"/>
    </row>
    <row r="414" spans="1:20" ht="15.75" customHeight="1" x14ac:dyDescent="0.25">
      <c r="A414" s="58">
        <v>1301</v>
      </c>
      <c r="B414" s="154"/>
      <c r="C414" s="154"/>
      <c r="D414" s="154"/>
      <c r="E414" s="154"/>
      <c r="F414" s="154"/>
      <c r="G414" s="154">
        <v>18</v>
      </c>
      <c r="H414" s="154"/>
      <c r="I414" s="154"/>
      <c r="J414" s="154"/>
      <c r="K414" s="144"/>
      <c r="L414" s="237"/>
      <c r="M414" s="129"/>
      <c r="N414" s="238"/>
      <c r="O414" s="67">
        <f>IF(G414=0,"",G414/F413)</f>
        <v>1</v>
      </c>
      <c r="P414" s="68">
        <v>22</v>
      </c>
      <c r="Q414" s="245">
        <f t="shared" si="65"/>
        <v>0.95652173913043481</v>
      </c>
      <c r="R414" s="245">
        <f t="shared" si="66"/>
        <v>4.3478260869565188E-2</v>
      </c>
      <c r="T414" s="104"/>
    </row>
    <row r="415" spans="1:20" ht="15.75" customHeight="1" x14ac:dyDescent="0.25">
      <c r="A415" s="58">
        <v>1302</v>
      </c>
      <c r="B415" s="154"/>
      <c r="C415" s="154"/>
      <c r="D415" s="154"/>
      <c r="E415" s="154"/>
      <c r="F415" s="154"/>
      <c r="G415" s="154"/>
      <c r="H415" s="154">
        <v>10</v>
      </c>
      <c r="I415" s="154"/>
      <c r="J415" s="154"/>
      <c r="K415" s="144"/>
      <c r="L415" s="237"/>
      <c r="M415" s="129"/>
      <c r="N415" s="238"/>
      <c r="O415" s="67">
        <f>IF(H415=0,"",H415/G414)</f>
        <v>0.55555555555555558</v>
      </c>
      <c r="P415" s="68">
        <v>20</v>
      </c>
      <c r="Q415" s="245">
        <f t="shared" si="65"/>
        <v>0.90909090909090906</v>
      </c>
      <c r="R415" s="245">
        <f t="shared" si="66"/>
        <v>9.0909090909090939E-2</v>
      </c>
      <c r="T415" s="104"/>
    </row>
    <row r="416" spans="1:20" ht="15.75" customHeight="1" x14ac:dyDescent="0.25">
      <c r="A416" s="58">
        <v>1401</v>
      </c>
      <c r="B416" s="154"/>
      <c r="C416" s="154"/>
      <c r="D416" s="154"/>
      <c r="E416" s="154"/>
      <c r="F416" s="154"/>
      <c r="G416" s="154"/>
      <c r="H416" s="154"/>
      <c r="I416" s="154">
        <v>10</v>
      </c>
      <c r="J416" s="154"/>
      <c r="K416" s="144"/>
      <c r="L416" s="237"/>
      <c r="M416" s="129"/>
      <c r="N416" s="238"/>
      <c r="O416" s="67">
        <f>IF(I416=0,"",I416/H415)</f>
        <v>1</v>
      </c>
      <c r="P416" s="68">
        <v>18</v>
      </c>
      <c r="Q416" s="245">
        <f t="shared" si="65"/>
        <v>0.9</v>
      </c>
      <c r="R416" s="245">
        <f t="shared" si="66"/>
        <v>9.9999999999999978E-2</v>
      </c>
      <c r="T416" s="104"/>
    </row>
    <row r="417" spans="1:20" ht="15.75" customHeight="1" x14ac:dyDescent="0.25">
      <c r="A417" s="58">
        <v>1402</v>
      </c>
      <c r="B417" s="154"/>
      <c r="C417" s="154"/>
      <c r="D417" s="154"/>
      <c r="E417" s="154"/>
      <c r="F417" s="154"/>
      <c r="G417" s="154"/>
      <c r="H417" s="154"/>
      <c r="I417" s="154"/>
      <c r="J417" s="154">
        <v>10</v>
      </c>
      <c r="K417" s="144">
        <v>1</v>
      </c>
      <c r="L417" s="237"/>
      <c r="M417" s="129"/>
      <c r="N417" s="238"/>
      <c r="O417" s="71">
        <f>IF(J417=0,"",J417/I416)</f>
        <v>1</v>
      </c>
      <c r="P417" s="68">
        <v>16</v>
      </c>
      <c r="Q417" s="71">
        <f t="shared" si="65"/>
        <v>0.88888888888888884</v>
      </c>
      <c r="R417" s="71">
        <f t="shared" si="66"/>
        <v>0.11111111111111116</v>
      </c>
      <c r="T417" s="104"/>
    </row>
    <row r="418" spans="1:20" ht="15.75" customHeight="1" x14ac:dyDescent="0.25">
      <c r="A418" s="58">
        <v>1501</v>
      </c>
      <c r="B418" s="154"/>
      <c r="C418" s="154"/>
      <c r="D418" s="154"/>
      <c r="E418" s="154"/>
      <c r="F418" s="154"/>
      <c r="G418" s="154"/>
      <c r="H418" s="154"/>
      <c r="I418" s="154"/>
      <c r="J418" s="154">
        <v>12</v>
      </c>
      <c r="K418" s="144">
        <v>3</v>
      </c>
      <c r="L418" s="237"/>
      <c r="M418" s="129"/>
      <c r="N418" s="239"/>
      <c r="O418" s="129"/>
      <c r="P418" s="68">
        <v>16</v>
      </c>
      <c r="Q418" s="129"/>
      <c r="R418" s="246"/>
      <c r="T418" s="104"/>
    </row>
    <row r="419" spans="1:20" ht="15.75" customHeight="1" x14ac:dyDescent="0.25">
      <c r="A419" s="58">
        <v>1502</v>
      </c>
      <c r="B419" s="154"/>
      <c r="C419" s="154"/>
      <c r="D419" s="154"/>
      <c r="E419" s="154"/>
      <c r="F419" s="154"/>
      <c r="G419" s="154"/>
      <c r="H419" s="154"/>
      <c r="I419" s="154"/>
      <c r="J419" s="154">
        <v>12</v>
      </c>
      <c r="K419" s="144">
        <v>8</v>
      </c>
      <c r="L419" s="237"/>
      <c r="M419" s="129"/>
      <c r="N419" s="239"/>
      <c r="O419" s="247"/>
      <c r="P419" s="109">
        <v>13</v>
      </c>
      <c r="Q419" s="248"/>
      <c r="R419" s="247"/>
      <c r="T419" s="104"/>
    </row>
    <row r="420" spans="1:20" ht="15.75" customHeight="1" x14ac:dyDescent="0.25">
      <c r="A420" s="58">
        <v>1601</v>
      </c>
      <c r="B420" s="154"/>
      <c r="C420" s="154"/>
      <c r="D420" s="154"/>
      <c r="E420" s="154"/>
      <c r="F420" s="154"/>
      <c r="G420" s="154"/>
      <c r="H420" s="154"/>
      <c r="I420" s="154"/>
      <c r="J420" s="154">
        <v>2</v>
      </c>
      <c r="K420" s="144">
        <v>2</v>
      </c>
      <c r="L420" s="237"/>
      <c r="M420" s="129"/>
      <c r="N420" s="239"/>
      <c r="O420" s="247"/>
      <c r="P420" s="109">
        <v>2</v>
      </c>
      <c r="Q420" s="248"/>
      <c r="R420" s="247"/>
      <c r="T420" s="104"/>
    </row>
    <row r="421" spans="1:20" ht="15.75" customHeight="1" x14ac:dyDescent="0.25">
      <c r="A421" s="58">
        <v>1602</v>
      </c>
      <c r="B421" s="154"/>
      <c r="C421" s="154"/>
      <c r="D421" s="154"/>
      <c r="E421" s="154"/>
      <c r="F421" s="154"/>
      <c r="G421" s="154"/>
      <c r="H421" s="154"/>
      <c r="I421" s="154"/>
      <c r="J421" s="154"/>
      <c r="K421" s="144"/>
      <c r="L421" s="237"/>
      <c r="M421" s="129"/>
      <c r="N421" s="239"/>
      <c r="O421" s="247"/>
      <c r="P421" s="109"/>
      <c r="Q421" s="248"/>
      <c r="R421" s="247"/>
      <c r="T421" s="104"/>
    </row>
    <row r="422" spans="1:20" ht="15.75" customHeight="1" x14ac:dyDescent="0.25">
      <c r="A422" s="58">
        <v>1701</v>
      </c>
      <c r="B422" s="154"/>
      <c r="C422" s="154"/>
      <c r="D422" s="154"/>
      <c r="E422" s="154"/>
      <c r="F422" s="154"/>
      <c r="G422" s="154"/>
      <c r="H422" s="154"/>
      <c r="I422" s="154"/>
      <c r="J422" s="154"/>
      <c r="K422" s="144"/>
      <c r="L422" s="237"/>
      <c r="M422" s="129"/>
      <c r="N422" s="239"/>
      <c r="O422" s="129"/>
      <c r="P422" s="239"/>
      <c r="Q422" s="124"/>
      <c r="R422" s="247"/>
      <c r="T422" s="104"/>
    </row>
    <row r="423" spans="1:20" ht="15.75" customHeight="1" x14ac:dyDescent="0.25">
      <c r="A423" s="58">
        <v>1702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44"/>
      <c r="L423" s="237"/>
      <c r="M423" s="129"/>
      <c r="N423" s="239"/>
      <c r="O423" s="197" t="s">
        <v>83</v>
      </c>
      <c r="P423" s="82">
        <v>14</v>
      </c>
      <c r="Q423" s="111">
        <f>K426</f>
        <v>14</v>
      </c>
      <c r="R423" s="199" t="s">
        <v>11</v>
      </c>
      <c r="T423" s="104"/>
    </row>
    <row r="424" spans="1:20" ht="15.75" customHeight="1" x14ac:dyDescent="0.25">
      <c r="A424" s="58">
        <v>1801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44"/>
      <c r="L424" s="237"/>
      <c r="M424" s="129"/>
      <c r="N424" s="239"/>
      <c r="O424" s="198" t="s">
        <v>85</v>
      </c>
      <c r="P424" s="86">
        <f>IF(P423/B409=0,"",P423/B409)</f>
        <v>0.35897435897435898</v>
      </c>
      <c r="Q424" s="112">
        <f>IF(P423/Q423=0,"",P423/Q423)</f>
        <v>1</v>
      </c>
      <c r="R424" s="200" t="s">
        <v>86</v>
      </c>
      <c r="T424" s="104"/>
    </row>
    <row r="425" spans="1:20" ht="15.75" customHeight="1" x14ac:dyDescent="0.25">
      <c r="A425" s="58">
        <v>1802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44"/>
      <c r="L425" s="240"/>
      <c r="M425" s="241"/>
      <c r="N425" s="242"/>
      <c r="O425" s="90"/>
      <c r="P425" s="91"/>
      <c r="Q425" s="91"/>
      <c r="R425" s="113"/>
      <c r="T425" s="104"/>
    </row>
    <row r="426" spans="1:20" ht="18" customHeight="1" x14ac:dyDescent="0.25">
      <c r="A426" s="28"/>
      <c r="B426" s="297" t="s">
        <v>111</v>
      </c>
      <c r="C426" s="297"/>
      <c r="D426" s="297"/>
      <c r="E426" s="297"/>
      <c r="F426" s="297"/>
      <c r="G426" s="297"/>
      <c r="H426" s="297"/>
      <c r="I426" s="297"/>
      <c r="J426" s="297"/>
      <c r="K426" s="93">
        <f>SUM(K409:K422)</f>
        <v>14</v>
      </c>
      <c r="L426" s="94">
        <f>IF(SUM(K416:K417)=0,"",SUM(K416:K417)/B409)</f>
        <v>2.564102564102564E-2</v>
      </c>
      <c r="M426" s="94">
        <f>IF(K426=0,"",K426/B409)</f>
        <v>0.35897435897435898</v>
      </c>
      <c r="N426" s="94">
        <f>IF(K417=0,"",M426-L426)</f>
        <v>0.33333333333333331</v>
      </c>
      <c r="O426" s="3"/>
      <c r="P426" s="29"/>
      <c r="Q426" s="22"/>
      <c r="R426" s="3"/>
      <c r="T426" s="104"/>
    </row>
    <row r="427" spans="1:20" ht="12.75" customHeight="1" x14ac:dyDescent="0.2">
      <c r="A427" s="28"/>
      <c r="B427" s="29"/>
      <c r="C427" s="29"/>
      <c r="D427" s="29"/>
      <c r="E427" s="29"/>
      <c r="F427" s="29"/>
      <c r="G427" s="29"/>
      <c r="H427" s="29"/>
      <c r="I427" s="29"/>
      <c r="J427" s="29"/>
      <c r="K427" s="191"/>
      <c r="L427" s="3"/>
      <c r="M427" s="3"/>
      <c r="N427" s="29"/>
      <c r="O427" s="3"/>
      <c r="P427" s="29"/>
      <c r="Q427" s="22"/>
      <c r="R427" s="3"/>
      <c r="S427" s="29"/>
      <c r="T427" s="37"/>
    </row>
    <row r="428" spans="1:20" ht="12.75" customHeight="1" x14ac:dyDescent="0.2">
      <c r="A428" s="28"/>
      <c r="B428" s="29"/>
      <c r="C428" s="29"/>
      <c r="D428" s="29"/>
      <c r="E428" s="29"/>
      <c r="F428" s="29"/>
      <c r="G428" s="29"/>
      <c r="H428" s="29"/>
      <c r="I428" s="29"/>
      <c r="J428" s="29"/>
      <c r="K428" s="191"/>
      <c r="L428" s="3"/>
      <c r="M428" s="3"/>
      <c r="N428" s="29"/>
      <c r="O428" s="3"/>
      <c r="P428" s="29"/>
      <c r="Q428" s="22"/>
      <c r="R428" s="3"/>
      <c r="S428" s="29"/>
      <c r="T428" s="37"/>
    </row>
    <row r="429" spans="1:20" s="222" customFormat="1" ht="26.25" customHeight="1" x14ac:dyDescent="0.4">
      <c r="A429" s="166"/>
      <c r="B429" s="327" t="s">
        <v>99</v>
      </c>
      <c r="C429" s="327"/>
      <c r="D429" s="327"/>
      <c r="E429" s="327"/>
      <c r="F429" s="327"/>
      <c r="G429" s="327"/>
      <c r="H429" s="327"/>
      <c r="I429" s="327"/>
      <c r="J429" s="327"/>
      <c r="K429" s="223" t="s">
        <v>73</v>
      </c>
      <c r="L429" s="3"/>
      <c r="M429" s="3"/>
      <c r="N429" s="29"/>
      <c r="O429" s="3"/>
      <c r="P429" s="29"/>
      <c r="Q429" s="29"/>
      <c r="R429" s="29"/>
    </row>
    <row r="430" spans="1:20" ht="20.25" customHeight="1" x14ac:dyDescent="0.2">
      <c r="A430" s="319" t="s">
        <v>10</v>
      </c>
      <c r="B430" s="301" t="s">
        <v>100</v>
      </c>
      <c r="C430" s="302"/>
      <c r="D430" s="302"/>
      <c r="E430" s="302"/>
      <c r="F430" s="302"/>
      <c r="G430" s="302"/>
      <c r="H430" s="302"/>
      <c r="I430" s="302"/>
      <c r="J430" s="303"/>
      <c r="K430" s="304" t="s">
        <v>11</v>
      </c>
      <c r="L430" s="296" t="s">
        <v>3</v>
      </c>
      <c r="M430" s="296" t="s">
        <v>4</v>
      </c>
      <c r="N430" s="306" t="s">
        <v>5</v>
      </c>
      <c r="O430" s="296" t="s">
        <v>6</v>
      </c>
      <c r="P430" s="294" t="s">
        <v>7</v>
      </c>
      <c r="Q430" s="294" t="s">
        <v>8</v>
      </c>
      <c r="R430" s="296" t="s">
        <v>101</v>
      </c>
    </row>
    <row r="431" spans="1:20" ht="15.75" customHeight="1" x14ac:dyDescent="0.25">
      <c r="A431" s="320"/>
      <c r="B431" s="58" t="s">
        <v>102</v>
      </c>
      <c r="C431" s="58" t="s">
        <v>103</v>
      </c>
      <c r="D431" s="58" t="s">
        <v>104</v>
      </c>
      <c r="E431" s="58" t="s">
        <v>105</v>
      </c>
      <c r="F431" s="58" t="s">
        <v>106</v>
      </c>
      <c r="G431" s="58" t="s">
        <v>107</v>
      </c>
      <c r="H431" s="58" t="s">
        <v>108</v>
      </c>
      <c r="I431" s="58" t="s">
        <v>109</v>
      </c>
      <c r="J431" s="58" t="s">
        <v>110</v>
      </c>
      <c r="K431" s="305"/>
      <c r="L431" s="295"/>
      <c r="M431" s="295"/>
      <c r="N431" s="295"/>
      <c r="O431" s="295"/>
      <c r="P431" s="295"/>
      <c r="Q431" s="295"/>
      <c r="R431" s="295"/>
      <c r="T431" s="104"/>
    </row>
    <row r="432" spans="1:20" ht="15.75" customHeight="1" x14ac:dyDescent="0.25">
      <c r="A432" s="58">
        <v>1101</v>
      </c>
      <c r="B432" s="154">
        <v>29</v>
      </c>
      <c r="C432" s="154"/>
      <c r="D432" s="154"/>
      <c r="E432" s="154"/>
      <c r="F432" s="154"/>
      <c r="G432" s="154"/>
      <c r="H432" s="154"/>
      <c r="I432" s="154"/>
      <c r="J432" s="154"/>
      <c r="K432" s="144"/>
      <c r="L432" s="234"/>
      <c r="M432" s="235"/>
      <c r="N432" s="236"/>
      <c r="O432" s="243"/>
      <c r="P432" s="63">
        <f>B432</f>
        <v>29</v>
      </c>
      <c r="Q432" s="244"/>
      <c r="R432" s="243"/>
      <c r="T432" s="104"/>
    </row>
    <row r="433" spans="1:20" ht="15.75" customHeight="1" x14ac:dyDescent="0.25">
      <c r="A433" s="58">
        <v>1102</v>
      </c>
      <c r="B433" s="154"/>
      <c r="C433" s="154">
        <v>18</v>
      </c>
      <c r="D433" s="154"/>
      <c r="E433" s="154"/>
      <c r="F433" s="154"/>
      <c r="G433" s="154"/>
      <c r="H433" s="154"/>
      <c r="I433" s="154"/>
      <c r="J433" s="154"/>
      <c r="K433" s="144"/>
      <c r="L433" s="237"/>
      <c r="M433" s="129"/>
      <c r="N433" s="238"/>
      <c r="O433" s="67">
        <f>IF(C433=0,"",C433/B432)</f>
        <v>0.62068965517241381</v>
      </c>
      <c r="P433" s="68">
        <v>18</v>
      </c>
      <c r="Q433" s="245">
        <f t="shared" ref="Q433:Q440" si="67">IF(P433=0,"",P433/P432)</f>
        <v>0.62068965517241381</v>
      </c>
      <c r="R433" s="245">
        <f t="shared" ref="R433:R440" si="68">IF(P433=0,"",100%-Q433)</f>
        <v>0.37931034482758619</v>
      </c>
      <c r="T433" s="104"/>
    </row>
    <row r="434" spans="1:20" ht="15.75" customHeight="1" x14ac:dyDescent="0.25">
      <c r="A434" s="58">
        <v>1201</v>
      </c>
      <c r="B434" s="154"/>
      <c r="C434" s="154"/>
      <c r="D434" s="154">
        <v>17</v>
      </c>
      <c r="E434" s="154"/>
      <c r="F434" s="154"/>
      <c r="G434" s="154"/>
      <c r="H434" s="154"/>
      <c r="I434" s="154"/>
      <c r="J434" s="154"/>
      <c r="K434" s="144"/>
      <c r="L434" s="237"/>
      <c r="M434" s="129"/>
      <c r="N434" s="238"/>
      <c r="O434" s="67">
        <f>IF(D434=0,"",D434/C433)</f>
        <v>0.94444444444444442</v>
      </c>
      <c r="P434" s="68">
        <v>17</v>
      </c>
      <c r="Q434" s="245">
        <f t="shared" si="67"/>
        <v>0.94444444444444442</v>
      </c>
      <c r="R434" s="245">
        <f t="shared" si="68"/>
        <v>5.555555555555558E-2</v>
      </c>
      <c r="T434" s="70">
        <f>P434/P432</f>
        <v>0.58620689655172409</v>
      </c>
    </row>
    <row r="435" spans="1:20" ht="15.75" customHeight="1" x14ac:dyDescent="0.25">
      <c r="A435" s="58">
        <v>1202</v>
      </c>
      <c r="B435" s="154"/>
      <c r="C435" s="154"/>
      <c r="D435" s="154"/>
      <c r="E435" s="154">
        <v>14</v>
      </c>
      <c r="F435" s="154"/>
      <c r="G435" s="154"/>
      <c r="H435" s="154"/>
      <c r="I435" s="154"/>
      <c r="J435" s="154"/>
      <c r="K435" s="144"/>
      <c r="L435" s="237"/>
      <c r="M435" s="129"/>
      <c r="N435" s="238"/>
      <c r="O435" s="67">
        <f>IF(E435=0,"",E435/D434)</f>
        <v>0.82352941176470584</v>
      </c>
      <c r="P435" s="68">
        <v>14</v>
      </c>
      <c r="Q435" s="245">
        <f t="shared" si="67"/>
        <v>0.82352941176470584</v>
      </c>
      <c r="R435" s="245">
        <f t="shared" si="68"/>
        <v>0.17647058823529416</v>
      </c>
      <c r="T435" s="104"/>
    </row>
    <row r="436" spans="1:20" ht="15.75" customHeight="1" x14ac:dyDescent="0.25">
      <c r="A436" s="58">
        <v>1301</v>
      </c>
      <c r="B436" s="154"/>
      <c r="C436" s="154"/>
      <c r="D436" s="154"/>
      <c r="E436" s="154"/>
      <c r="F436" s="154">
        <v>8</v>
      </c>
      <c r="G436" s="154"/>
      <c r="H436" s="154"/>
      <c r="I436" s="154"/>
      <c r="J436" s="154"/>
      <c r="K436" s="144"/>
      <c r="L436" s="237"/>
      <c r="M436" s="129"/>
      <c r="N436" s="238"/>
      <c r="O436" s="67">
        <f>IF(F436=0,"",F436/E435)</f>
        <v>0.5714285714285714</v>
      </c>
      <c r="P436" s="68">
        <v>10</v>
      </c>
      <c r="Q436" s="245">
        <f t="shared" si="67"/>
        <v>0.7142857142857143</v>
      </c>
      <c r="R436" s="245">
        <f t="shared" si="68"/>
        <v>0.2857142857142857</v>
      </c>
      <c r="T436" s="104"/>
    </row>
    <row r="437" spans="1:20" ht="15.75" customHeight="1" x14ac:dyDescent="0.25">
      <c r="A437" s="58">
        <v>1302</v>
      </c>
      <c r="B437" s="154"/>
      <c r="C437" s="154"/>
      <c r="D437" s="154"/>
      <c r="E437" s="154"/>
      <c r="F437" s="154"/>
      <c r="G437" s="154">
        <v>8</v>
      </c>
      <c r="H437" s="154"/>
      <c r="I437" s="154"/>
      <c r="J437" s="154"/>
      <c r="K437" s="144"/>
      <c r="L437" s="237"/>
      <c r="M437" s="129"/>
      <c r="N437" s="238"/>
      <c r="O437" s="67">
        <f>IF(G437=0,"",G437/F436)</f>
        <v>1</v>
      </c>
      <c r="P437" s="68">
        <v>9</v>
      </c>
      <c r="Q437" s="245">
        <f t="shared" si="67"/>
        <v>0.9</v>
      </c>
      <c r="R437" s="245">
        <f t="shared" si="68"/>
        <v>9.9999999999999978E-2</v>
      </c>
      <c r="T437" s="104"/>
    </row>
    <row r="438" spans="1:20" ht="15.75" customHeight="1" x14ac:dyDescent="0.25">
      <c r="A438" s="58">
        <v>1401</v>
      </c>
      <c r="B438" s="154"/>
      <c r="C438" s="154"/>
      <c r="D438" s="154"/>
      <c r="E438" s="154"/>
      <c r="F438" s="154"/>
      <c r="G438" s="154"/>
      <c r="H438" s="154">
        <v>5</v>
      </c>
      <c r="I438" s="154"/>
      <c r="J438" s="154"/>
      <c r="K438" s="144"/>
      <c r="L438" s="237"/>
      <c r="M438" s="129"/>
      <c r="N438" s="238"/>
      <c r="O438" s="67">
        <f>IF(H438=0,"",H438/G437)</f>
        <v>0.625</v>
      </c>
      <c r="P438" s="68">
        <v>10</v>
      </c>
      <c r="Q438" s="245">
        <f t="shared" si="67"/>
        <v>1.1111111111111112</v>
      </c>
      <c r="R438" s="245">
        <f t="shared" si="68"/>
        <v>-0.11111111111111116</v>
      </c>
      <c r="T438" s="104"/>
    </row>
    <row r="439" spans="1:20" ht="15.75" customHeight="1" x14ac:dyDescent="0.25">
      <c r="A439" s="58">
        <v>1402</v>
      </c>
      <c r="B439" s="154"/>
      <c r="C439" s="154"/>
      <c r="D439" s="154"/>
      <c r="E439" s="154"/>
      <c r="F439" s="154"/>
      <c r="G439" s="154"/>
      <c r="H439" s="154"/>
      <c r="I439" s="154">
        <v>4</v>
      </c>
      <c r="J439" s="154"/>
      <c r="K439" s="144"/>
      <c r="L439" s="237"/>
      <c r="M439" s="129"/>
      <c r="N439" s="238"/>
      <c r="O439" s="67">
        <f>IF(I439=0,"",I439/H438)</f>
        <v>0.8</v>
      </c>
      <c r="P439" s="68">
        <v>8</v>
      </c>
      <c r="Q439" s="245">
        <f t="shared" si="67"/>
        <v>0.8</v>
      </c>
      <c r="R439" s="245">
        <f t="shared" si="68"/>
        <v>0.19999999999999996</v>
      </c>
      <c r="T439" s="104"/>
    </row>
    <row r="440" spans="1:20" ht="15.75" customHeight="1" x14ac:dyDescent="0.25">
      <c r="A440" s="58">
        <v>1501</v>
      </c>
      <c r="B440" s="154"/>
      <c r="C440" s="154"/>
      <c r="D440" s="154"/>
      <c r="E440" s="154"/>
      <c r="F440" s="154"/>
      <c r="G440" s="154"/>
      <c r="H440" s="154"/>
      <c r="I440" s="154"/>
      <c r="J440" s="154">
        <v>0</v>
      </c>
      <c r="K440" s="144">
        <v>0</v>
      </c>
      <c r="L440" s="237"/>
      <c r="M440" s="129"/>
      <c r="N440" s="238"/>
      <c r="O440" s="71">
        <v>0</v>
      </c>
      <c r="P440" s="68">
        <v>7</v>
      </c>
      <c r="Q440" s="71">
        <f t="shared" si="67"/>
        <v>0.875</v>
      </c>
      <c r="R440" s="71">
        <f t="shared" si="68"/>
        <v>0.125</v>
      </c>
      <c r="T440" s="104"/>
    </row>
    <row r="441" spans="1:20" ht="15.75" customHeight="1" x14ac:dyDescent="0.25">
      <c r="A441" s="58">
        <v>1502</v>
      </c>
      <c r="B441" s="154"/>
      <c r="C441" s="154"/>
      <c r="D441" s="154"/>
      <c r="E441" s="154"/>
      <c r="F441" s="154"/>
      <c r="G441" s="154"/>
      <c r="H441" s="154"/>
      <c r="I441" s="154"/>
      <c r="J441" s="154">
        <v>1</v>
      </c>
      <c r="K441" s="144">
        <v>0</v>
      </c>
      <c r="L441" s="237"/>
      <c r="M441" s="129"/>
      <c r="N441" s="239"/>
      <c r="O441" s="129"/>
      <c r="P441" s="68">
        <v>7</v>
      </c>
      <c r="Q441" s="129"/>
      <c r="R441" s="246"/>
      <c r="T441" s="104"/>
    </row>
    <row r="442" spans="1:20" ht="15.75" customHeight="1" x14ac:dyDescent="0.25">
      <c r="A442" s="58">
        <v>1601</v>
      </c>
      <c r="B442" s="154"/>
      <c r="C442" s="154"/>
      <c r="D442" s="154"/>
      <c r="E442" s="154"/>
      <c r="F442" s="154"/>
      <c r="G442" s="154"/>
      <c r="H442" s="154"/>
      <c r="I442" s="154"/>
      <c r="J442" s="154">
        <v>5</v>
      </c>
      <c r="K442" s="144">
        <v>1</v>
      </c>
      <c r="L442" s="237"/>
      <c r="M442" s="129"/>
      <c r="N442" s="239"/>
      <c r="O442" s="247"/>
      <c r="P442" s="109">
        <v>7</v>
      </c>
      <c r="Q442" s="248"/>
      <c r="R442" s="247"/>
      <c r="T442" s="104"/>
    </row>
    <row r="443" spans="1:20" ht="15.75" customHeight="1" x14ac:dyDescent="0.25">
      <c r="A443" s="58">
        <v>1602</v>
      </c>
      <c r="B443" s="154"/>
      <c r="C443" s="154"/>
      <c r="D443" s="154"/>
      <c r="E443" s="154"/>
      <c r="F443" s="154"/>
      <c r="G443" s="154"/>
      <c r="H443" s="154"/>
      <c r="I443" s="154"/>
      <c r="J443" s="154">
        <v>3</v>
      </c>
      <c r="K443" s="144">
        <v>4</v>
      </c>
      <c r="L443" s="237"/>
      <c r="M443" s="129"/>
      <c r="N443" s="239"/>
      <c r="O443" s="247"/>
      <c r="P443" s="109">
        <v>6</v>
      </c>
      <c r="Q443" s="248"/>
      <c r="R443" s="247"/>
      <c r="T443" s="104"/>
    </row>
    <row r="444" spans="1:20" ht="15.75" customHeight="1" x14ac:dyDescent="0.25">
      <c r="A444" s="58">
        <v>1701</v>
      </c>
      <c r="B444" s="154"/>
      <c r="C444" s="154"/>
      <c r="D444" s="154"/>
      <c r="E444" s="154"/>
      <c r="F444" s="154"/>
      <c r="G444" s="154"/>
      <c r="H444" s="154"/>
      <c r="I444" s="154"/>
      <c r="J444" s="154">
        <v>1</v>
      </c>
      <c r="K444" s="144">
        <v>1</v>
      </c>
      <c r="L444" s="237"/>
      <c r="M444" s="129"/>
      <c r="N444" s="239"/>
      <c r="O444" s="247"/>
      <c r="P444" s="109">
        <v>2</v>
      </c>
      <c r="Q444" s="248"/>
      <c r="R444" s="247"/>
      <c r="T444" s="104"/>
    </row>
    <row r="445" spans="1:20" ht="15.75" customHeight="1" x14ac:dyDescent="0.25">
      <c r="A445" s="58">
        <v>1702</v>
      </c>
      <c r="B445" s="154"/>
      <c r="C445" s="154"/>
      <c r="D445" s="154"/>
      <c r="E445" s="154"/>
      <c r="F445" s="154"/>
      <c r="G445" s="154"/>
      <c r="H445" s="154"/>
      <c r="I445" s="154"/>
      <c r="J445" s="154"/>
      <c r="K445" s="144"/>
      <c r="L445" s="237"/>
      <c r="M445" s="129"/>
      <c r="N445" s="239"/>
      <c r="O445" s="129"/>
      <c r="P445" s="239"/>
      <c r="Q445" s="124"/>
      <c r="R445" s="247"/>
      <c r="T445" s="104"/>
    </row>
    <row r="446" spans="1:20" ht="15.75" customHeight="1" x14ac:dyDescent="0.25">
      <c r="A446" s="58">
        <v>1801</v>
      </c>
      <c r="B446" s="154"/>
      <c r="C446" s="154"/>
      <c r="D446" s="154"/>
      <c r="E446" s="154"/>
      <c r="F446" s="154"/>
      <c r="G446" s="154"/>
      <c r="H446" s="154"/>
      <c r="I446" s="154"/>
      <c r="J446" s="154"/>
      <c r="K446" s="144"/>
      <c r="L446" s="237"/>
      <c r="M446" s="129"/>
      <c r="N446" s="239"/>
      <c r="O446" s="197" t="s">
        <v>83</v>
      </c>
      <c r="P446" s="82">
        <v>5</v>
      </c>
      <c r="Q446" s="111">
        <f>K449</f>
        <v>6</v>
      </c>
      <c r="R446" s="199" t="s">
        <v>11</v>
      </c>
      <c r="T446" s="104"/>
    </row>
    <row r="447" spans="1:20" ht="15.75" customHeight="1" x14ac:dyDescent="0.25">
      <c r="A447" s="58">
        <v>1802</v>
      </c>
      <c r="B447" s="154"/>
      <c r="C447" s="154"/>
      <c r="D447" s="154"/>
      <c r="E447" s="154"/>
      <c r="F447" s="154"/>
      <c r="G447" s="154"/>
      <c r="H447" s="154"/>
      <c r="I447" s="154"/>
      <c r="J447" s="154"/>
      <c r="K447" s="144"/>
      <c r="L447" s="237"/>
      <c r="M447" s="129"/>
      <c r="N447" s="239"/>
      <c r="O447" s="198" t="s">
        <v>85</v>
      </c>
      <c r="P447" s="86">
        <f>IF(P446/B432=0,"",P446/B432)</f>
        <v>0.17241379310344829</v>
      </c>
      <c r="Q447" s="112">
        <f>IF(P446/Q446=0,"",P446/Q446)</f>
        <v>0.83333333333333337</v>
      </c>
      <c r="R447" s="200" t="s">
        <v>86</v>
      </c>
      <c r="T447" s="104"/>
    </row>
    <row r="448" spans="1:20" ht="15.75" x14ac:dyDescent="0.25">
      <c r="A448" s="58">
        <v>1901</v>
      </c>
      <c r="B448" s="154"/>
      <c r="C448" s="154"/>
      <c r="D448" s="154"/>
      <c r="E448" s="154"/>
      <c r="F448" s="154"/>
      <c r="G448" s="154"/>
      <c r="H448" s="154"/>
      <c r="I448" s="154"/>
      <c r="J448" s="154"/>
      <c r="K448" s="144"/>
      <c r="L448" s="240"/>
      <c r="M448" s="241"/>
      <c r="N448" s="242"/>
      <c r="O448" s="90"/>
      <c r="P448" s="91"/>
      <c r="Q448" s="91"/>
      <c r="R448" s="113"/>
      <c r="T448" s="104"/>
    </row>
    <row r="449" spans="1:20" ht="18" customHeight="1" x14ac:dyDescent="0.25">
      <c r="A449" s="28"/>
      <c r="B449" s="297" t="s">
        <v>111</v>
      </c>
      <c r="C449" s="297"/>
      <c r="D449" s="297"/>
      <c r="E449" s="297"/>
      <c r="F449" s="297"/>
      <c r="G449" s="297"/>
      <c r="H449" s="297"/>
      <c r="I449" s="297"/>
      <c r="J449" s="297"/>
      <c r="K449" s="93">
        <f>SUM(K432:K445)</f>
        <v>6</v>
      </c>
      <c r="L449" s="94" t="str">
        <f>IF(SUM(K439:K440)=0,"0%",SUM(K439:K440)/B432)</f>
        <v>0%</v>
      </c>
      <c r="M449" s="94">
        <f>IF(K449=0,"",K449/B432)</f>
        <v>0.20689655172413793</v>
      </c>
      <c r="N449" s="94">
        <f>M449-L449</f>
        <v>0.20689655172413793</v>
      </c>
      <c r="O449" s="3"/>
      <c r="P449" s="29"/>
      <c r="Q449" s="22"/>
      <c r="R449" s="3"/>
      <c r="T449" s="104"/>
    </row>
    <row r="450" spans="1:20" ht="12.75" customHeight="1" x14ac:dyDescent="0.2">
      <c r="A450" s="28"/>
      <c r="B450" s="29"/>
      <c r="C450" s="29"/>
      <c r="D450" s="29"/>
      <c r="E450" s="29"/>
      <c r="F450" s="29"/>
      <c r="G450" s="29"/>
      <c r="H450" s="29"/>
      <c r="I450" s="29"/>
      <c r="J450" s="29"/>
      <c r="K450" s="191"/>
      <c r="L450" s="3"/>
      <c r="M450" s="3"/>
      <c r="N450" s="29"/>
      <c r="O450" s="3"/>
      <c r="P450" s="29"/>
      <c r="Q450" s="22"/>
      <c r="R450" s="3"/>
      <c r="S450" s="29"/>
      <c r="T450" s="22"/>
    </row>
    <row r="451" spans="1:20" ht="12.75" customHeight="1" x14ac:dyDescent="0.2">
      <c r="A451" s="28"/>
      <c r="B451" s="29"/>
      <c r="C451" s="29"/>
      <c r="D451" s="29"/>
      <c r="E451" s="29"/>
      <c r="F451" s="29"/>
      <c r="G451" s="29"/>
      <c r="H451" s="29"/>
      <c r="I451" s="29"/>
      <c r="J451" s="29"/>
      <c r="K451" s="191"/>
      <c r="L451" s="3"/>
      <c r="M451" s="3"/>
      <c r="N451" s="29"/>
      <c r="O451" s="3"/>
      <c r="P451" s="29"/>
      <c r="Q451" s="22"/>
      <c r="R451" s="3"/>
      <c r="S451" s="29"/>
      <c r="T451" s="22"/>
    </row>
    <row r="452" spans="1:20" s="222" customFormat="1" ht="26.25" customHeight="1" x14ac:dyDescent="0.4">
      <c r="A452" s="166"/>
      <c r="B452" s="327" t="s">
        <v>99</v>
      </c>
      <c r="C452" s="327"/>
      <c r="D452" s="327"/>
      <c r="E452" s="327"/>
      <c r="F452" s="327"/>
      <c r="G452" s="327"/>
      <c r="H452" s="327"/>
      <c r="I452" s="327"/>
      <c r="J452" s="327"/>
      <c r="K452" s="223" t="s">
        <v>76</v>
      </c>
      <c r="L452" s="3"/>
      <c r="M452" s="3"/>
      <c r="N452" s="29"/>
      <c r="O452" s="3"/>
      <c r="P452" s="29"/>
      <c r="Q452" s="29"/>
      <c r="R452" s="29"/>
    </row>
    <row r="453" spans="1:20" ht="20.25" customHeight="1" x14ac:dyDescent="0.2">
      <c r="A453" s="319" t="s">
        <v>10</v>
      </c>
      <c r="B453" s="301" t="s">
        <v>100</v>
      </c>
      <c r="C453" s="302"/>
      <c r="D453" s="302"/>
      <c r="E453" s="302"/>
      <c r="F453" s="302"/>
      <c r="G453" s="302"/>
      <c r="H453" s="302"/>
      <c r="I453" s="302"/>
      <c r="J453" s="303"/>
      <c r="K453" s="304" t="s">
        <v>11</v>
      </c>
      <c r="L453" s="296" t="s">
        <v>3</v>
      </c>
      <c r="M453" s="296" t="s">
        <v>4</v>
      </c>
      <c r="N453" s="306" t="s">
        <v>5</v>
      </c>
      <c r="O453" s="296" t="s">
        <v>6</v>
      </c>
      <c r="P453" s="294" t="s">
        <v>7</v>
      </c>
      <c r="Q453" s="294" t="s">
        <v>8</v>
      </c>
      <c r="R453" s="296" t="s">
        <v>101</v>
      </c>
    </row>
    <row r="454" spans="1:20" ht="15.75" customHeight="1" x14ac:dyDescent="0.25">
      <c r="A454" s="320"/>
      <c r="B454" s="58" t="s">
        <v>102</v>
      </c>
      <c r="C454" s="58" t="s">
        <v>103</v>
      </c>
      <c r="D454" s="58" t="s">
        <v>104</v>
      </c>
      <c r="E454" s="58" t="s">
        <v>105</v>
      </c>
      <c r="F454" s="58" t="s">
        <v>106</v>
      </c>
      <c r="G454" s="58" t="s">
        <v>107</v>
      </c>
      <c r="H454" s="58" t="s">
        <v>108</v>
      </c>
      <c r="I454" s="58" t="s">
        <v>109</v>
      </c>
      <c r="J454" s="58" t="s">
        <v>110</v>
      </c>
      <c r="K454" s="305"/>
      <c r="L454" s="295"/>
      <c r="M454" s="295"/>
      <c r="N454" s="295"/>
      <c r="O454" s="295"/>
      <c r="P454" s="295"/>
      <c r="Q454" s="295"/>
      <c r="R454" s="295"/>
      <c r="T454" s="104"/>
    </row>
    <row r="455" spans="1:20" ht="15.75" customHeight="1" x14ac:dyDescent="0.25">
      <c r="A455" s="58">
        <v>1102</v>
      </c>
      <c r="B455" s="154">
        <v>31</v>
      </c>
      <c r="C455" s="154"/>
      <c r="D455" s="154"/>
      <c r="E455" s="154"/>
      <c r="F455" s="154"/>
      <c r="G455" s="154"/>
      <c r="H455" s="154"/>
      <c r="I455" s="154"/>
      <c r="J455" s="154"/>
      <c r="K455" s="144"/>
      <c r="L455" s="234"/>
      <c r="M455" s="235"/>
      <c r="N455" s="236"/>
      <c r="O455" s="243"/>
      <c r="P455" s="63">
        <f>B455</f>
        <v>31</v>
      </c>
      <c r="Q455" s="244"/>
      <c r="R455" s="243"/>
      <c r="T455" s="104"/>
    </row>
    <row r="456" spans="1:20" ht="15.75" customHeight="1" x14ac:dyDescent="0.25">
      <c r="A456" s="58">
        <v>1201</v>
      </c>
      <c r="B456" s="154"/>
      <c r="C456" s="154">
        <v>29</v>
      </c>
      <c r="D456" s="154"/>
      <c r="E456" s="154"/>
      <c r="F456" s="154"/>
      <c r="G456" s="154"/>
      <c r="H456" s="154"/>
      <c r="I456" s="154"/>
      <c r="J456" s="154"/>
      <c r="K456" s="144"/>
      <c r="L456" s="237"/>
      <c r="M456" s="129"/>
      <c r="N456" s="238"/>
      <c r="O456" s="67">
        <f>IF(C456=0,"",C456/B455)</f>
        <v>0.93548387096774188</v>
      </c>
      <c r="P456" s="68">
        <v>30</v>
      </c>
      <c r="Q456" s="245">
        <f t="shared" ref="Q456:Q463" si="69">IF(P456=0,"",P456/P455)</f>
        <v>0.967741935483871</v>
      </c>
      <c r="R456" s="245">
        <f t="shared" ref="R456:R463" si="70">IF(P456=0,"",100%-Q456)</f>
        <v>3.2258064516129004E-2</v>
      </c>
      <c r="T456" s="104"/>
    </row>
    <row r="457" spans="1:20" ht="15.75" customHeight="1" x14ac:dyDescent="0.25">
      <c r="A457" s="58">
        <v>1202</v>
      </c>
      <c r="B457" s="154"/>
      <c r="C457" s="154"/>
      <c r="D457" s="154">
        <v>21</v>
      </c>
      <c r="E457" s="154"/>
      <c r="F457" s="154"/>
      <c r="G457" s="154"/>
      <c r="H457" s="154"/>
      <c r="I457" s="154"/>
      <c r="J457" s="154"/>
      <c r="K457" s="144"/>
      <c r="L457" s="237"/>
      <c r="M457" s="129"/>
      <c r="N457" s="238"/>
      <c r="O457" s="67">
        <f>IF(D457=0,"",D457/C456)</f>
        <v>0.72413793103448276</v>
      </c>
      <c r="P457" s="68">
        <v>26</v>
      </c>
      <c r="Q457" s="245">
        <f t="shared" si="69"/>
        <v>0.8666666666666667</v>
      </c>
      <c r="R457" s="245">
        <f t="shared" si="70"/>
        <v>0.1333333333333333</v>
      </c>
      <c r="T457" s="70">
        <f>P457/P455</f>
        <v>0.83870967741935487</v>
      </c>
    </row>
    <row r="458" spans="1:20" ht="15.75" customHeight="1" x14ac:dyDescent="0.25">
      <c r="A458" s="58">
        <v>1301</v>
      </c>
      <c r="B458" s="154"/>
      <c r="C458" s="154"/>
      <c r="D458" s="154"/>
      <c r="E458" s="154">
        <v>16</v>
      </c>
      <c r="F458" s="154"/>
      <c r="G458" s="154"/>
      <c r="H458" s="154"/>
      <c r="I458" s="154"/>
      <c r="J458" s="154"/>
      <c r="K458" s="144"/>
      <c r="L458" s="237"/>
      <c r="M458" s="129"/>
      <c r="N458" s="238"/>
      <c r="O458" s="67">
        <f>IF(E458=0,"",E458/D457)</f>
        <v>0.76190476190476186</v>
      </c>
      <c r="P458" s="68">
        <v>23</v>
      </c>
      <c r="Q458" s="245">
        <f t="shared" si="69"/>
        <v>0.88461538461538458</v>
      </c>
      <c r="R458" s="245">
        <f t="shared" si="70"/>
        <v>0.11538461538461542</v>
      </c>
      <c r="T458" s="104"/>
    </row>
    <row r="459" spans="1:20" ht="15.75" customHeight="1" x14ac:dyDescent="0.25">
      <c r="A459" s="58">
        <v>1302</v>
      </c>
      <c r="B459" s="154"/>
      <c r="C459" s="154"/>
      <c r="D459" s="154"/>
      <c r="E459" s="154"/>
      <c r="F459" s="154">
        <v>10</v>
      </c>
      <c r="G459" s="154"/>
      <c r="H459" s="154"/>
      <c r="I459" s="154"/>
      <c r="J459" s="154"/>
      <c r="K459" s="144"/>
      <c r="L459" s="237"/>
      <c r="M459" s="129"/>
      <c r="N459" s="238"/>
      <c r="O459" s="67">
        <f>IF(F459=0,"",F459/E458)</f>
        <v>0.625</v>
      </c>
      <c r="P459" s="68">
        <v>20</v>
      </c>
      <c r="Q459" s="245">
        <f t="shared" si="69"/>
        <v>0.86956521739130432</v>
      </c>
      <c r="R459" s="245">
        <f t="shared" si="70"/>
        <v>0.13043478260869568</v>
      </c>
      <c r="T459" s="104"/>
    </row>
    <row r="460" spans="1:20" ht="15.75" customHeight="1" x14ac:dyDescent="0.25">
      <c r="A460" s="58">
        <v>1401</v>
      </c>
      <c r="B460" s="154"/>
      <c r="C460" s="154"/>
      <c r="D460" s="154"/>
      <c r="E460" s="154"/>
      <c r="F460" s="154"/>
      <c r="G460" s="154">
        <v>10</v>
      </c>
      <c r="H460" s="154"/>
      <c r="I460" s="154"/>
      <c r="J460" s="154"/>
      <c r="K460" s="144"/>
      <c r="L460" s="237"/>
      <c r="M460" s="129"/>
      <c r="N460" s="238"/>
      <c r="O460" s="67">
        <f>IF(G460=0,"",G460/F459)</f>
        <v>1</v>
      </c>
      <c r="P460" s="68">
        <v>18</v>
      </c>
      <c r="Q460" s="245">
        <f t="shared" si="69"/>
        <v>0.9</v>
      </c>
      <c r="R460" s="245">
        <f t="shared" si="70"/>
        <v>9.9999999999999978E-2</v>
      </c>
      <c r="T460" s="104"/>
    </row>
    <row r="461" spans="1:20" ht="15.75" customHeight="1" x14ac:dyDescent="0.25">
      <c r="A461" s="58">
        <v>1402</v>
      </c>
      <c r="B461" s="154"/>
      <c r="C461" s="154"/>
      <c r="D461" s="154"/>
      <c r="E461" s="154"/>
      <c r="F461" s="154"/>
      <c r="G461" s="154"/>
      <c r="H461" s="154">
        <v>9</v>
      </c>
      <c r="I461" s="154"/>
      <c r="J461" s="154"/>
      <c r="K461" s="144"/>
      <c r="L461" s="237"/>
      <c r="M461" s="129"/>
      <c r="N461" s="238"/>
      <c r="O461" s="67">
        <f>IF(H461=0,"",H461/G460)</f>
        <v>0.9</v>
      </c>
      <c r="P461" s="68">
        <v>16</v>
      </c>
      <c r="Q461" s="245">
        <f t="shared" si="69"/>
        <v>0.88888888888888884</v>
      </c>
      <c r="R461" s="245">
        <f t="shared" si="70"/>
        <v>0.11111111111111116</v>
      </c>
      <c r="T461" s="104"/>
    </row>
    <row r="462" spans="1:20" ht="15.75" customHeight="1" x14ac:dyDescent="0.25">
      <c r="A462" s="58">
        <v>1501</v>
      </c>
      <c r="B462" s="154"/>
      <c r="C462" s="154"/>
      <c r="D462" s="154"/>
      <c r="E462" s="154"/>
      <c r="F462" s="154"/>
      <c r="G462" s="154"/>
      <c r="H462" s="154"/>
      <c r="I462" s="154">
        <v>3</v>
      </c>
      <c r="J462" s="154"/>
      <c r="K462" s="144"/>
      <c r="L462" s="237"/>
      <c r="M462" s="129"/>
      <c r="N462" s="238"/>
      <c r="O462" s="67">
        <f>IF(I462=0,"",I462/H461)</f>
        <v>0.33333333333333331</v>
      </c>
      <c r="P462" s="68">
        <v>15</v>
      </c>
      <c r="Q462" s="245">
        <f t="shared" si="69"/>
        <v>0.9375</v>
      </c>
      <c r="R462" s="245">
        <f t="shared" si="70"/>
        <v>6.25E-2</v>
      </c>
      <c r="T462" s="104"/>
    </row>
    <row r="463" spans="1:20" ht="15.75" customHeight="1" x14ac:dyDescent="0.25">
      <c r="A463" s="58">
        <v>1502</v>
      </c>
      <c r="B463" s="154"/>
      <c r="C463" s="154"/>
      <c r="D463" s="154"/>
      <c r="E463" s="154"/>
      <c r="F463" s="154"/>
      <c r="G463" s="154"/>
      <c r="H463" s="154"/>
      <c r="I463" s="154"/>
      <c r="J463" s="154">
        <v>3</v>
      </c>
      <c r="K463" s="144">
        <v>0</v>
      </c>
      <c r="L463" s="237"/>
      <c r="M463" s="129"/>
      <c r="N463" s="238"/>
      <c r="O463" s="71">
        <f>IF(J463=0,"",J463/I462)</f>
        <v>1</v>
      </c>
      <c r="P463" s="68">
        <v>15</v>
      </c>
      <c r="Q463" s="71">
        <f t="shared" si="69"/>
        <v>1</v>
      </c>
      <c r="R463" s="71">
        <f t="shared" si="70"/>
        <v>0</v>
      </c>
      <c r="T463" s="104"/>
    </row>
    <row r="464" spans="1:20" ht="15.75" customHeight="1" x14ac:dyDescent="0.25">
      <c r="A464" s="58">
        <v>1601</v>
      </c>
      <c r="B464" s="154"/>
      <c r="C464" s="154"/>
      <c r="D464" s="154"/>
      <c r="E464" s="154"/>
      <c r="F464" s="154"/>
      <c r="G464" s="154"/>
      <c r="H464" s="154"/>
      <c r="I464" s="154"/>
      <c r="J464" s="154">
        <v>9</v>
      </c>
      <c r="K464" s="144">
        <v>7</v>
      </c>
      <c r="L464" s="237"/>
      <c r="M464" s="129"/>
      <c r="N464" s="239"/>
      <c r="O464" s="129"/>
      <c r="P464" s="68">
        <v>15</v>
      </c>
      <c r="Q464" s="129"/>
      <c r="R464" s="246"/>
      <c r="T464" s="104"/>
    </row>
    <row r="465" spans="1:20" ht="15.75" customHeight="1" x14ac:dyDescent="0.25">
      <c r="A465" s="58">
        <v>1602</v>
      </c>
      <c r="B465" s="154"/>
      <c r="C465" s="154"/>
      <c r="D465" s="154"/>
      <c r="E465" s="154"/>
      <c r="F465" s="154"/>
      <c r="G465" s="154"/>
      <c r="H465" s="154"/>
      <c r="I465" s="154"/>
      <c r="J465" s="154">
        <v>5</v>
      </c>
      <c r="K465" s="144">
        <v>3</v>
      </c>
      <c r="L465" s="237"/>
      <c r="M465" s="129"/>
      <c r="N465" s="239"/>
      <c r="O465" s="247"/>
      <c r="P465" s="109">
        <v>8</v>
      </c>
      <c r="Q465" s="248"/>
      <c r="R465" s="247"/>
      <c r="T465" s="104"/>
    </row>
    <row r="466" spans="1:20" ht="15.75" customHeight="1" x14ac:dyDescent="0.25">
      <c r="A466" s="58">
        <v>1701</v>
      </c>
      <c r="B466" s="154"/>
      <c r="C466" s="154"/>
      <c r="D466" s="154"/>
      <c r="E466" s="154"/>
      <c r="F466" s="154"/>
      <c r="G466" s="154"/>
      <c r="H466" s="154"/>
      <c r="I466" s="154"/>
      <c r="J466" s="154">
        <v>3</v>
      </c>
      <c r="K466" s="144">
        <v>2</v>
      </c>
      <c r="L466" s="237"/>
      <c r="M466" s="129"/>
      <c r="N466" s="239"/>
      <c r="O466" s="247"/>
      <c r="P466" s="109">
        <v>5</v>
      </c>
      <c r="Q466" s="248"/>
      <c r="R466" s="247"/>
      <c r="T466" s="104"/>
    </row>
    <row r="467" spans="1:20" ht="15.75" customHeight="1" x14ac:dyDescent="0.25">
      <c r="A467" s="58">
        <v>1702</v>
      </c>
      <c r="B467" s="154"/>
      <c r="C467" s="154"/>
      <c r="D467" s="154"/>
      <c r="E467" s="154"/>
      <c r="F467" s="154"/>
      <c r="G467" s="154"/>
      <c r="H467" s="154"/>
      <c r="I467" s="154"/>
      <c r="J467" s="154">
        <v>1</v>
      </c>
      <c r="K467" s="144"/>
      <c r="L467" s="237"/>
      <c r="M467" s="129"/>
      <c r="N467" s="239"/>
      <c r="O467" s="247"/>
      <c r="P467" s="202">
        <v>3</v>
      </c>
      <c r="Q467" s="248"/>
      <c r="R467" s="247"/>
      <c r="T467" s="104"/>
    </row>
    <row r="468" spans="1:20" ht="15.75" customHeight="1" x14ac:dyDescent="0.25">
      <c r="A468" s="58">
        <v>1801</v>
      </c>
      <c r="B468" s="154"/>
      <c r="C468" s="154"/>
      <c r="D468" s="154"/>
      <c r="E468" s="154"/>
      <c r="F468" s="154"/>
      <c r="G468" s="154"/>
      <c r="H468" s="154"/>
      <c r="I468" s="154"/>
      <c r="J468" s="154">
        <v>2</v>
      </c>
      <c r="K468" s="144">
        <v>3</v>
      </c>
      <c r="L468" s="237"/>
      <c r="M468" s="129"/>
      <c r="N468" s="239"/>
      <c r="O468" s="129"/>
      <c r="P468" s="204">
        <v>3</v>
      </c>
      <c r="Q468" s="124"/>
      <c r="R468" s="247"/>
      <c r="T468" s="104"/>
    </row>
    <row r="469" spans="1:20" ht="15.75" customHeight="1" x14ac:dyDescent="0.25">
      <c r="A469" s="58">
        <v>1802</v>
      </c>
      <c r="B469" s="154"/>
      <c r="C469" s="154"/>
      <c r="D469" s="154"/>
      <c r="E469" s="154"/>
      <c r="F469" s="154"/>
      <c r="G469" s="154"/>
      <c r="H469" s="154"/>
      <c r="I469" s="154"/>
      <c r="J469" s="154"/>
      <c r="K469" s="144"/>
      <c r="L469" s="237"/>
      <c r="M469" s="129"/>
      <c r="N469" s="239"/>
      <c r="O469" s="197" t="s">
        <v>83</v>
      </c>
      <c r="P469" s="203">
        <v>13</v>
      </c>
      <c r="Q469" s="111">
        <f>K472</f>
        <v>15</v>
      </c>
      <c r="R469" s="199" t="s">
        <v>11</v>
      </c>
      <c r="T469" s="104"/>
    </row>
    <row r="470" spans="1:20" ht="15.75" customHeight="1" x14ac:dyDescent="0.25">
      <c r="A470" s="58">
        <v>1901</v>
      </c>
      <c r="B470" s="154"/>
      <c r="C470" s="154"/>
      <c r="D470" s="154"/>
      <c r="E470" s="154"/>
      <c r="F470" s="154"/>
      <c r="G470" s="154"/>
      <c r="H470" s="154"/>
      <c r="I470" s="154"/>
      <c r="J470" s="154"/>
      <c r="K470" s="144"/>
      <c r="L470" s="237"/>
      <c r="M470" s="129"/>
      <c r="N470" s="239"/>
      <c r="O470" s="198" t="s">
        <v>85</v>
      </c>
      <c r="P470" s="86">
        <f>IF(P469/B455=0,"",P469/B455)</f>
        <v>0.41935483870967744</v>
      </c>
      <c r="Q470" s="112">
        <f>IF(P469/Q469=0,"",P469/Q469)</f>
        <v>0.8666666666666667</v>
      </c>
      <c r="R470" s="200" t="s">
        <v>86</v>
      </c>
      <c r="T470" s="104"/>
    </row>
    <row r="471" spans="1:20" ht="15.75" customHeight="1" x14ac:dyDescent="0.25">
      <c r="A471" s="58">
        <v>1902</v>
      </c>
      <c r="B471" s="154"/>
      <c r="C471" s="154"/>
      <c r="D471" s="154"/>
      <c r="E471" s="154"/>
      <c r="F471" s="154"/>
      <c r="G471" s="154"/>
      <c r="H471" s="154"/>
      <c r="I471" s="154"/>
      <c r="J471" s="154"/>
      <c r="K471" s="144"/>
      <c r="L471" s="240"/>
      <c r="M471" s="241"/>
      <c r="N471" s="242"/>
      <c r="O471" s="90"/>
      <c r="P471" s="91"/>
      <c r="Q471" s="91"/>
      <c r="R471" s="113"/>
      <c r="T471" s="104"/>
    </row>
    <row r="472" spans="1:20" ht="18" customHeight="1" x14ac:dyDescent="0.25">
      <c r="A472" s="28"/>
      <c r="B472" s="297" t="s">
        <v>111</v>
      </c>
      <c r="C472" s="297"/>
      <c r="D472" s="297"/>
      <c r="E472" s="297"/>
      <c r="F472" s="297"/>
      <c r="G472" s="297"/>
      <c r="H472" s="297"/>
      <c r="I472" s="297"/>
      <c r="J472" s="297"/>
      <c r="K472" s="93">
        <f>SUM(K455:K468)</f>
        <v>15</v>
      </c>
      <c r="L472" s="94" t="str">
        <f>IF(SUM(K462:K463)=0,"0%",SUM(K462:K463)/B455)</f>
        <v>0%</v>
      </c>
      <c r="M472" s="94">
        <f>IF(K472=0,"",K472/B455)</f>
        <v>0.4838709677419355</v>
      </c>
      <c r="N472" s="94">
        <f>M472-L472</f>
        <v>0.4838709677419355</v>
      </c>
      <c r="O472" s="3"/>
      <c r="P472" s="29"/>
      <c r="Q472" s="22"/>
      <c r="R472" s="3"/>
      <c r="T472" s="104"/>
    </row>
    <row r="473" spans="1:20" ht="12.75" customHeight="1" x14ac:dyDescent="0.2">
      <c r="L473" s="3"/>
      <c r="M473" s="3"/>
      <c r="O473" s="3"/>
    </row>
    <row r="474" spans="1:20" ht="12.75" customHeight="1" x14ac:dyDescent="0.2">
      <c r="L474" s="3"/>
      <c r="M474" s="3"/>
      <c r="O474" s="3"/>
    </row>
    <row r="475" spans="1:20" s="222" customFormat="1" ht="26.25" customHeight="1" x14ac:dyDescent="0.4">
      <c r="A475" s="166"/>
      <c r="B475" s="327" t="s">
        <v>99</v>
      </c>
      <c r="C475" s="327"/>
      <c r="D475" s="327"/>
      <c r="E475" s="327"/>
      <c r="F475" s="327"/>
      <c r="G475" s="327"/>
      <c r="H475" s="327"/>
      <c r="I475" s="327"/>
      <c r="J475" s="327"/>
      <c r="K475" s="223" t="s">
        <v>80</v>
      </c>
      <c r="L475" s="3"/>
      <c r="M475" s="3"/>
      <c r="N475" s="29"/>
      <c r="O475" s="3"/>
      <c r="P475" s="29"/>
      <c r="Q475" s="29"/>
      <c r="R475" s="29"/>
    </row>
    <row r="476" spans="1:20" ht="20.25" customHeight="1" x14ac:dyDescent="0.2">
      <c r="A476" s="319" t="s">
        <v>10</v>
      </c>
      <c r="B476" s="301" t="s">
        <v>100</v>
      </c>
      <c r="C476" s="302"/>
      <c r="D476" s="302"/>
      <c r="E476" s="302"/>
      <c r="F476" s="302"/>
      <c r="G476" s="302"/>
      <c r="H476" s="302"/>
      <c r="I476" s="302"/>
      <c r="J476" s="303"/>
      <c r="K476" s="304" t="s">
        <v>11</v>
      </c>
      <c r="L476" s="296" t="s">
        <v>3</v>
      </c>
      <c r="M476" s="296" t="s">
        <v>4</v>
      </c>
      <c r="N476" s="306" t="s">
        <v>5</v>
      </c>
      <c r="O476" s="296" t="s">
        <v>6</v>
      </c>
      <c r="P476" s="294" t="s">
        <v>7</v>
      </c>
      <c r="Q476" s="294" t="s">
        <v>8</v>
      </c>
      <c r="R476" s="296" t="s">
        <v>101</v>
      </c>
    </row>
    <row r="477" spans="1:20" ht="15.75" customHeight="1" x14ac:dyDescent="0.25">
      <c r="A477" s="320"/>
      <c r="B477" s="58" t="s">
        <v>102</v>
      </c>
      <c r="C477" s="58" t="s">
        <v>103</v>
      </c>
      <c r="D477" s="58" t="s">
        <v>104</v>
      </c>
      <c r="E477" s="58" t="s">
        <v>105</v>
      </c>
      <c r="F477" s="58" t="s">
        <v>106</v>
      </c>
      <c r="G477" s="58" t="s">
        <v>107</v>
      </c>
      <c r="H477" s="58" t="s">
        <v>108</v>
      </c>
      <c r="I477" s="58" t="s">
        <v>109</v>
      </c>
      <c r="J477" s="58" t="s">
        <v>110</v>
      </c>
      <c r="K477" s="305"/>
      <c r="L477" s="295"/>
      <c r="M477" s="295"/>
      <c r="N477" s="295"/>
      <c r="O477" s="295"/>
      <c r="P477" s="295"/>
      <c r="Q477" s="295"/>
      <c r="R477" s="295"/>
      <c r="T477" s="104"/>
    </row>
    <row r="478" spans="1:20" ht="15.75" customHeight="1" x14ac:dyDescent="0.25">
      <c r="A478" s="58">
        <v>1201</v>
      </c>
      <c r="B478" s="154">
        <v>35</v>
      </c>
      <c r="C478" s="154"/>
      <c r="D478" s="154"/>
      <c r="E478" s="154"/>
      <c r="F478" s="154"/>
      <c r="G478" s="154"/>
      <c r="H478" s="154"/>
      <c r="I478" s="154"/>
      <c r="J478" s="154"/>
      <c r="K478" s="144"/>
      <c r="L478" s="234"/>
      <c r="M478" s="235"/>
      <c r="N478" s="236"/>
      <c r="O478" s="243"/>
      <c r="P478" s="63">
        <f>B478</f>
        <v>35</v>
      </c>
      <c r="Q478" s="244"/>
      <c r="R478" s="243"/>
      <c r="T478" s="104"/>
    </row>
    <row r="479" spans="1:20" ht="15.75" customHeight="1" x14ac:dyDescent="0.25">
      <c r="A479" s="58">
        <v>1202</v>
      </c>
      <c r="B479" s="154"/>
      <c r="C479" s="154">
        <v>28</v>
      </c>
      <c r="D479" s="154"/>
      <c r="E479" s="154"/>
      <c r="F479" s="154"/>
      <c r="G479" s="154"/>
      <c r="H479" s="154"/>
      <c r="I479" s="154"/>
      <c r="J479" s="154"/>
      <c r="K479" s="144"/>
      <c r="L479" s="237"/>
      <c r="M479" s="129"/>
      <c r="N479" s="238"/>
      <c r="O479" s="67">
        <f>IF(C479=0,"",C479/B478)</f>
        <v>0.8</v>
      </c>
      <c r="P479" s="68">
        <v>28</v>
      </c>
      <c r="Q479" s="245">
        <f t="shared" ref="Q479:Q486" si="71">IF(P479=0,"",P479/P478)</f>
        <v>0.8</v>
      </c>
      <c r="R479" s="245">
        <f t="shared" ref="R479:R486" si="72">IF(P479=0,"",100%-Q479)</f>
        <v>0.19999999999999996</v>
      </c>
      <c r="T479" s="104"/>
    </row>
    <row r="480" spans="1:20" ht="15.75" customHeight="1" x14ac:dyDescent="0.25">
      <c r="A480" s="58">
        <v>1301</v>
      </c>
      <c r="B480" s="154"/>
      <c r="C480" s="154"/>
      <c r="D480" s="154">
        <v>19</v>
      </c>
      <c r="E480" s="154"/>
      <c r="F480" s="154"/>
      <c r="G480" s="154"/>
      <c r="H480" s="154"/>
      <c r="I480" s="154"/>
      <c r="J480" s="154"/>
      <c r="K480" s="144"/>
      <c r="L480" s="237"/>
      <c r="M480" s="129"/>
      <c r="N480" s="238"/>
      <c r="O480" s="67">
        <f>IF(D480=0,"",D480/C479)</f>
        <v>0.6785714285714286</v>
      </c>
      <c r="P480" s="68">
        <v>26</v>
      </c>
      <c r="Q480" s="245">
        <f t="shared" si="71"/>
        <v>0.9285714285714286</v>
      </c>
      <c r="R480" s="245">
        <f t="shared" si="72"/>
        <v>7.1428571428571397E-2</v>
      </c>
      <c r="T480" s="70">
        <f>P480/P478</f>
        <v>0.74285714285714288</v>
      </c>
    </row>
    <row r="481" spans="1:20" ht="15.75" customHeight="1" x14ac:dyDescent="0.25">
      <c r="A481" s="58">
        <v>1302</v>
      </c>
      <c r="B481" s="154"/>
      <c r="C481" s="154"/>
      <c r="D481" s="154"/>
      <c r="E481" s="154">
        <v>13</v>
      </c>
      <c r="F481" s="154"/>
      <c r="G481" s="154"/>
      <c r="H481" s="154"/>
      <c r="I481" s="154"/>
      <c r="J481" s="154"/>
      <c r="K481" s="144"/>
      <c r="L481" s="237"/>
      <c r="M481" s="129"/>
      <c r="N481" s="238"/>
      <c r="O481" s="67">
        <f>IF(E481=0,"",E481/D480)</f>
        <v>0.68421052631578949</v>
      </c>
      <c r="P481" s="68">
        <v>23</v>
      </c>
      <c r="Q481" s="245">
        <f t="shared" si="71"/>
        <v>0.88461538461538458</v>
      </c>
      <c r="R481" s="245">
        <f t="shared" si="72"/>
        <v>0.11538461538461542</v>
      </c>
      <c r="T481" s="104"/>
    </row>
    <row r="482" spans="1:20" ht="15.75" customHeight="1" x14ac:dyDescent="0.25">
      <c r="A482" s="58">
        <v>1401</v>
      </c>
      <c r="B482" s="154"/>
      <c r="C482" s="154"/>
      <c r="D482" s="154"/>
      <c r="E482" s="154"/>
      <c r="F482" s="154">
        <v>8</v>
      </c>
      <c r="G482" s="154"/>
      <c r="H482" s="154"/>
      <c r="I482" s="154"/>
      <c r="J482" s="154"/>
      <c r="K482" s="144"/>
      <c r="L482" s="237"/>
      <c r="M482" s="129"/>
      <c r="N482" s="238"/>
      <c r="O482" s="67">
        <f>IF(F482=0,"",F482/E481)</f>
        <v>0.61538461538461542</v>
      </c>
      <c r="P482" s="68">
        <v>17</v>
      </c>
      <c r="Q482" s="245">
        <f t="shared" si="71"/>
        <v>0.73913043478260865</v>
      </c>
      <c r="R482" s="245">
        <f t="shared" si="72"/>
        <v>0.26086956521739135</v>
      </c>
      <c r="T482" s="104"/>
    </row>
    <row r="483" spans="1:20" ht="15.75" customHeight="1" x14ac:dyDescent="0.25">
      <c r="A483" s="58">
        <v>1402</v>
      </c>
      <c r="B483" s="154"/>
      <c r="C483" s="154"/>
      <c r="D483" s="154"/>
      <c r="E483" s="154"/>
      <c r="F483" s="154"/>
      <c r="G483" s="154">
        <v>8</v>
      </c>
      <c r="H483" s="154"/>
      <c r="I483" s="154"/>
      <c r="J483" s="154"/>
      <c r="K483" s="144"/>
      <c r="L483" s="237"/>
      <c r="M483" s="129"/>
      <c r="N483" s="238"/>
      <c r="O483" s="67">
        <f>IF(G483=0,"",G483/F482)</f>
        <v>1</v>
      </c>
      <c r="P483" s="68">
        <v>14</v>
      </c>
      <c r="Q483" s="245">
        <f t="shared" si="71"/>
        <v>0.82352941176470584</v>
      </c>
      <c r="R483" s="245">
        <f t="shared" si="72"/>
        <v>0.17647058823529416</v>
      </c>
      <c r="T483" s="104"/>
    </row>
    <row r="484" spans="1:20" ht="15.75" customHeight="1" x14ac:dyDescent="0.25">
      <c r="A484" s="58">
        <v>1501</v>
      </c>
      <c r="B484" s="154"/>
      <c r="C484" s="154"/>
      <c r="D484" s="154"/>
      <c r="E484" s="154"/>
      <c r="F484" s="154"/>
      <c r="G484" s="154"/>
      <c r="H484" s="154">
        <v>5</v>
      </c>
      <c r="I484" s="154"/>
      <c r="J484" s="154"/>
      <c r="K484" s="144"/>
      <c r="L484" s="237"/>
      <c r="M484" s="129"/>
      <c r="N484" s="238"/>
      <c r="O484" s="67">
        <f>IF(H484=0,"",H484/G483)</f>
        <v>0.625</v>
      </c>
      <c r="P484" s="68">
        <v>13</v>
      </c>
      <c r="Q484" s="245">
        <f t="shared" si="71"/>
        <v>0.9285714285714286</v>
      </c>
      <c r="R484" s="245">
        <f t="shared" si="72"/>
        <v>7.1428571428571397E-2</v>
      </c>
      <c r="T484" s="104"/>
    </row>
    <row r="485" spans="1:20" ht="15.75" customHeight="1" x14ac:dyDescent="0.25">
      <c r="A485" s="58">
        <v>1502</v>
      </c>
      <c r="B485" s="154"/>
      <c r="C485" s="154"/>
      <c r="D485" s="154"/>
      <c r="E485" s="154"/>
      <c r="F485" s="154"/>
      <c r="G485" s="154"/>
      <c r="H485" s="154"/>
      <c r="I485" s="154">
        <v>4</v>
      </c>
      <c r="J485" s="154"/>
      <c r="K485" s="144"/>
      <c r="L485" s="237"/>
      <c r="M485" s="129"/>
      <c r="N485" s="238"/>
      <c r="O485" s="67">
        <f>IF(I485=0,"",I485/H484)</f>
        <v>0.8</v>
      </c>
      <c r="P485" s="68">
        <v>13</v>
      </c>
      <c r="Q485" s="245">
        <f t="shared" si="71"/>
        <v>1</v>
      </c>
      <c r="R485" s="245">
        <f t="shared" si="72"/>
        <v>0</v>
      </c>
      <c r="T485" s="104"/>
    </row>
    <row r="486" spans="1:20" ht="15.75" customHeight="1" x14ac:dyDescent="0.25">
      <c r="A486" s="58">
        <v>1601</v>
      </c>
      <c r="B486" s="154"/>
      <c r="C486" s="154"/>
      <c r="D486" s="154"/>
      <c r="E486" s="154"/>
      <c r="F486" s="154"/>
      <c r="G486" s="154"/>
      <c r="H486" s="154"/>
      <c r="I486" s="154"/>
      <c r="J486" s="154">
        <v>4</v>
      </c>
      <c r="K486" s="144">
        <v>1</v>
      </c>
      <c r="L486" s="237"/>
      <c r="M486" s="129"/>
      <c r="N486" s="238"/>
      <c r="O486" s="71">
        <f>IF(J486=0,"",J486/I485)</f>
        <v>1</v>
      </c>
      <c r="P486" s="68">
        <v>12</v>
      </c>
      <c r="Q486" s="71">
        <f t="shared" si="71"/>
        <v>0.92307692307692313</v>
      </c>
      <c r="R486" s="71">
        <f t="shared" si="72"/>
        <v>7.6923076923076872E-2</v>
      </c>
      <c r="T486" s="104"/>
    </row>
    <row r="487" spans="1:20" ht="15.75" customHeight="1" x14ac:dyDescent="0.25">
      <c r="A487" s="58">
        <v>1602</v>
      </c>
      <c r="B487" s="154"/>
      <c r="C487" s="154"/>
      <c r="D487" s="154"/>
      <c r="E487" s="154"/>
      <c r="F487" s="154"/>
      <c r="G487" s="154"/>
      <c r="H487" s="154"/>
      <c r="I487" s="154"/>
      <c r="J487" s="154">
        <v>5</v>
      </c>
      <c r="K487" s="144">
        <v>2</v>
      </c>
      <c r="L487" s="237"/>
      <c r="M487" s="129"/>
      <c r="N487" s="239"/>
      <c r="O487" s="129"/>
      <c r="P487" s="68">
        <v>10</v>
      </c>
      <c r="Q487" s="129"/>
      <c r="R487" s="246"/>
      <c r="T487" s="104"/>
    </row>
    <row r="488" spans="1:20" ht="15.75" customHeight="1" x14ac:dyDescent="0.25">
      <c r="A488" s="58">
        <v>1701</v>
      </c>
      <c r="B488" s="154"/>
      <c r="C488" s="154"/>
      <c r="D488" s="154"/>
      <c r="E488" s="154"/>
      <c r="F488" s="154"/>
      <c r="G488" s="154"/>
      <c r="H488" s="154"/>
      <c r="I488" s="154"/>
      <c r="J488" s="154">
        <v>4</v>
      </c>
      <c r="K488" s="144">
        <v>3</v>
      </c>
      <c r="L488" s="237"/>
      <c r="M488" s="129"/>
      <c r="N488" s="239"/>
      <c r="O488" s="247"/>
      <c r="P488" s="109">
        <v>7</v>
      </c>
      <c r="Q488" s="248"/>
      <c r="R488" s="247"/>
      <c r="T488" s="104"/>
    </row>
    <row r="489" spans="1:20" ht="15.75" customHeight="1" x14ac:dyDescent="0.25">
      <c r="A489" s="58">
        <v>1702</v>
      </c>
      <c r="B489" s="154"/>
      <c r="C489" s="154"/>
      <c r="D489" s="154"/>
      <c r="E489" s="154"/>
      <c r="F489" s="154"/>
      <c r="G489" s="154"/>
      <c r="H489" s="154"/>
      <c r="I489" s="154"/>
      <c r="J489" s="154">
        <v>4</v>
      </c>
      <c r="K489" s="144">
        <v>2</v>
      </c>
      <c r="L489" s="237"/>
      <c r="M489" s="129"/>
      <c r="N489" s="239"/>
      <c r="O489" s="247"/>
      <c r="P489" s="109">
        <v>4</v>
      </c>
      <c r="Q489" s="248"/>
      <c r="R489" s="247"/>
      <c r="T489" s="104"/>
    </row>
    <row r="490" spans="1:20" ht="15.75" customHeight="1" x14ac:dyDescent="0.25">
      <c r="A490" s="58">
        <v>1801</v>
      </c>
      <c r="B490" s="154"/>
      <c r="C490" s="154"/>
      <c r="D490" s="154"/>
      <c r="E490" s="154"/>
      <c r="F490" s="154"/>
      <c r="G490" s="154"/>
      <c r="H490" s="154"/>
      <c r="I490" s="154"/>
      <c r="J490" s="154">
        <v>2</v>
      </c>
      <c r="K490" s="144">
        <v>2</v>
      </c>
      <c r="L490" s="237"/>
      <c r="M490" s="129"/>
      <c r="N490" s="239"/>
      <c r="O490" s="247"/>
      <c r="P490" s="109"/>
      <c r="Q490" s="248"/>
      <c r="R490" s="247"/>
      <c r="T490" s="104"/>
    </row>
    <row r="491" spans="1:20" ht="15.75" customHeight="1" x14ac:dyDescent="0.25">
      <c r="A491" s="58">
        <v>1802</v>
      </c>
      <c r="B491" s="154"/>
      <c r="C491" s="154"/>
      <c r="D491" s="154"/>
      <c r="E491" s="154"/>
      <c r="F491" s="154"/>
      <c r="G491" s="154"/>
      <c r="H491" s="154"/>
      <c r="I491" s="154"/>
      <c r="J491" s="154"/>
      <c r="K491" s="144"/>
      <c r="L491" s="237"/>
      <c r="M491" s="129"/>
      <c r="N491" s="239"/>
      <c r="O491" s="129"/>
      <c r="P491" s="239"/>
      <c r="Q491" s="124"/>
      <c r="R491" s="247"/>
      <c r="T491" s="104"/>
    </row>
    <row r="492" spans="1:20" ht="15.75" customHeight="1" x14ac:dyDescent="0.25">
      <c r="A492" s="58">
        <v>1901</v>
      </c>
      <c r="B492" s="154"/>
      <c r="C492" s="154"/>
      <c r="D492" s="154"/>
      <c r="E492" s="154"/>
      <c r="F492" s="154"/>
      <c r="G492" s="154"/>
      <c r="H492" s="154"/>
      <c r="I492" s="154"/>
      <c r="J492" s="154"/>
      <c r="K492" s="144"/>
      <c r="L492" s="237"/>
      <c r="M492" s="129"/>
      <c r="N492" s="239"/>
      <c r="O492" s="197" t="s">
        <v>83</v>
      </c>
      <c r="P492" s="82">
        <v>9</v>
      </c>
      <c r="Q492" s="111">
        <f>K495</f>
        <v>10</v>
      </c>
      <c r="R492" s="199" t="s">
        <v>11</v>
      </c>
      <c r="T492" s="104"/>
    </row>
    <row r="493" spans="1:20" ht="15.75" customHeight="1" x14ac:dyDescent="0.25">
      <c r="A493" s="58">
        <v>1902</v>
      </c>
      <c r="B493" s="154"/>
      <c r="C493" s="154"/>
      <c r="D493" s="154"/>
      <c r="E493" s="154"/>
      <c r="F493" s="154"/>
      <c r="G493" s="154"/>
      <c r="H493" s="154"/>
      <c r="I493" s="154"/>
      <c r="J493" s="154"/>
      <c r="K493" s="144"/>
      <c r="L493" s="237"/>
      <c r="M493" s="129"/>
      <c r="N493" s="239"/>
      <c r="O493" s="198" t="s">
        <v>85</v>
      </c>
      <c r="P493" s="86">
        <f>IF(P492/B478=0,"",P492/B478)</f>
        <v>0.25714285714285712</v>
      </c>
      <c r="Q493" s="112">
        <f>IF(P492/Q492=0,"",P492/Q492)</f>
        <v>0.9</v>
      </c>
      <c r="R493" s="200" t="s">
        <v>86</v>
      </c>
      <c r="T493" s="104"/>
    </row>
    <row r="494" spans="1:20" ht="15.75" x14ac:dyDescent="0.25">
      <c r="A494" s="58">
        <v>2001</v>
      </c>
      <c r="B494" s="154"/>
      <c r="C494" s="154"/>
      <c r="D494" s="154"/>
      <c r="E494" s="154"/>
      <c r="F494" s="154"/>
      <c r="G494" s="154"/>
      <c r="H494" s="154"/>
      <c r="I494" s="154"/>
      <c r="J494" s="154"/>
      <c r="K494" s="144"/>
      <c r="L494" s="240"/>
      <c r="M494" s="241"/>
      <c r="N494" s="242"/>
      <c r="O494" s="90"/>
      <c r="P494" s="91"/>
      <c r="Q494" s="91"/>
      <c r="R494" s="113"/>
      <c r="T494" s="104"/>
    </row>
    <row r="495" spans="1:20" ht="18" customHeight="1" x14ac:dyDescent="0.25">
      <c r="A495" s="28"/>
      <c r="B495" s="297" t="s">
        <v>111</v>
      </c>
      <c r="C495" s="297"/>
      <c r="D495" s="297"/>
      <c r="E495" s="297"/>
      <c r="F495" s="297"/>
      <c r="G495" s="297"/>
      <c r="H495" s="297"/>
      <c r="I495" s="297"/>
      <c r="J495" s="297"/>
      <c r="K495" s="93">
        <f>SUM(K478:K491)</f>
        <v>10</v>
      </c>
      <c r="L495" s="94">
        <f>IF(SUM(K485:K486)=0,"",SUM(K485:K486)/B478)</f>
        <v>2.8571428571428571E-2</v>
      </c>
      <c r="M495" s="94">
        <f>IF(K495=0,"",K495/B478)</f>
        <v>0.2857142857142857</v>
      </c>
      <c r="N495" s="94">
        <f>IF(K486=0,"",M495-L495)</f>
        <v>0.25714285714285712</v>
      </c>
      <c r="O495" s="3"/>
      <c r="P495" s="29"/>
      <c r="Q495" s="22"/>
      <c r="R495" s="3"/>
      <c r="T495" s="104"/>
    </row>
    <row r="496" spans="1:20" ht="12.75" customHeight="1" x14ac:dyDescent="0.2">
      <c r="L496" s="3"/>
      <c r="M496" s="3"/>
      <c r="N496" s="3"/>
      <c r="O496" s="3"/>
    </row>
    <row r="497" spans="1:20" ht="12.75" customHeight="1" x14ac:dyDescent="0.2">
      <c r="L497" s="3"/>
      <c r="M497" s="3"/>
      <c r="N497" s="3"/>
      <c r="O497" s="3"/>
    </row>
    <row r="498" spans="1:20" s="222" customFormat="1" ht="26.25" customHeight="1" x14ac:dyDescent="0.4">
      <c r="A498" s="166"/>
      <c r="B498" s="327" t="s">
        <v>99</v>
      </c>
      <c r="C498" s="327"/>
      <c r="D498" s="327"/>
      <c r="E498" s="327"/>
      <c r="F498" s="327"/>
      <c r="G498" s="327"/>
      <c r="H498" s="327"/>
      <c r="I498" s="327"/>
      <c r="J498" s="327"/>
      <c r="K498" s="223" t="s">
        <v>84</v>
      </c>
      <c r="L498" s="3"/>
      <c r="M498" s="3"/>
      <c r="N498" s="29"/>
      <c r="O498" s="3"/>
      <c r="P498" s="29"/>
      <c r="Q498" s="29"/>
      <c r="R498" s="29"/>
    </row>
    <row r="499" spans="1:20" ht="20.25" customHeight="1" x14ac:dyDescent="0.2">
      <c r="A499" s="319" t="s">
        <v>10</v>
      </c>
      <c r="B499" s="301" t="s">
        <v>100</v>
      </c>
      <c r="C499" s="302"/>
      <c r="D499" s="302"/>
      <c r="E499" s="302"/>
      <c r="F499" s="302"/>
      <c r="G499" s="302"/>
      <c r="H499" s="302"/>
      <c r="I499" s="302"/>
      <c r="J499" s="303"/>
      <c r="K499" s="304" t="s">
        <v>11</v>
      </c>
      <c r="L499" s="296" t="s">
        <v>3</v>
      </c>
      <c r="M499" s="296" t="s">
        <v>4</v>
      </c>
      <c r="N499" s="306" t="s">
        <v>5</v>
      </c>
      <c r="O499" s="296" t="s">
        <v>6</v>
      </c>
      <c r="P499" s="294" t="s">
        <v>7</v>
      </c>
      <c r="Q499" s="294" t="s">
        <v>8</v>
      </c>
      <c r="R499" s="296" t="s">
        <v>101</v>
      </c>
    </row>
    <row r="500" spans="1:20" ht="15.75" customHeight="1" x14ac:dyDescent="0.25">
      <c r="A500" s="320"/>
      <c r="B500" s="58" t="s">
        <v>102</v>
      </c>
      <c r="C500" s="58" t="s">
        <v>103</v>
      </c>
      <c r="D500" s="58" t="s">
        <v>104</v>
      </c>
      <c r="E500" s="58" t="s">
        <v>105</v>
      </c>
      <c r="F500" s="58" t="s">
        <v>106</v>
      </c>
      <c r="G500" s="58" t="s">
        <v>107</v>
      </c>
      <c r="H500" s="58" t="s">
        <v>108</v>
      </c>
      <c r="I500" s="58" t="s">
        <v>109</v>
      </c>
      <c r="J500" s="58" t="s">
        <v>110</v>
      </c>
      <c r="K500" s="305"/>
      <c r="L500" s="295"/>
      <c r="M500" s="295"/>
      <c r="N500" s="295"/>
      <c r="O500" s="295"/>
      <c r="P500" s="295"/>
      <c r="Q500" s="295"/>
      <c r="R500" s="295"/>
      <c r="T500" s="104"/>
    </row>
    <row r="501" spans="1:20" ht="15.75" customHeight="1" x14ac:dyDescent="0.25">
      <c r="A501" s="58">
        <v>1202</v>
      </c>
      <c r="B501" s="154">
        <v>36</v>
      </c>
      <c r="C501" s="154"/>
      <c r="D501" s="154"/>
      <c r="E501" s="154"/>
      <c r="F501" s="154"/>
      <c r="G501" s="154"/>
      <c r="H501" s="154"/>
      <c r="I501" s="154"/>
      <c r="J501" s="154"/>
      <c r="K501" s="144"/>
      <c r="L501" s="234"/>
      <c r="M501" s="235"/>
      <c r="N501" s="236"/>
      <c r="O501" s="243"/>
      <c r="P501" s="63">
        <f>B501</f>
        <v>36</v>
      </c>
      <c r="Q501" s="244"/>
      <c r="R501" s="243"/>
      <c r="T501" s="104"/>
    </row>
    <row r="502" spans="1:20" ht="15.75" customHeight="1" x14ac:dyDescent="0.25">
      <c r="A502" s="58">
        <v>1301</v>
      </c>
      <c r="B502" s="154"/>
      <c r="C502" s="154">
        <v>29</v>
      </c>
      <c r="D502" s="154"/>
      <c r="E502" s="154"/>
      <c r="F502" s="154"/>
      <c r="G502" s="154"/>
      <c r="H502" s="154"/>
      <c r="I502" s="154"/>
      <c r="J502" s="154"/>
      <c r="K502" s="144"/>
      <c r="L502" s="237"/>
      <c r="M502" s="129"/>
      <c r="N502" s="238"/>
      <c r="O502" s="67">
        <f>IF(C502=0,"",C502/B501)</f>
        <v>0.80555555555555558</v>
      </c>
      <c r="P502" s="68">
        <v>29</v>
      </c>
      <c r="Q502" s="245">
        <f t="shared" ref="Q502:Q509" si="73">IF(P502=0,"",P502/P501)</f>
        <v>0.80555555555555558</v>
      </c>
      <c r="R502" s="245">
        <f t="shared" ref="R502:R509" si="74">IF(P502=0,"",100%-Q502)</f>
        <v>0.19444444444444442</v>
      </c>
      <c r="T502" s="104"/>
    </row>
    <row r="503" spans="1:20" ht="15.75" customHeight="1" x14ac:dyDescent="0.25">
      <c r="A503" s="58">
        <v>1302</v>
      </c>
      <c r="B503" s="154"/>
      <c r="C503" s="154"/>
      <c r="D503" s="154">
        <v>20</v>
      </c>
      <c r="E503" s="154"/>
      <c r="F503" s="154"/>
      <c r="G503" s="154"/>
      <c r="H503" s="154"/>
      <c r="I503" s="154"/>
      <c r="J503" s="154"/>
      <c r="K503" s="144"/>
      <c r="L503" s="237"/>
      <c r="M503" s="129"/>
      <c r="N503" s="238"/>
      <c r="O503" s="67">
        <f>IF(D503=0,"",D503/C502)</f>
        <v>0.68965517241379315</v>
      </c>
      <c r="P503" s="68">
        <v>27</v>
      </c>
      <c r="Q503" s="245">
        <f t="shared" si="73"/>
        <v>0.93103448275862066</v>
      </c>
      <c r="R503" s="245">
        <f t="shared" si="74"/>
        <v>6.8965517241379337E-2</v>
      </c>
      <c r="T503" s="70">
        <f>P503/P501</f>
        <v>0.75</v>
      </c>
    </row>
    <row r="504" spans="1:20" ht="15.75" customHeight="1" x14ac:dyDescent="0.25">
      <c r="A504" s="58">
        <v>1401</v>
      </c>
      <c r="B504" s="154"/>
      <c r="C504" s="154"/>
      <c r="D504" s="154"/>
      <c r="E504" s="154">
        <v>16</v>
      </c>
      <c r="F504" s="154"/>
      <c r="G504" s="154"/>
      <c r="H504" s="154"/>
      <c r="I504" s="154"/>
      <c r="J504" s="154"/>
      <c r="K504" s="144"/>
      <c r="L504" s="237"/>
      <c r="M504" s="129"/>
      <c r="N504" s="238"/>
      <c r="O504" s="67">
        <f>IF(E504=0,"",E504/D503)</f>
        <v>0.8</v>
      </c>
      <c r="P504" s="68">
        <v>23</v>
      </c>
      <c r="Q504" s="245">
        <f t="shared" si="73"/>
        <v>0.85185185185185186</v>
      </c>
      <c r="R504" s="245">
        <f t="shared" si="74"/>
        <v>0.14814814814814814</v>
      </c>
      <c r="T504" s="104"/>
    </row>
    <row r="505" spans="1:20" ht="15.75" customHeight="1" x14ac:dyDescent="0.25">
      <c r="A505" s="58">
        <v>1402</v>
      </c>
      <c r="B505" s="154"/>
      <c r="C505" s="154"/>
      <c r="D505" s="154"/>
      <c r="E505" s="154"/>
      <c r="F505" s="154">
        <v>12</v>
      </c>
      <c r="G505" s="154"/>
      <c r="H505" s="154"/>
      <c r="I505" s="154"/>
      <c r="J505" s="154"/>
      <c r="K505" s="144"/>
      <c r="L505" s="237"/>
      <c r="M505" s="129"/>
      <c r="N505" s="238"/>
      <c r="O505" s="67">
        <f>IF(F505=0,"",F505/E504)</f>
        <v>0.75</v>
      </c>
      <c r="P505" s="68">
        <v>22</v>
      </c>
      <c r="Q505" s="245">
        <f t="shared" si="73"/>
        <v>0.95652173913043481</v>
      </c>
      <c r="R505" s="245">
        <f t="shared" si="74"/>
        <v>4.3478260869565188E-2</v>
      </c>
      <c r="T505" s="104"/>
    </row>
    <row r="506" spans="1:20" ht="15.75" customHeight="1" x14ac:dyDescent="0.25">
      <c r="A506" s="58">
        <v>1501</v>
      </c>
      <c r="B506" s="154"/>
      <c r="C506" s="154"/>
      <c r="D506" s="154"/>
      <c r="E506" s="154"/>
      <c r="F506" s="154"/>
      <c r="G506" s="154">
        <v>12</v>
      </c>
      <c r="H506" s="154"/>
      <c r="I506" s="154"/>
      <c r="J506" s="154"/>
      <c r="K506" s="144"/>
      <c r="L506" s="237"/>
      <c r="M506" s="129"/>
      <c r="N506" s="238"/>
      <c r="O506" s="67">
        <f>IF(G506=0,"",G506/F505)</f>
        <v>1</v>
      </c>
      <c r="P506" s="68">
        <v>21</v>
      </c>
      <c r="Q506" s="245">
        <f t="shared" si="73"/>
        <v>0.95454545454545459</v>
      </c>
      <c r="R506" s="245">
        <f t="shared" si="74"/>
        <v>4.5454545454545414E-2</v>
      </c>
      <c r="T506" s="104"/>
    </row>
    <row r="507" spans="1:20" ht="15.75" customHeight="1" x14ac:dyDescent="0.25">
      <c r="A507" s="58">
        <v>1502</v>
      </c>
      <c r="B507" s="154"/>
      <c r="C507" s="154"/>
      <c r="D507" s="154"/>
      <c r="E507" s="154"/>
      <c r="F507" s="154"/>
      <c r="G507" s="154"/>
      <c r="H507" s="154">
        <v>7</v>
      </c>
      <c r="I507" s="154"/>
      <c r="J507" s="154"/>
      <c r="K507" s="144"/>
      <c r="L507" s="237"/>
      <c r="M507" s="129"/>
      <c r="N507" s="238"/>
      <c r="O507" s="67">
        <f>IF(H507=0,"",H507/G506)</f>
        <v>0.58333333333333337</v>
      </c>
      <c r="P507" s="68">
        <v>21</v>
      </c>
      <c r="Q507" s="245">
        <f t="shared" si="73"/>
        <v>1</v>
      </c>
      <c r="R507" s="245">
        <f t="shared" si="74"/>
        <v>0</v>
      </c>
      <c r="T507" s="104"/>
    </row>
    <row r="508" spans="1:20" ht="15.75" customHeight="1" x14ac:dyDescent="0.25">
      <c r="A508" s="58">
        <v>1601</v>
      </c>
      <c r="B508" s="154"/>
      <c r="C508" s="154"/>
      <c r="D508" s="154"/>
      <c r="E508" s="154"/>
      <c r="F508" s="154"/>
      <c r="G508" s="154"/>
      <c r="H508" s="154"/>
      <c r="I508" s="154">
        <v>4</v>
      </c>
      <c r="J508" s="154"/>
      <c r="K508" s="144"/>
      <c r="L508" s="237"/>
      <c r="M508" s="129"/>
      <c r="N508" s="238"/>
      <c r="O508" s="67">
        <f>IF(I508=0,"",I508/H507)</f>
        <v>0.5714285714285714</v>
      </c>
      <c r="P508" s="68">
        <v>21</v>
      </c>
      <c r="Q508" s="245">
        <f t="shared" si="73"/>
        <v>1</v>
      </c>
      <c r="R508" s="245">
        <f t="shared" si="74"/>
        <v>0</v>
      </c>
      <c r="T508" s="104"/>
    </row>
    <row r="509" spans="1:20" ht="15.75" customHeight="1" x14ac:dyDescent="0.25">
      <c r="A509" s="58">
        <v>1602</v>
      </c>
      <c r="B509" s="154"/>
      <c r="C509" s="154"/>
      <c r="D509" s="154"/>
      <c r="E509" s="154"/>
      <c r="F509" s="154"/>
      <c r="G509" s="154"/>
      <c r="H509" s="154"/>
      <c r="I509" s="154"/>
      <c r="J509" s="154">
        <v>4</v>
      </c>
      <c r="K509" s="144">
        <v>0</v>
      </c>
      <c r="L509" s="237"/>
      <c r="M509" s="129"/>
      <c r="N509" s="238"/>
      <c r="O509" s="71">
        <f>IF(J509=0,"",J509/I508)</f>
        <v>1</v>
      </c>
      <c r="P509" s="68">
        <v>21</v>
      </c>
      <c r="Q509" s="71">
        <f t="shared" si="73"/>
        <v>1</v>
      </c>
      <c r="R509" s="71">
        <f t="shared" si="74"/>
        <v>0</v>
      </c>
      <c r="T509" s="104"/>
    </row>
    <row r="510" spans="1:20" ht="15.75" customHeight="1" x14ac:dyDescent="0.25">
      <c r="A510" s="58">
        <v>1701</v>
      </c>
      <c r="B510" s="154"/>
      <c r="C510" s="154"/>
      <c r="D510" s="154"/>
      <c r="E510" s="154"/>
      <c r="F510" s="154"/>
      <c r="G510" s="154"/>
      <c r="H510" s="154"/>
      <c r="I510" s="154"/>
      <c r="J510" s="154">
        <v>12</v>
      </c>
      <c r="K510" s="144">
        <v>5</v>
      </c>
      <c r="L510" s="237"/>
      <c r="M510" s="129"/>
      <c r="N510" s="239"/>
      <c r="O510" s="129"/>
      <c r="P510" s="68">
        <v>21</v>
      </c>
      <c r="Q510" s="129"/>
      <c r="R510" s="246"/>
      <c r="T510" s="104"/>
    </row>
    <row r="511" spans="1:20" ht="15.75" customHeight="1" x14ac:dyDescent="0.25">
      <c r="A511" s="58">
        <v>1702</v>
      </c>
      <c r="B511" s="154"/>
      <c r="C511" s="154"/>
      <c r="D511" s="154"/>
      <c r="E511" s="154"/>
      <c r="F511" s="154"/>
      <c r="G511" s="154"/>
      <c r="H511" s="154"/>
      <c r="I511" s="154"/>
      <c r="J511" s="154">
        <v>12</v>
      </c>
      <c r="K511" s="144">
        <v>8</v>
      </c>
      <c r="L511" s="237"/>
      <c r="M511" s="129"/>
      <c r="N511" s="239"/>
      <c r="O511" s="247"/>
      <c r="P511" s="109">
        <v>15</v>
      </c>
      <c r="Q511" s="248"/>
      <c r="R511" s="247"/>
      <c r="T511" s="104"/>
    </row>
    <row r="512" spans="1:20" ht="15.75" customHeight="1" x14ac:dyDescent="0.25">
      <c r="A512" s="58">
        <v>1801</v>
      </c>
      <c r="B512" s="154"/>
      <c r="C512" s="154"/>
      <c r="D512" s="154"/>
      <c r="E512" s="154"/>
      <c r="F512" s="154"/>
      <c r="G512" s="154"/>
      <c r="H512" s="154"/>
      <c r="I512" s="154"/>
      <c r="J512" s="154">
        <v>5</v>
      </c>
      <c r="K512" s="144">
        <v>1</v>
      </c>
      <c r="L512" s="237"/>
      <c r="M512" s="129"/>
      <c r="N512" s="239"/>
      <c r="O512" s="247"/>
      <c r="P512" s="109">
        <v>7</v>
      </c>
      <c r="Q512" s="248"/>
      <c r="R512" s="247"/>
      <c r="T512" s="104"/>
    </row>
    <row r="513" spans="1:20" ht="15.75" customHeight="1" x14ac:dyDescent="0.25">
      <c r="A513" s="58">
        <v>1802</v>
      </c>
      <c r="B513" s="154"/>
      <c r="C513" s="154"/>
      <c r="D513" s="154"/>
      <c r="E513" s="154"/>
      <c r="F513" s="154"/>
      <c r="G513" s="154"/>
      <c r="H513" s="154"/>
      <c r="I513" s="154"/>
      <c r="J513" s="154">
        <v>5</v>
      </c>
      <c r="K513" s="144">
        <v>5</v>
      </c>
      <c r="L513" s="237"/>
      <c r="M513" s="129"/>
      <c r="N513" s="239"/>
      <c r="O513" s="247"/>
      <c r="P513" s="109">
        <v>6</v>
      </c>
      <c r="Q513" s="248"/>
      <c r="R513" s="247"/>
      <c r="T513" s="104"/>
    </row>
    <row r="514" spans="1:20" ht="15.75" customHeight="1" x14ac:dyDescent="0.25">
      <c r="A514" s="58">
        <v>1901</v>
      </c>
      <c r="B514" s="154"/>
      <c r="C514" s="154"/>
      <c r="D514" s="154"/>
      <c r="E514" s="154"/>
      <c r="F514" s="154"/>
      <c r="G514" s="154"/>
      <c r="H514" s="154"/>
      <c r="I514" s="154"/>
      <c r="J514" s="154"/>
      <c r="K514" s="144"/>
      <c r="L514" s="237"/>
      <c r="M514" s="129"/>
      <c r="N514" s="239"/>
      <c r="O514" s="129"/>
      <c r="P514" s="239"/>
      <c r="Q514" s="124"/>
      <c r="R514" s="247"/>
      <c r="T514" s="104"/>
    </row>
    <row r="515" spans="1:20" ht="15.75" customHeight="1" x14ac:dyDescent="0.25">
      <c r="A515" s="58">
        <v>1902</v>
      </c>
      <c r="B515" s="154"/>
      <c r="C515" s="154"/>
      <c r="D515" s="154"/>
      <c r="E515" s="154"/>
      <c r="F515" s="154"/>
      <c r="G515" s="154"/>
      <c r="H515" s="154"/>
      <c r="I515" s="154"/>
      <c r="J515" s="154"/>
      <c r="K515" s="144"/>
      <c r="L515" s="237"/>
      <c r="M515" s="129"/>
      <c r="N515" s="239"/>
      <c r="O515" s="197" t="s">
        <v>83</v>
      </c>
      <c r="P515" s="82">
        <v>19</v>
      </c>
      <c r="Q515" s="111">
        <f>K518</f>
        <v>19</v>
      </c>
      <c r="R515" s="199" t="s">
        <v>11</v>
      </c>
      <c r="T515" s="104"/>
    </row>
    <row r="516" spans="1:20" ht="15.75" customHeight="1" x14ac:dyDescent="0.25">
      <c r="A516" s="58">
        <v>2001</v>
      </c>
      <c r="B516" s="154"/>
      <c r="C516" s="154"/>
      <c r="D516" s="154"/>
      <c r="E516" s="154"/>
      <c r="F516" s="154"/>
      <c r="G516" s="154"/>
      <c r="H516" s="154"/>
      <c r="I516" s="154"/>
      <c r="J516" s="154"/>
      <c r="K516" s="144"/>
      <c r="L516" s="237"/>
      <c r="M516" s="129"/>
      <c r="N516" s="239"/>
      <c r="O516" s="198" t="s">
        <v>85</v>
      </c>
      <c r="P516" s="86">
        <f>IF(P515/B501=0,"",P515/B501)</f>
        <v>0.52777777777777779</v>
      </c>
      <c r="Q516" s="112">
        <f>IF(P515/Q515=0,"",P515/Q515)</f>
        <v>1</v>
      </c>
      <c r="R516" s="200" t="s">
        <v>86</v>
      </c>
      <c r="T516" s="104"/>
    </row>
    <row r="517" spans="1:20" ht="15.75" customHeight="1" x14ac:dyDescent="0.25">
      <c r="A517" s="58">
        <v>2002</v>
      </c>
      <c r="B517" s="154"/>
      <c r="C517" s="154"/>
      <c r="D517" s="154"/>
      <c r="E517" s="154"/>
      <c r="F517" s="154"/>
      <c r="G517" s="154"/>
      <c r="H517" s="154"/>
      <c r="I517" s="154"/>
      <c r="J517" s="154"/>
      <c r="K517" s="144"/>
      <c r="L517" s="240"/>
      <c r="M517" s="241"/>
      <c r="N517" s="242"/>
      <c r="O517" s="90"/>
      <c r="P517" s="91"/>
      <c r="Q517" s="91"/>
      <c r="R517" s="113"/>
      <c r="T517" s="104"/>
    </row>
    <row r="518" spans="1:20" ht="18" customHeight="1" x14ac:dyDescent="0.25">
      <c r="A518" s="28"/>
      <c r="B518" s="297" t="s">
        <v>111</v>
      </c>
      <c r="C518" s="297"/>
      <c r="D518" s="297"/>
      <c r="E518" s="297"/>
      <c r="F518" s="297"/>
      <c r="G518" s="297"/>
      <c r="H518" s="297"/>
      <c r="I518" s="297"/>
      <c r="J518" s="297"/>
      <c r="K518" s="93">
        <f>SUM(K501:K514)</f>
        <v>19</v>
      </c>
      <c r="L518" s="94" t="str">
        <f>IF(SUM(K508:K509)=0,"0%",SUM(K508:K509)/B501)</f>
        <v>0%</v>
      </c>
      <c r="M518" s="94">
        <f>IF(K518=0,"",K518/B501)</f>
        <v>0.52777777777777779</v>
      </c>
      <c r="N518" s="94">
        <f>M518-L518</f>
        <v>0.52777777777777779</v>
      </c>
      <c r="O518" s="3"/>
      <c r="P518" s="29"/>
      <c r="Q518" s="22"/>
      <c r="R518" s="3"/>
      <c r="T518" s="104"/>
    </row>
    <row r="519" spans="1:20" ht="12.75" customHeight="1" x14ac:dyDescent="0.2">
      <c r="L519" s="3"/>
      <c r="M519" s="3"/>
      <c r="O519" s="3"/>
    </row>
    <row r="520" spans="1:20" ht="12.75" customHeight="1" x14ac:dyDescent="0.2">
      <c r="L520" s="3"/>
      <c r="M520" s="3"/>
      <c r="O520" s="3"/>
    </row>
    <row r="521" spans="1:20" s="222" customFormat="1" ht="26.25" customHeight="1" x14ac:dyDescent="0.4">
      <c r="A521" s="166"/>
      <c r="B521" s="327" t="s">
        <v>99</v>
      </c>
      <c r="C521" s="327"/>
      <c r="D521" s="327"/>
      <c r="E521" s="327"/>
      <c r="F521" s="327"/>
      <c r="G521" s="327"/>
      <c r="H521" s="327"/>
      <c r="I521" s="327"/>
      <c r="J521" s="327"/>
      <c r="K521" s="223" t="s">
        <v>87</v>
      </c>
      <c r="L521" s="3"/>
      <c r="M521" s="3"/>
      <c r="N521" s="29"/>
      <c r="O521" s="3"/>
      <c r="P521" s="29"/>
      <c r="Q521" s="29"/>
      <c r="R521" s="29"/>
    </row>
    <row r="522" spans="1:20" ht="20.25" customHeight="1" x14ac:dyDescent="0.2">
      <c r="A522" s="319" t="s">
        <v>10</v>
      </c>
      <c r="B522" s="301" t="s">
        <v>100</v>
      </c>
      <c r="C522" s="302"/>
      <c r="D522" s="302"/>
      <c r="E522" s="302"/>
      <c r="F522" s="302"/>
      <c r="G522" s="302"/>
      <c r="H522" s="302"/>
      <c r="I522" s="302"/>
      <c r="J522" s="303"/>
      <c r="K522" s="304" t="s">
        <v>11</v>
      </c>
      <c r="L522" s="296" t="s">
        <v>3</v>
      </c>
      <c r="M522" s="296" t="s">
        <v>4</v>
      </c>
      <c r="N522" s="306" t="s">
        <v>5</v>
      </c>
      <c r="O522" s="296" t="s">
        <v>6</v>
      </c>
      <c r="P522" s="294" t="s">
        <v>7</v>
      </c>
      <c r="Q522" s="294" t="s">
        <v>8</v>
      </c>
      <c r="R522" s="296" t="s">
        <v>101</v>
      </c>
    </row>
    <row r="523" spans="1:20" ht="15.75" x14ac:dyDescent="0.25">
      <c r="A523" s="320"/>
      <c r="B523" s="58" t="s">
        <v>102</v>
      </c>
      <c r="C523" s="58" t="s">
        <v>103</v>
      </c>
      <c r="D523" s="58" t="s">
        <v>104</v>
      </c>
      <c r="E523" s="58" t="s">
        <v>105</v>
      </c>
      <c r="F523" s="58" t="s">
        <v>106</v>
      </c>
      <c r="G523" s="58" t="s">
        <v>107</v>
      </c>
      <c r="H523" s="58" t="s">
        <v>108</v>
      </c>
      <c r="I523" s="58" t="s">
        <v>109</v>
      </c>
      <c r="J523" s="58" t="s">
        <v>110</v>
      </c>
      <c r="K523" s="305"/>
      <c r="L523" s="295"/>
      <c r="M523" s="295"/>
      <c r="N523" s="295"/>
      <c r="O523" s="295"/>
      <c r="P523" s="295"/>
      <c r="Q523" s="295"/>
      <c r="R523" s="295"/>
      <c r="T523" s="104"/>
    </row>
    <row r="524" spans="1:20" ht="15.75" customHeight="1" x14ac:dyDescent="0.25">
      <c r="A524" s="58">
        <v>1301</v>
      </c>
      <c r="B524" s="154">
        <v>39</v>
      </c>
      <c r="C524" s="154"/>
      <c r="D524" s="154"/>
      <c r="E524" s="154"/>
      <c r="F524" s="154"/>
      <c r="G524" s="154"/>
      <c r="H524" s="154"/>
      <c r="I524" s="154"/>
      <c r="J524" s="154"/>
      <c r="K524" s="144"/>
      <c r="L524" s="234"/>
      <c r="M524" s="235"/>
      <c r="N524" s="236"/>
      <c r="O524" s="243"/>
      <c r="P524" s="63">
        <f>B524</f>
        <v>39</v>
      </c>
      <c r="Q524" s="244"/>
      <c r="R524" s="243"/>
      <c r="T524" s="104"/>
    </row>
    <row r="525" spans="1:20" ht="15.75" customHeight="1" x14ac:dyDescent="0.25">
      <c r="A525" s="58">
        <v>1302</v>
      </c>
      <c r="B525" s="154"/>
      <c r="C525" s="154">
        <v>22</v>
      </c>
      <c r="D525" s="154"/>
      <c r="E525" s="154"/>
      <c r="F525" s="154"/>
      <c r="G525" s="154"/>
      <c r="H525" s="154"/>
      <c r="I525" s="154"/>
      <c r="J525" s="154"/>
      <c r="K525" s="144"/>
      <c r="L525" s="237"/>
      <c r="M525" s="129"/>
      <c r="N525" s="238"/>
      <c r="O525" s="67">
        <f>IF(C525=0,"",C525/B524)</f>
        <v>0.5641025641025641</v>
      </c>
      <c r="P525" s="68">
        <v>22</v>
      </c>
      <c r="Q525" s="245">
        <f t="shared" ref="Q525:Q532" si="75">IF(P525=0,"",P525/P524)</f>
        <v>0.5641025641025641</v>
      </c>
      <c r="R525" s="245">
        <f t="shared" ref="R525:R532" si="76">IF(P525=0,"",100%-Q525)</f>
        <v>0.4358974358974359</v>
      </c>
      <c r="T525" s="104"/>
    </row>
    <row r="526" spans="1:20" ht="15.75" customHeight="1" x14ac:dyDescent="0.25">
      <c r="A526" s="58">
        <v>1401</v>
      </c>
      <c r="B526" s="154"/>
      <c r="C526" s="154"/>
      <c r="D526" s="154">
        <v>17</v>
      </c>
      <c r="E526" s="154"/>
      <c r="F526" s="154"/>
      <c r="G526" s="154"/>
      <c r="H526" s="154"/>
      <c r="I526" s="154"/>
      <c r="J526" s="154"/>
      <c r="K526" s="144"/>
      <c r="L526" s="237"/>
      <c r="M526" s="129"/>
      <c r="N526" s="238"/>
      <c r="O526" s="67">
        <f>IF(D526=0,"",D526/C525)</f>
        <v>0.77272727272727271</v>
      </c>
      <c r="P526" s="68">
        <v>18</v>
      </c>
      <c r="Q526" s="245">
        <f t="shared" si="75"/>
        <v>0.81818181818181823</v>
      </c>
      <c r="R526" s="245">
        <f t="shared" si="76"/>
        <v>0.18181818181818177</v>
      </c>
      <c r="T526" s="70">
        <f>P526/P524</f>
        <v>0.46153846153846156</v>
      </c>
    </row>
    <row r="527" spans="1:20" ht="15.75" customHeight="1" x14ac:dyDescent="0.25">
      <c r="A527" s="58">
        <v>1402</v>
      </c>
      <c r="B527" s="154"/>
      <c r="C527" s="154"/>
      <c r="D527" s="154"/>
      <c r="E527" s="154">
        <v>12</v>
      </c>
      <c r="F527" s="154"/>
      <c r="G527" s="154"/>
      <c r="H527" s="154"/>
      <c r="I527" s="154"/>
      <c r="J527" s="154"/>
      <c r="K527" s="144"/>
      <c r="L527" s="237"/>
      <c r="M527" s="129"/>
      <c r="N527" s="238"/>
      <c r="O527" s="67">
        <f>IF(E527=0,"",E527/D526)</f>
        <v>0.70588235294117652</v>
      </c>
      <c r="P527" s="68">
        <v>17</v>
      </c>
      <c r="Q527" s="245">
        <f t="shared" si="75"/>
        <v>0.94444444444444442</v>
      </c>
      <c r="R527" s="245">
        <f t="shared" si="76"/>
        <v>5.555555555555558E-2</v>
      </c>
      <c r="T527" s="104"/>
    </row>
    <row r="528" spans="1:20" ht="15.75" customHeight="1" x14ac:dyDescent="0.25">
      <c r="A528" s="58">
        <v>1501</v>
      </c>
      <c r="B528" s="154"/>
      <c r="C528" s="154"/>
      <c r="D528" s="154"/>
      <c r="E528" s="154"/>
      <c r="F528" s="154">
        <v>3</v>
      </c>
      <c r="G528" s="154"/>
      <c r="H528" s="154"/>
      <c r="I528" s="154"/>
      <c r="J528" s="154"/>
      <c r="K528" s="144"/>
      <c r="L528" s="237"/>
      <c r="M528" s="129"/>
      <c r="N528" s="238"/>
      <c r="O528" s="67">
        <f>IF(F528=0,"",F528/E527)</f>
        <v>0.25</v>
      </c>
      <c r="P528" s="68">
        <v>14</v>
      </c>
      <c r="Q528" s="245">
        <f t="shared" si="75"/>
        <v>0.82352941176470584</v>
      </c>
      <c r="R528" s="245">
        <f t="shared" si="76"/>
        <v>0.17647058823529416</v>
      </c>
      <c r="T528" s="104"/>
    </row>
    <row r="529" spans="1:20" ht="15.75" customHeight="1" x14ac:dyDescent="0.25">
      <c r="A529" s="58">
        <v>1502</v>
      </c>
      <c r="B529" s="154"/>
      <c r="C529" s="154"/>
      <c r="D529" s="154"/>
      <c r="E529" s="154"/>
      <c r="F529" s="154"/>
      <c r="G529" s="154">
        <v>0</v>
      </c>
      <c r="H529" s="154"/>
      <c r="I529" s="154"/>
      <c r="J529" s="154"/>
      <c r="K529" s="144"/>
      <c r="L529" s="237"/>
      <c r="M529" s="129"/>
      <c r="N529" s="238"/>
      <c r="O529" s="67">
        <v>0</v>
      </c>
      <c r="P529" s="68">
        <v>9</v>
      </c>
      <c r="Q529" s="245">
        <f t="shared" si="75"/>
        <v>0.6428571428571429</v>
      </c>
      <c r="R529" s="245">
        <f t="shared" si="76"/>
        <v>0.3571428571428571</v>
      </c>
      <c r="T529" s="104"/>
    </row>
    <row r="530" spans="1:20" ht="15.75" customHeight="1" x14ac:dyDescent="0.25">
      <c r="A530" s="58">
        <v>1601</v>
      </c>
      <c r="B530" s="154"/>
      <c r="C530" s="154"/>
      <c r="D530" s="154"/>
      <c r="E530" s="154"/>
      <c r="F530" s="154"/>
      <c r="G530" s="154"/>
      <c r="H530" s="154">
        <v>0</v>
      </c>
      <c r="I530" s="154"/>
      <c r="J530" s="154"/>
      <c r="K530" s="144"/>
      <c r="L530" s="237"/>
      <c r="M530" s="129"/>
      <c r="N530" s="238"/>
      <c r="O530" s="67">
        <v>0</v>
      </c>
      <c r="P530" s="68">
        <v>7</v>
      </c>
      <c r="Q530" s="245">
        <f t="shared" si="75"/>
        <v>0.77777777777777779</v>
      </c>
      <c r="R530" s="245">
        <f t="shared" si="76"/>
        <v>0.22222222222222221</v>
      </c>
      <c r="T530" s="104"/>
    </row>
    <row r="531" spans="1:20" ht="15.75" customHeight="1" x14ac:dyDescent="0.25">
      <c r="A531" s="58">
        <v>1602</v>
      </c>
      <c r="B531" s="154"/>
      <c r="C531" s="154"/>
      <c r="D531" s="154"/>
      <c r="E531" s="154"/>
      <c r="F531" s="154"/>
      <c r="G531" s="154"/>
      <c r="H531" s="154"/>
      <c r="I531" s="154">
        <v>0</v>
      </c>
      <c r="J531" s="154"/>
      <c r="K531" s="144"/>
      <c r="L531" s="237"/>
      <c r="M531" s="129"/>
      <c r="N531" s="238"/>
      <c r="O531" s="67">
        <v>0</v>
      </c>
      <c r="P531" s="68">
        <v>6</v>
      </c>
      <c r="Q531" s="245">
        <f t="shared" si="75"/>
        <v>0.8571428571428571</v>
      </c>
      <c r="R531" s="245">
        <f t="shared" si="76"/>
        <v>0.1428571428571429</v>
      </c>
      <c r="T531" s="104"/>
    </row>
    <row r="532" spans="1:20" ht="15.75" customHeight="1" x14ac:dyDescent="0.25">
      <c r="A532" s="58">
        <v>1701</v>
      </c>
      <c r="B532" s="154"/>
      <c r="C532" s="154"/>
      <c r="D532" s="154"/>
      <c r="E532" s="154"/>
      <c r="F532" s="154"/>
      <c r="G532" s="154"/>
      <c r="H532" s="154"/>
      <c r="I532" s="154"/>
      <c r="J532" s="154">
        <v>0</v>
      </c>
      <c r="K532" s="144">
        <v>0</v>
      </c>
      <c r="L532" s="237"/>
      <c r="M532" s="129"/>
      <c r="N532" s="238"/>
      <c r="O532" s="71">
        <v>0</v>
      </c>
      <c r="P532" s="68">
        <v>6</v>
      </c>
      <c r="Q532" s="71">
        <f t="shared" si="75"/>
        <v>1</v>
      </c>
      <c r="R532" s="71">
        <f t="shared" si="76"/>
        <v>0</v>
      </c>
      <c r="T532" s="104"/>
    </row>
    <row r="533" spans="1:20" ht="15.75" customHeight="1" x14ac:dyDescent="0.25">
      <c r="A533" s="58">
        <v>1702</v>
      </c>
      <c r="B533" s="154"/>
      <c r="C533" s="154"/>
      <c r="D533" s="154"/>
      <c r="E533" s="154"/>
      <c r="F533" s="154"/>
      <c r="G533" s="154"/>
      <c r="H533" s="154"/>
      <c r="I533" s="154"/>
      <c r="J533" s="154">
        <v>3</v>
      </c>
      <c r="K533" s="144"/>
      <c r="L533" s="237"/>
      <c r="M533" s="129"/>
      <c r="N533" s="239"/>
      <c r="O533" s="129"/>
      <c r="P533" s="68">
        <v>6</v>
      </c>
      <c r="Q533" s="129"/>
      <c r="R533" s="246"/>
      <c r="T533" s="104"/>
    </row>
    <row r="534" spans="1:20" ht="15.75" customHeight="1" x14ac:dyDescent="0.25">
      <c r="A534" s="58">
        <v>1801</v>
      </c>
      <c r="B534" s="154"/>
      <c r="C534" s="154"/>
      <c r="D534" s="154"/>
      <c r="E534" s="154"/>
      <c r="F534" s="154"/>
      <c r="G534" s="154"/>
      <c r="H534" s="154"/>
      <c r="I534" s="154"/>
      <c r="J534" s="154">
        <v>6</v>
      </c>
      <c r="K534" s="144">
        <v>4</v>
      </c>
      <c r="L534" s="237"/>
      <c r="M534" s="129"/>
      <c r="N534" s="239"/>
      <c r="O534" s="247"/>
      <c r="P534" s="68">
        <v>6</v>
      </c>
      <c r="Q534" s="248"/>
      <c r="R534" s="247"/>
      <c r="T534" s="104"/>
    </row>
    <row r="535" spans="1:20" ht="15.75" customHeight="1" x14ac:dyDescent="0.25">
      <c r="A535" s="58">
        <v>1802</v>
      </c>
      <c r="B535" s="154"/>
      <c r="C535" s="154"/>
      <c r="D535" s="154"/>
      <c r="E535" s="154"/>
      <c r="F535" s="154"/>
      <c r="G535" s="154"/>
      <c r="H535" s="154"/>
      <c r="I535" s="154"/>
      <c r="J535" s="154">
        <v>2</v>
      </c>
      <c r="K535" s="144">
        <v>2</v>
      </c>
      <c r="L535" s="237"/>
      <c r="M535" s="129"/>
      <c r="N535" s="239"/>
      <c r="O535" s="247"/>
      <c r="P535" s="109">
        <v>2</v>
      </c>
      <c r="Q535" s="248"/>
      <c r="R535" s="247"/>
      <c r="T535" s="104"/>
    </row>
    <row r="536" spans="1:20" ht="15.75" customHeight="1" x14ac:dyDescent="0.25">
      <c r="A536" s="58">
        <v>1901</v>
      </c>
      <c r="B536" s="154"/>
      <c r="C536" s="154"/>
      <c r="D536" s="154"/>
      <c r="E536" s="154"/>
      <c r="F536" s="154"/>
      <c r="G536" s="154"/>
      <c r="H536" s="154"/>
      <c r="I536" s="154"/>
      <c r="J536" s="154"/>
      <c r="K536" s="144"/>
      <c r="L536" s="237"/>
      <c r="M536" s="129"/>
      <c r="N536" s="239"/>
      <c r="O536" s="247"/>
      <c r="P536" s="109"/>
      <c r="Q536" s="248"/>
      <c r="R536" s="247"/>
      <c r="T536" s="104"/>
    </row>
    <row r="537" spans="1:20" ht="15.75" customHeight="1" x14ac:dyDescent="0.25">
      <c r="A537" s="58">
        <v>1902</v>
      </c>
      <c r="B537" s="154"/>
      <c r="C537" s="154"/>
      <c r="D537" s="154"/>
      <c r="E537" s="154"/>
      <c r="F537" s="154"/>
      <c r="G537" s="154"/>
      <c r="H537" s="154"/>
      <c r="I537" s="154"/>
      <c r="J537" s="154"/>
      <c r="K537" s="144"/>
      <c r="L537" s="237"/>
      <c r="M537" s="129"/>
      <c r="N537" s="239"/>
      <c r="O537" s="129"/>
      <c r="P537" s="239"/>
      <c r="Q537" s="124"/>
      <c r="R537" s="247"/>
      <c r="T537" s="104"/>
    </row>
    <row r="538" spans="1:20" ht="15.75" customHeight="1" x14ac:dyDescent="0.25">
      <c r="A538" s="58">
        <v>2001</v>
      </c>
      <c r="B538" s="154"/>
      <c r="C538" s="154"/>
      <c r="D538" s="154"/>
      <c r="E538" s="154"/>
      <c r="F538" s="154"/>
      <c r="G538" s="154"/>
      <c r="H538" s="154"/>
      <c r="I538" s="154"/>
      <c r="J538" s="154"/>
      <c r="K538" s="144"/>
      <c r="L538" s="237"/>
      <c r="M538" s="129"/>
      <c r="N538" s="239"/>
      <c r="O538" s="197" t="s">
        <v>83</v>
      </c>
      <c r="P538" s="82">
        <v>6</v>
      </c>
      <c r="Q538" s="111">
        <f>K541</f>
        <v>6</v>
      </c>
      <c r="R538" s="199" t="s">
        <v>11</v>
      </c>
      <c r="T538" s="104"/>
    </row>
    <row r="539" spans="1:20" ht="15.75" customHeight="1" x14ac:dyDescent="0.25">
      <c r="A539" s="58">
        <v>2002</v>
      </c>
      <c r="B539" s="154"/>
      <c r="C539" s="154"/>
      <c r="D539" s="154"/>
      <c r="E539" s="154"/>
      <c r="F539" s="154"/>
      <c r="G539" s="154"/>
      <c r="H539" s="154"/>
      <c r="I539" s="154"/>
      <c r="J539" s="154"/>
      <c r="K539" s="144"/>
      <c r="L539" s="237"/>
      <c r="M539" s="129"/>
      <c r="N539" s="239"/>
      <c r="O539" s="198" t="s">
        <v>85</v>
      </c>
      <c r="P539" s="86">
        <f>IF(P538/B524=0,"",P538/B524)</f>
        <v>0.15384615384615385</v>
      </c>
      <c r="Q539" s="112">
        <f>IF(P538/Q538=0,"",P538/Q538)</f>
        <v>1</v>
      </c>
      <c r="R539" s="200" t="s">
        <v>86</v>
      </c>
      <c r="T539" s="104"/>
    </row>
    <row r="540" spans="1:20" ht="15.75" customHeight="1" x14ac:dyDescent="0.25">
      <c r="A540" s="58">
        <v>2101</v>
      </c>
      <c r="B540" s="154"/>
      <c r="C540" s="154"/>
      <c r="D540" s="154"/>
      <c r="E540" s="154"/>
      <c r="F540" s="154"/>
      <c r="G540" s="154"/>
      <c r="H540" s="154"/>
      <c r="I540" s="154"/>
      <c r="J540" s="154"/>
      <c r="K540" s="144"/>
      <c r="L540" s="240"/>
      <c r="M540" s="241"/>
      <c r="N540" s="242"/>
      <c r="O540" s="90"/>
      <c r="P540" s="91"/>
      <c r="Q540" s="91"/>
      <c r="R540" s="113"/>
      <c r="T540" s="104"/>
    </row>
    <row r="541" spans="1:20" ht="18" customHeight="1" x14ac:dyDescent="0.25">
      <c r="A541" s="28"/>
      <c r="B541" s="297" t="s">
        <v>111</v>
      </c>
      <c r="C541" s="297"/>
      <c r="D541" s="297"/>
      <c r="E541" s="297"/>
      <c r="F541" s="297"/>
      <c r="G541" s="297"/>
      <c r="H541" s="297"/>
      <c r="I541" s="297"/>
      <c r="J541" s="297"/>
      <c r="K541" s="93">
        <f>SUM(K524:K537)</f>
        <v>6</v>
      </c>
      <c r="L541" s="94" t="str">
        <f>IF(SUM(K531:K532)=0,"0%",SUM(K531:K532)/B524)</f>
        <v>0%</v>
      </c>
      <c r="M541" s="94">
        <f>IF(K541=0,"0%",K541/B524)</f>
        <v>0.15384615384615385</v>
      </c>
      <c r="N541" s="94">
        <f>M541-L541</f>
        <v>0.15384615384615385</v>
      </c>
      <c r="O541" s="3"/>
      <c r="P541" s="29"/>
      <c r="Q541" s="22"/>
      <c r="R541" s="3"/>
      <c r="T541" s="104"/>
    </row>
    <row r="542" spans="1:20" ht="12.75" customHeight="1" x14ac:dyDescent="0.2">
      <c r="L542" s="3"/>
      <c r="M542" s="3"/>
      <c r="O542" s="3"/>
    </row>
    <row r="543" spans="1:20" ht="12.75" customHeight="1" x14ac:dyDescent="0.2">
      <c r="L543" s="3"/>
      <c r="M543" s="3"/>
      <c r="O543" s="3"/>
    </row>
    <row r="544" spans="1:20" s="222" customFormat="1" ht="26.25" customHeight="1" x14ac:dyDescent="0.4">
      <c r="A544" s="166"/>
      <c r="B544" s="327" t="s">
        <v>99</v>
      </c>
      <c r="C544" s="327"/>
      <c r="D544" s="327"/>
      <c r="E544" s="327"/>
      <c r="F544" s="327"/>
      <c r="G544" s="327"/>
      <c r="H544" s="327"/>
      <c r="I544" s="327"/>
      <c r="J544" s="327"/>
      <c r="K544" s="223" t="s">
        <v>88</v>
      </c>
      <c r="L544" s="3"/>
      <c r="M544" s="3"/>
      <c r="N544" s="29"/>
      <c r="O544" s="3"/>
      <c r="P544" s="29"/>
      <c r="Q544" s="29"/>
      <c r="R544" s="29"/>
    </row>
    <row r="545" spans="1:20" ht="20.25" customHeight="1" x14ac:dyDescent="0.2">
      <c r="A545" s="319" t="s">
        <v>10</v>
      </c>
      <c r="B545" s="301" t="s">
        <v>100</v>
      </c>
      <c r="C545" s="302"/>
      <c r="D545" s="302"/>
      <c r="E545" s="302"/>
      <c r="F545" s="302"/>
      <c r="G545" s="302"/>
      <c r="H545" s="302"/>
      <c r="I545" s="302"/>
      <c r="J545" s="303"/>
      <c r="K545" s="304" t="s">
        <v>11</v>
      </c>
      <c r="L545" s="296" t="s">
        <v>3</v>
      </c>
      <c r="M545" s="296" t="s">
        <v>4</v>
      </c>
      <c r="N545" s="306" t="s">
        <v>5</v>
      </c>
      <c r="O545" s="296" t="s">
        <v>6</v>
      </c>
      <c r="P545" s="294" t="s">
        <v>7</v>
      </c>
      <c r="Q545" s="294" t="s">
        <v>8</v>
      </c>
      <c r="R545" s="296" t="s">
        <v>101</v>
      </c>
    </row>
    <row r="546" spans="1:20" ht="15.75" x14ac:dyDescent="0.25">
      <c r="A546" s="320"/>
      <c r="B546" s="58" t="s">
        <v>102</v>
      </c>
      <c r="C546" s="58" t="s">
        <v>103</v>
      </c>
      <c r="D546" s="58" t="s">
        <v>104</v>
      </c>
      <c r="E546" s="58" t="s">
        <v>105</v>
      </c>
      <c r="F546" s="58" t="s">
        <v>106</v>
      </c>
      <c r="G546" s="58" t="s">
        <v>107</v>
      </c>
      <c r="H546" s="58" t="s">
        <v>108</v>
      </c>
      <c r="I546" s="58" t="s">
        <v>109</v>
      </c>
      <c r="J546" s="58" t="s">
        <v>110</v>
      </c>
      <c r="K546" s="305"/>
      <c r="L546" s="295"/>
      <c r="M546" s="295"/>
      <c r="N546" s="295"/>
      <c r="O546" s="295"/>
      <c r="P546" s="295"/>
      <c r="Q546" s="295"/>
      <c r="R546" s="295"/>
      <c r="T546" s="104"/>
    </row>
    <row r="547" spans="1:20" ht="15.75" customHeight="1" x14ac:dyDescent="0.25">
      <c r="A547" s="58">
        <v>1302</v>
      </c>
      <c r="B547" s="154">
        <v>36</v>
      </c>
      <c r="C547" s="154"/>
      <c r="D547" s="154"/>
      <c r="E547" s="154"/>
      <c r="F547" s="154"/>
      <c r="G547" s="154"/>
      <c r="H547" s="154"/>
      <c r="I547" s="154"/>
      <c r="J547" s="154"/>
      <c r="K547" s="144"/>
      <c r="L547" s="234"/>
      <c r="M547" s="235"/>
      <c r="N547" s="236"/>
      <c r="O547" s="99"/>
      <c r="P547" s="63">
        <f>B547</f>
        <v>36</v>
      </c>
      <c r="Q547" s="100"/>
      <c r="R547" s="99"/>
      <c r="T547" s="104"/>
    </row>
    <row r="548" spans="1:20" ht="15.75" customHeight="1" x14ac:dyDescent="0.25">
      <c r="A548" s="58">
        <v>1401</v>
      </c>
      <c r="B548" s="154"/>
      <c r="C548" s="154">
        <v>23</v>
      </c>
      <c r="D548" s="154"/>
      <c r="E548" s="154"/>
      <c r="F548" s="154"/>
      <c r="G548" s="154"/>
      <c r="H548" s="154"/>
      <c r="I548" s="154"/>
      <c r="J548" s="154"/>
      <c r="K548" s="144"/>
      <c r="L548" s="237"/>
      <c r="M548" s="129"/>
      <c r="N548" s="238"/>
      <c r="O548" s="67">
        <f>IF(C548=0,"",C548/B547)</f>
        <v>0.63888888888888884</v>
      </c>
      <c r="P548" s="68">
        <v>23</v>
      </c>
      <c r="Q548" s="245">
        <f t="shared" ref="Q548:Q555" si="77">IF(P548=0,"",P548/P547)</f>
        <v>0.63888888888888884</v>
      </c>
      <c r="R548" s="245">
        <f t="shared" ref="R548:R555" si="78">IF(P548=0,"",100%-Q548)</f>
        <v>0.36111111111111116</v>
      </c>
      <c r="T548" s="104"/>
    </row>
    <row r="549" spans="1:20" ht="15.75" customHeight="1" x14ac:dyDescent="0.25">
      <c r="A549" s="58">
        <v>1402</v>
      </c>
      <c r="B549" s="154"/>
      <c r="C549" s="154"/>
      <c r="D549" s="154">
        <v>19</v>
      </c>
      <c r="E549" s="154"/>
      <c r="F549" s="154"/>
      <c r="G549" s="154"/>
      <c r="H549" s="154"/>
      <c r="I549" s="154"/>
      <c r="J549" s="154"/>
      <c r="K549" s="144"/>
      <c r="L549" s="237"/>
      <c r="M549" s="129"/>
      <c r="N549" s="238"/>
      <c r="O549" s="67">
        <f>IF(D549=0,"",D549/C548)</f>
        <v>0.82608695652173914</v>
      </c>
      <c r="P549" s="68">
        <v>22</v>
      </c>
      <c r="Q549" s="245">
        <f t="shared" si="77"/>
        <v>0.95652173913043481</v>
      </c>
      <c r="R549" s="245">
        <f t="shared" si="78"/>
        <v>4.3478260869565188E-2</v>
      </c>
      <c r="T549" s="70">
        <f>P549/P547</f>
        <v>0.61111111111111116</v>
      </c>
    </row>
    <row r="550" spans="1:20" ht="15.75" customHeight="1" x14ac:dyDescent="0.25">
      <c r="A550" s="58">
        <v>1501</v>
      </c>
      <c r="B550" s="154"/>
      <c r="C550" s="154"/>
      <c r="D550" s="154"/>
      <c r="E550" s="154">
        <v>14</v>
      </c>
      <c r="F550" s="154"/>
      <c r="G550" s="154"/>
      <c r="H550" s="154"/>
      <c r="I550" s="154"/>
      <c r="J550" s="154"/>
      <c r="K550" s="144"/>
      <c r="L550" s="237"/>
      <c r="M550" s="129"/>
      <c r="N550" s="238"/>
      <c r="O550" s="67">
        <f>IF(E550=0,"",E550/D549)</f>
        <v>0.73684210526315785</v>
      </c>
      <c r="P550" s="68">
        <v>20</v>
      </c>
      <c r="Q550" s="245">
        <f t="shared" si="77"/>
        <v>0.90909090909090906</v>
      </c>
      <c r="R550" s="245">
        <f t="shared" si="78"/>
        <v>9.0909090909090939E-2</v>
      </c>
      <c r="T550" s="104"/>
    </row>
    <row r="551" spans="1:20" ht="15.75" customHeight="1" x14ac:dyDescent="0.25">
      <c r="A551" s="58">
        <v>1502</v>
      </c>
      <c r="B551" s="154"/>
      <c r="C551" s="154"/>
      <c r="D551" s="154"/>
      <c r="E551" s="154"/>
      <c r="F551" s="154">
        <v>13</v>
      </c>
      <c r="G551" s="154"/>
      <c r="H551" s="154"/>
      <c r="I551" s="154"/>
      <c r="J551" s="154"/>
      <c r="K551" s="144"/>
      <c r="L551" s="237"/>
      <c r="M551" s="129"/>
      <c r="N551" s="238"/>
      <c r="O551" s="67">
        <f>IF(F551=0,"",F551/E550)</f>
        <v>0.9285714285714286</v>
      </c>
      <c r="P551" s="68">
        <v>19</v>
      </c>
      <c r="Q551" s="245">
        <f t="shared" si="77"/>
        <v>0.95</v>
      </c>
      <c r="R551" s="245">
        <f t="shared" si="78"/>
        <v>5.0000000000000044E-2</v>
      </c>
      <c r="T551" s="104"/>
    </row>
    <row r="552" spans="1:20" ht="15.75" customHeight="1" x14ac:dyDescent="0.25">
      <c r="A552" s="58">
        <v>1601</v>
      </c>
      <c r="B552" s="154"/>
      <c r="C552" s="154"/>
      <c r="D552" s="154"/>
      <c r="E552" s="154"/>
      <c r="F552" s="154"/>
      <c r="G552" s="154">
        <v>12</v>
      </c>
      <c r="H552" s="154"/>
      <c r="I552" s="154"/>
      <c r="J552" s="154"/>
      <c r="K552" s="144"/>
      <c r="L552" s="237"/>
      <c r="M552" s="129"/>
      <c r="N552" s="238"/>
      <c r="O552" s="67">
        <f>IF(G552=0,"",G552/F551)</f>
        <v>0.92307692307692313</v>
      </c>
      <c r="P552" s="68">
        <v>18</v>
      </c>
      <c r="Q552" s="245">
        <f t="shared" si="77"/>
        <v>0.94736842105263153</v>
      </c>
      <c r="R552" s="245">
        <f t="shared" si="78"/>
        <v>5.2631578947368474E-2</v>
      </c>
      <c r="T552" s="104"/>
    </row>
    <row r="553" spans="1:20" ht="15.75" customHeight="1" x14ac:dyDescent="0.25">
      <c r="A553" s="58">
        <v>1602</v>
      </c>
      <c r="B553" s="154"/>
      <c r="C553" s="154"/>
      <c r="D553" s="154"/>
      <c r="E553" s="154"/>
      <c r="F553" s="154"/>
      <c r="G553" s="154"/>
      <c r="H553" s="154">
        <v>13</v>
      </c>
      <c r="I553" s="154"/>
      <c r="J553" s="154"/>
      <c r="K553" s="144"/>
      <c r="L553" s="237"/>
      <c r="M553" s="129"/>
      <c r="N553" s="238"/>
      <c r="O553" s="67">
        <f>IF(H553=0,"",H553/G552)</f>
        <v>1.0833333333333333</v>
      </c>
      <c r="P553" s="68">
        <v>18</v>
      </c>
      <c r="Q553" s="245">
        <f t="shared" si="77"/>
        <v>1</v>
      </c>
      <c r="R553" s="245">
        <f t="shared" si="78"/>
        <v>0</v>
      </c>
      <c r="T553" s="104"/>
    </row>
    <row r="554" spans="1:20" ht="15.75" customHeight="1" x14ac:dyDescent="0.25">
      <c r="A554" s="58">
        <v>1701</v>
      </c>
      <c r="B554" s="154"/>
      <c r="C554" s="154"/>
      <c r="D554" s="154"/>
      <c r="E554" s="154"/>
      <c r="F554" s="154"/>
      <c r="G554" s="154"/>
      <c r="H554" s="154"/>
      <c r="I554" s="154">
        <v>13</v>
      </c>
      <c r="J554" s="154"/>
      <c r="K554" s="144"/>
      <c r="L554" s="237"/>
      <c r="M554" s="129"/>
      <c r="N554" s="238"/>
      <c r="O554" s="67">
        <f>IF(I554=0,"",I554/H553)</f>
        <v>1</v>
      </c>
      <c r="P554" s="68">
        <v>18</v>
      </c>
      <c r="Q554" s="245">
        <f t="shared" si="77"/>
        <v>1</v>
      </c>
      <c r="R554" s="245">
        <f t="shared" si="78"/>
        <v>0</v>
      </c>
      <c r="T554" s="104"/>
    </row>
    <row r="555" spans="1:20" ht="15.75" customHeight="1" x14ac:dyDescent="0.25">
      <c r="A555" s="58">
        <v>1702</v>
      </c>
      <c r="B555" s="154"/>
      <c r="C555" s="154"/>
      <c r="D555" s="154"/>
      <c r="E555" s="154"/>
      <c r="F555" s="154"/>
      <c r="G555" s="154"/>
      <c r="H555" s="154"/>
      <c r="I555" s="154"/>
      <c r="J555" s="154">
        <v>12</v>
      </c>
      <c r="K555" s="144">
        <v>5</v>
      </c>
      <c r="L555" s="237"/>
      <c r="M555" s="129"/>
      <c r="N555" s="238"/>
      <c r="O555" s="71">
        <f>IF(J555=0,"",J555/I554)</f>
        <v>0.92307692307692313</v>
      </c>
      <c r="P555" s="68">
        <v>17</v>
      </c>
      <c r="Q555" s="71">
        <f t="shared" si="77"/>
        <v>0.94444444444444442</v>
      </c>
      <c r="R555" s="71">
        <f t="shared" si="78"/>
        <v>5.555555555555558E-2</v>
      </c>
      <c r="T555" s="104"/>
    </row>
    <row r="556" spans="1:20" ht="15.75" customHeight="1" x14ac:dyDescent="0.25">
      <c r="A556" s="58">
        <v>1801</v>
      </c>
      <c r="B556" s="154"/>
      <c r="C556" s="154"/>
      <c r="D556" s="154"/>
      <c r="E556" s="154"/>
      <c r="F556" s="154"/>
      <c r="G556" s="154"/>
      <c r="H556" s="154"/>
      <c r="I556" s="154"/>
      <c r="J556" s="154">
        <v>12</v>
      </c>
      <c r="K556" s="144">
        <v>8</v>
      </c>
      <c r="L556" s="237"/>
      <c r="M556" s="129"/>
      <c r="N556" s="239"/>
      <c r="O556" s="129"/>
      <c r="P556" s="68">
        <v>12</v>
      </c>
      <c r="Q556" s="129"/>
      <c r="R556" s="246"/>
      <c r="T556" s="104"/>
    </row>
    <row r="557" spans="1:20" ht="15.75" customHeight="1" x14ac:dyDescent="0.25">
      <c r="A557" s="58">
        <v>1802</v>
      </c>
      <c r="B557" s="154"/>
      <c r="C557" s="154"/>
      <c r="D557" s="154"/>
      <c r="E557" s="154"/>
      <c r="F557" s="154"/>
      <c r="G557" s="154"/>
      <c r="H557" s="154"/>
      <c r="I557" s="154"/>
      <c r="J557" s="154">
        <v>3</v>
      </c>
      <c r="K557" s="144">
        <v>3</v>
      </c>
      <c r="L557" s="237"/>
      <c r="M557" s="129"/>
      <c r="N557" s="239"/>
      <c r="O557" s="247"/>
      <c r="P557" s="109">
        <v>3</v>
      </c>
      <c r="Q557" s="248"/>
      <c r="R557" s="247"/>
      <c r="T557" s="104"/>
    </row>
    <row r="558" spans="1:20" ht="15.75" customHeight="1" x14ac:dyDescent="0.25">
      <c r="A558" s="58">
        <v>1901</v>
      </c>
      <c r="B558" s="154"/>
      <c r="C558" s="154"/>
      <c r="D558" s="154"/>
      <c r="E558" s="154"/>
      <c r="F558" s="154"/>
      <c r="G558" s="154"/>
      <c r="H558" s="154"/>
      <c r="I558" s="154"/>
      <c r="J558" s="154"/>
      <c r="K558" s="144"/>
      <c r="L558" s="237"/>
      <c r="M558" s="129"/>
      <c r="N558" s="239"/>
      <c r="O558" s="247"/>
      <c r="P558" s="109"/>
      <c r="Q558" s="248"/>
      <c r="R558" s="247"/>
      <c r="T558" s="104"/>
    </row>
    <row r="559" spans="1:20" ht="15.75" customHeight="1" x14ac:dyDescent="0.25">
      <c r="A559" s="58">
        <v>1902</v>
      </c>
      <c r="B559" s="154"/>
      <c r="C559" s="154"/>
      <c r="D559" s="154"/>
      <c r="E559" s="154"/>
      <c r="F559" s="154"/>
      <c r="G559" s="154"/>
      <c r="H559" s="154"/>
      <c r="I559" s="154"/>
      <c r="J559" s="154"/>
      <c r="K559" s="144"/>
      <c r="L559" s="237"/>
      <c r="M559" s="129"/>
      <c r="N559" s="239"/>
      <c r="O559" s="247"/>
      <c r="P559" s="109"/>
      <c r="Q559" s="248"/>
      <c r="R559" s="247"/>
      <c r="T559" s="104"/>
    </row>
    <row r="560" spans="1:20" ht="15.75" customHeight="1" x14ac:dyDescent="0.25">
      <c r="A560" s="58">
        <v>2001</v>
      </c>
      <c r="B560" s="154"/>
      <c r="C560" s="154"/>
      <c r="D560" s="154"/>
      <c r="E560" s="154"/>
      <c r="F560" s="154"/>
      <c r="G560" s="154"/>
      <c r="H560" s="154"/>
      <c r="I560" s="154"/>
      <c r="J560" s="154"/>
      <c r="K560" s="144"/>
      <c r="L560" s="237"/>
      <c r="M560" s="129"/>
      <c r="N560" s="239"/>
      <c r="O560" s="129"/>
      <c r="P560" s="239"/>
      <c r="Q560" s="124"/>
      <c r="R560" s="247"/>
      <c r="T560" s="104"/>
    </row>
    <row r="561" spans="1:20" ht="15.75" customHeight="1" x14ac:dyDescent="0.25">
      <c r="A561" s="58">
        <v>2002</v>
      </c>
      <c r="B561" s="154"/>
      <c r="C561" s="154"/>
      <c r="D561" s="154"/>
      <c r="E561" s="154"/>
      <c r="F561" s="154"/>
      <c r="G561" s="154"/>
      <c r="H561" s="154"/>
      <c r="I561" s="154"/>
      <c r="J561" s="154"/>
      <c r="K561" s="144"/>
      <c r="L561" s="237"/>
      <c r="M561" s="129"/>
      <c r="N561" s="239"/>
      <c r="O561" s="197" t="s">
        <v>83</v>
      </c>
      <c r="P561" s="82">
        <v>15</v>
      </c>
      <c r="Q561" s="111">
        <f>K564</f>
        <v>16</v>
      </c>
      <c r="R561" s="199" t="s">
        <v>11</v>
      </c>
      <c r="T561" s="104"/>
    </row>
    <row r="562" spans="1:20" ht="15.75" customHeight="1" x14ac:dyDescent="0.25">
      <c r="A562" s="58">
        <v>2101</v>
      </c>
      <c r="B562" s="154"/>
      <c r="C562" s="154"/>
      <c r="D562" s="154"/>
      <c r="E562" s="154"/>
      <c r="F562" s="154"/>
      <c r="G562" s="154"/>
      <c r="H562" s="154"/>
      <c r="I562" s="154"/>
      <c r="J562" s="154"/>
      <c r="K562" s="144"/>
      <c r="L562" s="237"/>
      <c r="M562" s="129"/>
      <c r="N562" s="239"/>
      <c r="O562" s="198" t="s">
        <v>85</v>
      </c>
      <c r="P562" s="86">
        <f>IF(P561/B547=0,"",P561/B547)</f>
        <v>0.41666666666666669</v>
      </c>
      <c r="Q562" s="112">
        <f>IF(P561/Q561=0,"",P561/Q561)</f>
        <v>0.9375</v>
      </c>
      <c r="R562" s="200" t="s">
        <v>86</v>
      </c>
      <c r="T562" s="104"/>
    </row>
    <row r="563" spans="1:20" ht="15.75" x14ac:dyDescent="0.25">
      <c r="A563" s="58">
        <v>2102</v>
      </c>
      <c r="B563" s="154"/>
      <c r="C563" s="154"/>
      <c r="D563" s="154"/>
      <c r="E563" s="154"/>
      <c r="F563" s="154"/>
      <c r="G563" s="154"/>
      <c r="H563" s="154"/>
      <c r="I563" s="154"/>
      <c r="J563" s="154"/>
      <c r="K563" s="144"/>
      <c r="L563" s="240"/>
      <c r="M563" s="241"/>
      <c r="N563" s="242"/>
      <c r="O563" s="90"/>
      <c r="P563" s="91"/>
      <c r="Q563" s="91"/>
      <c r="R563" s="113"/>
      <c r="T563" s="104"/>
    </row>
    <row r="564" spans="1:20" ht="18" x14ac:dyDescent="0.25">
      <c r="A564" s="28"/>
      <c r="B564" s="297" t="s">
        <v>111</v>
      </c>
      <c r="C564" s="297"/>
      <c r="D564" s="297"/>
      <c r="E564" s="297"/>
      <c r="F564" s="297"/>
      <c r="G564" s="297"/>
      <c r="H564" s="297"/>
      <c r="I564" s="297"/>
      <c r="J564" s="297"/>
      <c r="K564" s="93">
        <f>SUM(K547:K560)</f>
        <v>16</v>
      </c>
      <c r="L564" s="94">
        <f>IF(K555=0,"",K555/B547)</f>
        <v>0.1388888888888889</v>
      </c>
      <c r="M564" s="94">
        <f>IF(K564=0,"",K564/B547)</f>
        <v>0.44444444444444442</v>
      </c>
      <c r="N564" s="94">
        <f>IF(K555=0,"",M564-L564)</f>
        <v>0.30555555555555552</v>
      </c>
      <c r="O564" s="3"/>
      <c r="P564" s="29"/>
      <c r="Q564" s="22"/>
      <c r="R564" s="3"/>
      <c r="T564" s="104"/>
    </row>
    <row r="565" spans="1:20" ht="12.75" customHeight="1" x14ac:dyDescent="0.2">
      <c r="L565" s="3"/>
      <c r="M565" s="3"/>
      <c r="O565" s="3"/>
    </row>
    <row r="566" spans="1:20" ht="12.75" customHeight="1" x14ac:dyDescent="0.2">
      <c r="L566" s="3"/>
      <c r="M566" s="3"/>
      <c r="O566" s="3"/>
    </row>
    <row r="567" spans="1:20" s="222" customFormat="1" ht="26.25" x14ac:dyDescent="0.4">
      <c r="A567" s="166"/>
      <c r="B567" s="327" t="s">
        <v>99</v>
      </c>
      <c r="C567" s="327"/>
      <c r="D567" s="327"/>
      <c r="E567" s="327"/>
      <c r="F567" s="327"/>
      <c r="G567" s="327"/>
      <c r="H567" s="327"/>
      <c r="I567" s="327"/>
      <c r="J567" s="327"/>
      <c r="K567" s="223" t="s">
        <v>91</v>
      </c>
      <c r="L567" s="3"/>
      <c r="M567" s="3"/>
      <c r="N567" s="29"/>
      <c r="O567" s="3"/>
      <c r="P567" s="29"/>
      <c r="Q567" s="29"/>
      <c r="R567" s="29"/>
    </row>
    <row r="568" spans="1:20" ht="20.25" x14ac:dyDescent="0.2">
      <c r="A568" s="319" t="s">
        <v>10</v>
      </c>
      <c r="B568" s="301" t="s">
        <v>100</v>
      </c>
      <c r="C568" s="302"/>
      <c r="D568" s="302"/>
      <c r="E568" s="302"/>
      <c r="F568" s="302"/>
      <c r="G568" s="302"/>
      <c r="H568" s="302"/>
      <c r="I568" s="302"/>
      <c r="J568" s="303"/>
      <c r="K568" s="304" t="s">
        <v>11</v>
      </c>
      <c r="L568" s="296" t="s">
        <v>3</v>
      </c>
      <c r="M568" s="296" t="s">
        <v>4</v>
      </c>
      <c r="N568" s="306" t="s">
        <v>5</v>
      </c>
      <c r="O568" s="296" t="s">
        <v>6</v>
      </c>
      <c r="P568" s="294" t="s">
        <v>7</v>
      </c>
      <c r="Q568" s="294" t="s">
        <v>8</v>
      </c>
      <c r="R568" s="296" t="s">
        <v>101</v>
      </c>
    </row>
    <row r="569" spans="1:20" ht="15.75" x14ac:dyDescent="0.25">
      <c r="A569" s="320"/>
      <c r="B569" s="58" t="s">
        <v>102</v>
      </c>
      <c r="C569" s="58" t="s">
        <v>103</v>
      </c>
      <c r="D569" s="58" t="s">
        <v>104</v>
      </c>
      <c r="E569" s="58" t="s">
        <v>105</v>
      </c>
      <c r="F569" s="58" t="s">
        <v>106</v>
      </c>
      <c r="G569" s="58" t="s">
        <v>107</v>
      </c>
      <c r="H569" s="58" t="s">
        <v>108</v>
      </c>
      <c r="I569" s="58" t="s">
        <v>109</v>
      </c>
      <c r="J569" s="58" t="s">
        <v>110</v>
      </c>
      <c r="K569" s="305"/>
      <c r="L569" s="295"/>
      <c r="M569" s="295"/>
      <c r="N569" s="295"/>
      <c r="O569" s="295"/>
      <c r="P569" s="295"/>
      <c r="Q569" s="295"/>
      <c r="R569" s="295"/>
      <c r="T569" s="104"/>
    </row>
    <row r="570" spans="1:20" ht="15.75" customHeight="1" x14ac:dyDescent="0.25">
      <c r="A570" s="58">
        <v>1401</v>
      </c>
      <c r="B570" s="154">
        <v>23</v>
      </c>
      <c r="C570" s="154"/>
      <c r="D570" s="154"/>
      <c r="E570" s="154"/>
      <c r="F570" s="154"/>
      <c r="G570" s="154"/>
      <c r="H570" s="154"/>
      <c r="I570" s="154"/>
      <c r="J570" s="154"/>
      <c r="K570" s="144"/>
      <c r="L570" s="234"/>
      <c r="M570" s="235"/>
      <c r="N570" s="236"/>
      <c r="O570" s="243"/>
      <c r="P570" s="63">
        <f>B570</f>
        <v>23</v>
      </c>
      <c r="Q570" s="244"/>
      <c r="R570" s="243"/>
      <c r="T570" s="104"/>
    </row>
    <row r="571" spans="1:20" ht="15.75" customHeight="1" x14ac:dyDescent="0.25">
      <c r="A571" s="58">
        <v>1402</v>
      </c>
      <c r="B571" s="154"/>
      <c r="C571" s="154">
        <v>15</v>
      </c>
      <c r="D571" s="154"/>
      <c r="E571" s="154"/>
      <c r="F571" s="154"/>
      <c r="G571" s="154"/>
      <c r="H571" s="154"/>
      <c r="I571" s="154"/>
      <c r="J571" s="154"/>
      <c r="K571" s="144"/>
      <c r="L571" s="237"/>
      <c r="M571" s="129"/>
      <c r="N571" s="238"/>
      <c r="O571" s="67">
        <f>IF(C571=0,"",C571/B570)</f>
        <v>0.65217391304347827</v>
      </c>
      <c r="P571" s="68">
        <v>15</v>
      </c>
      <c r="Q571" s="245">
        <f t="shared" ref="Q571:Q578" si="79">IF(P571=0,"",P571/P570)</f>
        <v>0.65217391304347827</v>
      </c>
      <c r="R571" s="245">
        <f t="shared" ref="R571:R578" si="80">IF(P571=0,"",100%-Q571)</f>
        <v>0.34782608695652173</v>
      </c>
      <c r="T571" s="104"/>
    </row>
    <row r="572" spans="1:20" ht="15.75" customHeight="1" x14ac:dyDescent="0.25">
      <c r="A572" s="58">
        <v>1501</v>
      </c>
      <c r="B572" s="154"/>
      <c r="C572" s="154"/>
      <c r="D572" s="154">
        <v>5</v>
      </c>
      <c r="E572" s="154"/>
      <c r="F572" s="154"/>
      <c r="G572" s="154"/>
      <c r="H572" s="154"/>
      <c r="I572" s="154"/>
      <c r="J572" s="154"/>
      <c r="K572" s="144"/>
      <c r="L572" s="237"/>
      <c r="M572" s="129"/>
      <c r="N572" s="238"/>
      <c r="O572" s="67">
        <f>IF(D572=0,"",D572/C571)</f>
        <v>0.33333333333333331</v>
      </c>
      <c r="P572" s="68">
        <v>6</v>
      </c>
      <c r="Q572" s="245">
        <f t="shared" si="79"/>
        <v>0.4</v>
      </c>
      <c r="R572" s="245">
        <f t="shared" si="80"/>
        <v>0.6</v>
      </c>
      <c r="T572" s="70">
        <f>P572/P570</f>
        <v>0.2608695652173913</v>
      </c>
    </row>
    <row r="573" spans="1:20" ht="15.75" customHeight="1" x14ac:dyDescent="0.25">
      <c r="A573" s="58">
        <v>1502</v>
      </c>
      <c r="B573" s="154"/>
      <c r="C573" s="154"/>
      <c r="D573" s="154"/>
      <c r="E573" s="154">
        <v>2</v>
      </c>
      <c r="F573" s="154"/>
      <c r="G573" s="154"/>
      <c r="H573" s="154"/>
      <c r="I573" s="154"/>
      <c r="J573" s="154"/>
      <c r="K573" s="144"/>
      <c r="L573" s="237"/>
      <c r="M573" s="129"/>
      <c r="N573" s="238"/>
      <c r="O573" s="67">
        <f>IF(E573=0,"",E573/D572)</f>
        <v>0.4</v>
      </c>
      <c r="P573" s="68">
        <v>2</v>
      </c>
      <c r="Q573" s="245">
        <f t="shared" si="79"/>
        <v>0.33333333333333331</v>
      </c>
      <c r="R573" s="245">
        <f t="shared" si="80"/>
        <v>0.66666666666666674</v>
      </c>
      <c r="T573" s="104"/>
    </row>
    <row r="574" spans="1:20" ht="15.75" customHeight="1" x14ac:dyDescent="0.25">
      <c r="A574" s="58">
        <v>1601</v>
      </c>
      <c r="B574" s="154"/>
      <c r="C574" s="154"/>
      <c r="D574" s="154"/>
      <c r="E574" s="154"/>
      <c r="F574" s="154">
        <v>1</v>
      </c>
      <c r="G574" s="154"/>
      <c r="H574" s="154"/>
      <c r="I574" s="154"/>
      <c r="J574" s="154"/>
      <c r="K574" s="144"/>
      <c r="L574" s="237"/>
      <c r="M574" s="129"/>
      <c r="N574" s="238"/>
      <c r="O574" s="67">
        <f>IF(F574=0,"",F574/E573)</f>
        <v>0.5</v>
      </c>
      <c r="P574" s="68">
        <v>1</v>
      </c>
      <c r="Q574" s="245">
        <f t="shared" si="79"/>
        <v>0.5</v>
      </c>
      <c r="R574" s="245">
        <f t="shared" si="80"/>
        <v>0.5</v>
      </c>
      <c r="T574" s="104"/>
    </row>
    <row r="575" spans="1:20" ht="15.75" customHeight="1" x14ac:dyDescent="0.25">
      <c r="A575" s="58">
        <v>1602</v>
      </c>
      <c r="B575" s="154"/>
      <c r="C575" s="154"/>
      <c r="D575" s="154"/>
      <c r="E575" s="154"/>
      <c r="F575" s="154"/>
      <c r="G575" s="154">
        <v>1</v>
      </c>
      <c r="H575" s="154"/>
      <c r="I575" s="154"/>
      <c r="J575" s="154"/>
      <c r="K575" s="144"/>
      <c r="L575" s="237"/>
      <c r="M575" s="129"/>
      <c r="N575" s="238"/>
      <c r="O575" s="67">
        <f>IF(G575=0,"",G575/F574)</f>
        <v>1</v>
      </c>
      <c r="P575" s="68">
        <v>1</v>
      </c>
      <c r="Q575" s="245">
        <f t="shared" si="79"/>
        <v>1</v>
      </c>
      <c r="R575" s="245">
        <f t="shared" si="80"/>
        <v>0</v>
      </c>
      <c r="T575" s="104"/>
    </row>
    <row r="576" spans="1:20" ht="15.75" customHeight="1" x14ac:dyDescent="0.25">
      <c r="A576" s="58">
        <v>1701</v>
      </c>
      <c r="B576" s="154"/>
      <c r="C576" s="154"/>
      <c r="D576" s="154"/>
      <c r="E576" s="154"/>
      <c r="F576" s="154"/>
      <c r="G576" s="154"/>
      <c r="H576" s="154">
        <v>1</v>
      </c>
      <c r="I576" s="154"/>
      <c r="J576" s="154"/>
      <c r="K576" s="144"/>
      <c r="L576" s="237"/>
      <c r="M576" s="129"/>
      <c r="N576" s="238"/>
      <c r="O576" s="67">
        <f>IF(H576=0,"",H576/G575)</f>
        <v>1</v>
      </c>
      <c r="P576" s="68">
        <v>1</v>
      </c>
      <c r="Q576" s="245">
        <f t="shared" si="79"/>
        <v>1</v>
      </c>
      <c r="R576" s="245">
        <f t="shared" si="80"/>
        <v>0</v>
      </c>
      <c r="T576" s="104"/>
    </row>
    <row r="577" spans="1:20" ht="15.75" customHeight="1" x14ac:dyDescent="0.25">
      <c r="A577" s="58">
        <v>1702</v>
      </c>
      <c r="B577" s="154"/>
      <c r="C577" s="154"/>
      <c r="D577" s="154"/>
      <c r="E577" s="154"/>
      <c r="F577" s="154"/>
      <c r="G577" s="154"/>
      <c r="H577" s="154"/>
      <c r="I577" s="154">
        <v>1</v>
      </c>
      <c r="J577" s="154"/>
      <c r="K577" s="144"/>
      <c r="L577" s="237"/>
      <c r="M577" s="129"/>
      <c r="N577" s="238"/>
      <c r="O577" s="67">
        <f>IF(I577=0,"",I577/H576)</f>
        <v>1</v>
      </c>
      <c r="P577" s="68">
        <v>1</v>
      </c>
      <c r="Q577" s="245">
        <f t="shared" si="79"/>
        <v>1</v>
      </c>
      <c r="R577" s="245">
        <f t="shared" si="80"/>
        <v>0</v>
      </c>
      <c r="T577" s="104"/>
    </row>
    <row r="578" spans="1:20" ht="15.75" customHeight="1" x14ac:dyDescent="0.25">
      <c r="A578" s="58">
        <v>1801</v>
      </c>
      <c r="B578" s="154"/>
      <c r="C578" s="154"/>
      <c r="D578" s="154"/>
      <c r="E578" s="154"/>
      <c r="F578" s="154"/>
      <c r="G578" s="154"/>
      <c r="H578" s="154"/>
      <c r="I578" s="154"/>
      <c r="J578" s="154">
        <v>1</v>
      </c>
      <c r="K578" s="144"/>
      <c r="L578" s="237"/>
      <c r="M578" s="129"/>
      <c r="N578" s="238"/>
      <c r="O578" s="71">
        <f>IF(J578=0,"",J578/I577)</f>
        <v>1</v>
      </c>
      <c r="P578" s="68">
        <v>1</v>
      </c>
      <c r="Q578" s="71">
        <f t="shared" si="79"/>
        <v>1</v>
      </c>
      <c r="R578" s="71">
        <f t="shared" si="80"/>
        <v>0</v>
      </c>
      <c r="T578" s="104"/>
    </row>
    <row r="579" spans="1:20" ht="15.75" customHeight="1" x14ac:dyDescent="0.25">
      <c r="A579" s="58">
        <v>1802</v>
      </c>
      <c r="B579" s="154"/>
      <c r="C579" s="154"/>
      <c r="D579" s="154"/>
      <c r="E579" s="154"/>
      <c r="F579" s="154"/>
      <c r="G579" s="154"/>
      <c r="H579" s="154"/>
      <c r="I579" s="154"/>
      <c r="J579" s="154">
        <v>1</v>
      </c>
      <c r="K579" s="144">
        <v>1</v>
      </c>
      <c r="L579" s="237"/>
      <c r="M579" s="129"/>
      <c r="N579" s="239"/>
      <c r="O579" s="129"/>
      <c r="P579" s="68">
        <v>1</v>
      </c>
      <c r="Q579" s="129"/>
      <c r="R579" s="246"/>
      <c r="T579" s="104"/>
    </row>
    <row r="580" spans="1:20" ht="15.75" customHeight="1" x14ac:dyDescent="0.25">
      <c r="A580" s="58">
        <v>1901</v>
      </c>
      <c r="B580" s="154"/>
      <c r="C580" s="154"/>
      <c r="D580" s="154"/>
      <c r="E580" s="154"/>
      <c r="F580" s="154"/>
      <c r="G580" s="154"/>
      <c r="H580" s="154"/>
      <c r="I580" s="154"/>
      <c r="J580" s="154"/>
      <c r="K580" s="144"/>
      <c r="L580" s="237"/>
      <c r="M580" s="129"/>
      <c r="N580" s="239"/>
      <c r="O580" s="247"/>
      <c r="P580" s="109"/>
      <c r="Q580" s="248"/>
      <c r="R580" s="247"/>
      <c r="T580" s="104"/>
    </row>
    <row r="581" spans="1:20" ht="15.75" customHeight="1" x14ac:dyDescent="0.25">
      <c r="A581" s="58">
        <v>1902</v>
      </c>
      <c r="B581" s="154"/>
      <c r="C581" s="154"/>
      <c r="D581" s="154"/>
      <c r="E581" s="154"/>
      <c r="F581" s="154"/>
      <c r="G581" s="154"/>
      <c r="H581" s="154"/>
      <c r="I581" s="154"/>
      <c r="J581" s="154"/>
      <c r="K581" s="144"/>
      <c r="L581" s="237"/>
      <c r="M581" s="129"/>
      <c r="N581" s="239"/>
      <c r="O581" s="247"/>
      <c r="P581" s="109"/>
      <c r="Q581" s="248"/>
      <c r="R581" s="247"/>
      <c r="T581" s="104"/>
    </row>
    <row r="582" spans="1:20" ht="15.75" customHeight="1" x14ac:dyDescent="0.25">
      <c r="A582" s="58">
        <v>2001</v>
      </c>
      <c r="B582" s="154"/>
      <c r="C582" s="154"/>
      <c r="D582" s="154"/>
      <c r="E582" s="154"/>
      <c r="F582" s="154"/>
      <c r="G582" s="154"/>
      <c r="H582" s="154"/>
      <c r="I582" s="154"/>
      <c r="J582" s="154"/>
      <c r="K582" s="144"/>
      <c r="L582" s="237"/>
      <c r="M582" s="129"/>
      <c r="N582" s="239"/>
      <c r="O582" s="247"/>
      <c r="P582" s="109"/>
      <c r="Q582" s="248"/>
      <c r="R582" s="247"/>
      <c r="T582" s="104"/>
    </row>
    <row r="583" spans="1:20" ht="15.75" customHeight="1" x14ac:dyDescent="0.25">
      <c r="A583" s="58">
        <v>2002</v>
      </c>
      <c r="B583" s="154"/>
      <c r="C583" s="154"/>
      <c r="D583" s="154"/>
      <c r="E583" s="154"/>
      <c r="F583" s="154"/>
      <c r="G583" s="154"/>
      <c r="H583" s="154"/>
      <c r="I583" s="154"/>
      <c r="J583" s="154"/>
      <c r="K583" s="144"/>
      <c r="L583" s="237"/>
      <c r="M583" s="129"/>
      <c r="N583" s="239"/>
      <c r="O583" s="129"/>
      <c r="P583" s="239"/>
      <c r="Q583" s="124"/>
      <c r="R583" s="247"/>
      <c r="T583" s="104"/>
    </row>
    <row r="584" spans="1:20" ht="15.75" customHeight="1" x14ac:dyDescent="0.25">
      <c r="A584" s="58">
        <v>2101</v>
      </c>
      <c r="B584" s="154"/>
      <c r="C584" s="154"/>
      <c r="D584" s="154"/>
      <c r="E584" s="154"/>
      <c r="F584" s="154"/>
      <c r="G584" s="154"/>
      <c r="H584" s="154"/>
      <c r="I584" s="154"/>
      <c r="J584" s="154"/>
      <c r="K584" s="144"/>
      <c r="L584" s="237"/>
      <c r="M584" s="129"/>
      <c r="N584" s="239"/>
      <c r="O584" s="197" t="s">
        <v>83</v>
      </c>
      <c r="P584" s="82">
        <v>1</v>
      </c>
      <c r="Q584" s="111">
        <f>IF(SUM(K576:K579)=0,"",SUM(K576:K579))</f>
        <v>1</v>
      </c>
      <c r="R584" s="199" t="s">
        <v>11</v>
      </c>
      <c r="T584" s="104"/>
    </row>
    <row r="585" spans="1:20" ht="15.75" customHeight="1" x14ac:dyDescent="0.25">
      <c r="A585" s="58">
        <v>2102</v>
      </c>
      <c r="B585" s="154"/>
      <c r="C585" s="154"/>
      <c r="D585" s="154"/>
      <c r="E585" s="154"/>
      <c r="F585" s="154"/>
      <c r="G585" s="154"/>
      <c r="H585" s="154"/>
      <c r="I585" s="154"/>
      <c r="J585" s="154"/>
      <c r="K585" s="144"/>
      <c r="L585" s="237"/>
      <c r="M585" s="129"/>
      <c r="N585" s="239"/>
      <c r="O585" s="198" t="s">
        <v>85</v>
      </c>
      <c r="P585" s="86">
        <f>IF(P584/B570=0,"",P584/B570)</f>
        <v>4.3478260869565216E-2</v>
      </c>
      <c r="Q585" s="112">
        <f>IF(P584/Q584=0,"",P584/Q584)</f>
        <v>1</v>
      </c>
      <c r="R585" s="200" t="s">
        <v>86</v>
      </c>
      <c r="T585" s="104"/>
    </row>
    <row r="586" spans="1:20" ht="15.75" customHeight="1" x14ac:dyDescent="0.25">
      <c r="A586" s="58">
        <v>2201</v>
      </c>
      <c r="B586" s="154"/>
      <c r="C586" s="154"/>
      <c r="D586" s="154"/>
      <c r="E586" s="154"/>
      <c r="F586" s="154"/>
      <c r="G586" s="154"/>
      <c r="H586" s="154"/>
      <c r="I586" s="154"/>
      <c r="J586" s="154"/>
      <c r="K586" s="144"/>
      <c r="L586" s="240"/>
      <c r="M586" s="241"/>
      <c r="N586" s="242"/>
      <c r="O586" s="90"/>
      <c r="P586" s="91"/>
      <c r="Q586" s="91"/>
      <c r="R586" s="113"/>
      <c r="T586" s="104"/>
    </row>
    <row r="587" spans="1:20" ht="18" customHeight="1" x14ac:dyDescent="0.25">
      <c r="A587" s="28"/>
      <c r="B587" s="297" t="s">
        <v>111</v>
      </c>
      <c r="C587" s="297"/>
      <c r="D587" s="297"/>
      <c r="E587" s="297"/>
      <c r="F587" s="297"/>
      <c r="G587" s="297"/>
      <c r="H587" s="297"/>
      <c r="I587" s="297"/>
      <c r="J587" s="297"/>
      <c r="K587" s="93">
        <f>SUM(K570:K583)</f>
        <v>1</v>
      </c>
      <c r="L587" s="94" t="str">
        <f>IF(K578=0,"",K578/B570)</f>
        <v/>
      </c>
      <c r="M587" s="94">
        <f>IF(K587=0,"",K587/B570)</f>
        <v>4.3478260869565216E-2</v>
      </c>
      <c r="N587" s="94" t="str">
        <f>IF(K578=0,"",M587-L587)</f>
        <v/>
      </c>
      <c r="O587" s="3"/>
      <c r="P587" s="29"/>
      <c r="Q587" s="22"/>
      <c r="R587" s="3"/>
      <c r="T587" s="104"/>
    </row>
    <row r="588" spans="1:20" ht="12.75" customHeight="1" x14ac:dyDescent="0.2">
      <c r="L588" s="3"/>
      <c r="M588" s="3"/>
      <c r="O588" s="3"/>
    </row>
    <row r="589" spans="1:20" ht="12.75" customHeight="1" x14ac:dyDescent="0.2">
      <c r="L589" s="3"/>
      <c r="M589" s="3"/>
      <c r="O589" s="3"/>
    </row>
    <row r="590" spans="1:20" s="222" customFormat="1" ht="26.25" customHeight="1" x14ac:dyDescent="0.4">
      <c r="A590" s="166"/>
      <c r="B590" s="327" t="s">
        <v>99</v>
      </c>
      <c r="C590" s="327"/>
      <c r="D590" s="327"/>
      <c r="E590" s="327"/>
      <c r="F590" s="327"/>
      <c r="G590" s="327"/>
      <c r="H590" s="327"/>
      <c r="I590" s="327"/>
      <c r="J590" s="327"/>
      <c r="K590" s="223" t="s">
        <v>93</v>
      </c>
      <c r="L590" s="3"/>
      <c r="M590" s="3"/>
      <c r="N590" s="29"/>
      <c r="O590" s="3"/>
      <c r="P590" s="29"/>
      <c r="Q590" s="29"/>
      <c r="R590" s="29"/>
    </row>
    <row r="591" spans="1:20" ht="20.25" customHeight="1" x14ac:dyDescent="0.2">
      <c r="A591" s="319" t="s">
        <v>10</v>
      </c>
      <c r="B591" s="301" t="s">
        <v>100</v>
      </c>
      <c r="C591" s="302"/>
      <c r="D591" s="302"/>
      <c r="E591" s="302"/>
      <c r="F591" s="302"/>
      <c r="G591" s="302"/>
      <c r="H591" s="302"/>
      <c r="I591" s="302"/>
      <c r="J591" s="303"/>
      <c r="K591" s="304" t="s">
        <v>11</v>
      </c>
      <c r="L591" s="296" t="s">
        <v>3</v>
      </c>
      <c r="M591" s="296" t="s">
        <v>4</v>
      </c>
      <c r="N591" s="306" t="s">
        <v>5</v>
      </c>
      <c r="O591" s="296" t="s">
        <v>6</v>
      </c>
      <c r="P591" s="294" t="s">
        <v>7</v>
      </c>
      <c r="Q591" s="294" t="s">
        <v>8</v>
      </c>
      <c r="R591" s="296" t="s">
        <v>101</v>
      </c>
    </row>
    <row r="592" spans="1:20" ht="15.75" customHeight="1" x14ac:dyDescent="0.25">
      <c r="A592" s="320"/>
      <c r="B592" s="58" t="s">
        <v>102</v>
      </c>
      <c r="C592" s="58" t="s">
        <v>103</v>
      </c>
      <c r="D592" s="58" t="s">
        <v>104</v>
      </c>
      <c r="E592" s="58" t="s">
        <v>105</v>
      </c>
      <c r="F592" s="58" t="s">
        <v>106</v>
      </c>
      <c r="G592" s="58" t="s">
        <v>107</v>
      </c>
      <c r="H592" s="58" t="s">
        <v>108</v>
      </c>
      <c r="I592" s="58" t="s">
        <v>109</v>
      </c>
      <c r="J592" s="58" t="s">
        <v>110</v>
      </c>
      <c r="K592" s="305"/>
      <c r="L592" s="295"/>
      <c r="M592" s="295"/>
      <c r="N592" s="295"/>
      <c r="O592" s="295"/>
      <c r="P592" s="295"/>
      <c r="Q592" s="295"/>
      <c r="R592" s="295"/>
      <c r="T592" s="104"/>
    </row>
    <row r="593" spans="1:20" ht="15.75" customHeight="1" x14ac:dyDescent="0.25">
      <c r="A593" s="58">
        <v>1402</v>
      </c>
      <c r="B593" s="154">
        <v>35</v>
      </c>
      <c r="C593" s="154"/>
      <c r="D593" s="154"/>
      <c r="E593" s="154"/>
      <c r="F593" s="154"/>
      <c r="G593" s="154"/>
      <c r="H593" s="154"/>
      <c r="I593" s="154"/>
      <c r="J593" s="154"/>
      <c r="K593" s="144"/>
      <c r="L593" s="234"/>
      <c r="M593" s="235"/>
      <c r="N593" s="236"/>
      <c r="O593" s="243"/>
      <c r="P593" s="63">
        <f>B593</f>
        <v>35</v>
      </c>
      <c r="Q593" s="244"/>
      <c r="R593" s="243"/>
      <c r="T593" s="104"/>
    </row>
    <row r="594" spans="1:20" ht="15.75" customHeight="1" x14ac:dyDescent="0.25">
      <c r="A594" s="58">
        <v>1501</v>
      </c>
      <c r="B594" s="154"/>
      <c r="C594" s="154">
        <v>32</v>
      </c>
      <c r="D594" s="154"/>
      <c r="E594" s="154"/>
      <c r="F594" s="154"/>
      <c r="G594" s="154"/>
      <c r="H594" s="154"/>
      <c r="I594" s="154"/>
      <c r="J594" s="154"/>
      <c r="K594" s="144"/>
      <c r="L594" s="237"/>
      <c r="M594" s="129"/>
      <c r="N594" s="238"/>
      <c r="O594" s="67">
        <f>IF(C594=0,"",C594/B593)</f>
        <v>0.91428571428571426</v>
      </c>
      <c r="P594" s="68">
        <v>32</v>
      </c>
      <c r="Q594" s="245">
        <f t="shared" ref="Q594:Q601" si="81">IF(P594=0,"",P594/P593)</f>
        <v>0.91428571428571426</v>
      </c>
      <c r="R594" s="245">
        <f t="shared" ref="R594:R601" si="82">IF(P594=0,"",100%-Q594)</f>
        <v>8.5714285714285743E-2</v>
      </c>
      <c r="T594" s="104"/>
    </row>
    <row r="595" spans="1:20" ht="15.75" customHeight="1" x14ac:dyDescent="0.25">
      <c r="A595" s="58">
        <v>1502</v>
      </c>
      <c r="B595" s="154"/>
      <c r="C595" s="154"/>
      <c r="D595" s="154">
        <v>18</v>
      </c>
      <c r="E595" s="154"/>
      <c r="F595" s="154"/>
      <c r="G595" s="154"/>
      <c r="H595" s="154"/>
      <c r="I595" s="154"/>
      <c r="J595" s="154"/>
      <c r="K595" s="144"/>
      <c r="L595" s="237"/>
      <c r="M595" s="129"/>
      <c r="N595" s="238"/>
      <c r="O595" s="67">
        <f>IF(D595=0,"",D595/C594)</f>
        <v>0.5625</v>
      </c>
      <c r="P595" s="68">
        <v>27</v>
      </c>
      <c r="Q595" s="245">
        <f t="shared" si="81"/>
        <v>0.84375</v>
      </c>
      <c r="R595" s="245">
        <f t="shared" si="82"/>
        <v>0.15625</v>
      </c>
      <c r="T595" s="70">
        <f>P595/P593</f>
        <v>0.77142857142857146</v>
      </c>
    </row>
    <row r="596" spans="1:20" ht="15.75" customHeight="1" x14ac:dyDescent="0.25">
      <c r="A596" s="58">
        <v>1601</v>
      </c>
      <c r="B596" s="154"/>
      <c r="C596" s="154"/>
      <c r="D596" s="154"/>
      <c r="E596" s="154">
        <v>16</v>
      </c>
      <c r="F596" s="154"/>
      <c r="G596" s="154"/>
      <c r="H596" s="154"/>
      <c r="I596" s="154"/>
      <c r="J596" s="154"/>
      <c r="K596" s="144"/>
      <c r="L596" s="237"/>
      <c r="M596" s="129"/>
      <c r="N596" s="238"/>
      <c r="O596" s="67">
        <f>IF(E596=0,"",E596/D595)</f>
        <v>0.88888888888888884</v>
      </c>
      <c r="P596" s="68">
        <v>27</v>
      </c>
      <c r="Q596" s="245">
        <f t="shared" si="81"/>
        <v>1</v>
      </c>
      <c r="R596" s="245">
        <f t="shared" si="82"/>
        <v>0</v>
      </c>
      <c r="T596" s="104"/>
    </row>
    <row r="597" spans="1:20" ht="15.75" customHeight="1" x14ac:dyDescent="0.25">
      <c r="A597" s="58">
        <v>1602</v>
      </c>
      <c r="B597" s="154"/>
      <c r="C597" s="154"/>
      <c r="D597" s="154"/>
      <c r="E597" s="154"/>
      <c r="F597" s="154">
        <v>12</v>
      </c>
      <c r="G597" s="154"/>
      <c r="H597" s="154"/>
      <c r="I597" s="154"/>
      <c r="J597" s="154"/>
      <c r="K597" s="144"/>
      <c r="L597" s="237"/>
      <c r="M597" s="129"/>
      <c r="N597" s="238"/>
      <c r="O597" s="67">
        <f>IF(F597=0,"",F597/E596)</f>
        <v>0.75</v>
      </c>
      <c r="P597" s="68">
        <v>26</v>
      </c>
      <c r="Q597" s="245">
        <f t="shared" si="81"/>
        <v>0.96296296296296291</v>
      </c>
      <c r="R597" s="245">
        <f t="shared" si="82"/>
        <v>3.703703703703709E-2</v>
      </c>
      <c r="T597" s="104"/>
    </row>
    <row r="598" spans="1:20" ht="15.75" customHeight="1" x14ac:dyDescent="0.25">
      <c r="A598" s="58">
        <v>1701</v>
      </c>
      <c r="B598" s="154"/>
      <c r="C598" s="154"/>
      <c r="D598" s="154"/>
      <c r="E598" s="154"/>
      <c r="F598" s="154"/>
      <c r="G598" s="154">
        <v>11</v>
      </c>
      <c r="H598" s="154"/>
      <c r="I598" s="154"/>
      <c r="J598" s="154"/>
      <c r="K598" s="144"/>
      <c r="L598" s="237"/>
      <c r="M598" s="129"/>
      <c r="N598" s="238"/>
      <c r="O598" s="67">
        <f>IF(G598=0,"",G598/F597)</f>
        <v>0.91666666666666663</v>
      </c>
      <c r="P598" s="68">
        <v>24</v>
      </c>
      <c r="Q598" s="245">
        <f t="shared" si="81"/>
        <v>0.92307692307692313</v>
      </c>
      <c r="R598" s="245">
        <f t="shared" si="82"/>
        <v>7.6923076923076872E-2</v>
      </c>
      <c r="T598" s="104"/>
    </row>
    <row r="599" spans="1:20" ht="15.75" customHeight="1" x14ac:dyDescent="0.25">
      <c r="A599" s="58">
        <v>1702</v>
      </c>
      <c r="B599" s="154"/>
      <c r="C599" s="154"/>
      <c r="D599" s="154"/>
      <c r="E599" s="154"/>
      <c r="F599" s="154"/>
      <c r="G599" s="154"/>
      <c r="H599" s="154">
        <v>11</v>
      </c>
      <c r="I599" s="154"/>
      <c r="J599" s="154"/>
      <c r="K599" s="144"/>
      <c r="L599" s="237"/>
      <c r="M599" s="129"/>
      <c r="N599" s="238"/>
      <c r="O599" s="67">
        <f>IF(H599=0,"",H599/G598)</f>
        <v>1</v>
      </c>
      <c r="P599" s="68">
        <v>24</v>
      </c>
      <c r="Q599" s="245">
        <f t="shared" si="81"/>
        <v>1</v>
      </c>
      <c r="R599" s="245">
        <f t="shared" si="82"/>
        <v>0</v>
      </c>
      <c r="T599" s="104"/>
    </row>
    <row r="600" spans="1:20" ht="15.75" customHeight="1" x14ac:dyDescent="0.25">
      <c r="A600" s="58">
        <v>1801</v>
      </c>
      <c r="B600" s="154"/>
      <c r="C600" s="154"/>
      <c r="D600" s="154"/>
      <c r="E600" s="154"/>
      <c r="F600" s="154"/>
      <c r="G600" s="154"/>
      <c r="H600" s="154"/>
      <c r="I600" s="154">
        <v>11</v>
      </c>
      <c r="J600" s="154"/>
      <c r="K600" s="144"/>
      <c r="L600" s="237"/>
      <c r="M600" s="129"/>
      <c r="N600" s="238"/>
      <c r="O600" s="67">
        <f>IF(I600=0,"",I600/H599)</f>
        <v>1</v>
      </c>
      <c r="P600" s="68">
        <v>23</v>
      </c>
      <c r="Q600" s="245">
        <f t="shared" si="81"/>
        <v>0.95833333333333337</v>
      </c>
      <c r="R600" s="245">
        <f t="shared" si="82"/>
        <v>4.166666666666663E-2</v>
      </c>
      <c r="T600" s="104"/>
    </row>
    <row r="601" spans="1:20" ht="15.75" customHeight="1" x14ac:dyDescent="0.25">
      <c r="A601" s="58">
        <v>1802</v>
      </c>
      <c r="B601" s="154"/>
      <c r="C601" s="154"/>
      <c r="D601" s="154"/>
      <c r="E601" s="154"/>
      <c r="F601" s="154"/>
      <c r="G601" s="154"/>
      <c r="H601" s="154"/>
      <c r="I601" s="154"/>
      <c r="J601" s="154">
        <v>11</v>
      </c>
      <c r="K601" s="144">
        <v>2</v>
      </c>
      <c r="L601" s="237"/>
      <c r="M601" s="129"/>
      <c r="N601" s="238"/>
      <c r="O601" s="71">
        <f>IF(J601=0,"",J601/I600)</f>
        <v>1</v>
      </c>
      <c r="P601" s="68">
        <v>23</v>
      </c>
      <c r="Q601" s="71">
        <f t="shared" si="81"/>
        <v>1</v>
      </c>
      <c r="R601" s="71">
        <f t="shared" si="82"/>
        <v>0</v>
      </c>
      <c r="T601" s="104"/>
    </row>
    <row r="602" spans="1:20" ht="15.75" customHeight="1" x14ac:dyDescent="0.25">
      <c r="A602" s="58">
        <v>1901</v>
      </c>
      <c r="B602" s="154"/>
      <c r="C602" s="154"/>
      <c r="D602" s="154"/>
      <c r="E602" s="154"/>
      <c r="F602" s="154"/>
      <c r="G602" s="154"/>
      <c r="H602" s="154"/>
      <c r="I602" s="154"/>
      <c r="J602" s="154">
        <v>11</v>
      </c>
      <c r="K602" s="144">
        <v>13</v>
      </c>
      <c r="L602" s="237"/>
      <c r="M602" s="129"/>
      <c r="N602" s="239"/>
      <c r="O602" s="129"/>
      <c r="P602" s="68">
        <v>21</v>
      </c>
      <c r="Q602" s="129"/>
      <c r="R602" s="246"/>
      <c r="T602" s="104"/>
    </row>
    <row r="603" spans="1:20" ht="15.75" customHeight="1" x14ac:dyDescent="0.25">
      <c r="A603" s="58">
        <v>1902</v>
      </c>
      <c r="B603" s="154"/>
      <c r="C603" s="154"/>
      <c r="D603" s="154"/>
      <c r="E603" s="154"/>
      <c r="F603" s="154"/>
      <c r="G603" s="154"/>
      <c r="H603" s="154"/>
      <c r="I603" s="154"/>
      <c r="J603" s="154">
        <v>4</v>
      </c>
      <c r="K603" s="144">
        <v>3</v>
      </c>
      <c r="L603" s="237"/>
      <c r="M603" s="129"/>
      <c r="N603" s="239"/>
      <c r="O603" s="247"/>
      <c r="P603" s="109">
        <v>7</v>
      </c>
      <c r="Q603" s="248"/>
      <c r="R603" s="247"/>
      <c r="T603" s="104"/>
    </row>
    <row r="604" spans="1:20" ht="15.75" customHeight="1" x14ac:dyDescent="0.25">
      <c r="A604" s="58">
        <v>2001</v>
      </c>
      <c r="B604" s="154"/>
      <c r="C604" s="154"/>
      <c r="D604" s="154"/>
      <c r="E604" s="154"/>
      <c r="F604" s="154"/>
      <c r="G604" s="154"/>
      <c r="H604" s="154"/>
      <c r="I604" s="154"/>
      <c r="J604" s="154">
        <v>3</v>
      </c>
      <c r="K604" s="144">
        <v>2</v>
      </c>
      <c r="L604" s="237"/>
      <c r="M604" s="129"/>
      <c r="N604" s="239"/>
      <c r="O604" s="247"/>
      <c r="P604" s="202">
        <v>3</v>
      </c>
      <c r="Q604" s="248"/>
      <c r="R604" s="247"/>
      <c r="T604" s="104"/>
    </row>
    <row r="605" spans="1:20" ht="15.75" customHeight="1" x14ac:dyDescent="0.25">
      <c r="A605" s="58">
        <v>2002</v>
      </c>
      <c r="B605" s="154"/>
      <c r="C605" s="154"/>
      <c r="D605" s="154"/>
      <c r="E605" s="154"/>
      <c r="F605" s="154"/>
      <c r="G605" s="154"/>
      <c r="H605" s="154"/>
      <c r="I605" s="154"/>
      <c r="J605" s="154">
        <v>1</v>
      </c>
      <c r="K605" s="144"/>
      <c r="L605" s="237"/>
      <c r="M605" s="129"/>
      <c r="N605" s="239"/>
      <c r="O605" s="249"/>
      <c r="P605" s="204">
        <v>1</v>
      </c>
      <c r="Q605" s="250"/>
      <c r="R605" s="247"/>
      <c r="T605" s="104"/>
    </row>
    <row r="606" spans="1:20" ht="15.75" customHeight="1" x14ac:dyDescent="0.25">
      <c r="A606" s="58">
        <v>2101</v>
      </c>
      <c r="B606" s="154"/>
      <c r="C606" s="154"/>
      <c r="D606" s="154"/>
      <c r="E606" s="154"/>
      <c r="F606" s="154"/>
      <c r="G606" s="154"/>
      <c r="H606" s="154"/>
      <c r="I606" s="154"/>
      <c r="J606" s="154">
        <v>1</v>
      </c>
      <c r="K606" s="144">
        <v>1</v>
      </c>
      <c r="L606" s="237"/>
      <c r="M606" s="129"/>
      <c r="N606" s="239"/>
      <c r="O606" s="249"/>
      <c r="P606" s="204">
        <v>1</v>
      </c>
      <c r="Q606" s="250"/>
      <c r="R606" s="247"/>
      <c r="T606" s="104"/>
    </row>
    <row r="607" spans="1:20" ht="15.75" customHeight="1" x14ac:dyDescent="0.25">
      <c r="A607" s="58">
        <v>2102</v>
      </c>
      <c r="B607" s="154"/>
      <c r="C607" s="154"/>
      <c r="D607" s="154"/>
      <c r="E607" s="154"/>
      <c r="F607" s="154"/>
      <c r="G607" s="154"/>
      <c r="H607" s="154"/>
      <c r="I607" s="154"/>
      <c r="J607" s="154"/>
      <c r="K607" s="144"/>
      <c r="L607" s="237"/>
      <c r="M607" s="129"/>
      <c r="N607" s="239"/>
      <c r="O607" s="197" t="s">
        <v>83</v>
      </c>
      <c r="P607" s="203">
        <v>18</v>
      </c>
      <c r="Q607" s="111">
        <f>K610</f>
        <v>21</v>
      </c>
      <c r="R607" s="199" t="s">
        <v>11</v>
      </c>
      <c r="T607" s="104"/>
    </row>
    <row r="608" spans="1:20" ht="15.75" customHeight="1" x14ac:dyDescent="0.25">
      <c r="A608" s="58">
        <v>2201</v>
      </c>
      <c r="B608" s="154"/>
      <c r="C608" s="154"/>
      <c r="D608" s="154"/>
      <c r="E608" s="154"/>
      <c r="F608" s="154"/>
      <c r="G608" s="154"/>
      <c r="H608" s="154"/>
      <c r="I608" s="154"/>
      <c r="J608" s="154"/>
      <c r="K608" s="144"/>
      <c r="L608" s="237"/>
      <c r="M608" s="129"/>
      <c r="N608" s="239"/>
      <c r="O608" s="198" t="s">
        <v>85</v>
      </c>
      <c r="P608" s="86">
        <f>IF(P607/B593=0,"",P607/B593)</f>
        <v>0.51428571428571423</v>
      </c>
      <c r="Q608" s="112">
        <f>IF(P607/Q607=0,"",P607/Q607)</f>
        <v>0.8571428571428571</v>
      </c>
      <c r="R608" s="200" t="s">
        <v>86</v>
      </c>
      <c r="T608" s="104"/>
    </row>
    <row r="609" spans="1:20" ht="15.75" customHeight="1" x14ac:dyDescent="0.25">
      <c r="A609" s="58">
        <v>2202</v>
      </c>
      <c r="B609" s="154"/>
      <c r="C609" s="154"/>
      <c r="D609" s="154"/>
      <c r="E609" s="154"/>
      <c r="F609" s="154"/>
      <c r="G609" s="154"/>
      <c r="H609" s="154"/>
      <c r="I609" s="154"/>
      <c r="J609" s="154"/>
      <c r="K609" s="144"/>
      <c r="L609" s="240"/>
      <c r="M609" s="241"/>
      <c r="N609" s="242"/>
      <c r="O609" s="90"/>
      <c r="P609" s="91"/>
      <c r="Q609" s="91"/>
      <c r="R609" s="113"/>
      <c r="T609" s="104"/>
    </row>
    <row r="610" spans="1:20" ht="18" customHeight="1" x14ac:dyDescent="0.25">
      <c r="A610" s="28"/>
      <c r="B610" s="297" t="s">
        <v>111</v>
      </c>
      <c r="C610" s="297"/>
      <c r="D610" s="297"/>
      <c r="E610" s="297"/>
      <c r="F610" s="297"/>
      <c r="G610" s="297"/>
      <c r="H610" s="297"/>
      <c r="I610" s="297"/>
      <c r="J610" s="297"/>
      <c r="K610" s="93">
        <f>SUM(K593:K606)</f>
        <v>21</v>
      </c>
      <c r="L610" s="94">
        <f>IF(K601=0,"",K601/B593)</f>
        <v>5.7142857142857141E-2</v>
      </c>
      <c r="M610" s="94">
        <f>IF(K610=0,"",K610/B593)</f>
        <v>0.6</v>
      </c>
      <c r="N610" s="94">
        <f>IF(K601=0,"",M610-L610)</f>
        <v>0.54285714285714282</v>
      </c>
      <c r="O610" s="3"/>
      <c r="P610" s="29"/>
      <c r="Q610" s="22"/>
      <c r="R610" s="3"/>
      <c r="T610" s="104"/>
    </row>
    <row r="611" spans="1:20" ht="12.75" customHeight="1" x14ac:dyDescent="0.2">
      <c r="L611" s="3"/>
      <c r="M611" s="3"/>
      <c r="O611" s="3"/>
    </row>
    <row r="612" spans="1:20" ht="12.75" customHeight="1" x14ac:dyDescent="0.2">
      <c r="L612" s="3"/>
      <c r="M612" s="3"/>
      <c r="O612" s="3"/>
    </row>
    <row r="613" spans="1:20" ht="26.25" customHeight="1" x14ac:dyDescent="0.4">
      <c r="A613" s="166"/>
      <c r="B613" s="327" t="s">
        <v>99</v>
      </c>
      <c r="C613" s="327"/>
      <c r="D613" s="327"/>
      <c r="E613" s="327"/>
      <c r="F613" s="327"/>
      <c r="G613" s="327"/>
      <c r="H613" s="327"/>
      <c r="I613" s="327"/>
      <c r="J613" s="327"/>
      <c r="K613" s="223" t="s">
        <v>94</v>
      </c>
      <c r="L613" s="3"/>
      <c r="M613" s="3"/>
      <c r="N613" s="29"/>
      <c r="O613" s="3"/>
      <c r="P613" s="29"/>
      <c r="Q613" s="29"/>
      <c r="R613" s="29"/>
    </row>
    <row r="614" spans="1:20" ht="20.25" x14ac:dyDescent="0.2">
      <c r="A614" s="319" t="s">
        <v>10</v>
      </c>
      <c r="B614" s="301" t="s">
        <v>100</v>
      </c>
      <c r="C614" s="302"/>
      <c r="D614" s="302"/>
      <c r="E614" s="302"/>
      <c r="F614" s="302"/>
      <c r="G614" s="302"/>
      <c r="H614" s="302"/>
      <c r="I614" s="302"/>
      <c r="J614" s="303"/>
      <c r="K614" s="304" t="s">
        <v>11</v>
      </c>
      <c r="L614" s="296" t="s">
        <v>3</v>
      </c>
      <c r="M614" s="296" t="s">
        <v>4</v>
      </c>
      <c r="N614" s="306" t="s">
        <v>5</v>
      </c>
      <c r="O614" s="296" t="s">
        <v>6</v>
      </c>
      <c r="P614" s="294" t="s">
        <v>7</v>
      </c>
      <c r="Q614" s="294" t="s">
        <v>8</v>
      </c>
      <c r="R614" s="296" t="s">
        <v>101</v>
      </c>
    </row>
    <row r="615" spans="1:20" ht="15.75" x14ac:dyDescent="0.25">
      <c r="A615" s="320"/>
      <c r="B615" s="58" t="s">
        <v>102</v>
      </c>
      <c r="C615" s="58" t="s">
        <v>103</v>
      </c>
      <c r="D615" s="58" t="s">
        <v>104</v>
      </c>
      <c r="E615" s="58" t="s">
        <v>105</v>
      </c>
      <c r="F615" s="58" t="s">
        <v>106</v>
      </c>
      <c r="G615" s="58" t="s">
        <v>107</v>
      </c>
      <c r="H615" s="58" t="s">
        <v>108</v>
      </c>
      <c r="I615" s="58" t="s">
        <v>109</v>
      </c>
      <c r="J615" s="58" t="s">
        <v>110</v>
      </c>
      <c r="K615" s="305"/>
      <c r="L615" s="295"/>
      <c r="M615" s="295"/>
      <c r="N615" s="295"/>
      <c r="O615" s="295"/>
      <c r="P615" s="295"/>
      <c r="Q615" s="295"/>
      <c r="R615" s="295"/>
      <c r="T615" s="104"/>
    </row>
    <row r="616" spans="1:20" ht="15.75" customHeight="1" x14ac:dyDescent="0.25">
      <c r="A616" s="58">
        <v>1501</v>
      </c>
      <c r="B616" s="154">
        <v>28</v>
      </c>
      <c r="C616" s="154"/>
      <c r="D616" s="154"/>
      <c r="E616" s="154"/>
      <c r="F616" s="154"/>
      <c r="G616" s="154"/>
      <c r="H616" s="154"/>
      <c r="I616" s="154"/>
      <c r="J616" s="154"/>
      <c r="K616" s="144"/>
      <c r="L616" s="234"/>
      <c r="M616" s="235"/>
      <c r="N616" s="236"/>
      <c r="O616" s="243"/>
      <c r="P616" s="63">
        <f>B616</f>
        <v>28</v>
      </c>
      <c r="Q616" s="244"/>
      <c r="R616" s="243"/>
      <c r="T616" s="104"/>
    </row>
    <row r="617" spans="1:20" ht="15.75" customHeight="1" x14ac:dyDescent="0.25">
      <c r="A617" s="58">
        <v>1502</v>
      </c>
      <c r="B617" s="154"/>
      <c r="C617" s="154">
        <v>21</v>
      </c>
      <c r="D617" s="154"/>
      <c r="E617" s="154"/>
      <c r="F617" s="154"/>
      <c r="G617" s="154"/>
      <c r="H617" s="154"/>
      <c r="I617" s="154"/>
      <c r="J617" s="154"/>
      <c r="K617" s="144"/>
      <c r="L617" s="237"/>
      <c r="M617" s="129"/>
      <c r="N617" s="238"/>
      <c r="O617" s="67">
        <f>IF(C617=0,"",C617/B616)</f>
        <v>0.75</v>
      </c>
      <c r="P617" s="68">
        <v>21</v>
      </c>
      <c r="Q617" s="245">
        <f t="shared" ref="Q617:Q624" si="83">IF(P617=0,"",P617/P616)</f>
        <v>0.75</v>
      </c>
      <c r="R617" s="245">
        <f t="shared" ref="R617:R624" si="84">IF(P617=0,"",100%-Q617)</f>
        <v>0.25</v>
      </c>
      <c r="T617" s="104"/>
    </row>
    <row r="618" spans="1:20" ht="15.75" customHeight="1" x14ac:dyDescent="0.25">
      <c r="A618" s="58">
        <v>1601</v>
      </c>
      <c r="B618" s="154"/>
      <c r="C618" s="154"/>
      <c r="D618" s="154">
        <v>10</v>
      </c>
      <c r="E618" s="154"/>
      <c r="F618" s="154"/>
      <c r="G618" s="154"/>
      <c r="H618" s="154"/>
      <c r="I618" s="154"/>
      <c r="J618" s="154"/>
      <c r="K618" s="144"/>
      <c r="L618" s="237"/>
      <c r="M618" s="129"/>
      <c r="N618" s="238"/>
      <c r="O618" s="67">
        <f>IF(D618=0,"",D618/C617)</f>
        <v>0.47619047619047616</v>
      </c>
      <c r="P618" s="68">
        <v>19</v>
      </c>
      <c r="Q618" s="245">
        <f t="shared" si="83"/>
        <v>0.90476190476190477</v>
      </c>
      <c r="R618" s="245">
        <f t="shared" si="84"/>
        <v>9.5238095238095233E-2</v>
      </c>
      <c r="T618" s="70">
        <f>P618/P616</f>
        <v>0.6785714285714286</v>
      </c>
    </row>
    <row r="619" spans="1:20" ht="15.75" customHeight="1" x14ac:dyDescent="0.25">
      <c r="A619" s="58">
        <v>1602</v>
      </c>
      <c r="B619" s="154"/>
      <c r="C619" s="154"/>
      <c r="D619" s="154"/>
      <c r="E619" s="154">
        <v>5</v>
      </c>
      <c r="F619" s="154"/>
      <c r="G619" s="154"/>
      <c r="H619" s="154"/>
      <c r="I619" s="154"/>
      <c r="J619" s="154"/>
      <c r="K619" s="144"/>
      <c r="L619" s="237"/>
      <c r="M619" s="129"/>
      <c r="N619" s="238"/>
      <c r="O619" s="67">
        <f>IF(E619=0,"",E619/D618)</f>
        <v>0.5</v>
      </c>
      <c r="P619" s="68">
        <v>17</v>
      </c>
      <c r="Q619" s="245">
        <f t="shared" si="83"/>
        <v>0.89473684210526316</v>
      </c>
      <c r="R619" s="245">
        <f t="shared" si="84"/>
        <v>0.10526315789473684</v>
      </c>
      <c r="T619" s="104"/>
    </row>
    <row r="620" spans="1:20" ht="15.75" customHeight="1" x14ac:dyDescent="0.25">
      <c r="A620" s="58">
        <v>1701</v>
      </c>
      <c r="B620" s="154"/>
      <c r="C620" s="154"/>
      <c r="D620" s="154"/>
      <c r="E620" s="154"/>
      <c r="F620" s="154">
        <v>5</v>
      </c>
      <c r="G620" s="154"/>
      <c r="H620" s="154"/>
      <c r="I620" s="154"/>
      <c r="J620" s="154"/>
      <c r="K620" s="144"/>
      <c r="L620" s="237"/>
      <c r="M620" s="129"/>
      <c r="N620" s="238"/>
      <c r="O620" s="67">
        <f>IF(F620=0,"",F620/E619)</f>
        <v>1</v>
      </c>
      <c r="P620" s="68">
        <v>14</v>
      </c>
      <c r="Q620" s="245">
        <f t="shared" si="83"/>
        <v>0.82352941176470584</v>
      </c>
      <c r="R620" s="245">
        <f t="shared" si="84"/>
        <v>0.17647058823529416</v>
      </c>
      <c r="T620" s="104"/>
    </row>
    <row r="621" spans="1:20" ht="15.75" customHeight="1" x14ac:dyDescent="0.25">
      <c r="A621" s="58">
        <v>1702</v>
      </c>
      <c r="B621" s="154"/>
      <c r="C621" s="154"/>
      <c r="D621" s="154"/>
      <c r="E621" s="154"/>
      <c r="F621" s="154"/>
      <c r="G621" s="154">
        <v>5</v>
      </c>
      <c r="H621" s="154"/>
      <c r="I621" s="154"/>
      <c r="J621" s="154"/>
      <c r="K621" s="144"/>
      <c r="L621" s="237"/>
      <c r="M621" s="129"/>
      <c r="N621" s="238"/>
      <c r="O621" s="67">
        <f>IF(G621=0,"",G621/F620)</f>
        <v>1</v>
      </c>
      <c r="P621" s="68">
        <v>13</v>
      </c>
      <c r="Q621" s="245">
        <f t="shared" si="83"/>
        <v>0.9285714285714286</v>
      </c>
      <c r="R621" s="245">
        <f t="shared" si="84"/>
        <v>7.1428571428571397E-2</v>
      </c>
      <c r="T621" s="104"/>
    </row>
    <row r="622" spans="1:20" ht="15.75" customHeight="1" x14ac:dyDescent="0.25">
      <c r="A622" s="58">
        <v>1801</v>
      </c>
      <c r="B622" s="154"/>
      <c r="C622" s="154"/>
      <c r="D622" s="154"/>
      <c r="E622" s="154"/>
      <c r="F622" s="154"/>
      <c r="G622" s="154"/>
      <c r="H622" s="154">
        <v>5</v>
      </c>
      <c r="I622" s="154"/>
      <c r="J622" s="154"/>
      <c r="K622" s="144"/>
      <c r="L622" s="237"/>
      <c r="M622" s="129"/>
      <c r="N622" s="238"/>
      <c r="O622" s="67">
        <f>IF(H622=0,"",H622/G621)</f>
        <v>1</v>
      </c>
      <c r="P622" s="68">
        <v>13</v>
      </c>
      <c r="Q622" s="245">
        <f t="shared" si="83"/>
        <v>1</v>
      </c>
      <c r="R622" s="245">
        <f t="shared" si="84"/>
        <v>0</v>
      </c>
      <c r="T622" s="104"/>
    </row>
    <row r="623" spans="1:20" ht="15.75" customHeight="1" x14ac:dyDescent="0.25">
      <c r="A623" s="58">
        <v>1802</v>
      </c>
      <c r="B623" s="154"/>
      <c r="C623" s="154"/>
      <c r="D623" s="154"/>
      <c r="E623" s="154"/>
      <c r="F623" s="154"/>
      <c r="G623" s="154"/>
      <c r="H623" s="154"/>
      <c r="I623" s="154">
        <v>5</v>
      </c>
      <c r="J623" s="154"/>
      <c r="K623" s="144"/>
      <c r="L623" s="237"/>
      <c r="M623" s="129"/>
      <c r="N623" s="238"/>
      <c r="O623" s="67">
        <f>IF(I623=0,"",I623/H622)</f>
        <v>1</v>
      </c>
      <c r="P623" s="68">
        <v>10</v>
      </c>
      <c r="Q623" s="245">
        <f t="shared" si="83"/>
        <v>0.76923076923076927</v>
      </c>
      <c r="R623" s="245">
        <f t="shared" si="84"/>
        <v>0.23076923076923073</v>
      </c>
      <c r="T623" s="104"/>
    </row>
    <row r="624" spans="1:20" ht="15.75" customHeight="1" x14ac:dyDescent="0.25">
      <c r="A624" s="58">
        <v>1901</v>
      </c>
      <c r="B624" s="154"/>
      <c r="C624" s="154"/>
      <c r="D624" s="154"/>
      <c r="E624" s="154"/>
      <c r="F624" s="154"/>
      <c r="G624" s="154"/>
      <c r="H624" s="154"/>
      <c r="I624" s="154"/>
      <c r="J624" s="154">
        <v>4</v>
      </c>
      <c r="K624" s="144">
        <v>4</v>
      </c>
      <c r="L624" s="237"/>
      <c r="M624" s="129"/>
      <c r="N624" s="238"/>
      <c r="O624" s="71">
        <f>IF(J624=0,"",J624/I623)</f>
        <v>0.8</v>
      </c>
      <c r="P624" s="68">
        <v>9</v>
      </c>
      <c r="Q624" s="71">
        <f t="shared" si="83"/>
        <v>0.9</v>
      </c>
      <c r="R624" s="71">
        <f t="shared" si="84"/>
        <v>9.9999999999999978E-2</v>
      </c>
      <c r="T624" s="104"/>
    </row>
    <row r="625" spans="1:20" ht="15.75" customHeight="1" x14ac:dyDescent="0.25">
      <c r="A625" s="58">
        <v>1902</v>
      </c>
      <c r="B625" s="154"/>
      <c r="C625" s="154"/>
      <c r="D625" s="154"/>
      <c r="E625" s="154"/>
      <c r="F625" s="154"/>
      <c r="G625" s="154"/>
      <c r="H625" s="154"/>
      <c r="I625" s="154"/>
      <c r="J625" s="154">
        <v>4</v>
      </c>
      <c r="K625" s="144"/>
      <c r="L625" s="237"/>
      <c r="M625" s="129"/>
      <c r="N625" s="239"/>
      <c r="O625" s="129"/>
      <c r="P625" s="68">
        <v>6</v>
      </c>
      <c r="Q625" s="129"/>
      <c r="R625" s="246"/>
      <c r="T625" s="104"/>
    </row>
    <row r="626" spans="1:20" ht="15.75" customHeight="1" x14ac:dyDescent="0.25">
      <c r="A626" s="58">
        <v>2001</v>
      </c>
      <c r="B626" s="154"/>
      <c r="C626" s="154"/>
      <c r="D626" s="154"/>
      <c r="E626" s="154"/>
      <c r="F626" s="154"/>
      <c r="G626" s="154"/>
      <c r="H626" s="154"/>
      <c r="I626" s="154"/>
      <c r="J626" s="154">
        <v>2</v>
      </c>
      <c r="K626" s="144">
        <v>1</v>
      </c>
      <c r="L626" s="237"/>
      <c r="M626" s="129"/>
      <c r="N626" s="239"/>
      <c r="O626" s="247"/>
      <c r="P626" s="109">
        <v>6</v>
      </c>
      <c r="Q626" s="248"/>
      <c r="R626" s="247"/>
      <c r="T626" s="104"/>
    </row>
    <row r="627" spans="1:20" ht="15.75" customHeight="1" x14ac:dyDescent="0.25">
      <c r="A627" s="58">
        <v>2002</v>
      </c>
      <c r="B627" s="154"/>
      <c r="C627" s="154"/>
      <c r="D627" s="154"/>
      <c r="E627" s="154"/>
      <c r="F627" s="154"/>
      <c r="G627" s="154"/>
      <c r="H627" s="154"/>
      <c r="I627" s="154"/>
      <c r="J627" s="154">
        <v>2</v>
      </c>
      <c r="K627" s="144">
        <v>1</v>
      </c>
      <c r="L627" s="237"/>
      <c r="M627" s="129"/>
      <c r="N627" s="239"/>
      <c r="O627" s="247"/>
      <c r="P627" s="109">
        <v>5</v>
      </c>
      <c r="Q627" s="248"/>
      <c r="R627" s="247"/>
      <c r="T627" s="104"/>
    </row>
    <row r="628" spans="1:20" ht="15.75" customHeight="1" x14ac:dyDescent="0.25">
      <c r="A628" s="58">
        <v>2101</v>
      </c>
      <c r="B628" s="154"/>
      <c r="C628" s="154"/>
      <c r="D628" s="154"/>
      <c r="E628" s="154"/>
      <c r="F628" s="154"/>
      <c r="G628" s="154"/>
      <c r="H628" s="154"/>
      <c r="I628" s="154"/>
      <c r="J628" s="154">
        <v>2</v>
      </c>
      <c r="K628" s="144">
        <v>2</v>
      </c>
      <c r="L628" s="237"/>
      <c r="M628" s="129"/>
      <c r="N628" s="239"/>
      <c r="O628" s="247"/>
      <c r="P628" s="109">
        <v>4</v>
      </c>
      <c r="Q628" s="248"/>
      <c r="R628" s="247"/>
      <c r="T628" s="104"/>
    </row>
    <row r="629" spans="1:20" ht="15.75" customHeight="1" x14ac:dyDescent="0.25">
      <c r="A629" s="58">
        <v>2102</v>
      </c>
      <c r="B629" s="154"/>
      <c r="C629" s="154"/>
      <c r="D629" s="154"/>
      <c r="E629" s="154"/>
      <c r="F629" s="154"/>
      <c r="G629" s="154"/>
      <c r="H629" s="154"/>
      <c r="I629" s="154"/>
      <c r="J629" s="154"/>
      <c r="K629" s="144"/>
      <c r="L629" s="237"/>
      <c r="M629" s="129"/>
      <c r="N629" s="239"/>
      <c r="O629" s="129"/>
      <c r="P629" s="239"/>
      <c r="Q629" s="124"/>
      <c r="R629" s="247"/>
      <c r="T629" s="104"/>
    </row>
    <row r="630" spans="1:20" ht="15.75" customHeight="1" x14ac:dyDescent="0.25">
      <c r="A630" s="58">
        <v>2201</v>
      </c>
      <c r="B630" s="154"/>
      <c r="C630" s="154"/>
      <c r="D630" s="154"/>
      <c r="E630" s="154"/>
      <c r="F630" s="154"/>
      <c r="G630" s="154"/>
      <c r="H630" s="154"/>
      <c r="I630" s="154"/>
      <c r="J630" s="154"/>
      <c r="K630" s="144"/>
      <c r="L630" s="237"/>
      <c r="M630" s="129"/>
      <c r="N630" s="239"/>
      <c r="O630" s="197" t="s">
        <v>83</v>
      </c>
      <c r="P630" s="82">
        <v>6</v>
      </c>
      <c r="Q630" s="111">
        <f>K633</f>
        <v>8</v>
      </c>
      <c r="R630" s="199" t="s">
        <v>11</v>
      </c>
      <c r="T630" s="104"/>
    </row>
    <row r="631" spans="1:20" ht="15.75" customHeight="1" x14ac:dyDescent="0.25">
      <c r="A631" s="58">
        <v>2202</v>
      </c>
      <c r="B631" s="154"/>
      <c r="C631" s="154"/>
      <c r="D631" s="154"/>
      <c r="E631" s="154"/>
      <c r="F631" s="154"/>
      <c r="G631" s="154"/>
      <c r="H631" s="154"/>
      <c r="I631" s="154"/>
      <c r="J631" s="154"/>
      <c r="K631" s="144"/>
      <c r="L631" s="237"/>
      <c r="M631" s="129"/>
      <c r="N631" s="239"/>
      <c r="O631" s="198" t="s">
        <v>85</v>
      </c>
      <c r="P631" s="86">
        <v>0.107</v>
      </c>
      <c r="Q631" s="112">
        <f>P630/Q630</f>
        <v>0.75</v>
      </c>
      <c r="R631" s="200" t="s">
        <v>86</v>
      </c>
      <c r="T631" s="104"/>
    </row>
    <row r="632" spans="1:20" ht="15.75" customHeight="1" x14ac:dyDescent="0.25">
      <c r="A632" s="58">
        <v>2301</v>
      </c>
      <c r="B632" s="154"/>
      <c r="C632" s="154"/>
      <c r="D632" s="154"/>
      <c r="E632" s="154"/>
      <c r="F632" s="154"/>
      <c r="G632" s="154"/>
      <c r="H632" s="154"/>
      <c r="I632" s="154"/>
      <c r="J632" s="154"/>
      <c r="K632" s="144"/>
      <c r="L632" s="240"/>
      <c r="M632" s="241"/>
      <c r="N632" s="242"/>
      <c r="O632" s="90"/>
      <c r="P632" s="91"/>
      <c r="Q632" s="91"/>
      <c r="R632" s="113"/>
      <c r="T632" s="104"/>
    </row>
    <row r="633" spans="1:20" ht="18" customHeight="1" x14ac:dyDescent="0.25">
      <c r="A633" s="28"/>
      <c r="B633" s="297" t="s">
        <v>111</v>
      </c>
      <c r="C633" s="297"/>
      <c r="D633" s="297"/>
      <c r="E633" s="297"/>
      <c r="F633" s="297"/>
      <c r="G633" s="297"/>
      <c r="H633" s="297"/>
      <c r="I633" s="297"/>
      <c r="J633" s="297"/>
      <c r="K633" s="93">
        <f>SUM(K616:K629)</f>
        <v>8</v>
      </c>
      <c r="L633" s="94">
        <f>IF(K624=0,"",K624/B616)</f>
        <v>0.14285714285714285</v>
      </c>
      <c r="M633" s="94">
        <f>IF(K633=0,"",K633/B616)</f>
        <v>0.2857142857142857</v>
      </c>
      <c r="N633" s="94">
        <f>IF(K624=0,"",M633-L633)</f>
        <v>0.14285714285714285</v>
      </c>
      <c r="O633" s="3"/>
      <c r="P633" s="29"/>
      <c r="Q633" s="22"/>
      <c r="R633" s="3"/>
      <c r="T633" s="104"/>
    </row>
    <row r="634" spans="1:20" ht="14.25" customHeight="1" x14ac:dyDescent="0.2">
      <c r="T634" s="104"/>
    </row>
    <row r="635" spans="1:20" ht="14.25" customHeight="1" x14ac:dyDescent="0.2">
      <c r="L635" s="3"/>
      <c r="M635" s="3"/>
      <c r="O635" s="3"/>
      <c r="T635" s="104"/>
    </row>
    <row r="636" spans="1:20" ht="26.25" x14ac:dyDescent="0.4">
      <c r="A636" s="166"/>
      <c r="B636" s="327" t="s">
        <v>99</v>
      </c>
      <c r="C636" s="327"/>
      <c r="D636" s="327"/>
      <c r="E636" s="327"/>
      <c r="F636" s="327"/>
      <c r="G636" s="327"/>
      <c r="H636" s="327"/>
      <c r="I636" s="327"/>
      <c r="J636" s="327"/>
      <c r="K636" s="226" t="s">
        <v>97</v>
      </c>
      <c r="L636" s="3"/>
      <c r="M636" s="3"/>
      <c r="N636" s="29"/>
      <c r="O636" s="3"/>
      <c r="P636" s="29"/>
      <c r="Q636" s="29"/>
      <c r="R636" s="29"/>
      <c r="T636" s="104"/>
    </row>
    <row r="637" spans="1:20" ht="20.25" x14ac:dyDescent="0.2">
      <c r="A637" s="319" t="s">
        <v>10</v>
      </c>
      <c r="B637" s="301" t="s">
        <v>100</v>
      </c>
      <c r="C637" s="302"/>
      <c r="D637" s="302"/>
      <c r="E637" s="302"/>
      <c r="F637" s="302"/>
      <c r="G637" s="302"/>
      <c r="H637" s="302"/>
      <c r="I637" s="302"/>
      <c r="J637" s="303"/>
      <c r="K637" s="304" t="s">
        <v>11</v>
      </c>
      <c r="L637" s="296" t="s">
        <v>3</v>
      </c>
      <c r="M637" s="296" t="s">
        <v>4</v>
      </c>
      <c r="N637" s="306" t="s">
        <v>5</v>
      </c>
      <c r="O637" s="296" t="s">
        <v>6</v>
      </c>
      <c r="P637" s="294" t="s">
        <v>7</v>
      </c>
      <c r="Q637" s="294" t="s">
        <v>8</v>
      </c>
      <c r="R637" s="296" t="s">
        <v>101</v>
      </c>
      <c r="T637" s="104"/>
    </row>
    <row r="638" spans="1:20" ht="15.75" x14ac:dyDescent="0.25">
      <c r="A638" s="320"/>
      <c r="B638" s="58" t="s">
        <v>102</v>
      </c>
      <c r="C638" s="58" t="s">
        <v>103</v>
      </c>
      <c r="D638" s="58" t="s">
        <v>104</v>
      </c>
      <c r="E638" s="58" t="s">
        <v>105</v>
      </c>
      <c r="F638" s="58" t="s">
        <v>106</v>
      </c>
      <c r="G638" s="58" t="s">
        <v>107</v>
      </c>
      <c r="H638" s="58" t="s">
        <v>108</v>
      </c>
      <c r="I638" s="58" t="s">
        <v>109</v>
      </c>
      <c r="J638" s="58" t="s">
        <v>110</v>
      </c>
      <c r="K638" s="305"/>
      <c r="L638" s="295"/>
      <c r="M638" s="295"/>
      <c r="N638" s="295"/>
      <c r="O638" s="295"/>
      <c r="P638" s="295"/>
      <c r="Q638" s="295"/>
      <c r="R638" s="295"/>
      <c r="T638" s="104"/>
    </row>
    <row r="639" spans="1:20" ht="15.75" customHeight="1" x14ac:dyDescent="0.25">
      <c r="A639" s="58">
        <v>1502</v>
      </c>
      <c r="B639" s="154">
        <v>53</v>
      </c>
      <c r="C639" s="154"/>
      <c r="D639" s="154"/>
      <c r="E639" s="154"/>
      <c r="F639" s="154"/>
      <c r="G639" s="154"/>
      <c r="H639" s="154"/>
      <c r="I639" s="154"/>
      <c r="J639" s="154"/>
      <c r="K639" s="144"/>
      <c r="L639" s="234"/>
      <c r="M639" s="235"/>
      <c r="N639" s="236"/>
      <c r="O639" s="243"/>
      <c r="P639" s="63">
        <f>B639</f>
        <v>53</v>
      </c>
      <c r="Q639" s="244"/>
      <c r="R639" s="243"/>
      <c r="T639" s="104"/>
    </row>
    <row r="640" spans="1:20" ht="15.75" customHeight="1" x14ac:dyDescent="0.25">
      <c r="A640" s="58">
        <v>1601</v>
      </c>
      <c r="B640" s="154"/>
      <c r="C640" s="154">
        <v>30</v>
      </c>
      <c r="D640" s="154"/>
      <c r="E640" s="154"/>
      <c r="F640" s="154"/>
      <c r="G640" s="154"/>
      <c r="H640" s="154"/>
      <c r="I640" s="154"/>
      <c r="J640" s="154"/>
      <c r="K640" s="144"/>
      <c r="L640" s="237"/>
      <c r="M640" s="129"/>
      <c r="N640" s="238"/>
      <c r="O640" s="67">
        <f>IF(C640=0,"",C640/B639)</f>
        <v>0.56603773584905659</v>
      </c>
      <c r="P640" s="68">
        <v>31</v>
      </c>
      <c r="Q640" s="245">
        <f t="shared" ref="Q640:Q647" si="85">IF(P640=0,"",P640/P639)</f>
        <v>0.58490566037735847</v>
      </c>
      <c r="R640" s="245">
        <f t="shared" ref="R640:R647" si="86">IF(P640=0,"",100%-Q640)</f>
        <v>0.41509433962264153</v>
      </c>
      <c r="T640" s="104"/>
    </row>
    <row r="641" spans="1:20" ht="15.75" customHeight="1" x14ac:dyDescent="0.25">
      <c r="A641" s="58">
        <v>1602</v>
      </c>
      <c r="B641" s="154"/>
      <c r="C641" s="154"/>
      <c r="D641" s="154">
        <v>16</v>
      </c>
      <c r="E641" s="154"/>
      <c r="F641" s="154"/>
      <c r="G641" s="154"/>
      <c r="H641" s="154"/>
      <c r="I641" s="154"/>
      <c r="J641" s="154"/>
      <c r="K641" s="144"/>
      <c r="L641" s="237"/>
      <c r="M641" s="129"/>
      <c r="N641" s="238"/>
      <c r="O641" s="67">
        <f>IF(D641=0,"",D641/C640)</f>
        <v>0.53333333333333333</v>
      </c>
      <c r="P641" s="68">
        <v>28</v>
      </c>
      <c r="Q641" s="245">
        <f t="shared" si="85"/>
        <v>0.90322580645161288</v>
      </c>
      <c r="R641" s="245">
        <f t="shared" si="86"/>
        <v>9.6774193548387122E-2</v>
      </c>
      <c r="T641" s="70">
        <f>P641/P639</f>
        <v>0.52830188679245282</v>
      </c>
    </row>
    <row r="642" spans="1:20" ht="15.75" customHeight="1" x14ac:dyDescent="0.25">
      <c r="A642" s="58">
        <v>1701</v>
      </c>
      <c r="B642" s="154"/>
      <c r="C642" s="154"/>
      <c r="D642" s="154"/>
      <c r="E642" s="154">
        <v>15</v>
      </c>
      <c r="F642" s="154"/>
      <c r="G642" s="154"/>
      <c r="H642" s="154"/>
      <c r="I642" s="154"/>
      <c r="J642" s="154"/>
      <c r="K642" s="144"/>
      <c r="L642" s="237"/>
      <c r="M642" s="129"/>
      <c r="N642" s="238"/>
      <c r="O642" s="67">
        <f>IF(E642=0,"",E642/D641)</f>
        <v>0.9375</v>
      </c>
      <c r="P642" s="68">
        <v>26</v>
      </c>
      <c r="Q642" s="245">
        <f t="shared" si="85"/>
        <v>0.9285714285714286</v>
      </c>
      <c r="R642" s="245">
        <f t="shared" si="86"/>
        <v>7.1428571428571397E-2</v>
      </c>
      <c r="T642" s="104"/>
    </row>
    <row r="643" spans="1:20" ht="15.75" customHeight="1" x14ac:dyDescent="0.25">
      <c r="A643" s="58">
        <v>1702</v>
      </c>
      <c r="B643" s="154"/>
      <c r="C643" s="154"/>
      <c r="D643" s="154"/>
      <c r="E643" s="154"/>
      <c r="F643" s="154">
        <v>15</v>
      </c>
      <c r="G643" s="154"/>
      <c r="H643" s="154"/>
      <c r="I643" s="154"/>
      <c r="J643" s="154"/>
      <c r="K643" s="144"/>
      <c r="L643" s="237"/>
      <c r="M643" s="129"/>
      <c r="N643" s="238"/>
      <c r="O643" s="67">
        <f>IF(F643=0,"",F643/E642)</f>
        <v>1</v>
      </c>
      <c r="P643" s="68">
        <v>25</v>
      </c>
      <c r="Q643" s="245">
        <f t="shared" si="85"/>
        <v>0.96153846153846156</v>
      </c>
      <c r="R643" s="245">
        <f t="shared" si="86"/>
        <v>3.8461538461538436E-2</v>
      </c>
      <c r="T643" s="104"/>
    </row>
    <row r="644" spans="1:20" ht="15.75" customHeight="1" x14ac:dyDescent="0.25">
      <c r="A644" s="58">
        <v>1801</v>
      </c>
      <c r="B644" s="154"/>
      <c r="C644" s="154"/>
      <c r="D644" s="154"/>
      <c r="E644" s="154"/>
      <c r="F644" s="154"/>
      <c r="G644" s="154">
        <v>15</v>
      </c>
      <c r="H644" s="154"/>
      <c r="I644" s="154"/>
      <c r="J644" s="154"/>
      <c r="K644" s="144"/>
      <c r="L644" s="237"/>
      <c r="M644" s="129"/>
      <c r="N644" s="238"/>
      <c r="O644" s="67">
        <f>IF(G644=0,"",G644/F643)</f>
        <v>1</v>
      </c>
      <c r="P644" s="68">
        <v>23</v>
      </c>
      <c r="Q644" s="245">
        <f t="shared" si="85"/>
        <v>0.92</v>
      </c>
      <c r="R644" s="245">
        <f t="shared" si="86"/>
        <v>7.999999999999996E-2</v>
      </c>
      <c r="T644" s="104"/>
    </row>
    <row r="645" spans="1:20" ht="15.75" customHeight="1" x14ac:dyDescent="0.25">
      <c r="A645" s="58">
        <v>1802</v>
      </c>
      <c r="B645" s="154"/>
      <c r="C645" s="154"/>
      <c r="D645" s="154"/>
      <c r="E645" s="154"/>
      <c r="F645" s="154"/>
      <c r="G645" s="154"/>
      <c r="H645" s="154">
        <v>15</v>
      </c>
      <c r="I645" s="154"/>
      <c r="J645" s="154"/>
      <c r="K645" s="144"/>
      <c r="L645" s="237"/>
      <c r="M645" s="129"/>
      <c r="N645" s="238"/>
      <c r="O645" s="67">
        <f>IF(H645=0,"",H645/G644)</f>
        <v>1</v>
      </c>
      <c r="P645" s="68">
        <v>23</v>
      </c>
      <c r="Q645" s="245">
        <f t="shared" si="85"/>
        <v>1</v>
      </c>
      <c r="R645" s="245">
        <f t="shared" si="86"/>
        <v>0</v>
      </c>
      <c r="T645" s="104"/>
    </row>
    <row r="646" spans="1:20" ht="15.75" customHeight="1" x14ac:dyDescent="0.25">
      <c r="A646" s="58">
        <v>1901</v>
      </c>
      <c r="B646" s="154"/>
      <c r="C646" s="154"/>
      <c r="D646" s="154"/>
      <c r="E646" s="154"/>
      <c r="F646" s="154"/>
      <c r="G646" s="154"/>
      <c r="H646" s="154"/>
      <c r="I646" s="154">
        <v>15</v>
      </c>
      <c r="J646" s="154"/>
      <c r="K646" s="144">
        <v>1</v>
      </c>
      <c r="L646" s="237"/>
      <c r="M646" s="129"/>
      <c r="N646" s="238"/>
      <c r="O646" s="67">
        <f>IF(I646=0,"",I646/H645)</f>
        <v>1</v>
      </c>
      <c r="P646" s="68">
        <v>23</v>
      </c>
      <c r="Q646" s="245">
        <f t="shared" si="85"/>
        <v>1</v>
      </c>
      <c r="R646" s="245">
        <f t="shared" si="86"/>
        <v>0</v>
      </c>
      <c r="T646" s="104"/>
    </row>
    <row r="647" spans="1:20" ht="15.75" customHeight="1" x14ac:dyDescent="0.25">
      <c r="A647" s="58">
        <v>1902</v>
      </c>
      <c r="B647" s="154"/>
      <c r="C647" s="154"/>
      <c r="D647" s="154"/>
      <c r="E647" s="154"/>
      <c r="F647" s="154"/>
      <c r="G647" s="154"/>
      <c r="H647" s="154"/>
      <c r="I647" s="154"/>
      <c r="J647" s="154">
        <v>11</v>
      </c>
      <c r="K647" s="144">
        <v>9</v>
      </c>
      <c r="L647" s="237"/>
      <c r="M647" s="129"/>
      <c r="N647" s="238"/>
      <c r="O647" s="71">
        <f>IF(J647=0,"",J647/I646)</f>
        <v>0.73333333333333328</v>
      </c>
      <c r="P647" s="68">
        <v>22</v>
      </c>
      <c r="Q647" s="71">
        <f t="shared" si="85"/>
        <v>0.95652173913043481</v>
      </c>
      <c r="R647" s="71">
        <f t="shared" si="86"/>
        <v>4.3478260869565188E-2</v>
      </c>
      <c r="T647" s="104"/>
    </row>
    <row r="648" spans="1:20" ht="15.75" customHeight="1" x14ac:dyDescent="0.25">
      <c r="A648" s="58">
        <v>2001</v>
      </c>
      <c r="B648" s="154"/>
      <c r="C648" s="154"/>
      <c r="D648" s="154"/>
      <c r="E648" s="154"/>
      <c r="F648" s="154"/>
      <c r="G648" s="154"/>
      <c r="H648" s="154"/>
      <c r="I648" s="154"/>
      <c r="J648" s="154">
        <v>9</v>
      </c>
      <c r="K648" s="144">
        <v>9</v>
      </c>
      <c r="L648" s="237"/>
      <c r="M648" s="129"/>
      <c r="N648" s="239"/>
      <c r="O648" s="129"/>
      <c r="P648" s="68">
        <v>12</v>
      </c>
      <c r="Q648" s="129"/>
      <c r="R648" s="246"/>
      <c r="T648" s="104"/>
    </row>
    <row r="649" spans="1:20" ht="15.75" customHeight="1" x14ac:dyDescent="0.25">
      <c r="A649" s="58">
        <v>2002</v>
      </c>
      <c r="B649" s="154"/>
      <c r="C649" s="154"/>
      <c r="D649" s="154"/>
      <c r="E649" s="154"/>
      <c r="F649" s="154"/>
      <c r="G649" s="154"/>
      <c r="H649" s="154"/>
      <c r="I649" s="154"/>
      <c r="J649" s="154">
        <v>1</v>
      </c>
      <c r="K649" s="144">
        <v>1</v>
      </c>
      <c r="L649" s="237"/>
      <c r="M649" s="129"/>
      <c r="N649" s="239"/>
      <c r="O649" s="247"/>
      <c r="P649" s="109">
        <v>3</v>
      </c>
      <c r="Q649" s="248"/>
      <c r="R649" s="247"/>
      <c r="T649" s="104"/>
    </row>
    <row r="650" spans="1:20" ht="15.75" customHeight="1" x14ac:dyDescent="0.25">
      <c r="A650" s="58">
        <v>2101</v>
      </c>
      <c r="B650" s="154"/>
      <c r="C650" s="154"/>
      <c r="D650" s="154"/>
      <c r="E650" s="154"/>
      <c r="F650" s="154"/>
      <c r="G650" s="154"/>
      <c r="H650" s="154"/>
      <c r="I650" s="154"/>
      <c r="J650" s="154">
        <v>1</v>
      </c>
      <c r="K650" s="144">
        <v>1</v>
      </c>
      <c r="L650" s="237"/>
      <c r="M650" s="129"/>
      <c r="N650" s="239"/>
      <c r="O650" s="247"/>
      <c r="P650" s="202">
        <v>2</v>
      </c>
      <c r="Q650" s="248"/>
      <c r="R650" s="247"/>
      <c r="T650" s="104"/>
    </row>
    <row r="651" spans="1:20" ht="15.75" customHeight="1" x14ac:dyDescent="0.25">
      <c r="A651" s="58">
        <v>2102</v>
      </c>
      <c r="B651" s="154"/>
      <c r="C651" s="154"/>
      <c r="D651" s="154"/>
      <c r="E651" s="154"/>
      <c r="F651" s="154"/>
      <c r="G651" s="154"/>
      <c r="H651" s="154"/>
      <c r="I651" s="154"/>
      <c r="J651" s="154">
        <v>1</v>
      </c>
      <c r="K651" s="144"/>
      <c r="L651" s="237"/>
      <c r="M651" s="129"/>
      <c r="N651" s="239"/>
      <c r="O651" s="249"/>
      <c r="P651" s="204">
        <v>1</v>
      </c>
      <c r="Q651" s="250"/>
      <c r="R651" s="247"/>
      <c r="T651" s="104"/>
    </row>
    <row r="652" spans="1:20" ht="15.75" customHeight="1" x14ac:dyDescent="0.25">
      <c r="A652" s="58">
        <v>2201</v>
      </c>
      <c r="B652" s="154"/>
      <c r="C652" s="154"/>
      <c r="D652" s="154"/>
      <c r="E652" s="154"/>
      <c r="F652" s="154"/>
      <c r="G652" s="154"/>
      <c r="H652" s="154"/>
      <c r="I652" s="154"/>
      <c r="J652" s="154">
        <v>1</v>
      </c>
      <c r="K652" s="144">
        <v>1</v>
      </c>
      <c r="L652" s="237"/>
      <c r="M652" s="129"/>
      <c r="N652" s="239"/>
      <c r="O652" s="249"/>
      <c r="P652" s="204">
        <v>1</v>
      </c>
      <c r="Q652" s="250"/>
      <c r="R652" s="247"/>
      <c r="T652" s="104"/>
    </row>
    <row r="653" spans="1:20" ht="15.75" customHeight="1" x14ac:dyDescent="0.25">
      <c r="A653" s="58">
        <v>2202</v>
      </c>
      <c r="B653" s="154"/>
      <c r="C653" s="154"/>
      <c r="D653" s="154"/>
      <c r="E653" s="154"/>
      <c r="F653" s="154"/>
      <c r="G653" s="154"/>
      <c r="H653" s="154"/>
      <c r="I653" s="154"/>
      <c r="J653" s="154"/>
      <c r="K653" s="144"/>
      <c r="L653" s="237"/>
      <c r="M653" s="129"/>
      <c r="N653" s="239"/>
      <c r="O653" s="197" t="s">
        <v>83</v>
      </c>
      <c r="P653" s="203">
        <v>18</v>
      </c>
      <c r="Q653" s="111">
        <f>K656</f>
        <v>22</v>
      </c>
      <c r="R653" s="199" t="s">
        <v>11</v>
      </c>
      <c r="T653" s="104"/>
    </row>
    <row r="654" spans="1:20" ht="15.75" customHeight="1" x14ac:dyDescent="0.25">
      <c r="A654" s="58">
        <v>2301</v>
      </c>
      <c r="B654" s="154"/>
      <c r="C654" s="154"/>
      <c r="D654" s="154"/>
      <c r="E654" s="154"/>
      <c r="F654" s="154"/>
      <c r="G654" s="154"/>
      <c r="H654" s="154"/>
      <c r="I654" s="154"/>
      <c r="J654" s="154"/>
      <c r="K654" s="144"/>
      <c r="L654" s="237"/>
      <c r="M654" s="129"/>
      <c r="N654" s="239"/>
      <c r="O654" s="198" t="s">
        <v>85</v>
      </c>
      <c r="P654" s="86">
        <f>IF(P653/B639=0,"",P653/B639)</f>
        <v>0.33962264150943394</v>
      </c>
      <c r="Q654" s="112">
        <f>IF(P653/Q653=0,"",P653/Q653)</f>
        <v>0.81818181818181823</v>
      </c>
      <c r="R654" s="200" t="s">
        <v>86</v>
      </c>
      <c r="T654" s="104"/>
    </row>
    <row r="655" spans="1:20" ht="15.75" customHeight="1" x14ac:dyDescent="0.25">
      <c r="A655" s="58">
        <v>2302</v>
      </c>
      <c r="B655" s="154"/>
      <c r="C655" s="154"/>
      <c r="D655" s="154"/>
      <c r="E655" s="154"/>
      <c r="F655" s="154"/>
      <c r="G655" s="154"/>
      <c r="H655" s="154"/>
      <c r="I655" s="154"/>
      <c r="J655" s="154"/>
      <c r="K655" s="144"/>
      <c r="L655" s="240"/>
      <c r="M655" s="241"/>
      <c r="N655" s="242"/>
      <c r="O655" s="90"/>
      <c r="P655" s="91"/>
      <c r="Q655" s="91"/>
      <c r="R655" s="113"/>
      <c r="T655" s="104"/>
    </row>
    <row r="656" spans="1:20" ht="18" customHeight="1" x14ac:dyDescent="0.25">
      <c r="A656" s="28"/>
      <c r="B656" s="297" t="s">
        <v>111</v>
      </c>
      <c r="C656" s="297"/>
      <c r="D656" s="297"/>
      <c r="E656" s="297"/>
      <c r="F656" s="297"/>
      <c r="G656" s="297"/>
      <c r="H656" s="297"/>
      <c r="I656" s="297"/>
      <c r="J656" s="297"/>
      <c r="K656" s="93">
        <f>SUM(K639:K652)</f>
        <v>22</v>
      </c>
      <c r="L656" s="94">
        <f>IF(K647=0,"",K647/B639)</f>
        <v>0.16981132075471697</v>
      </c>
      <c r="M656" s="94">
        <f>IF(K656=0,"",K656/B639)</f>
        <v>0.41509433962264153</v>
      </c>
      <c r="N656" s="94">
        <f>IF(K647=0,"",M656-L656)</f>
        <v>0.24528301886792456</v>
      </c>
      <c r="O656" s="3"/>
      <c r="P656" s="29"/>
      <c r="Q656" s="22"/>
      <c r="R656" s="3"/>
      <c r="T656" s="104"/>
    </row>
    <row r="657" spans="1:20" ht="14.25" customHeight="1" x14ac:dyDescent="0.2">
      <c r="L657" s="3"/>
      <c r="M657" s="3"/>
      <c r="O657" s="3"/>
      <c r="T657" s="104"/>
    </row>
    <row r="658" spans="1:20" ht="14.25" customHeight="1" x14ac:dyDescent="0.2">
      <c r="L658" s="3"/>
      <c r="M658" s="3"/>
      <c r="O658" s="3"/>
      <c r="T658" s="104"/>
    </row>
    <row r="659" spans="1:20" ht="26.25" customHeight="1" x14ac:dyDescent="0.4">
      <c r="A659" s="166"/>
      <c r="B659" s="327" t="s">
        <v>99</v>
      </c>
      <c r="C659" s="327"/>
      <c r="D659" s="327"/>
      <c r="E659" s="327"/>
      <c r="F659" s="327"/>
      <c r="G659" s="327"/>
      <c r="H659" s="327"/>
      <c r="I659" s="327"/>
      <c r="J659" s="327"/>
      <c r="K659" s="223" t="s">
        <v>98</v>
      </c>
      <c r="L659" s="3"/>
      <c r="M659" s="3"/>
      <c r="N659" s="29"/>
      <c r="O659" s="3"/>
      <c r="P659" s="29"/>
      <c r="Q659" s="29"/>
      <c r="R659" s="29"/>
      <c r="T659" s="104"/>
    </row>
    <row r="660" spans="1:20" ht="20.25" customHeight="1" x14ac:dyDescent="0.2">
      <c r="A660" s="319" t="s">
        <v>10</v>
      </c>
      <c r="B660" s="301" t="s">
        <v>100</v>
      </c>
      <c r="C660" s="302"/>
      <c r="D660" s="302"/>
      <c r="E660" s="302"/>
      <c r="F660" s="302"/>
      <c r="G660" s="302"/>
      <c r="H660" s="302"/>
      <c r="I660" s="302"/>
      <c r="J660" s="303"/>
      <c r="K660" s="304" t="s">
        <v>11</v>
      </c>
      <c r="L660" s="296" t="s">
        <v>3</v>
      </c>
      <c r="M660" s="296" t="s">
        <v>4</v>
      </c>
      <c r="N660" s="306" t="s">
        <v>5</v>
      </c>
      <c r="O660" s="296" t="s">
        <v>6</v>
      </c>
      <c r="P660" s="294" t="s">
        <v>7</v>
      </c>
      <c r="Q660" s="294" t="s">
        <v>8</v>
      </c>
      <c r="R660" s="296" t="s">
        <v>101</v>
      </c>
      <c r="T660" s="104"/>
    </row>
    <row r="661" spans="1:20" ht="15.75" customHeight="1" x14ac:dyDescent="0.25">
      <c r="A661" s="320"/>
      <c r="B661" s="58" t="s">
        <v>102</v>
      </c>
      <c r="C661" s="58" t="s">
        <v>103</v>
      </c>
      <c r="D661" s="58" t="s">
        <v>104</v>
      </c>
      <c r="E661" s="58" t="s">
        <v>105</v>
      </c>
      <c r="F661" s="58" t="s">
        <v>106</v>
      </c>
      <c r="G661" s="58" t="s">
        <v>107</v>
      </c>
      <c r="H661" s="58" t="s">
        <v>108</v>
      </c>
      <c r="I661" s="58" t="s">
        <v>109</v>
      </c>
      <c r="J661" s="58" t="s">
        <v>110</v>
      </c>
      <c r="K661" s="305"/>
      <c r="L661" s="295"/>
      <c r="M661" s="295"/>
      <c r="N661" s="295"/>
      <c r="O661" s="295"/>
      <c r="P661" s="295"/>
      <c r="Q661" s="295"/>
      <c r="R661" s="295"/>
      <c r="T661" s="104"/>
    </row>
    <row r="662" spans="1:20" ht="15.75" customHeight="1" x14ac:dyDescent="0.25">
      <c r="A662" s="58">
        <v>1601</v>
      </c>
      <c r="B662" s="154">
        <v>33</v>
      </c>
      <c r="C662" s="154"/>
      <c r="D662" s="154"/>
      <c r="E662" s="154"/>
      <c r="F662" s="154"/>
      <c r="G662" s="154"/>
      <c r="H662" s="154"/>
      <c r="I662" s="154"/>
      <c r="J662" s="154"/>
      <c r="K662" s="144"/>
      <c r="L662" s="234"/>
      <c r="M662" s="235"/>
      <c r="N662" s="236"/>
      <c r="O662" s="243"/>
      <c r="P662" s="63">
        <f>B662</f>
        <v>33</v>
      </c>
      <c r="Q662" s="244"/>
      <c r="R662" s="243"/>
      <c r="T662" s="104"/>
    </row>
    <row r="663" spans="1:20" ht="15.75" customHeight="1" x14ac:dyDescent="0.25">
      <c r="A663" s="58">
        <v>1602</v>
      </c>
      <c r="B663" s="154"/>
      <c r="C663" s="154">
        <v>25</v>
      </c>
      <c r="D663" s="154"/>
      <c r="E663" s="154"/>
      <c r="F663" s="154"/>
      <c r="G663" s="154"/>
      <c r="H663" s="154"/>
      <c r="I663" s="154"/>
      <c r="J663" s="154"/>
      <c r="K663" s="144"/>
      <c r="L663" s="237"/>
      <c r="M663" s="129"/>
      <c r="N663" s="238"/>
      <c r="O663" s="67">
        <f>IF(C663=0,"",C663/B662)</f>
        <v>0.75757575757575757</v>
      </c>
      <c r="P663" s="68">
        <v>26</v>
      </c>
      <c r="Q663" s="245">
        <f t="shared" ref="Q663:Q670" si="87">IF(P663=0,"",P663/P662)</f>
        <v>0.78787878787878785</v>
      </c>
      <c r="R663" s="245">
        <f t="shared" ref="R663:R670" si="88">IF(P663=0,"",100%-Q663)</f>
        <v>0.21212121212121215</v>
      </c>
      <c r="T663" s="104"/>
    </row>
    <row r="664" spans="1:20" ht="15.75" customHeight="1" x14ac:dyDescent="0.25">
      <c r="A664" s="58">
        <v>1701</v>
      </c>
      <c r="B664" s="154"/>
      <c r="C664" s="154"/>
      <c r="D664" s="154">
        <v>17</v>
      </c>
      <c r="E664" s="154"/>
      <c r="F664" s="154"/>
      <c r="G664" s="154"/>
      <c r="H664" s="154"/>
      <c r="I664" s="154"/>
      <c r="J664" s="154"/>
      <c r="K664" s="144"/>
      <c r="L664" s="237"/>
      <c r="M664" s="129"/>
      <c r="N664" s="238"/>
      <c r="O664" s="67">
        <f>IF(D664=0,"",D664/C663)</f>
        <v>0.68</v>
      </c>
      <c r="P664" s="68">
        <v>22</v>
      </c>
      <c r="Q664" s="245">
        <f t="shared" si="87"/>
        <v>0.84615384615384615</v>
      </c>
      <c r="R664" s="245">
        <f t="shared" si="88"/>
        <v>0.15384615384615385</v>
      </c>
      <c r="T664" s="70">
        <f>P664/P662</f>
        <v>0.66666666666666663</v>
      </c>
    </row>
    <row r="665" spans="1:20" ht="15.75" customHeight="1" x14ac:dyDescent="0.25">
      <c r="A665" s="58">
        <v>1702</v>
      </c>
      <c r="B665" s="154"/>
      <c r="C665" s="154"/>
      <c r="D665" s="154"/>
      <c r="E665" s="154">
        <v>13</v>
      </c>
      <c r="F665" s="154"/>
      <c r="G665" s="154"/>
      <c r="H665" s="154"/>
      <c r="I665" s="154"/>
      <c r="J665" s="154"/>
      <c r="K665" s="144"/>
      <c r="L665" s="237"/>
      <c r="M665" s="129"/>
      <c r="N665" s="238"/>
      <c r="O665" s="67">
        <f>IF(E665=0,"",E665/D664)</f>
        <v>0.76470588235294112</v>
      </c>
      <c r="P665" s="68">
        <v>18</v>
      </c>
      <c r="Q665" s="245">
        <f t="shared" si="87"/>
        <v>0.81818181818181823</v>
      </c>
      <c r="R665" s="245">
        <f t="shared" si="88"/>
        <v>0.18181818181818177</v>
      </c>
      <c r="T665" s="104"/>
    </row>
    <row r="666" spans="1:20" ht="15.75" customHeight="1" x14ac:dyDescent="0.25">
      <c r="A666" s="58">
        <v>1801</v>
      </c>
      <c r="B666" s="154"/>
      <c r="C666" s="154"/>
      <c r="D666" s="154"/>
      <c r="E666" s="154"/>
      <c r="F666" s="154">
        <v>13</v>
      </c>
      <c r="G666" s="154"/>
      <c r="H666" s="154"/>
      <c r="I666" s="154"/>
      <c r="J666" s="154"/>
      <c r="K666" s="144"/>
      <c r="L666" s="237"/>
      <c r="M666" s="129"/>
      <c r="N666" s="238"/>
      <c r="O666" s="67">
        <f>IF(F666=0,"",F666/E665)</f>
        <v>1</v>
      </c>
      <c r="P666" s="68">
        <v>18</v>
      </c>
      <c r="Q666" s="245">
        <f t="shared" si="87"/>
        <v>1</v>
      </c>
      <c r="R666" s="245">
        <f t="shared" si="88"/>
        <v>0</v>
      </c>
      <c r="T666" s="104"/>
    </row>
    <row r="667" spans="1:20" ht="15.75" customHeight="1" x14ac:dyDescent="0.25">
      <c r="A667" s="58">
        <v>1802</v>
      </c>
      <c r="B667" s="154"/>
      <c r="C667" s="154"/>
      <c r="D667" s="154"/>
      <c r="E667" s="154"/>
      <c r="F667" s="154"/>
      <c r="G667" s="154">
        <v>10</v>
      </c>
      <c r="H667" s="154"/>
      <c r="I667" s="154"/>
      <c r="J667" s="154"/>
      <c r="K667" s="144">
        <v>1</v>
      </c>
      <c r="L667" s="237"/>
      <c r="M667" s="129"/>
      <c r="N667" s="238"/>
      <c r="O667" s="67">
        <f>IF(G667=0,"",G667/F666)</f>
        <v>0.76923076923076927</v>
      </c>
      <c r="P667" s="68">
        <v>18</v>
      </c>
      <c r="Q667" s="245">
        <f t="shared" si="87"/>
        <v>1</v>
      </c>
      <c r="R667" s="245">
        <f t="shared" si="88"/>
        <v>0</v>
      </c>
      <c r="T667" s="104"/>
    </row>
    <row r="668" spans="1:20" ht="15.75" customHeight="1" x14ac:dyDescent="0.25">
      <c r="A668" s="58">
        <v>1901</v>
      </c>
      <c r="B668" s="154"/>
      <c r="C668" s="154"/>
      <c r="D668" s="154"/>
      <c r="E668" s="154"/>
      <c r="F668" s="154"/>
      <c r="G668" s="154"/>
      <c r="H668" s="154">
        <v>10</v>
      </c>
      <c r="I668" s="154"/>
      <c r="J668" s="154"/>
      <c r="K668" s="144"/>
      <c r="L668" s="237"/>
      <c r="M668" s="129"/>
      <c r="N668" s="238"/>
      <c r="O668" s="67">
        <f>IF(H668=0,"",H668/G667)</f>
        <v>1</v>
      </c>
      <c r="P668" s="68">
        <v>16</v>
      </c>
      <c r="Q668" s="245">
        <f t="shared" si="87"/>
        <v>0.88888888888888884</v>
      </c>
      <c r="R668" s="245">
        <f t="shared" si="88"/>
        <v>0.11111111111111116</v>
      </c>
      <c r="T668" s="104"/>
    </row>
    <row r="669" spans="1:20" ht="15.75" customHeight="1" x14ac:dyDescent="0.25">
      <c r="A669" s="58">
        <v>1902</v>
      </c>
      <c r="B669" s="154"/>
      <c r="C669" s="154"/>
      <c r="D669" s="154"/>
      <c r="E669" s="154"/>
      <c r="F669" s="154"/>
      <c r="G669" s="154"/>
      <c r="H669" s="154"/>
      <c r="I669" s="154">
        <v>10</v>
      </c>
      <c r="J669" s="154"/>
      <c r="K669" s="144">
        <v>2</v>
      </c>
      <c r="L669" s="237"/>
      <c r="M669" s="129"/>
      <c r="N669" s="238"/>
      <c r="O669" s="67">
        <f>IF(I669=0,"",I669/H668)</f>
        <v>1</v>
      </c>
      <c r="P669" s="68">
        <v>15</v>
      </c>
      <c r="Q669" s="245">
        <f t="shared" si="87"/>
        <v>0.9375</v>
      </c>
      <c r="R669" s="245">
        <f t="shared" si="88"/>
        <v>6.25E-2</v>
      </c>
      <c r="T669" s="104"/>
    </row>
    <row r="670" spans="1:20" ht="15.75" customHeight="1" x14ac:dyDescent="0.25">
      <c r="A670" s="58">
        <v>2001</v>
      </c>
      <c r="B670" s="154"/>
      <c r="C670" s="154"/>
      <c r="D670" s="154"/>
      <c r="E670" s="154"/>
      <c r="F670" s="154"/>
      <c r="G670" s="154"/>
      <c r="H670" s="154"/>
      <c r="I670" s="154"/>
      <c r="J670" s="154">
        <v>8</v>
      </c>
      <c r="K670" s="144">
        <v>8</v>
      </c>
      <c r="L670" s="237"/>
      <c r="M670" s="129"/>
      <c r="N670" s="238"/>
      <c r="O670" s="71">
        <f>IF(J670=0,"",J670/I669)</f>
        <v>0.8</v>
      </c>
      <c r="P670" s="68">
        <v>13</v>
      </c>
      <c r="Q670" s="71">
        <f t="shared" si="87"/>
        <v>0.8666666666666667</v>
      </c>
      <c r="R670" s="71">
        <f t="shared" si="88"/>
        <v>0.1333333333333333</v>
      </c>
    </row>
    <row r="671" spans="1:20" ht="15.75" customHeight="1" x14ac:dyDescent="0.25">
      <c r="A671" s="58">
        <v>2002</v>
      </c>
      <c r="B671" s="154"/>
      <c r="C671" s="154"/>
      <c r="D671" s="154"/>
      <c r="E671" s="154"/>
      <c r="F671" s="154"/>
      <c r="G671" s="154"/>
      <c r="H671" s="154"/>
      <c r="I671" s="154"/>
      <c r="J671" s="154">
        <v>3</v>
      </c>
      <c r="K671" s="144">
        <v>3</v>
      </c>
      <c r="L671" s="237"/>
      <c r="M671" s="129"/>
      <c r="N671" s="239"/>
      <c r="O671" s="129"/>
      <c r="P671" s="68">
        <v>5</v>
      </c>
      <c r="Q671" s="129"/>
      <c r="R671" s="246"/>
    </row>
    <row r="672" spans="1:20" ht="15.75" customHeight="1" x14ac:dyDescent="0.25">
      <c r="A672" s="58">
        <v>2101</v>
      </c>
      <c r="B672" s="154"/>
      <c r="C672" s="154"/>
      <c r="D672" s="154"/>
      <c r="E672" s="154"/>
      <c r="F672" s="154"/>
      <c r="G672" s="154"/>
      <c r="H672" s="154"/>
      <c r="I672" s="154"/>
      <c r="J672" s="154">
        <v>2</v>
      </c>
      <c r="K672" s="144">
        <v>2</v>
      </c>
      <c r="L672" s="237"/>
      <c r="M672" s="129"/>
      <c r="N672" s="239"/>
      <c r="O672" s="247"/>
      <c r="P672" s="109">
        <v>2</v>
      </c>
      <c r="Q672" s="248"/>
      <c r="R672" s="247"/>
    </row>
    <row r="673" spans="1:20" ht="15.75" customHeight="1" x14ac:dyDescent="0.25">
      <c r="A673" s="58">
        <v>2102</v>
      </c>
      <c r="B673" s="154"/>
      <c r="C673" s="154"/>
      <c r="D673" s="154"/>
      <c r="E673" s="154"/>
      <c r="F673" s="154"/>
      <c r="G673" s="154"/>
      <c r="H673" s="154"/>
      <c r="I673" s="154"/>
      <c r="J673" s="154">
        <v>1</v>
      </c>
      <c r="K673" s="144">
        <v>1</v>
      </c>
      <c r="L673" s="237"/>
      <c r="M673" s="129"/>
      <c r="N673" s="239"/>
      <c r="O673" s="247"/>
      <c r="P673" s="109">
        <v>1</v>
      </c>
      <c r="Q673" s="248"/>
      <c r="R673" s="247"/>
    </row>
    <row r="674" spans="1:20" ht="15.75" customHeight="1" x14ac:dyDescent="0.25">
      <c r="A674" s="58">
        <v>2201</v>
      </c>
      <c r="B674" s="154"/>
      <c r="C674" s="154"/>
      <c r="D674" s="154"/>
      <c r="E674" s="154"/>
      <c r="F674" s="154"/>
      <c r="G674" s="154"/>
      <c r="H674" s="154"/>
      <c r="I674" s="154"/>
      <c r="J674" s="154"/>
      <c r="K674" s="144"/>
      <c r="L674" s="237"/>
      <c r="M674" s="129"/>
      <c r="N674" s="239"/>
      <c r="O674" s="247"/>
      <c r="P674" s="109"/>
      <c r="Q674" s="248"/>
      <c r="R674" s="247"/>
    </row>
    <row r="675" spans="1:20" ht="15.75" customHeight="1" x14ac:dyDescent="0.25">
      <c r="A675" s="58">
        <v>2202</v>
      </c>
      <c r="B675" s="154"/>
      <c r="C675" s="154"/>
      <c r="D675" s="154"/>
      <c r="E675" s="154"/>
      <c r="F675" s="154"/>
      <c r="G675" s="154"/>
      <c r="H675" s="154"/>
      <c r="I675" s="154"/>
      <c r="J675" s="154"/>
      <c r="K675" s="144"/>
      <c r="L675" s="237"/>
      <c r="M675" s="129"/>
      <c r="N675" s="239"/>
      <c r="O675" s="3"/>
      <c r="P675" s="29"/>
      <c r="Q675" s="22"/>
      <c r="R675" s="77"/>
    </row>
    <row r="676" spans="1:20" ht="15.75" customHeight="1" x14ac:dyDescent="0.25">
      <c r="A676" s="58">
        <v>2301</v>
      </c>
      <c r="B676" s="154"/>
      <c r="C676" s="154"/>
      <c r="D676" s="154"/>
      <c r="E676" s="154"/>
      <c r="F676" s="154"/>
      <c r="G676" s="154"/>
      <c r="H676" s="154"/>
      <c r="I676" s="154"/>
      <c r="J676" s="154"/>
      <c r="K676" s="144"/>
      <c r="L676" s="237"/>
      <c r="M676" s="129"/>
      <c r="N676" s="239"/>
      <c r="O676" s="197" t="s">
        <v>83</v>
      </c>
      <c r="P676" s="82">
        <v>10</v>
      </c>
      <c r="Q676" s="111">
        <f>K679</f>
        <v>17</v>
      </c>
      <c r="R676" s="199" t="s">
        <v>11</v>
      </c>
    </row>
    <row r="677" spans="1:20" ht="15.75" x14ac:dyDescent="0.25">
      <c r="A677" s="58">
        <v>2302</v>
      </c>
      <c r="B677" s="154"/>
      <c r="C677" s="154"/>
      <c r="D677" s="154"/>
      <c r="E677" s="154"/>
      <c r="F677" s="154"/>
      <c r="G677" s="154"/>
      <c r="H677" s="154"/>
      <c r="I677" s="154"/>
      <c r="J677" s="154"/>
      <c r="K677" s="144"/>
      <c r="L677" s="237"/>
      <c r="M677" s="129"/>
      <c r="N677" s="239"/>
      <c r="O677" s="198" t="s">
        <v>85</v>
      </c>
      <c r="P677" s="86">
        <f>IF(P676/B662=0,"",P676/B662)</f>
        <v>0.30303030303030304</v>
      </c>
      <c r="Q677" s="112">
        <f>IF(P676/Q676=0,"",P676/Q676)</f>
        <v>0.58823529411764708</v>
      </c>
      <c r="R677" s="200" t="s">
        <v>86</v>
      </c>
    </row>
    <row r="678" spans="1:20" ht="15.75" x14ac:dyDescent="0.25">
      <c r="A678" s="58">
        <v>2401</v>
      </c>
      <c r="B678" s="154"/>
      <c r="C678" s="154"/>
      <c r="D678" s="154"/>
      <c r="E678" s="154"/>
      <c r="F678" s="154"/>
      <c r="G678" s="154"/>
      <c r="H678" s="154"/>
      <c r="I678" s="154"/>
      <c r="J678" s="154"/>
      <c r="K678" s="144"/>
      <c r="L678" s="240"/>
      <c r="M678" s="241"/>
      <c r="N678" s="242"/>
      <c r="O678" s="90"/>
      <c r="P678" s="91"/>
      <c r="Q678" s="91"/>
      <c r="R678" s="113"/>
    </row>
    <row r="679" spans="1:20" ht="18" customHeight="1" x14ac:dyDescent="0.25">
      <c r="A679" s="28"/>
      <c r="B679" s="297" t="s">
        <v>111</v>
      </c>
      <c r="C679" s="297"/>
      <c r="D679" s="297"/>
      <c r="E679" s="297"/>
      <c r="F679" s="297"/>
      <c r="G679" s="297"/>
      <c r="H679" s="297"/>
      <c r="I679" s="297"/>
      <c r="J679" s="297"/>
      <c r="K679" s="93">
        <f>SUM(K662:K675)</f>
        <v>17</v>
      </c>
      <c r="L679" s="94">
        <f>(SUM(K666:K670)/B662)</f>
        <v>0.33333333333333331</v>
      </c>
      <c r="M679" s="94">
        <f>IF(K679=0,"",K679/B662)</f>
        <v>0.51515151515151514</v>
      </c>
      <c r="N679" s="94">
        <f>IF(K670=0,"",M679-L679)</f>
        <v>0.18181818181818182</v>
      </c>
      <c r="O679" s="3"/>
      <c r="P679" s="29"/>
      <c r="Q679" s="22"/>
      <c r="R679" s="3"/>
    </row>
    <row r="680" spans="1:20" ht="12.75" customHeight="1" x14ac:dyDescent="0.2">
      <c r="L680" s="3"/>
      <c r="M680" s="3"/>
      <c r="O680" s="3"/>
    </row>
    <row r="681" spans="1:20" ht="12.75" customHeight="1" x14ac:dyDescent="0.2">
      <c r="L681" s="3"/>
      <c r="M681" s="3"/>
      <c r="O681" s="3"/>
    </row>
    <row r="682" spans="1:20" ht="26.25" customHeight="1" x14ac:dyDescent="0.4">
      <c r="A682" s="166"/>
      <c r="B682" s="327" t="s">
        <v>99</v>
      </c>
      <c r="C682" s="327"/>
      <c r="D682" s="327"/>
      <c r="E682" s="327"/>
      <c r="F682" s="327"/>
      <c r="G682" s="327"/>
      <c r="H682" s="327"/>
      <c r="I682" s="327"/>
      <c r="J682" s="327"/>
      <c r="K682" s="223" t="s">
        <v>112</v>
      </c>
      <c r="L682" s="3"/>
      <c r="M682" s="3"/>
      <c r="N682" s="29"/>
      <c r="O682" s="3"/>
      <c r="P682" s="29"/>
      <c r="Q682" s="29"/>
      <c r="R682" s="29"/>
    </row>
    <row r="683" spans="1:20" ht="20.25" customHeight="1" x14ac:dyDescent="0.2">
      <c r="A683" s="319" t="s">
        <v>10</v>
      </c>
      <c r="B683" s="301" t="s">
        <v>100</v>
      </c>
      <c r="C683" s="302"/>
      <c r="D683" s="302"/>
      <c r="E683" s="302"/>
      <c r="F683" s="302"/>
      <c r="G683" s="302"/>
      <c r="H683" s="302"/>
      <c r="I683" s="302"/>
      <c r="J683" s="303"/>
      <c r="K683" s="304" t="s">
        <v>11</v>
      </c>
      <c r="L683" s="296" t="s">
        <v>3</v>
      </c>
      <c r="M683" s="296" t="s">
        <v>4</v>
      </c>
      <c r="N683" s="306" t="s">
        <v>5</v>
      </c>
      <c r="O683" s="296" t="s">
        <v>6</v>
      </c>
      <c r="P683" s="294" t="s">
        <v>7</v>
      </c>
      <c r="Q683" s="294" t="s">
        <v>8</v>
      </c>
      <c r="R683" s="296" t="s">
        <v>101</v>
      </c>
    </row>
    <row r="684" spans="1:20" ht="15.75" customHeight="1" x14ac:dyDescent="0.25">
      <c r="A684" s="320"/>
      <c r="B684" s="58" t="s">
        <v>102</v>
      </c>
      <c r="C684" s="58" t="s">
        <v>103</v>
      </c>
      <c r="D684" s="58" t="s">
        <v>104</v>
      </c>
      <c r="E684" s="58" t="s">
        <v>105</v>
      </c>
      <c r="F684" s="58" t="s">
        <v>106</v>
      </c>
      <c r="G684" s="58" t="s">
        <v>107</v>
      </c>
      <c r="H684" s="58" t="s">
        <v>108</v>
      </c>
      <c r="I684" s="58" t="s">
        <v>109</v>
      </c>
      <c r="J684" s="58" t="s">
        <v>110</v>
      </c>
      <c r="K684" s="305"/>
      <c r="L684" s="295"/>
      <c r="M684" s="295"/>
      <c r="N684" s="295"/>
      <c r="O684" s="295"/>
      <c r="P684" s="295"/>
      <c r="Q684" s="295"/>
      <c r="R684" s="295"/>
    </row>
    <row r="685" spans="1:20" ht="15.75" customHeight="1" x14ac:dyDescent="0.25">
      <c r="A685" s="58">
        <v>1602</v>
      </c>
      <c r="B685" s="154">
        <v>56</v>
      </c>
      <c r="C685" s="154"/>
      <c r="D685" s="154"/>
      <c r="E685" s="154"/>
      <c r="F685" s="154"/>
      <c r="G685" s="154"/>
      <c r="H685" s="154"/>
      <c r="I685" s="154"/>
      <c r="J685" s="154"/>
      <c r="K685" s="144"/>
      <c r="L685" s="234"/>
      <c r="M685" s="235"/>
      <c r="N685" s="236"/>
      <c r="O685" s="243"/>
      <c r="P685" s="63">
        <f>B685</f>
        <v>56</v>
      </c>
      <c r="Q685" s="244"/>
      <c r="R685" s="243"/>
    </row>
    <row r="686" spans="1:20" ht="15.75" customHeight="1" x14ac:dyDescent="0.25">
      <c r="A686" s="58">
        <v>1701</v>
      </c>
      <c r="B686" s="154"/>
      <c r="C686" s="154">
        <v>56</v>
      </c>
      <c r="D686" s="154"/>
      <c r="E686" s="154"/>
      <c r="F686" s="154"/>
      <c r="G686" s="154"/>
      <c r="H686" s="154"/>
      <c r="I686" s="154"/>
      <c r="J686" s="154"/>
      <c r="K686" s="144"/>
      <c r="L686" s="237"/>
      <c r="M686" s="129"/>
      <c r="N686" s="238"/>
      <c r="O686" s="67">
        <f>IF(C686=0,"",C686/B685)</f>
        <v>1</v>
      </c>
      <c r="P686" s="68">
        <v>56</v>
      </c>
      <c r="Q686" s="245">
        <f t="shared" ref="Q686:Q693" si="89">IF(P686=0,"",P686/P685)</f>
        <v>1</v>
      </c>
      <c r="R686" s="245">
        <f t="shared" ref="R686:R693" si="90">IF(P686=0,"",100%-Q686)</f>
        <v>0</v>
      </c>
    </row>
    <row r="687" spans="1:20" ht="15.75" customHeight="1" x14ac:dyDescent="0.25">
      <c r="A687" s="58">
        <v>1702</v>
      </c>
      <c r="B687" s="154"/>
      <c r="C687" s="154"/>
      <c r="D687" s="154">
        <v>33</v>
      </c>
      <c r="E687" s="154"/>
      <c r="F687" s="154"/>
      <c r="G687" s="154"/>
      <c r="H687" s="154"/>
      <c r="I687" s="154"/>
      <c r="J687" s="154"/>
      <c r="K687" s="144"/>
      <c r="L687" s="237"/>
      <c r="M687" s="129"/>
      <c r="N687" s="238"/>
      <c r="O687" s="67">
        <f>IF(D687=0,"",D687/C686)</f>
        <v>0.5892857142857143</v>
      </c>
      <c r="P687" s="68">
        <v>53</v>
      </c>
      <c r="Q687" s="245">
        <f t="shared" si="89"/>
        <v>0.9464285714285714</v>
      </c>
      <c r="R687" s="245">
        <f t="shared" si="90"/>
        <v>5.3571428571428603E-2</v>
      </c>
      <c r="T687" s="70">
        <f>P687/P685</f>
        <v>0.9464285714285714</v>
      </c>
    </row>
    <row r="688" spans="1:20" ht="15.75" customHeight="1" x14ac:dyDescent="0.25">
      <c r="A688" s="58">
        <v>1801</v>
      </c>
      <c r="B688" s="154"/>
      <c r="C688" s="154"/>
      <c r="D688" s="154"/>
      <c r="E688" s="154">
        <v>28</v>
      </c>
      <c r="F688" s="154"/>
      <c r="G688" s="154"/>
      <c r="H688" s="154"/>
      <c r="I688" s="154"/>
      <c r="J688" s="154"/>
      <c r="K688" s="144"/>
      <c r="L688" s="237"/>
      <c r="M688" s="129"/>
      <c r="N688" s="238"/>
      <c r="O688" s="67">
        <f>IF(E688=0,"",E688/D687)</f>
        <v>0.84848484848484851</v>
      </c>
      <c r="P688" s="68">
        <v>47</v>
      </c>
      <c r="Q688" s="245">
        <f t="shared" si="89"/>
        <v>0.8867924528301887</v>
      </c>
      <c r="R688" s="245">
        <f t="shared" si="90"/>
        <v>0.1132075471698113</v>
      </c>
      <c r="T688" s="104"/>
    </row>
    <row r="689" spans="1:20" ht="15.75" customHeight="1" x14ac:dyDescent="0.25">
      <c r="A689" s="58">
        <v>1802</v>
      </c>
      <c r="B689" s="154"/>
      <c r="C689" s="154"/>
      <c r="D689" s="154"/>
      <c r="E689" s="154"/>
      <c r="F689" s="154">
        <v>28</v>
      </c>
      <c r="G689" s="154"/>
      <c r="H689" s="154"/>
      <c r="I689" s="154"/>
      <c r="J689" s="154"/>
      <c r="K689" s="144"/>
      <c r="L689" s="237"/>
      <c r="M689" s="129"/>
      <c r="N689" s="238"/>
      <c r="O689" s="67">
        <f>IF(F689=0,"",F689/E688)</f>
        <v>1</v>
      </c>
      <c r="P689" s="68">
        <v>41</v>
      </c>
      <c r="Q689" s="245">
        <f t="shared" si="89"/>
        <v>0.87234042553191493</v>
      </c>
      <c r="R689" s="245">
        <f t="shared" si="90"/>
        <v>0.12765957446808507</v>
      </c>
      <c r="T689" s="104"/>
    </row>
    <row r="690" spans="1:20" ht="15.75" customHeight="1" x14ac:dyDescent="0.25">
      <c r="A690" s="58">
        <v>1901</v>
      </c>
      <c r="B690" s="154"/>
      <c r="C690" s="154"/>
      <c r="D690" s="154"/>
      <c r="E690" s="154"/>
      <c r="F690" s="154"/>
      <c r="G690" s="154">
        <v>22</v>
      </c>
      <c r="H690" s="154"/>
      <c r="I690" s="154"/>
      <c r="J690" s="154"/>
      <c r="K690" s="144">
        <v>4</v>
      </c>
      <c r="L690" s="237"/>
      <c r="M690" s="129"/>
      <c r="N690" s="238"/>
      <c r="O690" s="67">
        <f>IF(G690=0,"",G690/F689)</f>
        <v>0.7857142857142857</v>
      </c>
      <c r="P690" s="68">
        <v>36</v>
      </c>
      <c r="Q690" s="245">
        <f t="shared" si="89"/>
        <v>0.87804878048780488</v>
      </c>
      <c r="R690" s="245">
        <f t="shared" si="90"/>
        <v>0.12195121951219512</v>
      </c>
      <c r="T690" s="104"/>
    </row>
    <row r="691" spans="1:20" ht="15.75" customHeight="1" x14ac:dyDescent="0.25">
      <c r="A691" s="58">
        <v>1902</v>
      </c>
      <c r="B691" s="154"/>
      <c r="C691" s="154"/>
      <c r="D691" s="154"/>
      <c r="E691" s="154"/>
      <c r="F691" s="154"/>
      <c r="G691" s="154"/>
      <c r="H691" s="154">
        <v>12</v>
      </c>
      <c r="I691" s="154"/>
      <c r="J691" s="154"/>
      <c r="K691" s="144">
        <v>2</v>
      </c>
      <c r="L691" s="237"/>
      <c r="M691" s="129"/>
      <c r="N691" s="238"/>
      <c r="O691" s="67">
        <f>IF(H691=0,"",H691/G690)</f>
        <v>0.54545454545454541</v>
      </c>
      <c r="P691" s="68">
        <v>30</v>
      </c>
      <c r="Q691" s="245">
        <f t="shared" si="89"/>
        <v>0.83333333333333337</v>
      </c>
      <c r="R691" s="245">
        <f t="shared" si="90"/>
        <v>0.16666666666666663</v>
      </c>
      <c r="T691" s="104"/>
    </row>
    <row r="692" spans="1:20" ht="15.75" customHeight="1" x14ac:dyDescent="0.25">
      <c r="A692" s="58">
        <v>2001</v>
      </c>
      <c r="B692" s="154"/>
      <c r="C692" s="154"/>
      <c r="D692" s="154"/>
      <c r="E692" s="154"/>
      <c r="F692" s="154"/>
      <c r="G692" s="154"/>
      <c r="H692" s="154"/>
      <c r="I692" s="154">
        <v>12</v>
      </c>
      <c r="J692" s="154"/>
      <c r="K692" s="144"/>
      <c r="L692" s="237"/>
      <c r="M692" s="129"/>
      <c r="N692" s="238"/>
      <c r="O692" s="67">
        <f>IF(I692=0,"",I692/H691)</f>
        <v>1</v>
      </c>
      <c r="P692" s="68">
        <v>28</v>
      </c>
      <c r="Q692" s="245">
        <f t="shared" si="89"/>
        <v>0.93333333333333335</v>
      </c>
      <c r="R692" s="245">
        <f t="shared" si="90"/>
        <v>6.6666666666666652E-2</v>
      </c>
      <c r="T692" s="104"/>
    </row>
    <row r="693" spans="1:20" ht="15.75" customHeight="1" x14ac:dyDescent="0.25">
      <c r="A693" s="58">
        <v>2002</v>
      </c>
      <c r="B693" s="154"/>
      <c r="C693" s="154"/>
      <c r="D693" s="154"/>
      <c r="E693" s="154"/>
      <c r="F693" s="154"/>
      <c r="G693" s="154"/>
      <c r="H693" s="154"/>
      <c r="I693" s="154"/>
      <c r="J693" s="154">
        <v>12</v>
      </c>
      <c r="K693" s="144">
        <v>6</v>
      </c>
      <c r="L693" s="237"/>
      <c r="M693" s="129"/>
      <c r="N693" s="238"/>
      <c r="O693" s="71">
        <f>IF(J693=0,"",J693/I692)</f>
        <v>1</v>
      </c>
      <c r="P693" s="68">
        <v>28</v>
      </c>
      <c r="Q693" s="71">
        <f t="shared" si="89"/>
        <v>1</v>
      </c>
      <c r="R693" s="71">
        <f t="shared" si="90"/>
        <v>0</v>
      </c>
      <c r="T693" s="104"/>
    </row>
    <row r="694" spans="1:20" ht="15.75" customHeight="1" x14ac:dyDescent="0.25">
      <c r="A694" s="58">
        <v>2101</v>
      </c>
      <c r="B694" s="154"/>
      <c r="C694" s="154"/>
      <c r="D694" s="154"/>
      <c r="E694" s="154"/>
      <c r="F694" s="154"/>
      <c r="G694" s="154"/>
      <c r="H694" s="154"/>
      <c r="I694" s="154"/>
      <c r="J694" s="154">
        <v>12</v>
      </c>
      <c r="K694" s="144">
        <v>6</v>
      </c>
      <c r="L694" s="237"/>
      <c r="M694" s="129"/>
      <c r="N694" s="239"/>
      <c r="O694" s="129"/>
      <c r="P694" s="68">
        <v>22</v>
      </c>
      <c r="Q694" s="129"/>
      <c r="R694" s="246"/>
      <c r="T694" s="104"/>
    </row>
    <row r="695" spans="1:20" ht="15.75" customHeight="1" x14ac:dyDescent="0.25">
      <c r="A695" s="58">
        <v>2102</v>
      </c>
      <c r="B695" s="154"/>
      <c r="C695" s="154"/>
      <c r="D695" s="154"/>
      <c r="E695" s="154"/>
      <c r="F695" s="154"/>
      <c r="G695" s="154"/>
      <c r="H695" s="154"/>
      <c r="I695" s="154"/>
      <c r="J695" s="154">
        <v>12</v>
      </c>
      <c r="K695" s="144">
        <v>12</v>
      </c>
      <c r="L695" s="237"/>
      <c r="M695" s="129"/>
      <c r="N695" s="239"/>
      <c r="O695" s="247"/>
      <c r="P695" s="109">
        <v>12</v>
      </c>
      <c r="Q695" s="248"/>
      <c r="R695" s="247"/>
      <c r="T695" s="104"/>
    </row>
    <row r="696" spans="1:20" ht="15.75" customHeight="1" x14ac:dyDescent="0.25">
      <c r="A696" s="58">
        <v>2201</v>
      </c>
      <c r="B696" s="154"/>
      <c r="C696" s="154"/>
      <c r="D696" s="154"/>
      <c r="E696" s="154"/>
      <c r="F696" s="154"/>
      <c r="G696" s="154"/>
      <c r="H696" s="154"/>
      <c r="I696" s="154"/>
      <c r="J696" s="154">
        <v>3</v>
      </c>
      <c r="K696" s="144">
        <v>3</v>
      </c>
      <c r="L696" s="237"/>
      <c r="M696" s="129"/>
      <c r="N696" s="239"/>
      <c r="O696" s="247"/>
      <c r="P696" s="109">
        <v>4</v>
      </c>
      <c r="Q696" s="248"/>
      <c r="R696" s="247"/>
      <c r="T696" s="104"/>
    </row>
    <row r="697" spans="1:20" ht="15.75" customHeight="1" x14ac:dyDescent="0.25">
      <c r="A697" s="58">
        <v>2202</v>
      </c>
      <c r="B697" s="154"/>
      <c r="C697" s="154"/>
      <c r="D697" s="154"/>
      <c r="E697" s="154"/>
      <c r="F697" s="154"/>
      <c r="G697" s="154"/>
      <c r="H697" s="154"/>
      <c r="I697" s="154"/>
      <c r="J697" s="154">
        <v>1</v>
      </c>
      <c r="K697" s="144">
        <v>1</v>
      </c>
      <c r="L697" s="237"/>
      <c r="M697" s="129"/>
      <c r="N697" s="239"/>
      <c r="O697" s="247"/>
      <c r="P697" s="109">
        <v>1</v>
      </c>
      <c r="Q697" s="248"/>
      <c r="R697" s="247"/>
      <c r="T697" s="104"/>
    </row>
    <row r="698" spans="1:20" ht="15.75" customHeight="1" x14ac:dyDescent="0.25">
      <c r="A698" s="58">
        <v>2301</v>
      </c>
      <c r="B698" s="154"/>
      <c r="C698" s="154"/>
      <c r="D698" s="154"/>
      <c r="E698" s="154"/>
      <c r="F698" s="154"/>
      <c r="G698" s="154"/>
      <c r="H698" s="154"/>
      <c r="I698" s="154"/>
      <c r="J698" s="154"/>
      <c r="K698" s="144"/>
      <c r="L698" s="237"/>
      <c r="M698" s="129"/>
      <c r="N698" s="239"/>
      <c r="O698" s="129"/>
      <c r="P698" s="239"/>
      <c r="Q698" s="124"/>
      <c r="R698" s="247"/>
      <c r="T698" s="104"/>
    </row>
    <row r="699" spans="1:20" ht="15.75" customHeight="1" x14ac:dyDescent="0.25">
      <c r="A699" s="58">
        <v>2302</v>
      </c>
      <c r="B699" s="154"/>
      <c r="C699" s="154"/>
      <c r="D699" s="154"/>
      <c r="E699" s="154"/>
      <c r="F699" s="154"/>
      <c r="G699" s="154"/>
      <c r="H699" s="154"/>
      <c r="I699" s="154"/>
      <c r="J699" s="154"/>
      <c r="K699" s="144"/>
      <c r="L699" s="237"/>
      <c r="M699" s="129"/>
      <c r="N699" s="239"/>
      <c r="O699" s="197" t="s">
        <v>83</v>
      </c>
      <c r="P699" s="82">
        <v>25</v>
      </c>
      <c r="Q699" s="111">
        <f>K702</f>
        <v>34</v>
      </c>
      <c r="R699" s="199" t="s">
        <v>11</v>
      </c>
      <c r="T699" s="104"/>
    </row>
    <row r="700" spans="1:20" ht="15.75" customHeight="1" x14ac:dyDescent="0.25">
      <c r="A700" s="58">
        <v>2401</v>
      </c>
      <c r="B700" s="154"/>
      <c r="C700" s="154"/>
      <c r="D700" s="154"/>
      <c r="E700" s="154"/>
      <c r="F700" s="154"/>
      <c r="G700" s="154"/>
      <c r="H700" s="154"/>
      <c r="I700" s="154"/>
      <c r="J700" s="154"/>
      <c r="K700" s="144"/>
      <c r="L700" s="237"/>
      <c r="M700" s="129"/>
      <c r="N700" s="239"/>
      <c r="O700" s="198" t="s">
        <v>85</v>
      </c>
      <c r="P700" s="86">
        <v>0.23200000000000001</v>
      </c>
      <c r="Q700" s="112">
        <f>IF(P699/Q699=0,"",P699/Q699)</f>
        <v>0.73529411764705888</v>
      </c>
      <c r="R700" s="200" t="s">
        <v>86</v>
      </c>
      <c r="T700" s="104"/>
    </row>
    <row r="701" spans="1:20" ht="15.75" customHeight="1" x14ac:dyDescent="0.25">
      <c r="A701" s="58">
        <v>2402</v>
      </c>
      <c r="B701" s="154"/>
      <c r="C701" s="154"/>
      <c r="D701" s="154"/>
      <c r="E701" s="154"/>
      <c r="F701" s="154"/>
      <c r="G701" s="154"/>
      <c r="H701" s="154"/>
      <c r="I701" s="154"/>
      <c r="J701" s="154"/>
      <c r="K701" s="144"/>
      <c r="L701" s="240"/>
      <c r="M701" s="241"/>
      <c r="N701" s="242"/>
      <c r="O701" s="90"/>
      <c r="P701" s="91"/>
      <c r="Q701" s="91"/>
      <c r="R701" s="113"/>
      <c r="T701" s="104"/>
    </row>
    <row r="702" spans="1:20" ht="18" customHeight="1" x14ac:dyDescent="0.25">
      <c r="A702" s="28"/>
      <c r="B702" s="297" t="s">
        <v>111</v>
      </c>
      <c r="C702" s="297"/>
      <c r="D702" s="297"/>
      <c r="E702" s="297"/>
      <c r="F702" s="297"/>
      <c r="G702" s="297"/>
      <c r="H702" s="297"/>
      <c r="I702" s="297"/>
      <c r="J702" s="297"/>
      <c r="K702" s="93">
        <f>SUM(K685:K698)</f>
        <v>34</v>
      </c>
      <c r="L702" s="94">
        <f>(SUM(K690:K693)/B685)</f>
        <v>0.21428571428571427</v>
      </c>
      <c r="M702" s="94">
        <f>IF(K702=0,"",K702/B685)</f>
        <v>0.6071428571428571</v>
      </c>
      <c r="N702" s="94">
        <f>IF(K693=0,"",M702-L702)</f>
        <v>0.39285714285714279</v>
      </c>
      <c r="O702" s="3"/>
      <c r="P702" s="29"/>
      <c r="Q702" s="22"/>
      <c r="R702" s="3"/>
      <c r="T702" s="104"/>
    </row>
    <row r="703" spans="1:20" ht="14.25" customHeight="1" x14ac:dyDescent="0.2">
      <c r="T703" s="104"/>
    </row>
    <row r="704" spans="1:20" ht="14.25" customHeight="1" x14ac:dyDescent="0.2">
      <c r="T704" s="104"/>
    </row>
    <row r="705" spans="1:20" ht="26.25" customHeight="1" x14ac:dyDescent="0.4">
      <c r="A705" s="166"/>
      <c r="B705" s="327" t="s">
        <v>99</v>
      </c>
      <c r="C705" s="327"/>
      <c r="D705" s="327"/>
      <c r="E705" s="327"/>
      <c r="F705" s="327"/>
      <c r="G705" s="327"/>
      <c r="H705" s="327"/>
      <c r="I705" s="327"/>
      <c r="J705" s="327"/>
      <c r="K705" s="223" t="s">
        <v>113</v>
      </c>
      <c r="L705" s="3"/>
      <c r="M705" s="3"/>
      <c r="N705" s="29"/>
      <c r="O705" s="3"/>
      <c r="P705" s="29"/>
      <c r="Q705" s="29"/>
      <c r="R705" s="29"/>
      <c r="T705" s="104"/>
    </row>
    <row r="706" spans="1:20" ht="20.25" customHeight="1" x14ac:dyDescent="0.2">
      <c r="A706" s="319" t="s">
        <v>10</v>
      </c>
      <c r="B706" s="301" t="s">
        <v>100</v>
      </c>
      <c r="C706" s="302"/>
      <c r="D706" s="302"/>
      <c r="E706" s="302"/>
      <c r="F706" s="302"/>
      <c r="G706" s="302"/>
      <c r="H706" s="302"/>
      <c r="I706" s="302"/>
      <c r="J706" s="303"/>
      <c r="K706" s="304" t="s">
        <v>11</v>
      </c>
      <c r="L706" s="296" t="s">
        <v>3</v>
      </c>
      <c r="M706" s="296" t="s">
        <v>4</v>
      </c>
      <c r="N706" s="306" t="s">
        <v>5</v>
      </c>
      <c r="O706" s="296" t="s">
        <v>6</v>
      </c>
      <c r="P706" s="294" t="s">
        <v>7</v>
      </c>
      <c r="Q706" s="294" t="s">
        <v>8</v>
      </c>
      <c r="R706" s="296" t="s">
        <v>101</v>
      </c>
      <c r="T706" s="104"/>
    </row>
    <row r="707" spans="1:20" ht="15.75" x14ac:dyDescent="0.25">
      <c r="A707" s="320"/>
      <c r="B707" s="58" t="s">
        <v>102</v>
      </c>
      <c r="C707" s="58" t="s">
        <v>103</v>
      </c>
      <c r="D707" s="58" t="s">
        <v>104</v>
      </c>
      <c r="E707" s="58" t="s">
        <v>105</v>
      </c>
      <c r="F707" s="58" t="s">
        <v>106</v>
      </c>
      <c r="G707" s="58" t="s">
        <v>107</v>
      </c>
      <c r="H707" s="58" t="s">
        <v>108</v>
      </c>
      <c r="I707" s="58" t="s">
        <v>109</v>
      </c>
      <c r="J707" s="58" t="s">
        <v>110</v>
      </c>
      <c r="K707" s="305"/>
      <c r="L707" s="295"/>
      <c r="M707" s="295"/>
      <c r="N707" s="295"/>
      <c r="O707" s="295"/>
      <c r="P707" s="295"/>
      <c r="Q707" s="295"/>
      <c r="R707" s="295"/>
      <c r="T707" s="104"/>
    </row>
    <row r="708" spans="1:20" ht="15.75" customHeight="1" x14ac:dyDescent="0.25">
      <c r="A708" s="58">
        <v>1701</v>
      </c>
      <c r="B708" s="154">
        <v>22</v>
      </c>
      <c r="C708" s="154"/>
      <c r="D708" s="154"/>
      <c r="E708" s="154"/>
      <c r="F708" s="154"/>
      <c r="G708" s="154"/>
      <c r="H708" s="154"/>
      <c r="I708" s="154"/>
      <c r="J708" s="154"/>
      <c r="K708" s="144"/>
      <c r="L708" s="234"/>
      <c r="M708" s="235"/>
      <c r="N708" s="236"/>
      <c r="O708" s="243"/>
      <c r="P708" s="63">
        <f>B708</f>
        <v>22</v>
      </c>
      <c r="Q708" s="244"/>
      <c r="R708" s="243"/>
      <c r="T708" s="104"/>
    </row>
    <row r="709" spans="1:20" ht="15.75" customHeight="1" x14ac:dyDescent="0.25">
      <c r="A709" s="58">
        <v>1702</v>
      </c>
      <c r="B709" s="154"/>
      <c r="C709" s="154">
        <v>14</v>
      </c>
      <c r="D709" s="154"/>
      <c r="E709" s="154"/>
      <c r="F709" s="154"/>
      <c r="G709" s="154"/>
      <c r="H709" s="154"/>
      <c r="I709" s="154"/>
      <c r="J709" s="154"/>
      <c r="K709" s="144"/>
      <c r="L709" s="237"/>
      <c r="M709" s="129"/>
      <c r="N709" s="238"/>
      <c r="O709" s="67">
        <f>IF(C709=0,"",C709/B708)</f>
        <v>0.63636363636363635</v>
      </c>
      <c r="P709" s="68">
        <v>14</v>
      </c>
      <c r="Q709" s="245">
        <f t="shared" ref="Q709:Q716" si="91">IF(P709=0,"",P709/P708)</f>
        <v>0.63636363636363635</v>
      </c>
      <c r="R709" s="245">
        <f t="shared" ref="R709:R716" si="92">IF(P709=0,"",100%-Q709)</f>
        <v>0.36363636363636365</v>
      </c>
      <c r="T709" s="104"/>
    </row>
    <row r="710" spans="1:20" ht="15.75" customHeight="1" x14ac:dyDescent="0.25">
      <c r="A710" s="58">
        <v>1801</v>
      </c>
      <c r="B710" s="154"/>
      <c r="C710" s="154"/>
      <c r="D710" s="154">
        <v>5</v>
      </c>
      <c r="E710" s="154"/>
      <c r="F710" s="154"/>
      <c r="G710" s="154"/>
      <c r="H710" s="154"/>
      <c r="I710" s="154"/>
      <c r="J710" s="154"/>
      <c r="K710" s="144"/>
      <c r="L710" s="237"/>
      <c r="M710" s="129"/>
      <c r="N710" s="238"/>
      <c r="O710" s="67">
        <f>IF(D710=0,"",D710/C709)</f>
        <v>0.35714285714285715</v>
      </c>
      <c r="P710" s="68">
        <v>12</v>
      </c>
      <c r="Q710" s="245">
        <f t="shared" si="91"/>
        <v>0.8571428571428571</v>
      </c>
      <c r="R710" s="245">
        <f t="shared" si="92"/>
        <v>0.1428571428571429</v>
      </c>
      <c r="T710" s="70">
        <f>P710/P708</f>
        <v>0.54545454545454541</v>
      </c>
    </row>
    <row r="711" spans="1:20" ht="15.75" customHeight="1" x14ac:dyDescent="0.25">
      <c r="A711" s="58">
        <v>1802</v>
      </c>
      <c r="B711" s="154"/>
      <c r="C711" s="154"/>
      <c r="D711" s="154"/>
      <c r="E711" s="154">
        <v>4</v>
      </c>
      <c r="F711" s="154"/>
      <c r="G711" s="154"/>
      <c r="H711" s="154"/>
      <c r="I711" s="154"/>
      <c r="J711" s="154"/>
      <c r="K711" s="144"/>
      <c r="L711" s="237"/>
      <c r="M711" s="129"/>
      <c r="N711" s="238"/>
      <c r="O711" s="67">
        <f>IF(E711=0,"",E711/D710)</f>
        <v>0.8</v>
      </c>
      <c r="P711" s="68">
        <v>9</v>
      </c>
      <c r="Q711" s="245">
        <f t="shared" si="91"/>
        <v>0.75</v>
      </c>
      <c r="R711" s="245">
        <f t="shared" si="92"/>
        <v>0.25</v>
      </c>
      <c r="T711" s="104"/>
    </row>
    <row r="712" spans="1:20" ht="15.75" customHeight="1" x14ac:dyDescent="0.25">
      <c r="A712" s="58">
        <v>1901</v>
      </c>
      <c r="B712" s="154"/>
      <c r="C712" s="154"/>
      <c r="D712" s="154"/>
      <c r="E712" s="154"/>
      <c r="F712" s="154">
        <v>4</v>
      </c>
      <c r="G712" s="154"/>
      <c r="H712" s="154"/>
      <c r="I712" s="154"/>
      <c r="J712" s="154"/>
      <c r="K712" s="144"/>
      <c r="L712" s="237"/>
      <c r="M712" s="129"/>
      <c r="N712" s="238"/>
      <c r="O712" s="67">
        <f>IF(F712=0,"",F712/E711)</f>
        <v>1</v>
      </c>
      <c r="P712" s="68">
        <v>6</v>
      </c>
      <c r="Q712" s="245">
        <f t="shared" si="91"/>
        <v>0.66666666666666663</v>
      </c>
      <c r="R712" s="245">
        <f t="shared" si="92"/>
        <v>0.33333333333333337</v>
      </c>
    </row>
    <row r="713" spans="1:20" ht="15.75" customHeight="1" x14ac:dyDescent="0.25">
      <c r="A713" s="58">
        <v>1902</v>
      </c>
      <c r="B713" s="154"/>
      <c r="C713" s="154"/>
      <c r="D713" s="154"/>
      <c r="E713" s="154"/>
      <c r="F713" s="154"/>
      <c r="G713" s="154">
        <v>4</v>
      </c>
      <c r="H713" s="154"/>
      <c r="I713" s="154"/>
      <c r="J713" s="154"/>
      <c r="K713" s="144"/>
      <c r="L713" s="237"/>
      <c r="M713" s="129"/>
      <c r="N713" s="238"/>
      <c r="O713" s="67">
        <f>IF(G713=0,"",G713/F712)</f>
        <v>1</v>
      </c>
      <c r="P713" s="68">
        <v>6</v>
      </c>
      <c r="Q713" s="245">
        <f t="shared" si="91"/>
        <v>1</v>
      </c>
      <c r="R713" s="245">
        <f t="shared" si="92"/>
        <v>0</v>
      </c>
    </row>
    <row r="714" spans="1:20" ht="15.75" customHeight="1" x14ac:dyDescent="0.25">
      <c r="A714" s="58">
        <v>2001</v>
      </c>
      <c r="B714" s="154"/>
      <c r="C714" s="154"/>
      <c r="D714" s="154"/>
      <c r="E714" s="154"/>
      <c r="F714" s="154"/>
      <c r="G714" s="154"/>
      <c r="H714" s="154">
        <v>4</v>
      </c>
      <c r="I714" s="154"/>
      <c r="J714" s="154"/>
      <c r="K714" s="144"/>
      <c r="L714" s="237"/>
      <c r="M714" s="129"/>
      <c r="N714" s="238"/>
      <c r="O714" s="67">
        <f>IF(H714=0,"",H714/G713)</f>
        <v>1</v>
      </c>
      <c r="P714" s="68">
        <v>6</v>
      </c>
      <c r="Q714" s="245">
        <f t="shared" si="91"/>
        <v>1</v>
      </c>
      <c r="R714" s="245">
        <f t="shared" si="92"/>
        <v>0</v>
      </c>
    </row>
    <row r="715" spans="1:20" ht="15.75" customHeight="1" x14ac:dyDescent="0.25">
      <c r="A715" s="58">
        <v>2002</v>
      </c>
      <c r="B715" s="154"/>
      <c r="C715" s="154"/>
      <c r="D715" s="154"/>
      <c r="E715" s="154"/>
      <c r="F715" s="154"/>
      <c r="G715" s="154"/>
      <c r="H715" s="154"/>
      <c r="I715" s="154">
        <v>4</v>
      </c>
      <c r="J715" s="154"/>
      <c r="K715" s="144"/>
      <c r="L715" s="237"/>
      <c r="M715" s="129"/>
      <c r="N715" s="238"/>
      <c r="O715" s="67">
        <f>IF(I715=0,"",I715/H714)</f>
        <v>1</v>
      </c>
      <c r="P715" s="68">
        <v>6</v>
      </c>
      <c r="Q715" s="245">
        <f t="shared" si="91"/>
        <v>1</v>
      </c>
      <c r="R715" s="245">
        <f t="shared" si="92"/>
        <v>0</v>
      </c>
    </row>
    <row r="716" spans="1:20" ht="15.75" customHeight="1" x14ac:dyDescent="0.25">
      <c r="A716" s="58">
        <v>2101</v>
      </c>
      <c r="B716" s="154"/>
      <c r="C716" s="154"/>
      <c r="D716" s="154"/>
      <c r="E716" s="154"/>
      <c r="F716" s="154"/>
      <c r="G716" s="154"/>
      <c r="H716" s="154"/>
      <c r="I716" s="154"/>
      <c r="J716" s="154">
        <v>4</v>
      </c>
      <c r="K716" s="144">
        <v>2</v>
      </c>
      <c r="L716" s="237"/>
      <c r="M716" s="129"/>
      <c r="N716" s="238"/>
      <c r="O716" s="71">
        <f>IF(J716=0,"",J716/I715)</f>
        <v>1</v>
      </c>
      <c r="P716" s="68">
        <v>6</v>
      </c>
      <c r="Q716" s="71">
        <f t="shared" si="91"/>
        <v>1</v>
      </c>
      <c r="R716" s="71">
        <f t="shared" si="92"/>
        <v>0</v>
      </c>
    </row>
    <row r="717" spans="1:20" ht="15.75" customHeight="1" x14ac:dyDescent="0.25">
      <c r="A717" s="58">
        <v>2102</v>
      </c>
      <c r="B717" s="154"/>
      <c r="C717" s="154"/>
      <c r="D717" s="154"/>
      <c r="E717" s="154"/>
      <c r="F717" s="154"/>
      <c r="G717" s="154"/>
      <c r="H717" s="154"/>
      <c r="I717" s="154"/>
      <c r="J717" s="154">
        <v>3</v>
      </c>
      <c r="K717" s="144">
        <v>2</v>
      </c>
      <c r="L717" s="237"/>
      <c r="M717" s="129"/>
      <c r="N717" s="239"/>
      <c r="O717" s="129"/>
      <c r="P717" s="68">
        <v>4</v>
      </c>
      <c r="Q717" s="129"/>
      <c r="R717" s="246"/>
    </row>
    <row r="718" spans="1:20" ht="15.75" customHeight="1" x14ac:dyDescent="0.25">
      <c r="A718" s="58">
        <v>2201</v>
      </c>
      <c r="B718" s="154"/>
      <c r="C718" s="154"/>
      <c r="D718" s="154"/>
      <c r="E718" s="154"/>
      <c r="F718" s="154"/>
      <c r="G718" s="154"/>
      <c r="H718" s="154"/>
      <c r="I718" s="154"/>
      <c r="J718" s="154">
        <v>3</v>
      </c>
      <c r="K718" s="144"/>
      <c r="L718" s="237"/>
      <c r="M718" s="129"/>
      <c r="N718" s="239"/>
      <c r="O718" s="247"/>
      <c r="P718" s="109">
        <v>4</v>
      </c>
      <c r="Q718" s="248"/>
      <c r="R718" s="247"/>
    </row>
    <row r="719" spans="1:20" ht="15.75" customHeight="1" x14ac:dyDescent="0.25">
      <c r="A719" s="58">
        <v>2202</v>
      </c>
      <c r="B719" s="154"/>
      <c r="C719" s="154"/>
      <c r="D719" s="154"/>
      <c r="E719" s="154"/>
      <c r="F719" s="154"/>
      <c r="G719" s="154"/>
      <c r="H719" s="154"/>
      <c r="I719" s="154"/>
      <c r="J719" s="154">
        <v>1</v>
      </c>
      <c r="K719" s="144"/>
      <c r="L719" s="237"/>
      <c r="M719" s="129"/>
      <c r="N719" s="239"/>
      <c r="O719" s="247"/>
      <c r="P719" s="109">
        <v>1</v>
      </c>
      <c r="Q719" s="248"/>
      <c r="R719" s="247"/>
    </row>
    <row r="720" spans="1:20" ht="15.75" customHeight="1" x14ac:dyDescent="0.25">
      <c r="A720" s="58">
        <v>2301</v>
      </c>
      <c r="B720" s="154"/>
      <c r="C720" s="154"/>
      <c r="D720" s="154"/>
      <c r="E720" s="154"/>
      <c r="F720" s="154"/>
      <c r="G720" s="154"/>
      <c r="H720" s="154"/>
      <c r="I720" s="154"/>
      <c r="J720" s="154">
        <v>1</v>
      </c>
      <c r="K720" s="144">
        <v>1</v>
      </c>
      <c r="L720" s="237"/>
      <c r="M720" s="129"/>
      <c r="N720" s="239"/>
      <c r="O720" s="247"/>
      <c r="P720" s="109">
        <v>1</v>
      </c>
      <c r="Q720" s="248"/>
      <c r="R720" s="247"/>
    </row>
    <row r="721" spans="1:22" ht="15.75" customHeight="1" x14ac:dyDescent="0.25">
      <c r="A721" s="58">
        <v>2302</v>
      </c>
      <c r="B721" s="154"/>
      <c r="C721" s="154"/>
      <c r="D721" s="154"/>
      <c r="E721" s="154"/>
      <c r="F721" s="154"/>
      <c r="G721" s="154"/>
      <c r="H721" s="154"/>
      <c r="I721" s="154"/>
      <c r="J721" s="154"/>
      <c r="K721" s="144"/>
      <c r="L721" s="237"/>
      <c r="M721" s="129"/>
      <c r="N721" s="239"/>
      <c r="O721" s="129"/>
      <c r="P721" s="239"/>
      <c r="Q721" s="124"/>
      <c r="R721" s="247"/>
    </row>
    <row r="722" spans="1:22" ht="15.75" customHeight="1" x14ac:dyDescent="0.25">
      <c r="A722" s="58">
        <v>2401</v>
      </c>
      <c r="B722" s="154"/>
      <c r="C722" s="154"/>
      <c r="D722" s="154"/>
      <c r="E722" s="154"/>
      <c r="F722" s="154"/>
      <c r="G722" s="154"/>
      <c r="H722" s="154"/>
      <c r="I722" s="154"/>
      <c r="J722" s="154"/>
      <c r="K722" s="144"/>
      <c r="L722" s="237"/>
      <c r="M722" s="129"/>
      <c r="N722" s="239"/>
      <c r="O722" s="197" t="s">
        <v>83</v>
      </c>
      <c r="P722" s="82">
        <v>5</v>
      </c>
      <c r="Q722" s="111">
        <f>K725</f>
        <v>5</v>
      </c>
      <c r="R722" s="199" t="s">
        <v>11</v>
      </c>
    </row>
    <row r="723" spans="1:22" ht="15.75" customHeight="1" x14ac:dyDescent="0.25">
      <c r="A723" s="58">
        <v>2402</v>
      </c>
      <c r="B723" s="154"/>
      <c r="C723" s="154"/>
      <c r="D723" s="154"/>
      <c r="E723" s="154"/>
      <c r="F723" s="154"/>
      <c r="G723" s="154"/>
      <c r="H723" s="154"/>
      <c r="I723" s="154"/>
      <c r="J723" s="154"/>
      <c r="K723" s="144"/>
      <c r="L723" s="237"/>
      <c r="M723" s="129"/>
      <c r="N723" s="239"/>
      <c r="O723" s="198" t="s">
        <v>85</v>
      </c>
      <c r="P723" s="86">
        <f>IF(P722/B708=0,"",P722/B708)</f>
        <v>0.22727272727272727</v>
      </c>
      <c r="Q723" s="112">
        <f>IF(P722/Q722=0,"",P722/Q722)</f>
        <v>1</v>
      </c>
      <c r="R723" s="200" t="s">
        <v>86</v>
      </c>
    </row>
    <row r="724" spans="1:22" ht="15.75" customHeight="1" x14ac:dyDescent="0.25">
      <c r="A724" s="58">
        <v>2501</v>
      </c>
      <c r="B724" s="154"/>
      <c r="C724" s="154"/>
      <c r="D724" s="154"/>
      <c r="E724" s="154"/>
      <c r="F724" s="154"/>
      <c r="G724" s="154"/>
      <c r="H724" s="154"/>
      <c r="I724" s="154"/>
      <c r="J724" s="154"/>
      <c r="K724" s="144"/>
      <c r="L724" s="240"/>
      <c r="M724" s="241"/>
      <c r="N724" s="242"/>
      <c r="O724" s="90"/>
      <c r="P724" s="91"/>
      <c r="Q724" s="91"/>
      <c r="R724" s="113"/>
    </row>
    <row r="725" spans="1:22" ht="18" customHeight="1" x14ac:dyDescent="0.25">
      <c r="A725" s="28"/>
      <c r="B725" s="297" t="s">
        <v>111</v>
      </c>
      <c r="C725" s="297"/>
      <c r="D725" s="297"/>
      <c r="E725" s="297"/>
      <c r="F725" s="297"/>
      <c r="G725" s="297"/>
      <c r="H725" s="297"/>
      <c r="I725" s="297"/>
      <c r="J725" s="297"/>
      <c r="K725" s="93">
        <f>SUM(K708:K721)</f>
        <v>5</v>
      </c>
      <c r="L725" s="94">
        <f>IF(K716=0,"",K716/B708)</f>
        <v>9.0909090909090912E-2</v>
      </c>
      <c r="M725" s="94">
        <f>IF(K725=0,"",K725/B708)</f>
        <v>0.22727272727272727</v>
      </c>
      <c r="N725" s="94">
        <f>IF(K716=0,"",M725-L725)</f>
        <v>0.13636363636363635</v>
      </c>
      <c r="O725" s="3"/>
      <c r="P725" s="29"/>
      <c r="Q725" s="22"/>
      <c r="R725" s="3"/>
    </row>
    <row r="726" spans="1:22" ht="12.75" customHeight="1" x14ac:dyDescent="0.2">
      <c r="L726" s="3"/>
      <c r="M726" s="3"/>
      <c r="O726" s="3"/>
      <c r="P726" s="3"/>
    </row>
    <row r="727" spans="1:22" ht="12.75" customHeight="1" x14ac:dyDescent="0.2">
      <c r="L727" s="3"/>
      <c r="M727" s="3"/>
      <c r="O727" s="3"/>
      <c r="P727" s="3"/>
    </row>
    <row r="728" spans="1:22" ht="26.25" customHeight="1" x14ac:dyDescent="0.4">
      <c r="A728" s="166"/>
      <c r="B728" s="327" t="s">
        <v>99</v>
      </c>
      <c r="C728" s="327"/>
      <c r="D728" s="327"/>
      <c r="E728" s="327"/>
      <c r="F728" s="327"/>
      <c r="G728" s="327"/>
      <c r="H728" s="327"/>
      <c r="I728" s="327"/>
      <c r="J728" s="327"/>
      <c r="K728" s="223" t="s">
        <v>114</v>
      </c>
      <c r="L728" s="57"/>
      <c r="M728" s="57"/>
      <c r="N728" s="29"/>
      <c r="O728" s="3"/>
      <c r="P728" s="29"/>
      <c r="Q728" s="29"/>
      <c r="R728" s="29"/>
      <c r="V728" s="168">
        <f>AVERAGE(P723,P746)</f>
        <v>0.35979020979020981</v>
      </c>
    </row>
    <row r="729" spans="1:22" ht="20.25" customHeight="1" x14ac:dyDescent="0.2">
      <c r="A729" s="319" t="s">
        <v>10</v>
      </c>
      <c r="B729" s="301" t="s">
        <v>100</v>
      </c>
      <c r="C729" s="302"/>
      <c r="D729" s="302"/>
      <c r="E729" s="302"/>
      <c r="F729" s="302"/>
      <c r="G729" s="302"/>
      <c r="H729" s="302"/>
      <c r="I729" s="302"/>
      <c r="J729" s="303"/>
      <c r="K729" s="304" t="s">
        <v>11</v>
      </c>
      <c r="L729" s="296" t="s">
        <v>3</v>
      </c>
      <c r="M729" s="296" t="s">
        <v>4</v>
      </c>
      <c r="N729" s="306" t="s">
        <v>5</v>
      </c>
      <c r="O729" s="296" t="s">
        <v>6</v>
      </c>
      <c r="P729" s="294" t="s">
        <v>7</v>
      </c>
      <c r="Q729" s="294" t="s">
        <v>8</v>
      </c>
      <c r="R729" s="296" t="s">
        <v>101</v>
      </c>
    </row>
    <row r="730" spans="1:22" ht="15.75" customHeight="1" x14ac:dyDescent="0.25">
      <c r="A730" s="320"/>
      <c r="B730" s="58" t="s">
        <v>102</v>
      </c>
      <c r="C730" s="58" t="s">
        <v>103</v>
      </c>
      <c r="D730" s="58" t="s">
        <v>104</v>
      </c>
      <c r="E730" s="58" t="s">
        <v>105</v>
      </c>
      <c r="F730" s="58" t="s">
        <v>106</v>
      </c>
      <c r="G730" s="58" t="s">
        <v>107</v>
      </c>
      <c r="H730" s="58" t="s">
        <v>108</v>
      </c>
      <c r="I730" s="58" t="s">
        <v>109</v>
      </c>
      <c r="J730" s="58" t="s">
        <v>110</v>
      </c>
      <c r="K730" s="305"/>
      <c r="L730" s="295"/>
      <c r="M730" s="295"/>
      <c r="N730" s="295"/>
      <c r="O730" s="295"/>
      <c r="P730" s="295"/>
      <c r="Q730" s="295"/>
      <c r="R730" s="295"/>
    </row>
    <row r="731" spans="1:22" ht="15.75" customHeight="1" x14ac:dyDescent="0.25">
      <c r="A731" s="58">
        <v>1702</v>
      </c>
      <c r="B731" s="154">
        <v>65</v>
      </c>
      <c r="C731" s="154"/>
      <c r="D731" s="154"/>
      <c r="E731" s="154"/>
      <c r="F731" s="154"/>
      <c r="G731" s="154"/>
      <c r="H731" s="154"/>
      <c r="I731" s="154"/>
      <c r="J731" s="154"/>
      <c r="K731" s="144"/>
      <c r="L731" s="234"/>
      <c r="M731" s="235"/>
      <c r="N731" s="236"/>
      <c r="O731" s="243"/>
      <c r="P731" s="63">
        <f>B731</f>
        <v>65</v>
      </c>
      <c r="Q731" s="244"/>
      <c r="R731" s="243"/>
    </row>
    <row r="732" spans="1:22" ht="15.75" customHeight="1" x14ac:dyDescent="0.25">
      <c r="A732" s="58">
        <v>1801</v>
      </c>
      <c r="B732" s="154"/>
      <c r="C732" s="154">
        <v>59</v>
      </c>
      <c r="D732" s="154"/>
      <c r="E732" s="154"/>
      <c r="F732" s="154"/>
      <c r="G732" s="154"/>
      <c r="H732" s="154"/>
      <c r="I732" s="154"/>
      <c r="J732" s="154"/>
      <c r="K732" s="144"/>
      <c r="L732" s="237"/>
      <c r="M732" s="129"/>
      <c r="N732" s="238"/>
      <c r="O732" s="67">
        <f>IF(C732=0,"",C732/B731)</f>
        <v>0.90769230769230769</v>
      </c>
      <c r="P732" s="68">
        <v>59</v>
      </c>
      <c r="Q732" s="245">
        <f t="shared" ref="Q732:Q739" si="93">IF(P732=0,"",P732/P731)</f>
        <v>0.90769230769230769</v>
      </c>
      <c r="R732" s="245">
        <f t="shared" ref="R732:R739" si="94">IF(P732=0,"",100%-Q732)</f>
        <v>9.2307692307692313E-2</v>
      </c>
    </row>
    <row r="733" spans="1:22" ht="15.75" customHeight="1" x14ac:dyDescent="0.25">
      <c r="A733" s="58">
        <v>1802</v>
      </c>
      <c r="B733" s="154"/>
      <c r="C733" s="154"/>
      <c r="D733" s="154">
        <v>37</v>
      </c>
      <c r="E733" s="154"/>
      <c r="F733" s="154"/>
      <c r="G733" s="154"/>
      <c r="H733" s="154"/>
      <c r="I733" s="154"/>
      <c r="J733" s="154"/>
      <c r="K733" s="144"/>
      <c r="L733" s="237"/>
      <c r="M733" s="129"/>
      <c r="N733" s="238"/>
      <c r="O733" s="67">
        <f>IF(D733=0,"",D733/C732)</f>
        <v>0.6271186440677966</v>
      </c>
      <c r="P733" s="68">
        <v>55</v>
      </c>
      <c r="Q733" s="245">
        <f t="shared" si="93"/>
        <v>0.93220338983050843</v>
      </c>
      <c r="R733" s="245">
        <f t="shared" si="94"/>
        <v>6.7796610169491567E-2</v>
      </c>
      <c r="S733" s="8">
        <f>P733/P731</f>
        <v>0.84615384615384615</v>
      </c>
    </row>
    <row r="734" spans="1:22" ht="15.75" customHeight="1" x14ac:dyDescent="0.25">
      <c r="A734" s="58">
        <v>1901</v>
      </c>
      <c r="B734" s="154"/>
      <c r="C734" s="154"/>
      <c r="D734" s="154"/>
      <c r="E734" s="154">
        <v>33</v>
      </c>
      <c r="F734" s="154"/>
      <c r="G734" s="154"/>
      <c r="H734" s="154"/>
      <c r="I734" s="154"/>
      <c r="J734" s="154"/>
      <c r="K734" s="144"/>
      <c r="L734" s="237"/>
      <c r="M734" s="129"/>
      <c r="N734" s="238"/>
      <c r="O734" s="67">
        <f>IF(E734=0,"",E734/D733)</f>
        <v>0.89189189189189189</v>
      </c>
      <c r="P734" s="68">
        <v>47</v>
      </c>
      <c r="Q734" s="245">
        <f t="shared" si="93"/>
        <v>0.8545454545454545</v>
      </c>
      <c r="R734" s="245">
        <f t="shared" si="94"/>
        <v>0.1454545454545455</v>
      </c>
    </row>
    <row r="735" spans="1:22" ht="15.75" customHeight="1" x14ac:dyDescent="0.25">
      <c r="A735" s="58">
        <v>1902</v>
      </c>
      <c r="B735" s="154"/>
      <c r="C735" s="154"/>
      <c r="D735" s="154"/>
      <c r="E735" s="154"/>
      <c r="F735" s="154">
        <v>33</v>
      </c>
      <c r="G735" s="154"/>
      <c r="H735" s="154"/>
      <c r="I735" s="154"/>
      <c r="J735" s="154"/>
      <c r="K735" s="144"/>
      <c r="L735" s="237"/>
      <c r="M735" s="129"/>
      <c r="N735" s="238"/>
      <c r="O735" s="67">
        <f>IF(F735=0,"",F735/E734)</f>
        <v>1</v>
      </c>
      <c r="P735" s="68">
        <v>46</v>
      </c>
      <c r="Q735" s="245">
        <f t="shared" si="93"/>
        <v>0.97872340425531912</v>
      </c>
      <c r="R735" s="245">
        <f t="shared" si="94"/>
        <v>2.1276595744680882E-2</v>
      </c>
    </row>
    <row r="736" spans="1:22" ht="15.75" customHeight="1" x14ac:dyDescent="0.25">
      <c r="A736" s="58">
        <v>2001</v>
      </c>
      <c r="B736" s="154"/>
      <c r="C736" s="154"/>
      <c r="D736" s="154"/>
      <c r="E736" s="154"/>
      <c r="F736" s="154"/>
      <c r="G736" s="154">
        <v>33</v>
      </c>
      <c r="H736" s="154"/>
      <c r="I736" s="154"/>
      <c r="J736" s="154"/>
      <c r="K736" s="144"/>
      <c r="L736" s="237"/>
      <c r="M736" s="129"/>
      <c r="N736" s="238"/>
      <c r="O736" s="67">
        <f>IF(G736=0,"",G736/F735)</f>
        <v>1</v>
      </c>
      <c r="P736" s="68">
        <v>46</v>
      </c>
      <c r="Q736" s="245">
        <f t="shared" si="93"/>
        <v>1</v>
      </c>
      <c r="R736" s="245">
        <f t="shared" si="94"/>
        <v>0</v>
      </c>
    </row>
    <row r="737" spans="1:18" ht="15.75" customHeight="1" x14ac:dyDescent="0.25">
      <c r="A737" s="58">
        <v>2002</v>
      </c>
      <c r="B737" s="154"/>
      <c r="C737" s="154"/>
      <c r="D737" s="154"/>
      <c r="E737" s="154"/>
      <c r="F737" s="154"/>
      <c r="G737" s="154"/>
      <c r="H737" s="154">
        <v>33</v>
      </c>
      <c r="I737" s="154"/>
      <c r="J737" s="154"/>
      <c r="K737" s="144"/>
      <c r="L737" s="237"/>
      <c r="M737" s="129"/>
      <c r="N737" s="238"/>
      <c r="O737" s="67">
        <f>IF(H737=0,"",H737/G736)</f>
        <v>1</v>
      </c>
      <c r="P737" s="68">
        <v>46</v>
      </c>
      <c r="Q737" s="245">
        <f t="shared" si="93"/>
        <v>1</v>
      </c>
      <c r="R737" s="245">
        <f t="shared" si="94"/>
        <v>0</v>
      </c>
    </row>
    <row r="738" spans="1:18" ht="15.75" customHeight="1" x14ac:dyDescent="0.25">
      <c r="A738" s="58">
        <v>2101</v>
      </c>
      <c r="B738" s="154"/>
      <c r="C738" s="154"/>
      <c r="D738" s="154"/>
      <c r="E738" s="154"/>
      <c r="F738" s="154"/>
      <c r="G738" s="154"/>
      <c r="H738" s="154"/>
      <c r="I738" s="154">
        <v>33</v>
      </c>
      <c r="J738" s="154"/>
      <c r="K738" s="144"/>
      <c r="L738" s="237"/>
      <c r="M738" s="129"/>
      <c r="N738" s="238"/>
      <c r="O738" s="67">
        <f>IF(I738=0,"",I738/H737)</f>
        <v>1</v>
      </c>
      <c r="P738" s="68">
        <v>45</v>
      </c>
      <c r="Q738" s="245">
        <f t="shared" si="93"/>
        <v>0.97826086956521741</v>
      </c>
      <c r="R738" s="245">
        <f t="shared" si="94"/>
        <v>2.1739130434782594E-2</v>
      </c>
    </row>
    <row r="739" spans="1:18" ht="15.75" customHeight="1" x14ac:dyDescent="0.25">
      <c r="A739" s="58">
        <v>2102</v>
      </c>
      <c r="B739" s="154"/>
      <c r="C739" s="154"/>
      <c r="D739" s="154"/>
      <c r="E739" s="154"/>
      <c r="F739" s="154"/>
      <c r="G739" s="154"/>
      <c r="H739" s="154"/>
      <c r="I739" s="154"/>
      <c r="J739" s="154">
        <v>13</v>
      </c>
      <c r="K739" s="144">
        <v>12</v>
      </c>
      <c r="L739" s="237"/>
      <c r="M739" s="129"/>
      <c r="N739" s="238"/>
      <c r="O739" s="71">
        <f>IF(J739=0,"",J739/I738)</f>
        <v>0.39393939393939392</v>
      </c>
      <c r="P739" s="68">
        <v>43</v>
      </c>
      <c r="Q739" s="71">
        <f t="shared" si="93"/>
        <v>0.9555555555555556</v>
      </c>
      <c r="R739" s="71">
        <f t="shared" si="94"/>
        <v>4.4444444444444398E-2</v>
      </c>
    </row>
    <row r="740" spans="1:18" ht="15.75" customHeight="1" x14ac:dyDescent="0.25">
      <c r="A740" s="58">
        <v>2201</v>
      </c>
      <c r="B740" s="154"/>
      <c r="C740" s="154"/>
      <c r="D740" s="154"/>
      <c r="E740" s="154"/>
      <c r="F740" s="154"/>
      <c r="G740" s="154"/>
      <c r="H740" s="154"/>
      <c r="I740" s="154"/>
      <c r="J740" s="154">
        <v>22</v>
      </c>
      <c r="K740" s="144">
        <v>22</v>
      </c>
      <c r="L740" s="237"/>
      <c r="M740" s="129"/>
      <c r="N740" s="239"/>
      <c r="O740" s="129"/>
      <c r="P740" s="68">
        <v>31</v>
      </c>
      <c r="Q740" s="129"/>
      <c r="R740" s="246"/>
    </row>
    <row r="741" spans="1:18" ht="15.75" customHeight="1" x14ac:dyDescent="0.25">
      <c r="A741" s="58">
        <v>2202</v>
      </c>
      <c r="B741" s="154"/>
      <c r="C741" s="154"/>
      <c r="D741" s="154"/>
      <c r="E741" s="154"/>
      <c r="F741" s="154"/>
      <c r="G741" s="154"/>
      <c r="H741" s="154"/>
      <c r="I741" s="154"/>
      <c r="J741" s="154">
        <v>6</v>
      </c>
      <c r="K741" s="144">
        <v>4</v>
      </c>
      <c r="L741" s="237"/>
      <c r="M741" s="129"/>
      <c r="N741" s="239"/>
      <c r="O741" s="247"/>
      <c r="P741" s="109">
        <v>10</v>
      </c>
      <c r="Q741" s="248"/>
      <c r="R741" s="247"/>
    </row>
    <row r="742" spans="1:18" ht="15.75" customHeight="1" x14ac:dyDescent="0.25">
      <c r="A742" s="58">
        <v>2301</v>
      </c>
      <c r="B742" s="154"/>
      <c r="C742" s="154"/>
      <c r="D742" s="154"/>
      <c r="E742" s="154"/>
      <c r="F742" s="154"/>
      <c r="G742" s="154"/>
      <c r="H742" s="154"/>
      <c r="I742" s="154"/>
      <c r="J742" s="154">
        <v>5</v>
      </c>
      <c r="K742" s="144">
        <v>5</v>
      </c>
      <c r="L742" s="237"/>
      <c r="M742" s="129"/>
      <c r="N742" s="239"/>
      <c r="O742" s="247"/>
      <c r="P742" s="109">
        <v>6</v>
      </c>
      <c r="Q742" s="248"/>
      <c r="R742" s="247"/>
    </row>
    <row r="743" spans="1:18" ht="15.75" customHeight="1" x14ac:dyDescent="0.25">
      <c r="A743" s="58">
        <v>2302</v>
      </c>
      <c r="B743" s="154"/>
      <c r="C743" s="154"/>
      <c r="D743" s="154"/>
      <c r="E743" s="154"/>
      <c r="F743" s="154"/>
      <c r="G743" s="154"/>
      <c r="H743" s="154"/>
      <c r="I743" s="154"/>
      <c r="J743" s="154">
        <v>1</v>
      </c>
      <c r="K743" s="144">
        <v>1</v>
      </c>
      <c r="L743" s="237"/>
      <c r="M743" s="129"/>
      <c r="N743" s="239"/>
      <c r="O743" s="247"/>
      <c r="P743" s="109">
        <v>1</v>
      </c>
      <c r="Q743" s="248"/>
      <c r="R743" s="247"/>
    </row>
    <row r="744" spans="1:18" ht="15.75" customHeight="1" x14ac:dyDescent="0.25">
      <c r="A744" s="58">
        <v>2401</v>
      </c>
      <c r="B744" s="154"/>
      <c r="C744" s="154"/>
      <c r="D744" s="154"/>
      <c r="E744" s="154"/>
      <c r="F744" s="154"/>
      <c r="G744" s="154"/>
      <c r="H744" s="154"/>
      <c r="I744" s="154"/>
      <c r="J744" s="154"/>
      <c r="K744" s="144"/>
      <c r="L744" s="237"/>
      <c r="M744" s="129"/>
      <c r="N744" s="239"/>
      <c r="O744" s="129"/>
      <c r="P744" s="239"/>
      <c r="Q744" s="124"/>
      <c r="R744" s="247"/>
    </row>
    <row r="745" spans="1:18" ht="15.75" customHeight="1" x14ac:dyDescent="0.25">
      <c r="A745" s="58">
        <v>2402</v>
      </c>
      <c r="B745" s="154"/>
      <c r="C745" s="154"/>
      <c r="D745" s="154"/>
      <c r="E745" s="154"/>
      <c r="F745" s="154"/>
      <c r="G745" s="154"/>
      <c r="H745" s="154"/>
      <c r="I745" s="154"/>
      <c r="J745" s="154"/>
      <c r="K745" s="144"/>
      <c r="L745" s="237"/>
      <c r="M745" s="129"/>
      <c r="N745" s="239"/>
      <c r="O745" s="197" t="s">
        <v>83</v>
      </c>
      <c r="P745" s="82">
        <v>32</v>
      </c>
      <c r="Q745" s="111">
        <f>K748</f>
        <v>44</v>
      </c>
      <c r="R745" s="199" t="s">
        <v>11</v>
      </c>
    </row>
    <row r="746" spans="1:18" ht="15.75" customHeight="1" x14ac:dyDescent="0.25">
      <c r="A746" s="58">
        <v>2501</v>
      </c>
      <c r="B746" s="154"/>
      <c r="C746" s="154"/>
      <c r="D746" s="154"/>
      <c r="E746" s="154"/>
      <c r="F746" s="154"/>
      <c r="G746" s="154"/>
      <c r="H746" s="154"/>
      <c r="I746" s="154"/>
      <c r="J746" s="154"/>
      <c r="K746" s="144"/>
      <c r="L746" s="237"/>
      <c r="M746" s="129"/>
      <c r="N746" s="239"/>
      <c r="O746" s="198" t="s">
        <v>85</v>
      </c>
      <c r="P746" s="86">
        <f>IF(P745/B731=0,"",P745/B731)</f>
        <v>0.49230769230769234</v>
      </c>
      <c r="Q746" s="112">
        <f>IF(P745/Q745=0,"",P745/Q745)</f>
        <v>0.72727272727272729</v>
      </c>
      <c r="R746" s="200" t="s">
        <v>86</v>
      </c>
    </row>
    <row r="747" spans="1:18" ht="15.75" customHeight="1" x14ac:dyDescent="0.25">
      <c r="A747" s="58">
        <v>2502</v>
      </c>
      <c r="B747" s="154"/>
      <c r="C747" s="154"/>
      <c r="D747" s="154"/>
      <c r="E747" s="154"/>
      <c r="F747" s="154"/>
      <c r="G747" s="154"/>
      <c r="H747" s="154"/>
      <c r="I747" s="154"/>
      <c r="J747" s="154"/>
      <c r="K747" s="144"/>
      <c r="L747" s="240"/>
      <c r="M747" s="241"/>
      <c r="N747" s="242"/>
      <c r="O747" s="90"/>
      <c r="P747" s="91"/>
      <c r="Q747" s="91"/>
      <c r="R747" s="113"/>
    </row>
    <row r="748" spans="1:18" ht="18" customHeight="1" x14ac:dyDescent="0.25">
      <c r="A748" s="28"/>
      <c r="B748" s="297" t="s">
        <v>111</v>
      </c>
      <c r="C748" s="297"/>
      <c r="D748" s="297"/>
      <c r="E748" s="297"/>
      <c r="F748" s="297"/>
      <c r="G748" s="297"/>
      <c r="H748" s="297"/>
      <c r="I748" s="297"/>
      <c r="J748" s="297"/>
      <c r="K748" s="93">
        <f>SUM(K731:K744)</f>
        <v>44</v>
      </c>
      <c r="L748" s="94">
        <f>IF(K739=0,"",K739/B731)</f>
        <v>0.18461538461538463</v>
      </c>
      <c r="M748" s="94">
        <f>IF(K748=0,"",K748/B731)</f>
        <v>0.67692307692307696</v>
      </c>
      <c r="N748" s="94">
        <f>IF(K739=0,"",M748-L748)</f>
        <v>0.49230769230769234</v>
      </c>
      <c r="O748" s="3"/>
      <c r="P748" s="29"/>
      <c r="Q748" s="22"/>
      <c r="R748" s="3"/>
    </row>
    <row r="749" spans="1:18" ht="12.75" customHeight="1" x14ac:dyDescent="0.2">
      <c r="L749" s="3"/>
      <c r="M749" s="3"/>
      <c r="O749" s="3"/>
      <c r="P749" s="3"/>
    </row>
    <row r="750" spans="1:18" ht="12.75" customHeight="1" x14ac:dyDescent="0.2">
      <c r="L750" s="3"/>
      <c r="M750" s="3"/>
      <c r="O750" s="3"/>
      <c r="P750" s="3"/>
    </row>
    <row r="751" spans="1:18" ht="26.25" customHeight="1" x14ac:dyDescent="0.4">
      <c r="A751" s="166"/>
      <c r="B751" s="327" t="s">
        <v>99</v>
      </c>
      <c r="C751" s="327"/>
      <c r="D751" s="327"/>
      <c r="E751" s="327"/>
      <c r="F751" s="327"/>
      <c r="G751" s="327"/>
      <c r="H751" s="327"/>
      <c r="I751" s="327"/>
      <c r="J751" s="327"/>
      <c r="K751" s="223" t="s">
        <v>115</v>
      </c>
      <c r="L751" s="57"/>
      <c r="M751" s="57"/>
      <c r="N751" s="29"/>
      <c r="O751" s="3"/>
      <c r="P751" s="29"/>
      <c r="Q751" s="29"/>
      <c r="R751" s="29"/>
    </row>
    <row r="752" spans="1:18" ht="20.25" customHeight="1" x14ac:dyDescent="0.2">
      <c r="A752" s="319" t="s">
        <v>10</v>
      </c>
      <c r="B752" s="301" t="s">
        <v>100</v>
      </c>
      <c r="C752" s="302"/>
      <c r="D752" s="302"/>
      <c r="E752" s="302"/>
      <c r="F752" s="302"/>
      <c r="G752" s="302"/>
      <c r="H752" s="302"/>
      <c r="I752" s="302"/>
      <c r="J752" s="303"/>
      <c r="K752" s="304" t="s">
        <v>11</v>
      </c>
      <c r="L752" s="296" t="s">
        <v>3</v>
      </c>
      <c r="M752" s="296" t="s">
        <v>4</v>
      </c>
      <c r="N752" s="306" t="s">
        <v>5</v>
      </c>
      <c r="O752" s="296" t="s">
        <v>6</v>
      </c>
      <c r="P752" s="294" t="s">
        <v>7</v>
      </c>
      <c r="Q752" s="294" t="s">
        <v>8</v>
      </c>
      <c r="R752" s="296" t="s">
        <v>101</v>
      </c>
    </row>
    <row r="753" spans="1:19" ht="15.75" customHeight="1" x14ac:dyDescent="0.25">
      <c r="A753" s="320"/>
      <c r="B753" s="58" t="s">
        <v>102</v>
      </c>
      <c r="C753" s="58" t="s">
        <v>103</v>
      </c>
      <c r="D753" s="58" t="s">
        <v>104</v>
      </c>
      <c r="E753" s="58" t="s">
        <v>105</v>
      </c>
      <c r="F753" s="58" t="s">
        <v>106</v>
      </c>
      <c r="G753" s="58" t="s">
        <v>107</v>
      </c>
      <c r="H753" s="58" t="s">
        <v>108</v>
      </c>
      <c r="I753" s="58" t="s">
        <v>109</v>
      </c>
      <c r="J753" s="58" t="s">
        <v>110</v>
      </c>
      <c r="K753" s="305"/>
      <c r="L753" s="295"/>
      <c r="M753" s="295"/>
      <c r="N753" s="295"/>
      <c r="O753" s="295"/>
      <c r="P753" s="295"/>
      <c r="Q753" s="295"/>
      <c r="R753" s="295"/>
    </row>
    <row r="754" spans="1:19" ht="15.75" customHeight="1" x14ac:dyDescent="0.25">
      <c r="A754" s="58">
        <v>1801</v>
      </c>
      <c r="B754" s="154">
        <v>35</v>
      </c>
      <c r="C754" s="154"/>
      <c r="D754" s="154"/>
      <c r="E754" s="154"/>
      <c r="F754" s="154"/>
      <c r="G754" s="154"/>
      <c r="H754" s="154"/>
      <c r="I754" s="154"/>
      <c r="J754" s="154"/>
      <c r="K754" s="144"/>
      <c r="L754" s="234"/>
      <c r="M754" s="235"/>
      <c r="N754" s="236"/>
      <c r="O754" s="243"/>
      <c r="P754" s="63">
        <f>B754</f>
        <v>35</v>
      </c>
      <c r="Q754" s="244"/>
      <c r="R754" s="243"/>
    </row>
    <row r="755" spans="1:19" ht="15.75" customHeight="1" x14ac:dyDescent="0.25">
      <c r="A755" s="58">
        <v>1802</v>
      </c>
      <c r="B755" s="154"/>
      <c r="C755" s="154">
        <v>33</v>
      </c>
      <c r="D755" s="154"/>
      <c r="E755" s="154"/>
      <c r="F755" s="154"/>
      <c r="G755" s="154"/>
      <c r="H755" s="154"/>
      <c r="I755" s="154"/>
      <c r="J755" s="154"/>
      <c r="K755" s="144"/>
      <c r="L755" s="237"/>
      <c r="M755" s="129"/>
      <c r="N755" s="238"/>
      <c r="O755" s="67">
        <f>IF(C755=0,"",C755/B754)</f>
        <v>0.94285714285714284</v>
      </c>
      <c r="P755" s="68">
        <v>33</v>
      </c>
      <c r="Q755" s="245">
        <f t="shared" ref="Q755:Q762" si="95">IF(P755=0,"",P755/P754)</f>
        <v>0.94285714285714284</v>
      </c>
      <c r="R755" s="245">
        <f t="shared" ref="R755:R762" si="96">IF(P755=0,"",100%-Q755)</f>
        <v>5.7142857142857162E-2</v>
      </c>
    </row>
    <row r="756" spans="1:19" ht="15.75" customHeight="1" x14ac:dyDescent="0.25">
      <c r="A756" s="58">
        <v>1901</v>
      </c>
      <c r="B756" s="154"/>
      <c r="C756" s="154"/>
      <c r="D756" s="154">
        <v>18</v>
      </c>
      <c r="E756" s="154"/>
      <c r="F756" s="154"/>
      <c r="G756" s="154"/>
      <c r="H756" s="154"/>
      <c r="I756" s="154"/>
      <c r="J756" s="154"/>
      <c r="K756" s="144"/>
      <c r="L756" s="237"/>
      <c r="M756" s="129"/>
      <c r="N756" s="238"/>
      <c r="O756" s="67">
        <f>IF(D756=0,"",D756/C755)</f>
        <v>0.54545454545454541</v>
      </c>
      <c r="P756" s="68">
        <v>26</v>
      </c>
      <c r="Q756" s="245">
        <f t="shared" si="95"/>
        <v>0.78787878787878785</v>
      </c>
      <c r="R756" s="245">
        <f t="shared" si="96"/>
        <v>0.21212121212121215</v>
      </c>
      <c r="S756" s="8">
        <f>P756/P754</f>
        <v>0.74285714285714288</v>
      </c>
    </row>
    <row r="757" spans="1:19" ht="15.75" customHeight="1" x14ac:dyDescent="0.25">
      <c r="A757" s="58">
        <v>1902</v>
      </c>
      <c r="B757" s="154"/>
      <c r="C757" s="154"/>
      <c r="D757" s="154"/>
      <c r="E757" s="154">
        <v>10</v>
      </c>
      <c r="F757" s="154"/>
      <c r="G757" s="154"/>
      <c r="H757" s="154"/>
      <c r="I757" s="154"/>
      <c r="J757" s="154"/>
      <c r="K757" s="144"/>
      <c r="L757" s="237"/>
      <c r="M757" s="129"/>
      <c r="N757" s="238"/>
      <c r="O757" s="67">
        <f>IF(E757=0,"",E757/D756)</f>
        <v>0.55555555555555558</v>
      </c>
      <c r="P757" s="68">
        <v>23</v>
      </c>
      <c r="Q757" s="245">
        <f t="shared" si="95"/>
        <v>0.88461538461538458</v>
      </c>
      <c r="R757" s="245">
        <f t="shared" si="96"/>
        <v>0.11538461538461542</v>
      </c>
    </row>
    <row r="758" spans="1:19" ht="15.75" customHeight="1" x14ac:dyDescent="0.25">
      <c r="A758" s="58">
        <v>2001</v>
      </c>
      <c r="B758" s="154"/>
      <c r="C758" s="154"/>
      <c r="D758" s="154"/>
      <c r="E758" s="154"/>
      <c r="F758" s="154">
        <v>10</v>
      </c>
      <c r="G758" s="154"/>
      <c r="H758" s="154"/>
      <c r="I758" s="154"/>
      <c r="J758" s="154"/>
      <c r="K758" s="144"/>
      <c r="L758" s="237"/>
      <c r="M758" s="129"/>
      <c r="N758" s="238"/>
      <c r="O758" s="67">
        <f>IF(F758=0,"",F758/E757)</f>
        <v>1</v>
      </c>
      <c r="P758" s="68">
        <v>19</v>
      </c>
      <c r="Q758" s="245">
        <f t="shared" si="95"/>
        <v>0.82608695652173914</v>
      </c>
      <c r="R758" s="245">
        <f t="shared" si="96"/>
        <v>0.17391304347826086</v>
      </c>
    </row>
    <row r="759" spans="1:19" ht="15.75" customHeight="1" x14ac:dyDescent="0.25">
      <c r="A759" s="58">
        <v>2002</v>
      </c>
      <c r="B759" s="154"/>
      <c r="C759" s="154"/>
      <c r="D759" s="154"/>
      <c r="E759" s="154"/>
      <c r="F759" s="154"/>
      <c r="G759" s="154">
        <v>10</v>
      </c>
      <c r="H759" s="154"/>
      <c r="I759" s="154"/>
      <c r="J759" s="154"/>
      <c r="K759" s="144"/>
      <c r="L759" s="237"/>
      <c r="M759" s="129"/>
      <c r="N759" s="238"/>
      <c r="O759" s="67">
        <f>IF(G759=0,"",G759/F758)</f>
        <v>1</v>
      </c>
      <c r="P759" s="68">
        <v>19</v>
      </c>
      <c r="Q759" s="245">
        <f t="shared" si="95"/>
        <v>1</v>
      </c>
      <c r="R759" s="245">
        <f t="shared" si="96"/>
        <v>0</v>
      </c>
    </row>
    <row r="760" spans="1:19" ht="15.75" customHeight="1" x14ac:dyDescent="0.25">
      <c r="A760" s="58">
        <v>2101</v>
      </c>
      <c r="B760" s="154"/>
      <c r="C760" s="154"/>
      <c r="D760" s="154"/>
      <c r="E760" s="154"/>
      <c r="F760" s="154"/>
      <c r="G760" s="154"/>
      <c r="H760" s="154">
        <v>10</v>
      </c>
      <c r="I760" s="154"/>
      <c r="J760" s="154"/>
      <c r="K760" s="144"/>
      <c r="L760" s="237"/>
      <c r="M760" s="129"/>
      <c r="N760" s="238"/>
      <c r="O760" s="67">
        <f>IF(H760=0,"",H760/G759)</f>
        <v>1</v>
      </c>
      <c r="P760" s="68">
        <v>18</v>
      </c>
      <c r="Q760" s="245">
        <f t="shared" si="95"/>
        <v>0.94736842105263153</v>
      </c>
      <c r="R760" s="245">
        <f t="shared" si="96"/>
        <v>5.2631578947368474E-2</v>
      </c>
    </row>
    <row r="761" spans="1:19" ht="15.75" customHeight="1" x14ac:dyDescent="0.25">
      <c r="A761" s="58">
        <v>2102</v>
      </c>
      <c r="B761" s="154"/>
      <c r="C761" s="154"/>
      <c r="D761" s="154"/>
      <c r="E761" s="154"/>
      <c r="F761" s="154"/>
      <c r="G761" s="154"/>
      <c r="H761" s="154"/>
      <c r="I761" s="154">
        <v>10</v>
      </c>
      <c r="J761" s="154"/>
      <c r="K761" s="144">
        <v>2</v>
      </c>
      <c r="L761" s="237"/>
      <c r="M761" s="129"/>
      <c r="N761" s="238"/>
      <c r="O761" s="67">
        <f>IF(I761=0,"",I761/H760)</f>
        <v>1</v>
      </c>
      <c r="P761" s="68">
        <v>18</v>
      </c>
      <c r="Q761" s="245">
        <f t="shared" si="95"/>
        <v>1</v>
      </c>
      <c r="R761" s="245">
        <f t="shared" si="96"/>
        <v>0</v>
      </c>
    </row>
    <row r="762" spans="1:19" ht="15.75" customHeight="1" x14ac:dyDescent="0.25">
      <c r="A762" s="58">
        <v>2201</v>
      </c>
      <c r="B762" s="154"/>
      <c r="C762" s="154"/>
      <c r="D762" s="154"/>
      <c r="E762" s="154"/>
      <c r="F762" s="154"/>
      <c r="G762" s="154"/>
      <c r="H762" s="154"/>
      <c r="I762" s="154"/>
      <c r="J762" s="154">
        <v>4</v>
      </c>
      <c r="K762" s="144">
        <v>4</v>
      </c>
      <c r="L762" s="237"/>
      <c r="M762" s="129"/>
      <c r="N762" s="238"/>
      <c r="O762" s="71">
        <f>IF(J762=0,"",J762/I761)</f>
        <v>0.4</v>
      </c>
      <c r="P762" s="68">
        <v>16</v>
      </c>
      <c r="Q762" s="71">
        <f t="shared" si="95"/>
        <v>0.88888888888888884</v>
      </c>
      <c r="R762" s="71">
        <f t="shared" si="96"/>
        <v>0.11111111111111116</v>
      </c>
    </row>
    <row r="763" spans="1:19" ht="15.75" customHeight="1" x14ac:dyDescent="0.25">
      <c r="A763" s="58">
        <v>2202</v>
      </c>
      <c r="B763" s="154"/>
      <c r="C763" s="154"/>
      <c r="D763" s="154"/>
      <c r="E763" s="154"/>
      <c r="F763" s="154"/>
      <c r="G763" s="154"/>
      <c r="H763" s="154"/>
      <c r="I763" s="154"/>
      <c r="J763" s="154">
        <v>5</v>
      </c>
      <c r="K763" s="144">
        <v>4</v>
      </c>
      <c r="L763" s="237"/>
      <c r="M763" s="129"/>
      <c r="N763" s="239"/>
      <c r="O763" s="105"/>
      <c r="P763" s="68">
        <v>12</v>
      </c>
      <c r="Q763" s="105"/>
      <c r="R763" s="253"/>
    </row>
    <row r="764" spans="1:19" ht="15.75" customHeight="1" x14ac:dyDescent="0.25">
      <c r="A764" s="58">
        <v>2301</v>
      </c>
      <c r="B764" s="154"/>
      <c r="C764" s="154"/>
      <c r="D764" s="154"/>
      <c r="E764" s="154"/>
      <c r="F764" s="154"/>
      <c r="G764" s="154"/>
      <c r="H764" s="154"/>
      <c r="I764" s="154"/>
      <c r="J764" s="154">
        <v>3</v>
      </c>
      <c r="K764" s="144">
        <v>2</v>
      </c>
      <c r="L764" s="237"/>
      <c r="M764" s="129"/>
      <c r="N764" s="239"/>
      <c r="O764" s="247"/>
      <c r="P764" s="109">
        <v>8</v>
      </c>
      <c r="Q764" s="248"/>
      <c r="R764" s="247"/>
    </row>
    <row r="765" spans="1:19" ht="15.75" customHeight="1" x14ac:dyDescent="0.25">
      <c r="A765" s="58">
        <v>2302</v>
      </c>
      <c r="B765" s="154"/>
      <c r="C765" s="154"/>
      <c r="D765" s="154"/>
      <c r="E765" s="154"/>
      <c r="F765" s="154"/>
      <c r="G765" s="154"/>
      <c r="H765" s="154"/>
      <c r="I765" s="154"/>
      <c r="J765" s="154">
        <v>4</v>
      </c>
      <c r="K765" s="144">
        <v>4</v>
      </c>
      <c r="L765" s="237"/>
      <c r="M765" s="129"/>
      <c r="N765" s="239"/>
      <c r="O765" s="247"/>
      <c r="P765" s="202">
        <v>6</v>
      </c>
      <c r="Q765" s="248"/>
      <c r="R765" s="247"/>
    </row>
    <row r="766" spans="1:19" ht="15.75" customHeight="1" x14ac:dyDescent="0.25">
      <c r="A766" s="58">
        <v>2401</v>
      </c>
      <c r="B766" s="154"/>
      <c r="C766" s="154"/>
      <c r="D766" s="154"/>
      <c r="E766" s="154"/>
      <c r="F766" s="154"/>
      <c r="G766" s="154"/>
      <c r="H766" s="154"/>
      <c r="I766" s="154"/>
      <c r="J766" s="154">
        <v>1</v>
      </c>
      <c r="K766" s="144">
        <v>1</v>
      </c>
      <c r="L766" s="237"/>
      <c r="M766" s="129"/>
      <c r="N766" s="239"/>
      <c r="O766" s="249"/>
      <c r="P766" s="204">
        <v>1</v>
      </c>
      <c r="Q766" s="250"/>
      <c r="R766" s="247"/>
    </row>
    <row r="767" spans="1:19" ht="15.75" customHeight="1" x14ac:dyDescent="0.25">
      <c r="A767" s="58">
        <v>2402</v>
      </c>
      <c r="B767" s="154"/>
      <c r="C767" s="154"/>
      <c r="D767" s="154"/>
      <c r="E767" s="154"/>
      <c r="F767" s="154"/>
      <c r="G767" s="154"/>
      <c r="H767" s="154"/>
      <c r="I767" s="154"/>
      <c r="J767" s="154">
        <v>1</v>
      </c>
      <c r="K767" s="144">
        <v>1</v>
      </c>
      <c r="L767" s="237"/>
      <c r="M767" s="129"/>
      <c r="N767" s="239"/>
      <c r="O767" s="249"/>
      <c r="P767" s="204">
        <v>1</v>
      </c>
      <c r="Q767" s="250"/>
      <c r="R767" s="247"/>
    </row>
    <row r="768" spans="1:19" ht="15.75" customHeight="1" x14ac:dyDescent="0.25">
      <c r="A768" s="58">
        <v>2501</v>
      </c>
      <c r="B768" s="154"/>
      <c r="C768" s="154"/>
      <c r="D768" s="154"/>
      <c r="E768" s="154"/>
      <c r="F768" s="154"/>
      <c r="G768" s="154"/>
      <c r="H768" s="154"/>
      <c r="I768" s="154"/>
      <c r="J768" s="154"/>
      <c r="K768" s="144"/>
      <c r="L768" s="237"/>
      <c r="M768" s="129"/>
      <c r="N768" s="239"/>
      <c r="O768" s="197" t="s">
        <v>83</v>
      </c>
      <c r="P768" s="203">
        <v>9</v>
      </c>
      <c r="Q768" s="111">
        <f>K771</f>
        <v>18</v>
      </c>
      <c r="R768" s="199" t="s">
        <v>11</v>
      </c>
    </row>
    <row r="769" spans="1:23" ht="15.75" customHeight="1" x14ac:dyDescent="0.25">
      <c r="A769" s="58">
        <v>2502</v>
      </c>
      <c r="B769" s="154"/>
      <c r="C769" s="154"/>
      <c r="D769" s="154"/>
      <c r="E769" s="154"/>
      <c r="F769" s="154"/>
      <c r="G769" s="154"/>
      <c r="H769" s="154"/>
      <c r="I769" s="154"/>
      <c r="J769" s="154"/>
      <c r="K769" s="144"/>
      <c r="L769" s="237"/>
      <c r="M769" s="129"/>
      <c r="N769" s="239"/>
      <c r="O769" s="198" t="s">
        <v>85</v>
      </c>
      <c r="P769" s="86">
        <f>IF(P768/B754=0,"",P768/B754)</f>
        <v>0.25714285714285712</v>
      </c>
      <c r="Q769" s="112">
        <f>IF(P768/Q768=0,"",P768/Q768)</f>
        <v>0.5</v>
      </c>
      <c r="R769" s="200" t="s">
        <v>86</v>
      </c>
    </row>
    <row r="770" spans="1:23" ht="15.75" x14ac:dyDescent="0.25">
      <c r="A770" s="58">
        <v>2601</v>
      </c>
      <c r="B770" s="154"/>
      <c r="C770" s="154"/>
      <c r="D770" s="154"/>
      <c r="E770" s="154"/>
      <c r="F770" s="154"/>
      <c r="G770" s="154"/>
      <c r="H770" s="154"/>
      <c r="I770" s="154"/>
      <c r="J770" s="154"/>
      <c r="K770" s="144"/>
      <c r="L770" s="240"/>
      <c r="M770" s="241"/>
      <c r="N770" s="242"/>
      <c r="O770" s="90"/>
      <c r="P770" s="91"/>
      <c r="Q770" s="91"/>
      <c r="R770" s="113"/>
    </row>
    <row r="771" spans="1:23" ht="18" x14ac:dyDescent="0.25">
      <c r="A771" s="28"/>
      <c r="B771" s="297" t="s">
        <v>111</v>
      </c>
      <c r="C771" s="297"/>
      <c r="D771" s="297"/>
      <c r="E771" s="297"/>
      <c r="F771" s="297"/>
      <c r="G771" s="297"/>
      <c r="H771" s="297"/>
      <c r="I771" s="297"/>
      <c r="J771" s="297"/>
      <c r="K771" s="93">
        <f>SUM(K754:K767)</f>
        <v>18</v>
      </c>
      <c r="L771" s="94">
        <f>(SUM(K758:K762)/B754)</f>
        <v>0.17142857142857143</v>
      </c>
      <c r="M771" s="94">
        <f>IF(K771=0,"",K771/B754)</f>
        <v>0.51428571428571423</v>
      </c>
      <c r="N771" s="94">
        <f>IF(K762=0,"",M771-L771)</f>
        <v>0.3428571428571428</v>
      </c>
      <c r="O771" s="3"/>
      <c r="P771" s="29"/>
      <c r="Q771" s="22"/>
      <c r="R771" s="3"/>
    </row>
    <row r="772" spans="1:23" ht="12.75" customHeight="1" x14ac:dyDescent="0.2">
      <c r="L772" s="3"/>
      <c r="M772" s="3"/>
      <c r="O772" s="3"/>
      <c r="P772" s="3"/>
    </row>
    <row r="773" spans="1:23" ht="12.75" customHeight="1" x14ac:dyDescent="0.2">
      <c r="L773" s="3"/>
      <c r="M773" s="3"/>
      <c r="O773" s="3"/>
      <c r="P773" s="3"/>
    </row>
    <row r="774" spans="1:23" ht="26.25" customHeight="1" x14ac:dyDescent="0.4">
      <c r="A774" s="166"/>
      <c r="B774" s="327" t="s">
        <v>99</v>
      </c>
      <c r="C774" s="327"/>
      <c r="D774" s="327"/>
      <c r="E774" s="327"/>
      <c r="F774" s="327"/>
      <c r="G774" s="327"/>
      <c r="H774" s="327"/>
      <c r="I774" s="327"/>
      <c r="J774" s="327"/>
      <c r="K774" s="223" t="s">
        <v>116</v>
      </c>
      <c r="L774" s="57"/>
      <c r="M774" s="57"/>
      <c r="N774" s="29"/>
      <c r="O774" s="3"/>
      <c r="P774" s="29"/>
      <c r="Q774" s="29"/>
      <c r="R774" s="29"/>
    </row>
    <row r="775" spans="1:23" ht="20.25" customHeight="1" x14ac:dyDescent="0.2">
      <c r="A775" s="319" t="s">
        <v>10</v>
      </c>
      <c r="B775" s="301" t="s">
        <v>100</v>
      </c>
      <c r="C775" s="302"/>
      <c r="D775" s="302"/>
      <c r="E775" s="302"/>
      <c r="F775" s="302"/>
      <c r="G775" s="302"/>
      <c r="H775" s="302"/>
      <c r="I775" s="302"/>
      <c r="J775" s="303"/>
      <c r="K775" s="304" t="s">
        <v>11</v>
      </c>
      <c r="L775" s="296" t="s">
        <v>3</v>
      </c>
      <c r="M775" s="296" t="s">
        <v>4</v>
      </c>
      <c r="N775" s="306" t="s">
        <v>5</v>
      </c>
      <c r="O775" s="296" t="s">
        <v>6</v>
      </c>
      <c r="P775" s="294" t="s">
        <v>7</v>
      </c>
      <c r="Q775" s="294" t="s">
        <v>8</v>
      </c>
      <c r="R775" s="296" t="s">
        <v>101</v>
      </c>
    </row>
    <row r="776" spans="1:23" ht="15.75" customHeight="1" x14ac:dyDescent="0.25">
      <c r="A776" s="320"/>
      <c r="B776" s="58" t="s">
        <v>102</v>
      </c>
      <c r="C776" s="58" t="s">
        <v>103</v>
      </c>
      <c r="D776" s="58" t="s">
        <v>104</v>
      </c>
      <c r="E776" s="58" t="s">
        <v>105</v>
      </c>
      <c r="F776" s="58" t="s">
        <v>106</v>
      </c>
      <c r="G776" s="58" t="s">
        <v>107</v>
      </c>
      <c r="H776" s="58" t="s">
        <v>108</v>
      </c>
      <c r="I776" s="58" t="s">
        <v>109</v>
      </c>
      <c r="J776" s="58" t="s">
        <v>110</v>
      </c>
      <c r="K776" s="305"/>
      <c r="L776" s="295"/>
      <c r="M776" s="295"/>
      <c r="N776" s="295"/>
      <c r="O776" s="295"/>
      <c r="P776" s="295"/>
      <c r="Q776" s="295"/>
      <c r="R776" s="295"/>
    </row>
    <row r="777" spans="1:23" ht="15.75" customHeight="1" x14ac:dyDescent="0.25">
      <c r="A777" s="58">
        <v>1802</v>
      </c>
      <c r="B777" s="154">
        <v>78</v>
      </c>
      <c r="C777" s="154"/>
      <c r="D777" s="154"/>
      <c r="E777" s="154"/>
      <c r="F777" s="154"/>
      <c r="G777" s="154"/>
      <c r="H777" s="154"/>
      <c r="I777" s="154"/>
      <c r="J777" s="154"/>
      <c r="K777" s="144"/>
      <c r="L777" s="234"/>
      <c r="M777" s="235"/>
      <c r="N777" s="236"/>
      <c r="O777" s="243"/>
      <c r="P777" s="63">
        <f>B777</f>
        <v>78</v>
      </c>
      <c r="Q777" s="244"/>
      <c r="R777" s="243"/>
      <c r="W777" s="167">
        <f>AVERAGE(L771,L793)</f>
        <v>0.24597069597069599</v>
      </c>
    </row>
    <row r="778" spans="1:23" ht="15.75" customHeight="1" x14ac:dyDescent="0.25">
      <c r="A778" s="58">
        <v>1901</v>
      </c>
      <c r="B778" s="154"/>
      <c r="C778" s="154">
        <v>65</v>
      </c>
      <c r="D778" s="154"/>
      <c r="E778" s="154"/>
      <c r="F778" s="154"/>
      <c r="G778" s="154"/>
      <c r="H778" s="154"/>
      <c r="I778" s="154"/>
      <c r="J778" s="154"/>
      <c r="K778" s="144"/>
      <c r="L778" s="237"/>
      <c r="M778" s="129"/>
      <c r="N778" s="238"/>
      <c r="O778" s="67">
        <f>IF(C778=0,"",C778/B777)</f>
        <v>0.83333333333333337</v>
      </c>
      <c r="P778" s="68">
        <v>65</v>
      </c>
      <c r="Q778" s="245">
        <f t="shared" ref="Q778:Q785" si="97">IF(P778=0,"",P778/P777)</f>
        <v>0.83333333333333337</v>
      </c>
      <c r="R778" s="245">
        <f t="shared" ref="R778:R785" si="98">IF(P778=0,"",100%-Q778)</f>
        <v>0.16666666666666663</v>
      </c>
    </row>
    <row r="779" spans="1:23" ht="15.75" customHeight="1" x14ac:dyDescent="0.25">
      <c r="A779" s="58">
        <v>1902</v>
      </c>
      <c r="B779" s="154"/>
      <c r="C779" s="154"/>
      <c r="D779" s="154">
        <v>37</v>
      </c>
      <c r="E779" s="154"/>
      <c r="F779" s="154"/>
      <c r="G779" s="154"/>
      <c r="H779" s="154"/>
      <c r="I779" s="154"/>
      <c r="J779" s="154"/>
      <c r="K779" s="144"/>
      <c r="L779" s="237"/>
      <c r="M779" s="129"/>
      <c r="N779" s="238"/>
      <c r="O779" s="67">
        <f>IF(D779=0,"",D779/C778)</f>
        <v>0.56923076923076921</v>
      </c>
      <c r="P779" s="68">
        <v>55</v>
      </c>
      <c r="Q779" s="245">
        <f t="shared" si="97"/>
        <v>0.84615384615384615</v>
      </c>
      <c r="R779" s="245">
        <f t="shared" si="98"/>
        <v>0.15384615384615385</v>
      </c>
      <c r="S779" s="8">
        <f>P779/P777</f>
        <v>0.70512820512820518</v>
      </c>
    </row>
    <row r="780" spans="1:23" ht="15.75" customHeight="1" x14ac:dyDescent="0.25">
      <c r="A780" s="58">
        <v>2001</v>
      </c>
      <c r="B780" s="154"/>
      <c r="C780" s="154"/>
      <c r="D780" s="154"/>
      <c r="E780" s="154">
        <v>35</v>
      </c>
      <c r="F780" s="154"/>
      <c r="G780" s="154"/>
      <c r="H780" s="154"/>
      <c r="I780" s="154"/>
      <c r="J780" s="154"/>
      <c r="K780" s="144"/>
      <c r="L780" s="237"/>
      <c r="M780" s="129"/>
      <c r="N780" s="238"/>
      <c r="O780" s="67">
        <f>IF(E780=0,"",E780/D779)</f>
        <v>0.94594594594594594</v>
      </c>
      <c r="P780" s="68">
        <v>50</v>
      </c>
      <c r="Q780" s="245">
        <f t="shared" si="97"/>
        <v>0.90909090909090906</v>
      </c>
      <c r="R780" s="245">
        <f t="shared" si="98"/>
        <v>9.0909090909090939E-2</v>
      </c>
    </row>
    <row r="781" spans="1:23" ht="15.75" customHeight="1" x14ac:dyDescent="0.25">
      <c r="A781" s="58">
        <v>2002</v>
      </c>
      <c r="B781" s="154"/>
      <c r="C781" s="154"/>
      <c r="D781" s="154"/>
      <c r="E781" s="154"/>
      <c r="F781" s="154">
        <v>35</v>
      </c>
      <c r="G781" s="154"/>
      <c r="H781" s="154"/>
      <c r="I781" s="154"/>
      <c r="J781" s="154"/>
      <c r="K781" s="144"/>
      <c r="L781" s="237"/>
      <c r="M781" s="129"/>
      <c r="N781" s="238"/>
      <c r="O781" s="67">
        <f>IF(F781=0,"",F781/E780)</f>
        <v>1</v>
      </c>
      <c r="P781" s="68">
        <v>49</v>
      </c>
      <c r="Q781" s="245">
        <f t="shared" si="97"/>
        <v>0.98</v>
      </c>
      <c r="R781" s="245">
        <f t="shared" si="98"/>
        <v>2.0000000000000018E-2</v>
      </c>
    </row>
    <row r="782" spans="1:23" ht="15.75" customHeight="1" x14ac:dyDescent="0.25">
      <c r="A782" s="58">
        <v>2101</v>
      </c>
      <c r="B782" s="154"/>
      <c r="C782" s="154"/>
      <c r="D782" s="154"/>
      <c r="E782" s="154"/>
      <c r="F782" s="154"/>
      <c r="G782" s="154">
        <v>35</v>
      </c>
      <c r="H782" s="154"/>
      <c r="I782" s="154"/>
      <c r="J782" s="154"/>
      <c r="K782" s="144"/>
      <c r="L782" s="237"/>
      <c r="M782" s="129"/>
      <c r="N782" s="238"/>
      <c r="O782" s="67">
        <f>IF(G782=0,"",G782/F781)</f>
        <v>1</v>
      </c>
      <c r="P782" s="68">
        <v>46</v>
      </c>
      <c r="Q782" s="245">
        <f t="shared" si="97"/>
        <v>0.93877551020408168</v>
      </c>
      <c r="R782" s="245">
        <f t="shared" si="98"/>
        <v>6.1224489795918324E-2</v>
      </c>
    </row>
    <row r="783" spans="1:23" ht="15.75" customHeight="1" x14ac:dyDescent="0.25">
      <c r="A783" s="58">
        <v>2102</v>
      </c>
      <c r="B783" s="154"/>
      <c r="C783" s="154"/>
      <c r="D783" s="154"/>
      <c r="E783" s="154"/>
      <c r="F783" s="154"/>
      <c r="G783" s="154"/>
      <c r="H783" s="154">
        <v>35</v>
      </c>
      <c r="I783" s="154"/>
      <c r="J783" s="154"/>
      <c r="K783" s="144"/>
      <c r="L783" s="237"/>
      <c r="M783" s="129"/>
      <c r="N783" s="238"/>
      <c r="O783" s="67">
        <f>IF(H783=0,"",H783/G782)</f>
        <v>1</v>
      </c>
      <c r="P783" s="68">
        <v>46</v>
      </c>
      <c r="Q783" s="245">
        <f t="shared" si="97"/>
        <v>1</v>
      </c>
      <c r="R783" s="245">
        <f t="shared" si="98"/>
        <v>0</v>
      </c>
    </row>
    <row r="784" spans="1:23" ht="15.75" customHeight="1" x14ac:dyDescent="0.25">
      <c r="A784" s="58">
        <v>2201</v>
      </c>
      <c r="B784" s="154"/>
      <c r="C784" s="154"/>
      <c r="D784" s="154"/>
      <c r="E784" s="154"/>
      <c r="F784" s="154"/>
      <c r="G784" s="154"/>
      <c r="H784" s="154"/>
      <c r="I784" s="154">
        <v>35</v>
      </c>
      <c r="J784" s="154"/>
      <c r="K784" s="144"/>
      <c r="L784" s="237"/>
      <c r="M784" s="129"/>
      <c r="N784" s="238"/>
      <c r="O784" s="67">
        <f>IF(I784=0,"",I784/H783)</f>
        <v>1</v>
      </c>
      <c r="P784" s="68">
        <v>46</v>
      </c>
      <c r="Q784" s="245">
        <f t="shared" si="97"/>
        <v>1</v>
      </c>
      <c r="R784" s="245">
        <f t="shared" si="98"/>
        <v>0</v>
      </c>
    </row>
    <row r="785" spans="1:18" ht="15.75" customHeight="1" x14ac:dyDescent="0.25">
      <c r="A785" s="58">
        <v>2202</v>
      </c>
      <c r="B785" s="154"/>
      <c r="C785" s="154"/>
      <c r="D785" s="154"/>
      <c r="E785" s="154"/>
      <c r="F785" s="154"/>
      <c r="G785" s="154"/>
      <c r="H785" s="154"/>
      <c r="I785" s="154"/>
      <c r="J785" s="154">
        <v>25</v>
      </c>
      <c r="K785" s="144">
        <v>25</v>
      </c>
      <c r="L785" s="237"/>
      <c r="M785" s="129"/>
      <c r="N785" s="238"/>
      <c r="O785" s="71">
        <f>IF(J785=0,"",J785/I784)</f>
        <v>0.7142857142857143</v>
      </c>
      <c r="P785" s="68">
        <v>44</v>
      </c>
      <c r="Q785" s="71">
        <f t="shared" si="97"/>
        <v>0.95652173913043481</v>
      </c>
      <c r="R785" s="71">
        <f t="shared" si="98"/>
        <v>4.3478260869565188E-2</v>
      </c>
    </row>
    <row r="786" spans="1:18" ht="15.75" customHeight="1" x14ac:dyDescent="0.25">
      <c r="A786" s="58">
        <v>2301</v>
      </c>
      <c r="B786" s="154"/>
      <c r="C786" s="154"/>
      <c r="D786" s="154"/>
      <c r="E786" s="154"/>
      <c r="F786" s="154"/>
      <c r="G786" s="154"/>
      <c r="H786" s="154"/>
      <c r="I786" s="154"/>
      <c r="J786" s="154">
        <v>12</v>
      </c>
      <c r="K786" s="144">
        <v>12</v>
      </c>
      <c r="L786" s="237"/>
      <c r="M786" s="129"/>
      <c r="N786" s="239"/>
      <c r="O786" s="105"/>
      <c r="P786" s="68">
        <v>17</v>
      </c>
      <c r="Q786" s="105"/>
      <c r="R786" s="253"/>
    </row>
    <row r="787" spans="1:18" ht="15.75" customHeight="1" x14ac:dyDescent="0.25">
      <c r="A787" s="58">
        <v>2302</v>
      </c>
      <c r="B787" s="154"/>
      <c r="C787" s="154"/>
      <c r="D787" s="154"/>
      <c r="E787" s="154"/>
      <c r="F787" s="154"/>
      <c r="G787" s="154"/>
      <c r="H787" s="154"/>
      <c r="I787" s="154"/>
      <c r="J787" s="154">
        <v>6</v>
      </c>
      <c r="K787" s="144">
        <v>6</v>
      </c>
      <c r="L787" s="237"/>
      <c r="M787" s="129"/>
      <c r="N787" s="239"/>
      <c r="O787" s="247"/>
      <c r="P787" s="109">
        <v>6</v>
      </c>
      <c r="Q787" s="248"/>
      <c r="R787" s="247"/>
    </row>
    <row r="788" spans="1:18" ht="15.75" customHeight="1" x14ac:dyDescent="0.25">
      <c r="A788" s="58">
        <v>2401</v>
      </c>
      <c r="B788" s="154"/>
      <c r="C788" s="154"/>
      <c r="D788" s="154"/>
      <c r="E788" s="154"/>
      <c r="F788" s="154"/>
      <c r="G788" s="154"/>
      <c r="H788" s="154"/>
      <c r="I788" s="154"/>
      <c r="J788" s="154"/>
      <c r="K788" s="144"/>
      <c r="L788" s="237"/>
      <c r="M788" s="129"/>
      <c r="N788" s="239"/>
      <c r="O788" s="247"/>
      <c r="P788" s="109"/>
      <c r="Q788" s="248"/>
      <c r="R788" s="247"/>
    </row>
    <row r="789" spans="1:18" ht="15.75" customHeight="1" x14ac:dyDescent="0.25">
      <c r="A789" s="58">
        <v>2402</v>
      </c>
      <c r="B789" s="154"/>
      <c r="C789" s="154"/>
      <c r="D789" s="154"/>
      <c r="E789" s="154"/>
      <c r="F789" s="154"/>
      <c r="G789" s="154"/>
      <c r="H789" s="154"/>
      <c r="I789" s="154"/>
      <c r="J789" s="154"/>
      <c r="K789" s="144"/>
      <c r="L789" s="237"/>
      <c r="M789" s="129"/>
      <c r="N789" s="239"/>
      <c r="O789" s="129"/>
      <c r="P789" s="239"/>
      <c r="Q789" s="124"/>
      <c r="R789" s="247"/>
    </row>
    <row r="790" spans="1:18" ht="15.75" customHeight="1" x14ac:dyDescent="0.25">
      <c r="A790" s="58">
        <v>2501</v>
      </c>
      <c r="B790" s="154"/>
      <c r="C790" s="154"/>
      <c r="D790" s="154"/>
      <c r="E790" s="154"/>
      <c r="F790" s="154"/>
      <c r="G790" s="154"/>
      <c r="H790" s="154"/>
      <c r="I790" s="154"/>
      <c r="J790" s="154"/>
      <c r="K790" s="144"/>
      <c r="L790" s="237"/>
      <c r="M790" s="129"/>
      <c r="N790" s="239"/>
      <c r="O790" s="197" t="s">
        <v>83</v>
      </c>
      <c r="P790" s="82">
        <v>31</v>
      </c>
      <c r="Q790" s="111">
        <f>K793</f>
        <v>43</v>
      </c>
      <c r="R790" s="199" t="s">
        <v>11</v>
      </c>
    </row>
    <row r="791" spans="1:18" ht="15.75" customHeight="1" x14ac:dyDescent="0.25">
      <c r="A791" s="58">
        <v>2502</v>
      </c>
      <c r="B791" s="154"/>
      <c r="C791" s="154"/>
      <c r="D791" s="154"/>
      <c r="E791" s="154"/>
      <c r="F791" s="154"/>
      <c r="G791" s="154"/>
      <c r="H791" s="154"/>
      <c r="I791" s="154"/>
      <c r="J791" s="154"/>
      <c r="K791" s="144"/>
      <c r="L791" s="237"/>
      <c r="M791" s="129"/>
      <c r="N791" s="239"/>
      <c r="O791" s="198" t="s">
        <v>85</v>
      </c>
      <c r="P791" s="86">
        <f>IF(P790/B777=0,"",P790/B777)</f>
        <v>0.39743589743589741</v>
      </c>
      <c r="Q791" s="112">
        <f>IF(P790/Q790=0,"",P790/Q790)</f>
        <v>0.72093023255813948</v>
      </c>
      <c r="R791" s="200" t="s">
        <v>86</v>
      </c>
    </row>
    <row r="792" spans="1:18" ht="15.75" x14ac:dyDescent="0.25">
      <c r="A792" s="58">
        <v>2601</v>
      </c>
      <c r="B792" s="154"/>
      <c r="C792" s="154"/>
      <c r="D792" s="154"/>
      <c r="E792" s="154"/>
      <c r="F792" s="154"/>
      <c r="G792" s="154"/>
      <c r="H792" s="154"/>
      <c r="I792" s="154"/>
      <c r="J792" s="154"/>
      <c r="K792" s="144"/>
      <c r="L792" s="240"/>
      <c r="M792" s="241"/>
      <c r="N792" s="242"/>
      <c r="O792" s="90"/>
      <c r="P792" s="91"/>
      <c r="Q792" s="91"/>
      <c r="R792" s="113"/>
    </row>
    <row r="793" spans="1:18" ht="18" customHeight="1" x14ac:dyDescent="0.25">
      <c r="A793" s="28"/>
      <c r="B793" s="297" t="s">
        <v>111</v>
      </c>
      <c r="C793" s="297"/>
      <c r="D793" s="297"/>
      <c r="E793" s="297"/>
      <c r="F793" s="297"/>
      <c r="G793" s="297"/>
      <c r="H793" s="297"/>
      <c r="I793" s="297"/>
      <c r="J793" s="297"/>
      <c r="K793" s="93">
        <f>SUM(K777:K789)</f>
        <v>43</v>
      </c>
      <c r="L793" s="94">
        <f>IF(K785=0,"",K785/B777)</f>
        <v>0.32051282051282054</v>
      </c>
      <c r="M793" s="94">
        <f>IF(K793=0,"",K793/B777)</f>
        <v>0.55128205128205132</v>
      </c>
      <c r="N793" s="94">
        <f>IF(K785=0,"",M793-L793)</f>
        <v>0.23076923076923078</v>
      </c>
      <c r="O793" s="3"/>
      <c r="P793" s="29"/>
      <c r="Q793" s="22"/>
      <c r="R793" s="3"/>
    </row>
    <row r="794" spans="1:18" ht="12.75" customHeight="1" x14ac:dyDescent="0.2">
      <c r="L794" s="3"/>
      <c r="M794" s="3"/>
      <c r="O794" s="3"/>
      <c r="P794" s="3"/>
    </row>
    <row r="795" spans="1:18" ht="12.75" customHeight="1" x14ac:dyDescent="0.2">
      <c r="L795" s="3"/>
      <c r="M795" s="3"/>
      <c r="O795" s="3"/>
      <c r="P795" s="3"/>
    </row>
    <row r="796" spans="1:18" ht="26.25" customHeight="1" x14ac:dyDescent="0.4">
      <c r="A796" s="166"/>
      <c r="B796" s="327" t="s">
        <v>99</v>
      </c>
      <c r="C796" s="327"/>
      <c r="D796" s="327"/>
      <c r="E796" s="327"/>
      <c r="F796" s="327"/>
      <c r="G796" s="327"/>
      <c r="H796" s="327"/>
      <c r="I796" s="327"/>
      <c r="J796" s="327"/>
      <c r="K796" s="223" t="s">
        <v>117</v>
      </c>
      <c r="L796" s="57"/>
      <c r="M796" s="57"/>
      <c r="N796" s="29"/>
      <c r="O796" s="3"/>
      <c r="P796" s="29"/>
      <c r="Q796" s="29"/>
      <c r="R796" s="29"/>
    </row>
    <row r="797" spans="1:18" ht="20.25" customHeight="1" x14ac:dyDescent="0.2">
      <c r="A797" s="319" t="s">
        <v>10</v>
      </c>
      <c r="B797" s="301" t="s">
        <v>100</v>
      </c>
      <c r="C797" s="302"/>
      <c r="D797" s="302"/>
      <c r="E797" s="302"/>
      <c r="F797" s="302"/>
      <c r="G797" s="302"/>
      <c r="H797" s="302"/>
      <c r="I797" s="302"/>
      <c r="J797" s="303"/>
      <c r="K797" s="304" t="s">
        <v>11</v>
      </c>
      <c r="L797" s="296" t="s">
        <v>3</v>
      </c>
      <c r="M797" s="296" t="s">
        <v>4</v>
      </c>
      <c r="N797" s="306" t="s">
        <v>5</v>
      </c>
      <c r="O797" s="296" t="s">
        <v>6</v>
      </c>
      <c r="P797" s="294" t="s">
        <v>7</v>
      </c>
      <c r="Q797" s="294" t="s">
        <v>8</v>
      </c>
      <c r="R797" s="296" t="s">
        <v>101</v>
      </c>
    </row>
    <row r="798" spans="1:18" ht="15.75" customHeight="1" x14ac:dyDescent="0.25">
      <c r="A798" s="320"/>
      <c r="B798" s="58" t="s">
        <v>102</v>
      </c>
      <c r="C798" s="58" t="s">
        <v>103</v>
      </c>
      <c r="D798" s="58" t="s">
        <v>104</v>
      </c>
      <c r="E798" s="58" t="s">
        <v>105</v>
      </c>
      <c r="F798" s="58" t="s">
        <v>106</v>
      </c>
      <c r="G798" s="58" t="s">
        <v>107</v>
      </c>
      <c r="H798" s="58" t="s">
        <v>108</v>
      </c>
      <c r="I798" s="58" t="s">
        <v>109</v>
      </c>
      <c r="J798" s="58" t="s">
        <v>110</v>
      </c>
      <c r="K798" s="305"/>
      <c r="L798" s="295"/>
      <c r="M798" s="295"/>
      <c r="N798" s="295"/>
      <c r="O798" s="295"/>
      <c r="P798" s="295"/>
      <c r="Q798" s="295"/>
      <c r="R798" s="295"/>
    </row>
    <row r="799" spans="1:18" ht="15.75" customHeight="1" x14ac:dyDescent="0.25">
      <c r="A799" s="58">
        <v>1901</v>
      </c>
      <c r="B799" s="154">
        <v>36</v>
      </c>
      <c r="C799" s="154"/>
      <c r="D799" s="154"/>
      <c r="E799" s="154"/>
      <c r="F799" s="154"/>
      <c r="G799" s="154"/>
      <c r="H799" s="154"/>
      <c r="I799" s="154"/>
      <c r="J799" s="154"/>
      <c r="K799" s="144"/>
      <c r="L799" s="234"/>
      <c r="M799" s="235"/>
      <c r="N799" s="236"/>
      <c r="O799" s="243"/>
      <c r="P799" s="63">
        <f>B799</f>
        <v>36</v>
      </c>
      <c r="Q799" s="244"/>
      <c r="R799" s="243"/>
    </row>
    <row r="800" spans="1:18" ht="15.75" customHeight="1" x14ac:dyDescent="0.25">
      <c r="A800" s="58">
        <v>1902</v>
      </c>
      <c r="B800" s="154"/>
      <c r="C800" s="154">
        <v>33</v>
      </c>
      <c r="D800" s="154"/>
      <c r="E800" s="154"/>
      <c r="F800" s="154"/>
      <c r="G800" s="154"/>
      <c r="H800" s="154"/>
      <c r="I800" s="154"/>
      <c r="J800" s="154"/>
      <c r="K800" s="144"/>
      <c r="L800" s="237"/>
      <c r="M800" s="129"/>
      <c r="N800" s="238"/>
      <c r="O800" s="67">
        <f>IF(C800=0,"",C800/B799)</f>
        <v>0.91666666666666663</v>
      </c>
      <c r="P800" s="68">
        <v>33</v>
      </c>
      <c r="Q800" s="245">
        <f t="shared" ref="Q800:Q807" si="99">IF(P800=0,"",P800/P799)</f>
        <v>0.91666666666666663</v>
      </c>
      <c r="R800" s="245">
        <f t="shared" ref="R800:R807" si="100">IF(P800=0,"",100%-Q800)</f>
        <v>8.333333333333337E-2</v>
      </c>
    </row>
    <row r="801" spans="1:19" ht="15.75" customHeight="1" x14ac:dyDescent="0.25">
      <c r="A801" s="58">
        <v>2001</v>
      </c>
      <c r="B801" s="154"/>
      <c r="C801" s="154"/>
      <c r="D801" s="154">
        <v>15</v>
      </c>
      <c r="E801" s="154"/>
      <c r="F801" s="154"/>
      <c r="G801" s="154"/>
      <c r="H801" s="154"/>
      <c r="I801" s="154"/>
      <c r="J801" s="154"/>
      <c r="K801" s="144"/>
      <c r="L801" s="237"/>
      <c r="M801" s="129"/>
      <c r="N801" s="238"/>
      <c r="O801" s="67">
        <f>IF(D801=0,"",D801/C800)</f>
        <v>0.45454545454545453</v>
      </c>
      <c r="P801" s="68">
        <v>28</v>
      </c>
      <c r="Q801" s="245">
        <f t="shared" si="99"/>
        <v>0.84848484848484851</v>
      </c>
      <c r="R801" s="245">
        <f t="shared" si="100"/>
        <v>0.15151515151515149</v>
      </c>
      <c r="S801" s="8">
        <f>P801/P799</f>
        <v>0.77777777777777779</v>
      </c>
    </row>
    <row r="802" spans="1:19" ht="15.75" customHeight="1" x14ac:dyDescent="0.25">
      <c r="A802" s="58">
        <v>2002</v>
      </c>
      <c r="B802" s="154"/>
      <c r="C802" s="154"/>
      <c r="D802" s="154"/>
      <c r="E802" s="154">
        <v>15</v>
      </c>
      <c r="F802" s="154"/>
      <c r="G802" s="154"/>
      <c r="H802" s="154"/>
      <c r="I802" s="154"/>
      <c r="J802" s="154"/>
      <c r="K802" s="144"/>
      <c r="L802" s="237"/>
      <c r="M802" s="129"/>
      <c r="N802" s="238"/>
      <c r="O802" s="67">
        <f>IF(E802=0,"",E802/D801)</f>
        <v>1</v>
      </c>
      <c r="P802" s="68">
        <v>28</v>
      </c>
      <c r="Q802" s="245">
        <f t="shared" si="99"/>
        <v>1</v>
      </c>
      <c r="R802" s="245">
        <f t="shared" si="100"/>
        <v>0</v>
      </c>
    </row>
    <row r="803" spans="1:19" ht="15.75" customHeight="1" x14ac:dyDescent="0.25">
      <c r="A803" s="58">
        <v>2101</v>
      </c>
      <c r="B803" s="154"/>
      <c r="C803" s="154"/>
      <c r="D803" s="154"/>
      <c r="E803" s="154"/>
      <c r="F803" s="154">
        <v>15</v>
      </c>
      <c r="G803" s="154"/>
      <c r="H803" s="154"/>
      <c r="I803" s="154"/>
      <c r="J803" s="154"/>
      <c r="K803" s="144"/>
      <c r="L803" s="237"/>
      <c r="M803" s="129"/>
      <c r="N803" s="238"/>
      <c r="O803" s="67">
        <f>IF(F803=0,"",F803/E802)</f>
        <v>1</v>
      </c>
      <c r="P803" s="68">
        <v>26</v>
      </c>
      <c r="Q803" s="245">
        <f t="shared" si="99"/>
        <v>0.9285714285714286</v>
      </c>
      <c r="R803" s="245">
        <f t="shared" si="100"/>
        <v>7.1428571428571397E-2</v>
      </c>
    </row>
    <row r="804" spans="1:19" ht="15.75" customHeight="1" x14ac:dyDescent="0.25">
      <c r="A804" s="58">
        <v>2102</v>
      </c>
      <c r="B804" s="154"/>
      <c r="C804" s="154"/>
      <c r="D804" s="154"/>
      <c r="E804" s="154"/>
      <c r="F804" s="154"/>
      <c r="G804" s="154">
        <v>10</v>
      </c>
      <c r="H804" s="154"/>
      <c r="I804" s="154"/>
      <c r="J804" s="154"/>
      <c r="K804" s="144"/>
      <c r="L804" s="237"/>
      <c r="M804" s="129"/>
      <c r="N804" s="238"/>
      <c r="O804" s="67">
        <f>IF(G804=0,"",G804/F803)</f>
        <v>0.66666666666666663</v>
      </c>
      <c r="P804" s="68">
        <v>26</v>
      </c>
      <c r="Q804" s="245">
        <f t="shared" si="99"/>
        <v>1</v>
      </c>
      <c r="R804" s="245">
        <f t="shared" si="100"/>
        <v>0</v>
      </c>
    </row>
    <row r="805" spans="1:19" ht="15.75" customHeight="1" x14ac:dyDescent="0.25">
      <c r="A805" s="58">
        <v>2201</v>
      </c>
      <c r="B805" s="154"/>
      <c r="C805" s="154"/>
      <c r="D805" s="154"/>
      <c r="E805" s="154"/>
      <c r="F805" s="154"/>
      <c r="G805" s="154"/>
      <c r="H805" s="154">
        <v>10</v>
      </c>
      <c r="I805" s="154"/>
      <c r="J805" s="154"/>
      <c r="K805" s="144">
        <v>1</v>
      </c>
      <c r="L805" s="237"/>
      <c r="M805" s="129"/>
      <c r="N805" s="238"/>
      <c r="O805" s="67">
        <f>IF(H805=0,"",H805/G804)</f>
        <v>1</v>
      </c>
      <c r="P805" s="68">
        <v>26</v>
      </c>
      <c r="Q805" s="245">
        <f t="shared" si="99"/>
        <v>1</v>
      </c>
      <c r="R805" s="245">
        <f t="shared" si="100"/>
        <v>0</v>
      </c>
    </row>
    <row r="806" spans="1:19" ht="15.75" customHeight="1" x14ac:dyDescent="0.25">
      <c r="A806" s="58">
        <v>2202</v>
      </c>
      <c r="B806" s="154"/>
      <c r="C806" s="154"/>
      <c r="D806" s="154"/>
      <c r="E806" s="154"/>
      <c r="F806" s="154"/>
      <c r="G806" s="154"/>
      <c r="H806" s="154"/>
      <c r="I806" s="154">
        <v>10</v>
      </c>
      <c r="J806" s="154"/>
      <c r="K806" s="144"/>
      <c r="L806" s="237"/>
      <c r="M806" s="129"/>
      <c r="N806" s="238"/>
      <c r="O806" s="67">
        <f>IF(I806=0,"",I806/H805)</f>
        <v>1</v>
      </c>
      <c r="P806" s="68">
        <v>23</v>
      </c>
      <c r="Q806" s="245">
        <f t="shared" si="99"/>
        <v>0.88461538461538458</v>
      </c>
      <c r="R806" s="245">
        <f t="shared" si="100"/>
        <v>0.11538461538461542</v>
      </c>
    </row>
    <row r="807" spans="1:19" ht="15.75" customHeight="1" x14ac:dyDescent="0.25">
      <c r="A807" s="58">
        <v>2301</v>
      </c>
      <c r="B807" s="154"/>
      <c r="C807" s="154"/>
      <c r="D807" s="154"/>
      <c r="E807" s="154"/>
      <c r="F807" s="154"/>
      <c r="G807" s="154"/>
      <c r="H807" s="154"/>
      <c r="I807" s="154"/>
      <c r="J807" s="154">
        <v>7</v>
      </c>
      <c r="K807" s="144">
        <v>6</v>
      </c>
      <c r="L807" s="237"/>
      <c r="M807" s="129"/>
      <c r="N807" s="238"/>
      <c r="O807" s="71">
        <f>IF(J807=0,"",J807/I806)</f>
        <v>0.7</v>
      </c>
      <c r="P807" s="68">
        <v>23</v>
      </c>
      <c r="Q807" s="71">
        <f t="shared" si="99"/>
        <v>1</v>
      </c>
      <c r="R807" s="71">
        <f t="shared" si="100"/>
        <v>0</v>
      </c>
    </row>
    <row r="808" spans="1:19" ht="15.75" customHeight="1" x14ac:dyDescent="0.25">
      <c r="A808" s="58">
        <v>2302</v>
      </c>
      <c r="B808" s="154"/>
      <c r="C808" s="154"/>
      <c r="D808" s="154"/>
      <c r="E808" s="154"/>
      <c r="F808" s="154"/>
      <c r="G808" s="154"/>
      <c r="H808" s="154"/>
      <c r="I808" s="154"/>
      <c r="J808" s="154">
        <v>11</v>
      </c>
      <c r="K808" s="144">
        <v>10</v>
      </c>
      <c r="L808" s="237"/>
      <c r="M808" s="129"/>
      <c r="N808" s="239"/>
      <c r="O808" s="105"/>
      <c r="P808" s="68">
        <v>14</v>
      </c>
      <c r="Q808" s="105"/>
      <c r="R808" s="253"/>
    </row>
    <row r="809" spans="1:19" ht="15.75" customHeight="1" x14ac:dyDescent="0.25">
      <c r="A809" s="58">
        <v>2401</v>
      </c>
      <c r="B809" s="154"/>
      <c r="C809" s="154"/>
      <c r="D809" s="154"/>
      <c r="E809" s="154"/>
      <c r="F809" s="154"/>
      <c r="G809" s="154"/>
      <c r="H809" s="154"/>
      <c r="I809" s="154"/>
      <c r="J809" s="154">
        <v>4</v>
      </c>
      <c r="K809" s="144"/>
      <c r="L809" s="237"/>
      <c r="M809" s="129"/>
      <c r="N809" s="239"/>
      <c r="O809" s="247"/>
      <c r="P809" s="202">
        <v>5</v>
      </c>
      <c r="Q809" s="248"/>
      <c r="R809" s="247"/>
    </row>
    <row r="810" spans="1:19" ht="15.75" customHeight="1" x14ac:dyDescent="0.25">
      <c r="A810" s="58">
        <v>2402</v>
      </c>
      <c r="B810" s="154"/>
      <c r="C810" s="154"/>
      <c r="D810" s="154"/>
      <c r="E810" s="154"/>
      <c r="F810" s="154"/>
      <c r="G810" s="154"/>
      <c r="H810" s="154"/>
      <c r="I810" s="154"/>
      <c r="J810" s="154">
        <v>2</v>
      </c>
      <c r="K810" s="144">
        <v>1</v>
      </c>
      <c r="L810" s="237"/>
      <c r="M810" s="129"/>
      <c r="N810" s="239"/>
      <c r="O810" s="249"/>
      <c r="P810" s="204">
        <v>5</v>
      </c>
      <c r="Q810" s="250"/>
      <c r="R810" s="247"/>
    </row>
    <row r="811" spans="1:19" ht="15.75" customHeight="1" x14ac:dyDescent="0.25">
      <c r="A811" s="58">
        <v>2501</v>
      </c>
      <c r="B811" s="154"/>
      <c r="C811" s="154"/>
      <c r="D811" s="154"/>
      <c r="E811" s="154"/>
      <c r="F811" s="154"/>
      <c r="G811" s="154"/>
      <c r="H811" s="154"/>
      <c r="I811" s="154"/>
      <c r="J811" s="154">
        <v>1</v>
      </c>
      <c r="K811" s="144">
        <v>2</v>
      </c>
      <c r="L811" s="237"/>
      <c r="M811" s="129"/>
      <c r="N811" s="239"/>
      <c r="O811" s="249"/>
      <c r="P811" s="204">
        <v>3</v>
      </c>
      <c r="Q811" s="250"/>
      <c r="R811" s="247"/>
    </row>
    <row r="812" spans="1:19" ht="15.75" customHeight="1" x14ac:dyDescent="0.25">
      <c r="A812" s="58">
        <v>2502</v>
      </c>
      <c r="B812" s="154"/>
      <c r="C812" s="154"/>
      <c r="D812" s="154"/>
      <c r="E812" s="154"/>
      <c r="F812" s="154"/>
      <c r="G812" s="154"/>
      <c r="H812" s="154"/>
      <c r="I812" s="154"/>
      <c r="J812" s="154">
        <v>1</v>
      </c>
      <c r="K812" s="144">
        <v>1</v>
      </c>
      <c r="L812" s="237"/>
      <c r="M812" s="129"/>
      <c r="N812" s="239"/>
      <c r="O812" s="197" t="s">
        <v>83</v>
      </c>
      <c r="P812" s="203">
        <v>16</v>
      </c>
      <c r="Q812" s="111">
        <f>K815</f>
        <v>21</v>
      </c>
      <c r="R812" s="199" t="s">
        <v>11</v>
      </c>
    </row>
    <row r="813" spans="1:19" ht="15.75" customHeight="1" x14ac:dyDescent="0.25">
      <c r="A813" s="58">
        <v>2601</v>
      </c>
      <c r="B813" s="154"/>
      <c r="C813" s="154"/>
      <c r="D813" s="154"/>
      <c r="E813" s="154"/>
      <c r="F813" s="154"/>
      <c r="G813" s="154"/>
      <c r="H813" s="154"/>
      <c r="I813" s="154"/>
      <c r="J813" s="154"/>
      <c r="K813" s="144"/>
      <c r="L813" s="237"/>
      <c r="M813" s="129"/>
      <c r="N813" s="239"/>
      <c r="O813" s="198" t="s">
        <v>85</v>
      </c>
      <c r="P813" s="86">
        <f>IF(P812/B799=0,"",P812/B799)</f>
        <v>0.44444444444444442</v>
      </c>
      <c r="Q813" s="112">
        <f>IF(P812/Q812=0,"",P812/Q812)</f>
        <v>0.76190476190476186</v>
      </c>
      <c r="R813" s="200" t="s">
        <v>86</v>
      </c>
    </row>
    <row r="814" spans="1:19" ht="15.75" customHeight="1" x14ac:dyDescent="0.25">
      <c r="A814" s="58">
        <v>2602</v>
      </c>
      <c r="B814" s="154"/>
      <c r="C814" s="154"/>
      <c r="D814" s="154"/>
      <c r="E814" s="154"/>
      <c r="F814" s="154"/>
      <c r="G814" s="154"/>
      <c r="H814" s="154"/>
      <c r="I814" s="154"/>
      <c r="J814" s="154"/>
      <c r="K814" s="144"/>
      <c r="L814" s="240"/>
      <c r="M814" s="241"/>
      <c r="N814" s="242"/>
      <c r="O814" s="90"/>
      <c r="P814" s="91"/>
      <c r="Q814" s="91"/>
      <c r="R814" s="113"/>
    </row>
    <row r="815" spans="1:19" ht="18" customHeight="1" x14ac:dyDescent="0.25">
      <c r="A815" s="28"/>
      <c r="B815" s="297" t="s">
        <v>111</v>
      </c>
      <c r="C815" s="297"/>
      <c r="D815" s="297"/>
      <c r="E815" s="297"/>
      <c r="F815" s="297"/>
      <c r="G815" s="297"/>
      <c r="H815" s="297"/>
      <c r="I815" s="297"/>
      <c r="J815" s="297"/>
      <c r="K815" s="93">
        <f>SUM(K799:K812)</f>
        <v>21</v>
      </c>
      <c r="L815" s="94">
        <f>(SUM(K805:K807)/B799)</f>
        <v>0.19444444444444445</v>
      </c>
      <c r="M815" s="94">
        <f>IF(K815=0,"",K815/B799)</f>
        <v>0.58333333333333337</v>
      </c>
      <c r="N815" s="94">
        <f>IF(K807=0,"",M815-L815)</f>
        <v>0.38888888888888895</v>
      </c>
      <c r="O815" s="3"/>
      <c r="P815" s="29"/>
      <c r="Q815" s="22"/>
      <c r="R815" s="3"/>
    </row>
    <row r="816" spans="1:19" ht="12.75" customHeight="1" x14ac:dyDescent="0.2">
      <c r="L816" s="3"/>
      <c r="M816" s="3"/>
      <c r="O816" s="3"/>
      <c r="P816" s="3"/>
    </row>
    <row r="817" spans="1:19" ht="12.75" customHeight="1" x14ac:dyDescent="0.2">
      <c r="L817" s="3"/>
      <c r="M817" s="3"/>
      <c r="O817" s="3"/>
      <c r="P817" s="3"/>
    </row>
    <row r="818" spans="1:19" ht="26.25" customHeight="1" x14ac:dyDescent="0.4">
      <c r="A818" s="166"/>
      <c r="B818" s="327" t="s">
        <v>99</v>
      </c>
      <c r="C818" s="327"/>
      <c r="D818" s="327"/>
      <c r="E818" s="327"/>
      <c r="F818" s="327"/>
      <c r="G818" s="327"/>
      <c r="H818" s="327"/>
      <c r="I818" s="327"/>
      <c r="J818" s="327"/>
      <c r="K818" s="223" t="s">
        <v>118</v>
      </c>
      <c r="L818" s="57"/>
      <c r="M818" s="57"/>
      <c r="N818" s="29"/>
      <c r="O818" s="3"/>
      <c r="P818" s="29"/>
      <c r="Q818" s="29"/>
      <c r="R818" s="29"/>
    </row>
    <row r="819" spans="1:19" ht="20.25" customHeight="1" x14ac:dyDescent="0.2">
      <c r="A819" s="319" t="s">
        <v>10</v>
      </c>
      <c r="B819" s="301" t="s">
        <v>100</v>
      </c>
      <c r="C819" s="302"/>
      <c r="D819" s="302"/>
      <c r="E819" s="302"/>
      <c r="F819" s="302"/>
      <c r="G819" s="302"/>
      <c r="H819" s="302"/>
      <c r="I819" s="302"/>
      <c r="J819" s="303"/>
      <c r="K819" s="304" t="s">
        <v>11</v>
      </c>
      <c r="L819" s="296" t="s">
        <v>3</v>
      </c>
      <c r="M819" s="296" t="s">
        <v>4</v>
      </c>
      <c r="N819" s="306" t="s">
        <v>5</v>
      </c>
      <c r="O819" s="296" t="s">
        <v>6</v>
      </c>
      <c r="P819" s="294" t="s">
        <v>7</v>
      </c>
      <c r="Q819" s="294" t="s">
        <v>8</v>
      </c>
      <c r="R819" s="296" t="s">
        <v>101</v>
      </c>
    </row>
    <row r="820" spans="1:19" ht="15.75" customHeight="1" x14ac:dyDescent="0.25">
      <c r="A820" s="320"/>
      <c r="B820" s="58" t="s">
        <v>102</v>
      </c>
      <c r="C820" s="58" t="s">
        <v>103</v>
      </c>
      <c r="D820" s="58" t="s">
        <v>104</v>
      </c>
      <c r="E820" s="58" t="s">
        <v>105</v>
      </c>
      <c r="F820" s="58" t="s">
        <v>106</v>
      </c>
      <c r="G820" s="58" t="s">
        <v>107</v>
      </c>
      <c r="H820" s="58" t="s">
        <v>108</v>
      </c>
      <c r="I820" s="58" t="s">
        <v>109</v>
      </c>
      <c r="J820" s="58" t="s">
        <v>110</v>
      </c>
      <c r="K820" s="305"/>
      <c r="L820" s="295"/>
      <c r="M820" s="295"/>
      <c r="N820" s="295"/>
      <c r="O820" s="295"/>
      <c r="P820" s="295"/>
      <c r="Q820" s="295"/>
      <c r="R820" s="295"/>
    </row>
    <row r="821" spans="1:19" ht="15.75" customHeight="1" x14ac:dyDescent="0.25">
      <c r="A821" s="58">
        <v>1902</v>
      </c>
      <c r="B821" s="154">
        <v>66</v>
      </c>
      <c r="C821" s="154"/>
      <c r="D821" s="154"/>
      <c r="E821" s="154"/>
      <c r="F821" s="154"/>
      <c r="G821" s="154"/>
      <c r="H821" s="154"/>
      <c r="I821" s="154"/>
      <c r="J821" s="154"/>
      <c r="K821" s="144"/>
      <c r="L821" s="234"/>
      <c r="M821" s="235"/>
      <c r="N821" s="236"/>
      <c r="O821" s="243"/>
      <c r="P821" s="63">
        <f>B821</f>
        <v>66</v>
      </c>
      <c r="Q821" s="244"/>
      <c r="R821" s="243"/>
    </row>
    <row r="822" spans="1:19" ht="15.75" customHeight="1" x14ac:dyDescent="0.25">
      <c r="A822" s="58">
        <v>2001</v>
      </c>
      <c r="B822" s="154"/>
      <c r="C822" s="154">
        <v>59</v>
      </c>
      <c r="D822" s="154"/>
      <c r="E822" s="154"/>
      <c r="F822" s="154"/>
      <c r="G822" s="154"/>
      <c r="H822" s="154"/>
      <c r="I822" s="154"/>
      <c r="J822" s="154"/>
      <c r="K822" s="144"/>
      <c r="L822" s="237"/>
      <c r="M822" s="129"/>
      <c r="N822" s="238"/>
      <c r="O822" s="67">
        <f>IF(C822=0,"",C822/B821)</f>
        <v>0.89393939393939392</v>
      </c>
      <c r="P822" s="68">
        <v>59</v>
      </c>
      <c r="Q822" s="245">
        <f t="shared" ref="Q822:Q829" si="101">IF(P822=0,"",P822/P821)</f>
        <v>0.89393939393939392</v>
      </c>
      <c r="R822" s="245">
        <f t="shared" ref="R822:R829" si="102">IF(P822=0,"",100%-Q822)</f>
        <v>0.10606060606060608</v>
      </c>
    </row>
    <row r="823" spans="1:19" ht="15.75" customHeight="1" x14ac:dyDescent="0.25">
      <c r="A823" s="58">
        <v>2002</v>
      </c>
      <c r="B823" s="154"/>
      <c r="C823" s="154"/>
      <c r="D823" s="154">
        <v>52</v>
      </c>
      <c r="E823" s="154"/>
      <c r="F823" s="154"/>
      <c r="G823" s="154"/>
      <c r="H823" s="154"/>
      <c r="I823" s="154"/>
      <c r="J823" s="154"/>
      <c r="K823" s="144"/>
      <c r="L823" s="237"/>
      <c r="M823" s="129"/>
      <c r="N823" s="238"/>
      <c r="O823" s="67">
        <f>IF(D823=0,"",D823/C822)</f>
        <v>0.88135593220338981</v>
      </c>
      <c r="P823" s="68">
        <v>59</v>
      </c>
      <c r="Q823" s="245">
        <f t="shared" si="101"/>
        <v>1</v>
      </c>
      <c r="R823" s="245">
        <f t="shared" si="102"/>
        <v>0</v>
      </c>
      <c r="S823" s="8">
        <f>P823/P821</f>
        <v>0.89393939393939392</v>
      </c>
    </row>
    <row r="824" spans="1:19" ht="15.75" customHeight="1" x14ac:dyDescent="0.25">
      <c r="A824" s="58">
        <v>2101</v>
      </c>
      <c r="B824" s="154"/>
      <c r="C824" s="154"/>
      <c r="D824" s="154"/>
      <c r="E824" s="154">
        <v>39</v>
      </c>
      <c r="F824" s="154"/>
      <c r="G824" s="154"/>
      <c r="H824" s="154"/>
      <c r="I824" s="154"/>
      <c r="J824" s="154"/>
      <c r="K824" s="144"/>
      <c r="L824" s="237"/>
      <c r="M824" s="129"/>
      <c r="N824" s="238"/>
      <c r="O824" s="67">
        <f>IF(E824=0,"",E824/D823)</f>
        <v>0.75</v>
      </c>
      <c r="P824" s="68">
        <v>56</v>
      </c>
      <c r="Q824" s="245">
        <f t="shared" si="101"/>
        <v>0.94915254237288138</v>
      </c>
      <c r="R824" s="245">
        <f t="shared" si="102"/>
        <v>5.084745762711862E-2</v>
      </c>
    </row>
    <row r="825" spans="1:19" ht="15.75" customHeight="1" x14ac:dyDescent="0.25">
      <c r="A825" s="58">
        <v>2102</v>
      </c>
      <c r="B825" s="154"/>
      <c r="C825" s="154"/>
      <c r="D825" s="154"/>
      <c r="E825" s="154"/>
      <c r="F825" s="154">
        <v>31</v>
      </c>
      <c r="G825" s="154"/>
      <c r="H825" s="154"/>
      <c r="I825" s="154"/>
      <c r="J825" s="154"/>
      <c r="K825" s="144"/>
      <c r="L825" s="237"/>
      <c r="M825" s="129"/>
      <c r="N825" s="238"/>
      <c r="O825" s="67">
        <f>IF(F825=0,"",F825/E824)</f>
        <v>0.79487179487179482</v>
      </c>
      <c r="P825" s="68">
        <v>50</v>
      </c>
      <c r="Q825" s="245">
        <f t="shared" si="101"/>
        <v>0.8928571428571429</v>
      </c>
      <c r="R825" s="245">
        <f t="shared" si="102"/>
        <v>0.1071428571428571</v>
      </c>
    </row>
    <row r="826" spans="1:19" ht="15.75" customHeight="1" x14ac:dyDescent="0.25">
      <c r="A826" s="58">
        <v>2201</v>
      </c>
      <c r="B826" s="154"/>
      <c r="C826" s="154"/>
      <c r="D826" s="154"/>
      <c r="E826" s="154"/>
      <c r="F826" s="154"/>
      <c r="G826" s="154">
        <v>31</v>
      </c>
      <c r="H826" s="154"/>
      <c r="I826" s="154"/>
      <c r="J826" s="154"/>
      <c r="K826" s="144"/>
      <c r="L826" s="237"/>
      <c r="M826" s="129"/>
      <c r="N826" s="238"/>
      <c r="O826" s="67">
        <f>IF(G826=0,"",G826/F825)</f>
        <v>1</v>
      </c>
      <c r="P826" s="68">
        <v>49</v>
      </c>
      <c r="Q826" s="245">
        <f t="shared" si="101"/>
        <v>0.98</v>
      </c>
      <c r="R826" s="245">
        <f t="shared" si="102"/>
        <v>2.0000000000000018E-2</v>
      </c>
    </row>
    <row r="827" spans="1:19" ht="15.75" customHeight="1" x14ac:dyDescent="0.25">
      <c r="A827" s="58">
        <v>2202</v>
      </c>
      <c r="B827" s="154"/>
      <c r="C827" s="154"/>
      <c r="D827" s="154"/>
      <c r="E827" s="154"/>
      <c r="F827" s="154"/>
      <c r="G827" s="154"/>
      <c r="H827" s="154">
        <v>29</v>
      </c>
      <c r="I827" s="154"/>
      <c r="J827" s="154"/>
      <c r="K827" s="144"/>
      <c r="L827" s="237"/>
      <c r="M827" s="129"/>
      <c r="N827" s="238"/>
      <c r="O827" s="67">
        <f>IF(H827=0,"",H827/G826)</f>
        <v>0.93548387096774188</v>
      </c>
      <c r="P827" s="68">
        <v>48</v>
      </c>
      <c r="Q827" s="245">
        <f t="shared" si="101"/>
        <v>0.97959183673469385</v>
      </c>
      <c r="R827" s="245">
        <f t="shared" si="102"/>
        <v>2.0408163265306145E-2</v>
      </c>
    </row>
    <row r="828" spans="1:19" ht="15.75" customHeight="1" x14ac:dyDescent="0.25">
      <c r="A828" s="58">
        <v>2301</v>
      </c>
      <c r="B828" s="154"/>
      <c r="C828" s="154"/>
      <c r="D828" s="154"/>
      <c r="E828" s="154"/>
      <c r="F828" s="154"/>
      <c r="G828" s="154"/>
      <c r="H828" s="154"/>
      <c r="I828" s="154">
        <v>29</v>
      </c>
      <c r="J828" s="154"/>
      <c r="K828" s="144"/>
      <c r="L828" s="237"/>
      <c r="M828" s="129"/>
      <c r="N828" s="238"/>
      <c r="O828" s="67">
        <f>IF(I828=0,"",I828/H827)</f>
        <v>1</v>
      </c>
      <c r="P828" s="68">
        <v>46</v>
      </c>
      <c r="Q828" s="245">
        <f t="shared" si="101"/>
        <v>0.95833333333333337</v>
      </c>
      <c r="R828" s="245">
        <f t="shared" si="102"/>
        <v>4.166666666666663E-2</v>
      </c>
    </row>
    <row r="829" spans="1:19" ht="15.75" customHeight="1" x14ac:dyDescent="0.25">
      <c r="A829" s="58">
        <v>2302</v>
      </c>
      <c r="B829" s="154"/>
      <c r="C829" s="154"/>
      <c r="D829" s="154"/>
      <c r="E829" s="154"/>
      <c r="F829" s="154"/>
      <c r="G829" s="154"/>
      <c r="H829" s="154"/>
      <c r="I829" s="154"/>
      <c r="J829" s="154">
        <v>19</v>
      </c>
      <c r="K829" s="144">
        <v>19</v>
      </c>
      <c r="L829" s="237"/>
      <c r="M829" s="129"/>
      <c r="N829" s="238"/>
      <c r="O829" s="71">
        <f>IF(J829=0,"",J829/I828)</f>
        <v>0.65517241379310343</v>
      </c>
      <c r="P829" s="68">
        <v>46</v>
      </c>
      <c r="Q829" s="71">
        <f t="shared" si="101"/>
        <v>1</v>
      </c>
      <c r="R829" s="71">
        <f t="shared" si="102"/>
        <v>0</v>
      </c>
    </row>
    <row r="830" spans="1:19" ht="15.75" customHeight="1" x14ac:dyDescent="0.25">
      <c r="A830" s="58">
        <v>2401</v>
      </c>
      <c r="B830" s="154"/>
      <c r="C830" s="154"/>
      <c r="D830" s="154"/>
      <c r="E830" s="154"/>
      <c r="F830" s="154"/>
      <c r="G830" s="154"/>
      <c r="H830" s="154"/>
      <c r="I830" s="154"/>
      <c r="J830" s="154">
        <v>9</v>
      </c>
      <c r="K830" s="144">
        <v>9</v>
      </c>
      <c r="L830" s="237"/>
      <c r="M830" s="129"/>
      <c r="N830" s="239"/>
      <c r="O830" s="105"/>
      <c r="P830" s="68">
        <v>25</v>
      </c>
      <c r="Q830" s="105"/>
      <c r="R830" s="253"/>
    </row>
    <row r="831" spans="1:19" ht="15.75" customHeight="1" x14ac:dyDescent="0.25">
      <c r="A831" s="58">
        <v>2402</v>
      </c>
      <c r="B831" s="154"/>
      <c r="C831" s="154"/>
      <c r="D831" s="154"/>
      <c r="E831" s="154"/>
      <c r="F831" s="154"/>
      <c r="G831" s="154"/>
      <c r="H831" s="154"/>
      <c r="I831" s="154"/>
      <c r="J831" s="154">
        <v>6</v>
      </c>
      <c r="K831" s="144">
        <v>4</v>
      </c>
      <c r="L831" s="237"/>
      <c r="M831" s="129"/>
      <c r="N831" s="239"/>
      <c r="O831" s="247"/>
      <c r="P831" s="109">
        <v>13</v>
      </c>
      <c r="Q831" s="248"/>
      <c r="R831" s="247"/>
    </row>
    <row r="832" spans="1:19" ht="15.75" customHeight="1" x14ac:dyDescent="0.25">
      <c r="A832" s="58">
        <v>2501</v>
      </c>
      <c r="B832" s="154"/>
      <c r="C832" s="154"/>
      <c r="D832" s="154"/>
      <c r="E832" s="154"/>
      <c r="F832" s="154"/>
      <c r="G832" s="154"/>
      <c r="H832" s="154"/>
      <c r="I832" s="154"/>
      <c r="J832" s="154">
        <v>3</v>
      </c>
      <c r="K832" s="144">
        <v>4</v>
      </c>
      <c r="L832" s="237"/>
      <c r="M832" s="129"/>
      <c r="N832" s="239"/>
      <c r="O832" s="247"/>
      <c r="P832" s="109">
        <v>9</v>
      </c>
      <c r="Q832" s="248"/>
      <c r="R832" s="247"/>
    </row>
    <row r="833" spans="1:19" ht="15.75" customHeight="1" x14ac:dyDescent="0.25">
      <c r="A833" s="58">
        <v>2502</v>
      </c>
      <c r="B833" s="154"/>
      <c r="C833" s="154"/>
      <c r="D833" s="154"/>
      <c r="E833" s="154"/>
      <c r="F833" s="154"/>
      <c r="G833" s="154"/>
      <c r="H833" s="154"/>
      <c r="I833" s="154"/>
      <c r="J833" s="154">
        <v>2</v>
      </c>
      <c r="K833" s="144">
        <v>3</v>
      </c>
      <c r="L833" s="237"/>
      <c r="M833" s="129"/>
      <c r="N833" s="239"/>
      <c r="O833" s="129"/>
      <c r="P833" s="239"/>
      <c r="Q833" s="124"/>
      <c r="R833" s="247"/>
    </row>
    <row r="834" spans="1:19" ht="15.75" customHeight="1" x14ac:dyDescent="0.25">
      <c r="A834" s="58">
        <v>2601</v>
      </c>
      <c r="B834" s="154"/>
      <c r="C834" s="154"/>
      <c r="D834" s="154"/>
      <c r="E834" s="154"/>
      <c r="F834" s="154"/>
      <c r="G834" s="154"/>
      <c r="H834" s="154"/>
      <c r="I834" s="154"/>
      <c r="J834" s="154"/>
      <c r="K834" s="144"/>
      <c r="L834" s="237"/>
      <c r="M834" s="129"/>
      <c r="N834" s="239"/>
      <c r="O834" s="197" t="s">
        <v>83</v>
      </c>
      <c r="P834" s="82">
        <v>14</v>
      </c>
      <c r="Q834" s="111">
        <f>K837</f>
        <v>39</v>
      </c>
      <c r="R834" s="199" t="s">
        <v>11</v>
      </c>
    </row>
    <row r="835" spans="1:19" ht="15.75" customHeight="1" x14ac:dyDescent="0.25">
      <c r="A835" s="58">
        <v>2602</v>
      </c>
      <c r="B835" s="154"/>
      <c r="C835" s="154"/>
      <c r="D835" s="154"/>
      <c r="E835" s="154"/>
      <c r="F835" s="154"/>
      <c r="G835" s="154"/>
      <c r="H835" s="154"/>
      <c r="I835" s="154"/>
      <c r="J835" s="154"/>
      <c r="K835" s="144"/>
      <c r="L835" s="237"/>
      <c r="M835" s="129"/>
      <c r="N835" s="239"/>
      <c r="O835" s="198" t="s">
        <v>85</v>
      </c>
      <c r="P835" s="86">
        <f>IF(P834/B821=0,"",P834/B821)</f>
        <v>0.21212121212121213</v>
      </c>
      <c r="Q835" s="112">
        <f>IF(P834/Q834=0,"",P834/Q834)</f>
        <v>0.35897435897435898</v>
      </c>
      <c r="R835" s="200" t="s">
        <v>86</v>
      </c>
    </row>
    <row r="836" spans="1:19" ht="15.75" customHeight="1" x14ac:dyDescent="0.25">
      <c r="A836" s="58">
        <v>2701</v>
      </c>
      <c r="B836" s="154"/>
      <c r="C836" s="154"/>
      <c r="D836" s="154"/>
      <c r="E836" s="154"/>
      <c r="F836" s="154"/>
      <c r="G836" s="154"/>
      <c r="H836" s="154"/>
      <c r="I836" s="154"/>
      <c r="J836" s="154"/>
      <c r="K836" s="144"/>
      <c r="L836" s="240"/>
      <c r="M836" s="241"/>
      <c r="N836" s="242"/>
      <c r="O836" s="90"/>
      <c r="P836" s="91"/>
      <c r="Q836" s="91"/>
      <c r="R836" s="113"/>
    </row>
    <row r="837" spans="1:19" ht="18" customHeight="1" x14ac:dyDescent="0.25">
      <c r="A837" s="28"/>
      <c r="B837" s="297" t="s">
        <v>111</v>
      </c>
      <c r="C837" s="297"/>
      <c r="D837" s="297"/>
      <c r="E837" s="297"/>
      <c r="F837" s="297"/>
      <c r="G837" s="297"/>
      <c r="H837" s="297"/>
      <c r="I837" s="297"/>
      <c r="J837" s="297"/>
      <c r="K837" s="93">
        <f>SUM(K821:K833)</f>
        <v>39</v>
      </c>
      <c r="L837" s="94">
        <f>IF(K829=0,"",K829/B821)</f>
        <v>0.2878787878787879</v>
      </c>
      <c r="M837" s="94">
        <f>IF(K837=0,"",K837/B821)</f>
        <v>0.59090909090909094</v>
      </c>
      <c r="N837" s="94">
        <f>IF(K829=0,"",M837-L837)</f>
        <v>0.30303030303030304</v>
      </c>
      <c r="O837" s="3"/>
      <c r="P837" s="29"/>
      <c r="Q837" s="22"/>
      <c r="R837" s="3"/>
    </row>
    <row r="838" spans="1:19" ht="12.75" customHeight="1" x14ac:dyDescent="0.2">
      <c r="L838" s="3"/>
      <c r="M838" s="3"/>
      <c r="O838" s="3"/>
      <c r="P838" s="3"/>
    </row>
    <row r="839" spans="1:19" ht="12.75" customHeight="1" x14ac:dyDescent="0.2">
      <c r="L839" s="3"/>
      <c r="M839" s="3"/>
      <c r="O839" s="3"/>
      <c r="P839" s="3"/>
    </row>
    <row r="840" spans="1:19" ht="26.25" customHeight="1" x14ac:dyDescent="0.4">
      <c r="A840" s="166"/>
      <c r="B840" s="327" t="s">
        <v>99</v>
      </c>
      <c r="C840" s="327"/>
      <c r="D840" s="327"/>
      <c r="E840" s="327"/>
      <c r="F840" s="327"/>
      <c r="G840" s="327"/>
      <c r="H840" s="327"/>
      <c r="I840" s="327"/>
      <c r="J840" s="327"/>
      <c r="K840" s="223" t="s">
        <v>119</v>
      </c>
      <c r="L840" s="57"/>
      <c r="M840" s="57"/>
      <c r="N840" s="29"/>
      <c r="O840" s="3"/>
      <c r="P840" s="29"/>
      <c r="Q840" s="29"/>
      <c r="R840" s="29"/>
    </row>
    <row r="841" spans="1:19" ht="20.25" customHeight="1" x14ac:dyDescent="0.2">
      <c r="A841" s="319" t="s">
        <v>10</v>
      </c>
      <c r="B841" s="301" t="s">
        <v>100</v>
      </c>
      <c r="C841" s="302"/>
      <c r="D841" s="302"/>
      <c r="E841" s="302"/>
      <c r="F841" s="302"/>
      <c r="G841" s="302"/>
      <c r="H841" s="302"/>
      <c r="I841" s="302"/>
      <c r="J841" s="303"/>
      <c r="K841" s="304" t="s">
        <v>11</v>
      </c>
      <c r="L841" s="296" t="s">
        <v>3</v>
      </c>
      <c r="M841" s="296" t="s">
        <v>4</v>
      </c>
      <c r="N841" s="306" t="s">
        <v>5</v>
      </c>
      <c r="O841" s="296" t="s">
        <v>6</v>
      </c>
      <c r="P841" s="294" t="s">
        <v>7</v>
      </c>
      <c r="Q841" s="294" t="s">
        <v>8</v>
      </c>
      <c r="R841" s="296" t="s">
        <v>101</v>
      </c>
    </row>
    <row r="842" spans="1:19" ht="15.75" customHeight="1" x14ac:dyDescent="0.25">
      <c r="A842" s="320"/>
      <c r="B842" s="58" t="s">
        <v>102</v>
      </c>
      <c r="C842" s="58" t="s">
        <v>103</v>
      </c>
      <c r="D842" s="58" t="s">
        <v>104</v>
      </c>
      <c r="E842" s="58" t="s">
        <v>105</v>
      </c>
      <c r="F842" s="58" t="s">
        <v>106</v>
      </c>
      <c r="G842" s="58" t="s">
        <v>107</v>
      </c>
      <c r="H842" s="58" t="s">
        <v>108</v>
      </c>
      <c r="I842" s="58" t="s">
        <v>109</v>
      </c>
      <c r="J842" s="58" t="s">
        <v>110</v>
      </c>
      <c r="K842" s="305"/>
      <c r="L842" s="295"/>
      <c r="M842" s="295"/>
      <c r="N842" s="295"/>
      <c r="O842" s="295"/>
      <c r="P842" s="295"/>
      <c r="Q842" s="295"/>
      <c r="R842" s="295"/>
    </row>
    <row r="843" spans="1:19" ht="15.75" customHeight="1" x14ac:dyDescent="0.25">
      <c r="A843" s="58">
        <v>2001</v>
      </c>
      <c r="B843" s="154">
        <v>34</v>
      </c>
      <c r="C843" s="154"/>
      <c r="D843" s="154"/>
      <c r="E843" s="154"/>
      <c r="F843" s="154"/>
      <c r="G843" s="154"/>
      <c r="H843" s="154"/>
      <c r="I843" s="154"/>
      <c r="J843" s="154"/>
      <c r="K843" s="144"/>
      <c r="L843" s="234"/>
      <c r="M843" s="235"/>
      <c r="N843" s="236"/>
      <c r="O843" s="243"/>
      <c r="P843" s="63">
        <f>B843</f>
        <v>34</v>
      </c>
      <c r="Q843" s="244"/>
      <c r="R843" s="243"/>
    </row>
    <row r="844" spans="1:19" ht="15.75" customHeight="1" x14ac:dyDescent="0.25">
      <c r="A844" s="58">
        <v>2002</v>
      </c>
      <c r="B844" s="154"/>
      <c r="C844" s="154">
        <v>29</v>
      </c>
      <c r="D844" s="154"/>
      <c r="E844" s="154"/>
      <c r="F844" s="154"/>
      <c r="G844" s="154"/>
      <c r="H844" s="154"/>
      <c r="I844" s="154"/>
      <c r="J844" s="154"/>
      <c r="K844" s="144"/>
      <c r="L844" s="237"/>
      <c r="M844" s="129"/>
      <c r="N844" s="238"/>
      <c r="O844" s="67">
        <f>IF(C844=0,"",C844/B843)</f>
        <v>0.8529411764705882</v>
      </c>
      <c r="P844" s="68">
        <v>29</v>
      </c>
      <c r="Q844" s="245">
        <f t="shared" ref="Q844:Q851" si="103">IF(P844=0,"",P844/P843)</f>
        <v>0.8529411764705882</v>
      </c>
      <c r="R844" s="245">
        <f t="shared" ref="R844:R851" si="104">IF(P844=0,"",100%-Q844)</f>
        <v>0.1470588235294118</v>
      </c>
    </row>
    <row r="845" spans="1:19" ht="15.75" customHeight="1" x14ac:dyDescent="0.25">
      <c r="A845" s="58">
        <v>2101</v>
      </c>
      <c r="B845" s="154"/>
      <c r="C845" s="154"/>
      <c r="D845" s="154">
        <v>23</v>
      </c>
      <c r="E845" s="154"/>
      <c r="F845" s="154"/>
      <c r="G845" s="154"/>
      <c r="H845" s="154"/>
      <c r="I845" s="154"/>
      <c r="J845" s="154"/>
      <c r="K845" s="144"/>
      <c r="L845" s="237"/>
      <c r="M845" s="129"/>
      <c r="N845" s="238"/>
      <c r="O845" s="67">
        <f>IF(D845=0,"",D845/C844)</f>
        <v>0.7931034482758621</v>
      </c>
      <c r="P845" s="68">
        <v>26</v>
      </c>
      <c r="Q845" s="245">
        <f t="shared" si="103"/>
        <v>0.89655172413793105</v>
      </c>
      <c r="R845" s="245">
        <f t="shared" si="104"/>
        <v>0.10344827586206895</v>
      </c>
      <c r="S845" s="8">
        <f>P845/P843</f>
        <v>0.76470588235294112</v>
      </c>
    </row>
    <row r="846" spans="1:19" ht="15.75" customHeight="1" x14ac:dyDescent="0.25">
      <c r="A846" s="58">
        <v>2102</v>
      </c>
      <c r="B846" s="154"/>
      <c r="C846" s="154"/>
      <c r="D846" s="154"/>
      <c r="E846" s="154">
        <v>17</v>
      </c>
      <c r="F846" s="154"/>
      <c r="G846" s="154"/>
      <c r="H846" s="154"/>
      <c r="I846" s="154"/>
      <c r="J846" s="154"/>
      <c r="K846" s="144"/>
      <c r="L846" s="237"/>
      <c r="M846" s="129"/>
      <c r="N846" s="238"/>
      <c r="O846" s="67">
        <f>IF(E846=0,"",E846/D845)</f>
        <v>0.73913043478260865</v>
      </c>
      <c r="P846" s="68">
        <v>24</v>
      </c>
      <c r="Q846" s="245">
        <f t="shared" si="103"/>
        <v>0.92307692307692313</v>
      </c>
      <c r="R846" s="245">
        <f t="shared" si="104"/>
        <v>7.6923076923076872E-2</v>
      </c>
    </row>
    <row r="847" spans="1:19" ht="15.75" customHeight="1" x14ac:dyDescent="0.25">
      <c r="A847" s="58">
        <v>2201</v>
      </c>
      <c r="B847" s="154"/>
      <c r="C847" s="154"/>
      <c r="D847" s="154"/>
      <c r="E847" s="154"/>
      <c r="F847" s="154">
        <v>14</v>
      </c>
      <c r="G847" s="154"/>
      <c r="H847" s="154"/>
      <c r="I847" s="154"/>
      <c r="J847" s="154"/>
      <c r="K847" s="144"/>
      <c r="L847" s="237"/>
      <c r="M847" s="129"/>
      <c r="N847" s="238"/>
      <c r="O847" s="67">
        <f>IF(F847=0,"",F847/E846)</f>
        <v>0.82352941176470584</v>
      </c>
      <c r="P847" s="68">
        <v>23</v>
      </c>
      <c r="Q847" s="245">
        <f t="shared" si="103"/>
        <v>0.95833333333333337</v>
      </c>
      <c r="R847" s="245">
        <f t="shared" si="104"/>
        <v>4.166666666666663E-2</v>
      </c>
    </row>
    <row r="848" spans="1:19" ht="15.75" customHeight="1" x14ac:dyDescent="0.25">
      <c r="A848" s="58">
        <v>2202</v>
      </c>
      <c r="B848" s="154"/>
      <c r="C848" s="154"/>
      <c r="D848" s="154"/>
      <c r="E848" s="154"/>
      <c r="F848" s="154"/>
      <c r="G848" s="154">
        <v>14</v>
      </c>
      <c r="H848" s="154"/>
      <c r="I848" s="154"/>
      <c r="J848" s="154"/>
      <c r="K848" s="144"/>
      <c r="L848" s="237"/>
      <c r="M848" s="129"/>
      <c r="N848" s="238"/>
      <c r="O848" s="67">
        <f>IF(G848=0,"",G848/F847)</f>
        <v>1</v>
      </c>
      <c r="P848" s="68">
        <v>22</v>
      </c>
      <c r="Q848" s="245">
        <f t="shared" si="103"/>
        <v>0.95652173913043481</v>
      </c>
      <c r="R848" s="245">
        <f t="shared" si="104"/>
        <v>4.3478260869565188E-2</v>
      </c>
    </row>
    <row r="849" spans="1:18" ht="15.75" customHeight="1" x14ac:dyDescent="0.25">
      <c r="A849" s="58">
        <v>2301</v>
      </c>
      <c r="B849" s="154"/>
      <c r="C849" s="154"/>
      <c r="D849" s="154"/>
      <c r="E849" s="154"/>
      <c r="F849" s="154"/>
      <c r="G849" s="154"/>
      <c r="H849" s="154">
        <v>14</v>
      </c>
      <c r="I849" s="154"/>
      <c r="J849" s="154"/>
      <c r="K849" s="144"/>
      <c r="L849" s="237"/>
      <c r="M849" s="129"/>
      <c r="N849" s="238"/>
      <c r="O849" s="67">
        <f>IF(H849=0,"",H849/G848)</f>
        <v>1</v>
      </c>
      <c r="P849" s="68">
        <v>21</v>
      </c>
      <c r="Q849" s="245">
        <f t="shared" si="103"/>
        <v>0.95454545454545459</v>
      </c>
      <c r="R849" s="245">
        <f t="shared" si="104"/>
        <v>4.5454545454545414E-2</v>
      </c>
    </row>
    <row r="850" spans="1:18" ht="15.75" customHeight="1" x14ac:dyDescent="0.25">
      <c r="A850" s="58">
        <v>2302</v>
      </c>
      <c r="B850" s="154"/>
      <c r="C850" s="154"/>
      <c r="D850" s="154"/>
      <c r="E850" s="154"/>
      <c r="F850" s="154"/>
      <c r="G850" s="154"/>
      <c r="H850" s="154"/>
      <c r="I850" s="154">
        <v>14</v>
      </c>
      <c r="J850" s="154"/>
      <c r="K850" s="144">
        <v>1</v>
      </c>
      <c r="L850" s="237"/>
      <c r="M850" s="129"/>
      <c r="N850" s="238"/>
      <c r="O850" s="67">
        <f>IF(I850=0,"",I850/H849)</f>
        <v>1</v>
      </c>
      <c r="P850" s="68">
        <v>21</v>
      </c>
      <c r="Q850" s="245">
        <f t="shared" si="103"/>
        <v>1</v>
      </c>
      <c r="R850" s="245">
        <f t="shared" si="104"/>
        <v>0</v>
      </c>
    </row>
    <row r="851" spans="1:18" ht="15.75" customHeight="1" x14ac:dyDescent="0.25">
      <c r="A851" s="58">
        <v>2401</v>
      </c>
      <c r="B851" s="154"/>
      <c r="C851" s="154"/>
      <c r="D851" s="154"/>
      <c r="E851" s="154"/>
      <c r="F851" s="154"/>
      <c r="G851" s="154"/>
      <c r="H851" s="154"/>
      <c r="I851" s="154"/>
      <c r="J851" s="154">
        <v>7</v>
      </c>
      <c r="K851" s="144">
        <v>7</v>
      </c>
      <c r="L851" s="237"/>
      <c r="M851" s="129"/>
      <c r="N851" s="238"/>
      <c r="O851" s="71">
        <f>IF(J851=0,"",J851/I850)</f>
        <v>0.5</v>
      </c>
      <c r="P851" s="68">
        <v>19</v>
      </c>
      <c r="Q851" s="71">
        <f t="shared" si="103"/>
        <v>0.90476190476190477</v>
      </c>
      <c r="R851" s="71">
        <f t="shared" si="104"/>
        <v>9.5238095238095233E-2</v>
      </c>
    </row>
    <row r="852" spans="1:18" ht="15.75" customHeight="1" x14ac:dyDescent="0.25">
      <c r="A852" s="58">
        <v>2402</v>
      </c>
      <c r="B852" s="154"/>
      <c r="C852" s="154"/>
      <c r="D852" s="154"/>
      <c r="E852" s="154"/>
      <c r="F852" s="154"/>
      <c r="G852" s="154"/>
      <c r="H852" s="154"/>
      <c r="I852" s="154"/>
      <c r="J852" s="154">
        <v>7</v>
      </c>
      <c r="K852" s="144">
        <v>7</v>
      </c>
      <c r="L852" s="237"/>
      <c r="M852" s="129"/>
      <c r="N852" s="239"/>
      <c r="O852" s="105"/>
      <c r="P852" s="68">
        <v>12</v>
      </c>
      <c r="Q852" s="105"/>
      <c r="R852" s="253"/>
    </row>
    <row r="853" spans="1:18" ht="15.75" customHeight="1" x14ac:dyDescent="0.25">
      <c r="A853" s="58">
        <v>2501</v>
      </c>
      <c r="B853" s="154"/>
      <c r="C853" s="154"/>
      <c r="D853" s="154"/>
      <c r="E853" s="154"/>
      <c r="F853" s="154"/>
      <c r="G853" s="154"/>
      <c r="H853" s="154"/>
      <c r="I853" s="154"/>
      <c r="J853" s="154">
        <v>1</v>
      </c>
      <c r="K853" s="144">
        <v>1</v>
      </c>
      <c r="L853" s="237"/>
      <c r="M853" s="129"/>
      <c r="N853" s="239"/>
      <c r="O853" s="247"/>
      <c r="P853" s="109">
        <v>4</v>
      </c>
      <c r="Q853" s="248"/>
      <c r="R853" s="247"/>
    </row>
    <row r="854" spans="1:18" ht="15.75" customHeight="1" x14ac:dyDescent="0.25">
      <c r="A854" s="58">
        <v>2502</v>
      </c>
      <c r="B854" s="154"/>
      <c r="C854" s="154"/>
      <c r="D854" s="154"/>
      <c r="E854" s="154"/>
      <c r="F854" s="154"/>
      <c r="G854" s="154"/>
      <c r="H854" s="154"/>
      <c r="I854" s="154"/>
      <c r="J854" s="154">
        <v>2</v>
      </c>
      <c r="K854" s="144"/>
      <c r="L854" s="237"/>
      <c r="M854" s="129"/>
      <c r="N854" s="239"/>
      <c r="O854" s="247"/>
      <c r="P854" s="109">
        <v>4</v>
      </c>
      <c r="Q854" s="248"/>
      <c r="R854" s="247"/>
    </row>
    <row r="855" spans="1:18" ht="15.75" customHeight="1" x14ac:dyDescent="0.25">
      <c r="A855" s="58">
        <v>2601</v>
      </c>
      <c r="B855" s="154"/>
      <c r="C855" s="154"/>
      <c r="D855" s="154"/>
      <c r="E855" s="154"/>
      <c r="F855" s="154"/>
      <c r="G855" s="154"/>
      <c r="H855" s="154"/>
      <c r="I855" s="154"/>
      <c r="J855" s="154"/>
      <c r="K855" s="144"/>
      <c r="L855" s="237"/>
      <c r="M855" s="129"/>
      <c r="N855" s="239"/>
      <c r="O855" s="129"/>
      <c r="P855" s="239"/>
      <c r="Q855" s="124"/>
      <c r="R855" s="247"/>
    </row>
    <row r="856" spans="1:18" ht="15.75" customHeight="1" x14ac:dyDescent="0.25">
      <c r="A856" s="58">
        <v>2602</v>
      </c>
      <c r="B856" s="154"/>
      <c r="C856" s="154"/>
      <c r="D856" s="154"/>
      <c r="E856" s="154"/>
      <c r="F856" s="154"/>
      <c r="G856" s="154"/>
      <c r="H856" s="154"/>
      <c r="I856" s="154"/>
      <c r="J856" s="154"/>
      <c r="K856" s="144"/>
      <c r="L856" s="237"/>
      <c r="M856" s="129"/>
      <c r="N856" s="239"/>
      <c r="O856" s="197" t="s">
        <v>83</v>
      </c>
      <c r="P856" s="82">
        <v>2</v>
      </c>
      <c r="Q856" s="111">
        <f>K859</f>
        <v>16</v>
      </c>
      <c r="R856" s="199" t="s">
        <v>11</v>
      </c>
    </row>
    <row r="857" spans="1:18" ht="15.75" customHeight="1" x14ac:dyDescent="0.25">
      <c r="A857" s="58">
        <v>2701</v>
      </c>
      <c r="B857" s="154"/>
      <c r="C857" s="154"/>
      <c r="D857" s="154"/>
      <c r="E857" s="154"/>
      <c r="F857" s="154"/>
      <c r="G857" s="154"/>
      <c r="H857" s="154"/>
      <c r="I857" s="154"/>
      <c r="J857" s="154"/>
      <c r="K857" s="144"/>
      <c r="L857" s="237"/>
      <c r="M857" s="129"/>
      <c r="N857" s="239"/>
      <c r="O857" s="198" t="s">
        <v>85</v>
      </c>
      <c r="P857" s="86">
        <f>IF(P856/B843=0,"",P856/B843)</f>
        <v>5.8823529411764705E-2</v>
      </c>
      <c r="Q857" s="112">
        <f>IF(P856/Q856=0,"",P856/Q856)</f>
        <v>0.125</v>
      </c>
      <c r="R857" s="200" t="s">
        <v>86</v>
      </c>
    </row>
    <row r="858" spans="1:18" ht="15.75" customHeight="1" x14ac:dyDescent="0.25">
      <c r="A858" s="58">
        <v>2702</v>
      </c>
      <c r="B858" s="154"/>
      <c r="C858" s="154"/>
      <c r="D858" s="154"/>
      <c r="E858" s="154"/>
      <c r="F858" s="154"/>
      <c r="G858" s="154"/>
      <c r="H858" s="154"/>
      <c r="I858" s="154"/>
      <c r="J858" s="154"/>
      <c r="K858" s="144"/>
      <c r="L858" s="240"/>
      <c r="M858" s="241"/>
      <c r="N858" s="242"/>
      <c r="O858" s="90"/>
      <c r="P858" s="91"/>
      <c r="Q858" s="91"/>
      <c r="R858" s="113"/>
    </row>
    <row r="859" spans="1:18" ht="18" customHeight="1" x14ac:dyDescent="0.25">
      <c r="A859" s="28"/>
      <c r="B859" s="297" t="s">
        <v>111</v>
      </c>
      <c r="C859" s="297"/>
      <c r="D859" s="297"/>
      <c r="E859" s="297"/>
      <c r="F859" s="297"/>
      <c r="G859" s="297"/>
      <c r="H859" s="297"/>
      <c r="I859" s="297"/>
      <c r="J859" s="297"/>
      <c r="K859" s="93">
        <f>SUM(K843:K855)</f>
        <v>16</v>
      </c>
      <c r="L859" s="94">
        <f>SUM(K849:K851)/B843</f>
        <v>0.23529411764705882</v>
      </c>
      <c r="M859" s="94">
        <f>IF(K859=0,"",K859/B843)</f>
        <v>0.47058823529411764</v>
      </c>
      <c r="N859" s="94">
        <f>IF(K851=0,"",M859-L859)</f>
        <v>0.23529411764705882</v>
      </c>
      <c r="O859" s="3"/>
      <c r="P859" s="29"/>
      <c r="Q859" s="22"/>
      <c r="R859" s="3"/>
    </row>
    <row r="860" spans="1:18" ht="12.75" customHeight="1" x14ac:dyDescent="0.2">
      <c r="L860" s="3"/>
      <c r="M860" s="3"/>
      <c r="O860" s="3"/>
      <c r="P860" s="3"/>
    </row>
    <row r="861" spans="1:18" ht="12.75" customHeight="1" x14ac:dyDescent="0.2">
      <c r="L861" s="3"/>
      <c r="M861" s="3"/>
      <c r="O861" s="3"/>
      <c r="P861" s="3"/>
    </row>
    <row r="862" spans="1:18" ht="26.25" x14ac:dyDescent="0.4">
      <c r="A862" s="166"/>
      <c r="B862" s="327" t="s">
        <v>99</v>
      </c>
      <c r="C862" s="327"/>
      <c r="D862" s="327"/>
      <c r="E862" s="327"/>
      <c r="F862" s="327"/>
      <c r="G862" s="327"/>
      <c r="H862" s="327"/>
      <c r="I862" s="327"/>
      <c r="J862" s="327"/>
      <c r="K862" s="223" t="s">
        <v>120</v>
      </c>
      <c r="L862" s="57"/>
      <c r="M862" s="57"/>
      <c r="N862" s="29"/>
      <c r="O862" s="3"/>
      <c r="P862" s="29"/>
      <c r="Q862" s="29"/>
      <c r="R862" s="29"/>
    </row>
    <row r="863" spans="1:18" ht="20.25" x14ac:dyDescent="0.2">
      <c r="A863" s="319" t="s">
        <v>10</v>
      </c>
      <c r="B863" s="301" t="s">
        <v>100</v>
      </c>
      <c r="C863" s="302"/>
      <c r="D863" s="302"/>
      <c r="E863" s="302"/>
      <c r="F863" s="302"/>
      <c r="G863" s="302"/>
      <c r="H863" s="302"/>
      <c r="I863" s="302"/>
      <c r="J863" s="303"/>
      <c r="K863" s="304" t="s">
        <v>11</v>
      </c>
      <c r="L863" s="296" t="s">
        <v>3</v>
      </c>
      <c r="M863" s="296" t="s">
        <v>4</v>
      </c>
      <c r="N863" s="306" t="s">
        <v>5</v>
      </c>
      <c r="O863" s="296" t="s">
        <v>6</v>
      </c>
      <c r="P863" s="294" t="s">
        <v>7</v>
      </c>
      <c r="Q863" s="294" t="s">
        <v>8</v>
      </c>
      <c r="R863" s="296" t="s">
        <v>101</v>
      </c>
    </row>
    <row r="864" spans="1:18" ht="15.75" x14ac:dyDescent="0.25">
      <c r="A864" s="320"/>
      <c r="B864" s="58" t="s">
        <v>102</v>
      </c>
      <c r="C864" s="58" t="s">
        <v>103</v>
      </c>
      <c r="D864" s="58" t="s">
        <v>104</v>
      </c>
      <c r="E864" s="58" t="s">
        <v>105</v>
      </c>
      <c r="F864" s="58" t="s">
        <v>106</v>
      </c>
      <c r="G864" s="58" t="s">
        <v>107</v>
      </c>
      <c r="H864" s="58" t="s">
        <v>108</v>
      </c>
      <c r="I864" s="58" t="s">
        <v>109</v>
      </c>
      <c r="J864" s="58" t="s">
        <v>110</v>
      </c>
      <c r="K864" s="305"/>
      <c r="L864" s="295"/>
      <c r="M864" s="295"/>
      <c r="N864" s="295"/>
      <c r="O864" s="295"/>
      <c r="P864" s="295"/>
      <c r="Q864" s="295"/>
      <c r="R864" s="295"/>
    </row>
    <row r="865" spans="1:19" ht="15.75" customHeight="1" x14ac:dyDescent="0.25">
      <c r="A865" s="58">
        <v>2002</v>
      </c>
      <c r="B865" s="154">
        <v>75</v>
      </c>
      <c r="C865" s="154"/>
      <c r="D865" s="154"/>
      <c r="E865" s="154"/>
      <c r="F865" s="154"/>
      <c r="G865" s="154"/>
      <c r="H865" s="154"/>
      <c r="I865" s="154"/>
      <c r="J865" s="154"/>
      <c r="K865" s="144"/>
      <c r="L865" s="234"/>
      <c r="M865" s="235"/>
      <c r="N865" s="236"/>
      <c r="O865" s="243"/>
      <c r="P865" s="63">
        <f>B865</f>
        <v>75</v>
      </c>
      <c r="Q865" s="244"/>
      <c r="R865" s="243"/>
    </row>
    <row r="866" spans="1:19" ht="15.75" customHeight="1" x14ac:dyDescent="0.25">
      <c r="A866" s="58">
        <v>2101</v>
      </c>
      <c r="B866" s="154"/>
      <c r="C866" s="154">
        <v>49</v>
      </c>
      <c r="D866" s="154"/>
      <c r="E866" s="154"/>
      <c r="F866" s="154"/>
      <c r="G866" s="154"/>
      <c r="H866" s="154"/>
      <c r="I866" s="154"/>
      <c r="J866" s="154"/>
      <c r="K866" s="144"/>
      <c r="L866" s="237"/>
      <c r="M866" s="129"/>
      <c r="N866" s="238"/>
      <c r="O866" s="67">
        <f>IF(C866=0,"",C866/B865)</f>
        <v>0.65333333333333332</v>
      </c>
      <c r="P866" s="68">
        <v>49</v>
      </c>
      <c r="Q866" s="245">
        <f t="shared" ref="Q866:Q873" si="105">IF(P866=0,"",P866/P865)</f>
        <v>0.65333333333333332</v>
      </c>
      <c r="R866" s="245">
        <f t="shared" ref="R866:R873" si="106">IF(P866=0,"",100%-Q866)</f>
        <v>0.34666666666666668</v>
      </c>
    </row>
    <row r="867" spans="1:19" ht="15.75" customHeight="1" x14ac:dyDescent="0.25">
      <c r="A867" s="58">
        <v>2102</v>
      </c>
      <c r="B867" s="154"/>
      <c r="C867" s="154"/>
      <c r="D867" s="154">
        <v>33</v>
      </c>
      <c r="E867" s="154"/>
      <c r="F867" s="154"/>
      <c r="G867" s="154"/>
      <c r="H867" s="154"/>
      <c r="I867" s="154"/>
      <c r="J867" s="154"/>
      <c r="K867" s="144"/>
      <c r="L867" s="237"/>
      <c r="M867" s="129"/>
      <c r="N867" s="238"/>
      <c r="O867" s="67">
        <f>IF(D867=0,"",D867/C866)</f>
        <v>0.67346938775510201</v>
      </c>
      <c r="P867" s="68">
        <v>40</v>
      </c>
      <c r="Q867" s="245">
        <f t="shared" si="105"/>
        <v>0.81632653061224492</v>
      </c>
      <c r="R867" s="245">
        <f t="shared" si="106"/>
        <v>0.18367346938775508</v>
      </c>
      <c r="S867" s="8">
        <f>P867/P865</f>
        <v>0.53333333333333333</v>
      </c>
    </row>
    <row r="868" spans="1:19" ht="15.75" customHeight="1" x14ac:dyDescent="0.25">
      <c r="A868" s="58">
        <v>2201</v>
      </c>
      <c r="B868" s="154"/>
      <c r="C868" s="154"/>
      <c r="D868" s="154"/>
      <c r="E868" s="154">
        <v>26</v>
      </c>
      <c r="F868" s="154"/>
      <c r="G868" s="154"/>
      <c r="H868" s="154"/>
      <c r="I868" s="154"/>
      <c r="J868" s="154"/>
      <c r="K868" s="144"/>
      <c r="L868" s="237"/>
      <c r="M868" s="129"/>
      <c r="N868" s="238"/>
      <c r="O868" s="67">
        <f>IF(E868=0,"",E868/D867)</f>
        <v>0.78787878787878785</v>
      </c>
      <c r="P868" s="68">
        <v>37</v>
      </c>
      <c r="Q868" s="245">
        <f t="shared" si="105"/>
        <v>0.92500000000000004</v>
      </c>
      <c r="R868" s="245">
        <f t="shared" si="106"/>
        <v>7.4999999999999956E-2</v>
      </c>
    </row>
    <row r="869" spans="1:19" ht="15.75" customHeight="1" x14ac:dyDescent="0.25">
      <c r="A869" s="58">
        <v>2202</v>
      </c>
      <c r="B869" s="154"/>
      <c r="C869" s="154"/>
      <c r="D869" s="154"/>
      <c r="E869" s="154"/>
      <c r="F869" s="154">
        <v>22</v>
      </c>
      <c r="G869" s="154"/>
      <c r="H869" s="154"/>
      <c r="I869" s="154"/>
      <c r="J869" s="154"/>
      <c r="K869" s="144"/>
      <c r="L869" s="237"/>
      <c r="M869" s="129"/>
      <c r="N869" s="238"/>
      <c r="O869" s="67">
        <f>IF(F869=0,"",F869/E868)</f>
        <v>0.84615384615384615</v>
      </c>
      <c r="P869" s="68">
        <v>34</v>
      </c>
      <c r="Q869" s="245">
        <f t="shared" si="105"/>
        <v>0.91891891891891897</v>
      </c>
      <c r="R869" s="245">
        <f t="shared" si="106"/>
        <v>8.108108108108103E-2</v>
      </c>
    </row>
    <row r="870" spans="1:19" ht="15.75" customHeight="1" x14ac:dyDescent="0.25">
      <c r="A870" s="58">
        <v>2301</v>
      </c>
      <c r="B870" s="154"/>
      <c r="C870" s="154"/>
      <c r="D870" s="154"/>
      <c r="E870" s="154"/>
      <c r="F870" s="154"/>
      <c r="G870" s="154">
        <v>20</v>
      </c>
      <c r="H870" s="154"/>
      <c r="I870" s="154"/>
      <c r="J870" s="154"/>
      <c r="K870" s="144"/>
      <c r="L870" s="237"/>
      <c r="M870" s="129"/>
      <c r="N870" s="238"/>
      <c r="O870" s="67">
        <f>IF(G870=0,"",G870/F869)</f>
        <v>0.90909090909090906</v>
      </c>
      <c r="P870" s="68">
        <v>31</v>
      </c>
      <c r="Q870" s="245">
        <f t="shared" si="105"/>
        <v>0.91176470588235292</v>
      </c>
      <c r="R870" s="245">
        <f t="shared" si="106"/>
        <v>8.8235294117647078E-2</v>
      </c>
    </row>
    <row r="871" spans="1:19" ht="15.75" customHeight="1" x14ac:dyDescent="0.25">
      <c r="A871" s="58">
        <v>2302</v>
      </c>
      <c r="B871" s="154"/>
      <c r="C871" s="154"/>
      <c r="D871" s="154"/>
      <c r="E871" s="154"/>
      <c r="F871" s="154"/>
      <c r="G871" s="154"/>
      <c r="H871" s="154">
        <v>18</v>
      </c>
      <c r="I871" s="154"/>
      <c r="J871" s="154"/>
      <c r="K871" s="144"/>
      <c r="L871" s="237"/>
      <c r="M871" s="129"/>
      <c r="N871" s="238"/>
      <c r="O871" s="67">
        <f>IF(H871=0,"",H871/G870)</f>
        <v>0.9</v>
      </c>
      <c r="P871" s="68">
        <v>31</v>
      </c>
      <c r="Q871" s="245">
        <f t="shared" si="105"/>
        <v>1</v>
      </c>
      <c r="R871" s="245">
        <f t="shared" si="106"/>
        <v>0</v>
      </c>
    </row>
    <row r="872" spans="1:19" ht="15.75" customHeight="1" x14ac:dyDescent="0.25">
      <c r="A872" s="58">
        <v>2401</v>
      </c>
      <c r="B872" s="154"/>
      <c r="C872" s="154"/>
      <c r="D872" s="154"/>
      <c r="E872" s="154"/>
      <c r="F872" s="154"/>
      <c r="G872" s="154"/>
      <c r="H872" s="154"/>
      <c r="I872" s="154">
        <v>18</v>
      </c>
      <c r="J872" s="154"/>
      <c r="K872" s="144"/>
      <c r="L872" s="237"/>
      <c r="M872" s="129"/>
      <c r="N872" s="238"/>
      <c r="O872" s="67">
        <f>IF(I872=0,"",I872/H871)</f>
        <v>1</v>
      </c>
      <c r="P872" s="68">
        <v>30</v>
      </c>
      <c r="Q872" s="245">
        <f t="shared" si="105"/>
        <v>0.967741935483871</v>
      </c>
      <c r="R872" s="245">
        <f t="shared" si="106"/>
        <v>3.2258064516129004E-2</v>
      </c>
    </row>
    <row r="873" spans="1:19" ht="15.75" customHeight="1" x14ac:dyDescent="0.25">
      <c r="A873" s="58">
        <v>2402</v>
      </c>
      <c r="B873" s="154"/>
      <c r="C873" s="154"/>
      <c r="D873" s="154"/>
      <c r="E873" s="154"/>
      <c r="F873" s="154"/>
      <c r="G873" s="154"/>
      <c r="H873" s="154"/>
      <c r="I873" s="154"/>
      <c r="J873" s="154">
        <v>11</v>
      </c>
      <c r="K873" s="144">
        <v>10</v>
      </c>
      <c r="L873" s="237"/>
      <c r="M873" s="129"/>
      <c r="N873" s="238"/>
      <c r="O873" s="71">
        <f>IF(J873=0,"",J873/I872)</f>
        <v>0.61111111111111116</v>
      </c>
      <c r="P873" s="68">
        <v>30</v>
      </c>
      <c r="Q873" s="71">
        <f t="shared" si="105"/>
        <v>1</v>
      </c>
      <c r="R873" s="71">
        <f t="shared" si="106"/>
        <v>0</v>
      </c>
    </row>
    <row r="874" spans="1:19" ht="15.75" customHeight="1" x14ac:dyDescent="0.25">
      <c r="A874" s="58">
        <v>2501</v>
      </c>
      <c r="B874" s="154"/>
      <c r="C874" s="154"/>
      <c r="D874" s="154"/>
      <c r="E874" s="154"/>
      <c r="F874" s="154"/>
      <c r="G874" s="154"/>
      <c r="H874" s="154"/>
      <c r="I874" s="154"/>
      <c r="J874" s="154">
        <v>4</v>
      </c>
      <c r="K874" s="144">
        <v>5</v>
      </c>
      <c r="L874" s="237"/>
      <c r="M874" s="129"/>
      <c r="N874" s="239"/>
      <c r="O874" s="105"/>
      <c r="P874" s="68">
        <v>20</v>
      </c>
      <c r="Q874" s="105"/>
      <c r="R874" s="253"/>
    </row>
    <row r="875" spans="1:19" ht="15.75" customHeight="1" x14ac:dyDescent="0.25">
      <c r="A875" s="58">
        <v>2502</v>
      </c>
      <c r="B875" s="154"/>
      <c r="C875" s="154"/>
      <c r="D875" s="154"/>
      <c r="E875" s="154"/>
      <c r="F875" s="154"/>
      <c r="G875" s="154"/>
      <c r="H875" s="154"/>
      <c r="I875" s="154"/>
      <c r="J875" s="154">
        <v>8</v>
      </c>
      <c r="K875" s="144">
        <v>7</v>
      </c>
      <c r="L875" s="237"/>
      <c r="M875" s="129"/>
      <c r="N875" s="239"/>
      <c r="O875" s="247"/>
      <c r="P875" s="109">
        <v>16</v>
      </c>
      <c r="Q875" s="248"/>
      <c r="R875" s="247"/>
    </row>
    <row r="876" spans="1:19" ht="15.75" customHeight="1" x14ac:dyDescent="0.25">
      <c r="A876" s="58">
        <v>2601</v>
      </c>
      <c r="B876" s="154"/>
      <c r="C876" s="154"/>
      <c r="D876" s="154"/>
      <c r="E876" s="154"/>
      <c r="F876" s="154"/>
      <c r="G876" s="154"/>
      <c r="H876" s="154"/>
      <c r="I876" s="154"/>
      <c r="J876" s="154"/>
      <c r="K876" s="144"/>
      <c r="L876" s="237"/>
      <c r="M876" s="129"/>
      <c r="N876" s="239"/>
      <c r="O876" s="247"/>
      <c r="P876" s="109"/>
      <c r="Q876" s="248"/>
      <c r="R876" s="247"/>
    </row>
    <row r="877" spans="1:19" ht="15.75" customHeight="1" x14ac:dyDescent="0.25">
      <c r="A877" s="58">
        <v>2602</v>
      </c>
      <c r="B877" s="154"/>
      <c r="C877" s="154"/>
      <c r="D877" s="154"/>
      <c r="E877" s="154"/>
      <c r="F877" s="154"/>
      <c r="G877" s="154"/>
      <c r="H877" s="154"/>
      <c r="I877" s="154"/>
      <c r="J877" s="154"/>
      <c r="K877" s="144"/>
      <c r="L877" s="237"/>
      <c r="M877" s="129"/>
      <c r="N877" s="239"/>
      <c r="O877" s="129"/>
      <c r="P877" s="239"/>
      <c r="Q877" s="124"/>
      <c r="R877" s="247"/>
    </row>
    <row r="878" spans="1:19" ht="15.75" customHeight="1" x14ac:dyDescent="0.25">
      <c r="A878" s="58">
        <v>2701</v>
      </c>
      <c r="B878" s="154"/>
      <c r="C878" s="154"/>
      <c r="D878" s="154"/>
      <c r="E878" s="154"/>
      <c r="F878" s="154"/>
      <c r="G878" s="154"/>
      <c r="H878" s="154"/>
      <c r="I878" s="154"/>
      <c r="J878" s="154"/>
      <c r="K878" s="144"/>
      <c r="L878" s="237"/>
      <c r="M878" s="129"/>
      <c r="N878" s="239"/>
      <c r="O878" s="197" t="s">
        <v>83</v>
      </c>
      <c r="P878" s="82"/>
      <c r="Q878" s="111">
        <f>K881</f>
        <v>22</v>
      </c>
      <c r="R878" s="199" t="s">
        <v>11</v>
      </c>
    </row>
    <row r="879" spans="1:19" ht="15.75" customHeight="1" x14ac:dyDescent="0.25">
      <c r="A879" s="58">
        <v>2702</v>
      </c>
      <c r="B879" s="154"/>
      <c r="C879" s="154"/>
      <c r="D879" s="154"/>
      <c r="E879" s="154"/>
      <c r="F879" s="154"/>
      <c r="G879" s="154"/>
      <c r="H879" s="154"/>
      <c r="I879" s="154"/>
      <c r="J879" s="154"/>
      <c r="K879" s="144"/>
      <c r="L879" s="237"/>
      <c r="M879" s="129"/>
      <c r="N879" s="239"/>
      <c r="O879" s="198" t="s">
        <v>85</v>
      </c>
      <c r="P879" s="86" t="str">
        <f>IF(P878/B865=0,"",P878/B865)</f>
        <v/>
      </c>
      <c r="Q879" s="112" t="str">
        <f>IF(P878/Q878=0,"",P878/Q878)</f>
        <v/>
      </c>
      <c r="R879" s="200" t="s">
        <v>86</v>
      </c>
    </row>
    <row r="880" spans="1:19" ht="15.75" customHeight="1" x14ac:dyDescent="0.25">
      <c r="A880" s="58">
        <v>2801</v>
      </c>
      <c r="B880" s="154"/>
      <c r="C880" s="154"/>
      <c r="D880" s="154"/>
      <c r="E880" s="154"/>
      <c r="F880" s="154"/>
      <c r="G880" s="154"/>
      <c r="H880" s="154"/>
      <c r="I880" s="154"/>
      <c r="J880" s="154"/>
      <c r="K880" s="144"/>
      <c r="L880" s="240"/>
      <c r="M880" s="241"/>
      <c r="N880" s="242"/>
      <c r="O880" s="90"/>
      <c r="P880" s="91"/>
      <c r="Q880" s="91"/>
      <c r="R880" s="113"/>
    </row>
    <row r="881" spans="1:19" ht="18" customHeight="1" x14ac:dyDescent="0.25">
      <c r="A881" s="28"/>
      <c r="B881" s="297" t="s">
        <v>111</v>
      </c>
      <c r="C881" s="297"/>
      <c r="D881" s="297"/>
      <c r="E881" s="297"/>
      <c r="F881" s="297"/>
      <c r="G881" s="297"/>
      <c r="H881" s="297"/>
      <c r="I881" s="297"/>
      <c r="J881" s="297"/>
      <c r="K881" s="93">
        <f>SUM(K865:K877)</f>
        <v>22</v>
      </c>
      <c r="L881" s="94">
        <f>IF(K873=0,"",K873/B865)</f>
        <v>0.13333333333333333</v>
      </c>
      <c r="M881" s="94">
        <f>IF(K881=0,"",K881/B865)</f>
        <v>0.29333333333333333</v>
      </c>
      <c r="N881" s="94">
        <f>IF(K873=0,"",M881-L881)</f>
        <v>0.16</v>
      </c>
      <c r="O881" s="3"/>
      <c r="P881" s="29"/>
      <c r="Q881" s="22"/>
      <c r="R881" s="3"/>
    </row>
    <row r="882" spans="1:19" ht="12.75" customHeight="1" x14ac:dyDescent="0.2"/>
    <row r="883" spans="1:19" ht="12.75" customHeight="1" x14ac:dyDescent="0.2"/>
    <row r="884" spans="1:19" ht="26.25" x14ac:dyDescent="0.4">
      <c r="A884" s="166"/>
      <c r="B884" s="327" t="s">
        <v>99</v>
      </c>
      <c r="C884" s="327"/>
      <c r="D884" s="327"/>
      <c r="E884" s="327"/>
      <c r="F884" s="327"/>
      <c r="G884" s="327"/>
      <c r="H884" s="327"/>
      <c r="I884" s="327"/>
      <c r="J884" s="327"/>
      <c r="K884" s="223" t="s">
        <v>121</v>
      </c>
      <c r="L884" s="57"/>
      <c r="M884" s="57"/>
      <c r="N884" s="29"/>
      <c r="O884" s="3"/>
      <c r="P884" s="29"/>
      <c r="Q884" s="29"/>
      <c r="R884" s="29"/>
    </row>
    <row r="885" spans="1:19" ht="20.25" x14ac:dyDescent="0.2">
      <c r="A885" s="319" t="s">
        <v>10</v>
      </c>
      <c r="B885" s="301" t="s">
        <v>100</v>
      </c>
      <c r="C885" s="302"/>
      <c r="D885" s="302"/>
      <c r="E885" s="302"/>
      <c r="F885" s="302"/>
      <c r="G885" s="302"/>
      <c r="H885" s="302"/>
      <c r="I885" s="302"/>
      <c r="J885" s="303"/>
      <c r="K885" s="304" t="s">
        <v>11</v>
      </c>
      <c r="L885" s="296" t="s">
        <v>3</v>
      </c>
      <c r="M885" s="296" t="s">
        <v>4</v>
      </c>
      <c r="N885" s="306" t="s">
        <v>5</v>
      </c>
      <c r="O885" s="296" t="s">
        <v>6</v>
      </c>
      <c r="P885" s="294" t="s">
        <v>7</v>
      </c>
      <c r="Q885" s="294" t="s">
        <v>8</v>
      </c>
      <c r="R885" s="296" t="s">
        <v>101</v>
      </c>
    </row>
    <row r="886" spans="1:19" ht="15.75" x14ac:dyDescent="0.25">
      <c r="A886" s="320"/>
      <c r="B886" s="58" t="s">
        <v>102</v>
      </c>
      <c r="C886" s="58" t="s">
        <v>103</v>
      </c>
      <c r="D886" s="58" t="s">
        <v>104</v>
      </c>
      <c r="E886" s="58" t="s">
        <v>105</v>
      </c>
      <c r="F886" s="58" t="s">
        <v>106</v>
      </c>
      <c r="G886" s="58" t="s">
        <v>107</v>
      </c>
      <c r="H886" s="58" t="s">
        <v>108</v>
      </c>
      <c r="I886" s="58" t="s">
        <v>109</v>
      </c>
      <c r="J886" s="58" t="s">
        <v>110</v>
      </c>
      <c r="K886" s="305"/>
      <c r="L886" s="295"/>
      <c r="M886" s="295"/>
      <c r="N886" s="295"/>
      <c r="O886" s="295"/>
      <c r="P886" s="295"/>
      <c r="Q886" s="295"/>
      <c r="R886" s="295"/>
    </row>
    <row r="887" spans="1:19" ht="15.75" customHeight="1" x14ac:dyDescent="0.25">
      <c r="A887" s="58">
        <v>2101</v>
      </c>
      <c r="B887" s="154">
        <v>27</v>
      </c>
      <c r="C887" s="154"/>
      <c r="D887" s="154"/>
      <c r="E887" s="154"/>
      <c r="F887" s="154"/>
      <c r="G887" s="154"/>
      <c r="H887" s="154"/>
      <c r="I887" s="154"/>
      <c r="J887" s="154"/>
      <c r="K887" s="144"/>
      <c r="L887" s="234"/>
      <c r="M887" s="235"/>
      <c r="N887" s="236"/>
      <c r="O887" s="243"/>
      <c r="P887" s="63">
        <f>B887</f>
        <v>27</v>
      </c>
      <c r="Q887" s="244"/>
      <c r="R887" s="243"/>
    </row>
    <row r="888" spans="1:19" ht="15.75" customHeight="1" x14ac:dyDescent="0.25">
      <c r="A888" s="58">
        <v>2102</v>
      </c>
      <c r="B888" s="154"/>
      <c r="C888" s="154">
        <v>20</v>
      </c>
      <c r="D888" s="154"/>
      <c r="E888" s="154"/>
      <c r="F888" s="154"/>
      <c r="G888" s="154"/>
      <c r="H888" s="154"/>
      <c r="I888" s="154"/>
      <c r="J888" s="154"/>
      <c r="K888" s="144"/>
      <c r="L888" s="237"/>
      <c r="M888" s="129"/>
      <c r="N888" s="238"/>
      <c r="O888" s="67">
        <f>IF(C888=0,"",C888/B887)</f>
        <v>0.7407407407407407</v>
      </c>
      <c r="P888" s="68">
        <v>20</v>
      </c>
      <c r="Q888" s="245">
        <f t="shared" ref="Q888:Q895" si="107">IF(P888=0,"",P888/P887)</f>
        <v>0.7407407407407407</v>
      </c>
      <c r="R888" s="245">
        <f t="shared" ref="R888:R895" si="108">IF(P888=0,"",100%-Q888)</f>
        <v>0.2592592592592593</v>
      </c>
    </row>
    <row r="889" spans="1:19" ht="15.75" customHeight="1" x14ac:dyDescent="0.25">
      <c r="A889" s="58">
        <v>2201</v>
      </c>
      <c r="B889" s="154"/>
      <c r="C889" s="154"/>
      <c r="D889" s="154">
        <v>12</v>
      </c>
      <c r="E889" s="154"/>
      <c r="F889" s="154"/>
      <c r="G889" s="154"/>
      <c r="H889" s="154"/>
      <c r="I889" s="154"/>
      <c r="J889" s="154"/>
      <c r="K889" s="144"/>
      <c r="L889" s="237"/>
      <c r="M889" s="129"/>
      <c r="N889" s="238"/>
      <c r="O889" s="67">
        <f>IF(D889=0,"",D889/C888)</f>
        <v>0.6</v>
      </c>
      <c r="P889" s="68">
        <v>16</v>
      </c>
      <c r="Q889" s="245">
        <f t="shared" si="107"/>
        <v>0.8</v>
      </c>
      <c r="R889" s="245">
        <f t="shared" si="108"/>
        <v>0.19999999999999996</v>
      </c>
      <c r="S889" s="8">
        <f>P889/P887</f>
        <v>0.59259259259259256</v>
      </c>
    </row>
    <row r="890" spans="1:19" ht="15.75" customHeight="1" x14ac:dyDescent="0.25">
      <c r="A890" s="58">
        <v>2202</v>
      </c>
      <c r="B890" s="154"/>
      <c r="C890" s="154"/>
      <c r="D890" s="154"/>
      <c r="E890" s="154">
        <v>9</v>
      </c>
      <c r="F890" s="154"/>
      <c r="G890" s="154"/>
      <c r="H890" s="154"/>
      <c r="I890" s="154"/>
      <c r="J890" s="154"/>
      <c r="K890" s="144"/>
      <c r="L890" s="237"/>
      <c r="M890" s="129"/>
      <c r="N890" s="238"/>
      <c r="O890" s="67">
        <f>IF(E890=0,"",E890/D889)</f>
        <v>0.75</v>
      </c>
      <c r="P890" s="68">
        <v>12</v>
      </c>
      <c r="Q890" s="245">
        <f t="shared" si="107"/>
        <v>0.75</v>
      </c>
      <c r="R890" s="245">
        <f t="shared" si="108"/>
        <v>0.25</v>
      </c>
    </row>
    <row r="891" spans="1:19" ht="15.75" customHeight="1" x14ac:dyDescent="0.25">
      <c r="A891" s="58">
        <v>2301</v>
      </c>
      <c r="B891" s="154"/>
      <c r="C891" s="154"/>
      <c r="D891" s="154"/>
      <c r="E891" s="154"/>
      <c r="F891" s="154">
        <v>7</v>
      </c>
      <c r="G891" s="154"/>
      <c r="H891" s="154"/>
      <c r="I891" s="154"/>
      <c r="J891" s="154"/>
      <c r="K891" s="144"/>
      <c r="L891" s="237"/>
      <c r="M891" s="129"/>
      <c r="N891" s="238"/>
      <c r="O891" s="67">
        <f>IF(F891=0,"",F891/E890)</f>
        <v>0.77777777777777779</v>
      </c>
      <c r="P891" s="68">
        <v>12</v>
      </c>
      <c r="Q891" s="245">
        <f t="shared" si="107"/>
        <v>1</v>
      </c>
      <c r="R891" s="245">
        <f t="shared" si="108"/>
        <v>0</v>
      </c>
    </row>
    <row r="892" spans="1:19" ht="15.75" customHeight="1" x14ac:dyDescent="0.25">
      <c r="A892" s="58">
        <v>2302</v>
      </c>
      <c r="B892" s="154"/>
      <c r="C892" s="154"/>
      <c r="D892" s="154"/>
      <c r="E892" s="154"/>
      <c r="F892" s="154"/>
      <c r="G892" s="154">
        <v>5</v>
      </c>
      <c r="H892" s="154"/>
      <c r="I892" s="154"/>
      <c r="J892" s="154"/>
      <c r="K892" s="144"/>
      <c r="L892" s="237"/>
      <c r="M892" s="129"/>
      <c r="N892" s="238"/>
      <c r="O892" s="67">
        <f>IF(G892=0,"",G892/F891)</f>
        <v>0.7142857142857143</v>
      </c>
      <c r="P892" s="68">
        <v>10</v>
      </c>
      <c r="Q892" s="245">
        <f t="shared" si="107"/>
        <v>0.83333333333333337</v>
      </c>
      <c r="R892" s="245">
        <f t="shared" si="108"/>
        <v>0.16666666666666663</v>
      </c>
    </row>
    <row r="893" spans="1:19" ht="15.75" customHeight="1" x14ac:dyDescent="0.25">
      <c r="A893" s="58">
        <v>2401</v>
      </c>
      <c r="B893" s="154"/>
      <c r="C893" s="154"/>
      <c r="D893" s="154"/>
      <c r="E893" s="154"/>
      <c r="F893" s="154"/>
      <c r="G893" s="154"/>
      <c r="H893" s="154">
        <v>5</v>
      </c>
      <c r="I893" s="154"/>
      <c r="J893" s="154"/>
      <c r="K893" s="144"/>
      <c r="L893" s="237"/>
      <c r="M893" s="129"/>
      <c r="N893" s="238"/>
      <c r="O893" s="67">
        <f>IF(H893=0,"",H893/G892)</f>
        <v>1</v>
      </c>
      <c r="P893" s="68">
        <v>10</v>
      </c>
      <c r="Q893" s="245">
        <f t="shared" si="107"/>
        <v>1</v>
      </c>
      <c r="R893" s="245">
        <f t="shared" si="108"/>
        <v>0</v>
      </c>
    </row>
    <row r="894" spans="1:19" ht="15.75" customHeight="1" x14ac:dyDescent="0.25">
      <c r="A894" s="58">
        <v>2402</v>
      </c>
      <c r="B894" s="154"/>
      <c r="C894" s="154"/>
      <c r="D894" s="154"/>
      <c r="E894" s="154"/>
      <c r="F894" s="154"/>
      <c r="G894" s="154"/>
      <c r="H894" s="154"/>
      <c r="I894" s="154">
        <v>5</v>
      </c>
      <c r="J894" s="154"/>
      <c r="K894" s="144"/>
      <c r="L894" s="237"/>
      <c r="M894" s="129"/>
      <c r="N894" s="238"/>
      <c r="O894" s="67">
        <f>IF(I894=0,"",I894/H893)</f>
        <v>1</v>
      </c>
      <c r="P894" s="68">
        <v>10</v>
      </c>
      <c r="Q894" s="245">
        <f t="shared" si="107"/>
        <v>1</v>
      </c>
      <c r="R894" s="245">
        <f t="shared" si="108"/>
        <v>0</v>
      </c>
    </row>
    <row r="895" spans="1:19" ht="15.75" customHeight="1" x14ac:dyDescent="0.25">
      <c r="A895" s="58">
        <v>2501</v>
      </c>
      <c r="B895" s="154"/>
      <c r="C895" s="154"/>
      <c r="D895" s="154"/>
      <c r="E895" s="154"/>
      <c r="F895" s="154"/>
      <c r="G895" s="154"/>
      <c r="H895" s="154"/>
      <c r="I895" s="154"/>
      <c r="J895" s="154">
        <v>3</v>
      </c>
      <c r="K895" s="144">
        <v>3</v>
      </c>
      <c r="L895" s="237"/>
      <c r="M895" s="129"/>
      <c r="N895" s="238"/>
      <c r="O895" s="71">
        <f>IF(J895=0,"",J895/I894)</f>
        <v>0.6</v>
      </c>
      <c r="P895" s="68">
        <v>9</v>
      </c>
      <c r="Q895" s="71">
        <f t="shared" si="107"/>
        <v>0.9</v>
      </c>
      <c r="R895" s="71">
        <f t="shared" si="108"/>
        <v>9.9999999999999978E-2</v>
      </c>
    </row>
    <row r="896" spans="1:19" ht="15.75" customHeight="1" x14ac:dyDescent="0.25">
      <c r="A896" s="58">
        <v>2502</v>
      </c>
      <c r="B896" s="154"/>
      <c r="C896" s="154"/>
      <c r="D896" s="154"/>
      <c r="E896" s="154"/>
      <c r="F896" s="154"/>
      <c r="G896" s="154"/>
      <c r="H896" s="154"/>
      <c r="I896" s="154"/>
      <c r="J896" s="154">
        <v>2</v>
      </c>
      <c r="K896" s="144">
        <v>2</v>
      </c>
      <c r="L896" s="237"/>
      <c r="M896" s="129"/>
      <c r="N896" s="239"/>
      <c r="O896" s="105"/>
      <c r="P896" s="68">
        <v>7</v>
      </c>
      <c r="Q896" s="105"/>
      <c r="R896" s="253"/>
    </row>
    <row r="897" spans="1:22" ht="15.75" customHeight="1" x14ac:dyDescent="0.25">
      <c r="A897" s="58">
        <v>2601</v>
      </c>
      <c r="B897" s="154"/>
      <c r="C897" s="154"/>
      <c r="D897" s="154"/>
      <c r="E897" s="154"/>
      <c r="F897" s="154"/>
      <c r="G897" s="154"/>
      <c r="H897" s="154"/>
      <c r="I897" s="154"/>
      <c r="J897" s="154"/>
      <c r="K897" s="144"/>
      <c r="L897" s="237"/>
      <c r="M897" s="129"/>
      <c r="N897" s="239"/>
      <c r="O897" s="247"/>
      <c r="P897" s="109"/>
      <c r="Q897" s="248"/>
      <c r="R897" s="247"/>
    </row>
    <row r="898" spans="1:22" ht="15.75" customHeight="1" x14ac:dyDescent="0.25">
      <c r="A898" s="58">
        <v>2602</v>
      </c>
      <c r="B898" s="154"/>
      <c r="C898" s="154"/>
      <c r="D898" s="154"/>
      <c r="E898" s="154"/>
      <c r="F898" s="154"/>
      <c r="G898" s="154"/>
      <c r="H898" s="154"/>
      <c r="I898" s="154"/>
      <c r="J898" s="154"/>
      <c r="K898" s="144"/>
      <c r="L898" s="237"/>
      <c r="M898" s="129"/>
      <c r="N898" s="239"/>
      <c r="O898" s="247"/>
      <c r="P898" s="109"/>
      <c r="Q898" s="248"/>
      <c r="R898" s="247"/>
    </row>
    <row r="899" spans="1:22" ht="15.75" customHeight="1" x14ac:dyDescent="0.25">
      <c r="A899" s="58">
        <v>2701</v>
      </c>
      <c r="B899" s="154"/>
      <c r="C899" s="154"/>
      <c r="D899" s="154"/>
      <c r="E899" s="154"/>
      <c r="F899" s="154"/>
      <c r="G899" s="154"/>
      <c r="H899" s="154"/>
      <c r="I899" s="154"/>
      <c r="J899" s="154"/>
      <c r="K899" s="144"/>
      <c r="L899" s="237"/>
      <c r="M899" s="129"/>
      <c r="N899" s="239"/>
      <c r="O899" s="129"/>
      <c r="P899" s="239"/>
      <c r="Q899" s="124"/>
      <c r="R899" s="247"/>
    </row>
    <row r="900" spans="1:22" ht="15.75" customHeight="1" x14ac:dyDescent="0.25">
      <c r="A900" s="58">
        <v>2702</v>
      </c>
      <c r="B900" s="154"/>
      <c r="C900" s="154"/>
      <c r="D900" s="154"/>
      <c r="E900" s="154"/>
      <c r="F900" s="154"/>
      <c r="G900" s="154"/>
      <c r="H900" s="154"/>
      <c r="I900" s="154"/>
      <c r="J900" s="154"/>
      <c r="K900" s="144"/>
      <c r="L900" s="237"/>
      <c r="M900" s="129"/>
      <c r="N900" s="239"/>
      <c r="O900" s="197" t="s">
        <v>83</v>
      </c>
      <c r="P900" s="82"/>
      <c r="Q900" s="111">
        <f>IF(SUM(K893:K896)=0,"",SUM(K893:K896))</f>
        <v>5</v>
      </c>
      <c r="R900" s="199" t="s">
        <v>11</v>
      </c>
    </row>
    <row r="901" spans="1:22" ht="15.75" customHeight="1" x14ac:dyDescent="0.25">
      <c r="A901" s="58">
        <v>2801</v>
      </c>
      <c r="B901" s="154"/>
      <c r="C901" s="154"/>
      <c r="D901" s="154"/>
      <c r="E901" s="154"/>
      <c r="F901" s="154"/>
      <c r="G901" s="154"/>
      <c r="H901" s="154"/>
      <c r="I901" s="154"/>
      <c r="J901" s="154"/>
      <c r="K901" s="144"/>
      <c r="L901" s="237"/>
      <c r="M901" s="129"/>
      <c r="N901" s="239"/>
      <c r="O901" s="198" t="s">
        <v>85</v>
      </c>
      <c r="P901" s="86" t="str">
        <f>IF(P900/B887=0,"",P900/B887)</f>
        <v/>
      </c>
      <c r="Q901" s="112" t="str">
        <f>IF(P900/Q900=0,"",P900/Q900)</f>
        <v/>
      </c>
      <c r="R901" s="200" t="s">
        <v>86</v>
      </c>
    </row>
    <row r="902" spans="1:22" ht="15.75" customHeight="1" x14ac:dyDescent="0.25">
      <c r="A902" s="58">
        <v>2802</v>
      </c>
      <c r="B902" s="154"/>
      <c r="C902" s="154"/>
      <c r="D902" s="154"/>
      <c r="E902" s="154"/>
      <c r="F902" s="154"/>
      <c r="G902" s="154"/>
      <c r="H902" s="154"/>
      <c r="I902" s="154"/>
      <c r="J902" s="154"/>
      <c r="K902" s="144"/>
      <c r="L902" s="240"/>
      <c r="M902" s="241"/>
      <c r="N902" s="242"/>
      <c r="O902" s="90"/>
      <c r="P902" s="91"/>
      <c r="Q902" s="91"/>
      <c r="R902" s="113"/>
    </row>
    <row r="903" spans="1:22" ht="18" x14ac:dyDescent="0.25">
      <c r="A903" s="28"/>
      <c r="B903" s="297" t="s">
        <v>111</v>
      </c>
      <c r="C903" s="297"/>
      <c r="D903" s="297"/>
      <c r="E903" s="297"/>
      <c r="F903" s="297"/>
      <c r="G903" s="297"/>
      <c r="H903" s="297"/>
      <c r="I903" s="297"/>
      <c r="J903" s="297"/>
      <c r="K903" s="93">
        <f>SUM(K887:K899)</f>
        <v>5</v>
      </c>
      <c r="L903" s="94">
        <f>IF(K895=0,"",K895/B887)</f>
        <v>0.1111111111111111</v>
      </c>
      <c r="M903" s="94">
        <f>IF(K903=0,"",K903/B887)</f>
        <v>0.18518518518518517</v>
      </c>
      <c r="N903" s="94">
        <f>IF(K895=0,"",M903-L903)</f>
        <v>7.407407407407407E-2</v>
      </c>
      <c r="O903" s="3"/>
      <c r="P903" s="29"/>
      <c r="Q903" s="22"/>
      <c r="R903" s="3"/>
    </row>
    <row r="904" spans="1:22" ht="12.75" customHeight="1" x14ac:dyDescent="0.2">
      <c r="V904" s="169">
        <f>AVERAGE(S889,S911)</f>
        <v>0.66296296296296298</v>
      </c>
    </row>
    <row r="905" spans="1:22" ht="12.75" customHeight="1" x14ac:dyDescent="0.2"/>
    <row r="906" spans="1:22" ht="26.25" x14ac:dyDescent="0.4">
      <c r="A906" s="166"/>
      <c r="B906" s="327" t="s">
        <v>99</v>
      </c>
      <c r="C906" s="327"/>
      <c r="D906" s="327"/>
      <c r="E906" s="327"/>
      <c r="F906" s="327"/>
      <c r="G906" s="327"/>
      <c r="H906" s="327"/>
      <c r="I906" s="327"/>
      <c r="J906" s="327"/>
      <c r="K906" s="223" t="s">
        <v>122</v>
      </c>
      <c r="L906" s="57"/>
      <c r="M906" s="57"/>
      <c r="N906" s="29"/>
      <c r="O906" s="3"/>
      <c r="P906" s="29"/>
      <c r="Q906" s="29"/>
      <c r="R906" s="29"/>
      <c r="S906" s="120"/>
    </row>
    <row r="907" spans="1:22" ht="20.25" x14ac:dyDescent="0.2">
      <c r="A907" s="319" t="s">
        <v>10</v>
      </c>
      <c r="B907" s="301" t="s">
        <v>100</v>
      </c>
      <c r="C907" s="302"/>
      <c r="D907" s="302"/>
      <c r="E907" s="302"/>
      <c r="F907" s="302"/>
      <c r="G907" s="302"/>
      <c r="H907" s="302"/>
      <c r="I907" s="302"/>
      <c r="J907" s="303"/>
      <c r="K907" s="304" t="s">
        <v>11</v>
      </c>
      <c r="L907" s="296" t="s">
        <v>3</v>
      </c>
      <c r="M907" s="296" t="s">
        <v>4</v>
      </c>
      <c r="N907" s="306" t="s">
        <v>5</v>
      </c>
      <c r="O907" s="296" t="s">
        <v>6</v>
      </c>
      <c r="P907" s="294" t="s">
        <v>7</v>
      </c>
      <c r="Q907" s="294" t="s">
        <v>8</v>
      </c>
      <c r="R907" s="296" t="s">
        <v>101</v>
      </c>
      <c r="S907" s="120"/>
    </row>
    <row r="908" spans="1:22" ht="15.75" x14ac:dyDescent="0.25">
      <c r="A908" s="320"/>
      <c r="B908" s="58" t="s">
        <v>102</v>
      </c>
      <c r="C908" s="58" t="s">
        <v>103</v>
      </c>
      <c r="D908" s="58" t="s">
        <v>104</v>
      </c>
      <c r="E908" s="58" t="s">
        <v>105</v>
      </c>
      <c r="F908" s="58" t="s">
        <v>106</v>
      </c>
      <c r="G908" s="58" t="s">
        <v>107</v>
      </c>
      <c r="H908" s="58" t="s">
        <v>108</v>
      </c>
      <c r="I908" s="58" t="s">
        <v>109</v>
      </c>
      <c r="J908" s="58" t="s">
        <v>110</v>
      </c>
      <c r="K908" s="305"/>
      <c r="L908" s="295"/>
      <c r="M908" s="295"/>
      <c r="N908" s="295"/>
      <c r="O908" s="295"/>
      <c r="P908" s="295"/>
      <c r="Q908" s="295"/>
      <c r="R908" s="295"/>
      <c r="S908" s="120"/>
    </row>
    <row r="909" spans="1:22" ht="15.75" customHeight="1" x14ac:dyDescent="0.25">
      <c r="A909" s="58">
        <v>2102</v>
      </c>
      <c r="B909" s="154">
        <v>60</v>
      </c>
      <c r="C909" s="154"/>
      <c r="D909" s="154"/>
      <c r="E909" s="154"/>
      <c r="F909" s="154"/>
      <c r="G909" s="154"/>
      <c r="H909" s="154"/>
      <c r="I909" s="154"/>
      <c r="J909" s="154"/>
      <c r="K909" s="144"/>
      <c r="L909" s="234"/>
      <c r="M909" s="235"/>
      <c r="N909" s="236"/>
      <c r="O909" s="243"/>
      <c r="P909" s="63">
        <f>B909</f>
        <v>60</v>
      </c>
      <c r="Q909" s="244"/>
      <c r="R909" s="243"/>
      <c r="S909" s="120"/>
    </row>
    <row r="910" spans="1:22" ht="15.75" customHeight="1" x14ac:dyDescent="0.25">
      <c r="A910" s="58">
        <v>2201</v>
      </c>
      <c r="B910" s="154"/>
      <c r="C910" s="154">
        <v>48</v>
      </c>
      <c r="D910" s="154"/>
      <c r="E910" s="154"/>
      <c r="F910" s="154"/>
      <c r="G910" s="154"/>
      <c r="H910" s="154"/>
      <c r="I910" s="154"/>
      <c r="J910" s="154"/>
      <c r="K910" s="144"/>
      <c r="L910" s="237"/>
      <c r="M910" s="129"/>
      <c r="N910" s="238"/>
      <c r="O910" s="67">
        <f>IF(C910=0,"",C910/B909)</f>
        <v>0.8</v>
      </c>
      <c r="P910" s="68">
        <v>50</v>
      </c>
      <c r="Q910" s="245">
        <f t="shared" ref="Q910:Q917" si="109">IF(P910=0,"",P910/P909)</f>
        <v>0.83333333333333337</v>
      </c>
      <c r="R910" s="245">
        <f t="shared" ref="R910:R917" si="110">IF(P910=0,"",100%-Q910)</f>
        <v>0.16666666666666663</v>
      </c>
      <c r="S910" s="120"/>
    </row>
    <row r="911" spans="1:22" ht="15.75" customHeight="1" x14ac:dyDescent="0.25">
      <c r="A911" s="58">
        <v>2202</v>
      </c>
      <c r="B911" s="154"/>
      <c r="C911" s="154"/>
      <c r="D911" s="154">
        <v>34</v>
      </c>
      <c r="E911" s="154"/>
      <c r="F911" s="154"/>
      <c r="G911" s="154"/>
      <c r="H911" s="154"/>
      <c r="I911" s="154"/>
      <c r="J911" s="154"/>
      <c r="K911" s="144"/>
      <c r="L911" s="237"/>
      <c r="M911" s="129"/>
      <c r="N911" s="238"/>
      <c r="O911" s="67">
        <f>IF(D911=0,"",D911/C910)</f>
        <v>0.70833333333333337</v>
      </c>
      <c r="P911" s="68">
        <v>44</v>
      </c>
      <c r="Q911" s="245">
        <f t="shared" si="109"/>
        <v>0.88</v>
      </c>
      <c r="R911" s="245">
        <f t="shared" si="110"/>
        <v>0.12</v>
      </c>
      <c r="S911" s="8">
        <f>P911/P909</f>
        <v>0.73333333333333328</v>
      </c>
    </row>
    <row r="912" spans="1:22" ht="15.75" customHeight="1" x14ac:dyDescent="0.25">
      <c r="A912" s="58">
        <v>2301</v>
      </c>
      <c r="B912" s="154"/>
      <c r="C912" s="154"/>
      <c r="D912" s="154"/>
      <c r="E912" s="154">
        <v>26</v>
      </c>
      <c r="F912" s="154"/>
      <c r="G912" s="154"/>
      <c r="H912" s="154"/>
      <c r="I912" s="154"/>
      <c r="J912" s="154"/>
      <c r="K912" s="144"/>
      <c r="L912" s="237"/>
      <c r="M912" s="129"/>
      <c r="N912" s="238"/>
      <c r="O912" s="67">
        <f>IF(E912=0,"",E912/D911)</f>
        <v>0.76470588235294112</v>
      </c>
      <c r="P912" s="68">
        <v>40</v>
      </c>
      <c r="Q912" s="245">
        <f t="shared" si="109"/>
        <v>0.90909090909090906</v>
      </c>
      <c r="R912" s="245">
        <f t="shared" si="110"/>
        <v>9.0909090909090939E-2</v>
      </c>
      <c r="S912" s="120"/>
    </row>
    <row r="913" spans="1:19" ht="15.75" customHeight="1" x14ac:dyDescent="0.25">
      <c r="A913" s="58">
        <v>2302</v>
      </c>
      <c r="B913" s="154"/>
      <c r="C913" s="154"/>
      <c r="D913" s="154"/>
      <c r="E913" s="154"/>
      <c r="F913" s="154">
        <v>21</v>
      </c>
      <c r="G913" s="154"/>
      <c r="H913" s="154"/>
      <c r="I913" s="154"/>
      <c r="J913" s="154"/>
      <c r="K913" s="144"/>
      <c r="L913" s="237"/>
      <c r="M913" s="129"/>
      <c r="N913" s="238"/>
      <c r="O913" s="67">
        <f>IF(F913=0,"",F913/E912)</f>
        <v>0.80769230769230771</v>
      </c>
      <c r="P913" s="68">
        <v>35</v>
      </c>
      <c r="Q913" s="245">
        <f t="shared" si="109"/>
        <v>0.875</v>
      </c>
      <c r="R913" s="245">
        <f t="shared" si="110"/>
        <v>0.125</v>
      </c>
      <c r="S913" s="120"/>
    </row>
    <row r="914" spans="1:19" ht="15.75" customHeight="1" x14ac:dyDescent="0.25">
      <c r="A914" s="58">
        <v>2401</v>
      </c>
      <c r="B914" s="154"/>
      <c r="C914" s="154"/>
      <c r="D914" s="154"/>
      <c r="E914" s="154"/>
      <c r="F914" s="154"/>
      <c r="G914" s="154">
        <v>20</v>
      </c>
      <c r="H914" s="154"/>
      <c r="I914" s="154"/>
      <c r="J914" s="154"/>
      <c r="K914" s="144">
        <v>1</v>
      </c>
      <c r="L914" s="237"/>
      <c r="M914" s="129"/>
      <c r="N914" s="238"/>
      <c r="O914" s="67">
        <f>IF(G914=0,"",G914/F913)</f>
        <v>0.95238095238095233</v>
      </c>
      <c r="P914" s="68">
        <v>31</v>
      </c>
      <c r="Q914" s="245">
        <f t="shared" si="109"/>
        <v>0.88571428571428568</v>
      </c>
      <c r="R914" s="245">
        <f t="shared" si="110"/>
        <v>0.11428571428571432</v>
      </c>
      <c r="S914" s="120"/>
    </row>
    <row r="915" spans="1:19" ht="15.75" customHeight="1" x14ac:dyDescent="0.25">
      <c r="A915" s="58">
        <v>2402</v>
      </c>
      <c r="B915" s="154"/>
      <c r="C915" s="154"/>
      <c r="D915" s="154"/>
      <c r="E915" s="154"/>
      <c r="F915" s="154"/>
      <c r="G915" s="154"/>
      <c r="H915" s="154">
        <v>17</v>
      </c>
      <c r="I915" s="154"/>
      <c r="J915" s="154"/>
      <c r="K915" s="144"/>
      <c r="L915" s="237"/>
      <c r="M915" s="129"/>
      <c r="N915" s="238"/>
      <c r="O915" s="67">
        <f>IF(H915=0,"",H915/G914)</f>
        <v>0.85</v>
      </c>
      <c r="P915" s="68">
        <v>30</v>
      </c>
      <c r="Q915" s="245">
        <f t="shared" si="109"/>
        <v>0.967741935483871</v>
      </c>
      <c r="R915" s="245">
        <f t="shared" si="110"/>
        <v>3.2258064516129004E-2</v>
      </c>
      <c r="S915" s="120"/>
    </row>
    <row r="916" spans="1:19" ht="15.75" customHeight="1" x14ac:dyDescent="0.25">
      <c r="A916" s="58">
        <v>2501</v>
      </c>
      <c r="B916" s="154"/>
      <c r="C916" s="154"/>
      <c r="D916" s="154"/>
      <c r="E916" s="154"/>
      <c r="F916" s="154"/>
      <c r="G916" s="154"/>
      <c r="H916" s="154"/>
      <c r="I916" s="180">
        <v>17</v>
      </c>
      <c r="J916" s="154"/>
      <c r="K916" s="144"/>
      <c r="L916" s="237"/>
      <c r="M916" s="129"/>
      <c r="N916" s="238"/>
      <c r="O916" s="287">
        <f>IF(I916=0,"",I916/H915)</f>
        <v>1</v>
      </c>
      <c r="P916" s="68">
        <v>29</v>
      </c>
      <c r="Q916" s="245">
        <f t="shared" si="109"/>
        <v>0.96666666666666667</v>
      </c>
      <c r="R916" s="245">
        <f t="shared" si="110"/>
        <v>3.3333333333333326E-2</v>
      </c>
      <c r="S916" s="120"/>
    </row>
    <row r="917" spans="1:19" ht="15.75" customHeight="1" x14ac:dyDescent="0.25">
      <c r="A917" s="58">
        <v>2502</v>
      </c>
      <c r="B917" s="154"/>
      <c r="C917" s="154"/>
      <c r="D917" s="154"/>
      <c r="E917" s="154"/>
      <c r="F917" s="154"/>
      <c r="G917" s="154"/>
      <c r="H917" s="154"/>
      <c r="I917" s="154"/>
      <c r="J917" s="154">
        <v>11</v>
      </c>
      <c r="K917" s="144">
        <v>10</v>
      </c>
      <c r="L917" s="237"/>
      <c r="M917" s="129"/>
      <c r="N917" s="238"/>
      <c r="O917" s="71">
        <f>IF(J917=0,"",J917/I916)</f>
        <v>0.6470588235294118</v>
      </c>
      <c r="P917" s="68">
        <v>28</v>
      </c>
      <c r="Q917" s="71">
        <f t="shared" si="109"/>
        <v>0.96551724137931039</v>
      </c>
      <c r="R917" s="71">
        <f t="shared" si="110"/>
        <v>3.4482758620689613E-2</v>
      </c>
      <c r="S917" s="120"/>
    </row>
    <row r="918" spans="1:19" ht="15.75" customHeight="1" x14ac:dyDescent="0.25">
      <c r="A918" s="58">
        <v>2601</v>
      </c>
      <c r="B918" s="154"/>
      <c r="C918" s="154"/>
      <c r="D918" s="154"/>
      <c r="E918" s="154"/>
      <c r="F918" s="154"/>
      <c r="G918" s="154"/>
      <c r="H918" s="154"/>
      <c r="I918" s="154"/>
      <c r="J918" s="154"/>
      <c r="K918" s="144"/>
      <c r="L918" s="237"/>
      <c r="M918" s="129"/>
      <c r="N918" s="239"/>
      <c r="O918" s="105"/>
      <c r="P918" s="68"/>
      <c r="Q918" s="105"/>
      <c r="R918" s="253"/>
      <c r="S918" s="120"/>
    </row>
    <row r="919" spans="1:19" ht="15.75" customHeight="1" x14ac:dyDescent="0.25">
      <c r="A919" s="58">
        <v>2602</v>
      </c>
      <c r="B919" s="154"/>
      <c r="C919" s="154"/>
      <c r="D919" s="154"/>
      <c r="E919" s="154"/>
      <c r="F919" s="154"/>
      <c r="G919" s="154"/>
      <c r="H919" s="154"/>
      <c r="I919" s="154"/>
      <c r="J919" s="154"/>
      <c r="K919" s="144"/>
      <c r="L919" s="237"/>
      <c r="M919" s="129"/>
      <c r="N919" s="239"/>
      <c r="O919" s="247"/>
      <c r="P919" s="109"/>
      <c r="Q919" s="248"/>
      <c r="R919" s="247"/>
      <c r="S919" s="120"/>
    </row>
    <row r="920" spans="1:19" ht="15.75" customHeight="1" x14ac:dyDescent="0.25">
      <c r="A920" s="58">
        <v>2701</v>
      </c>
      <c r="B920" s="154"/>
      <c r="C920" s="154"/>
      <c r="D920" s="154"/>
      <c r="E920" s="154"/>
      <c r="F920" s="154"/>
      <c r="G920" s="154"/>
      <c r="H920" s="154"/>
      <c r="I920" s="154"/>
      <c r="J920" s="154"/>
      <c r="K920" s="144"/>
      <c r="L920" s="237"/>
      <c r="M920" s="129"/>
      <c r="N920" s="239"/>
      <c r="O920" s="247"/>
      <c r="P920" s="109"/>
      <c r="Q920" s="248"/>
      <c r="R920" s="247"/>
      <c r="S920" s="120"/>
    </row>
    <row r="921" spans="1:19" ht="15.75" customHeight="1" x14ac:dyDescent="0.25">
      <c r="A921" s="58">
        <v>2702</v>
      </c>
      <c r="B921" s="154"/>
      <c r="C921" s="154"/>
      <c r="D921" s="154"/>
      <c r="E921" s="154"/>
      <c r="F921" s="154"/>
      <c r="G921" s="154"/>
      <c r="H921" s="154"/>
      <c r="I921" s="154"/>
      <c r="J921" s="154"/>
      <c r="K921" s="144"/>
      <c r="L921" s="237"/>
      <c r="M921" s="129"/>
      <c r="N921" s="239"/>
      <c r="O921" s="129"/>
      <c r="P921" s="239"/>
      <c r="Q921" s="124"/>
      <c r="R921" s="247"/>
      <c r="S921" s="120"/>
    </row>
    <row r="922" spans="1:19" ht="15.75" customHeight="1" x14ac:dyDescent="0.25">
      <c r="A922" s="58">
        <v>2801</v>
      </c>
      <c r="B922" s="154"/>
      <c r="C922" s="154"/>
      <c r="D922" s="154"/>
      <c r="E922" s="154"/>
      <c r="F922" s="154"/>
      <c r="G922" s="154"/>
      <c r="H922" s="154"/>
      <c r="I922" s="154"/>
      <c r="J922" s="154"/>
      <c r="K922" s="144"/>
      <c r="L922" s="237"/>
      <c r="M922" s="129"/>
      <c r="N922" s="239"/>
      <c r="O922" s="197" t="s">
        <v>83</v>
      </c>
      <c r="P922" s="82">
        <v>2</v>
      </c>
      <c r="Q922" s="111">
        <f>K925</f>
        <v>11</v>
      </c>
      <c r="R922" s="199" t="s">
        <v>11</v>
      </c>
      <c r="S922" s="120"/>
    </row>
    <row r="923" spans="1:19" ht="15.75" customHeight="1" x14ac:dyDescent="0.25">
      <c r="A923" s="58">
        <v>2802</v>
      </c>
      <c r="B923" s="154"/>
      <c r="C923" s="154"/>
      <c r="D923" s="154"/>
      <c r="E923" s="154"/>
      <c r="F923" s="154"/>
      <c r="G923" s="154"/>
      <c r="H923" s="154"/>
      <c r="I923" s="154"/>
      <c r="J923" s="154"/>
      <c r="K923" s="144"/>
      <c r="L923" s="237"/>
      <c r="M923" s="129"/>
      <c r="N923" s="239"/>
      <c r="O923" s="198" t="s">
        <v>85</v>
      </c>
      <c r="P923" s="86">
        <f>IF(P922/B909=0,"",P922/B909)</f>
        <v>3.3333333333333333E-2</v>
      </c>
      <c r="Q923" s="112">
        <f>IF(P922/Q922=0,"",P922/Q922)</f>
        <v>0.18181818181818182</v>
      </c>
      <c r="R923" s="200" t="s">
        <v>86</v>
      </c>
      <c r="S923" s="120"/>
    </row>
    <row r="924" spans="1:19" ht="15.75" customHeight="1" x14ac:dyDescent="0.25">
      <c r="A924" s="58">
        <v>2901</v>
      </c>
      <c r="B924" s="154"/>
      <c r="C924" s="154"/>
      <c r="D924" s="154"/>
      <c r="E924" s="154"/>
      <c r="F924" s="154"/>
      <c r="G924" s="154"/>
      <c r="H924" s="154"/>
      <c r="I924" s="154"/>
      <c r="J924" s="154"/>
      <c r="K924" s="144"/>
      <c r="L924" s="240"/>
      <c r="M924" s="241"/>
      <c r="N924" s="242"/>
      <c r="O924" s="90"/>
      <c r="P924" s="91"/>
      <c r="Q924" s="91"/>
      <c r="R924" s="113"/>
      <c r="S924" s="120"/>
    </row>
    <row r="925" spans="1:19" ht="18" x14ac:dyDescent="0.25">
      <c r="A925" s="28"/>
      <c r="B925" s="297" t="s">
        <v>111</v>
      </c>
      <c r="C925" s="297"/>
      <c r="D925" s="297"/>
      <c r="E925" s="297"/>
      <c r="F925" s="297"/>
      <c r="G925" s="297"/>
      <c r="H925" s="297"/>
      <c r="I925" s="297"/>
      <c r="J925" s="297"/>
      <c r="K925" s="93">
        <f>SUM(K909:K921)</f>
        <v>11</v>
      </c>
      <c r="L925" s="94">
        <f>(SUM(K914:K917)/B909)</f>
        <v>0.18333333333333332</v>
      </c>
      <c r="M925" s="94">
        <f>IF(K925=0,"",K925/B909)</f>
        <v>0.18333333333333332</v>
      </c>
      <c r="N925" s="94">
        <f>M925-L925</f>
        <v>0</v>
      </c>
      <c r="O925" s="3"/>
      <c r="P925" s="29"/>
      <c r="Q925" s="22"/>
      <c r="R925" s="3"/>
      <c r="S925" s="120"/>
    </row>
    <row r="926" spans="1:19" ht="12.75" customHeight="1" x14ac:dyDescent="0.2"/>
    <row r="927" spans="1:19" ht="12.75" customHeight="1" x14ac:dyDescent="0.2"/>
    <row r="928" spans="1:19" ht="26.25" x14ac:dyDescent="0.4">
      <c r="A928" s="166"/>
      <c r="B928" s="327" t="s">
        <v>99</v>
      </c>
      <c r="C928" s="327"/>
      <c r="D928" s="327"/>
      <c r="E928" s="327"/>
      <c r="F928" s="327"/>
      <c r="G928" s="327"/>
      <c r="H928" s="327"/>
      <c r="I928" s="327"/>
      <c r="J928" s="327"/>
      <c r="K928" s="223" t="s">
        <v>123</v>
      </c>
      <c r="L928" s="57"/>
      <c r="M928" s="57"/>
      <c r="N928" s="29"/>
      <c r="O928" s="3"/>
      <c r="P928" s="29"/>
      <c r="Q928" s="29"/>
      <c r="R928" s="29"/>
      <c r="S928" s="120"/>
    </row>
    <row r="929" spans="1:19" ht="20.25" x14ac:dyDescent="0.2">
      <c r="A929" s="319" t="s">
        <v>10</v>
      </c>
      <c r="B929" s="301" t="s">
        <v>100</v>
      </c>
      <c r="C929" s="302"/>
      <c r="D929" s="302"/>
      <c r="E929" s="302"/>
      <c r="F929" s="302"/>
      <c r="G929" s="302"/>
      <c r="H929" s="302"/>
      <c r="I929" s="302"/>
      <c r="J929" s="303"/>
      <c r="K929" s="304" t="s">
        <v>11</v>
      </c>
      <c r="L929" s="296" t="s">
        <v>3</v>
      </c>
      <c r="M929" s="296" t="s">
        <v>4</v>
      </c>
      <c r="N929" s="306" t="s">
        <v>5</v>
      </c>
      <c r="O929" s="296" t="s">
        <v>6</v>
      </c>
      <c r="P929" s="294" t="s">
        <v>7</v>
      </c>
      <c r="Q929" s="294" t="s">
        <v>8</v>
      </c>
      <c r="R929" s="296" t="s">
        <v>101</v>
      </c>
      <c r="S929" s="120"/>
    </row>
    <row r="930" spans="1:19" ht="15.75" x14ac:dyDescent="0.25">
      <c r="A930" s="320"/>
      <c r="B930" s="58" t="s">
        <v>102</v>
      </c>
      <c r="C930" s="58" t="s">
        <v>103</v>
      </c>
      <c r="D930" s="58" t="s">
        <v>104</v>
      </c>
      <c r="E930" s="58" t="s">
        <v>105</v>
      </c>
      <c r="F930" s="58" t="s">
        <v>106</v>
      </c>
      <c r="G930" s="58" t="s">
        <v>107</v>
      </c>
      <c r="H930" s="58" t="s">
        <v>108</v>
      </c>
      <c r="I930" s="58" t="s">
        <v>109</v>
      </c>
      <c r="J930" s="58" t="s">
        <v>110</v>
      </c>
      <c r="K930" s="305"/>
      <c r="L930" s="295"/>
      <c r="M930" s="295"/>
      <c r="N930" s="295"/>
      <c r="O930" s="295"/>
      <c r="P930" s="295"/>
      <c r="Q930" s="295"/>
      <c r="R930" s="295"/>
      <c r="S930" s="120"/>
    </row>
    <row r="931" spans="1:19" ht="15.75" customHeight="1" x14ac:dyDescent="0.25">
      <c r="A931" s="58">
        <v>2201</v>
      </c>
      <c r="B931" s="154">
        <v>32</v>
      </c>
      <c r="C931" s="154"/>
      <c r="D931" s="154"/>
      <c r="E931" s="154"/>
      <c r="F931" s="154"/>
      <c r="G931" s="154"/>
      <c r="H931" s="154"/>
      <c r="I931" s="154"/>
      <c r="J931" s="154"/>
      <c r="K931" s="144"/>
      <c r="L931" s="234"/>
      <c r="M931" s="235"/>
      <c r="N931" s="236"/>
      <c r="O931" s="243"/>
      <c r="P931" s="63">
        <f>B931</f>
        <v>32</v>
      </c>
      <c r="Q931" s="244"/>
      <c r="R931" s="243"/>
      <c r="S931" s="120"/>
    </row>
    <row r="932" spans="1:19" ht="15.75" customHeight="1" x14ac:dyDescent="0.25">
      <c r="A932" s="58">
        <v>2202</v>
      </c>
      <c r="B932" s="154"/>
      <c r="C932" s="154">
        <v>25</v>
      </c>
      <c r="D932" s="154"/>
      <c r="E932" s="154"/>
      <c r="F932" s="154"/>
      <c r="G932" s="154"/>
      <c r="H932" s="154"/>
      <c r="I932" s="154"/>
      <c r="J932" s="154"/>
      <c r="K932" s="144"/>
      <c r="L932" s="237"/>
      <c r="M932" s="129"/>
      <c r="N932" s="238"/>
      <c r="O932" s="67">
        <f>IF(C932=0,"",C932/B931)</f>
        <v>0.78125</v>
      </c>
      <c r="P932" s="68">
        <v>25</v>
      </c>
      <c r="Q932" s="245">
        <f t="shared" ref="Q932:Q939" si="111">IF(P932=0,"",P932/P931)</f>
        <v>0.78125</v>
      </c>
      <c r="R932" s="245">
        <f t="shared" ref="R932:R939" si="112">IF(P932=0,"",100%-Q932)</f>
        <v>0.21875</v>
      </c>
      <c r="S932" s="120"/>
    </row>
    <row r="933" spans="1:19" ht="15.75" customHeight="1" x14ac:dyDescent="0.25">
      <c r="A933" s="58">
        <v>2301</v>
      </c>
      <c r="B933" s="154"/>
      <c r="C933" s="154"/>
      <c r="D933" s="154">
        <v>13</v>
      </c>
      <c r="E933" s="154"/>
      <c r="F933" s="154"/>
      <c r="G933" s="154"/>
      <c r="H933" s="154"/>
      <c r="I933" s="154"/>
      <c r="J933" s="154"/>
      <c r="K933" s="144"/>
      <c r="L933" s="237"/>
      <c r="M933" s="129"/>
      <c r="N933" s="238"/>
      <c r="O933" s="67">
        <f>IF(D933=0,"",D933/C932)</f>
        <v>0.52</v>
      </c>
      <c r="P933" s="68">
        <v>22</v>
      </c>
      <c r="Q933" s="245">
        <f t="shared" si="111"/>
        <v>0.88</v>
      </c>
      <c r="R933" s="245">
        <f t="shared" si="112"/>
        <v>0.12</v>
      </c>
      <c r="S933" s="8">
        <f>P933/P931</f>
        <v>0.6875</v>
      </c>
    </row>
    <row r="934" spans="1:19" ht="15.75" customHeight="1" x14ac:dyDescent="0.25">
      <c r="A934" s="58">
        <v>2302</v>
      </c>
      <c r="B934" s="154"/>
      <c r="C934" s="154"/>
      <c r="D934" s="154"/>
      <c r="E934" s="154">
        <v>8</v>
      </c>
      <c r="F934" s="154"/>
      <c r="G934" s="154"/>
      <c r="H934" s="154"/>
      <c r="I934" s="154"/>
      <c r="J934" s="154"/>
      <c r="K934" s="144"/>
      <c r="L934" s="237"/>
      <c r="M934" s="129"/>
      <c r="N934" s="238"/>
      <c r="O934" s="67">
        <f>IF(E934=0,"",E934/D933)</f>
        <v>0.61538461538461542</v>
      </c>
      <c r="P934" s="68">
        <v>17</v>
      </c>
      <c r="Q934" s="245">
        <f t="shared" si="111"/>
        <v>0.77272727272727271</v>
      </c>
      <c r="R934" s="245">
        <f t="shared" si="112"/>
        <v>0.22727272727272729</v>
      </c>
      <c r="S934" s="120"/>
    </row>
    <row r="935" spans="1:19" ht="15.75" customHeight="1" x14ac:dyDescent="0.25">
      <c r="A935" s="58">
        <v>2401</v>
      </c>
      <c r="B935" s="154"/>
      <c r="C935" s="154"/>
      <c r="D935" s="154"/>
      <c r="E935" s="154"/>
      <c r="F935" s="154">
        <v>7</v>
      </c>
      <c r="G935" s="154"/>
      <c r="H935" s="154"/>
      <c r="I935" s="154"/>
      <c r="J935" s="154"/>
      <c r="K935" s="144"/>
      <c r="L935" s="237"/>
      <c r="M935" s="129"/>
      <c r="N935" s="238"/>
      <c r="O935" s="67">
        <f>IF(F935=0,"",F935/E934)</f>
        <v>0.875</v>
      </c>
      <c r="P935" s="68">
        <v>17</v>
      </c>
      <c r="Q935" s="245">
        <f t="shared" si="111"/>
        <v>1</v>
      </c>
      <c r="R935" s="245">
        <f t="shared" si="112"/>
        <v>0</v>
      </c>
      <c r="S935" s="120"/>
    </row>
    <row r="936" spans="1:19" ht="15.75" customHeight="1" x14ac:dyDescent="0.25">
      <c r="A936" s="58">
        <v>2402</v>
      </c>
      <c r="B936" s="154"/>
      <c r="C936" s="154"/>
      <c r="D936" s="154"/>
      <c r="E936" s="154"/>
      <c r="F936" s="154"/>
      <c r="G936" s="154">
        <v>6</v>
      </c>
      <c r="H936" s="154"/>
      <c r="I936" s="154"/>
      <c r="J936" s="154"/>
      <c r="K936" s="144"/>
      <c r="L936" s="237"/>
      <c r="M936" s="129"/>
      <c r="N936" s="238"/>
      <c r="O936" s="67">
        <f>IF(G936=0,"",G936/F935)</f>
        <v>0.8571428571428571</v>
      </c>
      <c r="P936" s="68">
        <v>17</v>
      </c>
      <c r="Q936" s="245">
        <f t="shared" si="111"/>
        <v>1</v>
      </c>
      <c r="R936" s="245">
        <f t="shared" si="112"/>
        <v>0</v>
      </c>
      <c r="S936" s="120"/>
    </row>
    <row r="937" spans="1:19" ht="15.75" customHeight="1" x14ac:dyDescent="0.25">
      <c r="A937" s="58">
        <v>2501</v>
      </c>
      <c r="B937" s="154"/>
      <c r="C937" s="154"/>
      <c r="D937" s="154"/>
      <c r="E937" s="154"/>
      <c r="F937" s="154"/>
      <c r="G937" s="154"/>
      <c r="H937" s="154">
        <v>6</v>
      </c>
      <c r="I937" s="154"/>
      <c r="J937" s="154"/>
      <c r="K937" s="144"/>
      <c r="L937" s="237"/>
      <c r="M937" s="129"/>
      <c r="N937" s="238"/>
      <c r="O937" s="67">
        <f>IF(H937=0,"",H937/G936)</f>
        <v>1</v>
      </c>
      <c r="P937" s="68">
        <v>13</v>
      </c>
      <c r="Q937" s="245">
        <f t="shared" si="111"/>
        <v>0.76470588235294112</v>
      </c>
      <c r="R937" s="245">
        <f t="shared" si="112"/>
        <v>0.23529411764705888</v>
      </c>
      <c r="S937" s="120"/>
    </row>
    <row r="938" spans="1:19" ht="15.75" customHeight="1" x14ac:dyDescent="0.25">
      <c r="A938" s="58">
        <v>2502</v>
      </c>
      <c r="B938" s="154"/>
      <c r="C938" s="154"/>
      <c r="D938" s="154"/>
      <c r="E938" s="154"/>
      <c r="F938" s="154"/>
      <c r="G938" s="154"/>
      <c r="H938" s="154"/>
      <c r="I938" s="154">
        <v>6</v>
      </c>
      <c r="J938" s="154"/>
      <c r="K938" s="144"/>
      <c r="L938" s="237"/>
      <c r="M938" s="129"/>
      <c r="N938" s="238"/>
      <c r="O938" s="67">
        <f>IF(I938=0,"",I938/H937)</f>
        <v>1</v>
      </c>
      <c r="P938" s="68">
        <v>13</v>
      </c>
      <c r="Q938" s="245">
        <f t="shared" si="111"/>
        <v>1</v>
      </c>
      <c r="R938" s="245">
        <f t="shared" si="112"/>
        <v>0</v>
      </c>
      <c r="S938" s="120"/>
    </row>
    <row r="939" spans="1:19" ht="15.75" customHeight="1" x14ac:dyDescent="0.25">
      <c r="A939" s="58">
        <v>2601</v>
      </c>
      <c r="B939" s="154"/>
      <c r="C939" s="154"/>
      <c r="D939" s="154"/>
      <c r="E939" s="154"/>
      <c r="F939" s="154"/>
      <c r="G939" s="154"/>
      <c r="H939" s="154"/>
      <c r="I939" s="154"/>
      <c r="J939" s="154"/>
      <c r="K939" s="144"/>
      <c r="L939" s="237"/>
      <c r="M939" s="129"/>
      <c r="N939" s="238"/>
      <c r="O939" s="71" t="str">
        <f>IF(J939=0,"",J939/I938)</f>
        <v/>
      </c>
      <c r="P939" s="68"/>
      <c r="Q939" s="71" t="str">
        <f t="shared" si="111"/>
        <v/>
      </c>
      <c r="R939" s="71" t="str">
        <f t="shared" si="112"/>
        <v/>
      </c>
      <c r="S939" s="120"/>
    </row>
    <row r="940" spans="1:19" ht="15.75" customHeight="1" x14ac:dyDescent="0.25">
      <c r="A940" s="58">
        <v>2602</v>
      </c>
      <c r="B940" s="154"/>
      <c r="C940" s="154"/>
      <c r="D940" s="154"/>
      <c r="E940" s="154"/>
      <c r="F940" s="154"/>
      <c r="G940" s="154"/>
      <c r="H940" s="154"/>
      <c r="I940" s="154"/>
      <c r="J940" s="154"/>
      <c r="K940" s="144"/>
      <c r="L940" s="237"/>
      <c r="M940" s="129"/>
      <c r="N940" s="239"/>
      <c r="O940" s="105"/>
      <c r="P940" s="68"/>
      <c r="Q940" s="105"/>
      <c r="R940" s="253"/>
      <c r="S940" s="120"/>
    </row>
    <row r="941" spans="1:19" ht="15.75" customHeight="1" x14ac:dyDescent="0.25">
      <c r="A941" s="58">
        <v>2701</v>
      </c>
      <c r="B941" s="154"/>
      <c r="C941" s="154"/>
      <c r="D941" s="154"/>
      <c r="E941" s="154"/>
      <c r="F941" s="154"/>
      <c r="G941" s="154"/>
      <c r="H941" s="154"/>
      <c r="I941" s="154"/>
      <c r="J941" s="154"/>
      <c r="K941" s="144"/>
      <c r="L941" s="237"/>
      <c r="M941" s="129"/>
      <c r="N941" s="239"/>
      <c r="O941" s="247"/>
      <c r="P941" s="109"/>
      <c r="Q941" s="248"/>
      <c r="R941" s="247"/>
      <c r="S941" s="120"/>
    </row>
    <row r="942" spans="1:19" ht="15.75" customHeight="1" x14ac:dyDescent="0.25">
      <c r="A942" s="58">
        <v>2702</v>
      </c>
      <c r="B942" s="154"/>
      <c r="C942" s="154"/>
      <c r="D942" s="154"/>
      <c r="E942" s="154"/>
      <c r="F942" s="154"/>
      <c r="G942" s="154"/>
      <c r="H942" s="154"/>
      <c r="I942" s="154"/>
      <c r="J942" s="154"/>
      <c r="K942" s="144"/>
      <c r="L942" s="237"/>
      <c r="M942" s="129"/>
      <c r="N942" s="239"/>
      <c r="O942" s="247"/>
      <c r="P942" s="109"/>
      <c r="Q942" s="248"/>
      <c r="R942" s="247"/>
      <c r="S942" s="120"/>
    </row>
    <row r="943" spans="1:19" ht="15.75" customHeight="1" x14ac:dyDescent="0.25">
      <c r="A943" s="58">
        <v>2801</v>
      </c>
      <c r="B943" s="154"/>
      <c r="C943" s="154"/>
      <c r="D943" s="154"/>
      <c r="E943" s="154"/>
      <c r="F943" s="154"/>
      <c r="G943" s="154"/>
      <c r="H943" s="154"/>
      <c r="I943" s="154"/>
      <c r="J943" s="154"/>
      <c r="K943" s="144"/>
      <c r="L943" s="237"/>
      <c r="M943" s="129"/>
      <c r="N943" s="239"/>
      <c r="O943" s="129"/>
      <c r="P943" s="239"/>
      <c r="Q943" s="124"/>
      <c r="R943" s="247"/>
      <c r="S943" s="120"/>
    </row>
    <row r="944" spans="1:19" ht="15.75" customHeight="1" x14ac:dyDescent="0.25">
      <c r="A944" s="58">
        <v>2802</v>
      </c>
      <c r="B944" s="154"/>
      <c r="C944" s="154"/>
      <c r="D944" s="154"/>
      <c r="E944" s="154"/>
      <c r="F944" s="154"/>
      <c r="G944" s="154"/>
      <c r="H944" s="154"/>
      <c r="I944" s="154"/>
      <c r="J944" s="154"/>
      <c r="K944" s="144"/>
      <c r="L944" s="237"/>
      <c r="M944" s="129"/>
      <c r="N944" s="239"/>
      <c r="O944" s="197" t="s">
        <v>83</v>
      </c>
      <c r="P944" s="82"/>
      <c r="Q944" s="111" t="str">
        <f>IF(SUM(K937:K940)=0,"",SUM(K937:K940))</f>
        <v/>
      </c>
      <c r="R944" s="199" t="s">
        <v>11</v>
      </c>
      <c r="S944" s="120"/>
    </row>
    <row r="945" spans="1:19" ht="15.75" customHeight="1" x14ac:dyDescent="0.25">
      <c r="A945" s="58">
        <v>2901</v>
      </c>
      <c r="B945" s="154"/>
      <c r="C945" s="154"/>
      <c r="D945" s="154"/>
      <c r="E945" s="154"/>
      <c r="F945" s="154"/>
      <c r="G945" s="154"/>
      <c r="H945" s="154"/>
      <c r="I945" s="154"/>
      <c r="J945" s="154"/>
      <c r="K945" s="144"/>
      <c r="L945" s="237"/>
      <c r="M945" s="129"/>
      <c r="N945" s="239"/>
      <c r="O945" s="198" t="s">
        <v>85</v>
      </c>
      <c r="P945" s="86" t="str">
        <f>IF(P944/B931=0,"",P944/B931)</f>
        <v/>
      </c>
      <c r="Q945" s="112" t="e">
        <f>IF(P944/Q944=0,"",P944/Q944)</f>
        <v>#VALUE!</v>
      </c>
      <c r="R945" s="200" t="s">
        <v>86</v>
      </c>
      <c r="S945" s="120"/>
    </row>
    <row r="946" spans="1:19" ht="15.75" customHeight="1" x14ac:dyDescent="0.25">
      <c r="A946" s="58">
        <v>2902</v>
      </c>
      <c r="B946" s="154"/>
      <c r="C946" s="154"/>
      <c r="D946" s="154"/>
      <c r="E946" s="154"/>
      <c r="F946" s="154"/>
      <c r="G946" s="154"/>
      <c r="H946" s="154"/>
      <c r="I946" s="154"/>
      <c r="J946" s="154"/>
      <c r="K946" s="144"/>
      <c r="L946" s="240"/>
      <c r="M946" s="241"/>
      <c r="N946" s="242"/>
      <c r="O946" s="90"/>
      <c r="P946" s="91"/>
      <c r="Q946" s="91"/>
      <c r="R946" s="113"/>
      <c r="S946" s="120"/>
    </row>
    <row r="947" spans="1:19" ht="18" x14ac:dyDescent="0.25">
      <c r="A947" s="28"/>
      <c r="B947" s="297" t="s">
        <v>111</v>
      </c>
      <c r="C947" s="297"/>
      <c r="D947" s="297"/>
      <c r="E947" s="297"/>
      <c r="F947" s="297"/>
      <c r="G947" s="297"/>
      <c r="H947" s="297"/>
      <c r="I947" s="297"/>
      <c r="J947" s="297"/>
      <c r="K947" s="93">
        <f>SUM(K931:K943)</f>
        <v>0</v>
      </c>
      <c r="L947" s="94" t="str">
        <f>IF(K939=0,"",K939/B931)</f>
        <v/>
      </c>
      <c r="M947" s="94" t="str">
        <f>IF(K947=0,"",K947/B931)</f>
        <v/>
      </c>
      <c r="N947" s="94" t="str">
        <f>IF(K939=0,"",M947-L947)</f>
        <v/>
      </c>
      <c r="O947" s="3"/>
      <c r="P947" s="29"/>
      <c r="Q947" s="22"/>
      <c r="R947" s="3"/>
      <c r="S947" s="120"/>
    </row>
    <row r="948" spans="1:19" ht="12.75" customHeight="1" x14ac:dyDescent="0.25">
      <c r="A948" s="28"/>
      <c r="B948" s="29"/>
      <c r="C948" s="29"/>
      <c r="D948" s="132"/>
      <c r="E948" s="132"/>
      <c r="F948" s="132"/>
      <c r="G948" s="132"/>
      <c r="H948" s="132"/>
      <c r="I948" s="132"/>
      <c r="J948" s="132"/>
      <c r="K948" s="133"/>
      <c r="L948" s="134"/>
      <c r="M948" s="134"/>
      <c r="N948" s="134"/>
      <c r="O948" s="3"/>
      <c r="P948" s="29"/>
      <c r="Q948" s="22"/>
      <c r="R948" s="3"/>
      <c r="S948" s="120"/>
    </row>
    <row r="949" spans="1:19" ht="12.75" customHeight="1" x14ac:dyDescent="0.25">
      <c r="A949" s="28"/>
      <c r="B949" s="29"/>
      <c r="C949" s="29"/>
      <c r="D949" s="132"/>
      <c r="E949" s="132"/>
      <c r="F949" s="132"/>
      <c r="G949" s="132"/>
      <c r="H949" s="132"/>
      <c r="I949" s="132"/>
      <c r="J949" s="132"/>
      <c r="K949" s="133"/>
      <c r="L949" s="134"/>
      <c r="M949" s="134"/>
      <c r="N949" s="134"/>
      <c r="O949" s="3"/>
      <c r="P949" s="29"/>
      <c r="Q949" s="22"/>
      <c r="R949" s="3"/>
      <c r="S949" s="120"/>
    </row>
    <row r="950" spans="1:19" ht="26.25" x14ac:dyDescent="0.4">
      <c r="A950" s="166"/>
      <c r="B950" s="327" t="s">
        <v>99</v>
      </c>
      <c r="C950" s="327"/>
      <c r="D950" s="327"/>
      <c r="E950" s="327"/>
      <c r="F950" s="327"/>
      <c r="G950" s="327"/>
      <c r="H950" s="327"/>
      <c r="I950" s="327"/>
      <c r="J950" s="327"/>
      <c r="K950" s="223" t="s">
        <v>124</v>
      </c>
      <c r="L950" s="57"/>
      <c r="M950" s="57"/>
      <c r="N950" s="29"/>
      <c r="O950" s="3"/>
      <c r="P950" s="29"/>
      <c r="Q950" s="29"/>
      <c r="R950" s="29"/>
      <c r="S950" s="120"/>
    </row>
    <row r="951" spans="1:19" ht="20.25" x14ac:dyDescent="0.2">
      <c r="A951" s="319" t="s">
        <v>10</v>
      </c>
      <c r="B951" s="301" t="s">
        <v>100</v>
      </c>
      <c r="C951" s="302"/>
      <c r="D951" s="302"/>
      <c r="E951" s="302"/>
      <c r="F951" s="302"/>
      <c r="G951" s="302"/>
      <c r="H951" s="302"/>
      <c r="I951" s="302"/>
      <c r="J951" s="303"/>
      <c r="K951" s="304" t="s">
        <v>11</v>
      </c>
      <c r="L951" s="296" t="s">
        <v>3</v>
      </c>
      <c r="M951" s="296" t="s">
        <v>4</v>
      </c>
      <c r="N951" s="306" t="s">
        <v>5</v>
      </c>
      <c r="O951" s="296" t="s">
        <v>6</v>
      </c>
      <c r="P951" s="294" t="s">
        <v>7</v>
      </c>
      <c r="Q951" s="294" t="s">
        <v>8</v>
      </c>
      <c r="R951" s="296" t="s">
        <v>101</v>
      </c>
      <c r="S951" s="120"/>
    </row>
    <row r="952" spans="1:19" ht="15.75" x14ac:dyDescent="0.25">
      <c r="A952" s="320"/>
      <c r="B952" s="58" t="s">
        <v>102</v>
      </c>
      <c r="C952" s="58" t="s">
        <v>103</v>
      </c>
      <c r="D952" s="58" t="s">
        <v>104</v>
      </c>
      <c r="E952" s="58" t="s">
        <v>105</v>
      </c>
      <c r="F952" s="58" t="s">
        <v>106</v>
      </c>
      <c r="G952" s="58" t="s">
        <v>107</v>
      </c>
      <c r="H952" s="58" t="s">
        <v>108</v>
      </c>
      <c r="I952" s="58" t="s">
        <v>109</v>
      </c>
      <c r="J952" s="58" t="s">
        <v>110</v>
      </c>
      <c r="K952" s="305"/>
      <c r="L952" s="295"/>
      <c r="M952" s="295"/>
      <c r="N952" s="295"/>
      <c r="O952" s="295"/>
      <c r="P952" s="295"/>
      <c r="Q952" s="295"/>
      <c r="R952" s="295"/>
      <c r="S952" s="120"/>
    </row>
    <row r="953" spans="1:19" ht="15.75" customHeight="1" x14ac:dyDescent="0.25">
      <c r="A953" s="58">
        <v>2202</v>
      </c>
      <c r="B953" s="154">
        <v>57</v>
      </c>
      <c r="C953" s="154"/>
      <c r="D953" s="154"/>
      <c r="E953" s="154"/>
      <c r="F953" s="154"/>
      <c r="G953" s="154"/>
      <c r="H953" s="154"/>
      <c r="I953" s="154"/>
      <c r="J953" s="154"/>
      <c r="K953" s="144"/>
      <c r="L953" s="234"/>
      <c r="M953" s="235"/>
      <c r="N953" s="236"/>
      <c r="O953" s="243"/>
      <c r="P953" s="63">
        <f>B953</f>
        <v>57</v>
      </c>
      <c r="Q953" s="244"/>
      <c r="R953" s="243"/>
      <c r="S953" s="120"/>
    </row>
    <row r="954" spans="1:19" ht="15.75" customHeight="1" x14ac:dyDescent="0.25">
      <c r="A954" s="58">
        <v>2301</v>
      </c>
      <c r="B954" s="154"/>
      <c r="C954" s="154">
        <v>41</v>
      </c>
      <c r="D954" s="154"/>
      <c r="E954" s="154"/>
      <c r="F954" s="154"/>
      <c r="G954" s="154"/>
      <c r="H954" s="154"/>
      <c r="I954" s="154"/>
      <c r="J954" s="154"/>
      <c r="K954" s="144"/>
      <c r="L954" s="237"/>
      <c r="M954" s="129"/>
      <c r="N954" s="238"/>
      <c r="O954" s="67">
        <f>IF(C954=0,"",C954/B953)</f>
        <v>0.7192982456140351</v>
      </c>
      <c r="P954" s="68">
        <v>45</v>
      </c>
      <c r="Q954" s="245">
        <f t="shared" ref="Q954:Q961" si="113">IF(P954=0,"",P954/P953)</f>
        <v>0.78947368421052633</v>
      </c>
      <c r="R954" s="245">
        <f t="shared" ref="R954:R961" si="114">IF(P954=0,"",100%-Q954)</f>
        <v>0.21052631578947367</v>
      </c>
      <c r="S954" s="120"/>
    </row>
    <row r="955" spans="1:19" ht="15.75" customHeight="1" x14ac:dyDescent="0.25">
      <c r="A955" s="58">
        <v>2302</v>
      </c>
      <c r="B955" s="154"/>
      <c r="C955" s="154"/>
      <c r="D955" s="154">
        <v>25</v>
      </c>
      <c r="E955" s="154"/>
      <c r="F955" s="154"/>
      <c r="G955" s="154"/>
      <c r="H955" s="154"/>
      <c r="I955" s="154"/>
      <c r="J955" s="154"/>
      <c r="K955" s="144"/>
      <c r="L955" s="237"/>
      <c r="M955" s="129"/>
      <c r="N955" s="238"/>
      <c r="O955" s="67">
        <f>IF(D955=0,"",D955/C954)</f>
        <v>0.6097560975609756</v>
      </c>
      <c r="P955" s="68">
        <v>38</v>
      </c>
      <c r="Q955" s="245">
        <f t="shared" si="113"/>
        <v>0.84444444444444444</v>
      </c>
      <c r="R955" s="245">
        <f t="shared" si="114"/>
        <v>0.15555555555555556</v>
      </c>
      <c r="S955" s="8">
        <f>P955/P953</f>
        <v>0.66666666666666663</v>
      </c>
    </row>
    <row r="956" spans="1:19" ht="15.75" customHeight="1" x14ac:dyDescent="0.25">
      <c r="A956" s="58">
        <v>2401</v>
      </c>
      <c r="B956" s="154"/>
      <c r="C956" s="154"/>
      <c r="D956" s="154"/>
      <c r="E956" s="154">
        <v>23</v>
      </c>
      <c r="F956" s="154"/>
      <c r="G956" s="154"/>
      <c r="H956" s="154"/>
      <c r="I956" s="154"/>
      <c r="J956" s="154"/>
      <c r="K956" s="144"/>
      <c r="L956" s="237"/>
      <c r="M956" s="129"/>
      <c r="N956" s="238"/>
      <c r="O956" s="67">
        <f>IF(E956=0,"",E956/D955)</f>
        <v>0.92</v>
      </c>
      <c r="P956" s="68">
        <v>35</v>
      </c>
      <c r="Q956" s="245">
        <f t="shared" si="113"/>
        <v>0.92105263157894735</v>
      </c>
      <c r="R956" s="245">
        <f t="shared" si="114"/>
        <v>7.8947368421052655E-2</v>
      </c>
      <c r="S956" s="120"/>
    </row>
    <row r="957" spans="1:19" ht="15.75" customHeight="1" x14ac:dyDescent="0.25">
      <c r="A957" s="58">
        <v>2402</v>
      </c>
      <c r="B957" s="154"/>
      <c r="C957" s="154"/>
      <c r="D957" s="154"/>
      <c r="E957" s="154"/>
      <c r="F957" s="154">
        <v>20</v>
      </c>
      <c r="G957" s="154"/>
      <c r="H957" s="154"/>
      <c r="I957" s="154"/>
      <c r="J957" s="154"/>
      <c r="K957" s="144"/>
      <c r="L957" s="237"/>
      <c r="M957" s="129"/>
      <c r="N957" s="238"/>
      <c r="O957" s="67">
        <f>IF(F957=0,"",F957/E956)</f>
        <v>0.86956521739130432</v>
      </c>
      <c r="P957" s="68">
        <v>32</v>
      </c>
      <c r="Q957" s="245">
        <f t="shared" si="113"/>
        <v>0.91428571428571426</v>
      </c>
      <c r="R957" s="245">
        <f t="shared" si="114"/>
        <v>8.5714285714285743E-2</v>
      </c>
      <c r="S957" s="120"/>
    </row>
    <row r="958" spans="1:19" ht="15.75" customHeight="1" x14ac:dyDescent="0.25">
      <c r="A958" s="58">
        <v>2501</v>
      </c>
      <c r="B958" s="154"/>
      <c r="C958" s="154"/>
      <c r="D958" s="154"/>
      <c r="E958" s="154"/>
      <c r="F958" s="154"/>
      <c r="G958" s="154">
        <v>19</v>
      </c>
      <c r="H958" s="154"/>
      <c r="I958" s="154"/>
      <c r="J958" s="154"/>
      <c r="K958" s="144"/>
      <c r="L958" s="237"/>
      <c r="M958" s="129"/>
      <c r="N958" s="238"/>
      <c r="O958" s="67">
        <f>IF(G958=0,"",G958/F957)</f>
        <v>0.95</v>
      </c>
      <c r="P958" s="68">
        <v>30</v>
      </c>
      <c r="Q958" s="245">
        <f t="shared" si="113"/>
        <v>0.9375</v>
      </c>
      <c r="R958" s="245">
        <f t="shared" si="114"/>
        <v>6.25E-2</v>
      </c>
      <c r="S958" s="120"/>
    </row>
    <row r="959" spans="1:19" ht="15.75" customHeight="1" x14ac:dyDescent="0.25">
      <c r="A959" s="58">
        <v>2502</v>
      </c>
      <c r="B959" s="154"/>
      <c r="C959" s="154"/>
      <c r="D959" s="154"/>
      <c r="E959" s="154"/>
      <c r="F959" s="154"/>
      <c r="G959" s="154"/>
      <c r="H959" s="154">
        <v>19</v>
      </c>
      <c r="I959" s="154"/>
      <c r="J959" s="154"/>
      <c r="K959" s="144"/>
      <c r="L959" s="237"/>
      <c r="M959" s="129"/>
      <c r="N959" s="238"/>
      <c r="O959" s="67">
        <f>IF(H959=0,"",H959/G958)</f>
        <v>1</v>
      </c>
      <c r="P959" s="68">
        <v>28</v>
      </c>
      <c r="Q959" s="245">
        <f t="shared" si="113"/>
        <v>0.93333333333333335</v>
      </c>
      <c r="R959" s="245">
        <f t="shared" si="114"/>
        <v>6.6666666666666652E-2</v>
      </c>
      <c r="S959" s="120"/>
    </row>
    <row r="960" spans="1:19" ht="15.75" customHeight="1" x14ac:dyDescent="0.25">
      <c r="A960" s="58">
        <v>2601</v>
      </c>
      <c r="B960" s="154"/>
      <c r="C960" s="154"/>
      <c r="D960" s="154"/>
      <c r="E960" s="154"/>
      <c r="F960" s="154"/>
      <c r="G960" s="154"/>
      <c r="H960" s="154"/>
      <c r="I960" s="154"/>
      <c r="J960" s="154"/>
      <c r="K960" s="144"/>
      <c r="L960" s="237"/>
      <c r="M960" s="129"/>
      <c r="N960" s="238"/>
      <c r="O960" s="67" t="str">
        <f>IF(I960=0,"",I960/H959)</f>
        <v/>
      </c>
      <c r="P960" s="68"/>
      <c r="Q960" s="245" t="str">
        <f t="shared" si="113"/>
        <v/>
      </c>
      <c r="R960" s="245" t="str">
        <f t="shared" si="114"/>
        <v/>
      </c>
      <c r="S960" s="120"/>
    </row>
    <row r="961" spans="1:19" ht="15.75" customHeight="1" x14ac:dyDescent="0.25">
      <c r="A961" s="58">
        <v>2602</v>
      </c>
      <c r="B961" s="154"/>
      <c r="C961" s="154"/>
      <c r="D961" s="154"/>
      <c r="E961" s="154"/>
      <c r="F961" s="154"/>
      <c r="G961" s="154"/>
      <c r="H961" s="154"/>
      <c r="I961" s="154"/>
      <c r="J961" s="154"/>
      <c r="K961" s="144"/>
      <c r="L961" s="237"/>
      <c r="M961" s="129"/>
      <c r="N961" s="238"/>
      <c r="O961" s="71" t="str">
        <f>IF(J961=0,"",J961/I960)</f>
        <v/>
      </c>
      <c r="P961" s="68"/>
      <c r="Q961" s="71" t="str">
        <f t="shared" si="113"/>
        <v/>
      </c>
      <c r="R961" s="71" t="str">
        <f t="shared" si="114"/>
        <v/>
      </c>
      <c r="S961" s="120"/>
    </row>
    <row r="962" spans="1:19" ht="15.75" customHeight="1" x14ac:dyDescent="0.25">
      <c r="A962" s="58">
        <v>2701</v>
      </c>
      <c r="B962" s="154"/>
      <c r="C962" s="154"/>
      <c r="D962" s="154"/>
      <c r="E962" s="154"/>
      <c r="F962" s="154"/>
      <c r="G962" s="154"/>
      <c r="H962" s="154"/>
      <c r="I962" s="154"/>
      <c r="J962" s="154"/>
      <c r="K962" s="144"/>
      <c r="L962" s="237"/>
      <c r="M962" s="129"/>
      <c r="N962" s="239"/>
      <c r="O962" s="105"/>
      <c r="P962" s="68"/>
      <c r="Q962" s="105"/>
      <c r="R962" s="253"/>
      <c r="S962" s="120"/>
    </row>
    <row r="963" spans="1:19" ht="15.75" customHeight="1" x14ac:dyDescent="0.25">
      <c r="A963" s="58">
        <v>2702</v>
      </c>
      <c r="B963" s="154"/>
      <c r="C963" s="154"/>
      <c r="D963" s="154"/>
      <c r="E963" s="154"/>
      <c r="F963" s="154"/>
      <c r="G963" s="154"/>
      <c r="H963" s="154"/>
      <c r="I963" s="154"/>
      <c r="J963" s="154"/>
      <c r="K963" s="144"/>
      <c r="L963" s="237"/>
      <c r="M963" s="129"/>
      <c r="N963" s="239"/>
      <c r="O963" s="247"/>
      <c r="P963" s="109"/>
      <c r="Q963" s="248"/>
      <c r="R963" s="247"/>
      <c r="S963" s="120"/>
    </row>
    <row r="964" spans="1:19" ht="15.75" customHeight="1" x14ac:dyDescent="0.25">
      <c r="A964" s="58">
        <v>2801</v>
      </c>
      <c r="B964" s="154"/>
      <c r="C964" s="154"/>
      <c r="D964" s="154"/>
      <c r="E964" s="154"/>
      <c r="F964" s="154"/>
      <c r="G964" s="154"/>
      <c r="H964" s="154"/>
      <c r="I964" s="154"/>
      <c r="J964" s="154"/>
      <c r="K964" s="144"/>
      <c r="L964" s="237"/>
      <c r="M964" s="129"/>
      <c r="N964" s="239"/>
      <c r="O964" s="247"/>
      <c r="P964" s="109"/>
      <c r="Q964" s="248"/>
      <c r="R964" s="247"/>
      <c r="S964" s="120"/>
    </row>
    <row r="965" spans="1:19" ht="15.75" customHeight="1" x14ac:dyDescent="0.25">
      <c r="A965" s="58">
        <v>2802</v>
      </c>
      <c r="B965" s="154"/>
      <c r="C965" s="154"/>
      <c r="D965" s="154"/>
      <c r="E965" s="154"/>
      <c r="F965" s="154"/>
      <c r="G965" s="154"/>
      <c r="H965" s="154"/>
      <c r="I965" s="154"/>
      <c r="J965" s="154"/>
      <c r="K965" s="144"/>
      <c r="L965" s="237"/>
      <c r="M965" s="129"/>
      <c r="N965" s="239"/>
      <c r="O965" s="129"/>
      <c r="P965" s="239"/>
      <c r="Q965" s="124"/>
      <c r="R965" s="247"/>
      <c r="S965" s="120"/>
    </row>
    <row r="966" spans="1:19" ht="15.75" customHeight="1" x14ac:dyDescent="0.25">
      <c r="A966" s="58">
        <v>2901</v>
      </c>
      <c r="B966" s="154"/>
      <c r="C966" s="154"/>
      <c r="D966" s="154"/>
      <c r="E966" s="154"/>
      <c r="F966" s="154"/>
      <c r="G966" s="154"/>
      <c r="H966" s="154"/>
      <c r="I966" s="154"/>
      <c r="J966" s="154"/>
      <c r="K966" s="144"/>
      <c r="L966" s="237"/>
      <c r="M966" s="129"/>
      <c r="N966" s="239"/>
      <c r="O966" s="197" t="s">
        <v>83</v>
      </c>
      <c r="P966" s="82"/>
      <c r="Q966" s="111" t="str">
        <f>IF(SUM(K959:K962)=0,"",SUM(K959:K962))</f>
        <v/>
      </c>
      <c r="R966" s="199" t="s">
        <v>11</v>
      </c>
      <c r="S966" s="120"/>
    </row>
    <row r="967" spans="1:19" ht="15.75" customHeight="1" x14ac:dyDescent="0.25">
      <c r="A967" s="58">
        <v>2902</v>
      </c>
      <c r="B967" s="154"/>
      <c r="C967" s="154"/>
      <c r="D967" s="154"/>
      <c r="E967" s="154"/>
      <c r="F967" s="154"/>
      <c r="G967" s="154"/>
      <c r="H967" s="154"/>
      <c r="I967" s="154"/>
      <c r="J967" s="154"/>
      <c r="K967" s="144"/>
      <c r="L967" s="237"/>
      <c r="M967" s="129"/>
      <c r="N967" s="239"/>
      <c r="O967" s="198" t="s">
        <v>85</v>
      </c>
      <c r="P967" s="86" t="str">
        <f>IF(P966/B953=0,"",P966/B953)</f>
        <v/>
      </c>
      <c r="Q967" s="112" t="e">
        <f>IF(P966/Q966=0,"",P966/Q966)</f>
        <v>#VALUE!</v>
      </c>
      <c r="R967" s="200" t="s">
        <v>86</v>
      </c>
      <c r="S967" s="120"/>
    </row>
    <row r="968" spans="1:19" ht="15.75" customHeight="1" x14ac:dyDescent="0.25">
      <c r="A968" s="58">
        <v>3001</v>
      </c>
      <c r="B968" s="154"/>
      <c r="C968" s="154"/>
      <c r="D968" s="154"/>
      <c r="E968" s="154"/>
      <c r="F968" s="154"/>
      <c r="G968" s="154"/>
      <c r="H968" s="154"/>
      <c r="I968" s="154"/>
      <c r="J968" s="154"/>
      <c r="K968" s="144"/>
      <c r="L968" s="240"/>
      <c r="M968" s="241"/>
      <c r="N968" s="242"/>
      <c r="O968" s="90"/>
      <c r="P968" s="91"/>
      <c r="Q968" s="91"/>
      <c r="R968" s="113"/>
      <c r="S968" s="120"/>
    </row>
    <row r="969" spans="1:19" ht="18" x14ac:dyDescent="0.25">
      <c r="A969" s="28"/>
      <c r="B969" s="297" t="s">
        <v>111</v>
      </c>
      <c r="C969" s="297"/>
      <c r="D969" s="297"/>
      <c r="E969" s="297"/>
      <c r="F969" s="297"/>
      <c r="G969" s="297"/>
      <c r="H969" s="297"/>
      <c r="I969" s="297"/>
      <c r="J969" s="297"/>
      <c r="K969" s="93">
        <f>SUM(K953:K965)</f>
        <v>0</v>
      </c>
      <c r="L969" s="94" t="str">
        <f>IF(K961=0,"",K961/B953)</f>
        <v/>
      </c>
      <c r="M969" s="94" t="str">
        <f>IF(K969=0,"",K969/B953)</f>
        <v/>
      </c>
      <c r="N969" s="94" t="str">
        <f>IF(K961=0,"",M969-L969)</f>
        <v/>
      </c>
      <c r="O969" s="3"/>
      <c r="P969" s="29"/>
      <c r="Q969" s="22"/>
      <c r="R969" s="3"/>
      <c r="S969" s="120"/>
    </row>
    <row r="970" spans="1:19" ht="12.75" customHeight="1" x14ac:dyDescent="0.25">
      <c r="A970" s="28"/>
      <c r="B970" s="29"/>
      <c r="C970" s="29"/>
      <c r="D970" s="132"/>
      <c r="E970" s="132"/>
      <c r="F970" s="132"/>
      <c r="G970" s="132"/>
      <c r="H970" s="132"/>
      <c r="I970" s="132"/>
      <c r="J970" s="132"/>
      <c r="K970" s="133"/>
      <c r="L970" s="134"/>
      <c r="M970" s="134"/>
      <c r="N970" s="134"/>
      <c r="O970" s="3"/>
      <c r="P970" s="29"/>
      <c r="Q970" s="22"/>
      <c r="R970" s="3"/>
      <c r="S970" s="120"/>
    </row>
    <row r="971" spans="1:19" ht="12.75" customHeight="1" x14ac:dyDescent="0.25">
      <c r="A971" s="28"/>
      <c r="B971" s="29"/>
      <c r="C971" s="29"/>
      <c r="D971" s="132"/>
      <c r="E971" s="132"/>
      <c r="F971" s="132"/>
      <c r="G971" s="132"/>
      <c r="H971" s="132"/>
      <c r="I971" s="132"/>
      <c r="J971" s="132"/>
      <c r="K971" s="133"/>
      <c r="L971" s="134"/>
      <c r="M971" s="134"/>
      <c r="N971" s="134"/>
      <c r="O971" s="3"/>
      <c r="P971" s="29"/>
      <c r="Q971" s="22"/>
      <c r="R971" s="3"/>
      <c r="S971" s="120"/>
    </row>
    <row r="972" spans="1:19" ht="26.25" x14ac:dyDescent="0.4">
      <c r="A972" s="166"/>
      <c r="B972" s="327" t="s">
        <v>99</v>
      </c>
      <c r="C972" s="327"/>
      <c r="D972" s="327"/>
      <c r="E972" s="327"/>
      <c r="F972" s="327"/>
      <c r="G972" s="327"/>
      <c r="H972" s="327"/>
      <c r="I972" s="327"/>
      <c r="J972" s="327"/>
      <c r="K972" s="223" t="s">
        <v>142</v>
      </c>
      <c r="L972" s="57"/>
      <c r="M972" s="57"/>
      <c r="N972" s="29"/>
      <c r="O972" s="3"/>
      <c r="P972" s="29"/>
      <c r="Q972" s="29"/>
      <c r="R972" s="29"/>
      <c r="S972" s="120"/>
    </row>
    <row r="973" spans="1:19" ht="20.25" x14ac:dyDescent="0.2">
      <c r="A973" s="319" t="s">
        <v>10</v>
      </c>
      <c r="B973" s="301" t="s">
        <v>100</v>
      </c>
      <c r="C973" s="302"/>
      <c r="D973" s="302"/>
      <c r="E973" s="302"/>
      <c r="F973" s="302"/>
      <c r="G973" s="302"/>
      <c r="H973" s="302"/>
      <c r="I973" s="302"/>
      <c r="J973" s="303"/>
      <c r="K973" s="304" t="s">
        <v>11</v>
      </c>
      <c r="L973" s="296" t="s">
        <v>3</v>
      </c>
      <c r="M973" s="296" t="s">
        <v>4</v>
      </c>
      <c r="N973" s="306" t="s">
        <v>5</v>
      </c>
      <c r="O973" s="296" t="s">
        <v>6</v>
      </c>
      <c r="P973" s="294" t="s">
        <v>7</v>
      </c>
      <c r="Q973" s="294" t="s">
        <v>8</v>
      </c>
      <c r="R973" s="296" t="s">
        <v>101</v>
      </c>
      <c r="S973" s="120"/>
    </row>
    <row r="974" spans="1:19" ht="15.75" x14ac:dyDescent="0.25">
      <c r="A974" s="320"/>
      <c r="B974" s="58" t="s">
        <v>102</v>
      </c>
      <c r="C974" s="58" t="s">
        <v>103</v>
      </c>
      <c r="D974" s="58" t="s">
        <v>104</v>
      </c>
      <c r="E974" s="58" t="s">
        <v>105</v>
      </c>
      <c r="F974" s="58" t="s">
        <v>106</v>
      </c>
      <c r="G974" s="58" t="s">
        <v>107</v>
      </c>
      <c r="H974" s="58" t="s">
        <v>108</v>
      </c>
      <c r="I974" s="58" t="s">
        <v>109</v>
      </c>
      <c r="J974" s="58" t="s">
        <v>110</v>
      </c>
      <c r="K974" s="305"/>
      <c r="L974" s="295"/>
      <c r="M974" s="295"/>
      <c r="N974" s="295"/>
      <c r="O974" s="295"/>
      <c r="P974" s="295"/>
      <c r="Q974" s="295"/>
      <c r="R974" s="295"/>
      <c r="S974" s="120"/>
    </row>
    <row r="975" spans="1:19" ht="15.75" customHeight="1" x14ac:dyDescent="0.25">
      <c r="A975" s="58">
        <v>2301</v>
      </c>
      <c r="B975" s="154">
        <v>22</v>
      </c>
      <c r="C975" s="154"/>
      <c r="D975" s="154"/>
      <c r="E975" s="154"/>
      <c r="F975" s="154"/>
      <c r="G975" s="154"/>
      <c r="H975" s="154"/>
      <c r="I975" s="154"/>
      <c r="J975" s="154"/>
      <c r="K975" s="144"/>
      <c r="L975" s="234"/>
      <c r="M975" s="235"/>
      <c r="N975" s="236"/>
      <c r="O975" s="243"/>
      <c r="P975" s="63">
        <f>B975</f>
        <v>22</v>
      </c>
      <c r="Q975" s="244"/>
      <c r="R975" s="243"/>
      <c r="S975" s="120"/>
    </row>
    <row r="976" spans="1:19" ht="15.75" customHeight="1" x14ac:dyDescent="0.25">
      <c r="A976" s="58">
        <v>2302</v>
      </c>
      <c r="B976" s="154"/>
      <c r="C976" s="154">
        <v>10</v>
      </c>
      <c r="D976" s="154"/>
      <c r="E976" s="154"/>
      <c r="F976" s="154"/>
      <c r="G976" s="154"/>
      <c r="H976" s="154"/>
      <c r="I976" s="154"/>
      <c r="J976" s="154"/>
      <c r="K976" s="144"/>
      <c r="L976" s="237"/>
      <c r="M976" s="129"/>
      <c r="N976" s="238"/>
      <c r="O976" s="67">
        <f>IF(C976=0,"",C976/B975)</f>
        <v>0.45454545454545453</v>
      </c>
      <c r="P976" s="68">
        <v>10</v>
      </c>
      <c r="Q976" s="245">
        <f t="shared" ref="Q976:Q983" si="115">IF(P976=0,"",P976/P975)</f>
        <v>0.45454545454545453</v>
      </c>
      <c r="R976" s="245">
        <f t="shared" ref="R976:R983" si="116">IF(P976=0,"",100%-Q976)</f>
        <v>0.54545454545454541</v>
      </c>
      <c r="S976" s="120"/>
    </row>
    <row r="977" spans="1:19" ht="15.75" customHeight="1" x14ac:dyDescent="0.25">
      <c r="A977" s="58">
        <v>2401</v>
      </c>
      <c r="B977" s="154"/>
      <c r="C977" s="154"/>
      <c r="D977" s="154">
        <v>5</v>
      </c>
      <c r="E977" s="154"/>
      <c r="F977" s="154"/>
      <c r="G977" s="154"/>
      <c r="H977" s="154"/>
      <c r="I977" s="154"/>
      <c r="J977" s="154"/>
      <c r="K977" s="144"/>
      <c r="L977" s="237"/>
      <c r="M977" s="129"/>
      <c r="N977" s="238"/>
      <c r="O977" s="67">
        <f>IF(D977=0,"",D977/C976)</f>
        <v>0.5</v>
      </c>
      <c r="P977" s="68">
        <v>10</v>
      </c>
      <c r="Q977" s="245">
        <f t="shared" si="115"/>
        <v>1</v>
      </c>
      <c r="R977" s="245">
        <f t="shared" si="116"/>
        <v>0</v>
      </c>
      <c r="S977" s="8">
        <f>P977/P975</f>
        <v>0.45454545454545453</v>
      </c>
    </row>
    <row r="978" spans="1:19" ht="15.75" customHeight="1" x14ac:dyDescent="0.25">
      <c r="A978" s="58">
        <v>2402</v>
      </c>
      <c r="B978" s="154"/>
      <c r="C978" s="154"/>
      <c r="D978" s="154"/>
      <c r="E978" s="154">
        <v>2</v>
      </c>
      <c r="F978" s="154"/>
      <c r="G978" s="154"/>
      <c r="H978" s="154"/>
      <c r="I978" s="154"/>
      <c r="J978" s="154"/>
      <c r="K978" s="144"/>
      <c r="L978" s="237"/>
      <c r="M978" s="129"/>
      <c r="N978" s="238"/>
      <c r="O978" s="67">
        <f>IF(E978=0,"",E978/D977)</f>
        <v>0.4</v>
      </c>
      <c r="P978" s="68">
        <v>10</v>
      </c>
      <c r="Q978" s="245">
        <f t="shared" si="115"/>
        <v>1</v>
      </c>
      <c r="R978" s="245">
        <f t="shared" si="116"/>
        <v>0</v>
      </c>
      <c r="S978" s="120"/>
    </row>
    <row r="979" spans="1:19" ht="15.75" customHeight="1" x14ac:dyDescent="0.25">
      <c r="A979" s="58">
        <v>2501</v>
      </c>
      <c r="B979" s="154"/>
      <c r="C979" s="154"/>
      <c r="D979" s="154"/>
      <c r="E979" s="154"/>
      <c r="F979" s="154">
        <v>2</v>
      </c>
      <c r="G979" s="154"/>
      <c r="H979" s="154"/>
      <c r="I979" s="154"/>
      <c r="J979" s="154"/>
      <c r="K979" s="144"/>
      <c r="L979" s="237"/>
      <c r="M979" s="129"/>
      <c r="N979" s="238"/>
      <c r="O979" s="67">
        <f>IF(F979=0,"",F979/E978)</f>
        <v>1</v>
      </c>
      <c r="P979" s="68">
        <v>7</v>
      </c>
      <c r="Q979" s="245">
        <f t="shared" si="115"/>
        <v>0.7</v>
      </c>
      <c r="R979" s="245">
        <f t="shared" si="116"/>
        <v>0.30000000000000004</v>
      </c>
      <c r="S979" s="120"/>
    </row>
    <row r="980" spans="1:19" ht="15.75" customHeight="1" x14ac:dyDescent="0.25">
      <c r="A980" s="58">
        <v>2502</v>
      </c>
      <c r="B980" s="154"/>
      <c r="C980" s="154"/>
      <c r="D980" s="154"/>
      <c r="E980" s="154"/>
      <c r="F980" s="154"/>
      <c r="G980" s="154">
        <v>2</v>
      </c>
      <c r="H980" s="154"/>
      <c r="I980" s="154"/>
      <c r="J980" s="154"/>
      <c r="K980" s="144"/>
      <c r="L980" s="237"/>
      <c r="M980" s="129"/>
      <c r="N980" s="238"/>
      <c r="O980" s="67">
        <f>IF(G980=0,"",G980/F979)</f>
        <v>1</v>
      </c>
      <c r="P980" s="68">
        <v>7</v>
      </c>
      <c r="Q980" s="245">
        <f t="shared" si="115"/>
        <v>1</v>
      </c>
      <c r="R980" s="245">
        <f t="shared" si="116"/>
        <v>0</v>
      </c>
      <c r="S980" s="120"/>
    </row>
    <row r="981" spans="1:19" ht="15.75" customHeight="1" x14ac:dyDescent="0.25">
      <c r="A981" s="58">
        <v>2601</v>
      </c>
      <c r="B981" s="154"/>
      <c r="C981" s="154"/>
      <c r="D981" s="154"/>
      <c r="E981" s="154"/>
      <c r="F981" s="154"/>
      <c r="G981" s="154"/>
      <c r="H981" s="154"/>
      <c r="I981" s="154"/>
      <c r="J981" s="154"/>
      <c r="K981" s="144"/>
      <c r="L981" s="237"/>
      <c r="M981" s="129"/>
      <c r="N981" s="238"/>
      <c r="O981" s="67" t="str">
        <f>IF(H981=0,"",H981/G980)</f>
        <v/>
      </c>
      <c r="P981" s="68"/>
      <c r="Q981" s="245" t="str">
        <f t="shared" si="115"/>
        <v/>
      </c>
      <c r="R981" s="245" t="str">
        <f t="shared" si="116"/>
        <v/>
      </c>
      <c r="S981" s="120"/>
    </row>
    <row r="982" spans="1:19" ht="15.75" customHeight="1" x14ac:dyDescent="0.25">
      <c r="A982" s="58">
        <v>2602</v>
      </c>
      <c r="B982" s="154"/>
      <c r="C982" s="154"/>
      <c r="D982" s="154"/>
      <c r="E982" s="154"/>
      <c r="F982" s="154"/>
      <c r="G982" s="154"/>
      <c r="H982" s="154"/>
      <c r="I982" s="154"/>
      <c r="J982" s="154"/>
      <c r="K982" s="144"/>
      <c r="L982" s="237"/>
      <c r="M982" s="129"/>
      <c r="N982" s="238"/>
      <c r="O982" s="67" t="str">
        <f>IF(I982=0,"",I982/H981)</f>
        <v/>
      </c>
      <c r="P982" s="68"/>
      <c r="Q982" s="245" t="str">
        <f t="shared" si="115"/>
        <v/>
      </c>
      <c r="R982" s="245" t="str">
        <f t="shared" si="116"/>
        <v/>
      </c>
      <c r="S982" s="120"/>
    </row>
    <row r="983" spans="1:19" ht="15.75" customHeight="1" x14ac:dyDescent="0.25">
      <c r="A983" s="58">
        <v>2701</v>
      </c>
      <c r="B983" s="154"/>
      <c r="C983" s="154"/>
      <c r="D983" s="154"/>
      <c r="E983" s="154"/>
      <c r="F983" s="154"/>
      <c r="G983" s="154"/>
      <c r="H983" s="154"/>
      <c r="I983" s="154"/>
      <c r="J983" s="154"/>
      <c r="K983" s="144"/>
      <c r="L983" s="237"/>
      <c r="M983" s="129"/>
      <c r="N983" s="238"/>
      <c r="O983" s="71" t="str">
        <f>IF(J983=0,"",J983/I982)</f>
        <v/>
      </c>
      <c r="P983" s="68"/>
      <c r="Q983" s="71" t="str">
        <f t="shared" si="115"/>
        <v/>
      </c>
      <c r="R983" s="71" t="str">
        <f t="shared" si="116"/>
        <v/>
      </c>
      <c r="S983" s="120"/>
    </row>
    <row r="984" spans="1:19" ht="15.75" customHeight="1" x14ac:dyDescent="0.25">
      <c r="A984" s="58">
        <v>2702</v>
      </c>
      <c r="B984" s="154"/>
      <c r="C984" s="154"/>
      <c r="D984" s="154"/>
      <c r="E984" s="154"/>
      <c r="F984" s="154"/>
      <c r="G984" s="154"/>
      <c r="H984" s="154"/>
      <c r="I984" s="154"/>
      <c r="J984" s="154"/>
      <c r="K984" s="144"/>
      <c r="L984" s="237"/>
      <c r="M984" s="129"/>
      <c r="N984" s="239"/>
      <c r="O984" s="105"/>
      <c r="P984" s="68"/>
      <c r="Q984" s="105"/>
      <c r="R984" s="253"/>
      <c r="S984" s="120"/>
    </row>
    <row r="985" spans="1:19" ht="15.75" customHeight="1" x14ac:dyDescent="0.25">
      <c r="A985" s="58">
        <v>2801</v>
      </c>
      <c r="B985" s="154"/>
      <c r="C985" s="154"/>
      <c r="D985" s="154"/>
      <c r="E985" s="154"/>
      <c r="F985" s="154"/>
      <c r="G985" s="154"/>
      <c r="H985" s="154"/>
      <c r="I985" s="154"/>
      <c r="J985" s="154"/>
      <c r="K985" s="144"/>
      <c r="L985" s="237"/>
      <c r="M985" s="129"/>
      <c r="N985" s="239"/>
      <c r="O985" s="247"/>
      <c r="P985" s="109"/>
      <c r="Q985" s="248"/>
      <c r="R985" s="247"/>
      <c r="S985" s="120"/>
    </row>
    <row r="986" spans="1:19" ht="15.75" customHeight="1" x14ac:dyDescent="0.25">
      <c r="A986" s="58">
        <v>2802</v>
      </c>
      <c r="B986" s="154"/>
      <c r="C986" s="154"/>
      <c r="D986" s="154"/>
      <c r="E986" s="154"/>
      <c r="F986" s="154"/>
      <c r="G986" s="154"/>
      <c r="H986" s="154"/>
      <c r="I986" s="154"/>
      <c r="J986" s="154"/>
      <c r="K986" s="144"/>
      <c r="L986" s="237"/>
      <c r="M986" s="129"/>
      <c r="N986" s="239"/>
      <c r="O986" s="247"/>
      <c r="P986" s="109"/>
      <c r="Q986" s="248"/>
      <c r="R986" s="247"/>
      <c r="S986" s="120"/>
    </row>
    <row r="987" spans="1:19" ht="15.75" customHeight="1" x14ac:dyDescent="0.25">
      <c r="A987" s="58">
        <v>2901</v>
      </c>
      <c r="B987" s="154"/>
      <c r="C987" s="154"/>
      <c r="D987" s="154"/>
      <c r="E987" s="154"/>
      <c r="F987" s="154"/>
      <c r="G987" s="154"/>
      <c r="H987" s="154"/>
      <c r="I987" s="154"/>
      <c r="J987" s="154"/>
      <c r="K987" s="144"/>
      <c r="L987" s="237"/>
      <c r="M987" s="129"/>
      <c r="N987" s="239"/>
      <c r="O987" s="129"/>
      <c r="P987" s="239"/>
      <c r="Q987" s="124"/>
      <c r="R987" s="247"/>
      <c r="S987" s="120"/>
    </row>
    <row r="988" spans="1:19" ht="15.75" customHeight="1" x14ac:dyDescent="0.25">
      <c r="A988" s="58">
        <v>2902</v>
      </c>
      <c r="B988" s="154"/>
      <c r="C988" s="154"/>
      <c r="D988" s="154"/>
      <c r="E988" s="154"/>
      <c r="F988" s="154"/>
      <c r="G988" s="154"/>
      <c r="H988" s="154"/>
      <c r="I988" s="154"/>
      <c r="J988" s="154"/>
      <c r="K988" s="144"/>
      <c r="L988" s="237"/>
      <c r="M988" s="129"/>
      <c r="N988" s="239"/>
      <c r="O988" s="197" t="s">
        <v>83</v>
      </c>
      <c r="P988" s="82"/>
      <c r="Q988" s="111" t="str">
        <f>IF(SUM(K981:K984)=0,"",SUM(K981:K984))</f>
        <v/>
      </c>
      <c r="R988" s="199" t="s">
        <v>11</v>
      </c>
      <c r="S988" s="120"/>
    </row>
    <row r="989" spans="1:19" ht="15.75" customHeight="1" x14ac:dyDescent="0.25">
      <c r="A989" s="58">
        <v>3001</v>
      </c>
      <c r="B989" s="154"/>
      <c r="C989" s="154"/>
      <c r="D989" s="154"/>
      <c r="E989" s="154"/>
      <c r="F989" s="154"/>
      <c r="G989" s="154"/>
      <c r="H989" s="154"/>
      <c r="I989" s="154"/>
      <c r="J989" s="154"/>
      <c r="K989" s="144"/>
      <c r="L989" s="237"/>
      <c r="M989" s="129"/>
      <c r="N989" s="239"/>
      <c r="O989" s="198" t="s">
        <v>85</v>
      </c>
      <c r="P989" s="86" t="str">
        <f>IF(P988/B975=0,"",P988/B975)</f>
        <v/>
      </c>
      <c r="Q989" s="112" t="e">
        <f>IF(P988/Q988=0,"",P988/Q988)</f>
        <v>#VALUE!</v>
      </c>
      <c r="R989" s="200" t="s">
        <v>86</v>
      </c>
      <c r="S989" s="120"/>
    </row>
    <row r="990" spans="1:19" ht="15.75" customHeight="1" x14ac:dyDescent="0.25">
      <c r="A990" s="58">
        <v>3002</v>
      </c>
      <c r="B990" s="154"/>
      <c r="C990" s="154"/>
      <c r="D990" s="154"/>
      <c r="E990" s="154"/>
      <c r="F990" s="154"/>
      <c r="G990" s="154"/>
      <c r="H990" s="154"/>
      <c r="I990" s="154"/>
      <c r="J990" s="154"/>
      <c r="K990" s="144"/>
      <c r="L990" s="240"/>
      <c r="M990" s="241"/>
      <c r="N990" s="242"/>
      <c r="O990" s="90"/>
      <c r="P990" s="91"/>
      <c r="Q990" s="91"/>
      <c r="R990" s="113"/>
      <c r="S990" s="120"/>
    </row>
    <row r="991" spans="1:19" ht="18" x14ac:dyDescent="0.25">
      <c r="A991" s="28"/>
      <c r="B991" s="297" t="s">
        <v>111</v>
      </c>
      <c r="C991" s="297"/>
      <c r="D991" s="297"/>
      <c r="E991" s="297"/>
      <c r="F991" s="297"/>
      <c r="G991" s="297"/>
      <c r="H991" s="297"/>
      <c r="I991" s="297"/>
      <c r="J991" s="297"/>
      <c r="K991" s="93">
        <f>SUM(K975:K987)</f>
        <v>0</v>
      </c>
      <c r="L991" s="94" t="str">
        <f>IF(K983=0,"",K983/B975)</f>
        <v/>
      </c>
      <c r="M991" s="94" t="str">
        <f>IF(K991=0,"",K991/B975)</f>
        <v/>
      </c>
      <c r="N991" s="94" t="str">
        <f>IF(K983=0,"",M991-L991)</f>
        <v/>
      </c>
      <c r="O991" s="3"/>
      <c r="P991" s="29"/>
      <c r="Q991" s="22"/>
      <c r="R991" s="3"/>
      <c r="S991" s="120"/>
    </row>
    <row r="992" spans="1:19" ht="12.75" customHeight="1" x14ac:dyDescent="0.25">
      <c r="A992" s="28"/>
      <c r="B992" s="29"/>
      <c r="C992" s="29"/>
      <c r="D992" s="132"/>
      <c r="E992" s="132"/>
      <c r="F992" s="132"/>
      <c r="G992" s="132"/>
      <c r="H992" s="132"/>
      <c r="I992" s="132"/>
      <c r="J992" s="132"/>
      <c r="K992" s="133"/>
      <c r="L992" s="134"/>
      <c r="M992" s="134"/>
      <c r="N992" s="134"/>
      <c r="O992" s="3"/>
      <c r="P992" s="29"/>
      <c r="Q992" s="22"/>
      <c r="R992" s="3"/>
      <c r="S992" s="120"/>
    </row>
    <row r="993" spans="1:19" ht="12.75" customHeight="1" x14ac:dyDescent="0.25">
      <c r="A993" s="28"/>
      <c r="B993" s="29"/>
      <c r="C993" s="29"/>
      <c r="D993" s="132"/>
      <c r="E993" s="132"/>
      <c r="F993" s="132"/>
      <c r="G993" s="132"/>
      <c r="H993" s="132"/>
      <c r="I993" s="132"/>
      <c r="J993" s="132"/>
      <c r="K993" s="133"/>
      <c r="L993" s="134"/>
      <c r="M993" s="134"/>
      <c r="N993" s="134"/>
      <c r="O993" s="3"/>
      <c r="P993" s="29"/>
      <c r="Q993" s="22"/>
      <c r="R993" s="3"/>
      <c r="S993" s="120"/>
    </row>
    <row r="994" spans="1:19" ht="26.25" x14ac:dyDescent="0.4">
      <c r="A994" s="166"/>
      <c r="B994" s="327" t="s">
        <v>99</v>
      </c>
      <c r="C994" s="327"/>
      <c r="D994" s="327"/>
      <c r="E994" s="327"/>
      <c r="F994" s="327"/>
      <c r="G994" s="327"/>
      <c r="H994" s="327"/>
      <c r="I994" s="327"/>
      <c r="J994" s="327"/>
      <c r="K994" s="223" t="s">
        <v>143</v>
      </c>
      <c r="L994" s="57"/>
      <c r="M994" s="57"/>
      <c r="N994" s="29"/>
      <c r="O994" s="3"/>
      <c r="P994" s="29"/>
      <c r="Q994" s="29"/>
      <c r="R994" s="29"/>
      <c r="S994" s="120"/>
    </row>
    <row r="995" spans="1:19" ht="20.25" x14ac:dyDescent="0.2">
      <c r="A995" s="319" t="s">
        <v>10</v>
      </c>
      <c r="B995" s="301" t="s">
        <v>100</v>
      </c>
      <c r="C995" s="302"/>
      <c r="D995" s="302"/>
      <c r="E995" s="302"/>
      <c r="F995" s="302"/>
      <c r="G995" s="302"/>
      <c r="H995" s="302"/>
      <c r="I995" s="302"/>
      <c r="J995" s="303"/>
      <c r="K995" s="304" t="s">
        <v>11</v>
      </c>
      <c r="L995" s="296" t="s">
        <v>3</v>
      </c>
      <c r="M995" s="296" t="s">
        <v>4</v>
      </c>
      <c r="N995" s="306" t="s">
        <v>5</v>
      </c>
      <c r="O995" s="296" t="s">
        <v>6</v>
      </c>
      <c r="P995" s="294" t="s">
        <v>7</v>
      </c>
      <c r="Q995" s="294" t="s">
        <v>8</v>
      </c>
      <c r="R995" s="296" t="s">
        <v>101</v>
      </c>
      <c r="S995" s="120"/>
    </row>
    <row r="996" spans="1:19" ht="15.75" x14ac:dyDescent="0.25">
      <c r="A996" s="320"/>
      <c r="B996" s="58" t="s">
        <v>102</v>
      </c>
      <c r="C996" s="58" t="s">
        <v>103</v>
      </c>
      <c r="D996" s="58" t="s">
        <v>104</v>
      </c>
      <c r="E996" s="58" t="s">
        <v>105</v>
      </c>
      <c r="F996" s="58" t="s">
        <v>106</v>
      </c>
      <c r="G996" s="58" t="s">
        <v>107</v>
      </c>
      <c r="H996" s="58" t="s">
        <v>108</v>
      </c>
      <c r="I996" s="58" t="s">
        <v>109</v>
      </c>
      <c r="J996" s="58" t="s">
        <v>110</v>
      </c>
      <c r="K996" s="305"/>
      <c r="L996" s="295"/>
      <c r="M996" s="295"/>
      <c r="N996" s="295"/>
      <c r="O996" s="295"/>
      <c r="P996" s="295"/>
      <c r="Q996" s="295"/>
      <c r="R996" s="295"/>
      <c r="S996" s="120"/>
    </row>
    <row r="997" spans="1:19" ht="15.75" customHeight="1" x14ac:dyDescent="0.25">
      <c r="A997" s="58">
        <v>2302</v>
      </c>
      <c r="B997" s="154">
        <v>59</v>
      </c>
      <c r="C997" s="154"/>
      <c r="D997" s="154"/>
      <c r="E997" s="154"/>
      <c r="F997" s="154"/>
      <c r="G997" s="154"/>
      <c r="H997" s="154"/>
      <c r="I997" s="154"/>
      <c r="J997" s="154"/>
      <c r="K997" s="144"/>
      <c r="L997" s="234"/>
      <c r="M997" s="235"/>
      <c r="N997" s="236"/>
      <c r="O997" s="243"/>
      <c r="P997" s="63">
        <f>B997</f>
        <v>59</v>
      </c>
      <c r="Q997" s="244"/>
      <c r="R997" s="243"/>
      <c r="S997" s="120"/>
    </row>
    <row r="998" spans="1:19" ht="15.75" customHeight="1" x14ac:dyDescent="0.25">
      <c r="A998" s="58">
        <v>2401</v>
      </c>
      <c r="B998" s="154"/>
      <c r="C998" s="154">
        <v>49</v>
      </c>
      <c r="D998" s="154"/>
      <c r="E998" s="154"/>
      <c r="F998" s="154"/>
      <c r="G998" s="154"/>
      <c r="H998" s="154"/>
      <c r="I998" s="154"/>
      <c r="J998" s="154"/>
      <c r="K998" s="144"/>
      <c r="L998" s="237"/>
      <c r="M998" s="129"/>
      <c r="N998" s="238"/>
      <c r="O998" s="67">
        <f>IF(C998=0,"",C998/B997)</f>
        <v>0.83050847457627119</v>
      </c>
      <c r="P998" s="68">
        <v>50</v>
      </c>
      <c r="Q998" s="245">
        <f t="shared" ref="Q998:Q1005" si="117">IF(P998=0,"",P998/P997)</f>
        <v>0.84745762711864403</v>
      </c>
      <c r="R998" s="245">
        <f t="shared" ref="R998:R1005" si="118">IF(P998=0,"",100%-Q998)</f>
        <v>0.15254237288135597</v>
      </c>
      <c r="S998" s="120"/>
    </row>
    <row r="999" spans="1:19" ht="15.75" customHeight="1" x14ac:dyDescent="0.25">
      <c r="A999" s="58">
        <v>2402</v>
      </c>
      <c r="B999" s="154"/>
      <c r="C999" s="154"/>
      <c r="D999" s="154">
        <v>26</v>
      </c>
      <c r="E999" s="154"/>
      <c r="F999" s="154"/>
      <c r="G999" s="154"/>
      <c r="H999" s="154"/>
      <c r="I999" s="154"/>
      <c r="J999" s="154"/>
      <c r="K999" s="144"/>
      <c r="L999" s="237"/>
      <c r="M999" s="129"/>
      <c r="N999" s="238"/>
      <c r="O999" s="67">
        <f>IF(D999=0,"",D999/C998)</f>
        <v>0.53061224489795922</v>
      </c>
      <c r="P999" s="68">
        <v>42</v>
      </c>
      <c r="Q999" s="245">
        <f t="shared" si="117"/>
        <v>0.84</v>
      </c>
      <c r="R999" s="245">
        <f t="shared" si="118"/>
        <v>0.16000000000000003</v>
      </c>
      <c r="S999" s="8">
        <f>P999/P997</f>
        <v>0.71186440677966101</v>
      </c>
    </row>
    <row r="1000" spans="1:19" ht="15.75" customHeight="1" x14ac:dyDescent="0.25">
      <c r="A1000" s="58">
        <v>2501</v>
      </c>
      <c r="B1000" s="154"/>
      <c r="C1000" s="154"/>
      <c r="D1000" s="154"/>
      <c r="E1000" s="154">
        <v>24</v>
      </c>
      <c r="F1000" s="154"/>
      <c r="G1000" s="154"/>
      <c r="H1000" s="154"/>
      <c r="I1000" s="154"/>
      <c r="J1000" s="154"/>
      <c r="K1000" s="144"/>
      <c r="L1000" s="237"/>
      <c r="M1000" s="129"/>
      <c r="N1000" s="238"/>
      <c r="O1000" s="67">
        <f>IF(E1000=0,"",E1000/D999)</f>
        <v>0.92307692307692313</v>
      </c>
      <c r="P1000" s="68">
        <v>40</v>
      </c>
      <c r="Q1000" s="245">
        <f t="shared" si="117"/>
        <v>0.95238095238095233</v>
      </c>
      <c r="R1000" s="245">
        <f t="shared" si="118"/>
        <v>4.7619047619047672E-2</v>
      </c>
      <c r="S1000" s="120"/>
    </row>
    <row r="1001" spans="1:19" ht="15.75" customHeight="1" x14ac:dyDescent="0.25">
      <c r="A1001" s="58">
        <v>2502</v>
      </c>
      <c r="B1001" s="154"/>
      <c r="C1001" s="154"/>
      <c r="D1001" s="154"/>
      <c r="E1001" s="154"/>
      <c r="F1001" s="154">
        <v>24</v>
      </c>
      <c r="G1001" s="154"/>
      <c r="H1001" s="154"/>
      <c r="I1001" s="154"/>
      <c r="J1001" s="154"/>
      <c r="K1001" s="144"/>
      <c r="L1001" s="237"/>
      <c r="M1001" s="129"/>
      <c r="N1001" s="238"/>
      <c r="O1001" s="67">
        <f>IF(F1001=0,"",F1001/E1000)</f>
        <v>1</v>
      </c>
      <c r="P1001" s="68">
        <v>37</v>
      </c>
      <c r="Q1001" s="245">
        <f t="shared" si="117"/>
        <v>0.92500000000000004</v>
      </c>
      <c r="R1001" s="245">
        <f t="shared" si="118"/>
        <v>7.4999999999999956E-2</v>
      </c>
      <c r="S1001" s="120"/>
    </row>
    <row r="1002" spans="1:19" ht="15.75" customHeight="1" x14ac:dyDescent="0.25">
      <c r="A1002" s="58">
        <v>2601</v>
      </c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44"/>
      <c r="L1002" s="237"/>
      <c r="M1002" s="129"/>
      <c r="N1002" s="238"/>
      <c r="O1002" s="67" t="str">
        <f>IF(G1002=0,"",G1002/F1001)</f>
        <v/>
      </c>
      <c r="P1002" s="68"/>
      <c r="Q1002" s="245" t="str">
        <f t="shared" si="117"/>
        <v/>
      </c>
      <c r="R1002" s="245" t="str">
        <f t="shared" si="118"/>
        <v/>
      </c>
      <c r="S1002" s="120"/>
    </row>
    <row r="1003" spans="1:19" ht="15.75" customHeight="1" x14ac:dyDescent="0.25">
      <c r="A1003" s="58">
        <v>2602</v>
      </c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44"/>
      <c r="L1003" s="237"/>
      <c r="M1003" s="129"/>
      <c r="N1003" s="238"/>
      <c r="O1003" s="67" t="str">
        <f>IF(H1003=0,"",H1003/G1002)</f>
        <v/>
      </c>
      <c r="P1003" s="68"/>
      <c r="Q1003" s="245" t="str">
        <f t="shared" si="117"/>
        <v/>
      </c>
      <c r="R1003" s="245" t="str">
        <f t="shared" si="118"/>
        <v/>
      </c>
      <c r="S1003" s="120"/>
    </row>
    <row r="1004" spans="1:19" ht="15.75" customHeight="1" x14ac:dyDescent="0.25">
      <c r="A1004" s="58">
        <v>2701</v>
      </c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44"/>
      <c r="L1004" s="237"/>
      <c r="M1004" s="129"/>
      <c r="N1004" s="238"/>
      <c r="O1004" s="67" t="str">
        <f>IF(I1004=0,"",I1004/H1003)</f>
        <v/>
      </c>
      <c r="P1004" s="68"/>
      <c r="Q1004" s="245" t="str">
        <f t="shared" si="117"/>
        <v/>
      </c>
      <c r="R1004" s="245" t="str">
        <f t="shared" si="118"/>
        <v/>
      </c>
      <c r="S1004" s="120"/>
    </row>
    <row r="1005" spans="1:19" ht="15.75" customHeight="1" x14ac:dyDescent="0.25">
      <c r="A1005" s="58">
        <v>2702</v>
      </c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44"/>
      <c r="L1005" s="237"/>
      <c r="M1005" s="129"/>
      <c r="N1005" s="238"/>
      <c r="O1005" s="71" t="str">
        <f>IF(J1005=0,"",J1005/I1004)</f>
        <v/>
      </c>
      <c r="P1005" s="68"/>
      <c r="Q1005" s="71" t="str">
        <f t="shared" si="117"/>
        <v/>
      </c>
      <c r="R1005" s="71" t="str">
        <f t="shared" si="118"/>
        <v/>
      </c>
      <c r="S1005" s="120"/>
    </row>
    <row r="1006" spans="1:19" ht="15.75" customHeight="1" x14ac:dyDescent="0.25">
      <c r="A1006" s="58">
        <v>2801</v>
      </c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44"/>
      <c r="L1006" s="237"/>
      <c r="M1006" s="129"/>
      <c r="N1006" s="239"/>
      <c r="O1006" s="105"/>
      <c r="P1006" s="68"/>
      <c r="Q1006" s="105"/>
      <c r="R1006" s="253"/>
      <c r="S1006" s="120"/>
    </row>
    <row r="1007" spans="1:19" ht="15.75" customHeight="1" x14ac:dyDescent="0.25">
      <c r="A1007" s="58">
        <v>2802</v>
      </c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44"/>
      <c r="L1007" s="237"/>
      <c r="M1007" s="129"/>
      <c r="N1007" s="239"/>
      <c r="O1007" s="247"/>
      <c r="P1007" s="109"/>
      <c r="Q1007" s="248"/>
      <c r="R1007" s="247"/>
      <c r="S1007" s="120"/>
    </row>
    <row r="1008" spans="1:19" ht="15.75" customHeight="1" x14ac:dyDescent="0.25">
      <c r="A1008" s="58">
        <v>2901</v>
      </c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44"/>
      <c r="L1008" s="237"/>
      <c r="M1008" s="129"/>
      <c r="N1008" s="239"/>
      <c r="O1008" s="247"/>
      <c r="P1008" s="109"/>
      <c r="Q1008" s="248"/>
      <c r="R1008" s="247"/>
      <c r="S1008" s="120"/>
    </row>
    <row r="1009" spans="1:19" ht="15.75" customHeight="1" x14ac:dyDescent="0.25">
      <c r="A1009" s="58">
        <v>2902</v>
      </c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44"/>
      <c r="L1009" s="237"/>
      <c r="M1009" s="129"/>
      <c r="N1009" s="239"/>
      <c r="O1009" s="129"/>
      <c r="P1009" s="239"/>
      <c r="Q1009" s="124"/>
      <c r="R1009" s="247"/>
      <c r="S1009" s="120"/>
    </row>
    <row r="1010" spans="1:19" ht="15.75" customHeight="1" x14ac:dyDescent="0.25">
      <c r="A1010" s="58">
        <v>3001</v>
      </c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44"/>
      <c r="L1010" s="237"/>
      <c r="M1010" s="129"/>
      <c r="N1010" s="239"/>
      <c r="O1010" s="197" t="s">
        <v>83</v>
      </c>
      <c r="P1010" s="82"/>
      <c r="Q1010" s="111" t="str">
        <f>IF(SUM(K1003:K1006)=0,"",SUM(K1003:K1006))</f>
        <v/>
      </c>
      <c r="R1010" s="199" t="s">
        <v>11</v>
      </c>
      <c r="S1010" s="120"/>
    </row>
    <row r="1011" spans="1:19" ht="15.75" customHeight="1" x14ac:dyDescent="0.25">
      <c r="A1011" s="58">
        <v>3002</v>
      </c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44"/>
      <c r="L1011" s="237"/>
      <c r="M1011" s="129"/>
      <c r="N1011" s="239"/>
      <c r="O1011" s="198" t="s">
        <v>85</v>
      </c>
      <c r="P1011" s="86" t="str">
        <f>IF(P1010/B997=0,"",P1010/B997)</f>
        <v/>
      </c>
      <c r="Q1011" s="112" t="e">
        <f>IF(P1010/Q1010=0,"",P1010/Q1010)</f>
        <v>#VALUE!</v>
      </c>
      <c r="R1011" s="200" t="s">
        <v>86</v>
      </c>
      <c r="S1011" s="120"/>
    </row>
    <row r="1012" spans="1:19" ht="15.75" customHeight="1" x14ac:dyDescent="0.25">
      <c r="A1012" s="58">
        <v>3101</v>
      </c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44"/>
      <c r="L1012" s="240"/>
      <c r="M1012" s="241"/>
      <c r="N1012" s="242"/>
      <c r="O1012" s="90"/>
      <c r="P1012" s="91"/>
      <c r="Q1012" s="91"/>
      <c r="R1012" s="113"/>
      <c r="S1012" s="120"/>
    </row>
    <row r="1013" spans="1:19" ht="18" x14ac:dyDescent="0.25">
      <c r="A1013" s="28"/>
      <c r="B1013" s="297" t="s">
        <v>111</v>
      </c>
      <c r="C1013" s="297"/>
      <c r="D1013" s="297"/>
      <c r="E1013" s="297"/>
      <c r="F1013" s="297"/>
      <c r="G1013" s="297"/>
      <c r="H1013" s="297"/>
      <c r="I1013" s="297"/>
      <c r="J1013" s="297"/>
      <c r="K1013" s="93">
        <f>SUM(K997:K1009)</f>
        <v>0</v>
      </c>
      <c r="L1013" s="94" t="str">
        <f>IF(K1005=0,"",K1005/B997)</f>
        <v/>
      </c>
      <c r="M1013" s="94" t="str">
        <f>IF(K1013=0,"",K1013/B997)</f>
        <v/>
      </c>
      <c r="N1013" s="94" t="str">
        <f>IF(K1005=0,"",M1013-L1013)</f>
        <v/>
      </c>
      <c r="O1013" s="3"/>
      <c r="P1013" s="29"/>
      <c r="Q1013" s="22"/>
      <c r="R1013" s="3"/>
      <c r="S1013" s="120"/>
    </row>
    <row r="1014" spans="1:19" ht="12.75" customHeight="1" x14ac:dyDescent="0.25">
      <c r="A1014" s="28"/>
      <c r="B1014" s="29"/>
      <c r="C1014" s="29"/>
      <c r="D1014" s="132"/>
      <c r="E1014" s="132"/>
      <c r="F1014" s="132"/>
      <c r="G1014" s="132"/>
      <c r="H1014" s="132"/>
      <c r="I1014" s="132"/>
      <c r="J1014" s="132"/>
      <c r="K1014" s="133"/>
      <c r="L1014" s="134"/>
      <c r="M1014" s="134"/>
      <c r="N1014" s="134"/>
      <c r="O1014" s="3"/>
      <c r="P1014" s="29"/>
      <c r="Q1014" s="22"/>
      <c r="R1014" s="3"/>
      <c r="S1014" s="120"/>
    </row>
    <row r="1015" spans="1:19" ht="12.75" customHeight="1" x14ac:dyDescent="0.25">
      <c r="A1015" s="28"/>
      <c r="B1015" s="29"/>
      <c r="C1015" s="29"/>
      <c r="D1015" s="132"/>
      <c r="E1015" s="132"/>
      <c r="F1015" s="132"/>
      <c r="G1015" s="132"/>
      <c r="H1015" s="132"/>
      <c r="I1015" s="132"/>
      <c r="J1015" s="132"/>
      <c r="K1015" s="133"/>
      <c r="L1015" s="134"/>
      <c r="M1015" s="134"/>
      <c r="N1015" s="134"/>
      <c r="O1015" s="3"/>
      <c r="P1015" s="29"/>
      <c r="Q1015" s="22"/>
      <c r="R1015" s="3"/>
      <c r="S1015" s="120"/>
    </row>
    <row r="1016" spans="1:19" ht="26.25" x14ac:dyDescent="0.4">
      <c r="A1016" s="166"/>
      <c r="B1016" s="327" t="s">
        <v>99</v>
      </c>
      <c r="C1016" s="327"/>
      <c r="D1016" s="327"/>
      <c r="E1016" s="327"/>
      <c r="F1016" s="327"/>
      <c r="G1016" s="327"/>
      <c r="H1016" s="327"/>
      <c r="I1016" s="327"/>
      <c r="J1016" s="327"/>
      <c r="K1016" s="223" t="s">
        <v>144</v>
      </c>
      <c r="L1016" s="57"/>
      <c r="M1016" s="57"/>
      <c r="N1016" s="29"/>
      <c r="O1016" s="3"/>
      <c r="P1016" s="29"/>
      <c r="Q1016" s="29"/>
      <c r="R1016" s="29"/>
      <c r="S1016" s="120"/>
    </row>
    <row r="1017" spans="1:19" ht="20.25" x14ac:dyDescent="0.2">
      <c r="A1017" s="319" t="s">
        <v>10</v>
      </c>
      <c r="B1017" s="301" t="s">
        <v>100</v>
      </c>
      <c r="C1017" s="302"/>
      <c r="D1017" s="302"/>
      <c r="E1017" s="302"/>
      <c r="F1017" s="302"/>
      <c r="G1017" s="302"/>
      <c r="H1017" s="302"/>
      <c r="I1017" s="302"/>
      <c r="J1017" s="303"/>
      <c r="K1017" s="304" t="s">
        <v>11</v>
      </c>
      <c r="L1017" s="296" t="s">
        <v>3</v>
      </c>
      <c r="M1017" s="296" t="s">
        <v>4</v>
      </c>
      <c r="N1017" s="306" t="s">
        <v>5</v>
      </c>
      <c r="O1017" s="296" t="s">
        <v>6</v>
      </c>
      <c r="P1017" s="294" t="s">
        <v>7</v>
      </c>
      <c r="Q1017" s="294" t="s">
        <v>8</v>
      </c>
      <c r="R1017" s="296" t="s">
        <v>101</v>
      </c>
      <c r="S1017" s="120"/>
    </row>
    <row r="1018" spans="1:19" ht="15.75" x14ac:dyDescent="0.25">
      <c r="A1018" s="320"/>
      <c r="B1018" s="58" t="s">
        <v>102</v>
      </c>
      <c r="C1018" s="58" t="s">
        <v>103</v>
      </c>
      <c r="D1018" s="58" t="s">
        <v>104</v>
      </c>
      <c r="E1018" s="58" t="s">
        <v>105</v>
      </c>
      <c r="F1018" s="58" t="s">
        <v>106</v>
      </c>
      <c r="G1018" s="58" t="s">
        <v>107</v>
      </c>
      <c r="H1018" s="58" t="s">
        <v>108</v>
      </c>
      <c r="I1018" s="58" t="s">
        <v>109</v>
      </c>
      <c r="J1018" s="58" t="s">
        <v>110</v>
      </c>
      <c r="K1018" s="305"/>
      <c r="L1018" s="295"/>
      <c r="M1018" s="295"/>
      <c r="N1018" s="295"/>
      <c r="O1018" s="295"/>
      <c r="P1018" s="295"/>
      <c r="Q1018" s="295"/>
      <c r="R1018" s="295"/>
      <c r="S1018" s="120"/>
    </row>
    <row r="1019" spans="1:19" ht="15.75" customHeight="1" x14ac:dyDescent="0.25">
      <c r="A1019" s="58">
        <v>2401</v>
      </c>
      <c r="B1019" s="154">
        <v>31</v>
      </c>
      <c r="C1019" s="154"/>
      <c r="D1019" s="154"/>
      <c r="E1019" s="154"/>
      <c r="F1019" s="154"/>
      <c r="G1019" s="154"/>
      <c r="H1019" s="154"/>
      <c r="I1019" s="154"/>
      <c r="J1019" s="154"/>
      <c r="K1019" s="144"/>
      <c r="L1019" s="234"/>
      <c r="M1019" s="235"/>
      <c r="N1019" s="236"/>
      <c r="O1019" s="243"/>
      <c r="P1019" s="63">
        <f>B1019</f>
        <v>31</v>
      </c>
      <c r="Q1019" s="244"/>
      <c r="R1019" s="243"/>
      <c r="S1019" s="120"/>
    </row>
    <row r="1020" spans="1:19" ht="15.75" customHeight="1" x14ac:dyDescent="0.25">
      <c r="A1020" s="58">
        <v>2402</v>
      </c>
      <c r="B1020" s="154"/>
      <c r="C1020" s="154">
        <v>27</v>
      </c>
      <c r="D1020" s="154"/>
      <c r="E1020" s="154"/>
      <c r="F1020" s="154"/>
      <c r="G1020" s="154"/>
      <c r="H1020" s="154"/>
      <c r="I1020" s="154"/>
      <c r="J1020" s="154"/>
      <c r="K1020" s="144"/>
      <c r="L1020" s="237"/>
      <c r="M1020" s="129"/>
      <c r="N1020" s="238"/>
      <c r="O1020" s="67">
        <f>IF(C1020=0,"",C1020/B1019)</f>
        <v>0.87096774193548387</v>
      </c>
      <c r="P1020" s="68">
        <v>27</v>
      </c>
      <c r="Q1020" s="245">
        <f t="shared" ref="Q1020:Q1027" si="119">IF(P1020=0,"",P1020/P1019)</f>
        <v>0.87096774193548387</v>
      </c>
      <c r="R1020" s="245">
        <f t="shared" ref="R1020:R1027" si="120">IF(P1020=0,"",100%-Q1020)</f>
        <v>0.12903225806451613</v>
      </c>
      <c r="S1020" s="120"/>
    </row>
    <row r="1021" spans="1:19" ht="15.75" customHeight="1" x14ac:dyDescent="0.25">
      <c r="A1021" s="58">
        <v>2501</v>
      </c>
      <c r="B1021" s="154"/>
      <c r="C1021" s="154"/>
      <c r="D1021" s="154">
        <v>10</v>
      </c>
      <c r="E1021" s="154"/>
      <c r="F1021" s="154"/>
      <c r="G1021" s="154"/>
      <c r="H1021" s="154"/>
      <c r="I1021" s="154"/>
      <c r="J1021" s="154"/>
      <c r="K1021" s="144"/>
      <c r="L1021" s="237"/>
      <c r="M1021" s="129"/>
      <c r="N1021" s="238"/>
      <c r="O1021" s="67">
        <f>IF(D1021=0,"",D1021/C1020)</f>
        <v>0.37037037037037035</v>
      </c>
      <c r="P1021" s="68">
        <v>24</v>
      </c>
      <c r="Q1021" s="245">
        <f t="shared" si="119"/>
        <v>0.88888888888888884</v>
      </c>
      <c r="R1021" s="245">
        <f t="shared" si="120"/>
        <v>0.11111111111111116</v>
      </c>
      <c r="S1021" s="8">
        <f>P1021/P1019</f>
        <v>0.77419354838709675</v>
      </c>
    </row>
    <row r="1022" spans="1:19" ht="15.75" customHeight="1" x14ac:dyDescent="0.25">
      <c r="A1022" s="58">
        <v>2502</v>
      </c>
      <c r="B1022" s="154"/>
      <c r="C1022" s="154"/>
      <c r="D1022" s="154"/>
      <c r="E1022" s="154">
        <v>4</v>
      </c>
      <c r="F1022" s="154"/>
      <c r="G1022" s="154"/>
      <c r="H1022" s="154"/>
      <c r="I1022" s="154"/>
      <c r="J1022" s="154"/>
      <c r="K1022" s="144"/>
      <c r="L1022" s="237"/>
      <c r="M1022" s="129"/>
      <c r="N1022" s="238"/>
      <c r="O1022" s="67">
        <f>IF(E1022=0,"",E1022/D1021)</f>
        <v>0.4</v>
      </c>
      <c r="P1022" s="68">
        <v>22</v>
      </c>
      <c r="Q1022" s="245">
        <f t="shared" si="119"/>
        <v>0.91666666666666663</v>
      </c>
      <c r="R1022" s="245">
        <f t="shared" si="120"/>
        <v>8.333333333333337E-2</v>
      </c>
      <c r="S1022" s="120"/>
    </row>
    <row r="1023" spans="1:19" ht="15.75" customHeight="1" x14ac:dyDescent="0.25">
      <c r="A1023" s="58">
        <v>2601</v>
      </c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44"/>
      <c r="L1023" s="237"/>
      <c r="M1023" s="129"/>
      <c r="N1023" s="238"/>
      <c r="O1023" s="67" t="str">
        <f>IF(F1023=0,"",F1023/E1022)</f>
        <v/>
      </c>
      <c r="P1023" s="68"/>
      <c r="Q1023" s="245" t="str">
        <f t="shared" si="119"/>
        <v/>
      </c>
      <c r="R1023" s="245" t="str">
        <f t="shared" si="120"/>
        <v/>
      </c>
      <c r="S1023" s="120"/>
    </row>
    <row r="1024" spans="1:19" ht="15.75" customHeight="1" x14ac:dyDescent="0.25">
      <c r="A1024" s="58">
        <v>2602</v>
      </c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44"/>
      <c r="L1024" s="237"/>
      <c r="M1024" s="129"/>
      <c r="N1024" s="238"/>
      <c r="O1024" s="67" t="str">
        <f>IF(G1024=0,"",G1024/F1023)</f>
        <v/>
      </c>
      <c r="P1024" s="68"/>
      <c r="Q1024" s="245" t="str">
        <f t="shared" si="119"/>
        <v/>
      </c>
      <c r="R1024" s="245" t="str">
        <f t="shared" si="120"/>
        <v/>
      </c>
      <c r="S1024" s="120"/>
    </row>
    <row r="1025" spans="1:19" ht="15.75" customHeight="1" x14ac:dyDescent="0.25">
      <c r="A1025" s="58">
        <v>2701</v>
      </c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44"/>
      <c r="L1025" s="237"/>
      <c r="M1025" s="129"/>
      <c r="N1025" s="238"/>
      <c r="O1025" s="67" t="str">
        <f>IF(H1025=0,"",H1025/G1024)</f>
        <v/>
      </c>
      <c r="P1025" s="68"/>
      <c r="Q1025" s="245" t="str">
        <f t="shared" si="119"/>
        <v/>
      </c>
      <c r="R1025" s="245" t="str">
        <f t="shared" si="120"/>
        <v/>
      </c>
      <c r="S1025" s="120"/>
    </row>
    <row r="1026" spans="1:19" ht="15.75" customHeight="1" x14ac:dyDescent="0.25">
      <c r="A1026" s="58">
        <v>2702</v>
      </c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44"/>
      <c r="L1026" s="237"/>
      <c r="M1026" s="129"/>
      <c r="N1026" s="238"/>
      <c r="O1026" s="67" t="str">
        <f>IF(I1026=0,"",I1026/H1025)</f>
        <v/>
      </c>
      <c r="P1026" s="68"/>
      <c r="Q1026" s="245" t="str">
        <f t="shared" si="119"/>
        <v/>
      </c>
      <c r="R1026" s="245" t="str">
        <f t="shared" si="120"/>
        <v/>
      </c>
      <c r="S1026" s="120"/>
    </row>
    <row r="1027" spans="1:19" ht="15.75" customHeight="1" x14ac:dyDescent="0.25">
      <c r="A1027" s="58">
        <v>2801</v>
      </c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44"/>
      <c r="L1027" s="237"/>
      <c r="M1027" s="129"/>
      <c r="N1027" s="238"/>
      <c r="O1027" s="71" t="str">
        <f>IF(J1027=0,"",J1027/I1026)</f>
        <v/>
      </c>
      <c r="P1027" s="68"/>
      <c r="Q1027" s="71" t="str">
        <f t="shared" si="119"/>
        <v/>
      </c>
      <c r="R1027" s="71" t="str">
        <f t="shared" si="120"/>
        <v/>
      </c>
      <c r="S1027" s="120"/>
    </row>
    <row r="1028" spans="1:19" ht="15.75" customHeight="1" x14ac:dyDescent="0.25">
      <c r="A1028" s="58">
        <v>2802</v>
      </c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44"/>
      <c r="L1028" s="237"/>
      <c r="M1028" s="129"/>
      <c r="N1028" s="239"/>
      <c r="O1028" s="105"/>
      <c r="P1028" s="68"/>
      <c r="Q1028" s="105"/>
      <c r="R1028" s="253"/>
      <c r="S1028" s="120"/>
    </row>
    <row r="1029" spans="1:19" ht="15.75" customHeight="1" x14ac:dyDescent="0.25">
      <c r="A1029" s="58">
        <v>2901</v>
      </c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44"/>
      <c r="L1029" s="237"/>
      <c r="M1029" s="129"/>
      <c r="N1029" s="239"/>
      <c r="O1029" s="247"/>
      <c r="P1029" s="109"/>
      <c r="Q1029" s="248"/>
      <c r="R1029" s="247"/>
      <c r="S1029" s="120"/>
    </row>
    <row r="1030" spans="1:19" ht="15.75" customHeight="1" x14ac:dyDescent="0.25">
      <c r="A1030" s="58">
        <v>2902</v>
      </c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44"/>
      <c r="L1030" s="237"/>
      <c r="M1030" s="129"/>
      <c r="N1030" s="239"/>
      <c r="O1030" s="247"/>
      <c r="P1030" s="109"/>
      <c r="Q1030" s="248"/>
      <c r="R1030" s="247"/>
      <c r="S1030" s="120"/>
    </row>
    <row r="1031" spans="1:19" ht="15.75" customHeight="1" x14ac:dyDescent="0.25">
      <c r="A1031" s="58">
        <v>3001</v>
      </c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44"/>
      <c r="L1031" s="237"/>
      <c r="M1031" s="129"/>
      <c r="N1031" s="239"/>
      <c r="O1031" s="129"/>
      <c r="P1031" s="239"/>
      <c r="Q1031" s="124"/>
      <c r="R1031" s="247"/>
      <c r="S1031" s="120"/>
    </row>
    <row r="1032" spans="1:19" ht="15.75" customHeight="1" x14ac:dyDescent="0.25">
      <c r="A1032" s="58">
        <v>3002</v>
      </c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44"/>
      <c r="L1032" s="237"/>
      <c r="M1032" s="129"/>
      <c r="N1032" s="239"/>
      <c r="O1032" s="197" t="s">
        <v>83</v>
      </c>
      <c r="P1032" s="82"/>
      <c r="Q1032" s="111" t="str">
        <f>IF(SUM(K1025:K1028)=0,"",SUM(K1025:K1028))</f>
        <v/>
      </c>
      <c r="R1032" s="199" t="s">
        <v>11</v>
      </c>
      <c r="S1032" s="120"/>
    </row>
    <row r="1033" spans="1:19" ht="15.75" customHeight="1" x14ac:dyDescent="0.25">
      <c r="A1033" s="58">
        <v>3101</v>
      </c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44"/>
      <c r="L1033" s="237"/>
      <c r="M1033" s="129"/>
      <c r="N1033" s="239"/>
      <c r="O1033" s="198" t="s">
        <v>85</v>
      </c>
      <c r="P1033" s="86" t="str">
        <f>IF(P1032/B1019=0,"",P1032/B1019)</f>
        <v/>
      </c>
      <c r="Q1033" s="112" t="e">
        <f>IF(P1032/Q1032=0,"",P1032/Q1032)</f>
        <v>#VALUE!</v>
      </c>
      <c r="R1033" s="200" t="s">
        <v>86</v>
      </c>
      <c r="S1033" s="120"/>
    </row>
    <row r="1034" spans="1:19" ht="15.75" customHeight="1" x14ac:dyDescent="0.25">
      <c r="A1034" s="58">
        <v>3102</v>
      </c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44"/>
      <c r="L1034" s="240"/>
      <c r="M1034" s="241"/>
      <c r="N1034" s="242"/>
      <c r="O1034" s="90"/>
      <c r="P1034" s="91"/>
      <c r="Q1034" s="91"/>
      <c r="R1034" s="113"/>
      <c r="S1034" s="120"/>
    </row>
    <row r="1035" spans="1:19" ht="18" x14ac:dyDescent="0.25">
      <c r="A1035" s="28"/>
      <c r="B1035" s="297" t="s">
        <v>111</v>
      </c>
      <c r="C1035" s="297"/>
      <c r="D1035" s="297"/>
      <c r="E1035" s="297"/>
      <c r="F1035" s="297"/>
      <c r="G1035" s="297"/>
      <c r="H1035" s="297"/>
      <c r="I1035" s="297"/>
      <c r="J1035" s="297"/>
      <c r="K1035" s="93">
        <f>SUM(K1019:K1031)</f>
        <v>0</v>
      </c>
      <c r="L1035" s="94" t="str">
        <f>IF(K1027=0,"",K1027/B1019)</f>
        <v/>
      </c>
      <c r="M1035" s="94" t="str">
        <f>IF(K1035=0,"",K1035/B1019)</f>
        <v/>
      </c>
      <c r="N1035" s="94" t="str">
        <f>IF(K1027=0,"",M1035-L1035)</f>
        <v/>
      </c>
      <c r="O1035" s="3"/>
      <c r="P1035" s="29"/>
      <c r="Q1035" s="22"/>
      <c r="R1035" s="3"/>
      <c r="S1035" s="120"/>
    </row>
    <row r="1036" spans="1:19" ht="12.75" customHeight="1" x14ac:dyDescent="0.25">
      <c r="A1036" s="28"/>
      <c r="B1036" s="29"/>
      <c r="C1036" s="29"/>
      <c r="D1036" s="132"/>
      <c r="E1036" s="132"/>
      <c r="F1036" s="132"/>
      <c r="G1036" s="132"/>
      <c r="H1036" s="132"/>
      <c r="I1036" s="132"/>
      <c r="J1036" s="132"/>
      <c r="K1036" s="133"/>
      <c r="L1036" s="134"/>
      <c r="M1036" s="134"/>
      <c r="N1036" s="134"/>
      <c r="O1036" s="3"/>
      <c r="P1036" s="29"/>
      <c r="Q1036" s="22"/>
      <c r="R1036" s="3"/>
      <c r="S1036" s="120"/>
    </row>
    <row r="1037" spans="1:19" ht="12.75" customHeight="1" x14ac:dyDescent="0.25">
      <c r="A1037" s="28"/>
      <c r="B1037" s="29"/>
      <c r="C1037" s="29"/>
      <c r="D1037" s="132"/>
      <c r="E1037" s="132"/>
      <c r="F1037" s="132"/>
      <c r="G1037" s="132"/>
      <c r="H1037" s="132"/>
      <c r="I1037" s="132"/>
      <c r="J1037" s="132"/>
      <c r="K1037" s="133"/>
      <c r="L1037" s="134"/>
      <c r="M1037" s="134"/>
      <c r="N1037" s="134"/>
      <c r="O1037" s="3"/>
      <c r="P1037" s="29"/>
      <c r="Q1037" s="22"/>
      <c r="R1037" s="3"/>
      <c r="S1037" s="120"/>
    </row>
    <row r="1038" spans="1:19" ht="26.25" x14ac:dyDescent="0.4">
      <c r="A1038" s="166"/>
      <c r="B1038" s="327" t="s">
        <v>99</v>
      </c>
      <c r="C1038" s="327"/>
      <c r="D1038" s="327"/>
      <c r="E1038" s="327"/>
      <c r="F1038" s="327"/>
      <c r="G1038" s="327"/>
      <c r="H1038" s="327"/>
      <c r="I1038" s="327"/>
      <c r="J1038" s="327"/>
      <c r="K1038" s="223" t="s">
        <v>145</v>
      </c>
      <c r="L1038" s="57"/>
      <c r="M1038" s="57"/>
      <c r="N1038" s="29"/>
      <c r="O1038" s="3"/>
      <c r="P1038" s="29"/>
      <c r="Q1038" s="29"/>
      <c r="R1038" s="29"/>
      <c r="S1038" s="120"/>
    </row>
    <row r="1039" spans="1:19" ht="20.25" x14ac:dyDescent="0.2">
      <c r="A1039" s="319" t="s">
        <v>10</v>
      </c>
      <c r="B1039" s="301" t="s">
        <v>100</v>
      </c>
      <c r="C1039" s="302"/>
      <c r="D1039" s="302"/>
      <c r="E1039" s="302"/>
      <c r="F1039" s="302"/>
      <c r="G1039" s="302"/>
      <c r="H1039" s="302"/>
      <c r="I1039" s="302"/>
      <c r="J1039" s="303"/>
      <c r="K1039" s="304" t="s">
        <v>11</v>
      </c>
      <c r="L1039" s="296" t="s">
        <v>3</v>
      </c>
      <c r="M1039" s="296" t="s">
        <v>4</v>
      </c>
      <c r="N1039" s="306" t="s">
        <v>5</v>
      </c>
      <c r="O1039" s="296" t="s">
        <v>6</v>
      </c>
      <c r="P1039" s="294" t="s">
        <v>7</v>
      </c>
      <c r="Q1039" s="294" t="s">
        <v>8</v>
      </c>
      <c r="R1039" s="296" t="s">
        <v>101</v>
      </c>
      <c r="S1039" s="120"/>
    </row>
    <row r="1040" spans="1:19" ht="15.75" x14ac:dyDescent="0.25">
      <c r="A1040" s="320"/>
      <c r="B1040" s="58" t="s">
        <v>102</v>
      </c>
      <c r="C1040" s="58" t="s">
        <v>103</v>
      </c>
      <c r="D1040" s="58" t="s">
        <v>104</v>
      </c>
      <c r="E1040" s="58" t="s">
        <v>105</v>
      </c>
      <c r="F1040" s="58" t="s">
        <v>106</v>
      </c>
      <c r="G1040" s="58" t="s">
        <v>107</v>
      </c>
      <c r="H1040" s="58" t="s">
        <v>108</v>
      </c>
      <c r="I1040" s="58" t="s">
        <v>109</v>
      </c>
      <c r="J1040" s="58" t="s">
        <v>110</v>
      </c>
      <c r="K1040" s="305"/>
      <c r="L1040" s="295"/>
      <c r="M1040" s="295"/>
      <c r="N1040" s="295"/>
      <c r="O1040" s="295"/>
      <c r="P1040" s="295"/>
      <c r="Q1040" s="295"/>
      <c r="R1040" s="295"/>
      <c r="S1040" s="120"/>
    </row>
    <row r="1041" spans="1:19" ht="15.75" customHeight="1" x14ac:dyDescent="0.25">
      <c r="A1041" s="58">
        <v>2402</v>
      </c>
      <c r="B1041" s="154">
        <v>60</v>
      </c>
      <c r="C1041" s="154"/>
      <c r="D1041" s="154"/>
      <c r="E1041" s="154"/>
      <c r="F1041" s="154"/>
      <c r="G1041" s="154"/>
      <c r="H1041" s="154"/>
      <c r="I1041" s="154"/>
      <c r="J1041" s="154"/>
      <c r="K1041" s="144"/>
      <c r="L1041" s="234"/>
      <c r="M1041" s="235"/>
      <c r="N1041" s="236"/>
      <c r="O1041" s="243"/>
      <c r="P1041" s="63">
        <f>B1041</f>
        <v>60</v>
      </c>
      <c r="Q1041" s="244"/>
      <c r="R1041" s="243"/>
      <c r="S1041" s="120"/>
    </row>
    <row r="1042" spans="1:19" ht="15.75" customHeight="1" x14ac:dyDescent="0.25">
      <c r="A1042" s="58">
        <v>2501</v>
      </c>
      <c r="B1042" s="154"/>
      <c r="C1042" s="154">
        <v>54</v>
      </c>
      <c r="D1042" s="154"/>
      <c r="E1042" s="154"/>
      <c r="F1042" s="154"/>
      <c r="G1042" s="154"/>
      <c r="H1042" s="154"/>
      <c r="I1042" s="154"/>
      <c r="J1042" s="154"/>
      <c r="K1042" s="144"/>
      <c r="L1042" s="237"/>
      <c r="M1042" s="129"/>
      <c r="N1042" s="238"/>
      <c r="O1042" s="67">
        <f>IF(C1042=0,"",C1042/B1041)</f>
        <v>0.9</v>
      </c>
      <c r="P1042" s="68">
        <v>56</v>
      </c>
      <c r="Q1042" s="245">
        <f t="shared" ref="Q1042:Q1049" si="121">IF(P1042=0,"",P1042/P1041)</f>
        <v>0.93333333333333335</v>
      </c>
      <c r="R1042" s="245">
        <f t="shared" ref="R1042:R1049" si="122">IF(P1042=0,"",100%-Q1042)</f>
        <v>6.6666666666666652E-2</v>
      </c>
      <c r="S1042" s="120"/>
    </row>
    <row r="1043" spans="1:19" ht="15.75" customHeight="1" x14ac:dyDescent="0.25">
      <c r="A1043" s="58">
        <v>2502</v>
      </c>
      <c r="B1043" s="154"/>
      <c r="C1043" s="154"/>
      <c r="D1043" s="154">
        <v>32</v>
      </c>
      <c r="E1043" s="154"/>
      <c r="F1043" s="154"/>
      <c r="G1043" s="154"/>
      <c r="H1043" s="154"/>
      <c r="I1043" s="154"/>
      <c r="J1043" s="154"/>
      <c r="K1043" s="144"/>
      <c r="L1043" s="237"/>
      <c r="M1043" s="129"/>
      <c r="N1043" s="238"/>
      <c r="O1043" s="67">
        <f>IF(D1043=0,"",D1043/C1042)</f>
        <v>0.59259259259259256</v>
      </c>
      <c r="P1043" s="68">
        <v>47</v>
      </c>
      <c r="Q1043" s="245">
        <f t="shared" si="121"/>
        <v>0.8392857142857143</v>
      </c>
      <c r="R1043" s="245">
        <f t="shared" si="122"/>
        <v>0.1607142857142857</v>
      </c>
      <c r="S1043" s="8">
        <f>P1043/P1041</f>
        <v>0.78333333333333333</v>
      </c>
    </row>
    <row r="1044" spans="1:19" ht="15.75" customHeight="1" x14ac:dyDescent="0.25">
      <c r="A1044" s="58">
        <v>2601</v>
      </c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44"/>
      <c r="L1044" s="237"/>
      <c r="M1044" s="129"/>
      <c r="N1044" s="238"/>
      <c r="O1044" s="67" t="str">
        <f>IF(E1044=0,"",E1044/D1043)</f>
        <v/>
      </c>
      <c r="P1044" s="68"/>
      <c r="Q1044" s="245" t="str">
        <f t="shared" si="121"/>
        <v/>
      </c>
      <c r="R1044" s="245" t="str">
        <f t="shared" si="122"/>
        <v/>
      </c>
      <c r="S1044" s="120"/>
    </row>
    <row r="1045" spans="1:19" ht="15.75" customHeight="1" x14ac:dyDescent="0.25">
      <c r="A1045" s="58">
        <v>2602</v>
      </c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44"/>
      <c r="L1045" s="237"/>
      <c r="M1045" s="129"/>
      <c r="N1045" s="238"/>
      <c r="O1045" s="67" t="str">
        <f>IF(F1045=0,"",F1045/E1044)</f>
        <v/>
      </c>
      <c r="P1045" s="68"/>
      <c r="Q1045" s="245" t="str">
        <f t="shared" si="121"/>
        <v/>
      </c>
      <c r="R1045" s="245" t="str">
        <f t="shared" si="122"/>
        <v/>
      </c>
      <c r="S1045" s="120"/>
    </row>
    <row r="1046" spans="1:19" ht="15.75" customHeight="1" x14ac:dyDescent="0.25">
      <c r="A1046" s="58">
        <v>2701</v>
      </c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44"/>
      <c r="L1046" s="237"/>
      <c r="M1046" s="129"/>
      <c r="N1046" s="238"/>
      <c r="O1046" s="67" t="str">
        <f>IF(G1046=0,"",G1046/F1045)</f>
        <v/>
      </c>
      <c r="P1046" s="68"/>
      <c r="Q1046" s="245" t="str">
        <f t="shared" si="121"/>
        <v/>
      </c>
      <c r="R1046" s="245" t="str">
        <f t="shared" si="122"/>
        <v/>
      </c>
      <c r="S1046" s="120"/>
    </row>
    <row r="1047" spans="1:19" ht="15.75" customHeight="1" x14ac:dyDescent="0.25">
      <c r="A1047" s="58">
        <v>2702</v>
      </c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44"/>
      <c r="L1047" s="237"/>
      <c r="M1047" s="129"/>
      <c r="N1047" s="238"/>
      <c r="O1047" s="67" t="str">
        <f>IF(H1047=0,"",H1047/G1046)</f>
        <v/>
      </c>
      <c r="P1047" s="68"/>
      <c r="Q1047" s="245" t="str">
        <f t="shared" si="121"/>
        <v/>
      </c>
      <c r="R1047" s="245" t="str">
        <f t="shared" si="122"/>
        <v/>
      </c>
      <c r="S1047" s="120"/>
    </row>
    <row r="1048" spans="1:19" ht="15.75" customHeight="1" x14ac:dyDescent="0.25">
      <c r="A1048" s="58">
        <v>2801</v>
      </c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44"/>
      <c r="L1048" s="237"/>
      <c r="M1048" s="129"/>
      <c r="N1048" s="238"/>
      <c r="O1048" s="67" t="str">
        <f>IF(I1048=0,"",I1048/H1047)</f>
        <v/>
      </c>
      <c r="P1048" s="68"/>
      <c r="Q1048" s="245" t="str">
        <f t="shared" si="121"/>
        <v/>
      </c>
      <c r="R1048" s="245" t="str">
        <f t="shared" si="122"/>
        <v/>
      </c>
      <c r="S1048" s="120"/>
    </row>
    <row r="1049" spans="1:19" ht="15.75" customHeight="1" x14ac:dyDescent="0.25">
      <c r="A1049" s="58">
        <v>2802</v>
      </c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44"/>
      <c r="L1049" s="237"/>
      <c r="M1049" s="129"/>
      <c r="N1049" s="238"/>
      <c r="O1049" s="71" t="str">
        <f>IF(J1049=0,"",J1049/I1048)</f>
        <v/>
      </c>
      <c r="P1049" s="68"/>
      <c r="Q1049" s="71" t="str">
        <f t="shared" si="121"/>
        <v/>
      </c>
      <c r="R1049" s="71" t="str">
        <f t="shared" si="122"/>
        <v/>
      </c>
      <c r="S1049" s="120"/>
    </row>
    <row r="1050" spans="1:19" ht="15.75" customHeight="1" x14ac:dyDescent="0.25">
      <c r="A1050" s="58">
        <v>2901</v>
      </c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44"/>
      <c r="L1050" s="237"/>
      <c r="M1050" s="129"/>
      <c r="N1050" s="239"/>
      <c r="O1050" s="105"/>
      <c r="P1050" s="68"/>
      <c r="Q1050" s="105"/>
      <c r="R1050" s="253"/>
      <c r="S1050" s="120"/>
    </row>
    <row r="1051" spans="1:19" ht="15.75" customHeight="1" x14ac:dyDescent="0.25">
      <c r="A1051" s="58">
        <v>2902</v>
      </c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44"/>
      <c r="L1051" s="237"/>
      <c r="M1051" s="129"/>
      <c r="N1051" s="239"/>
      <c r="O1051" s="247"/>
      <c r="P1051" s="109"/>
      <c r="Q1051" s="248"/>
      <c r="R1051" s="247"/>
      <c r="S1051" s="120"/>
    </row>
    <row r="1052" spans="1:19" ht="15.75" customHeight="1" x14ac:dyDescent="0.25">
      <c r="A1052" s="58">
        <v>3001</v>
      </c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44"/>
      <c r="L1052" s="237"/>
      <c r="M1052" s="129"/>
      <c r="N1052" s="239"/>
      <c r="O1052" s="247"/>
      <c r="P1052" s="109"/>
      <c r="Q1052" s="248"/>
      <c r="R1052" s="247"/>
      <c r="S1052" s="120"/>
    </row>
    <row r="1053" spans="1:19" ht="15.75" customHeight="1" x14ac:dyDescent="0.25">
      <c r="A1053" s="58">
        <v>3002</v>
      </c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44"/>
      <c r="L1053" s="237"/>
      <c r="M1053" s="129"/>
      <c r="N1053" s="239"/>
      <c r="O1053" s="129"/>
      <c r="P1053" s="239"/>
      <c r="Q1053" s="124"/>
      <c r="R1053" s="247"/>
      <c r="S1053" s="120"/>
    </row>
    <row r="1054" spans="1:19" ht="15.75" customHeight="1" x14ac:dyDescent="0.25">
      <c r="A1054" s="58">
        <v>3101</v>
      </c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44"/>
      <c r="L1054" s="237"/>
      <c r="M1054" s="129"/>
      <c r="N1054" s="239"/>
      <c r="O1054" s="197" t="s">
        <v>83</v>
      </c>
      <c r="P1054" s="82"/>
      <c r="Q1054" s="111" t="str">
        <f>IF(SUM(K1047:K1050)=0,"",SUM(K1047:K1050))</f>
        <v/>
      </c>
      <c r="R1054" s="199" t="s">
        <v>11</v>
      </c>
      <c r="S1054" s="120"/>
    </row>
    <row r="1055" spans="1:19" ht="15.75" customHeight="1" x14ac:dyDescent="0.25">
      <c r="A1055" s="58">
        <v>3102</v>
      </c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44"/>
      <c r="L1055" s="237"/>
      <c r="M1055" s="129"/>
      <c r="N1055" s="239"/>
      <c r="O1055" s="198" t="s">
        <v>85</v>
      </c>
      <c r="P1055" s="86" t="str">
        <f>IF(P1054/B1041=0,"",P1054/B1041)</f>
        <v/>
      </c>
      <c r="Q1055" s="112" t="e">
        <f>IF(P1054/Q1054=0,"",P1054/Q1054)</f>
        <v>#VALUE!</v>
      </c>
      <c r="R1055" s="200" t="s">
        <v>86</v>
      </c>
      <c r="S1055" s="120"/>
    </row>
    <row r="1056" spans="1:19" ht="15.75" customHeight="1" x14ac:dyDescent="0.25">
      <c r="A1056" s="58">
        <v>3201</v>
      </c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44"/>
      <c r="L1056" s="240"/>
      <c r="M1056" s="241"/>
      <c r="N1056" s="242"/>
      <c r="O1056" s="90"/>
      <c r="P1056" s="91"/>
      <c r="Q1056" s="91"/>
      <c r="R1056" s="113"/>
      <c r="S1056" s="120"/>
    </row>
    <row r="1057" spans="1:19" ht="18" x14ac:dyDescent="0.25">
      <c r="A1057" s="28"/>
      <c r="B1057" s="297" t="s">
        <v>111</v>
      </c>
      <c r="C1057" s="297"/>
      <c r="D1057" s="297"/>
      <c r="E1057" s="297"/>
      <c r="F1057" s="297"/>
      <c r="G1057" s="297"/>
      <c r="H1057" s="297"/>
      <c r="I1057" s="297"/>
      <c r="J1057" s="297"/>
      <c r="K1057" s="93">
        <f>SUM(K1041:K1053)</f>
        <v>0</v>
      </c>
      <c r="L1057" s="94" t="str">
        <f>IF(K1049=0,"",K1049/B1041)</f>
        <v/>
      </c>
      <c r="M1057" s="94" t="str">
        <f>IF(K1057=0,"",K1057/B1041)</f>
        <v/>
      </c>
      <c r="N1057" s="94" t="str">
        <f>IF(K1049=0,"",M1057-L1057)</f>
        <v/>
      </c>
      <c r="O1057" s="3"/>
      <c r="P1057" s="29"/>
      <c r="Q1057" s="22"/>
      <c r="R1057" s="3"/>
      <c r="S1057" s="120"/>
    </row>
    <row r="1058" spans="1:19" ht="12.75" customHeight="1" x14ac:dyDescent="0.2"/>
    <row r="1059" spans="1:19" ht="12.75" customHeight="1" x14ac:dyDescent="0.2"/>
    <row r="1060" spans="1:19" ht="26.25" x14ac:dyDescent="0.4">
      <c r="A1060" s="166"/>
      <c r="B1060" s="327" t="s">
        <v>99</v>
      </c>
      <c r="C1060" s="327"/>
      <c r="D1060" s="327"/>
      <c r="E1060" s="327"/>
      <c r="F1060" s="327"/>
      <c r="G1060" s="327"/>
      <c r="H1060" s="327"/>
      <c r="I1060" s="327"/>
      <c r="J1060" s="327"/>
      <c r="K1060" s="223" t="s">
        <v>146</v>
      </c>
      <c r="L1060" s="57"/>
      <c r="M1060" s="57"/>
      <c r="N1060" s="29"/>
      <c r="O1060" s="3"/>
      <c r="P1060" s="29"/>
      <c r="Q1060" s="29"/>
      <c r="R1060" s="29"/>
      <c r="S1060" s="120"/>
    </row>
    <row r="1061" spans="1:19" ht="20.25" x14ac:dyDescent="0.2">
      <c r="A1061" s="319" t="s">
        <v>10</v>
      </c>
      <c r="B1061" s="301" t="s">
        <v>100</v>
      </c>
      <c r="C1061" s="302"/>
      <c r="D1061" s="302"/>
      <c r="E1061" s="302"/>
      <c r="F1061" s="302"/>
      <c r="G1061" s="302"/>
      <c r="H1061" s="302"/>
      <c r="I1061" s="302"/>
      <c r="J1061" s="303"/>
      <c r="K1061" s="304" t="s">
        <v>11</v>
      </c>
      <c r="L1061" s="296" t="s">
        <v>3</v>
      </c>
      <c r="M1061" s="296" t="s">
        <v>4</v>
      </c>
      <c r="N1061" s="306" t="s">
        <v>5</v>
      </c>
      <c r="O1061" s="296" t="s">
        <v>6</v>
      </c>
      <c r="P1061" s="294" t="s">
        <v>7</v>
      </c>
      <c r="Q1061" s="294" t="s">
        <v>8</v>
      </c>
      <c r="R1061" s="296" t="s">
        <v>101</v>
      </c>
      <c r="S1061" s="120"/>
    </row>
    <row r="1062" spans="1:19" ht="15.75" x14ac:dyDescent="0.25">
      <c r="A1062" s="320"/>
      <c r="B1062" s="58" t="s">
        <v>102</v>
      </c>
      <c r="C1062" s="58" t="s">
        <v>103</v>
      </c>
      <c r="D1062" s="58" t="s">
        <v>104</v>
      </c>
      <c r="E1062" s="58" t="s">
        <v>105</v>
      </c>
      <c r="F1062" s="58" t="s">
        <v>106</v>
      </c>
      <c r="G1062" s="58" t="s">
        <v>107</v>
      </c>
      <c r="H1062" s="58" t="s">
        <v>108</v>
      </c>
      <c r="I1062" s="58" t="s">
        <v>109</v>
      </c>
      <c r="J1062" s="58" t="s">
        <v>110</v>
      </c>
      <c r="K1062" s="305"/>
      <c r="L1062" s="295"/>
      <c r="M1062" s="295"/>
      <c r="N1062" s="295"/>
      <c r="O1062" s="295"/>
      <c r="P1062" s="295"/>
      <c r="Q1062" s="295"/>
      <c r="R1062" s="295"/>
      <c r="S1062" s="120"/>
    </row>
    <row r="1063" spans="1:19" ht="15.75" customHeight="1" x14ac:dyDescent="0.25">
      <c r="A1063" s="58">
        <v>2501</v>
      </c>
      <c r="B1063" s="154">
        <v>26</v>
      </c>
      <c r="C1063" s="154"/>
      <c r="D1063" s="154"/>
      <c r="E1063" s="154"/>
      <c r="F1063" s="154"/>
      <c r="G1063" s="154"/>
      <c r="H1063" s="154"/>
      <c r="I1063" s="154"/>
      <c r="J1063" s="154"/>
      <c r="K1063" s="144"/>
      <c r="L1063" s="234"/>
      <c r="M1063" s="235"/>
      <c r="N1063" s="236"/>
      <c r="O1063" s="243"/>
      <c r="P1063" s="63">
        <f>B1063</f>
        <v>26</v>
      </c>
      <c r="Q1063" s="244"/>
      <c r="R1063" s="243"/>
      <c r="S1063" s="120"/>
    </row>
    <row r="1064" spans="1:19" ht="15.75" customHeight="1" x14ac:dyDescent="0.25">
      <c r="A1064" s="58">
        <v>2502</v>
      </c>
      <c r="B1064" s="154"/>
      <c r="C1064" s="154">
        <v>19</v>
      </c>
      <c r="D1064" s="154"/>
      <c r="E1064" s="154"/>
      <c r="F1064" s="154"/>
      <c r="G1064" s="154"/>
      <c r="H1064" s="154"/>
      <c r="I1064" s="154"/>
      <c r="J1064" s="154"/>
      <c r="K1064" s="144"/>
      <c r="L1064" s="237"/>
      <c r="M1064" s="129"/>
      <c r="N1064" s="238"/>
      <c r="O1064" s="67">
        <f>IF(C1064=0,"",C1064/B1063)</f>
        <v>0.73076923076923073</v>
      </c>
      <c r="P1064" s="68">
        <v>20</v>
      </c>
      <c r="Q1064" s="245">
        <f t="shared" ref="Q1064:Q1071" si="123">IF(P1064=0,"",P1064/P1063)</f>
        <v>0.76923076923076927</v>
      </c>
      <c r="R1064" s="245">
        <f t="shared" ref="R1064:R1071" si="124">IF(P1064=0,"",100%-Q1064)</f>
        <v>0.23076923076923073</v>
      </c>
      <c r="S1064" s="120"/>
    </row>
    <row r="1065" spans="1:19" ht="15.75" customHeight="1" x14ac:dyDescent="0.25">
      <c r="A1065" s="58">
        <v>2601</v>
      </c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44"/>
      <c r="L1065" s="237"/>
      <c r="M1065" s="129"/>
      <c r="N1065" s="238"/>
      <c r="O1065" s="67" t="str">
        <f>IF(D1065=0,"",D1065/C1064)</f>
        <v/>
      </c>
      <c r="P1065" s="68"/>
      <c r="Q1065" s="245" t="str">
        <f t="shared" si="123"/>
        <v/>
      </c>
      <c r="R1065" s="245" t="str">
        <f t="shared" si="124"/>
        <v/>
      </c>
      <c r="S1065" s="8">
        <f>P1065/P1063</f>
        <v>0</v>
      </c>
    </row>
    <row r="1066" spans="1:19" ht="15.75" customHeight="1" x14ac:dyDescent="0.25">
      <c r="A1066" s="58">
        <v>2602</v>
      </c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44"/>
      <c r="L1066" s="237"/>
      <c r="M1066" s="129"/>
      <c r="N1066" s="238"/>
      <c r="O1066" s="67" t="str">
        <f>IF(E1066=0,"",E1066/D1065)</f>
        <v/>
      </c>
      <c r="P1066" s="68"/>
      <c r="Q1066" s="245" t="str">
        <f t="shared" si="123"/>
        <v/>
      </c>
      <c r="R1066" s="245" t="str">
        <f t="shared" si="124"/>
        <v/>
      </c>
      <c r="S1066" s="120"/>
    </row>
    <row r="1067" spans="1:19" ht="15.75" customHeight="1" x14ac:dyDescent="0.25">
      <c r="A1067" s="58">
        <v>2701</v>
      </c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44"/>
      <c r="L1067" s="237"/>
      <c r="M1067" s="129"/>
      <c r="N1067" s="238"/>
      <c r="O1067" s="67" t="str">
        <f>IF(F1067=0,"",F1067/E1066)</f>
        <v/>
      </c>
      <c r="P1067" s="68"/>
      <c r="Q1067" s="245" t="str">
        <f t="shared" si="123"/>
        <v/>
      </c>
      <c r="R1067" s="245" t="str">
        <f t="shared" si="124"/>
        <v/>
      </c>
      <c r="S1067" s="120"/>
    </row>
    <row r="1068" spans="1:19" ht="15.75" customHeight="1" x14ac:dyDescent="0.25">
      <c r="A1068" s="58">
        <v>2702</v>
      </c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44"/>
      <c r="L1068" s="237"/>
      <c r="M1068" s="129"/>
      <c r="N1068" s="238"/>
      <c r="O1068" s="67" t="str">
        <f>IF(G1068=0,"",G1068/F1067)</f>
        <v/>
      </c>
      <c r="P1068" s="68"/>
      <c r="Q1068" s="245" t="str">
        <f t="shared" si="123"/>
        <v/>
      </c>
      <c r="R1068" s="245" t="str">
        <f t="shared" si="124"/>
        <v/>
      </c>
      <c r="S1068" s="120"/>
    </row>
    <row r="1069" spans="1:19" ht="15.75" customHeight="1" x14ac:dyDescent="0.25">
      <c r="A1069" s="58">
        <v>2801</v>
      </c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44"/>
      <c r="L1069" s="237"/>
      <c r="M1069" s="129"/>
      <c r="N1069" s="238"/>
      <c r="O1069" s="67" t="str">
        <f>IF(H1069=0,"",H1069/G1068)</f>
        <v/>
      </c>
      <c r="P1069" s="68"/>
      <c r="Q1069" s="245" t="str">
        <f t="shared" si="123"/>
        <v/>
      </c>
      <c r="R1069" s="245" t="str">
        <f t="shared" si="124"/>
        <v/>
      </c>
      <c r="S1069" s="120"/>
    </row>
    <row r="1070" spans="1:19" ht="15.75" customHeight="1" x14ac:dyDescent="0.25">
      <c r="A1070" s="58">
        <v>2802</v>
      </c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44"/>
      <c r="L1070" s="237"/>
      <c r="M1070" s="129"/>
      <c r="N1070" s="238"/>
      <c r="O1070" s="67" t="str">
        <f>IF(I1070=0,"",I1070/H1069)</f>
        <v/>
      </c>
      <c r="P1070" s="68"/>
      <c r="Q1070" s="245" t="str">
        <f t="shared" si="123"/>
        <v/>
      </c>
      <c r="R1070" s="245" t="str">
        <f t="shared" si="124"/>
        <v/>
      </c>
      <c r="S1070" s="120"/>
    </row>
    <row r="1071" spans="1:19" ht="15.75" customHeight="1" x14ac:dyDescent="0.25">
      <c r="A1071" s="58">
        <v>2901</v>
      </c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44"/>
      <c r="L1071" s="237"/>
      <c r="M1071" s="129"/>
      <c r="N1071" s="238"/>
      <c r="O1071" s="71" t="str">
        <f>IF(J1071=0,"",J1071/I1070)</f>
        <v/>
      </c>
      <c r="P1071" s="68"/>
      <c r="Q1071" s="71" t="str">
        <f t="shared" si="123"/>
        <v/>
      </c>
      <c r="R1071" s="71" t="str">
        <f t="shared" si="124"/>
        <v/>
      </c>
      <c r="S1071" s="120"/>
    </row>
    <row r="1072" spans="1:19" ht="15.75" customHeight="1" x14ac:dyDescent="0.25">
      <c r="A1072" s="58">
        <v>2902</v>
      </c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44"/>
      <c r="L1072" s="237"/>
      <c r="M1072" s="129"/>
      <c r="N1072" s="239"/>
      <c r="O1072" s="105"/>
      <c r="P1072" s="68"/>
      <c r="Q1072" s="105"/>
      <c r="R1072" s="253"/>
      <c r="S1072" s="120"/>
    </row>
    <row r="1073" spans="1:19" ht="15.75" customHeight="1" x14ac:dyDescent="0.25">
      <c r="A1073" s="58">
        <v>3001</v>
      </c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44"/>
      <c r="L1073" s="237"/>
      <c r="M1073" s="129"/>
      <c r="N1073" s="239"/>
      <c r="O1073" s="247"/>
      <c r="P1073" s="109"/>
      <c r="Q1073" s="248"/>
      <c r="R1073" s="247"/>
      <c r="S1073" s="120"/>
    </row>
    <row r="1074" spans="1:19" ht="15.75" customHeight="1" x14ac:dyDescent="0.25">
      <c r="A1074" s="58">
        <v>3002</v>
      </c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44"/>
      <c r="L1074" s="237"/>
      <c r="M1074" s="129"/>
      <c r="N1074" s="239"/>
      <c r="O1074" s="247"/>
      <c r="P1074" s="109"/>
      <c r="Q1074" s="248"/>
      <c r="R1074" s="247"/>
      <c r="S1074" s="120"/>
    </row>
    <row r="1075" spans="1:19" ht="15.75" customHeight="1" x14ac:dyDescent="0.25">
      <c r="A1075" s="58">
        <v>3101</v>
      </c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44"/>
      <c r="L1075" s="237"/>
      <c r="M1075" s="129"/>
      <c r="N1075" s="239"/>
      <c r="O1075" s="129"/>
      <c r="P1075" s="239"/>
      <c r="Q1075" s="124"/>
      <c r="R1075" s="247"/>
      <c r="S1075" s="120"/>
    </row>
    <row r="1076" spans="1:19" ht="15.75" customHeight="1" x14ac:dyDescent="0.25">
      <c r="A1076" s="58">
        <v>3102</v>
      </c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44"/>
      <c r="L1076" s="237"/>
      <c r="M1076" s="129"/>
      <c r="N1076" s="239"/>
      <c r="O1076" s="197" t="s">
        <v>83</v>
      </c>
      <c r="P1076" s="82"/>
      <c r="Q1076" s="111" t="str">
        <f>IF(SUM(K1069:K1072)=0,"",SUM(K1069:K1072))</f>
        <v/>
      </c>
      <c r="R1076" s="199" t="s">
        <v>11</v>
      </c>
      <c r="S1076" s="120"/>
    </row>
    <row r="1077" spans="1:19" ht="15.75" customHeight="1" x14ac:dyDescent="0.25">
      <c r="A1077" s="58">
        <v>3201</v>
      </c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44"/>
      <c r="L1077" s="237"/>
      <c r="M1077" s="129"/>
      <c r="N1077" s="239"/>
      <c r="O1077" s="198" t="s">
        <v>85</v>
      </c>
      <c r="P1077" s="86" t="str">
        <f>IF(P1076/B1063=0,"",P1076/B1063)</f>
        <v/>
      </c>
      <c r="Q1077" s="112" t="e">
        <f>IF(P1076/Q1076=0,"",P1076/Q1076)</f>
        <v>#VALUE!</v>
      </c>
      <c r="R1077" s="200" t="s">
        <v>86</v>
      </c>
      <c r="S1077" s="120"/>
    </row>
    <row r="1078" spans="1:19" ht="15.75" customHeight="1" x14ac:dyDescent="0.25">
      <c r="A1078" s="58">
        <v>3202</v>
      </c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44"/>
      <c r="L1078" s="240"/>
      <c r="M1078" s="241"/>
      <c r="N1078" s="242"/>
      <c r="O1078" s="90"/>
      <c r="P1078" s="91"/>
      <c r="Q1078" s="91"/>
      <c r="R1078" s="113"/>
      <c r="S1078" s="120"/>
    </row>
    <row r="1079" spans="1:19" ht="18" x14ac:dyDescent="0.25">
      <c r="A1079" s="28"/>
      <c r="B1079" s="297" t="s">
        <v>111</v>
      </c>
      <c r="C1079" s="297"/>
      <c r="D1079" s="297"/>
      <c r="E1079" s="297"/>
      <c r="F1079" s="297"/>
      <c r="G1079" s="297"/>
      <c r="H1079" s="297"/>
      <c r="I1079" s="297"/>
      <c r="J1079" s="297"/>
      <c r="K1079" s="93">
        <f>SUM(K1063:K1075)</f>
        <v>0</v>
      </c>
      <c r="L1079" s="94" t="str">
        <f>IF(K1071=0,"",K1071/B1063)</f>
        <v/>
      </c>
      <c r="M1079" s="94" t="str">
        <f>IF(K1079=0,"",K1079/B1063)</f>
        <v/>
      </c>
      <c r="N1079" s="94" t="str">
        <f>IF(K1071=0,"",M1079-L1079)</f>
        <v/>
      </c>
      <c r="O1079" s="3"/>
      <c r="P1079" s="29"/>
      <c r="Q1079" s="22"/>
      <c r="R1079" s="3"/>
      <c r="S1079" s="120"/>
    </row>
    <row r="1080" spans="1:19" ht="12.75" customHeight="1" x14ac:dyDescent="0.2"/>
    <row r="1081" spans="1:19" ht="12.75" customHeight="1" x14ac:dyDescent="0.2"/>
    <row r="1082" spans="1:19" s="293" customFormat="1" ht="26.25" x14ac:dyDescent="0.4">
      <c r="A1082" s="166"/>
      <c r="B1082" s="327" t="s">
        <v>99</v>
      </c>
      <c r="C1082" s="327"/>
      <c r="D1082" s="327"/>
      <c r="E1082" s="327"/>
      <c r="F1082" s="327"/>
      <c r="G1082" s="327"/>
      <c r="H1082" s="327"/>
      <c r="I1082" s="327"/>
      <c r="J1082" s="327"/>
      <c r="K1082" s="256" t="s">
        <v>147</v>
      </c>
      <c r="L1082" s="57"/>
      <c r="M1082" s="57"/>
      <c r="N1082" s="29"/>
      <c r="O1082" s="3"/>
      <c r="P1082" s="29"/>
      <c r="Q1082" s="29"/>
      <c r="R1082" s="29"/>
      <c r="S1082" s="120"/>
    </row>
    <row r="1083" spans="1:19" s="293" customFormat="1" ht="20.25" x14ac:dyDescent="0.2">
      <c r="A1083" s="319" t="s">
        <v>10</v>
      </c>
      <c r="B1083" s="301" t="s">
        <v>100</v>
      </c>
      <c r="C1083" s="302"/>
      <c r="D1083" s="302"/>
      <c r="E1083" s="302"/>
      <c r="F1083" s="302"/>
      <c r="G1083" s="302"/>
      <c r="H1083" s="302"/>
      <c r="I1083" s="302"/>
      <c r="J1083" s="303"/>
      <c r="K1083" s="304" t="s">
        <v>11</v>
      </c>
      <c r="L1083" s="296" t="s">
        <v>3</v>
      </c>
      <c r="M1083" s="296" t="s">
        <v>4</v>
      </c>
      <c r="N1083" s="306" t="s">
        <v>5</v>
      </c>
      <c r="O1083" s="296" t="s">
        <v>6</v>
      </c>
      <c r="P1083" s="294" t="s">
        <v>7</v>
      </c>
      <c r="Q1083" s="294" t="s">
        <v>8</v>
      </c>
      <c r="R1083" s="296" t="s">
        <v>101</v>
      </c>
      <c r="S1083" s="120"/>
    </row>
    <row r="1084" spans="1:19" s="293" customFormat="1" ht="15.75" x14ac:dyDescent="0.25">
      <c r="A1084" s="320"/>
      <c r="B1084" s="58" t="s">
        <v>102</v>
      </c>
      <c r="C1084" s="58" t="s">
        <v>103</v>
      </c>
      <c r="D1084" s="58" t="s">
        <v>104</v>
      </c>
      <c r="E1084" s="58" t="s">
        <v>105</v>
      </c>
      <c r="F1084" s="58" t="s">
        <v>106</v>
      </c>
      <c r="G1084" s="58" t="s">
        <v>107</v>
      </c>
      <c r="H1084" s="58" t="s">
        <v>108</v>
      </c>
      <c r="I1084" s="58" t="s">
        <v>109</v>
      </c>
      <c r="J1084" s="58" t="s">
        <v>110</v>
      </c>
      <c r="K1084" s="305"/>
      <c r="L1084" s="295"/>
      <c r="M1084" s="295"/>
      <c r="N1084" s="295"/>
      <c r="O1084" s="295"/>
      <c r="P1084" s="295"/>
      <c r="Q1084" s="295"/>
      <c r="R1084" s="295"/>
      <c r="S1084" s="120"/>
    </row>
    <row r="1085" spans="1:19" s="293" customFormat="1" ht="15.75" customHeight="1" x14ac:dyDescent="0.25">
      <c r="A1085" s="58">
        <v>2502</v>
      </c>
      <c r="B1085" s="154">
        <v>59</v>
      </c>
      <c r="C1085" s="154"/>
      <c r="D1085" s="154"/>
      <c r="E1085" s="154"/>
      <c r="F1085" s="154"/>
      <c r="G1085" s="154"/>
      <c r="H1085" s="154"/>
      <c r="I1085" s="154"/>
      <c r="J1085" s="154"/>
      <c r="K1085" s="144"/>
      <c r="L1085" s="234"/>
      <c r="M1085" s="235"/>
      <c r="N1085" s="236"/>
      <c r="O1085" s="243"/>
      <c r="P1085" s="63">
        <f>B1085</f>
        <v>59</v>
      </c>
      <c r="Q1085" s="244"/>
      <c r="R1085" s="243"/>
      <c r="S1085" s="120"/>
    </row>
    <row r="1086" spans="1:19" s="293" customFormat="1" ht="15.75" customHeight="1" x14ac:dyDescent="0.25">
      <c r="A1086" s="58">
        <v>2601</v>
      </c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44"/>
      <c r="L1086" s="237"/>
      <c r="M1086" s="129"/>
      <c r="N1086" s="238"/>
      <c r="O1086" s="67" t="str">
        <f>IF(C1086=0,"",C1086/B1085)</f>
        <v/>
      </c>
      <c r="P1086" s="68"/>
      <c r="Q1086" s="245" t="str">
        <f t="shared" ref="Q1086:Q1093" si="125">IF(P1086=0,"",P1086/P1085)</f>
        <v/>
      </c>
      <c r="R1086" s="245" t="str">
        <f t="shared" ref="R1086:R1093" si="126">IF(P1086=0,"",100%-Q1086)</f>
        <v/>
      </c>
      <c r="S1086" s="120"/>
    </row>
    <row r="1087" spans="1:19" s="293" customFormat="1" ht="15.75" customHeight="1" x14ac:dyDescent="0.25">
      <c r="A1087" s="58">
        <v>2602</v>
      </c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44"/>
      <c r="L1087" s="237"/>
      <c r="M1087" s="129"/>
      <c r="N1087" s="238"/>
      <c r="O1087" s="67" t="str">
        <f>IF(D1087=0,"",D1087/C1086)</f>
        <v/>
      </c>
      <c r="P1087" s="68"/>
      <c r="Q1087" s="245" t="str">
        <f t="shared" si="125"/>
        <v/>
      </c>
      <c r="R1087" s="245" t="str">
        <f t="shared" si="126"/>
        <v/>
      </c>
      <c r="S1087" s="8">
        <f>P1087/P1085</f>
        <v>0</v>
      </c>
    </row>
    <row r="1088" spans="1:19" s="293" customFormat="1" ht="15.75" customHeight="1" x14ac:dyDescent="0.25">
      <c r="A1088" s="58">
        <v>2701</v>
      </c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44"/>
      <c r="L1088" s="237"/>
      <c r="M1088" s="129"/>
      <c r="N1088" s="238"/>
      <c r="O1088" s="67" t="str">
        <f>IF(E1088=0,"",E1088/D1087)</f>
        <v/>
      </c>
      <c r="P1088" s="68"/>
      <c r="Q1088" s="245" t="str">
        <f t="shared" si="125"/>
        <v/>
      </c>
      <c r="R1088" s="245" t="str">
        <f t="shared" si="126"/>
        <v/>
      </c>
      <c r="S1088" s="120"/>
    </row>
    <row r="1089" spans="1:19" s="293" customFormat="1" ht="15.75" customHeight="1" x14ac:dyDescent="0.25">
      <c r="A1089" s="58">
        <v>2702</v>
      </c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44"/>
      <c r="L1089" s="237"/>
      <c r="M1089" s="129"/>
      <c r="N1089" s="238"/>
      <c r="O1089" s="67" t="str">
        <f>IF(F1089=0,"",F1089/E1088)</f>
        <v/>
      </c>
      <c r="P1089" s="68"/>
      <c r="Q1089" s="245" t="str">
        <f t="shared" si="125"/>
        <v/>
      </c>
      <c r="R1089" s="245" t="str">
        <f t="shared" si="126"/>
        <v/>
      </c>
      <c r="S1089" s="120"/>
    </row>
    <row r="1090" spans="1:19" s="293" customFormat="1" ht="15.75" customHeight="1" x14ac:dyDescent="0.25">
      <c r="A1090" s="58">
        <v>2801</v>
      </c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44"/>
      <c r="L1090" s="237"/>
      <c r="M1090" s="129"/>
      <c r="N1090" s="238"/>
      <c r="O1090" s="67" t="str">
        <f>IF(G1090=0,"",G1090/F1089)</f>
        <v/>
      </c>
      <c r="P1090" s="68"/>
      <c r="Q1090" s="245" t="str">
        <f t="shared" si="125"/>
        <v/>
      </c>
      <c r="R1090" s="245" t="str">
        <f t="shared" si="126"/>
        <v/>
      </c>
      <c r="S1090" s="120"/>
    </row>
    <row r="1091" spans="1:19" s="293" customFormat="1" ht="15.75" customHeight="1" x14ac:dyDescent="0.25">
      <c r="A1091" s="58">
        <v>2802</v>
      </c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44"/>
      <c r="L1091" s="237"/>
      <c r="M1091" s="129"/>
      <c r="N1091" s="238"/>
      <c r="O1091" s="67" t="str">
        <f>IF(H1091=0,"",H1091/G1090)</f>
        <v/>
      </c>
      <c r="P1091" s="68"/>
      <c r="Q1091" s="245" t="str">
        <f t="shared" si="125"/>
        <v/>
      </c>
      <c r="R1091" s="245" t="str">
        <f t="shared" si="126"/>
        <v/>
      </c>
      <c r="S1091" s="120"/>
    </row>
    <row r="1092" spans="1:19" s="293" customFormat="1" ht="15.75" customHeight="1" x14ac:dyDescent="0.25">
      <c r="A1092" s="58">
        <v>2901</v>
      </c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44"/>
      <c r="L1092" s="237"/>
      <c r="M1092" s="129"/>
      <c r="N1092" s="238"/>
      <c r="O1092" s="67" t="str">
        <f>IF(I1092=0,"",I1092/H1091)</f>
        <v/>
      </c>
      <c r="P1092" s="68"/>
      <c r="Q1092" s="245" t="str">
        <f t="shared" si="125"/>
        <v/>
      </c>
      <c r="R1092" s="245" t="str">
        <f t="shared" si="126"/>
        <v/>
      </c>
      <c r="S1092" s="120"/>
    </row>
    <row r="1093" spans="1:19" s="293" customFormat="1" ht="15.75" customHeight="1" x14ac:dyDescent="0.25">
      <c r="A1093" s="58">
        <v>2902</v>
      </c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44"/>
      <c r="L1093" s="237"/>
      <c r="M1093" s="129"/>
      <c r="N1093" s="238"/>
      <c r="O1093" s="71" t="str">
        <f>IF(J1093=0,"",J1093/I1092)</f>
        <v/>
      </c>
      <c r="P1093" s="68"/>
      <c r="Q1093" s="71" t="str">
        <f t="shared" si="125"/>
        <v/>
      </c>
      <c r="R1093" s="71" t="str">
        <f t="shared" si="126"/>
        <v/>
      </c>
      <c r="S1093" s="120"/>
    </row>
    <row r="1094" spans="1:19" s="293" customFormat="1" ht="15.75" customHeight="1" x14ac:dyDescent="0.25">
      <c r="A1094" s="58">
        <v>3001</v>
      </c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44"/>
      <c r="L1094" s="237"/>
      <c r="M1094" s="129"/>
      <c r="N1094" s="239"/>
      <c r="O1094" s="105"/>
      <c r="P1094" s="68"/>
      <c r="Q1094" s="105"/>
      <c r="R1094" s="253"/>
      <c r="S1094" s="120"/>
    </row>
    <row r="1095" spans="1:19" s="293" customFormat="1" ht="15.75" customHeight="1" x14ac:dyDescent="0.25">
      <c r="A1095" s="58">
        <v>3002</v>
      </c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44"/>
      <c r="L1095" s="237"/>
      <c r="M1095" s="129"/>
      <c r="N1095" s="239"/>
      <c r="O1095" s="247"/>
      <c r="P1095" s="109"/>
      <c r="Q1095" s="248"/>
      <c r="R1095" s="247"/>
      <c r="S1095" s="120"/>
    </row>
    <row r="1096" spans="1:19" s="293" customFormat="1" ht="15.75" customHeight="1" x14ac:dyDescent="0.25">
      <c r="A1096" s="58">
        <v>3101</v>
      </c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44"/>
      <c r="L1096" s="237"/>
      <c r="M1096" s="129"/>
      <c r="N1096" s="239"/>
      <c r="O1096" s="247"/>
      <c r="P1096" s="109"/>
      <c r="Q1096" s="248"/>
      <c r="R1096" s="247"/>
      <c r="S1096" s="120"/>
    </row>
    <row r="1097" spans="1:19" s="293" customFormat="1" ht="15.75" customHeight="1" x14ac:dyDescent="0.25">
      <c r="A1097" s="58">
        <v>3102</v>
      </c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44"/>
      <c r="L1097" s="237"/>
      <c r="M1097" s="129"/>
      <c r="N1097" s="239"/>
      <c r="O1097" s="129"/>
      <c r="P1097" s="239"/>
      <c r="Q1097" s="124"/>
      <c r="R1097" s="247"/>
      <c r="S1097" s="120"/>
    </row>
    <row r="1098" spans="1:19" s="293" customFormat="1" ht="15.75" customHeight="1" x14ac:dyDescent="0.25">
      <c r="A1098" s="58">
        <v>3201</v>
      </c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44"/>
      <c r="L1098" s="237"/>
      <c r="M1098" s="129"/>
      <c r="N1098" s="239"/>
      <c r="O1098" s="197" t="s">
        <v>83</v>
      </c>
      <c r="P1098" s="82"/>
      <c r="Q1098" s="111" t="str">
        <f>IF(SUM(K1091:K1094)=0,"",SUM(K1091:K1094))</f>
        <v/>
      </c>
      <c r="R1098" s="199" t="s">
        <v>11</v>
      </c>
      <c r="S1098" s="120"/>
    </row>
    <row r="1099" spans="1:19" s="293" customFormat="1" ht="15.75" customHeight="1" x14ac:dyDescent="0.25">
      <c r="A1099" s="58">
        <v>3202</v>
      </c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44"/>
      <c r="L1099" s="237"/>
      <c r="M1099" s="129"/>
      <c r="N1099" s="239"/>
      <c r="O1099" s="198" t="s">
        <v>85</v>
      </c>
      <c r="P1099" s="86" t="str">
        <f>IF(P1098/B1085=0,"",P1098/B1085)</f>
        <v/>
      </c>
      <c r="Q1099" s="112" t="e">
        <f>IF(P1098/Q1098=0,"",P1098/Q1098)</f>
        <v>#VALUE!</v>
      </c>
      <c r="R1099" s="200" t="s">
        <v>86</v>
      </c>
      <c r="S1099" s="120"/>
    </row>
    <row r="1100" spans="1:19" s="293" customFormat="1" ht="15.75" customHeight="1" x14ac:dyDescent="0.25">
      <c r="A1100" s="58">
        <v>3301</v>
      </c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44"/>
      <c r="L1100" s="240"/>
      <c r="M1100" s="241"/>
      <c r="N1100" s="242"/>
      <c r="O1100" s="90"/>
      <c r="P1100" s="91"/>
      <c r="Q1100" s="91"/>
      <c r="R1100" s="113"/>
      <c r="S1100" s="120"/>
    </row>
    <row r="1101" spans="1:19" s="293" customFormat="1" ht="18" x14ac:dyDescent="0.25">
      <c r="A1101" s="28"/>
      <c r="B1101" s="297" t="s">
        <v>111</v>
      </c>
      <c r="C1101" s="297"/>
      <c r="D1101" s="297"/>
      <c r="E1101" s="297"/>
      <c r="F1101" s="297"/>
      <c r="G1101" s="297"/>
      <c r="H1101" s="297"/>
      <c r="I1101" s="297"/>
      <c r="J1101" s="297"/>
      <c r="K1101" s="93">
        <f>SUM(K1085:K1097)</f>
        <v>0</v>
      </c>
      <c r="L1101" s="94" t="str">
        <f>IF(K1093=0,"",K1093/B1085)</f>
        <v/>
      </c>
      <c r="M1101" s="94" t="str">
        <f>IF(K1101=0,"",K1101/B1085)</f>
        <v/>
      </c>
      <c r="N1101" s="94" t="str">
        <f>IF(K1093=0,"",M1101-L1101)</f>
        <v/>
      </c>
      <c r="O1101" s="3"/>
      <c r="P1101" s="29"/>
      <c r="Q1101" s="22"/>
      <c r="R1101" s="3"/>
      <c r="S1101" s="120"/>
    </row>
    <row r="1102" spans="1:19" ht="12.75" customHeight="1" x14ac:dyDescent="0.2"/>
    <row r="1103" spans="1:19" ht="12.75" customHeight="1" x14ac:dyDescent="0.2"/>
    <row r="1104" spans="1:19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</sheetData>
  <mergeCells count="451">
    <mergeCell ref="R1017:R1018"/>
    <mergeCell ref="A1017:A1018"/>
    <mergeCell ref="B1017:J1017"/>
    <mergeCell ref="K1017:K1018"/>
    <mergeCell ref="L1017:L1018"/>
    <mergeCell ref="M1017:M1018"/>
    <mergeCell ref="N1017:N1018"/>
    <mergeCell ref="O1017:O1018"/>
    <mergeCell ref="P1017:P1018"/>
    <mergeCell ref="Q1017:Q1018"/>
    <mergeCell ref="A292:A293"/>
    <mergeCell ref="B291:J291"/>
    <mergeCell ref="B16:J16"/>
    <mergeCell ref="AB17:AK17"/>
    <mergeCell ref="B39:J39"/>
    <mergeCell ref="AB58:AK58"/>
    <mergeCell ref="B61:J61"/>
    <mergeCell ref="B81:J81"/>
    <mergeCell ref="T81:U81"/>
    <mergeCell ref="AB99:AK99"/>
    <mergeCell ref="B100:J100"/>
    <mergeCell ref="B118:J118"/>
    <mergeCell ref="B135:J135"/>
    <mergeCell ref="B151:J151"/>
    <mergeCell ref="B168:J168"/>
    <mergeCell ref="B185:J185"/>
    <mergeCell ref="P292:P293"/>
    <mergeCell ref="Q292:Q293"/>
    <mergeCell ref="R292:R293"/>
    <mergeCell ref="B292:J292"/>
    <mergeCell ref="K292:K293"/>
    <mergeCell ref="L292:L293"/>
    <mergeCell ref="M292:M293"/>
    <mergeCell ref="N292:N293"/>
    <mergeCell ref="O292:O293"/>
    <mergeCell ref="B202:J202"/>
    <mergeCell ref="B219:J219"/>
    <mergeCell ref="B237:J237"/>
    <mergeCell ref="B254:J254"/>
    <mergeCell ref="B272:J272"/>
    <mergeCell ref="M315:M316"/>
    <mergeCell ref="N315:N316"/>
    <mergeCell ref="O315:O316"/>
    <mergeCell ref="B311:J311"/>
    <mergeCell ref="B314:J314"/>
    <mergeCell ref="P315:P316"/>
    <mergeCell ref="Q315:Q316"/>
    <mergeCell ref="R315:R316"/>
    <mergeCell ref="A315:A316"/>
    <mergeCell ref="B315:J315"/>
    <mergeCell ref="K315:K316"/>
    <mergeCell ref="L315:L316"/>
    <mergeCell ref="M407:M408"/>
    <mergeCell ref="N407:N408"/>
    <mergeCell ref="O407:O408"/>
    <mergeCell ref="P407:P408"/>
    <mergeCell ref="Q407:Q408"/>
    <mergeCell ref="R407:R408"/>
    <mergeCell ref="A407:A408"/>
    <mergeCell ref="B407:J407"/>
    <mergeCell ref="K407:K408"/>
    <mergeCell ref="L407:L408"/>
    <mergeCell ref="M338:M339"/>
    <mergeCell ref="N338:N339"/>
    <mergeCell ref="O338:O339"/>
    <mergeCell ref="P338:P339"/>
    <mergeCell ref="Q338:Q339"/>
    <mergeCell ref="R338:R339"/>
    <mergeCell ref="A338:A339"/>
    <mergeCell ref="M430:M431"/>
    <mergeCell ref="N430:N431"/>
    <mergeCell ref="O430:O431"/>
    <mergeCell ref="P430:P431"/>
    <mergeCell ref="Q430:Q431"/>
    <mergeCell ref="R430:R431"/>
    <mergeCell ref="A430:A431"/>
    <mergeCell ref="B430:J430"/>
    <mergeCell ref="K430:K431"/>
    <mergeCell ref="L430:L431"/>
    <mergeCell ref="M453:M454"/>
    <mergeCell ref="N453:N454"/>
    <mergeCell ref="O453:O454"/>
    <mergeCell ref="P453:P454"/>
    <mergeCell ref="Q453:Q454"/>
    <mergeCell ref="R453:R454"/>
    <mergeCell ref="A453:A454"/>
    <mergeCell ref="B453:J453"/>
    <mergeCell ref="K453:K454"/>
    <mergeCell ref="L453:L454"/>
    <mergeCell ref="B498:J498"/>
    <mergeCell ref="M476:M477"/>
    <mergeCell ref="N476:N477"/>
    <mergeCell ref="O476:O477"/>
    <mergeCell ref="P476:P477"/>
    <mergeCell ref="Q476:Q477"/>
    <mergeCell ref="R476:R477"/>
    <mergeCell ref="A476:A477"/>
    <mergeCell ref="B476:J476"/>
    <mergeCell ref="K476:K477"/>
    <mergeCell ref="L476:L477"/>
    <mergeCell ref="B521:J521"/>
    <mergeCell ref="B518:J518"/>
    <mergeCell ref="M499:M500"/>
    <mergeCell ref="N499:N500"/>
    <mergeCell ref="O499:O500"/>
    <mergeCell ref="P499:P500"/>
    <mergeCell ref="Q499:Q500"/>
    <mergeCell ref="R499:R500"/>
    <mergeCell ref="A499:A500"/>
    <mergeCell ref="B499:J499"/>
    <mergeCell ref="K499:K500"/>
    <mergeCell ref="L499:L500"/>
    <mergeCell ref="B541:J541"/>
    <mergeCell ref="M522:M523"/>
    <mergeCell ref="N522:N523"/>
    <mergeCell ref="O522:O523"/>
    <mergeCell ref="P522:P523"/>
    <mergeCell ref="Q522:Q523"/>
    <mergeCell ref="R522:R523"/>
    <mergeCell ref="A522:A523"/>
    <mergeCell ref="B522:J522"/>
    <mergeCell ref="K522:K523"/>
    <mergeCell ref="L522:L523"/>
    <mergeCell ref="M545:M546"/>
    <mergeCell ref="N545:N546"/>
    <mergeCell ref="O545:O546"/>
    <mergeCell ref="P545:P546"/>
    <mergeCell ref="Q545:Q546"/>
    <mergeCell ref="R545:R546"/>
    <mergeCell ref="A545:A546"/>
    <mergeCell ref="B545:J545"/>
    <mergeCell ref="K545:K546"/>
    <mergeCell ref="L545:L546"/>
    <mergeCell ref="Q591:Q592"/>
    <mergeCell ref="R591:R592"/>
    <mergeCell ref="M568:M569"/>
    <mergeCell ref="N568:N569"/>
    <mergeCell ref="O568:O569"/>
    <mergeCell ref="P568:P569"/>
    <mergeCell ref="Q568:Q569"/>
    <mergeCell ref="R568:R569"/>
    <mergeCell ref="A568:A569"/>
    <mergeCell ref="B568:J568"/>
    <mergeCell ref="K568:K569"/>
    <mergeCell ref="L568:L569"/>
    <mergeCell ref="A591:A592"/>
    <mergeCell ref="B591:J591"/>
    <mergeCell ref="K591:K592"/>
    <mergeCell ref="L591:L592"/>
    <mergeCell ref="O614:O615"/>
    <mergeCell ref="P614:P615"/>
    <mergeCell ref="M660:M661"/>
    <mergeCell ref="N660:N661"/>
    <mergeCell ref="O660:O661"/>
    <mergeCell ref="P660:P661"/>
    <mergeCell ref="M591:M592"/>
    <mergeCell ref="N591:N592"/>
    <mergeCell ref="O591:O592"/>
    <mergeCell ref="P591:P592"/>
    <mergeCell ref="Q660:Q661"/>
    <mergeCell ref="R660:R661"/>
    <mergeCell ref="R614:R615"/>
    <mergeCell ref="A614:A615"/>
    <mergeCell ref="B614:J614"/>
    <mergeCell ref="K614:K615"/>
    <mergeCell ref="L614:L615"/>
    <mergeCell ref="M637:M638"/>
    <mergeCell ref="N637:N638"/>
    <mergeCell ref="O637:O638"/>
    <mergeCell ref="P637:P638"/>
    <mergeCell ref="Q637:Q638"/>
    <mergeCell ref="R637:R638"/>
    <mergeCell ref="A637:A638"/>
    <mergeCell ref="B637:J637"/>
    <mergeCell ref="K637:K638"/>
    <mergeCell ref="L637:L638"/>
    <mergeCell ref="A660:A661"/>
    <mergeCell ref="B660:J660"/>
    <mergeCell ref="K660:K661"/>
    <mergeCell ref="L660:L661"/>
    <mergeCell ref="Q614:Q615"/>
    <mergeCell ref="M614:M615"/>
    <mergeCell ref="N614:N615"/>
    <mergeCell ref="A706:A707"/>
    <mergeCell ref="A729:A730"/>
    <mergeCell ref="N752:N753"/>
    <mergeCell ref="O752:O753"/>
    <mergeCell ref="P752:P753"/>
    <mergeCell ref="Q752:Q753"/>
    <mergeCell ref="M683:M684"/>
    <mergeCell ref="N683:N684"/>
    <mergeCell ref="O683:O684"/>
    <mergeCell ref="P683:P684"/>
    <mergeCell ref="Q683:Q684"/>
    <mergeCell ref="M706:M707"/>
    <mergeCell ref="N706:N707"/>
    <mergeCell ref="O706:O707"/>
    <mergeCell ref="P706:P707"/>
    <mergeCell ref="Q706:Q707"/>
    <mergeCell ref="B702:J702"/>
    <mergeCell ref="P863:P864"/>
    <mergeCell ref="Q863:Q864"/>
    <mergeCell ref="R863:R864"/>
    <mergeCell ref="B862:J862"/>
    <mergeCell ref="A863:A864"/>
    <mergeCell ref="B863:J863"/>
    <mergeCell ref="K863:K864"/>
    <mergeCell ref="L863:L864"/>
    <mergeCell ref="M863:M864"/>
    <mergeCell ref="K338:K339"/>
    <mergeCell ref="L338:L339"/>
    <mergeCell ref="N361:N362"/>
    <mergeCell ref="B383:J383"/>
    <mergeCell ref="O361:O362"/>
    <mergeCell ref="P361:P362"/>
    <mergeCell ref="Q361:Q362"/>
    <mergeCell ref="R361:R362"/>
    <mergeCell ref="M361:M362"/>
    <mergeCell ref="A361:A362"/>
    <mergeCell ref="B361:J361"/>
    <mergeCell ref="K361:K362"/>
    <mergeCell ref="L361:L362"/>
    <mergeCell ref="A929:A930"/>
    <mergeCell ref="B929:J929"/>
    <mergeCell ref="K929:K930"/>
    <mergeCell ref="L929:L930"/>
    <mergeCell ref="A384:A385"/>
    <mergeCell ref="B384:J384"/>
    <mergeCell ref="K384:K385"/>
    <mergeCell ref="L384:L385"/>
    <mergeCell ref="A683:A684"/>
    <mergeCell ref="B683:J683"/>
    <mergeCell ref="K683:K684"/>
    <mergeCell ref="L683:L684"/>
    <mergeCell ref="B751:J751"/>
    <mergeCell ref="B748:J748"/>
    <mergeCell ref="B771:J771"/>
    <mergeCell ref="B796:J796"/>
    <mergeCell ref="B793:J793"/>
    <mergeCell ref="B815:J815"/>
    <mergeCell ref="B837:J837"/>
    <mergeCell ref="B705:J705"/>
    <mergeCell ref="M929:M930"/>
    <mergeCell ref="A907:A908"/>
    <mergeCell ref="B907:J907"/>
    <mergeCell ref="K907:K908"/>
    <mergeCell ref="L907:L908"/>
    <mergeCell ref="M907:M908"/>
    <mergeCell ref="A885:A886"/>
    <mergeCell ref="B885:J885"/>
    <mergeCell ref="K885:K886"/>
    <mergeCell ref="L885:L886"/>
    <mergeCell ref="M885:M886"/>
    <mergeCell ref="M384:M385"/>
    <mergeCell ref="N384:N385"/>
    <mergeCell ref="O384:O385"/>
    <mergeCell ref="P384:P385"/>
    <mergeCell ref="Q384:Q385"/>
    <mergeCell ref="R384:R385"/>
    <mergeCell ref="N929:N930"/>
    <mergeCell ref="O929:O930"/>
    <mergeCell ref="P929:P930"/>
    <mergeCell ref="Q929:Q930"/>
    <mergeCell ref="R929:R930"/>
    <mergeCell ref="N907:N908"/>
    <mergeCell ref="O907:O908"/>
    <mergeCell ref="P907:P908"/>
    <mergeCell ref="Q907:Q908"/>
    <mergeCell ref="R907:R908"/>
    <mergeCell ref="N885:N886"/>
    <mergeCell ref="O885:O886"/>
    <mergeCell ref="P885:P886"/>
    <mergeCell ref="Q885:Q886"/>
    <mergeCell ref="R885:R886"/>
    <mergeCell ref="R683:R684"/>
    <mergeCell ref="N863:N864"/>
    <mergeCell ref="O863:O864"/>
    <mergeCell ref="N951:N952"/>
    <mergeCell ref="O951:O952"/>
    <mergeCell ref="P951:P952"/>
    <mergeCell ref="Q951:Q952"/>
    <mergeCell ref="R951:R952"/>
    <mergeCell ref="A951:A952"/>
    <mergeCell ref="B951:J951"/>
    <mergeCell ref="K951:K952"/>
    <mergeCell ref="L951:L952"/>
    <mergeCell ref="M951:M952"/>
    <mergeCell ref="R706:R707"/>
    <mergeCell ref="B706:J706"/>
    <mergeCell ref="K706:K707"/>
    <mergeCell ref="L706:L707"/>
    <mergeCell ref="N729:N730"/>
    <mergeCell ref="O729:O730"/>
    <mergeCell ref="P729:P730"/>
    <mergeCell ref="Q729:Q730"/>
    <mergeCell ref="R729:R730"/>
    <mergeCell ref="B729:J729"/>
    <mergeCell ref="K729:K730"/>
    <mergeCell ref="L729:L730"/>
    <mergeCell ref="M729:M730"/>
    <mergeCell ref="B728:J728"/>
    <mergeCell ref="B725:J725"/>
    <mergeCell ref="R752:R753"/>
    <mergeCell ref="A752:A753"/>
    <mergeCell ref="B752:J752"/>
    <mergeCell ref="K752:K753"/>
    <mergeCell ref="L752:L753"/>
    <mergeCell ref="M752:M753"/>
    <mergeCell ref="N775:N776"/>
    <mergeCell ref="O775:O776"/>
    <mergeCell ref="P775:P776"/>
    <mergeCell ref="Q775:Q776"/>
    <mergeCell ref="R775:R776"/>
    <mergeCell ref="A775:A776"/>
    <mergeCell ref="B775:J775"/>
    <mergeCell ref="K775:K776"/>
    <mergeCell ref="L775:L776"/>
    <mergeCell ref="M775:M776"/>
    <mergeCell ref="B774:J774"/>
    <mergeCell ref="N797:N798"/>
    <mergeCell ref="O797:O798"/>
    <mergeCell ref="P797:P798"/>
    <mergeCell ref="Q797:Q798"/>
    <mergeCell ref="R797:R798"/>
    <mergeCell ref="A797:A798"/>
    <mergeCell ref="B797:J797"/>
    <mergeCell ref="K797:K798"/>
    <mergeCell ref="L797:L798"/>
    <mergeCell ref="M797:M798"/>
    <mergeCell ref="N819:N820"/>
    <mergeCell ref="O819:O820"/>
    <mergeCell ref="P819:P820"/>
    <mergeCell ref="Q819:Q820"/>
    <mergeCell ref="R819:R820"/>
    <mergeCell ref="B818:J818"/>
    <mergeCell ref="A819:A820"/>
    <mergeCell ref="B819:J819"/>
    <mergeCell ref="K819:K820"/>
    <mergeCell ref="L819:L820"/>
    <mergeCell ref="M819:M820"/>
    <mergeCell ref="N841:N842"/>
    <mergeCell ref="O841:O842"/>
    <mergeCell ref="P841:P842"/>
    <mergeCell ref="Q841:Q842"/>
    <mergeCell ref="R841:R842"/>
    <mergeCell ref="B840:J840"/>
    <mergeCell ref="A841:A842"/>
    <mergeCell ref="B841:J841"/>
    <mergeCell ref="K841:K842"/>
    <mergeCell ref="L841:L842"/>
    <mergeCell ref="M841:M842"/>
    <mergeCell ref="R973:R974"/>
    <mergeCell ref="A973:A974"/>
    <mergeCell ref="B973:J973"/>
    <mergeCell ref="K973:K974"/>
    <mergeCell ref="L973:L974"/>
    <mergeCell ref="M973:M974"/>
    <mergeCell ref="N973:N974"/>
    <mergeCell ref="O973:O974"/>
    <mergeCell ref="P973:P974"/>
    <mergeCell ref="Q973:Q974"/>
    <mergeCell ref="R995:R996"/>
    <mergeCell ref="A995:A996"/>
    <mergeCell ref="B995:J995"/>
    <mergeCell ref="K995:K996"/>
    <mergeCell ref="L995:L996"/>
    <mergeCell ref="M995:M996"/>
    <mergeCell ref="N995:N996"/>
    <mergeCell ref="O995:O996"/>
    <mergeCell ref="P995:P996"/>
    <mergeCell ref="Q995:Q996"/>
    <mergeCell ref="B1079:J1079"/>
    <mergeCell ref="R1039:R1040"/>
    <mergeCell ref="A1039:A1040"/>
    <mergeCell ref="B1039:J1039"/>
    <mergeCell ref="K1039:K1040"/>
    <mergeCell ref="L1039:L1040"/>
    <mergeCell ref="M1039:M1040"/>
    <mergeCell ref="N1039:N1040"/>
    <mergeCell ref="O1039:O1040"/>
    <mergeCell ref="P1039:P1040"/>
    <mergeCell ref="Q1039:Q1040"/>
    <mergeCell ref="R1061:R1062"/>
    <mergeCell ref="A1061:A1062"/>
    <mergeCell ref="B1061:J1061"/>
    <mergeCell ref="K1061:K1062"/>
    <mergeCell ref="L1061:L1062"/>
    <mergeCell ref="M1061:M1062"/>
    <mergeCell ref="N1061:N1062"/>
    <mergeCell ref="O1061:O1062"/>
    <mergeCell ref="P1061:P1062"/>
    <mergeCell ref="Q1061:Q1062"/>
    <mergeCell ref="B1060:J1060"/>
    <mergeCell ref="B1038:J1038"/>
    <mergeCell ref="B1016:J1016"/>
    <mergeCell ref="B994:J994"/>
    <mergeCell ref="B972:J972"/>
    <mergeCell ref="B950:J950"/>
    <mergeCell ref="B928:J928"/>
    <mergeCell ref="B906:J906"/>
    <mergeCell ref="B884:J884"/>
    <mergeCell ref="B1057:J1057"/>
    <mergeCell ref="B682:J682"/>
    <mergeCell ref="B659:J659"/>
    <mergeCell ref="B636:J636"/>
    <mergeCell ref="B613:J613"/>
    <mergeCell ref="B590:J590"/>
    <mergeCell ref="B567:J567"/>
    <mergeCell ref="B544:J544"/>
    <mergeCell ref="B564:J564"/>
    <mergeCell ref="B587:J587"/>
    <mergeCell ref="B610:J610"/>
    <mergeCell ref="B633:J633"/>
    <mergeCell ref="B656:J656"/>
    <mergeCell ref="B679:J679"/>
    <mergeCell ref="B334:J334"/>
    <mergeCell ref="B357:J357"/>
    <mergeCell ref="B380:J380"/>
    <mergeCell ref="B403:J403"/>
    <mergeCell ref="B426:J426"/>
    <mergeCell ref="B449:J449"/>
    <mergeCell ref="B472:J472"/>
    <mergeCell ref="B495:J495"/>
    <mergeCell ref="B360:J360"/>
    <mergeCell ref="B337:J337"/>
    <mergeCell ref="B475:J475"/>
    <mergeCell ref="B452:J452"/>
    <mergeCell ref="B429:J429"/>
    <mergeCell ref="B406:J406"/>
    <mergeCell ref="B338:J338"/>
    <mergeCell ref="B859:J859"/>
    <mergeCell ref="B881:J881"/>
    <mergeCell ref="B903:J903"/>
    <mergeCell ref="B925:J925"/>
    <mergeCell ref="B947:J947"/>
    <mergeCell ref="B969:J969"/>
    <mergeCell ref="B991:J991"/>
    <mergeCell ref="B1013:J1013"/>
    <mergeCell ref="B1035:J1035"/>
    <mergeCell ref="Q1083:Q1084"/>
    <mergeCell ref="R1083:R1084"/>
    <mergeCell ref="B1101:J1101"/>
    <mergeCell ref="B1082:J1082"/>
    <mergeCell ref="A1083:A1084"/>
    <mergeCell ref="B1083:J1083"/>
    <mergeCell ref="K1083:K1084"/>
    <mergeCell ref="L1083:L1084"/>
    <mergeCell ref="M1083:M1084"/>
    <mergeCell ref="N1083:N1084"/>
    <mergeCell ref="O1083:O1084"/>
    <mergeCell ref="P1083:P1084"/>
  </mergeCells>
  <pageMargins left="0.7" right="0.7" top="0.75" bottom="0.75" header="0" footer="0"/>
  <pageSetup orientation="landscape"/>
  <ignoredErrors>
    <ignoredError sqref="A294:A310 A317:A333 A340:A356 A363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8080"/>
  </sheetPr>
  <dimension ref="A1:AJ993"/>
  <sheetViews>
    <sheetView topLeftCell="A478" workbookViewId="0">
      <selection activeCell="Q495" sqref="Q495"/>
    </sheetView>
  </sheetViews>
  <sheetFormatPr baseColWidth="10" defaultColWidth="12.5703125" defaultRowHeight="15" customHeight="1" x14ac:dyDescent="0.2"/>
  <cols>
    <col min="1" max="1" width="8.5703125" customWidth="1"/>
    <col min="2" max="11" width="7.140625" customWidth="1"/>
    <col min="12" max="12" width="15.7109375" style="187" customWidth="1"/>
    <col min="13" max="19" width="12.85546875" customWidth="1"/>
    <col min="20" max="20" width="11.5703125" customWidth="1"/>
    <col min="21" max="36" width="10" customWidth="1"/>
  </cols>
  <sheetData>
    <row r="1" spans="1:36" s="286" customFormat="1" ht="15" customHeight="1" x14ac:dyDescent="0.2">
      <c r="K1" s="187"/>
    </row>
    <row r="2" spans="1:36" s="286" customFormat="1" ht="15" customHeight="1" x14ac:dyDescent="0.2">
      <c r="K2" s="187"/>
    </row>
    <row r="3" spans="1:36" s="286" customFormat="1" ht="15" customHeight="1" x14ac:dyDescent="0.2">
      <c r="K3" s="187"/>
    </row>
    <row r="4" spans="1:36" s="286" customFormat="1" ht="15" customHeight="1" x14ac:dyDescent="0.2">
      <c r="K4" s="187"/>
    </row>
    <row r="5" spans="1:36" s="286" customFormat="1" ht="15" customHeight="1" x14ac:dyDescent="0.2">
      <c r="K5" s="187"/>
    </row>
    <row r="6" spans="1:36" s="286" customFormat="1" ht="15" customHeight="1" x14ac:dyDescent="0.2">
      <c r="K6" s="187"/>
    </row>
    <row r="7" spans="1:36" s="286" customFormat="1" ht="15" customHeight="1" x14ac:dyDescent="0.2">
      <c r="K7" s="187"/>
    </row>
    <row r="8" spans="1:36" s="286" customFormat="1" ht="15" customHeight="1" x14ac:dyDescent="0.2">
      <c r="K8" s="187"/>
    </row>
    <row r="9" spans="1:36" s="286" customFormat="1" ht="15" customHeight="1" x14ac:dyDescent="0.2">
      <c r="K9" s="187"/>
    </row>
    <row r="10" spans="1:36" s="286" customFormat="1" ht="15" customHeight="1" x14ac:dyDescent="0.2">
      <c r="K10" s="187"/>
    </row>
    <row r="11" spans="1:36" s="286" customFormat="1" ht="15" customHeight="1" x14ac:dyDescent="0.2">
      <c r="K11" s="187"/>
    </row>
    <row r="12" spans="1:36" s="286" customFormat="1" ht="15" customHeight="1" x14ac:dyDescent="0.2">
      <c r="K12" s="187"/>
    </row>
    <row r="13" spans="1:36" s="286" customFormat="1" ht="15" customHeight="1" x14ac:dyDescent="0.2">
      <c r="K13" s="187"/>
    </row>
    <row r="14" spans="1:36" s="286" customFormat="1" ht="15" customHeight="1" x14ac:dyDescent="0.2">
      <c r="K14" s="187"/>
    </row>
    <row r="15" spans="1:36" ht="12.75" customHeight="1" x14ac:dyDescent="0.3">
      <c r="A15" s="38" t="s">
        <v>66</v>
      </c>
      <c r="L15" s="114"/>
      <c r="M15" s="3"/>
      <c r="O15" s="3"/>
      <c r="AJ15" s="25">
        <v>4</v>
      </c>
    </row>
    <row r="16" spans="1:36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145" t="s">
        <v>3</v>
      </c>
      <c r="M16" s="4" t="s">
        <v>4</v>
      </c>
      <c r="N16" s="5" t="s">
        <v>5</v>
      </c>
      <c r="O16" s="4" t="s">
        <v>6</v>
      </c>
      <c r="P16" s="6" t="s">
        <v>7</v>
      </c>
      <c r="Q16" s="6" t="s">
        <v>8</v>
      </c>
      <c r="R16" s="7" t="s">
        <v>9</v>
      </c>
      <c r="U16" s="8" t="s">
        <v>6</v>
      </c>
      <c r="V16" s="8"/>
      <c r="W16" s="8"/>
      <c r="X16" s="8"/>
      <c r="Y16" s="8"/>
      <c r="Z16" s="8"/>
      <c r="AA16" s="8"/>
      <c r="AB16" s="8"/>
      <c r="AC16" s="8"/>
      <c r="AD16" s="8"/>
    </row>
    <row r="17" spans="1:30" ht="12.75" customHeight="1" x14ac:dyDescent="0.2">
      <c r="A17" s="135" t="s">
        <v>10</v>
      </c>
      <c r="B17" s="136">
        <v>1</v>
      </c>
      <c r="C17" s="136">
        <v>2</v>
      </c>
      <c r="D17" s="136">
        <v>3</v>
      </c>
      <c r="E17" s="136">
        <v>4</v>
      </c>
      <c r="F17" s="136">
        <v>5</v>
      </c>
      <c r="G17" s="136">
        <v>6</v>
      </c>
      <c r="H17" s="136">
        <v>7</v>
      </c>
      <c r="I17" s="136">
        <v>8</v>
      </c>
      <c r="J17" s="136">
        <v>9</v>
      </c>
      <c r="K17" s="137" t="s">
        <v>11</v>
      </c>
      <c r="L17" s="268"/>
      <c r="M17" s="11"/>
      <c r="N17" s="12"/>
      <c r="O17" s="13"/>
      <c r="P17" s="14"/>
      <c r="Q17" s="14"/>
      <c r="R17" s="3"/>
      <c r="U17" s="15" t="s">
        <v>12</v>
      </c>
      <c r="V17" s="143"/>
      <c r="W17" s="143"/>
      <c r="X17" s="143"/>
      <c r="Y17" s="143"/>
      <c r="Z17" s="143"/>
      <c r="AA17" s="143"/>
      <c r="AB17" s="143"/>
      <c r="AC17" s="143"/>
      <c r="AD17" s="143"/>
    </row>
    <row r="18" spans="1:30" ht="12.75" customHeight="1" x14ac:dyDescent="0.2">
      <c r="A18" s="26" t="s">
        <v>17</v>
      </c>
      <c r="B18" s="10">
        <v>54</v>
      </c>
      <c r="C18" s="10"/>
      <c r="D18" s="10"/>
      <c r="E18" s="10"/>
      <c r="F18" s="10"/>
      <c r="G18" s="10"/>
      <c r="H18" s="10"/>
      <c r="I18" s="10"/>
      <c r="J18" s="10"/>
      <c r="K18" s="16"/>
      <c r="L18" s="268"/>
      <c r="M18" s="11"/>
      <c r="N18" s="12"/>
      <c r="O18" s="13"/>
      <c r="P18" s="17">
        <f>B18</f>
        <v>54</v>
      </c>
      <c r="Q18" s="14"/>
      <c r="R18" s="3"/>
      <c r="T18" s="18" t="s">
        <v>13</v>
      </c>
      <c r="U18" s="20" t="s">
        <v>17</v>
      </c>
      <c r="V18" s="20" t="s">
        <v>19</v>
      </c>
      <c r="W18" s="20" t="s">
        <v>21</v>
      </c>
      <c r="X18" s="20" t="s">
        <v>23</v>
      </c>
    </row>
    <row r="19" spans="1:30" ht="12.75" customHeight="1" x14ac:dyDescent="0.2">
      <c r="A19" s="26" t="s">
        <v>18</v>
      </c>
      <c r="B19" s="10"/>
      <c r="C19" s="10">
        <v>38</v>
      </c>
      <c r="D19" s="10"/>
      <c r="E19" s="10"/>
      <c r="F19" s="10"/>
      <c r="G19" s="10"/>
      <c r="H19" s="10"/>
      <c r="I19" s="10"/>
      <c r="J19" s="10"/>
      <c r="K19" s="16"/>
      <c r="L19" s="268"/>
      <c r="M19" s="11"/>
      <c r="N19" s="12"/>
      <c r="O19" s="13">
        <f>C19/B18</f>
        <v>0.70370370370370372</v>
      </c>
      <c r="P19" s="21">
        <v>38</v>
      </c>
      <c r="Q19" s="22">
        <f t="shared" ref="Q19:Q26" si="0">P19/P18</f>
        <v>0.70370370370370372</v>
      </c>
      <c r="R19" s="3">
        <f t="shared" ref="R19:R26" si="1">100%-Q19</f>
        <v>0.29629629629629628</v>
      </c>
      <c r="T19" s="23" t="s">
        <v>37</v>
      </c>
      <c r="U19" s="24">
        <f t="shared" ref="U19:U25" si="2">O19</f>
        <v>0.70370370370370372</v>
      </c>
      <c r="V19" s="24">
        <f t="shared" ref="V19:V23" si="3">O42</f>
        <v>0.5</v>
      </c>
      <c r="W19" s="24">
        <f t="shared" ref="W19:W21" si="4">O62</f>
        <v>0.57352941176470584</v>
      </c>
      <c r="X19" s="24">
        <f>O82</f>
        <v>0.30645161290322581</v>
      </c>
      <c r="Y19" s="24"/>
      <c r="Z19" s="3"/>
      <c r="AA19" s="3"/>
      <c r="AB19" s="3"/>
    </row>
    <row r="20" spans="1:30" ht="12.75" customHeight="1" x14ac:dyDescent="0.2">
      <c r="A20" s="26" t="s">
        <v>19</v>
      </c>
      <c r="B20" s="10">
        <v>1</v>
      </c>
      <c r="C20" s="10"/>
      <c r="D20" s="10">
        <v>26</v>
      </c>
      <c r="E20" s="10"/>
      <c r="F20" s="10"/>
      <c r="G20" s="10"/>
      <c r="H20" s="10"/>
      <c r="I20" s="10"/>
      <c r="J20" s="10"/>
      <c r="K20" s="16"/>
      <c r="L20" s="268"/>
      <c r="M20" s="11"/>
      <c r="N20" s="12"/>
      <c r="O20" s="13">
        <f>D20/C19</f>
        <v>0.68421052631578949</v>
      </c>
      <c r="P20" s="21">
        <v>27</v>
      </c>
      <c r="Q20" s="22">
        <f t="shared" si="0"/>
        <v>0.71052631578947367</v>
      </c>
      <c r="R20" s="3">
        <f t="shared" si="1"/>
        <v>0.28947368421052633</v>
      </c>
      <c r="T20" s="23" t="s">
        <v>38</v>
      </c>
      <c r="U20" s="24">
        <f t="shared" si="2"/>
        <v>0.68421052631578949</v>
      </c>
      <c r="V20" s="24">
        <f t="shared" si="3"/>
        <v>0.7407407407407407</v>
      </c>
      <c r="W20" s="24">
        <f t="shared" si="4"/>
        <v>0.76923076923076927</v>
      </c>
      <c r="X20" s="24"/>
      <c r="Y20" s="24"/>
      <c r="Z20" s="3"/>
      <c r="AA20" s="3"/>
    </row>
    <row r="21" spans="1:30" ht="12.75" customHeight="1" x14ac:dyDescent="0.2">
      <c r="A21" s="28" t="s">
        <v>20</v>
      </c>
      <c r="B21" s="29"/>
      <c r="C21" s="29"/>
      <c r="D21" s="29"/>
      <c r="E21" s="29">
        <v>18</v>
      </c>
      <c r="F21" s="29"/>
      <c r="G21" s="29"/>
      <c r="H21" s="29"/>
      <c r="I21" s="29"/>
      <c r="J21" s="29"/>
      <c r="K21" s="30"/>
      <c r="L21" s="114"/>
      <c r="M21" s="3"/>
      <c r="N21" s="29"/>
      <c r="O21" s="3">
        <f>E21/D20</f>
        <v>0.69230769230769229</v>
      </c>
      <c r="P21" s="21">
        <v>27</v>
      </c>
      <c r="Q21" s="22">
        <f t="shared" si="0"/>
        <v>1</v>
      </c>
      <c r="R21" s="3">
        <f t="shared" si="1"/>
        <v>0</v>
      </c>
      <c r="T21" s="23" t="s">
        <v>39</v>
      </c>
      <c r="U21" s="24">
        <f t="shared" si="2"/>
        <v>0.69230769230769229</v>
      </c>
      <c r="V21" s="24">
        <f t="shared" si="3"/>
        <v>0.9</v>
      </c>
      <c r="W21" s="24">
        <f t="shared" si="4"/>
        <v>0.76666666666666672</v>
      </c>
      <c r="X21" s="24"/>
      <c r="Y21" s="24"/>
      <c r="Z21" s="3"/>
      <c r="AA21" s="3"/>
    </row>
    <row r="22" spans="1:30" ht="12.75" customHeight="1" x14ac:dyDescent="0.2">
      <c r="A22" s="28" t="s">
        <v>21</v>
      </c>
      <c r="B22" s="29"/>
      <c r="C22" s="29"/>
      <c r="D22" s="29"/>
      <c r="E22" s="29"/>
      <c r="F22" s="29">
        <v>15</v>
      </c>
      <c r="G22" s="29"/>
      <c r="H22" s="29"/>
      <c r="I22" s="29"/>
      <c r="J22" s="29"/>
      <c r="K22" s="30"/>
      <c r="L22" s="114"/>
      <c r="M22" s="3"/>
      <c r="N22" s="29"/>
      <c r="O22" s="3">
        <f>F22/E21</f>
        <v>0.83333333333333337</v>
      </c>
      <c r="P22" s="21">
        <v>24</v>
      </c>
      <c r="Q22" s="22">
        <f t="shared" si="0"/>
        <v>0.88888888888888884</v>
      </c>
      <c r="R22" s="3">
        <f t="shared" si="1"/>
        <v>0.11111111111111116</v>
      </c>
      <c r="T22" s="23" t="s">
        <v>40</v>
      </c>
      <c r="U22" s="24">
        <f t="shared" si="2"/>
        <v>0.83333333333333337</v>
      </c>
      <c r="V22" s="24">
        <f t="shared" si="3"/>
        <v>0.94444444444444442</v>
      </c>
      <c r="W22" s="24" t="s">
        <v>27</v>
      </c>
      <c r="X22" s="24"/>
      <c r="Y22" s="24"/>
      <c r="Z22" s="3"/>
      <c r="AA22" s="3"/>
    </row>
    <row r="23" spans="1:30" ht="12.75" customHeight="1" x14ac:dyDescent="0.2">
      <c r="A23" s="28" t="s">
        <v>22</v>
      </c>
      <c r="B23" s="29"/>
      <c r="C23" s="29"/>
      <c r="D23" s="29"/>
      <c r="E23" s="29"/>
      <c r="F23" s="29"/>
      <c r="G23" s="29">
        <v>15</v>
      </c>
      <c r="H23" s="29"/>
      <c r="I23" s="29"/>
      <c r="J23" s="29"/>
      <c r="K23" s="30"/>
      <c r="L23" s="114"/>
      <c r="M23" s="3"/>
      <c r="N23" s="29"/>
      <c r="O23" s="3">
        <f>G23/F22</f>
        <v>1</v>
      </c>
      <c r="P23" s="21">
        <v>23</v>
      </c>
      <c r="Q23" s="22">
        <f t="shared" si="0"/>
        <v>0.95833333333333337</v>
      </c>
      <c r="R23" s="3">
        <f t="shared" si="1"/>
        <v>4.166666666666663E-2</v>
      </c>
      <c r="T23" s="23" t="s">
        <v>41</v>
      </c>
      <c r="U23" s="24">
        <f t="shared" si="2"/>
        <v>1</v>
      </c>
      <c r="V23" s="24">
        <f t="shared" si="3"/>
        <v>0.88235294117647056</v>
      </c>
      <c r="W23" s="24" t="s">
        <v>27</v>
      </c>
      <c r="X23" s="24"/>
      <c r="Y23" s="24"/>
      <c r="Z23" s="3"/>
      <c r="AA23" s="3"/>
    </row>
    <row r="24" spans="1:30" ht="12.75" customHeight="1" x14ac:dyDescent="0.2">
      <c r="A24" s="53" t="s">
        <v>23</v>
      </c>
      <c r="B24" s="29"/>
      <c r="C24" s="29"/>
      <c r="D24" s="29"/>
      <c r="E24" s="29"/>
      <c r="F24" s="29"/>
      <c r="G24" s="29"/>
      <c r="H24" s="29">
        <v>13</v>
      </c>
      <c r="I24" s="29"/>
      <c r="J24" s="29"/>
      <c r="K24" s="30"/>
      <c r="L24" s="114"/>
      <c r="M24" s="3"/>
      <c r="N24" s="29"/>
      <c r="O24" s="3">
        <f>H24/G23</f>
        <v>0.8666666666666667</v>
      </c>
      <c r="P24" s="21">
        <v>19</v>
      </c>
      <c r="Q24" s="22">
        <f t="shared" si="0"/>
        <v>0.82608695652173914</v>
      </c>
      <c r="R24" s="3">
        <f t="shared" si="1"/>
        <v>0.17391304347826086</v>
      </c>
      <c r="T24" s="26" t="s">
        <v>42</v>
      </c>
      <c r="U24" s="24">
        <f t="shared" si="2"/>
        <v>0.8666666666666667</v>
      </c>
      <c r="V24" s="24" t="s">
        <v>27</v>
      </c>
      <c r="W24" s="24" t="s">
        <v>27</v>
      </c>
      <c r="X24" s="24"/>
      <c r="Y24" s="24"/>
      <c r="Z24" s="3"/>
      <c r="AA24" s="3"/>
    </row>
    <row r="25" spans="1:30" ht="12.75" customHeight="1" x14ac:dyDescent="0.2">
      <c r="A25" s="53" t="s">
        <v>48</v>
      </c>
      <c r="B25" s="29"/>
      <c r="C25" s="29"/>
      <c r="D25" s="29"/>
      <c r="E25" s="29"/>
      <c r="F25" s="29"/>
      <c r="G25" s="29"/>
      <c r="H25" s="29"/>
      <c r="I25" s="29">
        <v>11</v>
      </c>
      <c r="J25" s="29"/>
      <c r="K25" s="30"/>
      <c r="L25" s="114"/>
      <c r="M25" s="3"/>
      <c r="N25" s="29"/>
      <c r="O25" s="3">
        <f>I25/H24</f>
        <v>0.84615384615384615</v>
      </c>
      <c r="P25" s="21">
        <v>18</v>
      </c>
      <c r="Q25" s="22">
        <f t="shared" si="0"/>
        <v>0.94736842105263153</v>
      </c>
      <c r="R25" s="3">
        <f t="shared" si="1"/>
        <v>5.2631578947368474E-2</v>
      </c>
      <c r="T25" s="26" t="s">
        <v>43</v>
      </c>
      <c r="U25" s="24">
        <f t="shared" si="2"/>
        <v>0.84615384615384615</v>
      </c>
      <c r="V25" s="24" t="s">
        <v>27</v>
      </c>
      <c r="W25" s="24" t="s">
        <v>27</v>
      </c>
      <c r="X25" s="24"/>
      <c r="Y25" s="24"/>
      <c r="Z25" s="3"/>
      <c r="AA25" s="3"/>
    </row>
    <row r="26" spans="1:30" ht="12.75" customHeight="1" x14ac:dyDescent="0.2">
      <c r="A26" s="53" t="s">
        <v>49</v>
      </c>
      <c r="B26" s="29"/>
      <c r="C26" s="29"/>
      <c r="D26" s="29"/>
      <c r="E26" s="29"/>
      <c r="F26" s="29"/>
      <c r="G26" s="29"/>
      <c r="H26" s="29"/>
      <c r="I26" s="29"/>
      <c r="J26" s="29">
        <v>11</v>
      </c>
      <c r="K26" s="30">
        <v>6</v>
      </c>
      <c r="L26" s="114"/>
      <c r="M26" s="3"/>
      <c r="N26" s="29"/>
      <c r="O26" s="3">
        <f>J26/I25</f>
        <v>1</v>
      </c>
      <c r="P26" s="21">
        <v>15</v>
      </c>
      <c r="Q26" s="22">
        <f t="shared" si="0"/>
        <v>0.83333333333333337</v>
      </c>
      <c r="R26" s="3">
        <f t="shared" si="1"/>
        <v>0.16666666666666663</v>
      </c>
      <c r="T26" s="26"/>
      <c r="U26" s="24"/>
      <c r="V26" s="24"/>
      <c r="W26" s="24"/>
      <c r="X26" s="24"/>
      <c r="Y26" s="24"/>
      <c r="Z26" s="3"/>
      <c r="AA26" s="3"/>
    </row>
    <row r="27" spans="1:30" ht="12.75" customHeight="1" x14ac:dyDescent="0.2">
      <c r="A27" s="28" t="s">
        <v>50</v>
      </c>
      <c r="B27" s="29"/>
      <c r="C27" s="29"/>
      <c r="D27" s="29"/>
      <c r="E27" s="29"/>
      <c r="F27" s="29"/>
      <c r="G27" s="29"/>
      <c r="H27" s="29"/>
      <c r="I27" s="29"/>
      <c r="J27" s="29">
        <v>2</v>
      </c>
      <c r="K27" s="30">
        <v>2</v>
      </c>
      <c r="L27" s="114"/>
      <c r="M27" s="3"/>
      <c r="N27" s="29"/>
      <c r="O27" s="3"/>
      <c r="P27" s="21">
        <v>7</v>
      </c>
      <c r="Q27" s="22"/>
      <c r="R27" s="3"/>
      <c r="T27" s="26"/>
      <c r="U27" s="24"/>
      <c r="V27" s="24"/>
      <c r="W27" s="24"/>
      <c r="X27" s="24"/>
      <c r="Y27" s="24"/>
      <c r="Z27" s="3"/>
      <c r="AA27" s="3"/>
    </row>
    <row r="28" spans="1:30" ht="12.75" customHeight="1" x14ac:dyDescent="0.2">
      <c r="A28" s="53" t="s">
        <v>51</v>
      </c>
      <c r="B28" s="29"/>
      <c r="C28" s="29"/>
      <c r="D28" s="29"/>
      <c r="E28" s="29"/>
      <c r="F28" s="29"/>
      <c r="G28" s="29"/>
      <c r="H28" s="29"/>
      <c r="I28" s="29"/>
      <c r="J28" s="29">
        <v>4</v>
      </c>
      <c r="K28" s="30">
        <v>1</v>
      </c>
      <c r="L28" s="114"/>
      <c r="M28" s="3"/>
      <c r="N28" s="29"/>
      <c r="O28" s="3"/>
      <c r="P28" s="21">
        <v>6</v>
      </c>
      <c r="Q28" s="22"/>
      <c r="R28" s="3"/>
      <c r="T28" s="26"/>
      <c r="U28" s="24"/>
      <c r="V28" s="24"/>
      <c r="W28" s="24"/>
      <c r="X28" s="24"/>
      <c r="Y28" s="24"/>
      <c r="Z28" s="3"/>
      <c r="AA28" s="3"/>
    </row>
    <row r="29" spans="1:30" ht="12.75" customHeight="1" x14ac:dyDescent="0.2">
      <c r="A29" s="53" t="s">
        <v>52</v>
      </c>
      <c r="B29" s="29"/>
      <c r="C29" s="29"/>
      <c r="D29" s="29"/>
      <c r="E29" s="29"/>
      <c r="F29" s="29"/>
      <c r="G29" s="29"/>
      <c r="H29" s="29"/>
      <c r="I29" s="29"/>
      <c r="J29" s="29">
        <v>1</v>
      </c>
      <c r="K29" s="30"/>
      <c r="L29" s="114"/>
      <c r="M29" s="3"/>
      <c r="N29" s="29"/>
      <c r="O29" s="3"/>
      <c r="P29" s="21">
        <v>4</v>
      </c>
      <c r="Q29" s="22"/>
      <c r="R29" s="3"/>
      <c r="T29" s="26"/>
      <c r="U29" s="24"/>
      <c r="V29" s="24"/>
      <c r="W29" s="24"/>
      <c r="X29" s="24"/>
      <c r="Y29" s="24"/>
      <c r="Z29" s="3"/>
      <c r="AA29" s="3"/>
    </row>
    <row r="30" spans="1:30" ht="12.75" customHeight="1" x14ac:dyDescent="0.2">
      <c r="A30" s="53" t="s">
        <v>53</v>
      </c>
      <c r="B30" s="29"/>
      <c r="C30" s="29"/>
      <c r="D30" s="29"/>
      <c r="E30" s="29"/>
      <c r="F30" s="29"/>
      <c r="G30" s="29"/>
      <c r="H30" s="29"/>
      <c r="I30" s="29"/>
      <c r="J30" s="29">
        <v>1</v>
      </c>
      <c r="K30" s="30"/>
      <c r="L30" s="114"/>
      <c r="M30" s="3"/>
      <c r="N30" s="29"/>
      <c r="O30" s="3"/>
      <c r="P30" s="21">
        <v>2</v>
      </c>
      <c r="Q30" s="22"/>
      <c r="R30" s="3"/>
      <c r="T30" s="26"/>
      <c r="U30" s="24"/>
      <c r="V30" s="24"/>
      <c r="W30" s="24"/>
      <c r="X30" s="24"/>
      <c r="Y30" s="24"/>
      <c r="Z30" s="3"/>
      <c r="AA30" s="3"/>
    </row>
    <row r="31" spans="1:30" ht="12.75" customHeight="1" x14ac:dyDescent="0.2">
      <c r="A31" s="53" t="s">
        <v>54</v>
      </c>
      <c r="B31" s="29"/>
      <c r="C31" s="29"/>
      <c r="D31" s="29"/>
      <c r="E31" s="29"/>
      <c r="F31" s="29"/>
      <c r="G31" s="29"/>
      <c r="H31" s="29"/>
      <c r="I31" s="29"/>
      <c r="J31" s="29">
        <v>2</v>
      </c>
      <c r="K31" s="30"/>
      <c r="L31" s="114"/>
      <c r="M31" s="3"/>
      <c r="N31" s="29"/>
      <c r="O31" s="3"/>
      <c r="P31" s="21">
        <v>2</v>
      </c>
      <c r="Q31" s="22"/>
      <c r="R31" s="3"/>
      <c r="T31" s="26"/>
      <c r="U31" s="24"/>
      <c r="V31" s="24"/>
      <c r="W31" s="24"/>
      <c r="X31" s="24"/>
      <c r="Y31" s="24"/>
      <c r="Z31" s="3"/>
      <c r="AA31" s="3"/>
    </row>
    <row r="32" spans="1:30" ht="12.75" customHeight="1" x14ac:dyDescent="0.2">
      <c r="A32" s="53" t="s">
        <v>55</v>
      </c>
      <c r="B32" s="29"/>
      <c r="C32" s="29"/>
      <c r="D32" s="29"/>
      <c r="E32" s="29"/>
      <c r="F32" s="29"/>
      <c r="G32" s="29"/>
      <c r="H32" s="29"/>
      <c r="I32" s="29"/>
      <c r="J32" s="29">
        <v>2</v>
      </c>
      <c r="K32" s="30"/>
      <c r="L32" s="114"/>
      <c r="M32" s="3"/>
      <c r="N32" s="29"/>
      <c r="O32" s="3"/>
      <c r="P32" s="21">
        <v>2</v>
      </c>
      <c r="Q32" s="22"/>
      <c r="R32" s="3"/>
      <c r="T32" s="26"/>
      <c r="U32" s="24"/>
      <c r="V32" s="24"/>
      <c r="W32" s="24"/>
      <c r="X32" s="24"/>
      <c r="Y32" s="24"/>
      <c r="Z32" s="3"/>
      <c r="AA32" s="3"/>
    </row>
    <row r="33" spans="1:27" ht="12.75" customHeight="1" x14ac:dyDescent="0.2">
      <c r="A33" s="53" t="s">
        <v>56</v>
      </c>
      <c r="B33" s="29"/>
      <c r="C33" s="29"/>
      <c r="D33" s="29"/>
      <c r="E33" s="29"/>
      <c r="F33" s="29"/>
      <c r="G33" s="29"/>
      <c r="H33" s="29"/>
      <c r="I33" s="29"/>
      <c r="J33" s="29"/>
      <c r="K33" s="30"/>
      <c r="L33" s="114"/>
      <c r="M33" s="3"/>
      <c r="N33" s="29"/>
      <c r="O33" s="3"/>
      <c r="P33" s="21"/>
      <c r="Q33" s="22"/>
      <c r="R33" s="3"/>
      <c r="T33" s="26"/>
      <c r="U33" s="24"/>
      <c r="V33" s="24"/>
      <c r="W33" s="24"/>
      <c r="X33" s="24"/>
      <c r="Y33" s="24"/>
      <c r="Z33" s="3"/>
      <c r="AA33" s="3"/>
    </row>
    <row r="34" spans="1:27" ht="12.75" customHeight="1" x14ac:dyDescent="0.2">
      <c r="A34" s="53" t="s">
        <v>57</v>
      </c>
      <c r="B34" s="29"/>
      <c r="C34" s="29"/>
      <c r="D34" s="29"/>
      <c r="E34" s="29"/>
      <c r="F34" s="29"/>
      <c r="G34" s="29"/>
      <c r="H34" s="29"/>
      <c r="I34" s="29"/>
      <c r="J34" s="29">
        <v>1</v>
      </c>
      <c r="K34" s="30"/>
      <c r="L34" s="114"/>
      <c r="M34" s="3"/>
      <c r="N34" s="29"/>
      <c r="O34" s="3"/>
      <c r="P34" s="21">
        <v>1</v>
      </c>
      <c r="Q34" s="22"/>
      <c r="R34" s="3"/>
      <c r="T34" s="26"/>
      <c r="U34" s="24"/>
      <c r="V34" s="24"/>
      <c r="W34" s="24"/>
      <c r="X34" s="24"/>
      <c r="Y34" s="24"/>
      <c r="Z34" s="3"/>
      <c r="AA34" s="3"/>
    </row>
    <row r="35" spans="1:27" ht="12.75" customHeight="1" x14ac:dyDescent="0.2">
      <c r="A35" s="53">
        <v>1001</v>
      </c>
      <c r="B35" s="29"/>
      <c r="C35" s="29"/>
      <c r="D35" s="29"/>
      <c r="E35" s="29"/>
      <c r="F35" s="29"/>
      <c r="G35" s="29"/>
      <c r="H35" s="29"/>
      <c r="I35" s="29"/>
      <c r="J35" s="29">
        <v>1</v>
      </c>
      <c r="K35" s="30"/>
      <c r="L35" s="114"/>
      <c r="M35" s="3"/>
      <c r="N35" s="29"/>
      <c r="O35" s="3"/>
      <c r="P35" s="21">
        <v>1</v>
      </c>
      <c r="Q35" s="22"/>
      <c r="R35" s="3"/>
      <c r="T35" s="26"/>
      <c r="U35" s="24"/>
      <c r="V35" s="24"/>
      <c r="W35" s="24"/>
      <c r="X35" s="24"/>
      <c r="Y35" s="24"/>
      <c r="Z35" s="3"/>
      <c r="AA35" s="3"/>
    </row>
    <row r="36" spans="1:27" ht="12.75" customHeight="1" x14ac:dyDescent="0.2">
      <c r="A36" s="53"/>
      <c r="B36" s="29"/>
      <c r="C36" s="29"/>
      <c r="D36" s="29"/>
      <c r="E36" s="29"/>
      <c r="F36" s="29"/>
      <c r="G36" s="29"/>
      <c r="H36" s="29"/>
      <c r="I36" s="29"/>
      <c r="J36" s="29"/>
      <c r="K36" s="29">
        <f>SUM(K26:K28)</f>
        <v>9</v>
      </c>
      <c r="L36" s="114">
        <f>K26/B18</f>
        <v>0.1111111111111111</v>
      </c>
      <c r="M36" s="3">
        <f>K36/B18</f>
        <v>0.16666666666666666</v>
      </c>
      <c r="N36" s="3">
        <f>M36-L36</f>
        <v>5.5555555555555552E-2</v>
      </c>
      <c r="O36" s="3"/>
      <c r="P36" s="21"/>
      <c r="Q36" s="22"/>
      <c r="R36" s="3"/>
      <c r="T36" s="26" t="s">
        <v>44</v>
      </c>
      <c r="U36" s="24" t="s">
        <v>27</v>
      </c>
      <c r="V36" s="24" t="s">
        <v>27</v>
      </c>
      <c r="W36" s="24" t="s">
        <v>27</v>
      </c>
      <c r="X36" s="24"/>
      <c r="Y36" s="24"/>
      <c r="Z36" s="3"/>
      <c r="AA36" s="3"/>
    </row>
    <row r="37" spans="1:27" ht="12.75" customHeight="1" x14ac:dyDescent="0.2">
      <c r="K37" s="29"/>
      <c r="L37" s="114"/>
      <c r="M37" s="3"/>
      <c r="O37" s="3"/>
      <c r="V37" s="24"/>
      <c r="W37" s="24"/>
      <c r="X37" s="24"/>
      <c r="Y37" s="24"/>
    </row>
    <row r="38" spans="1:27" ht="12.75" customHeight="1" x14ac:dyDescent="0.3">
      <c r="A38" s="38" t="s">
        <v>68</v>
      </c>
      <c r="L38" s="114"/>
      <c r="M38" s="3"/>
      <c r="O38" s="3"/>
      <c r="V38" s="24"/>
      <c r="W38" s="24"/>
      <c r="X38" s="24"/>
      <c r="Y38" s="24"/>
    </row>
    <row r="39" spans="1:27" ht="25.5" customHeight="1" x14ac:dyDescent="0.2">
      <c r="B39" s="308" t="s">
        <v>2</v>
      </c>
      <c r="C39" s="309"/>
      <c r="D39" s="309"/>
      <c r="E39" s="309"/>
      <c r="F39" s="309"/>
      <c r="G39" s="309"/>
      <c r="H39" s="309"/>
      <c r="I39" s="309"/>
      <c r="J39" s="309"/>
      <c r="L39" s="145" t="s">
        <v>3</v>
      </c>
      <c r="M39" s="4" t="s">
        <v>4</v>
      </c>
      <c r="N39" s="5" t="s">
        <v>5</v>
      </c>
      <c r="O39" s="4" t="s">
        <v>6</v>
      </c>
      <c r="P39" s="6" t="s">
        <v>7</v>
      </c>
      <c r="Q39" s="6" t="s">
        <v>8</v>
      </c>
      <c r="R39" s="7" t="s">
        <v>9</v>
      </c>
      <c r="V39" s="24"/>
      <c r="W39" s="24"/>
      <c r="X39" s="24"/>
      <c r="Y39" s="24"/>
    </row>
    <row r="40" spans="1:27" ht="12.75" customHeight="1" x14ac:dyDescent="0.2">
      <c r="A40" s="135" t="s">
        <v>10</v>
      </c>
      <c r="B40" s="136">
        <v>1</v>
      </c>
      <c r="C40" s="136">
        <v>2</v>
      </c>
      <c r="D40" s="136">
        <v>3</v>
      </c>
      <c r="E40" s="136">
        <v>4</v>
      </c>
      <c r="F40" s="136">
        <v>5</v>
      </c>
      <c r="G40" s="136">
        <v>6</v>
      </c>
      <c r="H40" s="136">
        <v>7</v>
      </c>
      <c r="I40" s="136">
        <v>8</v>
      </c>
      <c r="J40" s="136">
        <v>9</v>
      </c>
      <c r="K40" s="137" t="s">
        <v>11</v>
      </c>
      <c r="L40" s="268"/>
      <c r="M40" s="11"/>
      <c r="N40" s="12"/>
      <c r="O40" s="13"/>
      <c r="P40" s="14"/>
      <c r="Q40" s="14"/>
      <c r="R40" s="3"/>
      <c r="U40" s="24"/>
      <c r="V40" s="24"/>
      <c r="W40" s="24"/>
      <c r="X40" s="24"/>
      <c r="Y40" s="24"/>
    </row>
    <row r="41" spans="1:27" ht="12.75" customHeight="1" x14ac:dyDescent="0.2">
      <c r="A41" s="26" t="s">
        <v>19</v>
      </c>
      <c r="B41" s="10">
        <v>54</v>
      </c>
      <c r="C41" s="10"/>
      <c r="D41" s="10"/>
      <c r="E41" s="10"/>
      <c r="F41" s="10"/>
      <c r="G41" s="10"/>
      <c r="H41" s="10"/>
      <c r="I41" s="10"/>
      <c r="J41" s="10"/>
      <c r="K41" s="16"/>
      <c r="L41" s="268"/>
      <c r="M41" s="11"/>
      <c r="N41" s="12"/>
      <c r="O41" s="13"/>
      <c r="P41" s="17">
        <f>B41</f>
        <v>54</v>
      </c>
      <c r="Q41" s="14"/>
      <c r="R41" s="3"/>
    </row>
    <row r="42" spans="1:27" ht="12.75" customHeight="1" x14ac:dyDescent="0.2">
      <c r="A42" s="28" t="s">
        <v>20</v>
      </c>
      <c r="C42" s="25">
        <v>27</v>
      </c>
      <c r="K42" s="16"/>
      <c r="L42" s="114"/>
      <c r="M42" s="3"/>
      <c r="O42" s="3">
        <f>C42/B41</f>
        <v>0.5</v>
      </c>
      <c r="P42" s="21">
        <v>27</v>
      </c>
      <c r="Q42" s="22">
        <f t="shared" ref="Q42:Q49" si="5">P42/P41</f>
        <v>0.5</v>
      </c>
      <c r="R42" s="3">
        <f t="shared" ref="R42:R49" si="6">100%-Q42</f>
        <v>0.5</v>
      </c>
    </row>
    <row r="43" spans="1:27" ht="12.75" customHeight="1" x14ac:dyDescent="0.2">
      <c r="A43" s="28" t="s">
        <v>21</v>
      </c>
      <c r="D43" s="25">
        <v>20</v>
      </c>
      <c r="K43" s="16"/>
      <c r="L43" s="114"/>
      <c r="M43" s="3"/>
      <c r="O43" s="3">
        <f>D43/C42</f>
        <v>0.7407407407407407</v>
      </c>
      <c r="P43" s="21">
        <v>20</v>
      </c>
      <c r="Q43" s="22">
        <f t="shared" si="5"/>
        <v>0.7407407407407407</v>
      </c>
      <c r="R43" s="3">
        <f t="shared" si="6"/>
        <v>0.2592592592592593</v>
      </c>
    </row>
    <row r="44" spans="1:27" ht="12.75" customHeight="1" x14ac:dyDescent="0.2">
      <c r="A44" s="28" t="s">
        <v>22</v>
      </c>
      <c r="E44" s="25">
        <v>18</v>
      </c>
      <c r="K44" s="16"/>
      <c r="L44" s="114"/>
      <c r="M44" s="3"/>
      <c r="O44" s="3">
        <f>E44/D43</f>
        <v>0.9</v>
      </c>
      <c r="P44" s="21">
        <v>20</v>
      </c>
      <c r="Q44" s="22">
        <f t="shared" si="5"/>
        <v>1</v>
      </c>
      <c r="R44" s="3">
        <f t="shared" si="6"/>
        <v>0</v>
      </c>
    </row>
    <row r="45" spans="1:27" ht="12.75" customHeight="1" x14ac:dyDescent="0.2">
      <c r="A45" s="53" t="s">
        <v>23</v>
      </c>
      <c r="F45" s="25">
        <v>17</v>
      </c>
      <c r="K45" s="16"/>
      <c r="L45" s="114"/>
      <c r="M45" s="3"/>
      <c r="O45" s="3">
        <f>F45/E44</f>
        <v>0.94444444444444442</v>
      </c>
      <c r="P45" s="21">
        <v>19</v>
      </c>
      <c r="Q45" s="22">
        <f t="shared" si="5"/>
        <v>0.95</v>
      </c>
      <c r="R45" s="3">
        <f t="shared" si="6"/>
        <v>5.0000000000000044E-2</v>
      </c>
    </row>
    <row r="46" spans="1:27" ht="12.75" customHeight="1" x14ac:dyDescent="0.2">
      <c r="A46" s="53" t="s">
        <v>48</v>
      </c>
      <c r="G46" s="25">
        <v>15</v>
      </c>
      <c r="K46" s="16"/>
      <c r="L46" s="114"/>
      <c r="M46" s="3"/>
      <c r="O46" s="3">
        <f>G46/F45</f>
        <v>0.88235294117647056</v>
      </c>
      <c r="P46" s="21">
        <v>18</v>
      </c>
      <c r="Q46" s="22">
        <f t="shared" si="5"/>
        <v>0.94736842105263153</v>
      </c>
      <c r="R46" s="3">
        <f t="shared" si="6"/>
        <v>5.2631578947368474E-2</v>
      </c>
    </row>
    <row r="47" spans="1:27" ht="12.75" customHeight="1" x14ac:dyDescent="0.2">
      <c r="A47" s="53" t="s">
        <v>49</v>
      </c>
      <c r="H47" s="25">
        <v>10</v>
      </c>
      <c r="K47" s="16"/>
      <c r="L47" s="114"/>
      <c r="M47" s="3"/>
      <c r="O47" s="3">
        <f>H47/G46</f>
        <v>0.66666666666666663</v>
      </c>
      <c r="P47" s="21">
        <v>18</v>
      </c>
      <c r="Q47" s="22">
        <f t="shared" si="5"/>
        <v>1</v>
      </c>
      <c r="R47" s="3">
        <f t="shared" si="6"/>
        <v>0</v>
      </c>
    </row>
    <row r="48" spans="1:27" ht="12.75" customHeight="1" x14ac:dyDescent="0.2">
      <c r="A48" s="28" t="s">
        <v>50</v>
      </c>
      <c r="I48" s="25">
        <v>10</v>
      </c>
      <c r="K48" s="16"/>
      <c r="L48" s="114"/>
      <c r="M48" s="3"/>
      <c r="O48" s="3">
        <f>I48/H47</f>
        <v>1</v>
      </c>
      <c r="P48" s="21">
        <v>19</v>
      </c>
      <c r="Q48" s="22">
        <f t="shared" si="5"/>
        <v>1.0555555555555556</v>
      </c>
      <c r="R48" s="3">
        <f t="shared" si="6"/>
        <v>-5.555555555555558E-2</v>
      </c>
    </row>
    <row r="49" spans="1:30" ht="12.75" customHeight="1" x14ac:dyDescent="0.2">
      <c r="A49" s="53" t="s">
        <v>51</v>
      </c>
      <c r="J49" s="25">
        <v>10</v>
      </c>
      <c r="K49" s="16">
        <v>3</v>
      </c>
      <c r="L49" s="114"/>
      <c r="M49" s="3"/>
      <c r="O49" s="3">
        <f>J49/I48</f>
        <v>1</v>
      </c>
      <c r="P49" s="21">
        <v>17</v>
      </c>
      <c r="Q49" s="22">
        <f t="shared" si="5"/>
        <v>0.89473684210526316</v>
      </c>
      <c r="R49" s="3">
        <f t="shared" si="6"/>
        <v>0.10526315789473684</v>
      </c>
    </row>
    <row r="50" spans="1:30" ht="12.75" customHeight="1" x14ac:dyDescent="0.2">
      <c r="A50" s="53" t="s">
        <v>52</v>
      </c>
      <c r="J50" s="25">
        <v>1</v>
      </c>
      <c r="K50" s="30"/>
      <c r="L50" s="114"/>
      <c r="M50" s="3"/>
      <c r="O50" s="3"/>
      <c r="P50" s="21">
        <v>4</v>
      </c>
      <c r="Q50" s="22"/>
      <c r="R50" s="3"/>
    </row>
    <row r="51" spans="1:30" ht="12.75" customHeight="1" x14ac:dyDescent="0.2">
      <c r="A51" s="53" t="s">
        <v>53</v>
      </c>
      <c r="J51" s="25">
        <v>1</v>
      </c>
      <c r="K51" s="30"/>
      <c r="L51" s="114"/>
      <c r="M51" s="3"/>
      <c r="O51" s="3"/>
      <c r="P51" s="21">
        <v>2</v>
      </c>
      <c r="Q51" s="22"/>
      <c r="R51" s="3"/>
    </row>
    <row r="52" spans="1:30" ht="12.75" customHeight="1" x14ac:dyDescent="0.2">
      <c r="A52" s="53" t="s">
        <v>54</v>
      </c>
      <c r="J52" s="25">
        <v>1</v>
      </c>
      <c r="K52" s="30"/>
      <c r="L52" s="114"/>
      <c r="M52" s="3"/>
      <c r="O52" s="3"/>
      <c r="P52" s="21">
        <v>3</v>
      </c>
      <c r="Q52" s="22"/>
      <c r="R52" s="3"/>
    </row>
    <row r="53" spans="1:30" ht="12.75" customHeight="1" x14ac:dyDescent="0.2">
      <c r="A53" s="53" t="s">
        <v>55</v>
      </c>
      <c r="J53" s="25">
        <v>2</v>
      </c>
      <c r="K53" s="30"/>
      <c r="L53" s="114"/>
      <c r="M53" s="3"/>
      <c r="O53" s="3"/>
      <c r="P53" s="21">
        <v>2</v>
      </c>
      <c r="Q53" s="22"/>
      <c r="R53" s="3"/>
    </row>
    <row r="54" spans="1:30" ht="12.75" customHeight="1" x14ac:dyDescent="0.2">
      <c r="A54" s="53" t="s">
        <v>56</v>
      </c>
      <c r="J54" s="25">
        <v>1</v>
      </c>
      <c r="K54" s="30">
        <v>1</v>
      </c>
      <c r="L54" s="114"/>
      <c r="M54" s="3"/>
      <c r="O54" s="3"/>
      <c r="P54" s="21">
        <v>1</v>
      </c>
      <c r="Q54" s="22"/>
      <c r="R54" s="3"/>
    </row>
    <row r="55" spans="1:30" ht="12.75" customHeight="1" x14ac:dyDescent="0.2">
      <c r="A55" s="53" t="s">
        <v>57</v>
      </c>
      <c r="K55" s="30"/>
      <c r="L55" s="114"/>
      <c r="M55" s="3"/>
      <c r="O55" s="3"/>
      <c r="P55" s="21"/>
      <c r="Q55" s="22"/>
      <c r="R55" s="3"/>
    </row>
    <row r="56" spans="1:30" ht="12.75" customHeight="1" x14ac:dyDescent="0.2">
      <c r="A56" s="53">
        <v>1001</v>
      </c>
      <c r="K56" s="30"/>
      <c r="L56" s="114"/>
      <c r="M56" s="3"/>
      <c r="O56" s="3"/>
      <c r="P56" s="21"/>
      <c r="Q56" s="22"/>
      <c r="R56" s="3"/>
    </row>
    <row r="57" spans="1:30" ht="12.75" customHeight="1" x14ac:dyDescent="0.2">
      <c r="K57" s="25">
        <f>SUM(K49:K54)</f>
        <v>4</v>
      </c>
      <c r="L57" s="114">
        <f>K49/B41</f>
        <v>5.5555555555555552E-2</v>
      </c>
      <c r="M57" s="3">
        <f>K57/B41</f>
        <v>7.407407407407407E-2</v>
      </c>
      <c r="N57" s="3">
        <f>M57-L57</f>
        <v>1.8518518518518517E-2</v>
      </c>
      <c r="O57" s="3"/>
    </row>
    <row r="58" spans="1:30" ht="12.75" customHeight="1" x14ac:dyDescent="0.3">
      <c r="A58" s="38" t="s">
        <v>72</v>
      </c>
      <c r="L58" s="114"/>
      <c r="M58" s="3"/>
      <c r="O58" s="3"/>
      <c r="S58" s="22"/>
    </row>
    <row r="59" spans="1:30" ht="25.5" customHeight="1" x14ac:dyDescent="0.2">
      <c r="B59" s="308" t="s">
        <v>2</v>
      </c>
      <c r="C59" s="309"/>
      <c r="D59" s="309"/>
      <c r="E59" s="309"/>
      <c r="F59" s="309"/>
      <c r="G59" s="309"/>
      <c r="H59" s="309"/>
      <c r="I59" s="309"/>
      <c r="J59" s="309"/>
      <c r="L59" s="145" t="s">
        <v>3</v>
      </c>
      <c r="M59" s="4" t="s">
        <v>4</v>
      </c>
      <c r="N59" s="5" t="s">
        <v>5</v>
      </c>
      <c r="O59" s="4" t="s">
        <v>6</v>
      </c>
      <c r="P59" s="6" t="s">
        <v>7</v>
      </c>
      <c r="Q59" s="6" t="s">
        <v>8</v>
      </c>
      <c r="R59" s="7" t="s">
        <v>9</v>
      </c>
      <c r="S59" s="22"/>
    </row>
    <row r="60" spans="1:30" ht="12.75" customHeight="1" x14ac:dyDescent="0.2">
      <c r="A60" s="135" t="s">
        <v>10</v>
      </c>
      <c r="B60" s="136">
        <v>1</v>
      </c>
      <c r="C60" s="136">
        <v>2</v>
      </c>
      <c r="D60" s="136">
        <v>3</v>
      </c>
      <c r="E60" s="136">
        <v>4</v>
      </c>
      <c r="F60" s="136">
        <v>5</v>
      </c>
      <c r="G60" s="136">
        <v>6</v>
      </c>
      <c r="H60" s="136">
        <v>7</v>
      </c>
      <c r="I60" s="136">
        <v>8</v>
      </c>
      <c r="J60" s="136">
        <v>9</v>
      </c>
      <c r="K60" s="137" t="s">
        <v>11</v>
      </c>
      <c r="L60" s="268"/>
      <c r="M60" s="11"/>
      <c r="N60" s="12"/>
      <c r="O60" s="13"/>
      <c r="P60" s="14"/>
      <c r="Q60" s="14"/>
      <c r="R60" s="3"/>
      <c r="S60" s="37"/>
      <c r="T60" s="2"/>
      <c r="U60" s="8" t="s">
        <v>35</v>
      </c>
      <c r="V60" s="8"/>
      <c r="W60" s="8"/>
      <c r="X60" s="8"/>
      <c r="Y60" s="8"/>
      <c r="Z60" s="8"/>
      <c r="AA60" s="8"/>
      <c r="AB60" s="8"/>
      <c r="AC60" s="8"/>
      <c r="AD60" s="8"/>
    </row>
    <row r="61" spans="1:30" ht="12.75" customHeight="1" x14ac:dyDescent="0.2">
      <c r="A61" s="28" t="s">
        <v>21</v>
      </c>
      <c r="B61" s="10">
        <v>68</v>
      </c>
      <c r="C61" s="10"/>
      <c r="D61" s="10"/>
      <c r="E61" s="10"/>
      <c r="F61" s="10"/>
      <c r="G61" s="10"/>
      <c r="H61" s="10"/>
      <c r="I61" s="10"/>
      <c r="J61" s="10"/>
      <c r="K61" s="16"/>
      <c r="L61" s="268"/>
      <c r="M61" s="11"/>
      <c r="N61" s="12"/>
      <c r="O61" s="13"/>
      <c r="P61" s="17">
        <f>B61</f>
        <v>68</v>
      </c>
      <c r="Q61" s="14"/>
      <c r="R61" s="3"/>
      <c r="S61" s="37"/>
      <c r="U61" s="15" t="s">
        <v>12</v>
      </c>
      <c r="V61" s="143"/>
      <c r="W61" s="143"/>
      <c r="X61" s="143"/>
      <c r="Y61" s="143"/>
      <c r="Z61" s="143"/>
      <c r="AA61" s="143"/>
      <c r="AB61" s="143"/>
      <c r="AC61" s="143"/>
      <c r="AD61" s="143"/>
    </row>
    <row r="62" spans="1:30" ht="12.75" customHeight="1" x14ac:dyDescent="0.2">
      <c r="A62" s="53" t="s">
        <v>22</v>
      </c>
      <c r="C62" s="25">
        <v>39</v>
      </c>
      <c r="K62" s="16"/>
      <c r="L62" s="114"/>
      <c r="M62" s="3"/>
      <c r="O62" s="13">
        <f>C62/B61</f>
        <v>0.57352941176470584</v>
      </c>
      <c r="P62" s="21">
        <v>39</v>
      </c>
      <c r="Q62" s="22">
        <f t="shared" ref="Q62:Q69" si="7">P62/P61</f>
        <v>0.57352941176470584</v>
      </c>
      <c r="R62" s="3">
        <f t="shared" ref="R62:R69" si="8">100%-Q62</f>
        <v>0.42647058823529416</v>
      </c>
      <c r="S62" s="37"/>
      <c r="T62" s="18" t="s">
        <v>13</v>
      </c>
      <c r="U62" s="20" t="s">
        <v>17</v>
      </c>
      <c r="V62" s="20" t="s">
        <v>19</v>
      </c>
      <c r="W62" s="20" t="s">
        <v>21</v>
      </c>
      <c r="X62" s="20" t="s">
        <v>23</v>
      </c>
    </row>
    <row r="63" spans="1:30" ht="12.75" customHeight="1" x14ac:dyDescent="0.2">
      <c r="A63" s="53" t="s">
        <v>23</v>
      </c>
      <c r="D63" s="25">
        <v>30</v>
      </c>
      <c r="K63" s="16"/>
      <c r="L63" s="114"/>
      <c r="M63" s="3"/>
      <c r="O63" s="3">
        <f>D63/C62</f>
        <v>0.76923076923076927</v>
      </c>
      <c r="P63" s="21">
        <v>34</v>
      </c>
      <c r="Q63" s="22">
        <f t="shared" si="7"/>
        <v>0.87179487179487181</v>
      </c>
      <c r="R63" s="3">
        <f t="shared" si="8"/>
        <v>0.12820512820512819</v>
      </c>
      <c r="S63" s="37"/>
      <c r="T63" s="18"/>
      <c r="U63" s="20"/>
      <c r="V63" s="20"/>
      <c r="W63" s="20"/>
      <c r="X63" s="20"/>
    </row>
    <row r="64" spans="1:30" ht="12.75" customHeight="1" x14ac:dyDescent="0.2">
      <c r="A64" s="53" t="s">
        <v>48</v>
      </c>
      <c r="E64" s="25">
        <v>23</v>
      </c>
      <c r="K64" s="16"/>
      <c r="L64" s="114"/>
      <c r="M64" s="3"/>
      <c r="O64" s="3">
        <f>E64/D63</f>
        <v>0.76666666666666672</v>
      </c>
      <c r="P64" s="21">
        <v>32</v>
      </c>
      <c r="Q64" s="22">
        <f t="shared" si="7"/>
        <v>0.94117647058823528</v>
      </c>
      <c r="R64" s="3">
        <f t="shared" si="8"/>
        <v>5.8823529411764719E-2</v>
      </c>
      <c r="T64" s="23" t="s">
        <v>37</v>
      </c>
      <c r="U64" s="22">
        <f t="shared" ref="U64:U65" si="9">Q19</f>
        <v>0.70370370370370372</v>
      </c>
      <c r="V64" s="22">
        <f t="shared" ref="V64:V65" si="10">Q42</f>
        <v>0.5</v>
      </c>
      <c r="W64" s="22">
        <f t="shared" ref="W64:W65" si="11">Q62</f>
        <v>0.57352941176470584</v>
      </c>
      <c r="X64" s="22">
        <f>Q82</f>
        <v>0.30645161290322581</v>
      </c>
      <c r="Y64" s="22"/>
      <c r="Z64" s="22"/>
      <c r="AA64" s="22"/>
      <c r="AB64" s="22"/>
    </row>
    <row r="65" spans="1:27" ht="12.75" customHeight="1" x14ac:dyDescent="0.2">
      <c r="A65" s="53" t="s">
        <v>49</v>
      </c>
      <c r="F65" s="25">
        <v>14</v>
      </c>
      <c r="K65" s="16"/>
      <c r="L65" s="114"/>
      <c r="M65" s="3"/>
      <c r="O65" s="3">
        <f>F65/E64</f>
        <v>0.60869565217391308</v>
      </c>
      <c r="P65" s="21">
        <v>25</v>
      </c>
      <c r="Q65" s="22">
        <f t="shared" si="7"/>
        <v>0.78125</v>
      </c>
      <c r="R65" s="3">
        <f t="shared" si="8"/>
        <v>0.21875</v>
      </c>
      <c r="T65" s="23" t="s">
        <v>38</v>
      </c>
      <c r="U65" s="22">
        <f t="shared" si="9"/>
        <v>0.71052631578947367</v>
      </c>
      <c r="V65" s="22">
        <f t="shared" si="10"/>
        <v>0.7407407407407407</v>
      </c>
      <c r="W65" s="22">
        <f t="shared" si="11"/>
        <v>0.87179487179487181</v>
      </c>
      <c r="X65" s="22"/>
      <c r="Y65" s="22"/>
      <c r="Z65" s="22"/>
      <c r="AA65" s="22"/>
    </row>
    <row r="66" spans="1:27" ht="12.75" customHeight="1" x14ac:dyDescent="0.2">
      <c r="A66" s="28" t="s">
        <v>50</v>
      </c>
      <c r="G66" s="25">
        <v>10</v>
      </c>
      <c r="K66" s="16"/>
      <c r="L66" s="114"/>
      <c r="M66" s="3"/>
      <c r="O66" s="3">
        <f>G66/F65</f>
        <v>0.7142857142857143</v>
      </c>
      <c r="P66" s="21">
        <v>19</v>
      </c>
      <c r="Q66" s="22">
        <f t="shared" si="7"/>
        <v>0.76</v>
      </c>
      <c r="R66" s="3">
        <f t="shared" si="8"/>
        <v>0.24</v>
      </c>
      <c r="T66" s="23"/>
      <c r="U66" s="22"/>
      <c r="V66" s="22"/>
      <c r="W66" s="22"/>
      <c r="X66" s="22"/>
      <c r="Y66" s="22"/>
      <c r="Z66" s="22"/>
      <c r="AA66" s="22"/>
    </row>
    <row r="67" spans="1:27" ht="12.75" customHeight="1" x14ac:dyDescent="0.2">
      <c r="A67" s="53" t="s">
        <v>51</v>
      </c>
      <c r="H67" s="25">
        <v>9</v>
      </c>
      <c r="K67" s="16"/>
      <c r="L67" s="114"/>
      <c r="M67" s="3"/>
      <c r="O67" s="3">
        <f>H67/G66</f>
        <v>0.9</v>
      </c>
      <c r="P67" s="21">
        <v>19</v>
      </c>
      <c r="Q67" s="22">
        <f t="shared" si="7"/>
        <v>1</v>
      </c>
      <c r="R67" s="3">
        <f t="shared" si="8"/>
        <v>0</v>
      </c>
      <c r="T67" s="23"/>
      <c r="U67" s="22"/>
      <c r="V67" s="22"/>
      <c r="W67" s="22"/>
      <c r="X67" s="22"/>
      <c r="Y67" s="22"/>
      <c r="Z67" s="22"/>
      <c r="AA67" s="22"/>
    </row>
    <row r="68" spans="1:27" ht="12.75" customHeight="1" x14ac:dyDescent="0.2">
      <c r="A68" s="53" t="s">
        <v>52</v>
      </c>
      <c r="I68" s="25">
        <v>4</v>
      </c>
      <c r="K68" s="30"/>
      <c r="L68" s="114"/>
      <c r="M68" s="3"/>
      <c r="O68" s="3">
        <f>I68/H67</f>
        <v>0.44444444444444442</v>
      </c>
      <c r="P68" s="21">
        <v>16</v>
      </c>
      <c r="Q68" s="22">
        <f t="shared" si="7"/>
        <v>0.84210526315789469</v>
      </c>
      <c r="R68" s="3">
        <f t="shared" si="8"/>
        <v>0.15789473684210531</v>
      </c>
      <c r="T68" s="23"/>
      <c r="U68" s="22"/>
      <c r="V68" s="22"/>
      <c r="W68" s="22"/>
      <c r="X68" s="22"/>
      <c r="Y68" s="22"/>
      <c r="Z68" s="22"/>
      <c r="AA68" s="22"/>
    </row>
    <row r="69" spans="1:27" ht="12.75" customHeight="1" x14ac:dyDescent="0.2">
      <c r="A69" s="53" t="s">
        <v>53</v>
      </c>
      <c r="J69" s="25">
        <v>3</v>
      </c>
      <c r="K69" s="30"/>
      <c r="L69" s="114"/>
      <c r="M69" s="3"/>
      <c r="O69" s="3">
        <f>J69/I68</f>
        <v>0.75</v>
      </c>
      <c r="P69" s="21">
        <v>16</v>
      </c>
      <c r="Q69" s="22">
        <f t="shared" si="7"/>
        <v>1</v>
      </c>
      <c r="R69" s="3">
        <f t="shared" si="8"/>
        <v>0</v>
      </c>
      <c r="T69" s="23"/>
      <c r="U69" s="22"/>
      <c r="V69" s="22"/>
      <c r="W69" s="22"/>
      <c r="X69" s="22"/>
      <c r="Y69" s="22"/>
      <c r="Z69" s="22"/>
      <c r="AA69" s="22"/>
    </row>
    <row r="70" spans="1:27" ht="12.75" customHeight="1" x14ac:dyDescent="0.2">
      <c r="A70" s="53" t="s">
        <v>54</v>
      </c>
      <c r="J70" s="25">
        <v>3</v>
      </c>
      <c r="K70" s="30"/>
      <c r="L70" s="114"/>
      <c r="M70" s="3"/>
      <c r="O70" s="3"/>
      <c r="P70" s="21">
        <v>15</v>
      </c>
      <c r="Q70" s="22"/>
      <c r="R70" s="3"/>
      <c r="T70" s="23"/>
      <c r="U70" s="22"/>
      <c r="V70" s="22"/>
      <c r="W70" s="22"/>
      <c r="X70" s="22"/>
      <c r="Y70" s="22"/>
      <c r="Z70" s="22"/>
      <c r="AA70" s="22"/>
    </row>
    <row r="71" spans="1:27" ht="12.75" customHeight="1" x14ac:dyDescent="0.2">
      <c r="A71" s="53" t="s">
        <v>55</v>
      </c>
      <c r="J71" s="25">
        <v>8</v>
      </c>
      <c r="K71" s="30"/>
      <c r="L71" s="114"/>
      <c r="M71" s="3"/>
      <c r="O71" s="3"/>
      <c r="P71" s="21">
        <v>12</v>
      </c>
      <c r="Q71" s="22"/>
      <c r="R71" s="3"/>
      <c r="T71" s="23"/>
      <c r="U71" s="22"/>
      <c r="V71" s="22"/>
      <c r="W71" s="22"/>
      <c r="X71" s="22"/>
      <c r="Y71" s="22"/>
      <c r="Z71" s="22"/>
      <c r="AA71" s="22"/>
    </row>
    <row r="72" spans="1:27" ht="12.75" customHeight="1" x14ac:dyDescent="0.2">
      <c r="A72" s="53" t="s">
        <v>56</v>
      </c>
      <c r="J72" s="25">
        <v>7</v>
      </c>
      <c r="K72" s="30"/>
      <c r="L72" s="114"/>
      <c r="M72" s="3"/>
      <c r="O72" s="3"/>
      <c r="P72" s="21">
        <v>12</v>
      </c>
      <c r="Q72" s="22"/>
      <c r="R72" s="3"/>
      <c r="T72" s="23"/>
      <c r="U72" s="22"/>
      <c r="V72" s="22"/>
      <c r="W72" s="22"/>
      <c r="X72" s="22"/>
      <c r="Y72" s="22"/>
      <c r="Z72" s="22"/>
      <c r="AA72" s="22"/>
    </row>
    <row r="73" spans="1:27" ht="12.75" customHeight="1" x14ac:dyDescent="0.2">
      <c r="A73" s="53" t="s">
        <v>57</v>
      </c>
      <c r="J73" s="25">
        <v>3</v>
      </c>
      <c r="K73" s="30"/>
      <c r="L73" s="114"/>
      <c r="M73" s="3"/>
      <c r="O73" s="3"/>
      <c r="P73" s="21">
        <v>5</v>
      </c>
      <c r="Q73" s="22"/>
      <c r="R73" s="3"/>
      <c r="T73" s="23"/>
      <c r="U73" s="22"/>
      <c r="V73" s="22"/>
      <c r="W73" s="22"/>
      <c r="X73" s="22"/>
      <c r="Y73" s="22"/>
      <c r="Z73" s="22"/>
      <c r="AA73" s="22"/>
    </row>
    <row r="74" spans="1:27" ht="12.75" customHeight="1" x14ac:dyDescent="0.2">
      <c r="A74" s="53">
        <v>1001</v>
      </c>
      <c r="J74" s="25">
        <v>7</v>
      </c>
      <c r="K74" s="30">
        <v>1</v>
      </c>
      <c r="L74" s="114"/>
      <c r="M74" s="3"/>
      <c r="O74" s="3"/>
      <c r="P74" s="21">
        <v>7</v>
      </c>
      <c r="Q74" s="22"/>
      <c r="R74" s="3"/>
      <c r="T74" s="23"/>
      <c r="U74" s="22"/>
      <c r="V74" s="22"/>
      <c r="W74" s="22"/>
      <c r="X74" s="22"/>
      <c r="Y74" s="22"/>
      <c r="Z74" s="22"/>
      <c r="AA74" s="22"/>
    </row>
    <row r="75" spans="1:27" ht="12.75" customHeight="1" x14ac:dyDescent="0.2">
      <c r="A75" s="53">
        <v>1002</v>
      </c>
      <c r="J75" s="25">
        <v>5</v>
      </c>
      <c r="K75" s="30">
        <v>1</v>
      </c>
      <c r="L75" s="114"/>
      <c r="M75" s="3"/>
      <c r="O75" s="3"/>
      <c r="P75" s="21">
        <v>5</v>
      </c>
      <c r="Q75" s="22"/>
      <c r="R75" s="3"/>
      <c r="T75" s="23"/>
      <c r="U75" s="22"/>
      <c r="V75" s="22"/>
      <c r="W75" s="22"/>
      <c r="X75" s="22"/>
      <c r="Y75" s="22"/>
      <c r="Z75" s="22"/>
      <c r="AA75" s="22"/>
    </row>
    <row r="76" spans="1:27" ht="12.75" customHeight="1" x14ac:dyDescent="0.2">
      <c r="A76" s="53">
        <v>1101</v>
      </c>
      <c r="J76" s="25">
        <v>4</v>
      </c>
      <c r="K76" s="30">
        <v>4</v>
      </c>
      <c r="L76" s="114"/>
      <c r="M76" s="3"/>
      <c r="O76" s="3"/>
      <c r="P76" s="21">
        <v>4</v>
      </c>
      <c r="Q76" s="22"/>
      <c r="R76" s="3"/>
      <c r="T76" s="23"/>
      <c r="U76" s="22"/>
      <c r="V76" s="22"/>
      <c r="W76" s="22"/>
      <c r="X76" s="22"/>
      <c r="Y76" s="22"/>
      <c r="Z76" s="22"/>
      <c r="AA76" s="22"/>
    </row>
    <row r="77" spans="1:27" ht="12.75" customHeight="1" x14ac:dyDescent="0.2">
      <c r="K77" s="25">
        <f>SUM(K74:K76)</f>
        <v>6</v>
      </c>
      <c r="L77" s="114">
        <f>K69/B61</f>
        <v>0</v>
      </c>
      <c r="M77" s="3">
        <f>K77/B61</f>
        <v>8.8235294117647065E-2</v>
      </c>
      <c r="N77" s="3">
        <f>M77-L77</f>
        <v>8.8235294117647065E-2</v>
      </c>
      <c r="O77" s="3"/>
      <c r="T77" s="23" t="s">
        <v>39</v>
      </c>
      <c r="U77" s="22">
        <f t="shared" ref="U77:U81" si="12">Q21</f>
        <v>1</v>
      </c>
      <c r="V77" s="22">
        <f t="shared" ref="V77:V79" si="13">Q44</f>
        <v>1</v>
      </c>
      <c r="W77" s="22">
        <f>Q64</f>
        <v>0.94117647058823528</v>
      </c>
      <c r="X77" s="22"/>
      <c r="Y77" s="22"/>
      <c r="Z77" s="22"/>
      <c r="AA77" s="22"/>
    </row>
    <row r="78" spans="1:27" ht="12.75" customHeight="1" x14ac:dyDescent="0.3">
      <c r="A78" s="38" t="s">
        <v>75</v>
      </c>
      <c r="L78" s="114"/>
      <c r="M78" s="3"/>
      <c r="O78" s="3"/>
      <c r="T78" s="23" t="s">
        <v>40</v>
      </c>
      <c r="U78" s="22">
        <f t="shared" si="12"/>
        <v>0.88888888888888884</v>
      </c>
      <c r="V78" s="22">
        <f t="shared" si="13"/>
        <v>0.95</v>
      </c>
      <c r="W78" s="22" t="s">
        <v>27</v>
      </c>
      <c r="X78" s="22"/>
      <c r="Y78" s="22"/>
      <c r="Z78" s="22"/>
      <c r="AA78" s="22"/>
    </row>
    <row r="79" spans="1:27" ht="25.5" customHeight="1" x14ac:dyDescent="0.2">
      <c r="B79" s="308" t="s">
        <v>2</v>
      </c>
      <c r="C79" s="309"/>
      <c r="D79" s="309"/>
      <c r="E79" s="309"/>
      <c r="F79" s="309"/>
      <c r="G79" s="309"/>
      <c r="H79" s="309"/>
      <c r="I79" s="309"/>
      <c r="J79" s="309"/>
      <c r="L79" s="145" t="s">
        <v>3</v>
      </c>
      <c r="M79" s="4" t="s">
        <v>4</v>
      </c>
      <c r="N79" s="5" t="s">
        <v>5</v>
      </c>
      <c r="O79" s="4" t="s">
        <v>6</v>
      </c>
      <c r="P79" s="6" t="s">
        <v>7</v>
      </c>
      <c r="Q79" s="6" t="s">
        <v>8</v>
      </c>
      <c r="R79" s="7" t="s">
        <v>9</v>
      </c>
      <c r="T79" s="23" t="s">
        <v>41</v>
      </c>
      <c r="U79" s="22">
        <f t="shared" si="12"/>
        <v>0.95833333333333337</v>
      </c>
      <c r="V79" s="22">
        <f t="shared" si="13"/>
        <v>0.94736842105263153</v>
      </c>
      <c r="W79" s="22" t="s">
        <v>27</v>
      </c>
      <c r="X79" s="22"/>
      <c r="Y79" s="22"/>
    </row>
    <row r="80" spans="1:27" ht="12.75" customHeight="1" x14ac:dyDescent="0.2">
      <c r="A80" s="135" t="s">
        <v>10</v>
      </c>
      <c r="B80" s="136">
        <v>1</v>
      </c>
      <c r="C80" s="136">
        <v>2</v>
      </c>
      <c r="D80" s="136">
        <v>3</v>
      </c>
      <c r="E80" s="136">
        <v>4</v>
      </c>
      <c r="F80" s="136">
        <v>5</v>
      </c>
      <c r="G80" s="136">
        <v>6</v>
      </c>
      <c r="H80" s="136">
        <v>7</v>
      </c>
      <c r="I80" s="136">
        <v>8</v>
      </c>
      <c r="J80" s="136">
        <v>9</v>
      </c>
      <c r="K80" s="137" t="s">
        <v>11</v>
      </c>
      <c r="L80" s="268"/>
      <c r="M80" s="11"/>
      <c r="N80" s="12"/>
      <c r="O80" s="13"/>
      <c r="P80" s="14"/>
      <c r="Q80" s="14"/>
      <c r="R80" s="3"/>
      <c r="T80" s="26" t="s">
        <v>42</v>
      </c>
      <c r="U80" s="22">
        <f t="shared" si="12"/>
        <v>0.82608695652173914</v>
      </c>
      <c r="V80" s="22" t="s">
        <v>27</v>
      </c>
      <c r="W80" s="22" t="s">
        <v>27</v>
      </c>
      <c r="X80" s="22"/>
      <c r="Y80" s="22"/>
    </row>
    <row r="81" spans="1:25" ht="12.75" customHeight="1" x14ac:dyDescent="0.2">
      <c r="A81" s="53" t="s">
        <v>23</v>
      </c>
      <c r="B81" s="10">
        <v>62</v>
      </c>
      <c r="C81" s="10"/>
      <c r="D81" s="10"/>
      <c r="E81" s="10"/>
      <c r="F81" s="10"/>
      <c r="G81" s="10"/>
      <c r="H81" s="10"/>
      <c r="I81" s="10"/>
      <c r="J81" s="10"/>
      <c r="K81" s="30"/>
      <c r="L81" s="268"/>
      <c r="M81" s="11"/>
      <c r="N81" s="12"/>
      <c r="O81" s="13"/>
      <c r="P81" s="17">
        <f>B81</f>
        <v>62</v>
      </c>
      <c r="Q81" s="14"/>
      <c r="R81" s="3"/>
      <c r="T81" s="26" t="s">
        <v>43</v>
      </c>
      <c r="U81" s="22">
        <f t="shared" si="12"/>
        <v>0.94736842105263153</v>
      </c>
      <c r="V81" s="22" t="s">
        <v>27</v>
      </c>
      <c r="W81" s="22" t="s">
        <v>27</v>
      </c>
      <c r="X81" s="24"/>
      <c r="Y81" s="24"/>
    </row>
    <row r="82" spans="1:25" ht="12.75" customHeight="1" x14ac:dyDescent="0.2">
      <c r="A82" s="53" t="s">
        <v>48</v>
      </c>
      <c r="C82" s="25">
        <v>19</v>
      </c>
      <c r="K82" s="30"/>
      <c r="L82" s="114"/>
      <c r="M82" s="3"/>
      <c r="O82" s="13">
        <f>C82/B81</f>
        <v>0.30645161290322581</v>
      </c>
      <c r="P82" s="21">
        <v>19</v>
      </c>
      <c r="Q82" s="22">
        <f t="shared" ref="Q82:Q89" si="14">P82/P81</f>
        <v>0.30645161290322581</v>
      </c>
      <c r="R82" s="3">
        <f t="shared" ref="R82:R89" si="15">100%-Q82</f>
        <v>0.69354838709677424</v>
      </c>
      <c r="T82" s="26" t="s">
        <v>44</v>
      </c>
      <c r="U82" s="22" t="s">
        <v>27</v>
      </c>
      <c r="V82" s="22" t="s">
        <v>27</v>
      </c>
      <c r="W82" s="22" t="s">
        <v>27</v>
      </c>
    </row>
    <row r="83" spans="1:25" ht="12.75" customHeight="1" x14ac:dyDescent="0.2">
      <c r="A83" s="53" t="s">
        <v>49</v>
      </c>
      <c r="D83" s="25">
        <v>11</v>
      </c>
      <c r="K83" s="30"/>
      <c r="L83" s="114"/>
      <c r="M83" s="3"/>
      <c r="O83" s="3">
        <f>D83/C82</f>
        <v>0.57894736842105265</v>
      </c>
      <c r="P83" s="21">
        <v>12</v>
      </c>
      <c r="Q83" s="22">
        <f t="shared" si="14"/>
        <v>0.63157894736842102</v>
      </c>
      <c r="R83" s="3">
        <f t="shared" si="15"/>
        <v>0.36842105263157898</v>
      </c>
      <c r="T83" s="28"/>
      <c r="U83" s="22"/>
      <c r="V83" s="22"/>
      <c r="W83" s="22"/>
    </row>
    <row r="84" spans="1:25" ht="12.75" customHeight="1" x14ac:dyDescent="0.2">
      <c r="A84" s="28" t="s">
        <v>50</v>
      </c>
      <c r="E84" s="25">
        <v>10</v>
      </c>
      <c r="K84" s="30"/>
      <c r="L84" s="114"/>
      <c r="M84" s="3"/>
      <c r="O84" s="3">
        <f>E84/D83</f>
        <v>0.90909090909090906</v>
      </c>
      <c r="P84" s="21">
        <v>13</v>
      </c>
      <c r="Q84" s="22">
        <f t="shared" si="14"/>
        <v>1.0833333333333333</v>
      </c>
      <c r="R84" s="3">
        <f t="shared" si="15"/>
        <v>-8.3333333333333259E-2</v>
      </c>
    </row>
    <row r="85" spans="1:25" ht="12.75" customHeight="1" x14ac:dyDescent="0.2">
      <c r="A85" s="53" t="s">
        <v>51</v>
      </c>
      <c r="F85" s="25">
        <v>9</v>
      </c>
      <c r="K85" s="30"/>
      <c r="L85" s="114"/>
      <c r="M85" s="3"/>
      <c r="O85" s="3">
        <f>F85/E84</f>
        <v>0.9</v>
      </c>
      <c r="P85" s="21">
        <v>12</v>
      </c>
      <c r="Q85" s="22">
        <f t="shared" si="14"/>
        <v>0.92307692307692313</v>
      </c>
      <c r="R85" s="3">
        <f t="shared" si="15"/>
        <v>7.6923076923076872E-2</v>
      </c>
    </row>
    <row r="86" spans="1:25" ht="12.75" customHeight="1" x14ac:dyDescent="0.2">
      <c r="A86" s="53" t="s">
        <v>52</v>
      </c>
      <c r="G86" s="25">
        <v>8</v>
      </c>
      <c r="K86" s="30"/>
      <c r="L86" s="114"/>
      <c r="M86" s="3"/>
      <c r="O86" s="3">
        <f>G86/F85</f>
        <v>0.88888888888888884</v>
      </c>
      <c r="P86" s="21">
        <v>11</v>
      </c>
      <c r="Q86" s="22">
        <f t="shared" si="14"/>
        <v>0.91666666666666663</v>
      </c>
      <c r="R86" s="3">
        <f t="shared" si="15"/>
        <v>8.333333333333337E-2</v>
      </c>
    </row>
    <row r="87" spans="1:25" ht="12.75" customHeight="1" x14ac:dyDescent="0.2">
      <c r="A87" s="53" t="s">
        <v>53</v>
      </c>
      <c r="H87" s="25">
        <v>4</v>
      </c>
      <c r="K87" s="30"/>
      <c r="L87" s="114"/>
      <c r="M87" s="3"/>
      <c r="O87" s="3">
        <f>H87/G86</f>
        <v>0.5</v>
      </c>
      <c r="P87" s="21">
        <v>11</v>
      </c>
      <c r="Q87" s="22">
        <f t="shared" si="14"/>
        <v>1</v>
      </c>
      <c r="R87" s="3">
        <f t="shared" si="15"/>
        <v>0</v>
      </c>
    </row>
    <row r="88" spans="1:25" ht="12.75" customHeight="1" x14ac:dyDescent="0.2">
      <c r="A88" s="53" t="s">
        <v>54</v>
      </c>
      <c r="I88" s="25">
        <v>4</v>
      </c>
      <c r="K88" s="30"/>
      <c r="L88" s="114"/>
      <c r="M88" s="3"/>
      <c r="O88" s="3">
        <f>I88/H87</f>
        <v>1</v>
      </c>
      <c r="P88" s="21">
        <v>11</v>
      </c>
      <c r="Q88" s="22">
        <f t="shared" si="14"/>
        <v>1</v>
      </c>
      <c r="R88" s="3">
        <f t="shared" si="15"/>
        <v>0</v>
      </c>
    </row>
    <row r="89" spans="1:25" ht="12.75" customHeight="1" x14ac:dyDescent="0.2">
      <c r="A89" s="53" t="s">
        <v>55</v>
      </c>
      <c r="J89" s="25">
        <v>4</v>
      </c>
      <c r="K89" s="30">
        <v>0</v>
      </c>
      <c r="L89" s="114"/>
      <c r="M89" s="3"/>
      <c r="O89" s="3">
        <f>J89/I88</f>
        <v>1</v>
      </c>
      <c r="P89" s="21">
        <v>11</v>
      </c>
      <c r="Q89" s="22">
        <f t="shared" si="14"/>
        <v>1</v>
      </c>
      <c r="R89" s="3">
        <f t="shared" si="15"/>
        <v>0</v>
      </c>
    </row>
    <row r="90" spans="1:25" ht="12.75" customHeight="1" x14ac:dyDescent="0.2">
      <c r="A90" s="53" t="s">
        <v>56</v>
      </c>
      <c r="J90" s="25">
        <v>3</v>
      </c>
      <c r="K90" s="30">
        <v>1</v>
      </c>
      <c r="L90" s="114"/>
      <c r="M90" s="3"/>
      <c r="O90" s="3"/>
      <c r="P90" s="21">
        <v>7</v>
      </c>
      <c r="Q90" s="22"/>
      <c r="R90" s="3"/>
    </row>
    <row r="91" spans="1:25" ht="12.75" customHeight="1" x14ac:dyDescent="0.2">
      <c r="A91" s="53" t="s">
        <v>57</v>
      </c>
      <c r="J91" s="25">
        <v>2</v>
      </c>
      <c r="K91" s="30"/>
      <c r="L91" s="114"/>
      <c r="M91" s="3"/>
      <c r="O91" s="3"/>
      <c r="P91" s="21">
        <v>4</v>
      </c>
      <c r="Q91" s="22"/>
      <c r="R91" s="3"/>
    </row>
    <row r="92" spans="1:25" ht="12.75" customHeight="1" x14ac:dyDescent="0.2">
      <c r="A92" s="53">
        <v>1001</v>
      </c>
      <c r="J92" s="25">
        <v>2</v>
      </c>
      <c r="K92" s="30"/>
      <c r="L92" s="114"/>
      <c r="M92" s="3"/>
      <c r="O92" s="3"/>
      <c r="P92" s="21">
        <v>2</v>
      </c>
      <c r="Q92" s="22"/>
      <c r="R92" s="3"/>
    </row>
    <row r="93" spans="1:25" ht="12.75" customHeight="1" x14ac:dyDescent="0.2">
      <c r="A93" s="53">
        <v>1002</v>
      </c>
      <c r="J93" s="25">
        <v>3</v>
      </c>
      <c r="K93" s="30">
        <v>1</v>
      </c>
      <c r="L93" s="114"/>
      <c r="M93" s="3"/>
      <c r="O93" s="3"/>
      <c r="P93" s="21">
        <v>3</v>
      </c>
      <c r="Q93" s="22"/>
      <c r="R93" s="3"/>
    </row>
    <row r="94" spans="1:25" ht="12.75" customHeight="1" x14ac:dyDescent="0.2">
      <c r="A94" s="53">
        <v>1101</v>
      </c>
      <c r="J94" s="25">
        <v>1</v>
      </c>
      <c r="K94" s="30">
        <v>1</v>
      </c>
      <c r="L94" s="114"/>
      <c r="M94" s="3"/>
      <c r="O94" s="3"/>
      <c r="P94" s="21">
        <v>1</v>
      </c>
      <c r="Q94" s="22"/>
      <c r="R94" s="3"/>
    </row>
    <row r="95" spans="1:25" ht="12.75" customHeight="1" x14ac:dyDescent="0.2">
      <c r="A95" s="53">
        <v>1102</v>
      </c>
      <c r="J95" s="25">
        <v>1</v>
      </c>
      <c r="K95" s="30"/>
      <c r="L95" s="114"/>
      <c r="M95" s="3"/>
      <c r="O95" s="3"/>
      <c r="P95" s="21">
        <v>1</v>
      </c>
      <c r="Q95" s="22"/>
      <c r="R95" s="3"/>
    </row>
    <row r="96" spans="1:25" ht="12.75" customHeight="1" x14ac:dyDescent="0.2">
      <c r="K96" s="25">
        <f>SUM(K89:K94)</f>
        <v>3</v>
      </c>
      <c r="L96" s="114">
        <f>K89/B81</f>
        <v>0</v>
      </c>
      <c r="M96" s="3">
        <f>K96/B81</f>
        <v>4.8387096774193547E-2</v>
      </c>
      <c r="N96" s="3">
        <f>M96-L96</f>
        <v>4.8387096774193547E-2</v>
      </c>
      <c r="O96" s="3"/>
    </row>
    <row r="97" spans="1:30" ht="12.75" customHeight="1" x14ac:dyDescent="0.3">
      <c r="A97" s="38" t="s">
        <v>78</v>
      </c>
      <c r="L97" s="114"/>
      <c r="M97" s="3"/>
      <c r="O97" s="3"/>
    </row>
    <row r="98" spans="1:30" ht="25.5" customHeight="1" x14ac:dyDescent="0.2">
      <c r="B98" s="308" t="s">
        <v>2</v>
      </c>
      <c r="C98" s="309"/>
      <c r="D98" s="309"/>
      <c r="E98" s="309"/>
      <c r="F98" s="309"/>
      <c r="G98" s="309"/>
      <c r="H98" s="309"/>
      <c r="I98" s="309"/>
      <c r="J98" s="309"/>
      <c r="L98" s="145" t="s">
        <v>3</v>
      </c>
      <c r="M98" s="4" t="s">
        <v>4</v>
      </c>
      <c r="N98" s="5" t="s">
        <v>5</v>
      </c>
      <c r="O98" s="4" t="s">
        <v>6</v>
      </c>
      <c r="P98" s="6" t="s">
        <v>7</v>
      </c>
      <c r="Q98" s="6" t="s">
        <v>8</v>
      </c>
      <c r="R98" s="7" t="s">
        <v>9</v>
      </c>
    </row>
    <row r="99" spans="1:30" ht="12.75" customHeight="1" x14ac:dyDescent="0.2">
      <c r="A99" s="135" t="s">
        <v>10</v>
      </c>
      <c r="B99" s="136">
        <v>1</v>
      </c>
      <c r="C99" s="136">
        <v>2</v>
      </c>
      <c r="D99" s="136">
        <v>3</v>
      </c>
      <c r="E99" s="136">
        <v>4</v>
      </c>
      <c r="F99" s="136">
        <v>5</v>
      </c>
      <c r="G99" s="136">
        <v>6</v>
      </c>
      <c r="H99" s="136">
        <v>7</v>
      </c>
      <c r="I99" s="136">
        <v>8</v>
      </c>
      <c r="J99" s="136">
        <v>9</v>
      </c>
      <c r="K99" s="137" t="s">
        <v>11</v>
      </c>
      <c r="L99" s="268"/>
      <c r="M99" s="11"/>
      <c r="N99" s="12"/>
      <c r="O99" s="13"/>
      <c r="P99" s="14"/>
      <c r="Q99" s="14"/>
      <c r="R99" s="3"/>
    </row>
    <row r="100" spans="1:30" ht="12.75" customHeight="1" x14ac:dyDescent="0.2">
      <c r="A100" s="53" t="s">
        <v>49</v>
      </c>
      <c r="B100" s="10">
        <v>39</v>
      </c>
      <c r="C100" s="10"/>
      <c r="D100" s="10"/>
      <c r="E100" s="10"/>
      <c r="F100" s="10"/>
      <c r="G100" s="10"/>
      <c r="H100" s="10"/>
      <c r="I100" s="10"/>
      <c r="J100" s="10"/>
      <c r="K100" s="30"/>
      <c r="L100" s="268"/>
      <c r="M100" s="11"/>
      <c r="N100" s="12"/>
      <c r="O100" s="13"/>
      <c r="P100" s="17">
        <f>B100</f>
        <v>39</v>
      </c>
      <c r="Q100" s="14"/>
      <c r="R100" s="3"/>
    </row>
    <row r="101" spans="1:30" ht="12.75" customHeight="1" x14ac:dyDescent="0.2">
      <c r="A101" s="28" t="s">
        <v>50</v>
      </c>
      <c r="C101" s="25">
        <v>10</v>
      </c>
      <c r="K101" s="30"/>
      <c r="L101" s="114"/>
      <c r="M101" s="3"/>
      <c r="O101" s="13">
        <f>C101/B100</f>
        <v>0.25641025641025639</v>
      </c>
      <c r="P101" s="21">
        <v>20</v>
      </c>
      <c r="Q101" s="22">
        <f t="shared" ref="Q101:Q108" si="16">P101/P100</f>
        <v>0.51282051282051277</v>
      </c>
      <c r="R101" s="3">
        <f t="shared" ref="R101:R108" si="17">100%-Q101</f>
        <v>0.48717948717948723</v>
      </c>
    </row>
    <row r="102" spans="1:30" ht="12.75" customHeight="1" x14ac:dyDescent="0.2">
      <c r="A102" s="53" t="s">
        <v>51</v>
      </c>
      <c r="D102" s="25">
        <v>10</v>
      </c>
      <c r="K102" s="30"/>
      <c r="L102" s="114"/>
      <c r="M102" s="3"/>
      <c r="O102" s="3">
        <f>D102/C101</f>
        <v>1</v>
      </c>
      <c r="P102" s="21">
        <v>16</v>
      </c>
      <c r="Q102" s="22">
        <f t="shared" si="16"/>
        <v>0.8</v>
      </c>
      <c r="R102" s="3">
        <f t="shared" si="17"/>
        <v>0.19999999999999996</v>
      </c>
      <c r="T102" s="2"/>
      <c r="U102" s="8" t="s">
        <v>45</v>
      </c>
      <c r="V102" s="8"/>
      <c r="W102" s="8"/>
      <c r="X102" s="8"/>
      <c r="Y102" s="8"/>
      <c r="Z102" s="8"/>
      <c r="AA102" s="8"/>
      <c r="AB102" s="8"/>
      <c r="AC102" s="8"/>
      <c r="AD102" s="8"/>
    </row>
    <row r="103" spans="1:30" ht="12.75" customHeight="1" x14ac:dyDescent="0.2">
      <c r="A103" s="53" t="s">
        <v>52</v>
      </c>
      <c r="E103" s="25">
        <v>9</v>
      </c>
      <c r="K103" s="30"/>
      <c r="L103" s="114"/>
      <c r="M103" s="3"/>
      <c r="O103" s="3">
        <f>E103/D102</f>
        <v>0.9</v>
      </c>
      <c r="P103" s="21">
        <v>12</v>
      </c>
      <c r="Q103" s="22">
        <f t="shared" si="16"/>
        <v>0.75</v>
      </c>
      <c r="R103" s="3">
        <f t="shared" si="17"/>
        <v>0.25</v>
      </c>
      <c r="T103" s="2"/>
      <c r="U103" s="8"/>
      <c r="V103" s="8"/>
      <c r="W103" s="8"/>
      <c r="X103" s="8"/>
      <c r="Y103" s="8"/>
      <c r="Z103" s="8"/>
      <c r="AA103" s="8"/>
      <c r="AB103" s="8"/>
      <c r="AC103" s="8"/>
      <c r="AD103" s="8"/>
    </row>
    <row r="104" spans="1:30" ht="12.75" customHeight="1" x14ac:dyDescent="0.2">
      <c r="A104" s="53" t="s">
        <v>53</v>
      </c>
      <c r="F104" s="25">
        <v>3</v>
      </c>
      <c r="K104" s="30"/>
      <c r="L104" s="114"/>
      <c r="M104" s="3"/>
      <c r="O104" s="3">
        <f>F104/E103</f>
        <v>0.33333333333333331</v>
      </c>
      <c r="P104" s="21">
        <v>11</v>
      </c>
      <c r="Q104" s="22">
        <f t="shared" si="16"/>
        <v>0.91666666666666663</v>
      </c>
      <c r="R104" s="3">
        <f t="shared" si="17"/>
        <v>8.333333333333337E-2</v>
      </c>
      <c r="T104" s="2"/>
      <c r="U104" s="8"/>
      <c r="V104" s="8"/>
      <c r="W104" s="8"/>
      <c r="X104" s="8"/>
      <c r="Y104" s="8"/>
      <c r="Z104" s="8"/>
      <c r="AA104" s="8"/>
      <c r="AB104" s="8"/>
      <c r="AC104" s="8"/>
      <c r="AD104" s="8"/>
    </row>
    <row r="105" spans="1:30" ht="12.75" customHeight="1" x14ac:dyDescent="0.2">
      <c r="A105" s="53" t="s">
        <v>54</v>
      </c>
      <c r="G105" s="25">
        <v>3</v>
      </c>
      <c r="K105" s="30"/>
      <c r="L105" s="114"/>
      <c r="M105" s="3"/>
      <c r="O105" s="3">
        <f>G105/F104</f>
        <v>1</v>
      </c>
      <c r="P105" s="21">
        <v>9</v>
      </c>
      <c r="Q105" s="22">
        <f t="shared" si="16"/>
        <v>0.81818181818181823</v>
      </c>
      <c r="R105" s="3">
        <f t="shared" si="17"/>
        <v>0.18181818181818177</v>
      </c>
      <c r="T105" s="2"/>
      <c r="U105" s="8"/>
      <c r="V105" s="8"/>
      <c r="W105" s="8"/>
      <c r="X105" s="8"/>
      <c r="Y105" s="8"/>
      <c r="Z105" s="8"/>
      <c r="AA105" s="8"/>
      <c r="AB105" s="8"/>
      <c r="AC105" s="8"/>
      <c r="AD105" s="8"/>
    </row>
    <row r="106" spans="1:30" ht="12.75" customHeight="1" x14ac:dyDescent="0.2">
      <c r="A106" s="53" t="s">
        <v>55</v>
      </c>
      <c r="H106" s="25">
        <v>3</v>
      </c>
      <c r="K106" s="30"/>
      <c r="L106" s="114"/>
      <c r="M106" s="3"/>
      <c r="O106" s="3">
        <f>H106/G105</f>
        <v>1</v>
      </c>
      <c r="P106" s="21">
        <v>9</v>
      </c>
      <c r="Q106" s="22">
        <f t="shared" si="16"/>
        <v>1</v>
      </c>
      <c r="R106" s="3">
        <f t="shared" si="17"/>
        <v>0</v>
      </c>
      <c r="T106" s="2"/>
      <c r="U106" s="8"/>
      <c r="V106" s="8"/>
      <c r="W106" s="8"/>
      <c r="X106" s="8"/>
      <c r="Y106" s="8"/>
      <c r="Z106" s="8"/>
      <c r="AA106" s="8"/>
      <c r="AB106" s="8"/>
      <c r="AC106" s="8"/>
      <c r="AD106" s="8"/>
    </row>
    <row r="107" spans="1:30" ht="12.75" customHeight="1" x14ac:dyDescent="0.2">
      <c r="A107" s="53" t="s">
        <v>56</v>
      </c>
      <c r="I107" s="25">
        <v>3</v>
      </c>
      <c r="K107" s="30"/>
      <c r="L107" s="114"/>
      <c r="M107" s="3"/>
      <c r="O107" s="3">
        <f>I107/H106</f>
        <v>1</v>
      </c>
      <c r="P107" s="21">
        <v>9</v>
      </c>
      <c r="Q107" s="22">
        <f t="shared" si="16"/>
        <v>1</v>
      </c>
      <c r="R107" s="3">
        <f t="shared" si="17"/>
        <v>0</v>
      </c>
      <c r="T107" s="2"/>
      <c r="U107" s="8"/>
      <c r="V107" s="8"/>
      <c r="W107" s="8"/>
      <c r="X107" s="8"/>
      <c r="Y107" s="8"/>
      <c r="Z107" s="8"/>
      <c r="AA107" s="8"/>
      <c r="AB107" s="8"/>
      <c r="AC107" s="8"/>
      <c r="AD107" s="8"/>
    </row>
    <row r="108" spans="1:30" ht="12.75" customHeight="1" x14ac:dyDescent="0.2">
      <c r="A108" s="53" t="s">
        <v>57</v>
      </c>
      <c r="J108" s="25">
        <v>3</v>
      </c>
      <c r="K108" s="30">
        <v>1</v>
      </c>
      <c r="L108" s="114"/>
      <c r="M108" s="3"/>
      <c r="O108" s="3">
        <f>J108/I107</f>
        <v>1</v>
      </c>
      <c r="P108" s="21">
        <v>9</v>
      </c>
      <c r="Q108" s="22">
        <f t="shared" si="16"/>
        <v>1</v>
      </c>
      <c r="R108" s="3">
        <f t="shared" si="17"/>
        <v>0</v>
      </c>
      <c r="T108" s="2"/>
      <c r="U108" s="8"/>
      <c r="V108" s="8"/>
      <c r="W108" s="8"/>
      <c r="X108" s="8"/>
      <c r="Y108" s="8"/>
      <c r="Z108" s="8"/>
      <c r="AA108" s="8"/>
      <c r="AB108" s="8"/>
      <c r="AC108" s="8"/>
      <c r="AD108" s="8"/>
    </row>
    <row r="109" spans="1:30" ht="12.75" customHeight="1" x14ac:dyDescent="0.2">
      <c r="A109" s="53">
        <v>1001</v>
      </c>
      <c r="I109" s="25">
        <v>5</v>
      </c>
      <c r="K109" s="30"/>
      <c r="L109" s="114"/>
      <c r="M109" s="3"/>
      <c r="O109" s="3"/>
      <c r="P109" s="21">
        <v>6</v>
      </c>
      <c r="Q109" s="22"/>
      <c r="R109" s="3"/>
      <c r="T109" s="2"/>
      <c r="U109" s="8"/>
      <c r="V109" s="8"/>
      <c r="W109" s="8"/>
      <c r="X109" s="8"/>
      <c r="Y109" s="8"/>
      <c r="Z109" s="8"/>
      <c r="AA109" s="8"/>
      <c r="AB109" s="8"/>
      <c r="AC109" s="8"/>
      <c r="AD109" s="8"/>
    </row>
    <row r="110" spans="1:30" ht="12.75" customHeight="1" x14ac:dyDescent="0.2">
      <c r="A110" s="53">
        <v>1002</v>
      </c>
      <c r="J110" s="25">
        <v>7</v>
      </c>
      <c r="K110" s="30">
        <v>1</v>
      </c>
      <c r="L110" s="114"/>
      <c r="M110" s="3"/>
      <c r="O110" s="3"/>
      <c r="P110" s="21">
        <v>8</v>
      </c>
      <c r="Q110" s="22"/>
      <c r="R110" s="3"/>
      <c r="T110" s="2"/>
      <c r="U110" s="8"/>
      <c r="V110" s="8"/>
      <c r="W110" s="8"/>
      <c r="X110" s="8"/>
      <c r="Y110" s="8"/>
      <c r="Z110" s="8"/>
      <c r="AA110" s="8"/>
      <c r="AB110" s="8"/>
      <c r="AC110" s="8"/>
      <c r="AD110" s="8"/>
    </row>
    <row r="111" spans="1:30" ht="12.75" customHeight="1" x14ac:dyDescent="0.2">
      <c r="A111" s="53">
        <v>1101</v>
      </c>
      <c r="J111" s="25">
        <v>3</v>
      </c>
      <c r="K111" s="30">
        <v>1</v>
      </c>
      <c r="L111" s="114"/>
      <c r="M111" s="3"/>
      <c r="O111" s="3"/>
      <c r="P111" s="21">
        <v>7</v>
      </c>
      <c r="Q111" s="22"/>
      <c r="R111" s="3"/>
      <c r="T111" s="2"/>
      <c r="U111" s="8"/>
      <c r="V111" s="8"/>
      <c r="W111" s="8"/>
      <c r="X111" s="8"/>
      <c r="Y111" s="8"/>
      <c r="Z111" s="8"/>
      <c r="AA111" s="8"/>
      <c r="AB111" s="8"/>
      <c r="AC111" s="8"/>
      <c r="AD111" s="8"/>
    </row>
    <row r="112" spans="1:30" ht="12.75" customHeight="1" x14ac:dyDescent="0.2">
      <c r="A112" s="53">
        <v>1102</v>
      </c>
      <c r="J112" s="25">
        <v>2</v>
      </c>
      <c r="K112" s="30"/>
      <c r="L112" s="114"/>
      <c r="M112" s="3"/>
      <c r="O112" s="3"/>
      <c r="P112" s="21">
        <v>2</v>
      </c>
      <c r="Q112" s="22"/>
      <c r="R112" s="3"/>
      <c r="T112" s="2"/>
      <c r="U112" s="8"/>
      <c r="V112" s="8"/>
      <c r="W112" s="8"/>
      <c r="X112" s="8"/>
      <c r="Y112" s="8"/>
      <c r="Z112" s="8"/>
      <c r="AA112" s="8"/>
      <c r="AB112" s="8"/>
      <c r="AC112" s="8"/>
      <c r="AD112" s="8"/>
    </row>
    <row r="113" spans="1:30" ht="12.75" customHeight="1" x14ac:dyDescent="0.2">
      <c r="A113" s="53">
        <v>1201</v>
      </c>
      <c r="J113" s="25">
        <v>1</v>
      </c>
      <c r="K113" s="30">
        <v>1</v>
      </c>
      <c r="L113" s="114"/>
      <c r="M113" s="3"/>
      <c r="O113" s="3"/>
      <c r="P113" s="21">
        <v>3</v>
      </c>
      <c r="Q113" s="22"/>
      <c r="R113" s="3"/>
      <c r="T113" s="2"/>
      <c r="U113" s="8"/>
      <c r="V113" s="8"/>
      <c r="W113" s="8"/>
      <c r="X113" s="8"/>
      <c r="Y113" s="8"/>
      <c r="Z113" s="8"/>
      <c r="AA113" s="8"/>
      <c r="AB113" s="8"/>
      <c r="AC113" s="8"/>
      <c r="AD113" s="8"/>
    </row>
    <row r="114" spans="1:30" ht="12.75" customHeight="1" x14ac:dyDescent="0.2">
      <c r="A114" s="53">
        <v>1202</v>
      </c>
      <c r="J114" s="25">
        <v>1</v>
      </c>
      <c r="K114" s="30"/>
      <c r="L114" s="114"/>
      <c r="M114" s="3"/>
      <c r="O114" s="3"/>
      <c r="P114" s="21">
        <v>1</v>
      </c>
      <c r="Q114" s="22"/>
      <c r="R114" s="3"/>
      <c r="T114" s="2"/>
      <c r="U114" s="8"/>
      <c r="V114" s="8"/>
      <c r="W114" s="8"/>
      <c r="X114" s="8"/>
      <c r="Y114" s="8"/>
      <c r="Z114" s="8"/>
      <c r="AA114" s="8"/>
      <c r="AB114" s="8"/>
      <c r="AC114" s="8"/>
      <c r="AD114" s="8"/>
    </row>
    <row r="115" spans="1:30" ht="12.75" customHeight="1" x14ac:dyDescent="0.2">
      <c r="K115" s="25">
        <f>SUM(K108:K113)</f>
        <v>4</v>
      </c>
      <c r="L115" s="114">
        <f>K108/B100</f>
        <v>2.564102564102564E-2</v>
      </c>
      <c r="M115" s="3">
        <f>K115/B100</f>
        <v>0.10256410256410256</v>
      </c>
      <c r="N115" s="3">
        <f>M115-L115</f>
        <v>7.6923076923076927E-2</v>
      </c>
      <c r="O115" s="3"/>
      <c r="U115" s="15" t="s">
        <v>12</v>
      </c>
      <c r="V115" s="143"/>
      <c r="W115" s="143"/>
      <c r="X115" s="143"/>
      <c r="Y115" s="143"/>
      <c r="Z115" s="143"/>
      <c r="AA115" s="143"/>
      <c r="AB115" s="143"/>
      <c r="AC115" s="143"/>
      <c r="AD115" s="143"/>
    </row>
    <row r="116" spans="1:30" ht="12.75" customHeight="1" x14ac:dyDescent="0.3">
      <c r="A116" s="38"/>
      <c r="D116" s="122"/>
      <c r="L116" s="114"/>
      <c r="M116" s="3"/>
      <c r="O116" s="3"/>
      <c r="T116" s="18" t="s">
        <v>13</v>
      </c>
      <c r="U116" s="20" t="s">
        <v>17</v>
      </c>
      <c r="V116" s="20" t="s">
        <v>19</v>
      </c>
      <c r="W116" s="20" t="s">
        <v>21</v>
      </c>
      <c r="X116" s="20" t="s">
        <v>23</v>
      </c>
    </row>
    <row r="117" spans="1:30" ht="12.75" customHeight="1" x14ac:dyDescent="0.3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L117" s="269"/>
      <c r="M117" s="7"/>
      <c r="N117" s="49"/>
      <c r="O117" s="7"/>
      <c r="P117" s="6"/>
      <c r="Q117" s="6"/>
      <c r="R117" s="7"/>
      <c r="T117" s="23" t="s">
        <v>37</v>
      </c>
      <c r="U117" s="22">
        <f t="shared" ref="U117:U123" si="18">R19</f>
        <v>0.29629629629629628</v>
      </c>
      <c r="V117" s="22">
        <f t="shared" ref="V117:V121" si="19">R42</f>
        <v>0.5</v>
      </c>
      <c r="W117" s="22">
        <f t="shared" ref="W117:W119" si="20">R62</f>
        <v>0.42647058823529416</v>
      </c>
      <c r="X117" s="22">
        <f>R82</f>
        <v>0.69354838709677424</v>
      </c>
      <c r="Y117" s="22"/>
      <c r="Z117" s="3"/>
      <c r="AA117" s="3"/>
      <c r="AB117" s="3"/>
    </row>
    <row r="118" spans="1:30" ht="12.75" customHeight="1" x14ac:dyDescent="0.3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"/>
      <c r="L118" s="114"/>
      <c r="M118" s="3"/>
      <c r="O118" s="3"/>
      <c r="P118" s="14"/>
      <c r="Q118" s="14"/>
      <c r="R118" s="3"/>
      <c r="T118" s="23" t="s">
        <v>38</v>
      </c>
      <c r="U118" s="22">
        <f t="shared" si="18"/>
        <v>0.28947368421052633</v>
      </c>
      <c r="V118" s="22">
        <f t="shared" si="19"/>
        <v>0.2592592592592593</v>
      </c>
      <c r="W118" s="22">
        <f t="shared" si="20"/>
        <v>0.12820512820512819</v>
      </c>
      <c r="X118" s="22"/>
      <c r="Y118" s="22"/>
      <c r="Z118" s="3"/>
      <c r="AA118" s="3"/>
    </row>
    <row r="119" spans="1:30" ht="12.75" customHeight="1" x14ac:dyDescent="0.3">
      <c r="A119" s="38" t="s">
        <v>81</v>
      </c>
      <c r="L119" s="114"/>
      <c r="M119" s="3"/>
      <c r="O119" s="3"/>
      <c r="T119" s="23" t="s">
        <v>39</v>
      </c>
      <c r="U119" s="22">
        <f t="shared" si="18"/>
        <v>0</v>
      </c>
      <c r="V119" s="22">
        <f t="shared" si="19"/>
        <v>0</v>
      </c>
      <c r="W119" s="22">
        <f t="shared" si="20"/>
        <v>5.8823529411764719E-2</v>
      </c>
      <c r="X119" s="22"/>
      <c r="Y119" s="22"/>
      <c r="Z119" s="3"/>
      <c r="AA119" s="3"/>
    </row>
    <row r="120" spans="1:30" ht="25.5" customHeight="1" x14ac:dyDescent="0.2">
      <c r="B120" s="308" t="s">
        <v>2</v>
      </c>
      <c r="C120" s="309"/>
      <c r="D120" s="309"/>
      <c r="E120" s="309"/>
      <c r="F120" s="309"/>
      <c r="G120" s="309"/>
      <c r="H120" s="309"/>
      <c r="I120" s="309"/>
      <c r="J120" s="309"/>
      <c r="L120" s="145" t="s">
        <v>3</v>
      </c>
      <c r="M120" s="4" t="s">
        <v>4</v>
      </c>
      <c r="N120" s="5" t="s">
        <v>5</v>
      </c>
      <c r="O120" s="4" t="s">
        <v>6</v>
      </c>
      <c r="P120" s="6" t="s">
        <v>7</v>
      </c>
      <c r="Q120" s="6" t="s">
        <v>8</v>
      </c>
      <c r="R120" s="7" t="s">
        <v>9</v>
      </c>
      <c r="T120" s="23" t="s">
        <v>40</v>
      </c>
      <c r="U120" s="22">
        <f t="shared" si="18"/>
        <v>0.11111111111111116</v>
      </c>
      <c r="V120" s="22">
        <f t="shared" si="19"/>
        <v>5.0000000000000044E-2</v>
      </c>
      <c r="W120" s="22" t="s">
        <v>27</v>
      </c>
      <c r="X120" s="22"/>
      <c r="Y120" s="22"/>
      <c r="Z120" s="3"/>
      <c r="AA120" s="3"/>
    </row>
    <row r="121" spans="1:30" ht="12.75" customHeight="1" x14ac:dyDescent="0.2">
      <c r="A121" s="135" t="s">
        <v>10</v>
      </c>
      <c r="B121" s="136">
        <v>1</v>
      </c>
      <c r="C121" s="136">
        <v>2</v>
      </c>
      <c r="D121" s="136">
        <v>3</v>
      </c>
      <c r="E121" s="136">
        <v>4</v>
      </c>
      <c r="F121" s="136">
        <v>5</v>
      </c>
      <c r="G121" s="136">
        <v>6</v>
      </c>
      <c r="H121" s="136">
        <v>7</v>
      </c>
      <c r="I121" s="136">
        <v>8</v>
      </c>
      <c r="J121" s="136">
        <v>9</v>
      </c>
      <c r="K121" s="137" t="s">
        <v>11</v>
      </c>
      <c r="L121" s="268"/>
      <c r="M121" s="11"/>
      <c r="N121" s="12"/>
      <c r="O121" s="13"/>
      <c r="P121" s="14"/>
      <c r="Q121" s="14"/>
      <c r="R121" s="3"/>
      <c r="T121" s="23" t="s">
        <v>41</v>
      </c>
      <c r="U121" s="22">
        <f t="shared" si="18"/>
        <v>4.166666666666663E-2</v>
      </c>
      <c r="V121" s="22">
        <f t="shared" si="19"/>
        <v>5.2631578947368474E-2</v>
      </c>
      <c r="W121" s="22" t="s">
        <v>27</v>
      </c>
      <c r="X121" s="22"/>
      <c r="Y121" s="22"/>
      <c r="Z121" s="3"/>
      <c r="AA121" s="3"/>
    </row>
    <row r="122" spans="1:30" ht="12.75" customHeight="1" x14ac:dyDescent="0.2">
      <c r="A122" s="53" t="s">
        <v>51</v>
      </c>
      <c r="B122" s="10">
        <v>43</v>
      </c>
      <c r="C122" s="10"/>
      <c r="D122" s="10"/>
      <c r="E122" s="10"/>
      <c r="F122" s="10"/>
      <c r="G122" s="10"/>
      <c r="H122" s="10"/>
      <c r="I122" s="10"/>
      <c r="J122" s="10"/>
      <c r="K122" s="30"/>
      <c r="L122" s="268"/>
      <c r="M122" s="11"/>
      <c r="N122" s="12"/>
      <c r="O122" s="13"/>
      <c r="P122" s="17">
        <f>B122</f>
        <v>43</v>
      </c>
      <c r="Q122" s="14"/>
      <c r="R122" s="3"/>
      <c r="T122" s="26" t="s">
        <v>42</v>
      </c>
      <c r="U122" s="22">
        <f t="shared" si="18"/>
        <v>0.17391304347826086</v>
      </c>
      <c r="V122" s="22" t="s">
        <v>27</v>
      </c>
      <c r="W122" s="22" t="s">
        <v>27</v>
      </c>
      <c r="X122" s="24"/>
      <c r="Y122" s="24"/>
    </row>
    <row r="123" spans="1:30" ht="12.75" customHeight="1" x14ac:dyDescent="0.2">
      <c r="A123" s="53" t="s">
        <v>52</v>
      </c>
      <c r="C123" s="25">
        <v>23</v>
      </c>
      <c r="K123" s="30"/>
      <c r="L123" s="114"/>
      <c r="M123" s="3"/>
      <c r="O123" s="13">
        <f>C123/B122</f>
        <v>0.53488372093023251</v>
      </c>
      <c r="P123" s="21">
        <v>23</v>
      </c>
      <c r="Q123" s="22">
        <f t="shared" ref="Q123:Q130" si="21">P123/P122</f>
        <v>0.53488372093023251</v>
      </c>
      <c r="R123" s="3">
        <f t="shared" ref="R123:R130" si="22">100%-Q123</f>
        <v>0.46511627906976749</v>
      </c>
      <c r="T123" s="26" t="s">
        <v>43</v>
      </c>
      <c r="U123" s="22">
        <f t="shared" si="18"/>
        <v>5.2631578947368474E-2</v>
      </c>
      <c r="V123" s="22" t="s">
        <v>27</v>
      </c>
      <c r="W123" s="22" t="s">
        <v>27</v>
      </c>
      <c r="X123" s="24"/>
      <c r="Y123" s="24"/>
    </row>
    <row r="124" spans="1:30" ht="12.75" customHeight="1" x14ac:dyDescent="0.2">
      <c r="A124" s="53" t="s">
        <v>53</v>
      </c>
      <c r="D124" s="25">
        <v>13</v>
      </c>
      <c r="K124" s="30"/>
      <c r="L124" s="114"/>
      <c r="M124" s="3"/>
      <c r="O124" s="3">
        <f>D124/C123</f>
        <v>0.56521739130434778</v>
      </c>
      <c r="P124" s="21">
        <v>16</v>
      </c>
      <c r="Q124" s="22">
        <f t="shared" si="21"/>
        <v>0.69565217391304346</v>
      </c>
      <c r="R124" s="3">
        <f t="shared" si="22"/>
        <v>0.30434782608695654</v>
      </c>
      <c r="T124" s="26" t="s">
        <v>44</v>
      </c>
      <c r="U124" s="22" t="s">
        <v>27</v>
      </c>
      <c r="V124" s="22" t="s">
        <v>27</v>
      </c>
      <c r="W124" s="22" t="s">
        <v>27</v>
      </c>
      <c r="X124" s="22"/>
      <c r="Y124" s="24"/>
      <c r="Z124" s="24"/>
      <c r="AA124" s="24"/>
      <c r="AB124" s="24"/>
      <c r="AC124" s="24"/>
      <c r="AD124" s="24"/>
    </row>
    <row r="125" spans="1:30" ht="12.75" customHeight="1" x14ac:dyDescent="0.2">
      <c r="A125" s="53" t="s">
        <v>54</v>
      </c>
      <c r="E125" s="25">
        <v>10</v>
      </c>
      <c r="K125" s="30"/>
      <c r="L125" s="114"/>
      <c r="M125" s="3"/>
      <c r="O125" s="3">
        <f>E125/D124</f>
        <v>0.76923076923076927</v>
      </c>
      <c r="P125" s="21">
        <v>16</v>
      </c>
      <c r="Q125" s="22">
        <f t="shared" si="21"/>
        <v>1</v>
      </c>
      <c r="R125" s="3">
        <f t="shared" si="22"/>
        <v>0</v>
      </c>
      <c r="T125" s="39"/>
      <c r="U125" s="37"/>
      <c r="V125" s="37"/>
      <c r="W125" s="37"/>
      <c r="X125" s="40"/>
      <c r="Y125" s="40"/>
      <c r="Z125" s="40"/>
      <c r="AA125" s="40"/>
      <c r="AB125" s="40"/>
      <c r="AC125" s="40"/>
      <c r="AD125" s="40"/>
    </row>
    <row r="126" spans="1:30" ht="12.75" customHeight="1" x14ac:dyDescent="0.2">
      <c r="A126" s="53" t="s">
        <v>55</v>
      </c>
      <c r="F126" s="25">
        <v>7</v>
      </c>
      <c r="K126" s="30"/>
      <c r="L126" s="114"/>
      <c r="M126" s="3"/>
      <c r="O126" s="3">
        <f>F126/E125</f>
        <v>0.7</v>
      </c>
      <c r="P126" s="21">
        <v>16</v>
      </c>
      <c r="Q126" s="22">
        <f t="shared" si="21"/>
        <v>1</v>
      </c>
      <c r="R126" s="3">
        <f t="shared" si="22"/>
        <v>0</v>
      </c>
      <c r="T126" s="28"/>
      <c r="U126" s="37"/>
      <c r="V126" s="37"/>
      <c r="W126" s="37"/>
      <c r="X126" s="40"/>
      <c r="Y126" s="40"/>
      <c r="Z126" s="40"/>
      <c r="AA126" s="40"/>
      <c r="AB126" s="40"/>
      <c r="AC126" s="40"/>
      <c r="AD126" s="40"/>
    </row>
    <row r="127" spans="1:30" ht="12.75" customHeight="1" x14ac:dyDescent="0.2">
      <c r="A127" s="53" t="s">
        <v>56</v>
      </c>
      <c r="G127" s="25">
        <v>7</v>
      </c>
      <c r="K127" s="30"/>
      <c r="L127" s="114"/>
      <c r="M127" s="3"/>
      <c r="O127" s="3">
        <f>G127/F126</f>
        <v>1</v>
      </c>
      <c r="P127" s="21">
        <v>14</v>
      </c>
      <c r="Q127" s="22">
        <f t="shared" si="21"/>
        <v>0.875</v>
      </c>
      <c r="R127" s="3">
        <f t="shared" si="22"/>
        <v>0.125</v>
      </c>
      <c r="T127" s="28"/>
      <c r="U127" s="37"/>
      <c r="V127" s="37"/>
      <c r="W127" s="37"/>
      <c r="X127" s="40"/>
      <c r="Y127" s="40"/>
      <c r="Z127" s="40"/>
      <c r="AA127" s="40"/>
      <c r="AB127" s="40"/>
      <c r="AC127" s="40"/>
      <c r="AD127" s="40"/>
    </row>
    <row r="128" spans="1:30" ht="12.75" customHeight="1" x14ac:dyDescent="0.2">
      <c r="A128" s="53" t="s">
        <v>57</v>
      </c>
      <c r="H128" s="25">
        <v>7</v>
      </c>
      <c r="K128" s="30"/>
      <c r="L128" s="114"/>
      <c r="M128" s="3"/>
      <c r="O128" s="3">
        <f>H128/G127</f>
        <v>1</v>
      </c>
      <c r="P128" s="21">
        <v>15</v>
      </c>
      <c r="Q128" s="22">
        <f t="shared" si="21"/>
        <v>1.0714285714285714</v>
      </c>
      <c r="R128" s="3">
        <f t="shared" si="22"/>
        <v>-7.1428571428571397E-2</v>
      </c>
      <c r="T128" s="28"/>
      <c r="U128" s="37"/>
      <c r="V128" s="37"/>
      <c r="W128" s="37"/>
      <c r="X128" s="40"/>
      <c r="Y128" s="40"/>
      <c r="Z128" s="40"/>
      <c r="AA128" s="40"/>
      <c r="AB128" s="40"/>
      <c r="AC128" s="40"/>
      <c r="AD128" s="40"/>
    </row>
    <row r="129" spans="1:30" ht="12.75" customHeight="1" x14ac:dyDescent="0.2">
      <c r="A129" s="53">
        <v>1001</v>
      </c>
      <c r="I129" s="25">
        <v>7</v>
      </c>
      <c r="K129" s="30"/>
      <c r="L129" s="114"/>
      <c r="M129" s="3"/>
      <c r="O129" s="3">
        <f>I129/H128</f>
        <v>1</v>
      </c>
      <c r="P129" s="21">
        <v>14</v>
      </c>
      <c r="Q129" s="22">
        <f t="shared" si="21"/>
        <v>0.93333333333333335</v>
      </c>
      <c r="R129" s="3">
        <f t="shared" si="22"/>
        <v>6.6666666666666652E-2</v>
      </c>
      <c r="T129" s="28"/>
      <c r="U129" s="37"/>
      <c r="V129" s="37"/>
      <c r="W129" s="37"/>
      <c r="X129" s="40"/>
      <c r="Y129" s="40"/>
      <c r="Z129" s="40"/>
      <c r="AA129" s="40"/>
      <c r="AB129" s="40"/>
      <c r="AC129" s="40"/>
      <c r="AD129" s="40"/>
    </row>
    <row r="130" spans="1:30" ht="12.75" customHeight="1" x14ac:dyDescent="0.2">
      <c r="A130" s="53">
        <v>1002</v>
      </c>
      <c r="J130" s="25">
        <v>7</v>
      </c>
      <c r="K130" s="30">
        <v>0</v>
      </c>
      <c r="L130" s="114"/>
      <c r="M130" s="3"/>
      <c r="O130" s="3">
        <f>J130/I129</f>
        <v>1</v>
      </c>
      <c r="P130" s="21">
        <v>13</v>
      </c>
      <c r="Q130" s="22">
        <f t="shared" si="21"/>
        <v>0.9285714285714286</v>
      </c>
      <c r="R130" s="3">
        <f t="shared" si="22"/>
        <v>7.1428571428571397E-2</v>
      </c>
      <c r="T130" s="28"/>
      <c r="U130" s="37"/>
      <c r="V130" s="37"/>
      <c r="W130" s="37"/>
      <c r="X130" s="40"/>
      <c r="Y130" s="40"/>
      <c r="Z130" s="40"/>
      <c r="AA130" s="40"/>
      <c r="AB130" s="40"/>
      <c r="AC130" s="40"/>
      <c r="AD130" s="40"/>
    </row>
    <row r="131" spans="1:30" ht="12.75" customHeight="1" x14ac:dyDescent="0.2">
      <c r="A131" s="53">
        <v>1101</v>
      </c>
      <c r="J131" s="25">
        <v>4</v>
      </c>
      <c r="K131" s="30">
        <v>2</v>
      </c>
      <c r="L131" s="114"/>
      <c r="M131" s="3"/>
      <c r="O131" s="3"/>
      <c r="P131" s="21">
        <v>12</v>
      </c>
      <c r="Q131" s="22"/>
      <c r="R131" s="3"/>
      <c r="T131" s="28"/>
      <c r="U131" s="37"/>
      <c r="V131" s="37"/>
      <c r="W131" s="37"/>
      <c r="X131" s="40"/>
      <c r="Y131" s="40"/>
      <c r="Z131" s="40"/>
      <c r="AA131" s="40"/>
      <c r="AB131" s="40"/>
      <c r="AC131" s="40"/>
      <c r="AD131" s="40"/>
    </row>
    <row r="132" spans="1:30" ht="12.75" customHeight="1" x14ac:dyDescent="0.2">
      <c r="A132" s="53">
        <v>1102</v>
      </c>
      <c r="J132" s="25">
        <v>7</v>
      </c>
      <c r="K132" s="30"/>
      <c r="L132" s="114"/>
      <c r="M132" s="3"/>
      <c r="O132" s="3"/>
      <c r="P132" s="21">
        <v>10</v>
      </c>
      <c r="Q132" s="22"/>
      <c r="R132" s="3"/>
      <c r="T132" s="28"/>
      <c r="U132" s="37"/>
      <c r="V132" s="37"/>
      <c r="W132" s="37"/>
      <c r="X132" s="40"/>
      <c r="Y132" s="40"/>
      <c r="Z132" s="40"/>
      <c r="AA132" s="40"/>
      <c r="AB132" s="40"/>
      <c r="AC132" s="40"/>
      <c r="AD132" s="40"/>
    </row>
    <row r="133" spans="1:30" ht="12.75" customHeight="1" x14ac:dyDescent="0.2">
      <c r="A133" s="53">
        <v>1201</v>
      </c>
      <c r="J133" s="25">
        <v>4</v>
      </c>
      <c r="K133" s="30">
        <v>2</v>
      </c>
      <c r="L133" s="114"/>
      <c r="M133" s="3"/>
      <c r="O133" s="3"/>
      <c r="P133" s="21">
        <v>6</v>
      </c>
      <c r="Q133" s="22"/>
      <c r="R133" s="3"/>
      <c r="T133" s="28"/>
      <c r="U133" s="37"/>
      <c r="V133" s="37"/>
      <c r="W133" s="37"/>
      <c r="X133" s="40"/>
      <c r="Y133" s="40"/>
      <c r="Z133" s="40"/>
      <c r="AA133" s="40"/>
      <c r="AB133" s="40"/>
      <c r="AC133" s="40"/>
      <c r="AD133" s="40"/>
    </row>
    <row r="134" spans="1:30" ht="12.75" customHeight="1" x14ac:dyDescent="0.2">
      <c r="A134" s="53">
        <v>1202</v>
      </c>
      <c r="J134" s="25">
        <v>3</v>
      </c>
      <c r="K134" s="30"/>
      <c r="L134" s="114"/>
      <c r="M134" s="3"/>
      <c r="O134" s="3"/>
      <c r="P134" s="21">
        <v>3</v>
      </c>
      <c r="Q134" s="22"/>
      <c r="R134" s="3"/>
      <c r="T134" s="28"/>
      <c r="U134" s="37"/>
      <c r="V134" s="37"/>
      <c r="W134" s="37"/>
      <c r="X134" s="40"/>
      <c r="Y134" s="40"/>
      <c r="Z134" s="40"/>
      <c r="AA134" s="40"/>
      <c r="AB134" s="40"/>
      <c r="AC134" s="40"/>
      <c r="AD134" s="40"/>
    </row>
    <row r="135" spans="1:30" ht="12.75" customHeight="1" x14ac:dyDescent="0.2">
      <c r="A135" s="53">
        <v>1301</v>
      </c>
      <c r="J135" s="25">
        <v>2</v>
      </c>
      <c r="K135" s="30">
        <v>1</v>
      </c>
      <c r="L135" s="114"/>
      <c r="M135" s="3"/>
      <c r="O135" s="3"/>
      <c r="P135" s="21">
        <v>2</v>
      </c>
      <c r="Q135" s="22"/>
      <c r="R135" s="3"/>
      <c r="T135" s="28"/>
      <c r="U135" s="37"/>
      <c r="V135" s="37"/>
      <c r="W135" s="37"/>
      <c r="X135" s="40"/>
      <c r="Y135" s="40"/>
      <c r="Z135" s="40"/>
      <c r="AA135" s="40"/>
      <c r="AB135" s="40"/>
      <c r="AC135" s="40"/>
      <c r="AD135" s="40"/>
    </row>
    <row r="136" spans="1:30" ht="12.75" customHeight="1" x14ac:dyDescent="0.2">
      <c r="A136" s="53"/>
      <c r="K136" s="30"/>
      <c r="L136" s="114"/>
      <c r="M136" s="3"/>
      <c r="O136" s="3"/>
      <c r="P136" s="21"/>
      <c r="Q136" s="22"/>
      <c r="R136" s="3"/>
      <c r="T136" s="28"/>
      <c r="U136" s="37"/>
      <c r="V136" s="37"/>
      <c r="W136" s="37"/>
      <c r="X136" s="40"/>
      <c r="Y136" s="40"/>
      <c r="Z136" s="40"/>
      <c r="AA136" s="40"/>
      <c r="AB136" s="40"/>
      <c r="AC136" s="40"/>
      <c r="AD136" s="40"/>
    </row>
    <row r="137" spans="1:30" ht="12.75" customHeight="1" x14ac:dyDescent="0.2">
      <c r="K137" s="25">
        <f>SUM(K130:K136)</f>
        <v>5</v>
      </c>
      <c r="L137" s="114">
        <f>K130/B122</f>
        <v>0</v>
      </c>
      <c r="M137" s="3">
        <f>K137/B122</f>
        <v>0.11627906976744186</v>
      </c>
      <c r="N137" s="3">
        <f>M137-L137</f>
        <v>0.11627906976744186</v>
      </c>
      <c r="O137" s="3"/>
      <c r="T137" s="28"/>
      <c r="U137" s="37"/>
      <c r="V137" s="37"/>
      <c r="W137" s="40"/>
      <c r="X137" s="40"/>
      <c r="Y137" s="40"/>
      <c r="Z137" s="40"/>
      <c r="AA137" s="40"/>
      <c r="AB137" s="40"/>
      <c r="AC137" s="40"/>
      <c r="AD137" s="40"/>
    </row>
    <row r="138" spans="1:30" ht="12.75" customHeight="1" x14ac:dyDescent="0.3">
      <c r="A138" s="38" t="s">
        <v>89</v>
      </c>
      <c r="L138" s="114"/>
      <c r="M138" s="3"/>
      <c r="O138" s="3"/>
      <c r="T138" s="28"/>
      <c r="U138" s="37"/>
      <c r="V138" s="40"/>
      <c r="W138" s="40"/>
      <c r="X138" s="40"/>
      <c r="Y138" s="40"/>
      <c r="Z138" s="40"/>
      <c r="AA138" s="40"/>
      <c r="AB138" s="40"/>
      <c r="AC138" s="40"/>
      <c r="AD138" s="40"/>
    </row>
    <row r="139" spans="1:30" ht="25.5" customHeight="1" x14ac:dyDescent="0.2">
      <c r="B139" s="308" t="s">
        <v>2</v>
      </c>
      <c r="C139" s="309"/>
      <c r="D139" s="309"/>
      <c r="E139" s="309"/>
      <c r="F139" s="309"/>
      <c r="G139" s="309"/>
      <c r="H139" s="309"/>
      <c r="I139" s="309"/>
      <c r="J139" s="309"/>
      <c r="L139" s="145" t="s">
        <v>3</v>
      </c>
      <c r="M139" s="4" t="s">
        <v>4</v>
      </c>
      <c r="N139" s="5" t="s">
        <v>5</v>
      </c>
      <c r="O139" s="4" t="s">
        <v>6</v>
      </c>
      <c r="P139" s="6" t="s">
        <v>7</v>
      </c>
      <c r="Q139" s="6" t="s">
        <v>8</v>
      </c>
      <c r="R139" s="7" t="s">
        <v>9</v>
      </c>
      <c r="T139" s="29"/>
      <c r="U139" s="8" t="s">
        <v>47</v>
      </c>
      <c r="V139" s="37"/>
      <c r="W139" s="37"/>
      <c r="X139" s="37"/>
      <c r="Y139" s="37"/>
      <c r="Z139" s="37"/>
      <c r="AA139" s="37"/>
      <c r="AB139" s="37"/>
      <c r="AC139" s="37"/>
      <c r="AD139" s="37"/>
    </row>
    <row r="140" spans="1:30" ht="12.75" customHeight="1" x14ac:dyDescent="0.2">
      <c r="A140" s="135" t="s">
        <v>10</v>
      </c>
      <c r="B140" s="136">
        <v>1</v>
      </c>
      <c r="C140" s="136">
        <v>2</v>
      </c>
      <c r="D140" s="136">
        <v>3</v>
      </c>
      <c r="E140" s="136">
        <v>4</v>
      </c>
      <c r="F140" s="136">
        <v>5</v>
      </c>
      <c r="G140" s="136">
        <v>6</v>
      </c>
      <c r="H140" s="136">
        <v>7</v>
      </c>
      <c r="I140" s="136">
        <v>8</v>
      </c>
      <c r="J140" s="136">
        <v>9</v>
      </c>
      <c r="K140" s="137" t="s">
        <v>11</v>
      </c>
      <c r="L140" s="268"/>
      <c r="M140" s="11"/>
      <c r="N140" s="12"/>
      <c r="O140" s="13"/>
      <c r="P140" s="14"/>
      <c r="Q140" s="14"/>
      <c r="R140" s="3"/>
      <c r="T140" s="41" t="s">
        <v>13</v>
      </c>
      <c r="U140" s="44" t="s">
        <v>17</v>
      </c>
      <c r="V140" s="44" t="s">
        <v>19</v>
      </c>
      <c r="W140" s="44" t="s">
        <v>21</v>
      </c>
      <c r="X140" s="44" t="s">
        <v>23</v>
      </c>
      <c r="Y140" s="44" t="s">
        <v>48</v>
      </c>
      <c r="Z140" s="44" t="s">
        <v>49</v>
      </c>
      <c r="AA140" s="44" t="s">
        <v>51</v>
      </c>
      <c r="AB140" s="44" t="s">
        <v>53</v>
      </c>
      <c r="AC140" s="44" t="s">
        <v>55</v>
      </c>
      <c r="AD140" s="44" t="s">
        <v>57</v>
      </c>
    </row>
    <row r="141" spans="1:30" ht="12.75" customHeight="1" x14ac:dyDescent="0.3">
      <c r="A141" s="53" t="s">
        <v>53</v>
      </c>
      <c r="B141" s="10">
        <v>23</v>
      </c>
      <c r="C141" s="10"/>
      <c r="D141" s="10"/>
      <c r="E141" s="10"/>
      <c r="F141" s="10"/>
      <c r="G141" s="10"/>
      <c r="H141" s="10"/>
      <c r="I141" s="10"/>
      <c r="J141" s="10"/>
      <c r="K141" s="30"/>
      <c r="L141" s="268"/>
      <c r="M141" s="11"/>
      <c r="N141" s="12"/>
      <c r="O141" s="13"/>
      <c r="P141" s="17">
        <f>B141</f>
        <v>23</v>
      </c>
      <c r="Q141" s="14"/>
      <c r="R141" s="3"/>
      <c r="T141" s="45" t="s">
        <v>37</v>
      </c>
      <c r="U141" s="46">
        <f>P20/P18</f>
        <v>0.5</v>
      </c>
      <c r="V141" s="46">
        <f>P43/P41</f>
        <v>0.37037037037037035</v>
      </c>
      <c r="W141" s="46">
        <f>P63/P61</f>
        <v>0.5</v>
      </c>
      <c r="X141" s="46">
        <f>P83/P81</f>
        <v>0.19354838709677419</v>
      </c>
      <c r="Y141" s="46" t="s">
        <v>134</v>
      </c>
      <c r="Z141" s="46">
        <f>P102/P100</f>
        <v>0.41025641025641024</v>
      </c>
      <c r="AA141" s="46">
        <f>P124/P122</f>
        <v>0.37209302325581395</v>
      </c>
      <c r="AB141" s="46">
        <f>P143/P141</f>
        <v>0.30434782608695654</v>
      </c>
      <c r="AC141" s="46" t="e">
        <f t="shared" ref="AC141:AD141" si="23">#REF!/#REF!</f>
        <v>#REF!</v>
      </c>
      <c r="AD141" s="46" t="e">
        <f t="shared" si="23"/>
        <v>#REF!</v>
      </c>
    </row>
    <row r="142" spans="1:30" ht="12.75" customHeight="1" x14ac:dyDescent="0.2">
      <c r="A142" s="53" t="s">
        <v>54</v>
      </c>
      <c r="C142" s="25">
        <v>11</v>
      </c>
      <c r="K142" s="30"/>
      <c r="L142" s="114"/>
      <c r="M142" s="3"/>
      <c r="O142" s="13">
        <f>C142/B141</f>
        <v>0.47826086956521741</v>
      </c>
      <c r="P142" s="21">
        <v>11</v>
      </c>
      <c r="Q142" s="22">
        <f t="shared" ref="Q142:Q149" si="24">P142/P141</f>
        <v>0.47826086956521741</v>
      </c>
      <c r="R142" s="3">
        <f t="shared" ref="R142:R149" si="25">100%-Q142</f>
        <v>0.52173913043478259</v>
      </c>
      <c r="T142" s="2"/>
      <c r="U142" s="8"/>
      <c r="V142" s="37"/>
      <c r="W142" s="37"/>
      <c r="X142" s="37"/>
      <c r="Y142" s="37"/>
      <c r="Z142" s="37"/>
      <c r="AA142" s="37"/>
      <c r="AB142" s="37"/>
      <c r="AC142" s="37"/>
      <c r="AD142" s="37"/>
    </row>
    <row r="143" spans="1:30" ht="12.75" customHeight="1" x14ac:dyDescent="0.2">
      <c r="A143" s="53" t="s">
        <v>55</v>
      </c>
      <c r="D143" s="25">
        <v>7</v>
      </c>
      <c r="K143" s="30"/>
      <c r="L143" s="114"/>
      <c r="M143" s="3"/>
      <c r="O143" s="3">
        <f>D143/C142</f>
        <v>0.63636363636363635</v>
      </c>
      <c r="P143" s="21">
        <v>7</v>
      </c>
      <c r="Q143" s="22">
        <f t="shared" si="24"/>
        <v>0.63636363636363635</v>
      </c>
      <c r="R143" s="3">
        <f t="shared" si="25"/>
        <v>0.36363636363636365</v>
      </c>
    </row>
    <row r="144" spans="1:30" ht="12.75" customHeight="1" x14ac:dyDescent="0.2">
      <c r="A144" s="53" t="s">
        <v>56</v>
      </c>
      <c r="E144" s="25">
        <v>5</v>
      </c>
      <c r="K144" s="30"/>
      <c r="L144" s="114"/>
      <c r="M144" s="3"/>
      <c r="O144" s="3">
        <f>E144/D143</f>
        <v>0.7142857142857143</v>
      </c>
      <c r="P144" s="21">
        <v>6</v>
      </c>
      <c r="Q144" s="22">
        <f t="shared" si="24"/>
        <v>0.8571428571428571</v>
      </c>
      <c r="R144" s="3">
        <f t="shared" si="25"/>
        <v>0.1428571428571429</v>
      </c>
    </row>
    <row r="145" spans="1:22" ht="12.75" customHeight="1" x14ac:dyDescent="0.2">
      <c r="A145" s="53" t="s">
        <v>57</v>
      </c>
      <c r="F145" s="25">
        <v>5</v>
      </c>
      <c r="K145" s="30"/>
      <c r="L145" s="114"/>
      <c r="M145" s="3"/>
      <c r="O145" s="3">
        <f>F145/E144</f>
        <v>1</v>
      </c>
      <c r="P145" s="21">
        <v>5</v>
      </c>
      <c r="Q145" s="22">
        <f t="shared" si="24"/>
        <v>0.83333333333333337</v>
      </c>
      <c r="R145" s="3">
        <f t="shared" si="25"/>
        <v>0.16666666666666663</v>
      </c>
    </row>
    <row r="146" spans="1:22" ht="12.75" customHeight="1" x14ac:dyDescent="0.2">
      <c r="A146" s="53">
        <v>1001</v>
      </c>
      <c r="G146" s="25">
        <v>5</v>
      </c>
      <c r="K146" s="30"/>
      <c r="L146" s="114"/>
      <c r="M146" s="3"/>
      <c r="O146" s="3">
        <f>G146/F145</f>
        <v>1</v>
      </c>
      <c r="P146" s="21">
        <v>5</v>
      </c>
      <c r="Q146" s="22">
        <f t="shared" si="24"/>
        <v>1</v>
      </c>
      <c r="R146" s="3">
        <f t="shared" si="25"/>
        <v>0</v>
      </c>
    </row>
    <row r="147" spans="1:22" ht="12.75" customHeight="1" x14ac:dyDescent="0.2">
      <c r="A147" s="53">
        <v>1002</v>
      </c>
      <c r="H147" s="25">
        <v>5</v>
      </c>
      <c r="K147" s="30"/>
      <c r="L147" s="114"/>
      <c r="M147" s="3"/>
      <c r="O147" s="3">
        <f>H147/G146</f>
        <v>1</v>
      </c>
      <c r="P147" s="21">
        <v>5</v>
      </c>
      <c r="Q147" s="22">
        <f t="shared" si="24"/>
        <v>1</v>
      </c>
      <c r="R147" s="3">
        <f t="shared" si="25"/>
        <v>0</v>
      </c>
    </row>
    <row r="148" spans="1:22" ht="12.75" customHeight="1" x14ac:dyDescent="0.2">
      <c r="A148" s="53">
        <v>1101</v>
      </c>
      <c r="I148" s="25">
        <v>4</v>
      </c>
      <c r="K148" s="30"/>
      <c r="L148" s="114"/>
      <c r="M148" s="3"/>
      <c r="O148" s="3">
        <f>I148/H147</f>
        <v>0.8</v>
      </c>
      <c r="P148" s="21">
        <v>5</v>
      </c>
      <c r="Q148" s="22">
        <f t="shared" si="24"/>
        <v>1</v>
      </c>
      <c r="R148" s="3">
        <f t="shared" si="25"/>
        <v>0</v>
      </c>
    </row>
    <row r="149" spans="1:22" ht="12.75" customHeight="1" x14ac:dyDescent="0.2">
      <c r="A149" s="53">
        <v>1102</v>
      </c>
      <c r="J149" s="25">
        <v>4</v>
      </c>
      <c r="K149" s="30">
        <v>1</v>
      </c>
      <c r="L149" s="114"/>
      <c r="M149" s="3"/>
      <c r="O149" s="3">
        <f>J149/I148</f>
        <v>1</v>
      </c>
      <c r="P149" s="21">
        <v>5</v>
      </c>
      <c r="Q149" s="22">
        <f t="shared" si="24"/>
        <v>1</v>
      </c>
      <c r="R149" s="3">
        <f t="shared" si="25"/>
        <v>0</v>
      </c>
    </row>
    <row r="150" spans="1:22" ht="12.75" customHeight="1" x14ac:dyDescent="0.2">
      <c r="A150" s="53">
        <v>1201</v>
      </c>
      <c r="J150" s="25">
        <v>1</v>
      </c>
      <c r="K150" s="30">
        <v>1</v>
      </c>
      <c r="L150" s="114"/>
      <c r="M150" s="3"/>
      <c r="O150" s="3"/>
      <c r="P150" s="21">
        <v>4</v>
      </c>
      <c r="Q150" s="22"/>
      <c r="R150" s="3"/>
      <c r="S150" s="29" t="s">
        <v>83</v>
      </c>
      <c r="T150" s="29">
        <v>4</v>
      </c>
      <c r="U150" s="29">
        <f>K153</f>
        <v>4</v>
      </c>
      <c r="V150" s="29" t="s">
        <v>11</v>
      </c>
    </row>
    <row r="151" spans="1:22" ht="12.75" customHeight="1" x14ac:dyDescent="0.2">
      <c r="A151" s="53">
        <v>1202</v>
      </c>
      <c r="J151" s="25">
        <v>3</v>
      </c>
      <c r="K151" s="30"/>
      <c r="L151" s="114"/>
      <c r="M151" s="3"/>
      <c r="O151" s="3"/>
      <c r="P151" s="21">
        <v>3</v>
      </c>
      <c r="Q151" s="22"/>
      <c r="R151" s="3"/>
      <c r="S151" s="29" t="s">
        <v>85</v>
      </c>
      <c r="T151" s="22">
        <f>T150/B141</f>
        <v>0.17391304347826086</v>
      </c>
      <c r="U151" s="22">
        <f>T150/U150</f>
        <v>1</v>
      </c>
      <c r="V151" s="29" t="s">
        <v>86</v>
      </c>
    </row>
    <row r="152" spans="1:22" ht="12.75" customHeight="1" x14ac:dyDescent="0.2">
      <c r="A152" s="53">
        <v>1301</v>
      </c>
      <c r="J152" s="25">
        <v>2</v>
      </c>
      <c r="K152" s="30">
        <v>2</v>
      </c>
      <c r="L152" s="114"/>
      <c r="M152" s="3"/>
      <c r="O152" s="3"/>
      <c r="P152" s="21">
        <v>2</v>
      </c>
      <c r="Q152" s="22"/>
      <c r="R152" s="3"/>
    </row>
    <row r="153" spans="1:22" ht="12.75" customHeight="1" x14ac:dyDescent="0.2">
      <c r="K153" s="25">
        <f>SUM(K149:K152)</f>
        <v>4</v>
      </c>
      <c r="L153" s="114">
        <f>K149/B141</f>
        <v>4.3478260869565216E-2</v>
      </c>
      <c r="M153" s="3">
        <f>K153/B141</f>
        <v>0.17391304347826086</v>
      </c>
      <c r="N153" s="3">
        <f>M153-L153</f>
        <v>0.13043478260869565</v>
      </c>
      <c r="O153" s="3"/>
    </row>
    <row r="154" spans="1:22" ht="12.75" customHeight="1" x14ac:dyDescent="0.2">
      <c r="L154" s="114"/>
      <c r="M154" s="3"/>
      <c r="N154" s="3"/>
      <c r="O154" s="3"/>
    </row>
    <row r="155" spans="1:22" ht="12.75" customHeight="1" x14ac:dyDescent="0.2">
      <c r="L155" s="114"/>
      <c r="M155" s="3"/>
      <c r="O155" s="3"/>
    </row>
    <row r="156" spans="1:22" s="222" customFormat="1" ht="26.25" x14ac:dyDescent="0.3">
      <c r="A156" s="215"/>
      <c r="B156" s="322" t="s">
        <v>99</v>
      </c>
      <c r="C156" s="322"/>
      <c r="D156" s="322"/>
      <c r="E156" s="322"/>
      <c r="F156" s="322"/>
      <c r="G156" s="322"/>
      <c r="H156" s="322"/>
      <c r="I156" s="322"/>
      <c r="J156" s="322"/>
      <c r="K156" s="57" t="s">
        <v>55</v>
      </c>
      <c r="L156" s="114"/>
      <c r="M156" s="3"/>
      <c r="N156" s="29"/>
      <c r="O156" s="3"/>
      <c r="P156" s="29"/>
      <c r="Q156" s="29"/>
      <c r="R156" s="29"/>
    </row>
    <row r="157" spans="1:22" ht="20.25" x14ac:dyDescent="0.2">
      <c r="A157" s="300" t="s">
        <v>10</v>
      </c>
      <c r="B157" s="301" t="s">
        <v>100</v>
      </c>
      <c r="C157" s="302"/>
      <c r="D157" s="302"/>
      <c r="E157" s="302"/>
      <c r="F157" s="302"/>
      <c r="G157" s="302"/>
      <c r="H157" s="302"/>
      <c r="I157" s="302"/>
      <c r="J157" s="303"/>
      <c r="K157" s="304" t="s">
        <v>11</v>
      </c>
      <c r="L157" s="296" t="s">
        <v>3</v>
      </c>
      <c r="M157" s="296" t="s">
        <v>4</v>
      </c>
      <c r="N157" s="306" t="s">
        <v>5</v>
      </c>
      <c r="O157" s="296" t="s">
        <v>6</v>
      </c>
      <c r="P157" s="294" t="s">
        <v>7</v>
      </c>
      <c r="Q157" s="294" t="s">
        <v>8</v>
      </c>
      <c r="R157" s="296" t="s">
        <v>101</v>
      </c>
    </row>
    <row r="158" spans="1:22" ht="15.75" x14ac:dyDescent="0.25">
      <c r="A158" s="295"/>
      <c r="B158" s="58" t="s">
        <v>102</v>
      </c>
      <c r="C158" s="58" t="s">
        <v>103</v>
      </c>
      <c r="D158" s="58" t="s">
        <v>104</v>
      </c>
      <c r="E158" s="58" t="s">
        <v>105</v>
      </c>
      <c r="F158" s="58" t="s">
        <v>106</v>
      </c>
      <c r="G158" s="58" t="s">
        <v>107</v>
      </c>
      <c r="H158" s="58" t="s">
        <v>108</v>
      </c>
      <c r="I158" s="58" t="s">
        <v>109</v>
      </c>
      <c r="J158" s="58" t="s">
        <v>110</v>
      </c>
      <c r="K158" s="334"/>
      <c r="L158" s="305"/>
      <c r="M158" s="295"/>
      <c r="N158" s="295"/>
      <c r="O158" s="295"/>
      <c r="P158" s="295"/>
      <c r="Q158" s="295"/>
      <c r="R158" s="295"/>
      <c r="T158" s="104"/>
    </row>
    <row r="159" spans="1:22" ht="15.75" x14ac:dyDescent="0.25">
      <c r="A159" s="58" t="s">
        <v>55</v>
      </c>
      <c r="B159" s="154">
        <v>24</v>
      </c>
      <c r="C159" s="154"/>
      <c r="D159" s="154"/>
      <c r="E159" s="154"/>
      <c r="F159" s="154"/>
      <c r="G159" s="154"/>
      <c r="H159" s="154"/>
      <c r="I159" s="154"/>
      <c r="J159" s="154"/>
      <c r="K159" s="144"/>
      <c r="L159" s="234"/>
      <c r="M159" s="235"/>
      <c r="N159" s="236"/>
      <c r="O159" s="243"/>
      <c r="P159" s="63">
        <f>B159</f>
        <v>24</v>
      </c>
      <c r="Q159" s="244"/>
      <c r="R159" s="243"/>
      <c r="T159" s="104"/>
    </row>
    <row r="160" spans="1:22" ht="15.75" customHeight="1" x14ac:dyDescent="0.25">
      <c r="A160" s="58" t="s">
        <v>56</v>
      </c>
      <c r="B160" s="154"/>
      <c r="C160" s="154">
        <v>9</v>
      </c>
      <c r="D160" s="154"/>
      <c r="E160" s="154"/>
      <c r="F160" s="154"/>
      <c r="G160" s="154"/>
      <c r="H160" s="154"/>
      <c r="I160" s="154"/>
      <c r="J160" s="154"/>
      <c r="K160" s="144"/>
      <c r="L160" s="237"/>
      <c r="M160" s="129"/>
      <c r="N160" s="238"/>
      <c r="O160" s="67">
        <f>IF(C160=0,"",C160/B159)</f>
        <v>0.375</v>
      </c>
      <c r="P160" s="68">
        <v>9</v>
      </c>
      <c r="Q160" s="245">
        <f t="shared" ref="Q160:Q167" si="26">IF(P160=0,"",P160/P159)</f>
        <v>0.375</v>
      </c>
      <c r="R160" s="245">
        <f t="shared" ref="R160:R167" si="27">IF(P160=0,"",100%-Q160)</f>
        <v>0.625</v>
      </c>
      <c r="T160" s="104"/>
    </row>
    <row r="161" spans="1:20" ht="15.75" customHeight="1" x14ac:dyDescent="0.25">
      <c r="A161" s="58" t="s">
        <v>57</v>
      </c>
      <c r="B161" s="154"/>
      <c r="C161" s="154"/>
      <c r="D161" s="154">
        <v>7</v>
      </c>
      <c r="E161" s="154"/>
      <c r="F161" s="154"/>
      <c r="G161" s="154"/>
      <c r="H161" s="154"/>
      <c r="I161" s="154"/>
      <c r="J161" s="154"/>
      <c r="K161" s="144"/>
      <c r="L161" s="237"/>
      <c r="M161" s="129"/>
      <c r="N161" s="238"/>
      <c r="O161" s="67">
        <f>IF(D161=0,"",D161/C160)</f>
        <v>0.77777777777777779</v>
      </c>
      <c r="P161" s="68">
        <v>8</v>
      </c>
      <c r="Q161" s="245">
        <f t="shared" si="26"/>
        <v>0.88888888888888884</v>
      </c>
      <c r="R161" s="245">
        <f t="shared" si="27"/>
        <v>0.11111111111111116</v>
      </c>
      <c r="T161" s="70">
        <f>P161/P159</f>
        <v>0.33333333333333331</v>
      </c>
    </row>
    <row r="162" spans="1:20" ht="15.75" customHeight="1" x14ac:dyDescent="0.25">
      <c r="A162" s="58">
        <v>1001</v>
      </c>
      <c r="B162" s="154"/>
      <c r="C162" s="154"/>
      <c r="D162" s="154"/>
      <c r="E162" s="154">
        <v>7</v>
      </c>
      <c r="F162" s="154"/>
      <c r="G162" s="154"/>
      <c r="H162" s="154"/>
      <c r="I162" s="154"/>
      <c r="J162" s="154"/>
      <c r="K162" s="144"/>
      <c r="L162" s="237"/>
      <c r="M162" s="129"/>
      <c r="N162" s="238"/>
      <c r="O162" s="67">
        <f>IF(E162=0,"",E162/D161)</f>
        <v>1</v>
      </c>
      <c r="P162" s="68">
        <v>7</v>
      </c>
      <c r="Q162" s="245">
        <f t="shared" si="26"/>
        <v>0.875</v>
      </c>
      <c r="R162" s="245">
        <f t="shared" si="27"/>
        <v>0.125</v>
      </c>
      <c r="T162" s="104"/>
    </row>
    <row r="163" spans="1:20" ht="15.75" customHeight="1" x14ac:dyDescent="0.25">
      <c r="A163" s="58">
        <v>1002</v>
      </c>
      <c r="B163" s="154"/>
      <c r="C163" s="154"/>
      <c r="D163" s="154"/>
      <c r="E163" s="154"/>
      <c r="F163" s="154">
        <v>5</v>
      </c>
      <c r="G163" s="154"/>
      <c r="H163" s="154"/>
      <c r="I163" s="154"/>
      <c r="J163" s="154"/>
      <c r="K163" s="144"/>
      <c r="L163" s="237"/>
      <c r="M163" s="129"/>
      <c r="N163" s="238"/>
      <c r="O163" s="67">
        <f>IF(F163=0,"",F163/E162)</f>
        <v>0.7142857142857143</v>
      </c>
      <c r="P163" s="68">
        <v>6</v>
      </c>
      <c r="Q163" s="245">
        <f t="shared" si="26"/>
        <v>0.8571428571428571</v>
      </c>
      <c r="R163" s="245">
        <f t="shared" si="27"/>
        <v>0.1428571428571429</v>
      </c>
      <c r="T163" s="104"/>
    </row>
    <row r="164" spans="1:20" ht="15.75" customHeight="1" x14ac:dyDescent="0.25">
      <c r="A164" s="58">
        <v>1101</v>
      </c>
      <c r="B164" s="154"/>
      <c r="C164" s="154"/>
      <c r="D164" s="154"/>
      <c r="E164" s="154"/>
      <c r="F164" s="154"/>
      <c r="G164" s="154">
        <v>5</v>
      </c>
      <c r="H164" s="154"/>
      <c r="I164" s="154"/>
      <c r="J164" s="154"/>
      <c r="K164" s="144"/>
      <c r="L164" s="237"/>
      <c r="M164" s="129"/>
      <c r="N164" s="238"/>
      <c r="O164" s="67">
        <f>IF(G164=0,"",G164/F163)</f>
        <v>1</v>
      </c>
      <c r="P164" s="68">
        <v>6</v>
      </c>
      <c r="Q164" s="245">
        <f t="shared" si="26"/>
        <v>1</v>
      </c>
      <c r="R164" s="245">
        <f t="shared" si="27"/>
        <v>0</v>
      </c>
      <c r="T164" s="104"/>
    </row>
    <row r="165" spans="1:20" ht="15.75" customHeight="1" x14ac:dyDescent="0.25">
      <c r="A165" s="58">
        <v>1102</v>
      </c>
      <c r="B165" s="154"/>
      <c r="C165" s="154"/>
      <c r="D165" s="154"/>
      <c r="E165" s="154"/>
      <c r="F165" s="154"/>
      <c r="G165" s="154"/>
      <c r="H165" s="154">
        <v>5</v>
      </c>
      <c r="I165" s="154"/>
      <c r="J165" s="154"/>
      <c r="K165" s="144"/>
      <c r="L165" s="237"/>
      <c r="M165" s="129"/>
      <c r="N165" s="238"/>
      <c r="O165" s="67">
        <f>IF(H165=0,"",H165/G164)</f>
        <v>1</v>
      </c>
      <c r="P165" s="68">
        <v>6</v>
      </c>
      <c r="Q165" s="245">
        <f t="shared" si="26"/>
        <v>1</v>
      </c>
      <c r="R165" s="245">
        <f t="shared" si="27"/>
        <v>0</v>
      </c>
      <c r="T165" s="104"/>
    </row>
    <row r="166" spans="1:20" ht="15.75" customHeight="1" x14ac:dyDescent="0.25">
      <c r="A166" s="58">
        <v>1201</v>
      </c>
      <c r="B166" s="154"/>
      <c r="C166" s="154"/>
      <c r="D166" s="154"/>
      <c r="E166" s="154"/>
      <c r="F166" s="154"/>
      <c r="G166" s="154"/>
      <c r="H166" s="154"/>
      <c r="I166" s="154">
        <v>4</v>
      </c>
      <c r="J166" s="154"/>
      <c r="K166" s="144"/>
      <c r="L166" s="237"/>
      <c r="M166" s="129"/>
      <c r="N166" s="238"/>
      <c r="O166" s="67">
        <f>IF(I166=0,"",I166/H165)</f>
        <v>0.8</v>
      </c>
      <c r="P166" s="68">
        <v>6</v>
      </c>
      <c r="Q166" s="245">
        <f t="shared" si="26"/>
        <v>1</v>
      </c>
      <c r="R166" s="245">
        <f t="shared" si="27"/>
        <v>0</v>
      </c>
      <c r="T166" s="104"/>
    </row>
    <row r="167" spans="1:20" ht="15.75" customHeight="1" x14ac:dyDescent="0.25">
      <c r="A167" s="58">
        <v>1202</v>
      </c>
      <c r="B167" s="154"/>
      <c r="C167" s="154"/>
      <c r="D167" s="154"/>
      <c r="E167" s="154"/>
      <c r="F167" s="154"/>
      <c r="G167" s="154"/>
      <c r="H167" s="154"/>
      <c r="I167" s="154"/>
      <c r="J167" s="154">
        <v>3</v>
      </c>
      <c r="K167" s="144">
        <v>2</v>
      </c>
      <c r="L167" s="237"/>
      <c r="M167" s="129"/>
      <c r="N167" s="238"/>
      <c r="O167" s="71">
        <f>IF(J167=0,"",J167/I166)</f>
        <v>0.75</v>
      </c>
      <c r="P167" s="68">
        <v>6</v>
      </c>
      <c r="Q167" s="71">
        <f t="shared" si="26"/>
        <v>1</v>
      </c>
      <c r="R167" s="71">
        <f t="shared" si="27"/>
        <v>0</v>
      </c>
      <c r="T167" s="104"/>
    </row>
    <row r="168" spans="1:20" ht="15.75" customHeight="1" x14ac:dyDescent="0.25">
      <c r="A168" s="58">
        <v>1301</v>
      </c>
      <c r="B168" s="154"/>
      <c r="C168" s="154"/>
      <c r="D168" s="154"/>
      <c r="E168" s="154"/>
      <c r="F168" s="154"/>
      <c r="G168" s="154"/>
      <c r="H168" s="154"/>
      <c r="I168" s="154"/>
      <c r="J168" s="154">
        <v>5</v>
      </c>
      <c r="K168" s="144"/>
      <c r="L168" s="237"/>
      <c r="M168" s="129"/>
      <c r="N168" s="239"/>
      <c r="O168" s="129"/>
      <c r="P168" s="68">
        <v>5</v>
      </c>
      <c r="Q168" s="129"/>
      <c r="R168" s="246"/>
      <c r="T168" s="104"/>
    </row>
    <row r="169" spans="1:20" ht="15.75" customHeight="1" x14ac:dyDescent="0.25">
      <c r="A169" s="58">
        <v>1302</v>
      </c>
      <c r="B169" s="154"/>
      <c r="C169" s="154"/>
      <c r="D169" s="154"/>
      <c r="E169" s="154"/>
      <c r="F169" s="154"/>
      <c r="G169" s="154"/>
      <c r="H169" s="154"/>
      <c r="I169" s="154"/>
      <c r="J169" s="154">
        <v>5</v>
      </c>
      <c r="K169" s="144"/>
      <c r="L169" s="237"/>
      <c r="M169" s="129"/>
      <c r="N169" s="239"/>
      <c r="O169" s="247"/>
      <c r="P169" s="109">
        <v>5</v>
      </c>
      <c r="Q169" s="248"/>
      <c r="R169" s="247"/>
      <c r="T169" s="104"/>
    </row>
    <row r="170" spans="1:20" ht="15.75" customHeight="1" x14ac:dyDescent="0.25">
      <c r="A170" s="58">
        <v>1401</v>
      </c>
      <c r="B170" s="154"/>
      <c r="C170" s="154"/>
      <c r="D170" s="154"/>
      <c r="E170" s="154"/>
      <c r="F170" s="154"/>
      <c r="G170" s="154"/>
      <c r="H170" s="154"/>
      <c r="I170" s="154"/>
      <c r="J170" s="154">
        <v>2</v>
      </c>
      <c r="K170" s="144">
        <v>1</v>
      </c>
      <c r="L170" s="237"/>
      <c r="M170" s="129"/>
      <c r="N170" s="239"/>
      <c r="O170" s="247"/>
      <c r="P170" s="109">
        <v>3</v>
      </c>
      <c r="Q170" s="248"/>
      <c r="R170" s="247"/>
      <c r="T170" s="104"/>
    </row>
    <row r="171" spans="1:20" ht="15.75" customHeight="1" x14ac:dyDescent="0.25">
      <c r="A171" s="58">
        <v>1402</v>
      </c>
      <c r="B171" s="154"/>
      <c r="C171" s="154"/>
      <c r="D171" s="154"/>
      <c r="E171" s="154"/>
      <c r="F171" s="154"/>
      <c r="G171" s="154"/>
      <c r="H171" s="154"/>
      <c r="I171" s="154"/>
      <c r="J171" s="154">
        <v>2</v>
      </c>
      <c r="K171" s="144">
        <v>1</v>
      </c>
      <c r="L171" s="237"/>
      <c r="M171" s="129"/>
      <c r="N171" s="239"/>
      <c r="O171" s="247"/>
      <c r="P171" s="109">
        <v>2</v>
      </c>
      <c r="Q171" s="248"/>
      <c r="R171" s="247"/>
      <c r="T171" s="104"/>
    </row>
    <row r="172" spans="1:20" ht="15.75" customHeight="1" x14ac:dyDescent="0.25">
      <c r="A172" s="58">
        <v>1501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44"/>
      <c r="L172" s="237"/>
      <c r="M172" s="129"/>
      <c r="N172" s="239"/>
      <c r="O172" s="129"/>
      <c r="P172" s="239"/>
      <c r="Q172" s="124"/>
      <c r="R172" s="247"/>
      <c r="T172" s="104"/>
    </row>
    <row r="173" spans="1:20" ht="15.75" customHeight="1" x14ac:dyDescent="0.25">
      <c r="A173" s="58">
        <v>1502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44"/>
      <c r="L173" s="237"/>
      <c r="M173" s="129"/>
      <c r="N173" s="239"/>
      <c r="O173" s="197" t="s">
        <v>83</v>
      </c>
      <c r="P173" s="82">
        <v>4</v>
      </c>
      <c r="Q173" s="111">
        <f>K176</f>
        <v>4</v>
      </c>
      <c r="R173" s="199" t="s">
        <v>11</v>
      </c>
      <c r="T173" s="104"/>
    </row>
    <row r="174" spans="1:20" ht="15.75" customHeight="1" x14ac:dyDescent="0.25">
      <c r="A174" s="58">
        <v>1601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44"/>
      <c r="L174" s="237"/>
      <c r="M174" s="129"/>
      <c r="N174" s="239"/>
      <c r="O174" s="198" t="s">
        <v>85</v>
      </c>
      <c r="P174" s="86">
        <f>IF(P173/B159=0,"",P173/B159)</f>
        <v>0.16666666666666666</v>
      </c>
      <c r="Q174" s="112">
        <f>IF(P173/Q173=0,"",P173/Q173)</f>
        <v>1</v>
      </c>
      <c r="R174" s="200" t="s">
        <v>86</v>
      </c>
      <c r="T174" s="104"/>
    </row>
    <row r="175" spans="1:20" ht="15.75" customHeight="1" x14ac:dyDescent="0.25">
      <c r="A175" s="58">
        <v>1602</v>
      </c>
      <c r="B175" s="201"/>
      <c r="C175" s="201"/>
      <c r="D175" s="201"/>
      <c r="E175" s="201"/>
      <c r="F175" s="201"/>
      <c r="G175" s="201"/>
      <c r="H175" s="201"/>
      <c r="I175" s="201"/>
      <c r="J175" s="201"/>
      <c r="K175" s="144"/>
      <c r="L175" s="240"/>
      <c r="M175" s="241"/>
      <c r="N175" s="242"/>
      <c r="O175" s="90"/>
      <c r="P175" s="91"/>
      <c r="Q175" s="91"/>
      <c r="R175" s="113"/>
      <c r="T175" s="104"/>
    </row>
    <row r="176" spans="1:20" ht="18" x14ac:dyDescent="0.25">
      <c r="A176" s="28"/>
      <c r="B176" s="297" t="s">
        <v>111</v>
      </c>
      <c r="C176" s="297"/>
      <c r="D176" s="297"/>
      <c r="E176" s="297"/>
      <c r="F176" s="297"/>
      <c r="G176" s="297"/>
      <c r="H176" s="297"/>
      <c r="I176" s="297"/>
      <c r="J176" s="297"/>
      <c r="K176" s="196">
        <f>SUM(K159:K172)</f>
        <v>4</v>
      </c>
      <c r="L176" s="267">
        <f>IF(K167=0,"",K167/B159)</f>
        <v>8.3333333333333329E-2</v>
      </c>
      <c r="M176" s="94">
        <f>IF(K176=0,"",K176/B159)</f>
        <v>0.16666666666666666</v>
      </c>
      <c r="N176" s="94">
        <f>IF(K167=0,"",M176-L176)</f>
        <v>8.3333333333333329E-2</v>
      </c>
      <c r="O176" s="3"/>
      <c r="P176" s="29"/>
      <c r="Q176" s="22"/>
      <c r="R176" s="3"/>
      <c r="T176" s="104"/>
    </row>
    <row r="177" spans="1:20" ht="12.75" customHeight="1" x14ac:dyDescent="0.2">
      <c r="L177" s="114"/>
      <c r="M177" s="3"/>
      <c r="O177" s="3"/>
    </row>
    <row r="178" spans="1:20" ht="12.75" customHeight="1" x14ac:dyDescent="0.2">
      <c r="L178" s="114"/>
      <c r="M178" s="3"/>
      <c r="N178" s="3"/>
      <c r="O178" s="3"/>
    </row>
    <row r="179" spans="1:20" s="222" customFormat="1" ht="26.25" customHeight="1" x14ac:dyDescent="0.3">
      <c r="A179" s="215"/>
      <c r="B179" s="322" t="s">
        <v>99</v>
      </c>
      <c r="C179" s="322"/>
      <c r="D179" s="322"/>
      <c r="E179" s="322"/>
      <c r="F179" s="322"/>
      <c r="G179" s="322"/>
      <c r="H179" s="322"/>
      <c r="I179" s="322"/>
      <c r="J179" s="322"/>
      <c r="K179" s="57" t="s">
        <v>57</v>
      </c>
      <c r="L179" s="114"/>
      <c r="M179" s="3"/>
      <c r="N179" s="29"/>
      <c r="O179" s="3"/>
      <c r="P179" s="29"/>
      <c r="Q179" s="29"/>
      <c r="R179" s="29"/>
    </row>
    <row r="180" spans="1:20" ht="20.25" customHeight="1" x14ac:dyDescent="0.2">
      <c r="A180" s="300" t="s">
        <v>10</v>
      </c>
      <c r="B180" s="301" t="s">
        <v>100</v>
      </c>
      <c r="C180" s="302"/>
      <c r="D180" s="302"/>
      <c r="E180" s="302"/>
      <c r="F180" s="302"/>
      <c r="G180" s="302"/>
      <c r="H180" s="302"/>
      <c r="I180" s="302"/>
      <c r="J180" s="303"/>
      <c r="K180" s="304" t="s">
        <v>11</v>
      </c>
      <c r="L180" s="296" t="s">
        <v>3</v>
      </c>
      <c r="M180" s="296" t="s">
        <v>4</v>
      </c>
      <c r="N180" s="306" t="s">
        <v>5</v>
      </c>
      <c r="O180" s="296" t="s">
        <v>6</v>
      </c>
      <c r="P180" s="294" t="s">
        <v>7</v>
      </c>
      <c r="Q180" s="294" t="s">
        <v>8</v>
      </c>
      <c r="R180" s="296" t="s">
        <v>101</v>
      </c>
    </row>
    <row r="181" spans="1:20" ht="15.75" customHeight="1" x14ac:dyDescent="0.25">
      <c r="A181" s="295"/>
      <c r="B181" s="58" t="s">
        <v>102</v>
      </c>
      <c r="C181" s="58" t="s">
        <v>103</v>
      </c>
      <c r="D181" s="58" t="s">
        <v>104</v>
      </c>
      <c r="E181" s="58" t="s">
        <v>105</v>
      </c>
      <c r="F181" s="58" t="s">
        <v>106</v>
      </c>
      <c r="G181" s="58" t="s">
        <v>107</v>
      </c>
      <c r="H181" s="58" t="s">
        <v>108</v>
      </c>
      <c r="I181" s="58" t="s">
        <v>109</v>
      </c>
      <c r="J181" s="58" t="s">
        <v>110</v>
      </c>
      <c r="K181" s="334"/>
      <c r="L181" s="305"/>
      <c r="M181" s="295"/>
      <c r="N181" s="295"/>
      <c r="O181" s="295"/>
      <c r="P181" s="295"/>
      <c r="Q181" s="295"/>
      <c r="R181" s="295"/>
      <c r="T181" s="104"/>
    </row>
    <row r="182" spans="1:20" ht="15.75" x14ac:dyDescent="0.25">
      <c r="A182" s="58" t="s">
        <v>57</v>
      </c>
      <c r="B182" s="154">
        <v>23</v>
      </c>
      <c r="C182" s="154"/>
      <c r="D182" s="154"/>
      <c r="E182" s="154"/>
      <c r="F182" s="154"/>
      <c r="G182" s="154"/>
      <c r="H182" s="154"/>
      <c r="I182" s="154"/>
      <c r="J182" s="154"/>
      <c r="K182" s="144"/>
      <c r="L182" s="234"/>
      <c r="M182" s="235"/>
      <c r="N182" s="236"/>
      <c r="O182" s="243"/>
      <c r="P182" s="63">
        <f>B182</f>
        <v>23</v>
      </c>
      <c r="Q182" s="244"/>
      <c r="R182" s="243"/>
      <c r="T182" s="104"/>
    </row>
    <row r="183" spans="1:20" ht="15.75" customHeight="1" x14ac:dyDescent="0.25">
      <c r="A183" s="58">
        <v>1001</v>
      </c>
      <c r="B183" s="154"/>
      <c r="C183" s="154">
        <v>13</v>
      </c>
      <c r="D183" s="154"/>
      <c r="E183" s="154"/>
      <c r="F183" s="154"/>
      <c r="G183" s="154"/>
      <c r="H183" s="154"/>
      <c r="I183" s="154"/>
      <c r="J183" s="154"/>
      <c r="K183" s="144"/>
      <c r="L183" s="237"/>
      <c r="M183" s="129"/>
      <c r="N183" s="238"/>
      <c r="O183" s="67">
        <f>IF(C183=0,"",C183/B182)</f>
        <v>0.56521739130434778</v>
      </c>
      <c r="P183" s="68">
        <v>13</v>
      </c>
      <c r="Q183" s="245">
        <f t="shared" ref="Q183:Q190" si="28">IF(P183=0,"",P183/P182)</f>
        <v>0.56521739130434778</v>
      </c>
      <c r="R183" s="245">
        <f t="shared" ref="R183:R190" si="29">IF(P183=0,"",100%-Q183)</f>
        <v>0.43478260869565222</v>
      </c>
      <c r="T183" s="104"/>
    </row>
    <row r="184" spans="1:20" ht="15.75" customHeight="1" x14ac:dyDescent="0.25">
      <c r="A184" s="58">
        <v>1002</v>
      </c>
      <c r="B184" s="154"/>
      <c r="C184" s="154"/>
      <c r="D184" s="154">
        <v>8</v>
      </c>
      <c r="E184" s="154"/>
      <c r="F184" s="154"/>
      <c r="G184" s="154"/>
      <c r="H184" s="154"/>
      <c r="I184" s="154"/>
      <c r="J184" s="154"/>
      <c r="K184" s="144"/>
      <c r="L184" s="237"/>
      <c r="M184" s="129"/>
      <c r="N184" s="238"/>
      <c r="O184" s="67">
        <f>IF(D184=0,"",D184/C183)</f>
        <v>0.61538461538461542</v>
      </c>
      <c r="P184" s="68">
        <v>11</v>
      </c>
      <c r="Q184" s="245">
        <f t="shared" si="28"/>
        <v>0.84615384615384615</v>
      </c>
      <c r="R184" s="245">
        <f t="shared" si="29"/>
        <v>0.15384615384615385</v>
      </c>
      <c r="T184" s="70">
        <f>P184/P182</f>
        <v>0.47826086956521741</v>
      </c>
    </row>
    <row r="185" spans="1:20" ht="15.75" customHeight="1" x14ac:dyDescent="0.25">
      <c r="A185" s="58">
        <v>1101</v>
      </c>
      <c r="B185" s="154"/>
      <c r="C185" s="154"/>
      <c r="D185" s="154"/>
      <c r="E185" s="154">
        <v>6</v>
      </c>
      <c r="F185" s="154"/>
      <c r="G185" s="154"/>
      <c r="H185" s="154"/>
      <c r="I185" s="154"/>
      <c r="J185" s="154"/>
      <c r="K185" s="144"/>
      <c r="L185" s="237"/>
      <c r="M185" s="129"/>
      <c r="N185" s="238"/>
      <c r="O185" s="67">
        <f>IF(E185=0,"",E185/D184)</f>
        <v>0.75</v>
      </c>
      <c r="P185" s="68">
        <v>11</v>
      </c>
      <c r="Q185" s="245">
        <f t="shared" si="28"/>
        <v>1</v>
      </c>
      <c r="R185" s="245">
        <f t="shared" si="29"/>
        <v>0</v>
      </c>
      <c r="T185" s="104"/>
    </row>
    <row r="186" spans="1:20" ht="15.75" customHeight="1" x14ac:dyDescent="0.25">
      <c r="A186" s="58">
        <v>1102</v>
      </c>
      <c r="B186" s="154"/>
      <c r="C186" s="154"/>
      <c r="D186" s="154"/>
      <c r="E186" s="154"/>
      <c r="F186" s="154">
        <v>5</v>
      </c>
      <c r="G186" s="154"/>
      <c r="H186" s="154"/>
      <c r="I186" s="154"/>
      <c r="J186" s="154"/>
      <c r="K186" s="144"/>
      <c r="L186" s="237"/>
      <c r="M186" s="129"/>
      <c r="N186" s="238"/>
      <c r="O186" s="67">
        <f>IF(F186=0,"",F186/E185)</f>
        <v>0.83333333333333337</v>
      </c>
      <c r="P186" s="68">
        <v>10</v>
      </c>
      <c r="Q186" s="245">
        <f t="shared" si="28"/>
        <v>0.90909090909090906</v>
      </c>
      <c r="R186" s="245">
        <f t="shared" si="29"/>
        <v>9.0909090909090939E-2</v>
      </c>
      <c r="T186" s="104"/>
    </row>
    <row r="187" spans="1:20" ht="15.75" customHeight="1" x14ac:dyDescent="0.25">
      <c r="A187" s="58">
        <v>1201</v>
      </c>
      <c r="B187" s="154"/>
      <c r="C187" s="154"/>
      <c r="D187" s="154"/>
      <c r="E187" s="154"/>
      <c r="F187" s="154"/>
      <c r="G187" s="154">
        <v>5</v>
      </c>
      <c r="H187" s="154"/>
      <c r="I187" s="154"/>
      <c r="J187" s="154"/>
      <c r="K187" s="144"/>
      <c r="L187" s="237"/>
      <c r="M187" s="129"/>
      <c r="N187" s="238"/>
      <c r="O187" s="67">
        <f>IF(G187=0,"",G187/F186)</f>
        <v>1</v>
      </c>
      <c r="P187" s="68">
        <v>10</v>
      </c>
      <c r="Q187" s="245">
        <f t="shared" si="28"/>
        <v>1</v>
      </c>
      <c r="R187" s="245">
        <f t="shared" si="29"/>
        <v>0</v>
      </c>
      <c r="T187" s="104"/>
    </row>
    <row r="188" spans="1:20" ht="15.75" customHeight="1" x14ac:dyDescent="0.25">
      <c r="A188" s="58">
        <v>1202</v>
      </c>
      <c r="B188" s="154"/>
      <c r="C188" s="154"/>
      <c r="D188" s="154"/>
      <c r="E188" s="154"/>
      <c r="F188" s="154"/>
      <c r="G188" s="154"/>
      <c r="H188" s="154">
        <v>5</v>
      </c>
      <c r="I188" s="154"/>
      <c r="J188" s="154"/>
      <c r="K188" s="144"/>
      <c r="L188" s="237"/>
      <c r="M188" s="129"/>
      <c r="N188" s="238"/>
      <c r="O188" s="67">
        <f>IF(H188=0,"",H188/G187)</f>
        <v>1</v>
      </c>
      <c r="P188" s="68">
        <v>10</v>
      </c>
      <c r="Q188" s="245">
        <f t="shared" si="28"/>
        <v>1</v>
      </c>
      <c r="R188" s="245">
        <f t="shared" si="29"/>
        <v>0</v>
      </c>
      <c r="T188" s="104"/>
    </row>
    <row r="189" spans="1:20" ht="15.75" customHeight="1" x14ac:dyDescent="0.25">
      <c r="A189" s="58">
        <v>1301</v>
      </c>
      <c r="B189" s="154"/>
      <c r="C189" s="154"/>
      <c r="D189" s="154"/>
      <c r="E189" s="154"/>
      <c r="F189" s="154"/>
      <c r="G189" s="154"/>
      <c r="H189" s="154"/>
      <c r="I189" s="154">
        <v>5</v>
      </c>
      <c r="J189" s="154"/>
      <c r="K189" s="144"/>
      <c r="L189" s="237"/>
      <c r="M189" s="129"/>
      <c r="N189" s="238"/>
      <c r="O189" s="67">
        <f>IF(I189=0,"",I189/H188)</f>
        <v>1</v>
      </c>
      <c r="P189" s="68">
        <v>9</v>
      </c>
      <c r="Q189" s="245">
        <f t="shared" si="28"/>
        <v>0.9</v>
      </c>
      <c r="R189" s="245">
        <f t="shared" si="29"/>
        <v>9.9999999999999978E-2</v>
      </c>
      <c r="T189" s="104"/>
    </row>
    <row r="190" spans="1:20" ht="15.75" customHeight="1" x14ac:dyDescent="0.25">
      <c r="A190" s="58">
        <v>1302</v>
      </c>
      <c r="B190" s="154"/>
      <c r="C190" s="154"/>
      <c r="D190" s="154"/>
      <c r="E190" s="154"/>
      <c r="F190" s="154"/>
      <c r="G190" s="154"/>
      <c r="H190" s="154"/>
      <c r="I190" s="154"/>
      <c r="J190" s="154">
        <v>5</v>
      </c>
      <c r="K190" s="144">
        <v>2</v>
      </c>
      <c r="L190" s="237"/>
      <c r="M190" s="129"/>
      <c r="N190" s="238"/>
      <c r="O190" s="71">
        <f>IF(J190=0,"",J190/I189)</f>
        <v>1</v>
      </c>
      <c r="P190" s="68">
        <v>9</v>
      </c>
      <c r="Q190" s="71">
        <f t="shared" si="28"/>
        <v>1</v>
      </c>
      <c r="R190" s="71">
        <f t="shared" si="29"/>
        <v>0</v>
      </c>
      <c r="T190" s="104"/>
    </row>
    <row r="191" spans="1:20" ht="15.75" customHeight="1" x14ac:dyDescent="0.25">
      <c r="A191" s="58">
        <v>1401</v>
      </c>
      <c r="B191" s="154"/>
      <c r="C191" s="154"/>
      <c r="D191" s="154"/>
      <c r="E191" s="154"/>
      <c r="F191" s="154"/>
      <c r="G191" s="154"/>
      <c r="H191" s="154"/>
      <c r="I191" s="154"/>
      <c r="J191" s="154">
        <v>5</v>
      </c>
      <c r="K191" s="144"/>
      <c r="L191" s="237"/>
      <c r="M191" s="129"/>
      <c r="N191" s="239"/>
      <c r="O191" s="129"/>
      <c r="P191" s="68">
        <v>8</v>
      </c>
      <c r="Q191" s="129"/>
      <c r="R191" s="246"/>
      <c r="T191" s="104"/>
    </row>
    <row r="192" spans="1:20" ht="15.75" customHeight="1" x14ac:dyDescent="0.25">
      <c r="A192" s="58">
        <v>1402</v>
      </c>
      <c r="B192" s="154"/>
      <c r="C192" s="154"/>
      <c r="D192" s="154"/>
      <c r="E192" s="154"/>
      <c r="F192" s="154"/>
      <c r="G192" s="154"/>
      <c r="H192" s="154"/>
      <c r="I192" s="154"/>
      <c r="J192" s="154">
        <v>4</v>
      </c>
      <c r="K192" s="144"/>
      <c r="L192" s="237"/>
      <c r="M192" s="129"/>
      <c r="N192" s="239"/>
      <c r="O192" s="247"/>
      <c r="P192" s="109">
        <v>4</v>
      </c>
      <c r="Q192" s="248"/>
      <c r="R192" s="247"/>
      <c r="T192" s="104"/>
    </row>
    <row r="193" spans="1:20" ht="15.75" customHeight="1" x14ac:dyDescent="0.25">
      <c r="A193" s="58">
        <v>1501</v>
      </c>
      <c r="B193" s="154"/>
      <c r="C193" s="154"/>
      <c r="D193" s="154"/>
      <c r="E193" s="154"/>
      <c r="F193" s="154"/>
      <c r="G193" s="154"/>
      <c r="H193" s="154"/>
      <c r="I193" s="154"/>
      <c r="J193" s="154">
        <v>4</v>
      </c>
      <c r="K193" s="144">
        <v>1</v>
      </c>
      <c r="L193" s="237"/>
      <c r="M193" s="129"/>
      <c r="N193" s="239"/>
      <c r="O193" s="247"/>
      <c r="P193" s="109">
        <v>4</v>
      </c>
      <c r="Q193" s="248"/>
      <c r="R193" s="247"/>
      <c r="T193" s="104"/>
    </row>
    <row r="194" spans="1:20" ht="15.75" customHeight="1" x14ac:dyDescent="0.25">
      <c r="A194" s="58">
        <v>1502</v>
      </c>
      <c r="B194" s="154"/>
      <c r="C194" s="154"/>
      <c r="D194" s="154"/>
      <c r="E194" s="154"/>
      <c r="F194" s="154"/>
      <c r="G194" s="154"/>
      <c r="H194" s="154"/>
      <c r="I194" s="154"/>
      <c r="J194" s="154">
        <v>1</v>
      </c>
      <c r="K194" s="144">
        <v>1</v>
      </c>
      <c r="L194" s="237"/>
      <c r="M194" s="129"/>
      <c r="N194" s="239"/>
      <c r="O194" s="247"/>
      <c r="P194" s="109">
        <v>1</v>
      </c>
      <c r="Q194" s="248"/>
      <c r="R194" s="247"/>
      <c r="T194" s="104"/>
    </row>
    <row r="195" spans="1:20" ht="15.75" customHeight="1" x14ac:dyDescent="0.25">
      <c r="A195" s="58">
        <v>1601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44"/>
      <c r="L195" s="237"/>
      <c r="M195" s="129"/>
      <c r="N195" s="239"/>
      <c r="O195" s="129"/>
      <c r="P195" s="239"/>
      <c r="Q195" s="124"/>
      <c r="R195" s="247"/>
      <c r="T195" s="104"/>
    </row>
    <row r="196" spans="1:20" ht="15.75" customHeight="1" x14ac:dyDescent="0.25">
      <c r="A196" s="58">
        <v>1602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44"/>
      <c r="L196" s="237"/>
      <c r="M196" s="129"/>
      <c r="N196" s="239"/>
      <c r="O196" s="197" t="s">
        <v>83</v>
      </c>
      <c r="P196" s="82">
        <v>4</v>
      </c>
      <c r="Q196" s="111">
        <f>K199</f>
        <v>4</v>
      </c>
      <c r="R196" s="199" t="s">
        <v>11</v>
      </c>
      <c r="T196" s="104"/>
    </row>
    <row r="197" spans="1:20" ht="15.75" customHeight="1" x14ac:dyDescent="0.25">
      <c r="A197" s="58">
        <v>1701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44"/>
      <c r="L197" s="237"/>
      <c r="M197" s="129"/>
      <c r="N197" s="239"/>
      <c r="O197" s="198" t="s">
        <v>85</v>
      </c>
      <c r="P197" s="86">
        <f>IF(P196/B182=0,"",P196/B182)</f>
        <v>0.17391304347826086</v>
      </c>
      <c r="Q197" s="112">
        <f>IF(P196/Q196=0,"",P196/Q196)</f>
        <v>1</v>
      </c>
      <c r="R197" s="200" t="s">
        <v>86</v>
      </c>
      <c r="T197" s="104"/>
    </row>
    <row r="198" spans="1:20" ht="15.75" customHeight="1" x14ac:dyDescent="0.25">
      <c r="A198" s="58">
        <v>1702</v>
      </c>
      <c r="B198" s="154"/>
      <c r="C198" s="154"/>
      <c r="D198" s="154"/>
      <c r="E198" s="154"/>
      <c r="F198" s="154"/>
      <c r="G198" s="154"/>
      <c r="H198" s="154"/>
      <c r="I198" s="154"/>
      <c r="J198" s="154"/>
      <c r="K198" s="144"/>
      <c r="L198" s="240"/>
      <c r="M198" s="241"/>
      <c r="N198" s="242"/>
      <c r="O198" s="90"/>
      <c r="P198" s="91"/>
      <c r="Q198" s="91"/>
      <c r="R198" s="113"/>
      <c r="T198" s="104"/>
    </row>
    <row r="199" spans="1:20" ht="18" customHeight="1" x14ac:dyDescent="0.25">
      <c r="A199" s="28"/>
      <c r="B199" s="297" t="s">
        <v>111</v>
      </c>
      <c r="C199" s="297"/>
      <c r="D199" s="297"/>
      <c r="E199" s="297"/>
      <c r="F199" s="297"/>
      <c r="G199" s="297"/>
      <c r="H199" s="297"/>
      <c r="I199" s="297"/>
      <c r="J199" s="297"/>
      <c r="K199" s="93">
        <f>SUM(K182:K195)</f>
        <v>4</v>
      </c>
      <c r="L199" s="267">
        <f>IF(SUM(K189:K190)=0,"",SUM(K189:K190)/B182)</f>
        <v>8.6956521739130432E-2</v>
      </c>
      <c r="M199" s="94">
        <f>IF(K199=0,"",K199/B182)</f>
        <v>0.17391304347826086</v>
      </c>
      <c r="N199" s="94">
        <f>IF(K190=0,"",M199-L199)</f>
        <v>8.6956521739130432E-2</v>
      </c>
      <c r="O199" s="3"/>
      <c r="P199" s="29"/>
      <c r="Q199" s="22"/>
      <c r="R199" s="3"/>
      <c r="T199" s="104"/>
    </row>
    <row r="200" spans="1:20" ht="12.75" customHeight="1" x14ac:dyDescent="0.2">
      <c r="L200" s="114"/>
      <c r="M200" s="3"/>
      <c r="N200" s="3"/>
      <c r="O200" s="3"/>
    </row>
    <row r="201" spans="1:20" ht="12.75" customHeight="1" x14ac:dyDescent="0.2">
      <c r="A201" s="28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114"/>
      <c r="M201" s="3"/>
      <c r="N201" s="3"/>
      <c r="O201" s="3"/>
      <c r="P201" s="29"/>
      <c r="Q201" s="22"/>
      <c r="R201" s="3"/>
      <c r="S201" s="29"/>
      <c r="T201" s="29"/>
    </row>
    <row r="202" spans="1:20" s="222" customFormat="1" ht="26.25" x14ac:dyDescent="0.3">
      <c r="A202" s="215"/>
      <c r="B202" s="322" t="s">
        <v>99</v>
      </c>
      <c r="C202" s="322"/>
      <c r="D202" s="322"/>
      <c r="E202" s="322"/>
      <c r="F202" s="322"/>
      <c r="G202" s="322"/>
      <c r="H202" s="322"/>
      <c r="I202" s="322"/>
      <c r="J202" s="322"/>
      <c r="K202" s="57" t="s">
        <v>70</v>
      </c>
      <c r="L202" s="114"/>
      <c r="M202" s="3"/>
      <c r="N202" s="29"/>
      <c r="O202" s="3"/>
      <c r="P202" s="29"/>
      <c r="Q202" s="29"/>
      <c r="R202" s="29"/>
    </row>
    <row r="203" spans="1:20" ht="20.25" x14ac:dyDescent="0.2">
      <c r="A203" s="300" t="s">
        <v>10</v>
      </c>
      <c r="B203" s="301" t="s">
        <v>100</v>
      </c>
      <c r="C203" s="302"/>
      <c r="D203" s="302"/>
      <c r="E203" s="302"/>
      <c r="F203" s="302"/>
      <c r="G203" s="302"/>
      <c r="H203" s="302"/>
      <c r="I203" s="302"/>
      <c r="J203" s="303"/>
      <c r="K203" s="304" t="s">
        <v>11</v>
      </c>
      <c r="L203" s="296" t="s">
        <v>3</v>
      </c>
      <c r="M203" s="296" t="s">
        <v>4</v>
      </c>
      <c r="N203" s="306" t="s">
        <v>5</v>
      </c>
      <c r="O203" s="296" t="s">
        <v>6</v>
      </c>
      <c r="P203" s="294" t="s">
        <v>7</v>
      </c>
      <c r="Q203" s="294" t="s">
        <v>8</v>
      </c>
      <c r="R203" s="296" t="s">
        <v>101</v>
      </c>
    </row>
    <row r="204" spans="1:20" ht="15.75" x14ac:dyDescent="0.25">
      <c r="A204" s="295"/>
      <c r="B204" s="58" t="s">
        <v>102</v>
      </c>
      <c r="C204" s="58" t="s">
        <v>103</v>
      </c>
      <c r="D204" s="58" t="s">
        <v>104</v>
      </c>
      <c r="E204" s="58" t="s">
        <v>105</v>
      </c>
      <c r="F204" s="58" t="s">
        <v>106</v>
      </c>
      <c r="G204" s="58" t="s">
        <v>107</v>
      </c>
      <c r="H204" s="58" t="s">
        <v>108</v>
      </c>
      <c r="I204" s="58" t="s">
        <v>109</v>
      </c>
      <c r="J204" s="58" t="s">
        <v>110</v>
      </c>
      <c r="K204" s="334"/>
      <c r="L204" s="305"/>
      <c r="M204" s="295"/>
      <c r="N204" s="295"/>
      <c r="O204" s="295"/>
      <c r="P204" s="295"/>
      <c r="Q204" s="295"/>
      <c r="R204" s="295"/>
      <c r="T204" s="104"/>
    </row>
    <row r="205" spans="1:20" ht="15.75" customHeight="1" x14ac:dyDescent="0.25">
      <c r="A205" s="58">
        <v>1002</v>
      </c>
      <c r="B205" s="154">
        <v>16</v>
      </c>
      <c r="C205" s="154"/>
      <c r="D205" s="154"/>
      <c r="E205" s="154"/>
      <c r="F205" s="154"/>
      <c r="G205" s="154"/>
      <c r="H205" s="154"/>
      <c r="I205" s="154"/>
      <c r="J205" s="154"/>
      <c r="K205" s="144"/>
      <c r="L205" s="234"/>
      <c r="M205" s="235"/>
      <c r="N205" s="236"/>
      <c r="O205" s="243"/>
      <c r="P205" s="63">
        <f>B205</f>
        <v>16</v>
      </c>
      <c r="Q205" s="244"/>
      <c r="R205" s="243"/>
      <c r="T205" s="104"/>
    </row>
    <row r="206" spans="1:20" ht="15.75" customHeight="1" x14ac:dyDescent="0.25">
      <c r="A206" s="58">
        <v>1101</v>
      </c>
      <c r="B206" s="154"/>
      <c r="C206" s="154">
        <v>8</v>
      </c>
      <c r="D206" s="154"/>
      <c r="E206" s="154"/>
      <c r="F206" s="154"/>
      <c r="G206" s="154"/>
      <c r="H206" s="154"/>
      <c r="I206" s="154"/>
      <c r="J206" s="154"/>
      <c r="K206" s="144"/>
      <c r="L206" s="237"/>
      <c r="M206" s="129"/>
      <c r="N206" s="238"/>
      <c r="O206" s="67">
        <f>IF(C206=0,"",C206/B205)</f>
        <v>0.5</v>
      </c>
      <c r="P206" s="68">
        <v>8</v>
      </c>
      <c r="Q206" s="245">
        <f t="shared" ref="Q206:Q213" si="30">IF(P206=0,"",P206/P205)</f>
        <v>0.5</v>
      </c>
      <c r="R206" s="245">
        <f t="shared" ref="R206:R213" si="31">IF(P206=0,"",100%-Q206)</f>
        <v>0.5</v>
      </c>
      <c r="T206" s="104"/>
    </row>
    <row r="207" spans="1:20" ht="15.75" customHeight="1" x14ac:dyDescent="0.25">
      <c r="A207" s="58">
        <v>1102</v>
      </c>
      <c r="B207" s="154"/>
      <c r="C207" s="154"/>
      <c r="D207" s="154">
        <v>7</v>
      </c>
      <c r="E207" s="154"/>
      <c r="F207" s="154"/>
      <c r="G207" s="154"/>
      <c r="H207" s="154"/>
      <c r="I207" s="154"/>
      <c r="J207" s="154"/>
      <c r="K207" s="144"/>
      <c r="L207" s="237"/>
      <c r="M207" s="129"/>
      <c r="N207" s="238"/>
      <c r="O207" s="67">
        <f>IF(D207=0,"",D207/C206)</f>
        <v>0.875</v>
      </c>
      <c r="P207" s="68">
        <v>7</v>
      </c>
      <c r="Q207" s="245">
        <f t="shared" si="30"/>
        <v>0.875</v>
      </c>
      <c r="R207" s="245">
        <f t="shared" si="31"/>
        <v>0.125</v>
      </c>
      <c r="T207" s="70">
        <f>P207/P205</f>
        <v>0.4375</v>
      </c>
    </row>
    <row r="208" spans="1:20" ht="15.75" customHeight="1" x14ac:dyDescent="0.25">
      <c r="A208" s="58">
        <v>1201</v>
      </c>
      <c r="B208" s="154"/>
      <c r="C208" s="154"/>
      <c r="D208" s="154"/>
      <c r="E208" s="154">
        <v>6</v>
      </c>
      <c r="F208" s="154"/>
      <c r="G208" s="154"/>
      <c r="H208" s="154"/>
      <c r="I208" s="154"/>
      <c r="J208" s="154"/>
      <c r="K208" s="144"/>
      <c r="L208" s="237"/>
      <c r="M208" s="129"/>
      <c r="N208" s="238"/>
      <c r="O208" s="67">
        <f>IF(E208=0,"",E208/D207)</f>
        <v>0.8571428571428571</v>
      </c>
      <c r="P208" s="68">
        <v>6</v>
      </c>
      <c r="Q208" s="245">
        <f t="shared" si="30"/>
        <v>0.8571428571428571</v>
      </c>
      <c r="R208" s="245">
        <f t="shared" si="31"/>
        <v>0.1428571428571429</v>
      </c>
      <c r="T208" s="104"/>
    </row>
    <row r="209" spans="1:20" ht="15.75" customHeight="1" x14ac:dyDescent="0.25">
      <c r="A209" s="58">
        <v>1202</v>
      </c>
      <c r="B209" s="154"/>
      <c r="C209" s="154"/>
      <c r="D209" s="154"/>
      <c r="E209" s="154"/>
      <c r="F209" s="154">
        <v>5</v>
      </c>
      <c r="G209" s="154"/>
      <c r="H209" s="154"/>
      <c r="I209" s="154"/>
      <c r="J209" s="154"/>
      <c r="K209" s="144"/>
      <c r="L209" s="237"/>
      <c r="M209" s="129"/>
      <c r="N209" s="238"/>
      <c r="O209" s="67">
        <f>IF(F209=0,"",F209/E208)</f>
        <v>0.83333333333333337</v>
      </c>
      <c r="P209" s="68">
        <v>6</v>
      </c>
      <c r="Q209" s="245">
        <f t="shared" si="30"/>
        <v>1</v>
      </c>
      <c r="R209" s="245">
        <f t="shared" si="31"/>
        <v>0</v>
      </c>
      <c r="T209" s="104"/>
    </row>
    <row r="210" spans="1:20" ht="15.75" customHeight="1" x14ac:dyDescent="0.25">
      <c r="A210" s="58">
        <v>1301</v>
      </c>
      <c r="B210" s="154"/>
      <c r="C210" s="154"/>
      <c r="D210" s="154"/>
      <c r="E210" s="154"/>
      <c r="F210" s="154"/>
      <c r="G210" s="154">
        <v>4</v>
      </c>
      <c r="H210" s="154"/>
      <c r="I210" s="154"/>
      <c r="J210" s="154"/>
      <c r="K210" s="144"/>
      <c r="L210" s="237"/>
      <c r="M210" s="129"/>
      <c r="N210" s="238"/>
      <c r="O210" s="67">
        <f>IF(G210=0,"",G210/F209)</f>
        <v>0.8</v>
      </c>
      <c r="P210" s="68">
        <v>5</v>
      </c>
      <c r="Q210" s="245">
        <f t="shared" si="30"/>
        <v>0.83333333333333337</v>
      </c>
      <c r="R210" s="245">
        <f t="shared" si="31"/>
        <v>0.16666666666666663</v>
      </c>
      <c r="T210" s="104"/>
    </row>
    <row r="211" spans="1:20" ht="15.75" customHeight="1" x14ac:dyDescent="0.25">
      <c r="A211" s="58">
        <v>1302</v>
      </c>
      <c r="B211" s="154"/>
      <c r="C211" s="154"/>
      <c r="D211" s="154"/>
      <c r="E211" s="154"/>
      <c r="F211" s="154"/>
      <c r="G211" s="154"/>
      <c r="H211" s="154">
        <v>4</v>
      </c>
      <c r="I211" s="154"/>
      <c r="J211" s="154"/>
      <c r="K211" s="144"/>
      <c r="L211" s="237"/>
      <c r="M211" s="129"/>
      <c r="N211" s="238"/>
      <c r="O211" s="67">
        <f>IF(H211=0,"",H211/G210)</f>
        <v>1</v>
      </c>
      <c r="P211" s="68">
        <v>5</v>
      </c>
      <c r="Q211" s="245">
        <f t="shared" si="30"/>
        <v>1</v>
      </c>
      <c r="R211" s="245">
        <f t="shared" si="31"/>
        <v>0</v>
      </c>
      <c r="T211" s="104"/>
    </row>
    <row r="212" spans="1:20" ht="15.75" customHeight="1" x14ac:dyDescent="0.25">
      <c r="A212" s="58">
        <v>1401</v>
      </c>
      <c r="B212" s="154"/>
      <c r="C212" s="154"/>
      <c r="D212" s="154"/>
      <c r="E212" s="154"/>
      <c r="F212" s="154"/>
      <c r="G212" s="154"/>
      <c r="H212" s="154"/>
      <c r="I212" s="154">
        <v>3</v>
      </c>
      <c r="J212" s="154"/>
      <c r="K212" s="144"/>
      <c r="L212" s="237"/>
      <c r="M212" s="129"/>
      <c r="N212" s="238"/>
      <c r="O212" s="67">
        <f>IF(I212=0,"",I212/H211)</f>
        <v>0.75</v>
      </c>
      <c r="P212" s="68">
        <v>5</v>
      </c>
      <c r="Q212" s="245">
        <f t="shared" si="30"/>
        <v>1</v>
      </c>
      <c r="R212" s="245">
        <f t="shared" si="31"/>
        <v>0</v>
      </c>
      <c r="T212" s="104"/>
    </row>
    <row r="213" spans="1:20" ht="15.75" customHeight="1" x14ac:dyDescent="0.25">
      <c r="A213" s="58">
        <v>1402</v>
      </c>
      <c r="B213" s="154"/>
      <c r="C213" s="154"/>
      <c r="D213" s="154"/>
      <c r="E213" s="154"/>
      <c r="F213" s="154"/>
      <c r="G213" s="154"/>
      <c r="H213" s="154"/>
      <c r="I213" s="154"/>
      <c r="J213" s="154">
        <v>2</v>
      </c>
      <c r="K213" s="144">
        <v>2</v>
      </c>
      <c r="L213" s="237"/>
      <c r="M213" s="129"/>
      <c r="N213" s="238"/>
      <c r="O213" s="71">
        <f>IF(J213=0,"",J213/I212)</f>
        <v>0.66666666666666663</v>
      </c>
      <c r="P213" s="68">
        <v>5</v>
      </c>
      <c r="Q213" s="71">
        <f t="shared" si="30"/>
        <v>1</v>
      </c>
      <c r="R213" s="71">
        <f t="shared" si="31"/>
        <v>0</v>
      </c>
      <c r="T213" s="104"/>
    </row>
    <row r="214" spans="1:20" ht="15.75" customHeight="1" x14ac:dyDescent="0.25">
      <c r="A214" s="58">
        <v>1501</v>
      </c>
      <c r="B214" s="154"/>
      <c r="C214" s="154"/>
      <c r="D214" s="154"/>
      <c r="E214" s="154"/>
      <c r="F214" s="154"/>
      <c r="G214" s="154"/>
      <c r="H214" s="154"/>
      <c r="I214" s="154"/>
      <c r="J214" s="154">
        <v>2</v>
      </c>
      <c r="K214" s="144">
        <v>2</v>
      </c>
      <c r="L214" s="237"/>
      <c r="M214" s="129"/>
      <c r="N214" s="239"/>
      <c r="O214" s="129"/>
      <c r="P214" s="68">
        <v>5</v>
      </c>
      <c r="Q214" s="129"/>
      <c r="R214" s="246"/>
      <c r="T214" s="104"/>
    </row>
    <row r="215" spans="1:20" ht="15.75" customHeight="1" x14ac:dyDescent="0.25">
      <c r="A215" s="58">
        <v>1502</v>
      </c>
      <c r="B215" s="154"/>
      <c r="C215" s="154"/>
      <c r="D215" s="154"/>
      <c r="E215" s="154"/>
      <c r="F215" s="154"/>
      <c r="G215" s="154"/>
      <c r="H215" s="154"/>
      <c r="I215" s="154"/>
      <c r="J215" s="154">
        <v>5</v>
      </c>
      <c r="K215" s="144">
        <v>2</v>
      </c>
      <c r="L215" s="237"/>
      <c r="M215" s="129"/>
      <c r="N215" s="239"/>
      <c r="O215" s="247"/>
      <c r="P215" s="109">
        <v>5</v>
      </c>
      <c r="Q215" s="248"/>
      <c r="R215" s="247"/>
      <c r="T215" s="104"/>
    </row>
    <row r="216" spans="1:20" ht="15.75" customHeight="1" x14ac:dyDescent="0.25">
      <c r="A216" s="58">
        <v>1601</v>
      </c>
      <c r="B216" s="154"/>
      <c r="C216" s="154"/>
      <c r="D216" s="154"/>
      <c r="E216" s="154"/>
      <c r="F216" s="154"/>
      <c r="G216" s="154"/>
      <c r="H216" s="154"/>
      <c r="I216" s="154"/>
      <c r="J216" s="154">
        <v>3</v>
      </c>
      <c r="K216" s="144"/>
      <c r="L216" s="237"/>
      <c r="M216" s="129"/>
      <c r="N216" s="239"/>
      <c r="O216" s="247"/>
      <c r="P216" s="202">
        <v>3</v>
      </c>
      <c r="Q216" s="248"/>
      <c r="R216" s="247"/>
      <c r="T216" s="104"/>
    </row>
    <row r="217" spans="1:20" ht="15.75" customHeight="1" x14ac:dyDescent="0.25">
      <c r="A217" s="58">
        <v>1602</v>
      </c>
      <c r="B217" s="154"/>
      <c r="C217" s="154"/>
      <c r="D217" s="154"/>
      <c r="E217" s="154"/>
      <c r="F217" s="154"/>
      <c r="G217" s="154"/>
      <c r="H217" s="154"/>
      <c r="I217" s="154"/>
      <c r="J217" s="154">
        <v>3</v>
      </c>
      <c r="K217" s="144"/>
      <c r="L217" s="237"/>
      <c r="M217" s="129"/>
      <c r="N217" s="239"/>
      <c r="O217" s="249"/>
      <c r="P217" s="204">
        <v>3</v>
      </c>
      <c r="Q217" s="250"/>
      <c r="R217" s="247"/>
      <c r="T217" s="104"/>
    </row>
    <row r="218" spans="1:20" ht="15.75" customHeight="1" x14ac:dyDescent="0.25">
      <c r="A218" s="58">
        <v>1701</v>
      </c>
      <c r="B218" s="154"/>
      <c r="C218" s="154"/>
      <c r="D218" s="154"/>
      <c r="E218" s="154"/>
      <c r="F218" s="154"/>
      <c r="G218" s="154"/>
      <c r="H218" s="154"/>
      <c r="I218" s="154"/>
      <c r="J218" s="154">
        <v>3</v>
      </c>
      <c r="K218" s="144">
        <v>3</v>
      </c>
      <c r="L218" s="237"/>
      <c r="M218" s="129"/>
      <c r="N218" s="239"/>
      <c r="O218" s="249"/>
      <c r="P218" s="204">
        <v>3</v>
      </c>
      <c r="Q218" s="250"/>
      <c r="R218" s="247"/>
      <c r="T218" s="104"/>
    </row>
    <row r="219" spans="1:20" ht="15.75" customHeight="1" x14ac:dyDescent="0.25">
      <c r="A219" s="58">
        <v>1702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44"/>
      <c r="L219" s="237"/>
      <c r="M219" s="129"/>
      <c r="N219" s="239"/>
      <c r="O219" s="197" t="s">
        <v>83</v>
      </c>
      <c r="P219" s="203">
        <v>2</v>
      </c>
      <c r="Q219" s="111">
        <f>K222</f>
        <v>9</v>
      </c>
      <c r="R219" s="199" t="s">
        <v>11</v>
      </c>
      <c r="T219" s="104"/>
    </row>
    <row r="220" spans="1:20" ht="15.75" customHeight="1" x14ac:dyDescent="0.25">
      <c r="A220" s="58">
        <v>1801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44"/>
      <c r="L220" s="237"/>
      <c r="M220" s="129"/>
      <c r="N220" s="239"/>
      <c r="O220" s="198" t="s">
        <v>85</v>
      </c>
      <c r="P220" s="86">
        <f>IF(P219/B205=0,"",P219/B205)</f>
        <v>0.125</v>
      </c>
      <c r="Q220" s="112">
        <f>IF(P219/Q219=0,"",P219/Q219)</f>
        <v>0.22222222222222221</v>
      </c>
      <c r="R220" s="200" t="s">
        <v>86</v>
      </c>
      <c r="T220" s="104"/>
    </row>
    <row r="221" spans="1:20" ht="15.75" customHeight="1" x14ac:dyDescent="0.25">
      <c r="A221" s="58">
        <v>1802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44"/>
      <c r="L221" s="240"/>
      <c r="M221" s="241"/>
      <c r="N221" s="242"/>
      <c r="O221" s="90"/>
      <c r="P221" s="91"/>
      <c r="Q221" s="91"/>
      <c r="R221" s="113"/>
      <c r="T221" s="104"/>
    </row>
    <row r="222" spans="1:20" ht="18" x14ac:dyDescent="0.25">
      <c r="A222" s="28"/>
      <c r="B222" s="297" t="s">
        <v>111</v>
      </c>
      <c r="C222" s="297"/>
      <c r="D222" s="297"/>
      <c r="E222" s="297"/>
      <c r="F222" s="297"/>
      <c r="G222" s="297"/>
      <c r="H222" s="297"/>
      <c r="I222" s="297"/>
      <c r="J222" s="297"/>
      <c r="K222" s="93">
        <f>SUM(K205:K218)</f>
        <v>9</v>
      </c>
      <c r="L222" s="267">
        <f>IF(SUM(K212:K213)=0,"",SUM(K212:K213)/B205)</f>
        <v>0.125</v>
      </c>
      <c r="M222" s="94">
        <f>IF(K222=0,"",K222/B205)</f>
        <v>0.5625</v>
      </c>
      <c r="N222" s="94">
        <f>IF(K213=0,"",M222-L222)</f>
        <v>0.4375</v>
      </c>
      <c r="O222" s="3"/>
      <c r="P222" s="29"/>
      <c r="Q222" s="22"/>
      <c r="R222" s="3"/>
      <c r="T222" s="104"/>
    </row>
    <row r="223" spans="1:20" ht="12.75" customHeight="1" x14ac:dyDescent="0.2">
      <c r="A223" s="28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114"/>
      <c r="M223" s="3"/>
      <c r="N223" s="29"/>
      <c r="O223" s="3"/>
      <c r="P223" s="29"/>
      <c r="Q223" s="22"/>
      <c r="R223" s="3"/>
      <c r="S223" s="29"/>
      <c r="T223" s="37"/>
    </row>
    <row r="224" spans="1:20" ht="12.75" customHeight="1" x14ac:dyDescent="0.2">
      <c r="A224" s="28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114"/>
      <c r="M224" s="3"/>
      <c r="N224" s="29"/>
      <c r="O224" s="3"/>
      <c r="P224" s="29"/>
      <c r="Q224" s="22"/>
      <c r="R224" s="3"/>
      <c r="S224" s="29"/>
      <c r="T224" s="22"/>
    </row>
    <row r="225" spans="1:20" s="222" customFormat="1" ht="26.25" customHeight="1" x14ac:dyDescent="0.3">
      <c r="A225" s="215"/>
      <c r="B225" s="322" t="s">
        <v>99</v>
      </c>
      <c r="C225" s="322"/>
      <c r="D225" s="322"/>
      <c r="E225" s="322"/>
      <c r="F225" s="322"/>
      <c r="G225" s="322"/>
      <c r="H225" s="322"/>
      <c r="I225" s="322"/>
      <c r="J225" s="322"/>
      <c r="K225" s="57" t="s">
        <v>76</v>
      </c>
      <c r="L225" s="114"/>
      <c r="M225" s="3"/>
      <c r="N225" s="29"/>
      <c r="O225" s="3"/>
      <c r="P225" s="29"/>
      <c r="Q225" s="29"/>
      <c r="R225" s="29"/>
    </row>
    <row r="226" spans="1:20" ht="20.25" customHeight="1" x14ac:dyDescent="0.2">
      <c r="A226" s="300" t="s">
        <v>10</v>
      </c>
      <c r="B226" s="301" t="s">
        <v>100</v>
      </c>
      <c r="C226" s="302"/>
      <c r="D226" s="302"/>
      <c r="E226" s="302"/>
      <c r="F226" s="302"/>
      <c r="G226" s="302"/>
      <c r="H226" s="302"/>
      <c r="I226" s="302"/>
      <c r="J226" s="303"/>
      <c r="K226" s="304" t="s">
        <v>11</v>
      </c>
      <c r="L226" s="296" t="s">
        <v>3</v>
      </c>
      <c r="M226" s="296" t="s">
        <v>4</v>
      </c>
      <c r="N226" s="306" t="s">
        <v>5</v>
      </c>
      <c r="O226" s="296" t="s">
        <v>6</v>
      </c>
      <c r="P226" s="294" t="s">
        <v>7</v>
      </c>
      <c r="Q226" s="294" t="s">
        <v>8</v>
      </c>
      <c r="R226" s="296" t="s">
        <v>101</v>
      </c>
    </row>
    <row r="227" spans="1:20" ht="15.75" customHeight="1" x14ac:dyDescent="0.25">
      <c r="A227" s="295"/>
      <c r="B227" s="58" t="s">
        <v>102</v>
      </c>
      <c r="C227" s="58" t="s">
        <v>103</v>
      </c>
      <c r="D227" s="58" t="s">
        <v>104</v>
      </c>
      <c r="E227" s="58" t="s">
        <v>105</v>
      </c>
      <c r="F227" s="58" t="s">
        <v>106</v>
      </c>
      <c r="G227" s="58" t="s">
        <v>107</v>
      </c>
      <c r="H227" s="58" t="s">
        <v>108</v>
      </c>
      <c r="I227" s="58" t="s">
        <v>109</v>
      </c>
      <c r="J227" s="58" t="s">
        <v>110</v>
      </c>
      <c r="K227" s="334"/>
      <c r="L227" s="305"/>
      <c r="M227" s="295"/>
      <c r="N227" s="295"/>
      <c r="O227" s="295"/>
      <c r="P227" s="295"/>
      <c r="Q227" s="295"/>
      <c r="R227" s="295"/>
      <c r="T227" s="104"/>
    </row>
    <row r="228" spans="1:20" ht="15.75" customHeight="1" x14ac:dyDescent="0.25">
      <c r="A228" s="58">
        <v>1102</v>
      </c>
      <c r="B228" s="154">
        <v>40</v>
      </c>
      <c r="C228" s="154"/>
      <c r="D228" s="154"/>
      <c r="E228" s="154"/>
      <c r="F228" s="154"/>
      <c r="G228" s="154"/>
      <c r="H228" s="154"/>
      <c r="I228" s="154"/>
      <c r="J228" s="154"/>
      <c r="K228" s="144"/>
      <c r="L228" s="234"/>
      <c r="M228" s="235"/>
      <c r="N228" s="236"/>
      <c r="O228" s="243"/>
      <c r="P228" s="63">
        <f>B228</f>
        <v>40</v>
      </c>
      <c r="Q228" s="244"/>
      <c r="R228" s="243"/>
      <c r="T228" s="104"/>
    </row>
    <row r="229" spans="1:20" ht="15.75" customHeight="1" x14ac:dyDescent="0.25">
      <c r="A229" s="58">
        <v>1201</v>
      </c>
      <c r="B229" s="154"/>
      <c r="C229" s="154">
        <v>28</v>
      </c>
      <c r="D229" s="154"/>
      <c r="E229" s="154"/>
      <c r="F229" s="154"/>
      <c r="G229" s="154"/>
      <c r="H229" s="154"/>
      <c r="I229" s="154"/>
      <c r="J229" s="154"/>
      <c r="K229" s="144"/>
      <c r="L229" s="237"/>
      <c r="M229" s="129"/>
      <c r="N229" s="238"/>
      <c r="O229" s="67">
        <f>IF(C229=0,"",C229/B228)</f>
        <v>0.7</v>
      </c>
      <c r="P229" s="68">
        <v>30</v>
      </c>
      <c r="Q229" s="245">
        <f t="shared" ref="Q229:Q236" si="32">IF(P229=0,"",P229/P228)</f>
        <v>0.75</v>
      </c>
      <c r="R229" s="245">
        <f t="shared" ref="R229:R236" si="33">IF(P229=0,"",100%-Q229)</f>
        <v>0.25</v>
      </c>
      <c r="T229" s="104"/>
    </row>
    <row r="230" spans="1:20" ht="15.75" customHeight="1" x14ac:dyDescent="0.25">
      <c r="A230" s="58">
        <v>1202</v>
      </c>
      <c r="B230" s="154"/>
      <c r="C230" s="154"/>
      <c r="D230" s="154">
        <v>25</v>
      </c>
      <c r="E230" s="154"/>
      <c r="F230" s="154"/>
      <c r="G230" s="154"/>
      <c r="H230" s="154"/>
      <c r="I230" s="154"/>
      <c r="J230" s="154"/>
      <c r="K230" s="144"/>
      <c r="L230" s="237"/>
      <c r="M230" s="129"/>
      <c r="N230" s="238"/>
      <c r="O230" s="67">
        <f>IF(D230=0,"",D230/C229)</f>
        <v>0.8928571428571429</v>
      </c>
      <c r="P230" s="68">
        <v>26</v>
      </c>
      <c r="Q230" s="245">
        <f t="shared" si="32"/>
        <v>0.8666666666666667</v>
      </c>
      <c r="R230" s="245">
        <f t="shared" si="33"/>
        <v>0.1333333333333333</v>
      </c>
      <c r="T230" s="70">
        <f>P230/P228</f>
        <v>0.65</v>
      </c>
    </row>
    <row r="231" spans="1:20" ht="15.75" customHeight="1" x14ac:dyDescent="0.25">
      <c r="A231" s="58">
        <v>1301</v>
      </c>
      <c r="B231" s="154"/>
      <c r="C231" s="154"/>
      <c r="D231" s="154"/>
      <c r="E231" s="154">
        <v>17</v>
      </c>
      <c r="F231" s="154"/>
      <c r="G231" s="154"/>
      <c r="H231" s="154"/>
      <c r="I231" s="154"/>
      <c r="J231" s="154"/>
      <c r="K231" s="144"/>
      <c r="L231" s="237"/>
      <c r="M231" s="129"/>
      <c r="N231" s="238"/>
      <c r="O231" s="67">
        <f>IF(E231=0,"",E231/D230)</f>
        <v>0.68</v>
      </c>
      <c r="P231" s="68">
        <v>23</v>
      </c>
      <c r="Q231" s="245">
        <f t="shared" si="32"/>
        <v>0.88461538461538458</v>
      </c>
      <c r="R231" s="245">
        <f t="shared" si="33"/>
        <v>0.11538461538461542</v>
      </c>
      <c r="T231" s="104"/>
    </row>
    <row r="232" spans="1:20" ht="15.75" customHeight="1" x14ac:dyDescent="0.25">
      <c r="A232" s="58">
        <v>1302</v>
      </c>
      <c r="B232" s="154"/>
      <c r="C232" s="154"/>
      <c r="D232" s="154"/>
      <c r="E232" s="154"/>
      <c r="F232" s="154">
        <v>16</v>
      </c>
      <c r="G232" s="154"/>
      <c r="H232" s="154"/>
      <c r="I232" s="154"/>
      <c r="J232" s="154"/>
      <c r="K232" s="144"/>
      <c r="L232" s="237"/>
      <c r="M232" s="129"/>
      <c r="N232" s="238"/>
      <c r="O232" s="67">
        <f>IF(F232=0,"",F232/E231)</f>
        <v>0.94117647058823528</v>
      </c>
      <c r="P232" s="68">
        <v>21</v>
      </c>
      <c r="Q232" s="245">
        <f t="shared" si="32"/>
        <v>0.91304347826086951</v>
      </c>
      <c r="R232" s="245">
        <f t="shared" si="33"/>
        <v>8.6956521739130488E-2</v>
      </c>
      <c r="T232" s="104"/>
    </row>
    <row r="233" spans="1:20" ht="15.75" customHeight="1" x14ac:dyDescent="0.25">
      <c r="A233" s="58">
        <v>1401</v>
      </c>
      <c r="B233" s="154"/>
      <c r="C233" s="154"/>
      <c r="D233" s="154"/>
      <c r="E233" s="154"/>
      <c r="F233" s="154"/>
      <c r="G233" s="154">
        <v>16</v>
      </c>
      <c r="H233" s="154"/>
      <c r="I233" s="154"/>
      <c r="J233" s="154"/>
      <c r="K233" s="144"/>
      <c r="L233" s="237"/>
      <c r="M233" s="129"/>
      <c r="N233" s="238"/>
      <c r="O233" s="67">
        <f>IF(G233=0,"",G233/F232)</f>
        <v>1</v>
      </c>
      <c r="P233" s="68">
        <v>20</v>
      </c>
      <c r="Q233" s="245">
        <f t="shared" si="32"/>
        <v>0.95238095238095233</v>
      </c>
      <c r="R233" s="245">
        <f t="shared" si="33"/>
        <v>4.7619047619047672E-2</v>
      </c>
      <c r="T233" s="104"/>
    </row>
    <row r="234" spans="1:20" ht="15.75" customHeight="1" x14ac:dyDescent="0.25">
      <c r="A234" s="58">
        <v>1402</v>
      </c>
      <c r="B234" s="154"/>
      <c r="C234" s="154"/>
      <c r="D234" s="154"/>
      <c r="E234" s="154"/>
      <c r="F234" s="154"/>
      <c r="G234" s="154"/>
      <c r="H234" s="154">
        <v>14</v>
      </c>
      <c r="I234" s="154"/>
      <c r="J234" s="154"/>
      <c r="K234" s="144"/>
      <c r="L234" s="237"/>
      <c r="M234" s="129"/>
      <c r="N234" s="238"/>
      <c r="O234" s="67">
        <f>IF(H234=0,"",H234/G233)</f>
        <v>0.875</v>
      </c>
      <c r="P234" s="68">
        <v>19</v>
      </c>
      <c r="Q234" s="245">
        <f t="shared" si="32"/>
        <v>0.95</v>
      </c>
      <c r="R234" s="245">
        <f t="shared" si="33"/>
        <v>5.0000000000000044E-2</v>
      </c>
      <c r="T234" s="104"/>
    </row>
    <row r="235" spans="1:20" ht="15.75" customHeight="1" x14ac:dyDescent="0.25">
      <c r="A235" s="58">
        <v>1501</v>
      </c>
      <c r="B235" s="154"/>
      <c r="C235" s="154"/>
      <c r="D235" s="154"/>
      <c r="E235" s="154"/>
      <c r="F235" s="154"/>
      <c r="G235" s="154"/>
      <c r="H235" s="154"/>
      <c r="I235" s="154">
        <v>14</v>
      </c>
      <c r="J235" s="154"/>
      <c r="K235" s="144">
        <v>1</v>
      </c>
      <c r="L235" s="237"/>
      <c r="M235" s="129"/>
      <c r="N235" s="238"/>
      <c r="O235" s="67">
        <f>IF(I235=0,"",I235/H234)</f>
        <v>1</v>
      </c>
      <c r="P235" s="68">
        <v>19</v>
      </c>
      <c r="Q235" s="245">
        <f t="shared" si="32"/>
        <v>1</v>
      </c>
      <c r="R235" s="245">
        <f t="shared" si="33"/>
        <v>0</v>
      </c>
      <c r="T235" s="104"/>
    </row>
    <row r="236" spans="1:20" ht="15.75" customHeight="1" x14ac:dyDescent="0.25">
      <c r="A236" s="58">
        <v>1502</v>
      </c>
      <c r="B236" s="154"/>
      <c r="C236" s="154"/>
      <c r="D236" s="154"/>
      <c r="E236" s="154"/>
      <c r="F236" s="154"/>
      <c r="G236" s="154"/>
      <c r="H236" s="154"/>
      <c r="I236" s="154"/>
      <c r="J236" s="154">
        <v>12</v>
      </c>
      <c r="K236" s="144">
        <v>1</v>
      </c>
      <c r="L236" s="237"/>
      <c r="M236" s="129"/>
      <c r="N236" s="238"/>
      <c r="O236" s="71">
        <f>IF(J236=0,"",J236/I235)</f>
        <v>0.8571428571428571</v>
      </c>
      <c r="P236" s="68">
        <v>18</v>
      </c>
      <c r="Q236" s="71">
        <f t="shared" si="32"/>
        <v>0.94736842105263153</v>
      </c>
      <c r="R236" s="71">
        <f t="shared" si="33"/>
        <v>5.2631578947368474E-2</v>
      </c>
      <c r="T236" s="104"/>
    </row>
    <row r="237" spans="1:20" ht="15.75" customHeight="1" x14ac:dyDescent="0.25">
      <c r="A237" s="58">
        <v>1601</v>
      </c>
      <c r="B237" s="154"/>
      <c r="C237" s="154"/>
      <c r="D237" s="154"/>
      <c r="E237" s="154"/>
      <c r="F237" s="154"/>
      <c r="G237" s="154"/>
      <c r="H237" s="154"/>
      <c r="I237" s="154"/>
      <c r="J237" s="154">
        <v>7</v>
      </c>
      <c r="K237" s="144">
        <v>6</v>
      </c>
      <c r="L237" s="237"/>
      <c r="M237" s="129"/>
      <c r="N237" s="239"/>
      <c r="O237" s="129"/>
      <c r="P237" s="68">
        <v>16</v>
      </c>
      <c r="Q237" s="129"/>
      <c r="R237" s="246"/>
      <c r="T237" s="104"/>
    </row>
    <row r="238" spans="1:20" ht="15.75" customHeight="1" x14ac:dyDescent="0.25">
      <c r="A238" s="58">
        <v>1602</v>
      </c>
      <c r="B238" s="154"/>
      <c r="C238" s="154"/>
      <c r="D238" s="154"/>
      <c r="E238" s="154"/>
      <c r="F238" s="154"/>
      <c r="G238" s="154"/>
      <c r="H238" s="154"/>
      <c r="I238" s="154"/>
      <c r="J238" s="154">
        <v>6</v>
      </c>
      <c r="K238" s="144"/>
      <c r="L238" s="237"/>
      <c r="M238" s="129"/>
      <c r="N238" s="239"/>
      <c r="O238" s="247"/>
      <c r="P238" s="109">
        <v>10</v>
      </c>
      <c r="Q238" s="248"/>
      <c r="R238" s="247"/>
      <c r="T238" s="104"/>
    </row>
    <row r="239" spans="1:20" ht="15.75" customHeight="1" x14ac:dyDescent="0.25">
      <c r="A239" s="58">
        <v>1701</v>
      </c>
      <c r="B239" s="154"/>
      <c r="C239" s="154"/>
      <c r="D239" s="154"/>
      <c r="E239" s="154"/>
      <c r="F239" s="154"/>
      <c r="G239" s="154"/>
      <c r="H239" s="154"/>
      <c r="I239" s="154"/>
      <c r="J239" s="154">
        <v>3</v>
      </c>
      <c r="K239" s="144">
        <v>2</v>
      </c>
      <c r="L239" s="237"/>
      <c r="M239" s="129"/>
      <c r="N239" s="239"/>
      <c r="O239" s="247"/>
      <c r="P239" s="109">
        <v>7</v>
      </c>
      <c r="Q239" s="248"/>
      <c r="R239" s="247"/>
      <c r="T239" s="104"/>
    </row>
    <row r="240" spans="1:20" ht="15.75" customHeight="1" x14ac:dyDescent="0.25">
      <c r="A240" s="58">
        <v>1702</v>
      </c>
      <c r="B240" s="154"/>
      <c r="C240" s="154"/>
      <c r="D240" s="154"/>
      <c r="E240" s="154"/>
      <c r="F240" s="154"/>
      <c r="G240" s="154"/>
      <c r="H240" s="154"/>
      <c r="I240" s="154"/>
      <c r="J240" s="154">
        <v>3</v>
      </c>
      <c r="K240" s="144">
        <v>1</v>
      </c>
      <c r="L240" s="237"/>
      <c r="M240" s="129"/>
      <c r="N240" s="239"/>
      <c r="O240" s="247"/>
      <c r="P240" s="109">
        <v>5</v>
      </c>
      <c r="Q240" s="248"/>
      <c r="R240" s="247"/>
      <c r="T240" s="104"/>
    </row>
    <row r="241" spans="1:20" ht="15.75" customHeight="1" x14ac:dyDescent="0.25">
      <c r="A241" s="58">
        <v>1801</v>
      </c>
      <c r="B241" s="154"/>
      <c r="C241" s="154"/>
      <c r="D241" s="154"/>
      <c r="E241" s="154"/>
      <c r="F241" s="154"/>
      <c r="G241" s="154"/>
      <c r="H241" s="154"/>
      <c r="I241" s="154"/>
      <c r="J241" s="154">
        <v>1</v>
      </c>
      <c r="K241" s="144">
        <v>1</v>
      </c>
      <c r="L241" s="237"/>
      <c r="M241" s="129"/>
      <c r="N241" s="239"/>
      <c r="O241" s="129"/>
      <c r="P241" s="239"/>
      <c r="Q241" s="124"/>
      <c r="R241" s="247"/>
      <c r="T241" s="104"/>
    </row>
    <row r="242" spans="1:20" ht="15.75" customHeight="1" x14ac:dyDescent="0.25">
      <c r="A242" s="58">
        <v>1802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44">
        <v>2</v>
      </c>
      <c r="L242" s="237"/>
      <c r="M242" s="129"/>
      <c r="N242" s="239"/>
      <c r="O242" s="197" t="s">
        <v>83</v>
      </c>
      <c r="P242" s="82">
        <v>14</v>
      </c>
      <c r="Q242" s="111">
        <f>K245</f>
        <v>14</v>
      </c>
      <c r="R242" s="199" t="s">
        <v>11</v>
      </c>
      <c r="T242" s="104"/>
    </row>
    <row r="243" spans="1:20" ht="15.75" customHeight="1" x14ac:dyDescent="0.25">
      <c r="A243" s="58">
        <v>1901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44"/>
      <c r="L243" s="237"/>
      <c r="M243" s="129"/>
      <c r="N243" s="239"/>
      <c r="O243" s="198" t="s">
        <v>85</v>
      </c>
      <c r="P243" s="86">
        <f>IF(P242/B228=0,"",P242/B228)</f>
        <v>0.35</v>
      </c>
      <c r="Q243" s="112">
        <f>IF(P242/Q242=0,"",P242/Q242)</f>
        <v>1</v>
      </c>
      <c r="R243" s="200" t="s">
        <v>86</v>
      </c>
      <c r="T243" s="104"/>
    </row>
    <row r="244" spans="1:20" ht="15.75" customHeight="1" x14ac:dyDescent="0.25">
      <c r="A244" s="58">
        <v>1902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44"/>
      <c r="L244" s="240"/>
      <c r="M244" s="241"/>
      <c r="N244" s="242"/>
      <c r="O244" s="90"/>
      <c r="P244" s="91"/>
      <c r="Q244" s="91"/>
      <c r="R244" s="113"/>
      <c r="T244" s="104"/>
    </row>
    <row r="245" spans="1:20" ht="18" customHeight="1" x14ac:dyDescent="0.25">
      <c r="A245" s="28"/>
      <c r="B245" s="297" t="s">
        <v>111</v>
      </c>
      <c r="C245" s="297"/>
      <c r="D245" s="297"/>
      <c r="E245" s="297"/>
      <c r="F245" s="297"/>
      <c r="G245" s="297"/>
      <c r="H245" s="297"/>
      <c r="I245" s="297"/>
      <c r="J245" s="297"/>
      <c r="K245" s="93">
        <f>SUM(K228:K242)</f>
        <v>14</v>
      </c>
      <c r="L245" s="267">
        <f>IF(SUM(K235:K236)=0,"",SUM(K235:K236)/B228)</f>
        <v>0.05</v>
      </c>
      <c r="M245" s="94">
        <f>IF(K245=0,"",K245/B228)</f>
        <v>0.35</v>
      </c>
      <c r="N245" s="94">
        <f>IF(K236=0,"",M245-L245)</f>
        <v>0.3</v>
      </c>
      <c r="O245" s="3"/>
      <c r="P245" s="29"/>
      <c r="Q245" s="22"/>
      <c r="R245" s="3"/>
      <c r="T245" s="104"/>
    </row>
    <row r="246" spans="1:20" ht="12.75" customHeight="1" x14ac:dyDescent="0.2">
      <c r="L246" s="114"/>
      <c r="M246" s="3"/>
      <c r="O246" s="3"/>
    </row>
    <row r="247" spans="1:20" ht="12.75" customHeight="1" x14ac:dyDescent="0.2">
      <c r="L247" s="114"/>
      <c r="M247" s="3"/>
      <c r="N247" s="3"/>
      <c r="O247" s="3"/>
    </row>
    <row r="248" spans="1:20" s="222" customFormat="1" ht="26.25" x14ac:dyDescent="0.3">
      <c r="A248" s="215"/>
      <c r="B248" s="322" t="s">
        <v>99</v>
      </c>
      <c r="C248" s="322"/>
      <c r="D248" s="322"/>
      <c r="E248" s="322"/>
      <c r="F248" s="322"/>
      <c r="G248" s="322"/>
      <c r="H248" s="322"/>
      <c r="I248" s="322"/>
      <c r="J248" s="322"/>
      <c r="K248" s="57" t="s">
        <v>84</v>
      </c>
      <c r="L248" s="270"/>
      <c r="M248" s="225"/>
      <c r="N248" s="29"/>
      <c r="O248" s="3"/>
      <c r="P248" s="29"/>
      <c r="Q248" s="29"/>
      <c r="R248" s="29"/>
    </row>
    <row r="249" spans="1:20" ht="20.25" x14ac:dyDescent="0.2">
      <c r="A249" s="300" t="s">
        <v>10</v>
      </c>
      <c r="B249" s="301" t="s">
        <v>100</v>
      </c>
      <c r="C249" s="302"/>
      <c r="D249" s="302"/>
      <c r="E249" s="302"/>
      <c r="F249" s="302"/>
      <c r="G249" s="302"/>
      <c r="H249" s="302"/>
      <c r="I249" s="302"/>
      <c r="J249" s="303"/>
      <c r="K249" s="304" t="s">
        <v>11</v>
      </c>
      <c r="L249" s="296" t="s">
        <v>3</v>
      </c>
      <c r="M249" s="296" t="s">
        <v>4</v>
      </c>
      <c r="N249" s="306" t="s">
        <v>5</v>
      </c>
      <c r="O249" s="296" t="s">
        <v>6</v>
      </c>
      <c r="P249" s="294" t="s">
        <v>7</v>
      </c>
      <c r="Q249" s="294" t="s">
        <v>8</v>
      </c>
      <c r="R249" s="296" t="s">
        <v>101</v>
      </c>
    </row>
    <row r="250" spans="1:20" ht="15.75" x14ac:dyDescent="0.25">
      <c r="A250" s="295"/>
      <c r="B250" s="58" t="s">
        <v>102</v>
      </c>
      <c r="C250" s="58" t="s">
        <v>103</v>
      </c>
      <c r="D250" s="58" t="s">
        <v>104</v>
      </c>
      <c r="E250" s="58" t="s">
        <v>105</v>
      </c>
      <c r="F250" s="58" t="s">
        <v>106</v>
      </c>
      <c r="G250" s="58" t="s">
        <v>107</v>
      </c>
      <c r="H250" s="58" t="s">
        <v>108</v>
      </c>
      <c r="I250" s="58" t="s">
        <v>109</v>
      </c>
      <c r="J250" s="58" t="s">
        <v>110</v>
      </c>
      <c r="K250" s="334"/>
      <c r="L250" s="305"/>
      <c r="M250" s="295"/>
      <c r="N250" s="295"/>
      <c r="O250" s="295"/>
      <c r="P250" s="295"/>
      <c r="Q250" s="295"/>
      <c r="R250" s="295"/>
      <c r="T250" s="104"/>
    </row>
    <row r="251" spans="1:20" ht="15.75" customHeight="1" x14ac:dyDescent="0.25">
      <c r="A251" s="58">
        <v>1202</v>
      </c>
      <c r="B251" s="154">
        <v>39</v>
      </c>
      <c r="C251" s="154"/>
      <c r="D251" s="154"/>
      <c r="E251" s="154"/>
      <c r="F251" s="154"/>
      <c r="G251" s="154"/>
      <c r="H251" s="154"/>
      <c r="I251" s="154"/>
      <c r="J251" s="154"/>
      <c r="K251" s="144"/>
      <c r="L251" s="234"/>
      <c r="M251" s="235"/>
      <c r="N251" s="236"/>
      <c r="O251" s="243"/>
      <c r="P251" s="63">
        <f>B251</f>
        <v>39</v>
      </c>
      <c r="Q251" s="244"/>
      <c r="R251" s="243"/>
      <c r="T251" s="104"/>
    </row>
    <row r="252" spans="1:20" ht="15.75" customHeight="1" x14ac:dyDescent="0.25">
      <c r="A252" s="58">
        <v>1301</v>
      </c>
      <c r="B252" s="154"/>
      <c r="C252" s="154">
        <v>27</v>
      </c>
      <c r="D252" s="154"/>
      <c r="E252" s="154"/>
      <c r="F252" s="154"/>
      <c r="G252" s="154"/>
      <c r="H252" s="154"/>
      <c r="I252" s="154"/>
      <c r="J252" s="154"/>
      <c r="K252" s="144"/>
      <c r="L252" s="237"/>
      <c r="M252" s="129"/>
      <c r="N252" s="238"/>
      <c r="O252" s="67">
        <f>IF(C252=0,"",C252/B251)</f>
        <v>0.69230769230769229</v>
      </c>
      <c r="P252" s="68">
        <v>27</v>
      </c>
      <c r="Q252" s="245">
        <f t="shared" ref="Q252:Q259" si="34">IF(P252=0,"",P252/P251)</f>
        <v>0.69230769230769229</v>
      </c>
      <c r="R252" s="245">
        <f t="shared" ref="R252:R259" si="35">IF(P252=0,"",100%-Q252)</f>
        <v>0.30769230769230771</v>
      </c>
      <c r="T252" s="104"/>
    </row>
    <row r="253" spans="1:20" ht="15.75" customHeight="1" x14ac:dyDescent="0.25">
      <c r="A253" s="58">
        <v>1302</v>
      </c>
      <c r="B253" s="154"/>
      <c r="C253" s="154"/>
      <c r="D253" s="154">
        <v>23</v>
      </c>
      <c r="E253" s="154"/>
      <c r="F253" s="154"/>
      <c r="G253" s="154"/>
      <c r="H253" s="154"/>
      <c r="I253" s="154"/>
      <c r="J253" s="154"/>
      <c r="K253" s="144"/>
      <c r="L253" s="237"/>
      <c r="M253" s="129"/>
      <c r="N253" s="238"/>
      <c r="O253" s="67">
        <f>IF(D253=0,"",D253/C252)</f>
        <v>0.85185185185185186</v>
      </c>
      <c r="P253" s="68">
        <v>25</v>
      </c>
      <c r="Q253" s="245">
        <f t="shared" si="34"/>
        <v>0.92592592592592593</v>
      </c>
      <c r="R253" s="245">
        <f t="shared" si="35"/>
        <v>7.407407407407407E-2</v>
      </c>
      <c r="T253" s="70">
        <f>P253/P251</f>
        <v>0.64102564102564108</v>
      </c>
    </row>
    <row r="254" spans="1:20" ht="15.75" customHeight="1" x14ac:dyDescent="0.25">
      <c r="A254" s="58">
        <v>1401</v>
      </c>
      <c r="B254" s="154"/>
      <c r="C254" s="154"/>
      <c r="D254" s="154"/>
      <c r="E254" s="154">
        <v>16</v>
      </c>
      <c r="F254" s="154"/>
      <c r="G254" s="154"/>
      <c r="H254" s="154"/>
      <c r="I254" s="154"/>
      <c r="J254" s="154"/>
      <c r="K254" s="144"/>
      <c r="L254" s="237"/>
      <c r="M254" s="129"/>
      <c r="N254" s="238"/>
      <c r="O254" s="67">
        <f>IF(E254=0,"",E254/D253)</f>
        <v>0.69565217391304346</v>
      </c>
      <c r="P254" s="68">
        <v>19</v>
      </c>
      <c r="Q254" s="245">
        <f t="shared" si="34"/>
        <v>0.76</v>
      </c>
      <c r="R254" s="245">
        <f t="shared" si="35"/>
        <v>0.24</v>
      </c>
      <c r="T254" s="104"/>
    </row>
    <row r="255" spans="1:20" ht="15.75" customHeight="1" x14ac:dyDescent="0.25">
      <c r="A255" s="58">
        <v>1402</v>
      </c>
      <c r="B255" s="154"/>
      <c r="C255" s="154"/>
      <c r="D255" s="154"/>
      <c r="E255" s="154"/>
      <c r="F255" s="154">
        <v>14</v>
      </c>
      <c r="G255" s="154"/>
      <c r="H255" s="154"/>
      <c r="I255" s="154"/>
      <c r="J255" s="154"/>
      <c r="K255" s="144"/>
      <c r="L255" s="237"/>
      <c r="M255" s="129"/>
      <c r="N255" s="238"/>
      <c r="O255" s="67">
        <f>IF(F255=0,"",F255/E254)</f>
        <v>0.875</v>
      </c>
      <c r="P255" s="68">
        <v>17</v>
      </c>
      <c r="Q255" s="245">
        <f t="shared" si="34"/>
        <v>0.89473684210526316</v>
      </c>
      <c r="R255" s="245">
        <f t="shared" si="35"/>
        <v>0.10526315789473684</v>
      </c>
      <c r="T255" s="104"/>
    </row>
    <row r="256" spans="1:20" ht="15.75" customHeight="1" x14ac:dyDescent="0.25">
      <c r="A256" s="58">
        <v>1501</v>
      </c>
      <c r="B256" s="154"/>
      <c r="C256" s="154"/>
      <c r="D256" s="154"/>
      <c r="E256" s="154"/>
      <c r="F256" s="154"/>
      <c r="G256" s="154">
        <v>12</v>
      </c>
      <c r="H256" s="154"/>
      <c r="I256" s="154"/>
      <c r="J256" s="154"/>
      <c r="K256" s="144"/>
      <c r="L256" s="237"/>
      <c r="M256" s="129"/>
      <c r="N256" s="238"/>
      <c r="O256" s="67">
        <f>IF(G256=0,"",G256/F255)</f>
        <v>0.8571428571428571</v>
      </c>
      <c r="P256" s="68">
        <v>14</v>
      </c>
      <c r="Q256" s="245">
        <f t="shared" si="34"/>
        <v>0.82352941176470584</v>
      </c>
      <c r="R256" s="245">
        <f t="shared" si="35"/>
        <v>0.17647058823529416</v>
      </c>
      <c r="T256" s="104"/>
    </row>
    <row r="257" spans="1:20" ht="15.75" customHeight="1" x14ac:dyDescent="0.25">
      <c r="A257" s="58">
        <v>1502</v>
      </c>
      <c r="B257" s="154"/>
      <c r="C257" s="154"/>
      <c r="D257" s="154"/>
      <c r="E257" s="154"/>
      <c r="F257" s="154"/>
      <c r="G257" s="154"/>
      <c r="H257" s="154">
        <v>11</v>
      </c>
      <c r="I257" s="154"/>
      <c r="J257" s="154"/>
      <c r="K257" s="144"/>
      <c r="L257" s="237"/>
      <c r="M257" s="129"/>
      <c r="N257" s="238"/>
      <c r="O257" s="67">
        <f>IF(H257=0,"",H257/G256)</f>
        <v>0.91666666666666663</v>
      </c>
      <c r="P257" s="68">
        <v>13</v>
      </c>
      <c r="Q257" s="245">
        <f t="shared" si="34"/>
        <v>0.9285714285714286</v>
      </c>
      <c r="R257" s="245">
        <f t="shared" si="35"/>
        <v>7.1428571428571397E-2</v>
      </c>
      <c r="T257" s="104"/>
    </row>
    <row r="258" spans="1:20" ht="15.75" customHeight="1" x14ac:dyDescent="0.25">
      <c r="A258" s="58">
        <v>1601</v>
      </c>
      <c r="B258" s="154"/>
      <c r="C258" s="154"/>
      <c r="D258" s="154"/>
      <c r="E258" s="154"/>
      <c r="F258" s="154"/>
      <c r="G258" s="154"/>
      <c r="H258" s="154"/>
      <c r="I258" s="154">
        <v>11</v>
      </c>
      <c r="J258" s="154"/>
      <c r="K258" s="144"/>
      <c r="L258" s="237"/>
      <c r="M258" s="129"/>
      <c r="N258" s="238"/>
      <c r="O258" s="67">
        <f>IF(I258=0,"",I258/H257)</f>
        <v>1</v>
      </c>
      <c r="P258" s="68">
        <v>13</v>
      </c>
      <c r="Q258" s="245">
        <f t="shared" si="34"/>
        <v>1</v>
      </c>
      <c r="R258" s="245">
        <f t="shared" si="35"/>
        <v>0</v>
      </c>
      <c r="T258" s="104"/>
    </row>
    <row r="259" spans="1:20" ht="15.75" customHeight="1" x14ac:dyDescent="0.25">
      <c r="A259" s="58">
        <v>1602</v>
      </c>
      <c r="B259" s="154"/>
      <c r="C259" s="154"/>
      <c r="D259" s="154"/>
      <c r="E259" s="154"/>
      <c r="F259" s="154"/>
      <c r="G259" s="154"/>
      <c r="H259" s="154"/>
      <c r="I259" s="154"/>
      <c r="J259" s="154">
        <v>7</v>
      </c>
      <c r="K259" s="144">
        <v>2</v>
      </c>
      <c r="L259" s="237"/>
      <c r="M259" s="129"/>
      <c r="N259" s="238"/>
      <c r="O259" s="71">
        <f>IF(J259=0,"",J259/I258)</f>
        <v>0.63636363636363635</v>
      </c>
      <c r="P259" s="68">
        <v>13</v>
      </c>
      <c r="Q259" s="71">
        <f t="shared" si="34"/>
        <v>1</v>
      </c>
      <c r="R259" s="71">
        <f t="shared" si="35"/>
        <v>0</v>
      </c>
      <c r="T259" s="104"/>
    </row>
    <row r="260" spans="1:20" ht="15.75" customHeight="1" x14ac:dyDescent="0.25">
      <c r="A260" s="58">
        <v>1701</v>
      </c>
      <c r="B260" s="154"/>
      <c r="C260" s="154"/>
      <c r="D260" s="154"/>
      <c r="E260" s="154"/>
      <c r="F260" s="154"/>
      <c r="G260" s="154"/>
      <c r="H260" s="154"/>
      <c r="I260" s="154"/>
      <c r="J260" s="154">
        <v>3</v>
      </c>
      <c r="K260" s="144">
        <v>2</v>
      </c>
      <c r="L260" s="237"/>
      <c r="M260" s="129"/>
      <c r="N260" s="239"/>
      <c r="O260" s="129"/>
      <c r="P260" s="68">
        <v>11</v>
      </c>
      <c r="Q260" s="129"/>
      <c r="R260" s="246"/>
      <c r="T260" s="104"/>
    </row>
    <row r="261" spans="1:20" ht="15.75" customHeight="1" x14ac:dyDescent="0.25">
      <c r="A261" s="58">
        <v>1702</v>
      </c>
      <c r="B261" s="154"/>
      <c r="C261" s="154"/>
      <c r="D261" s="154"/>
      <c r="E261" s="154"/>
      <c r="F261" s="154"/>
      <c r="G261" s="154"/>
      <c r="H261" s="154"/>
      <c r="I261" s="154"/>
      <c r="J261" s="154">
        <v>7</v>
      </c>
      <c r="K261" s="144">
        <v>1</v>
      </c>
      <c r="L261" s="237"/>
      <c r="M261" s="129"/>
      <c r="N261" s="239"/>
      <c r="O261" s="247"/>
      <c r="P261" s="68">
        <v>11</v>
      </c>
      <c r="Q261" s="248"/>
      <c r="R261" s="247"/>
      <c r="T261" s="104"/>
    </row>
    <row r="262" spans="1:20" ht="15.75" customHeight="1" x14ac:dyDescent="0.25">
      <c r="A262" s="58">
        <v>1801</v>
      </c>
      <c r="B262" s="154"/>
      <c r="C262" s="154"/>
      <c r="D262" s="154"/>
      <c r="E262" s="154"/>
      <c r="F262" s="154"/>
      <c r="G262" s="154"/>
      <c r="H262" s="154"/>
      <c r="I262" s="154"/>
      <c r="J262" s="154">
        <v>5</v>
      </c>
      <c r="K262" s="144">
        <v>1</v>
      </c>
      <c r="L262" s="237"/>
      <c r="M262" s="129"/>
      <c r="N262" s="239"/>
      <c r="O262" s="247"/>
      <c r="P262" s="109">
        <v>10</v>
      </c>
      <c r="Q262" s="248"/>
      <c r="R262" s="247"/>
      <c r="T262" s="104"/>
    </row>
    <row r="263" spans="1:20" ht="15.75" customHeight="1" x14ac:dyDescent="0.25">
      <c r="A263" s="58">
        <v>1802</v>
      </c>
      <c r="B263" s="154"/>
      <c r="C263" s="154"/>
      <c r="D263" s="154"/>
      <c r="E263" s="154"/>
      <c r="F263" s="154"/>
      <c r="G263" s="154"/>
      <c r="H263" s="154"/>
      <c r="I263" s="154"/>
      <c r="J263" s="154">
        <v>9</v>
      </c>
      <c r="K263" s="144">
        <v>3</v>
      </c>
      <c r="L263" s="237"/>
      <c r="M263" s="129"/>
      <c r="N263" s="239"/>
      <c r="O263" s="247"/>
      <c r="P263" s="202">
        <v>9</v>
      </c>
      <c r="Q263" s="248"/>
      <c r="R263" s="247"/>
      <c r="T263" s="104"/>
    </row>
    <row r="264" spans="1:20" ht="15.75" customHeight="1" x14ac:dyDescent="0.25">
      <c r="A264" s="58">
        <v>1901</v>
      </c>
      <c r="B264" s="154"/>
      <c r="C264" s="154"/>
      <c r="D264" s="154"/>
      <c r="E264" s="154"/>
      <c r="F264" s="154"/>
      <c r="G264" s="154"/>
      <c r="H264" s="154"/>
      <c r="I264" s="154"/>
      <c r="J264" s="154">
        <v>3</v>
      </c>
      <c r="K264" s="144">
        <v>4</v>
      </c>
      <c r="L264" s="237"/>
      <c r="M264" s="129"/>
      <c r="N264" s="239"/>
      <c r="O264" s="129"/>
      <c r="P264" s="204">
        <v>3</v>
      </c>
      <c r="Q264" s="124"/>
      <c r="R264" s="247"/>
      <c r="T264" s="104"/>
    </row>
    <row r="265" spans="1:20" ht="15.75" customHeight="1" x14ac:dyDescent="0.25">
      <c r="A265" s="58">
        <v>1902</v>
      </c>
      <c r="B265" s="154"/>
      <c r="C265" s="154"/>
      <c r="D265" s="154"/>
      <c r="E265" s="154"/>
      <c r="F265" s="154"/>
      <c r="G265" s="154"/>
      <c r="H265" s="154"/>
      <c r="I265" s="154"/>
      <c r="J265" s="154"/>
      <c r="K265" s="144"/>
      <c r="L265" s="237"/>
      <c r="M265" s="129"/>
      <c r="N265" s="239"/>
      <c r="O265" s="197" t="s">
        <v>83</v>
      </c>
      <c r="P265" s="203">
        <v>12</v>
      </c>
      <c r="Q265" s="111">
        <f>K268</f>
        <v>13</v>
      </c>
      <c r="R265" s="199" t="s">
        <v>11</v>
      </c>
      <c r="T265" s="104"/>
    </row>
    <row r="266" spans="1:20" ht="15.75" x14ac:dyDescent="0.25">
      <c r="A266" s="58">
        <v>2001</v>
      </c>
      <c r="B266" s="154"/>
      <c r="C266" s="154"/>
      <c r="D266" s="154"/>
      <c r="E266" s="154"/>
      <c r="F266" s="154"/>
      <c r="G266" s="154"/>
      <c r="H266" s="154"/>
      <c r="I266" s="154"/>
      <c r="J266" s="154"/>
      <c r="K266" s="144"/>
      <c r="L266" s="237"/>
      <c r="M266" s="129"/>
      <c r="N266" s="239"/>
      <c r="O266" s="198" t="s">
        <v>85</v>
      </c>
      <c r="P266" s="86">
        <f>IF(P265/B251=0,"",P265/B251)</f>
        <v>0.30769230769230771</v>
      </c>
      <c r="Q266" s="112">
        <f>IF(P265/Q265=0,"",P265/Q265)</f>
        <v>0.92307692307692313</v>
      </c>
      <c r="R266" s="200" t="s">
        <v>86</v>
      </c>
      <c r="T266" s="104"/>
    </row>
    <row r="267" spans="1:20" ht="15.75" x14ac:dyDescent="0.25">
      <c r="A267" s="58">
        <v>2002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44"/>
      <c r="L267" s="240"/>
      <c r="M267" s="241"/>
      <c r="N267" s="242"/>
      <c r="O267" s="90"/>
      <c r="P267" s="91"/>
      <c r="Q267" s="91"/>
      <c r="R267" s="113"/>
      <c r="T267" s="104"/>
    </row>
    <row r="268" spans="1:20" ht="18" x14ac:dyDescent="0.25">
      <c r="A268" s="28"/>
      <c r="B268" s="297" t="s">
        <v>111</v>
      </c>
      <c r="C268" s="297"/>
      <c r="D268" s="297"/>
      <c r="E268" s="297"/>
      <c r="F268" s="297"/>
      <c r="G268" s="297"/>
      <c r="H268" s="297"/>
      <c r="I268" s="297"/>
      <c r="J268" s="297"/>
      <c r="K268" s="93">
        <f>SUM(K251:K264)</f>
        <v>13</v>
      </c>
      <c r="L268" s="267">
        <f>IF(SUM(K258:K259)=0,"",SUM(K258:K259)/B251)</f>
        <v>5.128205128205128E-2</v>
      </c>
      <c r="M268" s="94">
        <f>IF(K268=0,"",K268/B251)</f>
        <v>0.33333333333333331</v>
      </c>
      <c r="N268" s="94">
        <f>IF(K259=0,"",M268-L268)</f>
        <v>0.28205128205128205</v>
      </c>
      <c r="O268" s="3"/>
      <c r="P268" s="29"/>
      <c r="Q268" s="22"/>
      <c r="R268" s="3"/>
      <c r="T268" s="104"/>
    </row>
    <row r="269" spans="1:20" ht="12.75" customHeight="1" x14ac:dyDescent="0.2">
      <c r="L269" s="114"/>
      <c r="M269" s="3"/>
      <c r="O269" s="3"/>
    </row>
    <row r="270" spans="1:20" ht="12.75" customHeight="1" x14ac:dyDescent="0.2">
      <c r="L270" s="114"/>
      <c r="M270" s="3"/>
      <c r="O270" s="3"/>
    </row>
    <row r="271" spans="1:20" ht="26.25" x14ac:dyDescent="0.3">
      <c r="A271" s="215"/>
      <c r="B271" s="322" t="s">
        <v>99</v>
      </c>
      <c r="C271" s="322"/>
      <c r="D271" s="322"/>
      <c r="E271" s="322"/>
      <c r="F271" s="322"/>
      <c r="G271" s="322"/>
      <c r="H271" s="322"/>
      <c r="I271" s="322"/>
      <c r="J271" s="322"/>
      <c r="K271" s="57" t="s">
        <v>88</v>
      </c>
      <c r="L271" s="270"/>
      <c r="M271" s="225"/>
      <c r="N271" s="29"/>
      <c r="O271" s="3"/>
      <c r="P271" s="29"/>
      <c r="Q271" s="29"/>
      <c r="R271" s="29"/>
    </row>
    <row r="272" spans="1:20" ht="20.25" x14ac:dyDescent="0.2">
      <c r="A272" s="300" t="s">
        <v>10</v>
      </c>
      <c r="B272" s="301" t="s">
        <v>100</v>
      </c>
      <c r="C272" s="302"/>
      <c r="D272" s="302"/>
      <c r="E272" s="302"/>
      <c r="F272" s="302"/>
      <c r="G272" s="302"/>
      <c r="H272" s="302"/>
      <c r="I272" s="302"/>
      <c r="J272" s="303"/>
      <c r="K272" s="304" t="s">
        <v>11</v>
      </c>
      <c r="L272" s="296" t="s">
        <v>3</v>
      </c>
      <c r="M272" s="296" t="s">
        <v>4</v>
      </c>
      <c r="N272" s="306" t="s">
        <v>5</v>
      </c>
      <c r="O272" s="296" t="s">
        <v>6</v>
      </c>
      <c r="P272" s="294" t="s">
        <v>7</v>
      </c>
      <c r="Q272" s="294" t="s">
        <v>8</v>
      </c>
      <c r="R272" s="296" t="s">
        <v>101</v>
      </c>
    </row>
    <row r="273" spans="1:20" ht="15.75" x14ac:dyDescent="0.25">
      <c r="A273" s="295"/>
      <c r="B273" s="58" t="s">
        <v>102</v>
      </c>
      <c r="C273" s="58" t="s">
        <v>103</v>
      </c>
      <c r="D273" s="58" t="s">
        <v>104</v>
      </c>
      <c r="E273" s="58" t="s">
        <v>105</v>
      </c>
      <c r="F273" s="58" t="s">
        <v>106</v>
      </c>
      <c r="G273" s="58" t="s">
        <v>107</v>
      </c>
      <c r="H273" s="58" t="s">
        <v>108</v>
      </c>
      <c r="I273" s="58" t="s">
        <v>109</v>
      </c>
      <c r="J273" s="58" t="s">
        <v>110</v>
      </c>
      <c r="K273" s="334"/>
      <c r="L273" s="305"/>
      <c r="M273" s="295"/>
      <c r="N273" s="295"/>
      <c r="O273" s="295"/>
      <c r="P273" s="295"/>
      <c r="Q273" s="295"/>
      <c r="R273" s="295"/>
      <c r="T273" s="104"/>
    </row>
    <row r="274" spans="1:20" ht="15.75" customHeight="1" x14ac:dyDescent="0.25">
      <c r="A274" s="58">
        <v>1302</v>
      </c>
      <c r="B274" s="154">
        <v>48</v>
      </c>
      <c r="C274" s="154"/>
      <c r="D274" s="154"/>
      <c r="E274" s="154"/>
      <c r="F274" s="154"/>
      <c r="G274" s="154"/>
      <c r="H274" s="154"/>
      <c r="I274" s="154"/>
      <c r="J274" s="154"/>
      <c r="K274" s="144"/>
      <c r="L274" s="234"/>
      <c r="M274" s="235"/>
      <c r="N274" s="236"/>
      <c r="O274" s="99"/>
      <c r="P274" s="63">
        <f>B274</f>
        <v>48</v>
      </c>
      <c r="Q274" s="100"/>
      <c r="R274" s="99"/>
      <c r="T274" s="104"/>
    </row>
    <row r="275" spans="1:20" ht="15.75" customHeight="1" x14ac:dyDescent="0.25">
      <c r="A275" s="58">
        <v>1401</v>
      </c>
      <c r="B275" s="154"/>
      <c r="C275" s="154">
        <v>31</v>
      </c>
      <c r="D275" s="154"/>
      <c r="E275" s="154"/>
      <c r="F275" s="154"/>
      <c r="G275" s="154"/>
      <c r="H275" s="154"/>
      <c r="I275" s="154"/>
      <c r="J275" s="154"/>
      <c r="K275" s="144"/>
      <c r="L275" s="237"/>
      <c r="M275" s="129"/>
      <c r="N275" s="238"/>
      <c r="O275" s="67">
        <f>IF(C275=0,"",C275/B274)</f>
        <v>0.64583333333333337</v>
      </c>
      <c r="P275" s="68">
        <v>31</v>
      </c>
      <c r="Q275" s="69">
        <f t="shared" ref="Q275:Q282" si="36">IF(P275=0,"",P275/P274)</f>
        <v>0.64583333333333337</v>
      </c>
      <c r="R275" s="69">
        <f t="shared" ref="R275:R282" si="37">IF(P275=0,"",100%-Q275)</f>
        <v>0.35416666666666663</v>
      </c>
      <c r="T275" s="104"/>
    </row>
    <row r="276" spans="1:20" ht="15.75" customHeight="1" x14ac:dyDescent="0.25">
      <c r="A276" s="58">
        <v>1402</v>
      </c>
      <c r="B276" s="154"/>
      <c r="C276" s="154"/>
      <c r="D276" s="154">
        <v>29</v>
      </c>
      <c r="E276" s="154"/>
      <c r="F276" s="154"/>
      <c r="G276" s="154"/>
      <c r="H276" s="154"/>
      <c r="I276" s="154"/>
      <c r="J276" s="154"/>
      <c r="K276" s="144"/>
      <c r="L276" s="237"/>
      <c r="M276" s="129"/>
      <c r="N276" s="238"/>
      <c r="O276" s="67">
        <f>IF(D276=0,"",D276/C275)</f>
        <v>0.93548387096774188</v>
      </c>
      <c r="P276" s="68">
        <v>29</v>
      </c>
      <c r="Q276" s="69">
        <f t="shared" si="36"/>
        <v>0.93548387096774188</v>
      </c>
      <c r="R276" s="69">
        <f t="shared" si="37"/>
        <v>6.4516129032258118E-2</v>
      </c>
      <c r="T276" s="70">
        <f>P276/P274</f>
        <v>0.60416666666666663</v>
      </c>
    </row>
    <row r="277" spans="1:20" ht="15.75" customHeight="1" x14ac:dyDescent="0.25">
      <c r="A277" s="58">
        <v>1501</v>
      </c>
      <c r="B277" s="154"/>
      <c r="C277" s="154"/>
      <c r="D277" s="154"/>
      <c r="E277" s="154">
        <v>29</v>
      </c>
      <c r="F277" s="154"/>
      <c r="G277" s="154"/>
      <c r="H277" s="154"/>
      <c r="I277" s="154"/>
      <c r="J277" s="154"/>
      <c r="K277" s="144"/>
      <c r="L277" s="237"/>
      <c r="M277" s="129"/>
      <c r="N277" s="238"/>
      <c r="O277" s="67">
        <f>IF(E277=0,"",E277/D276)</f>
        <v>1</v>
      </c>
      <c r="P277" s="68">
        <v>29</v>
      </c>
      <c r="Q277" s="69">
        <f t="shared" si="36"/>
        <v>1</v>
      </c>
      <c r="R277" s="69">
        <f t="shared" si="37"/>
        <v>0</v>
      </c>
      <c r="T277" s="104"/>
    </row>
    <row r="278" spans="1:20" ht="15.75" customHeight="1" x14ac:dyDescent="0.25">
      <c r="A278" s="58">
        <v>1502</v>
      </c>
      <c r="B278" s="154"/>
      <c r="C278" s="154"/>
      <c r="D278" s="154"/>
      <c r="E278" s="154"/>
      <c r="F278" s="154">
        <v>18</v>
      </c>
      <c r="G278" s="154"/>
      <c r="H278" s="154"/>
      <c r="I278" s="154"/>
      <c r="J278" s="154"/>
      <c r="K278" s="144"/>
      <c r="L278" s="237"/>
      <c r="M278" s="129"/>
      <c r="N278" s="238"/>
      <c r="O278" s="67">
        <f>IF(F278=0,"",F278/E277)</f>
        <v>0.62068965517241381</v>
      </c>
      <c r="P278" s="68">
        <v>18</v>
      </c>
      <c r="Q278" s="69">
        <f t="shared" si="36"/>
        <v>0.62068965517241381</v>
      </c>
      <c r="R278" s="69">
        <f t="shared" si="37"/>
        <v>0.37931034482758619</v>
      </c>
      <c r="T278" s="104"/>
    </row>
    <row r="279" spans="1:20" ht="15.75" customHeight="1" x14ac:dyDescent="0.25">
      <c r="A279" s="58">
        <v>1601</v>
      </c>
      <c r="B279" s="154"/>
      <c r="C279" s="154"/>
      <c r="D279" s="154"/>
      <c r="E279" s="154"/>
      <c r="F279" s="154"/>
      <c r="G279" s="154">
        <v>16</v>
      </c>
      <c r="H279" s="154"/>
      <c r="I279" s="154"/>
      <c r="J279" s="154"/>
      <c r="K279" s="144"/>
      <c r="L279" s="237"/>
      <c r="M279" s="129"/>
      <c r="N279" s="238"/>
      <c r="O279" s="67">
        <f>IF(G279=0,"",G279/F278)</f>
        <v>0.88888888888888884</v>
      </c>
      <c r="P279" s="68">
        <v>16</v>
      </c>
      <c r="Q279" s="69">
        <f t="shared" si="36"/>
        <v>0.88888888888888884</v>
      </c>
      <c r="R279" s="69">
        <f t="shared" si="37"/>
        <v>0.11111111111111116</v>
      </c>
      <c r="T279" s="104"/>
    </row>
    <row r="280" spans="1:20" ht="15.75" customHeight="1" x14ac:dyDescent="0.25">
      <c r="A280" s="58">
        <v>1602</v>
      </c>
      <c r="B280" s="154"/>
      <c r="C280" s="154"/>
      <c r="D280" s="154"/>
      <c r="E280" s="154"/>
      <c r="F280" s="154"/>
      <c r="G280" s="154"/>
      <c r="H280" s="154">
        <v>14</v>
      </c>
      <c r="I280" s="154"/>
      <c r="J280" s="154"/>
      <c r="K280" s="144"/>
      <c r="L280" s="237"/>
      <c r="M280" s="129"/>
      <c r="N280" s="238"/>
      <c r="O280" s="67">
        <f>IF(H280=0,"",H280/G279)</f>
        <v>0.875</v>
      </c>
      <c r="P280" s="68">
        <v>15</v>
      </c>
      <c r="Q280" s="69">
        <f t="shared" si="36"/>
        <v>0.9375</v>
      </c>
      <c r="R280" s="69">
        <f t="shared" si="37"/>
        <v>6.25E-2</v>
      </c>
      <c r="T280" s="104"/>
    </row>
    <row r="281" spans="1:20" ht="15.75" customHeight="1" x14ac:dyDescent="0.25">
      <c r="A281" s="58">
        <v>1701</v>
      </c>
      <c r="B281" s="154"/>
      <c r="C281" s="154"/>
      <c r="D281" s="154"/>
      <c r="E281" s="154"/>
      <c r="F281" s="154"/>
      <c r="G281" s="154"/>
      <c r="H281" s="154"/>
      <c r="I281" s="154">
        <v>15</v>
      </c>
      <c r="J281" s="154"/>
      <c r="K281" s="144"/>
      <c r="L281" s="237"/>
      <c r="M281" s="129"/>
      <c r="N281" s="238"/>
      <c r="O281" s="67">
        <f>IF(I281=0,"",I281/H280)</f>
        <v>1.0714285714285714</v>
      </c>
      <c r="P281" s="68">
        <v>15</v>
      </c>
      <c r="Q281" s="69">
        <f t="shared" si="36"/>
        <v>1</v>
      </c>
      <c r="R281" s="69">
        <f t="shared" si="37"/>
        <v>0</v>
      </c>
      <c r="T281" s="104"/>
    </row>
    <row r="282" spans="1:20" ht="15.75" customHeight="1" x14ac:dyDescent="0.25">
      <c r="A282" s="58">
        <v>1702</v>
      </c>
      <c r="B282" s="154"/>
      <c r="C282" s="154"/>
      <c r="D282" s="154"/>
      <c r="E282" s="154"/>
      <c r="F282" s="154"/>
      <c r="G282" s="154"/>
      <c r="H282" s="154"/>
      <c r="I282" s="154"/>
      <c r="J282" s="154">
        <v>9</v>
      </c>
      <c r="K282" s="144">
        <v>3</v>
      </c>
      <c r="L282" s="237"/>
      <c r="M282" s="129"/>
      <c r="N282" s="238"/>
      <c r="O282" s="71">
        <f>IF(J282=0,"",J282/I281)</f>
        <v>0.6</v>
      </c>
      <c r="P282" s="68">
        <v>15</v>
      </c>
      <c r="Q282" s="72">
        <f t="shared" si="36"/>
        <v>1</v>
      </c>
      <c r="R282" s="72">
        <f t="shared" si="37"/>
        <v>0</v>
      </c>
      <c r="T282" s="104"/>
    </row>
    <row r="283" spans="1:20" ht="15.75" customHeight="1" x14ac:dyDescent="0.25">
      <c r="A283" s="58">
        <v>1801</v>
      </c>
      <c r="B283" s="154"/>
      <c r="C283" s="154"/>
      <c r="D283" s="154"/>
      <c r="E283" s="154"/>
      <c r="F283" s="154"/>
      <c r="G283" s="154"/>
      <c r="H283" s="154"/>
      <c r="I283" s="154"/>
      <c r="J283" s="154">
        <v>9</v>
      </c>
      <c r="K283" s="144">
        <v>3</v>
      </c>
      <c r="L283" s="237"/>
      <c r="M283" s="129"/>
      <c r="N283" s="239"/>
      <c r="O283" s="129"/>
      <c r="P283" s="68"/>
      <c r="Q283" s="130"/>
      <c r="R283" s="131"/>
      <c r="T283" s="104"/>
    </row>
    <row r="284" spans="1:20" ht="15.75" customHeight="1" x14ac:dyDescent="0.25">
      <c r="A284" s="58">
        <v>1802</v>
      </c>
      <c r="B284" s="154"/>
      <c r="C284" s="154"/>
      <c r="D284" s="154"/>
      <c r="E284" s="154"/>
      <c r="F284" s="154"/>
      <c r="G284" s="154"/>
      <c r="H284" s="154"/>
      <c r="I284" s="154"/>
      <c r="J284" s="154">
        <v>12</v>
      </c>
      <c r="K284" s="144">
        <v>3</v>
      </c>
      <c r="L284" s="237"/>
      <c r="M284" s="129"/>
      <c r="N284" s="239"/>
      <c r="O284" s="108"/>
      <c r="P284" s="109"/>
      <c r="Q284" s="110"/>
      <c r="R284" s="108"/>
      <c r="T284" s="104"/>
    </row>
    <row r="285" spans="1:20" ht="15.75" customHeight="1" x14ac:dyDescent="0.25">
      <c r="A285" s="58">
        <v>1901</v>
      </c>
      <c r="B285" s="154"/>
      <c r="C285" s="154"/>
      <c r="D285" s="154"/>
      <c r="E285" s="154"/>
      <c r="F285" s="154"/>
      <c r="G285" s="154"/>
      <c r="H285" s="154"/>
      <c r="I285" s="154"/>
      <c r="J285" s="154">
        <v>3</v>
      </c>
      <c r="K285" s="144">
        <v>3</v>
      </c>
      <c r="L285" s="237"/>
      <c r="M285" s="129"/>
      <c r="N285" s="239"/>
      <c r="O285" s="108"/>
      <c r="P285" s="109">
        <v>5</v>
      </c>
      <c r="Q285" s="110"/>
      <c r="R285" s="108"/>
      <c r="T285" s="104"/>
    </row>
    <row r="286" spans="1:20" ht="15.75" customHeight="1" x14ac:dyDescent="0.25">
      <c r="A286" s="58">
        <v>1902</v>
      </c>
      <c r="B286" s="154"/>
      <c r="C286" s="154"/>
      <c r="D286" s="154"/>
      <c r="E286" s="154"/>
      <c r="F286" s="154"/>
      <c r="G286" s="154"/>
      <c r="H286" s="154"/>
      <c r="I286" s="154"/>
      <c r="J286" s="154">
        <v>3</v>
      </c>
      <c r="K286" s="144">
        <v>3</v>
      </c>
      <c r="L286" s="237"/>
      <c r="M286" s="129"/>
      <c r="N286" s="239"/>
      <c r="O286" s="108"/>
      <c r="P286" s="109">
        <v>3</v>
      </c>
      <c r="Q286" s="110"/>
      <c r="R286" s="108"/>
      <c r="T286" s="104"/>
    </row>
    <row r="287" spans="1:20" ht="15.75" customHeight="1" x14ac:dyDescent="0.25">
      <c r="A287" s="58">
        <v>2001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44"/>
      <c r="L287" s="237"/>
      <c r="M287" s="129"/>
      <c r="N287" s="239"/>
      <c r="O287" s="102"/>
      <c r="P287" s="104"/>
      <c r="Q287" s="146"/>
      <c r="R287" s="108"/>
      <c r="T287" s="104"/>
    </row>
    <row r="288" spans="1:20" ht="15.75" customHeight="1" x14ac:dyDescent="0.25">
      <c r="A288" s="58">
        <v>2002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44"/>
      <c r="L288" s="237"/>
      <c r="M288" s="129"/>
      <c r="N288" s="239"/>
      <c r="O288" s="197" t="s">
        <v>83</v>
      </c>
      <c r="P288" s="82">
        <v>12</v>
      </c>
      <c r="Q288" s="111">
        <f>K291</f>
        <v>15</v>
      </c>
      <c r="R288" s="199" t="s">
        <v>11</v>
      </c>
      <c r="T288" s="104"/>
    </row>
    <row r="289" spans="1:21" ht="15.75" customHeight="1" x14ac:dyDescent="0.25">
      <c r="A289" s="58">
        <v>2101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44"/>
      <c r="L289" s="237"/>
      <c r="M289" s="129"/>
      <c r="N289" s="239"/>
      <c r="O289" s="198" t="s">
        <v>85</v>
      </c>
      <c r="P289" s="86">
        <f>IF(P288/B274=0,"",P288/B274)</f>
        <v>0.25</v>
      </c>
      <c r="Q289" s="112">
        <f>IF(P288/Q288=0,"",P288/Q288)</f>
        <v>0.8</v>
      </c>
      <c r="R289" s="200" t="s">
        <v>86</v>
      </c>
      <c r="T289" s="104"/>
    </row>
    <row r="290" spans="1:21" ht="15.75" customHeight="1" x14ac:dyDescent="0.25">
      <c r="A290" s="58">
        <v>2102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44"/>
      <c r="L290" s="240"/>
      <c r="M290" s="241"/>
      <c r="N290" s="242"/>
      <c r="O290" s="90"/>
      <c r="P290" s="91"/>
      <c r="Q290" s="91"/>
      <c r="R290" s="113"/>
      <c r="T290" s="104"/>
    </row>
    <row r="291" spans="1:21" ht="18" x14ac:dyDescent="0.25">
      <c r="A291" s="28"/>
      <c r="B291" s="297" t="s">
        <v>111</v>
      </c>
      <c r="C291" s="297"/>
      <c r="D291" s="297"/>
      <c r="E291" s="297"/>
      <c r="F291" s="297"/>
      <c r="G291" s="297"/>
      <c r="H291" s="297"/>
      <c r="I291" s="297"/>
      <c r="J291" s="297"/>
      <c r="K291" s="93">
        <f>SUM(K274:K287)</f>
        <v>15</v>
      </c>
      <c r="L291" s="267">
        <f>IF(K282=0,"",K282/B274)</f>
        <v>6.25E-2</v>
      </c>
      <c r="M291" s="94">
        <f>IF(K291=0,"",K291/B274)</f>
        <v>0.3125</v>
      </c>
      <c r="N291" s="94">
        <f>IF(K282=0,"",M291-L291)</f>
        <v>0.25</v>
      </c>
      <c r="O291" s="3"/>
      <c r="P291" s="29"/>
      <c r="Q291" s="22"/>
      <c r="R291" s="3"/>
      <c r="T291" s="104"/>
    </row>
    <row r="292" spans="1:21" ht="12.75" customHeight="1" x14ac:dyDescent="0.2">
      <c r="L292" s="114"/>
      <c r="M292" s="3"/>
      <c r="O292" s="3"/>
    </row>
    <row r="293" spans="1:21" ht="12.75" customHeight="1" x14ac:dyDescent="0.2">
      <c r="L293" s="114"/>
      <c r="M293" s="3"/>
      <c r="O293" s="3"/>
    </row>
    <row r="294" spans="1:21" s="222" customFormat="1" ht="26.25" x14ac:dyDescent="0.4">
      <c r="A294" s="166"/>
      <c r="B294" s="307" t="s">
        <v>99</v>
      </c>
      <c r="C294" s="307"/>
      <c r="D294" s="307"/>
      <c r="E294" s="307"/>
      <c r="F294" s="307"/>
      <c r="G294" s="307"/>
      <c r="H294" s="307"/>
      <c r="I294" s="307"/>
      <c r="J294" s="307"/>
      <c r="K294" s="307"/>
      <c r="L294" s="223" t="s">
        <v>93</v>
      </c>
      <c r="M294" s="3"/>
      <c r="N294" s="29"/>
      <c r="O294" s="3"/>
      <c r="P294" s="29"/>
      <c r="Q294" s="29"/>
      <c r="R294" s="29"/>
    </row>
    <row r="295" spans="1:21" ht="20.25" x14ac:dyDescent="0.2">
      <c r="A295" s="300" t="s">
        <v>10</v>
      </c>
      <c r="B295" s="301" t="s">
        <v>100</v>
      </c>
      <c r="C295" s="302"/>
      <c r="D295" s="302"/>
      <c r="E295" s="302"/>
      <c r="F295" s="302"/>
      <c r="G295" s="302"/>
      <c r="H295" s="302"/>
      <c r="I295" s="302"/>
      <c r="J295" s="302"/>
      <c r="K295" s="303"/>
      <c r="L295" s="304" t="s">
        <v>11</v>
      </c>
      <c r="M295" s="330" t="s">
        <v>3</v>
      </c>
      <c r="N295" s="330" t="s">
        <v>4</v>
      </c>
      <c r="O295" s="332" t="s">
        <v>5</v>
      </c>
      <c r="P295" s="330" t="s">
        <v>6</v>
      </c>
      <c r="Q295" s="328" t="s">
        <v>7</v>
      </c>
      <c r="R295" s="328" t="s">
        <v>8</v>
      </c>
      <c r="S295" s="296" t="s">
        <v>101</v>
      </c>
    </row>
    <row r="296" spans="1:21" ht="15.75" x14ac:dyDescent="0.25">
      <c r="A296" s="295"/>
      <c r="B296" s="58" t="s">
        <v>102</v>
      </c>
      <c r="C296" s="58" t="s">
        <v>103</v>
      </c>
      <c r="D296" s="58" t="s">
        <v>104</v>
      </c>
      <c r="E296" s="58" t="s">
        <v>105</v>
      </c>
      <c r="F296" s="58" t="s">
        <v>106</v>
      </c>
      <c r="G296" s="58" t="s">
        <v>107</v>
      </c>
      <c r="H296" s="58" t="s">
        <v>108</v>
      </c>
      <c r="I296" s="58" t="s">
        <v>109</v>
      </c>
      <c r="J296" s="58" t="s">
        <v>110</v>
      </c>
      <c r="K296" s="58" t="s">
        <v>135</v>
      </c>
      <c r="L296" s="317"/>
      <c r="M296" s="331"/>
      <c r="N296" s="331"/>
      <c r="O296" s="333"/>
      <c r="P296" s="331"/>
      <c r="Q296" s="329"/>
      <c r="R296" s="329"/>
      <c r="S296" s="295"/>
      <c r="U296" s="104"/>
    </row>
    <row r="297" spans="1:21" ht="15.75" customHeight="1" x14ac:dyDescent="0.25">
      <c r="A297" s="58">
        <v>1402</v>
      </c>
      <c r="B297" s="154">
        <v>41</v>
      </c>
      <c r="C297" s="154"/>
      <c r="D297" s="154"/>
      <c r="E297" s="154"/>
      <c r="F297" s="154"/>
      <c r="G297" s="154"/>
      <c r="H297" s="154"/>
      <c r="I297" s="154"/>
      <c r="J297" s="154"/>
      <c r="K297" s="154"/>
      <c r="L297" s="144"/>
      <c r="M297" s="234"/>
      <c r="N297" s="235"/>
      <c r="O297" s="236"/>
      <c r="P297" s="243"/>
      <c r="Q297" s="63">
        <f>B297</f>
        <v>41</v>
      </c>
      <c r="R297" s="244"/>
      <c r="S297" s="243"/>
      <c r="U297" s="104"/>
    </row>
    <row r="298" spans="1:21" ht="15.75" customHeight="1" x14ac:dyDescent="0.25">
      <c r="A298" s="58">
        <v>1501</v>
      </c>
      <c r="B298" s="154"/>
      <c r="C298" s="154">
        <v>25</v>
      </c>
      <c r="D298" s="154"/>
      <c r="E298" s="154"/>
      <c r="F298" s="154"/>
      <c r="G298" s="154"/>
      <c r="H298" s="154"/>
      <c r="I298" s="154"/>
      <c r="J298" s="154"/>
      <c r="K298" s="154"/>
      <c r="L298" s="144"/>
      <c r="M298" s="237"/>
      <c r="N298" s="129"/>
      <c r="O298" s="238"/>
      <c r="P298" s="67">
        <f>IF(C298=0,"",C298/B297)</f>
        <v>0.6097560975609756</v>
      </c>
      <c r="Q298" s="68">
        <v>25</v>
      </c>
      <c r="R298" s="245">
        <f t="shared" ref="R298:R305" si="38">IF(Q298=0,"",Q298/Q297)</f>
        <v>0.6097560975609756</v>
      </c>
      <c r="S298" s="245">
        <f t="shared" ref="S298:S305" si="39">IF(Q298=0,"",100%-R298)</f>
        <v>0.3902439024390244</v>
      </c>
      <c r="U298" s="104"/>
    </row>
    <row r="299" spans="1:21" ht="15.75" customHeight="1" x14ac:dyDescent="0.25">
      <c r="A299" s="58">
        <v>1502</v>
      </c>
      <c r="B299" s="154"/>
      <c r="C299" s="154"/>
      <c r="D299" s="154">
        <v>17</v>
      </c>
      <c r="E299" s="154"/>
      <c r="F299" s="154"/>
      <c r="G299" s="154"/>
      <c r="H299" s="154"/>
      <c r="I299" s="154"/>
      <c r="J299" s="154"/>
      <c r="K299" s="154"/>
      <c r="L299" s="144"/>
      <c r="M299" s="237"/>
      <c r="N299" s="129"/>
      <c r="O299" s="238"/>
      <c r="P299" s="67">
        <f>IF(D299=0,"",D299/C298)</f>
        <v>0.68</v>
      </c>
      <c r="Q299" s="68">
        <v>19</v>
      </c>
      <c r="R299" s="245">
        <f t="shared" si="38"/>
        <v>0.76</v>
      </c>
      <c r="S299" s="245">
        <f t="shared" si="39"/>
        <v>0.24</v>
      </c>
      <c r="U299" s="70">
        <f>Q299/Q297</f>
        <v>0.46341463414634149</v>
      </c>
    </row>
    <row r="300" spans="1:21" ht="15.75" customHeight="1" x14ac:dyDescent="0.25">
      <c r="A300" s="58">
        <v>1601</v>
      </c>
      <c r="B300" s="154"/>
      <c r="C300" s="154"/>
      <c r="D300" s="154"/>
      <c r="E300" s="154">
        <v>12</v>
      </c>
      <c r="F300" s="154"/>
      <c r="G300" s="154"/>
      <c r="H300" s="154"/>
      <c r="I300" s="154"/>
      <c r="J300" s="154"/>
      <c r="K300" s="154"/>
      <c r="L300" s="144"/>
      <c r="M300" s="237"/>
      <c r="N300" s="129"/>
      <c r="O300" s="238"/>
      <c r="P300" s="67">
        <f>IF(E300=0,"",E300/D299)</f>
        <v>0.70588235294117652</v>
      </c>
      <c r="Q300" s="68">
        <v>16</v>
      </c>
      <c r="R300" s="245">
        <f t="shared" si="38"/>
        <v>0.84210526315789469</v>
      </c>
      <c r="S300" s="245">
        <f t="shared" si="39"/>
        <v>0.15789473684210531</v>
      </c>
      <c r="U300" s="104"/>
    </row>
    <row r="301" spans="1:21" ht="15.75" customHeight="1" x14ac:dyDescent="0.25">
      <c r="A301" s="58">
        <v>1602</v>
      </c>
      <c r="B301" s="154"/>
      <c r="C301" s="154"/>
      <c r="D301" s="154"/>
      <c r="E301" s="154"/>
      <c r="F301" s="154">
        <v>8</v>
      </c>
      <c r="G301" s="154"/>
      <c r="H301" s="154"/>
      <c r="I301" s="154"/>
      <c r="J301" s="154"/>
      <c r="K301" s="154"/>
      <c r="L301" s="144"/>
      <c r="M301" s="237"/>
      <c r="N301" s="129"/>
      <c r="O301" s="238"/>
      <c r="P301" s="67">
        <f>IF(F301=0,"",F301/E300)</f>
        <v>0.66666666666666663</v>
      </c>
      <c r="Q301" s="68">
        <v>13</v>
      </c>
      <c r="R301" s="245">
        <f t="shared" si="38"/>
        <v>0.8125</v>
      </c>
      <c r="S301" s="245">
        <f t="shared" si="39"/>
        <v>0.1875</v>
      </c>
      <c r="U301" s="104"/>
    </row>
    <row r="302" spans="1:21" ht="15.75" customHeight="1" x14ac:dyDescent="0.25">
      <c r="A302" s="58">
        <v>1701</v>
      </c>
      <c r="B302" s="154"/>
      <c r="C302" s="154"/>
      <c r="D302" s="154"/>
      <c r="E302" s="154"/>
      <c r="F302" s="154"/>
      <c r="G302" s="154">
        <v>7</v>
      </c>
      <c r="H302" s="154"/>
      <c r="I302" s="154"/>
      <c r="J302" s="154"/>
      <c r="K302" s="154"/>
      <c r="L302" s="144"/>
      <c r="M302" s="237"/>
      <c r="N302" s="129"/>
      <c r="O302" s="238"/>
      <c r="P302" s="67">
        <f>IF(G302=0,"",G302/F301)</f>
        <v>0.875</v>
      </c>
      <c r="Q302" s="68">
        <v>13</v>
      </c>
      <c r="R302" s="245">
        <f t="shared" si="38"/>
        <v>1</v>
      </c>
      <c r="S302" s="245">
        <f t="shared" si="39"/>
        <v>0</v>
      </c>
      <c r="U302" s="104"/>
    </row>
    <row r="303" spans="1:21" ht="15.75" customHeight="1" x14ac:dyDescent="0.25">
      <c r="A303" s="58">
        <v>1702</v>
      </c>
      <c r="B303" s="154"/>
      <c r="C303" s="154"/>
      <c r="D303" s="154"/>
      <c r="E303" s="154"/>
      <c r="F303" s="154"/>
      <c r="G303" s="154"/>
      <c r="H303" s="154">
        <v>7</v>
      </c>
      <c r="I303" s="154"/>
      <c r="J303" s="154"/>
      <c r="K303" s="154"/>
      <c r="L303" s="144"/>
      <c r="M303" s="237"/>
      <c r="N303" s="129"/>
      <c r="O303" s="238"/>
      <c r="P303" s="67">
        <f>IF(H303=0,"",H303/G302)</f>
        <v>1</v>
      </c>
      <c r="Q303" s="68">
        <v>11</v>
      </c>
      <c r="R303" s="245">
        <f t="shared" si="38"/>
        <v>0.84615384615384615</v>
      </c>
      <c r="S303" s="245">
        <f t="shared" si="39"/>
        <v>0.15384615384615385</v>
      </c>
      <c r="U303" s="104"/>
    </row>
    <row r="304" spans="1:21" ht="15.75" customHeight="1" x14ac:dyDescent="0.25">
      <c r="A304" s="58">
        <v>1801</v>
      </c>
      <c r="B304" s="154"/>
      <c r="C304" s="154"/>
      <c r="D304" s="154"/>
      <c r="E304" s="154"/>
      <c r="F304" s="154"/>
      <c r="G304" s="154"/>
      <c r="H304" s="154"/>
      <c r="I304" s="154">
        <v>6</v>
      </c>
      <c r="J304" s="154"/>
      <c r="K304" s="154"/>
      <c r="L304" s="144"/>
      <c r="M304" s="237"/>
      <c r="N304" s="129"/>
      <c r="O304" s="238"/>
      <c r="P304" s="67">
        <f>IF(I304=0,"",I304/H303)</f>
        <v>0.8571428571428571</v>
      </c>
      <c r="Q304" s="68">
        <v>9</v>
      </c>
      <c r="R304" s="245">
        <f t="shared" si="38"/>
        <v>0.81818181818181823</v>
      </c>
      <c r="S304" s="245">
        <f t="shared" si="39"/>
        <v>0.18181818181818177</v>
      </c>
      <c r="U304" s="104"/>
    </row>
    <row r="305" spans="1:21" ht="15.75" customHeight="1" x14ac:dyDescent="0.25">
      <c r="A305" s="58">
        <v>1802</v>
      </c>
      <c r="B305" s="154"/>
      <c r="C305" s="154"/>
      <c r="D305" s="154"/>
      <c r="E305" s="154"/>
      <c r="F305" s="154"/>
      <c r="G305" s="154"/>
      <c r="H305" s="154"/>
      <c r="I305" s="154"/>
      <c r="J305" s="154">
        <v>5</v>
      </c>
      <c r="K305" s="154"/>
      <c r="L305" s="144"/>
      <c r="M305" s="237"/>
      <c r="N305" s="129"/>
      <c r="O305" s="238"/>
      <c r="P305" s="71">
        <f>IF(J305=0,"",J305/I304)</f>
        <v>0.83333333333333337</v>
      </c>
      <c r="Q305" s="68">
        <v>8</v>
      </c>
      <c r="R305" s="71">
        <f t="shared" si="38"/>
        <v>0.88888888888888884</v>
      </c>
      <c r="S305" s="71">
        <f t="shared" si="39"/>
        <v>0.11111111111111116</v>
      </c>
      <c r="U305" s="104"/>
    </row>
    <row r="306" spans="1:21" ht="15.75" customHeight="1" x14ac:dyDescent="0.25">
      <c r="A306" s="58">
        <v>1901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>
        <v>5</v>
      </c>
      <c r="L306" s="144">
        <v>5</v>
      </c>
      <c r="M306" s="237"/>
      <c r="N306" s="129"/>
      <c r="O306" s="239"/>
      <c r="P306" s="71">
        <f>IF(K306=0,"",K306/J305)</f>
        <v>1</v>
      </c>
      <c r="Q306" s="68">
        <v>8</v>
      </c>
      <c r="R306" s="71">
        <f t="shared" ref="R306" si="40">IF(Q306=0,"",Q306/Q305)</f>
        <v>1</v>
      </c>
      <c r="S306" s="71">
        <f t="shared" ref="S306" si="41">IF(Q306=0,"",100%-R306)</f>
        <v>0</v>
      </c>
      <c r="U306" s="104"/>
    </row>
    <row r="307" spans="1:21" ht="15.75" customHeight="1" x14ac:dyDescent="0.25">
      <c r="A307" s="58">
        <v>1902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>
        <v>2</v>
      </c>
      <c r="L307" s="144"/>
      <c r="M307" s="237"/>
      <c r="N307" s="129"/>
      <c r="O307" s="239"/>
      <c r="P307" s="247"/>
      <c r="Q307" s="109">
        <v>3</v>
      </c>
      <c r="R307" s="248"/>
      <c r="S307" s="247"/>
      <c r="U307" s="104"/>
    </row>
    <row r="308" spans="1:21" ht="15.75" customHeight="1" x14ac:dyDescent="0.25">
      <c r="A308" s="58">
        <v>2001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>
        <v>2</v>
      </c>
      <c r="L308" s="144">
        <v>1</v>
      </c>
      <c r="M308" s="237"/>
      <c r="N308" s="129"/>
      <c r="O308" s="239"/>
      <c r="P308" s="247"/>
      <c r="Q308" s="109">
        <v>3</v>
      </c>
      <c r="R308" s="248"/>
      <c r="S308" s="247"/>
      <c r="U308" s="104"/>
    </row>
    <row r="309" spans="1:21" ht="15.75" customHeight="1" x14ac:dyDescent="0.25">
      <c r="A309" s="58">
        <v>2002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>
        <v>2</v>
      </c>
      <c r="L309" s="144"/>
      <c r="M309" s="237"/>
      <c r="N309" s="129"/>
      <c r="O309" s="239"/>
      <c r="P309" s="247"/>
      <c r="Q309" s="202">
        <v>2</v>
      </c>
      <c r="R309" s="248"/>
      <c r="S309" s="247"/>
      <c r="U309" s="104"/>
    </row>
    <row r="310" spans="1:21" ht="15.75" customHeight="1" x14ac:dyDescent="0.25">
      <c r="A310" s="58">
        <v>2101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>
        <v>2</v>
      </c>
      <c r="L310" s="144">
        <v>2</v>
      </c>
      <c r="M310" s="237"/>
      <c r="N310" s="129"/>
      <c r="O310" s="239"/>
      <c r="P310" s="129"/>
      <c r="Q310" s="204">
        <v>2</v>
      </c>
      <c r="R310" s="124"/>
      <c r="S310" s="247"/>
      <c r="U310" s="104"/>
    </row>
    <row r="311" spans="1:21" ht="15.75" customHeight="1" x14ac:dyDescent="0.25">
      <c r="A311" s="58">
        <v>2102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44"/>
      <c r="M311" s="237"/>
      <c r="N311" s="129"/>
      <c r="O311" s="239"/>
      <c r="P311" s="197" t="s">
        <v>83</v>
      </c>
      <c r="Q311" s="203">
        <v>8</v>
      </c>
      <c r="R311" s="111">
        <f>L314</f>
        <v>8</v>
      </c>
      <c r="S311" s="199" t="s">
        <v>11</v>
      </c>
      <c r="U311" s="104"/>
    </row>
    <row r="312" spans="1:21" ht="15.75" customHeight="1" x14ac:dyDescent="0.25">
      <c r="A312" s="58">
        <v>2201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44"/>
      <c r="M312" s="237"/>
      <c r="N312" s="129"/>
      <c r="O312" s="239"/>
      <c r="P312" s="198" t="s">
        <v>85</v>
      </c>
      <c r="Q312" s="86">
        <f>IF(Q311/B297=0,"",Q311/B297)</f>
        <v>0.1951219512195122</v>
      </c>
      <c r="R312" s="112">
        <f>IF(Q311/R311=0,"",Q311/R311)</f>
        <v>1</v>
      </c>
      <c r="S312" s="200" t="s">
        <v>86</v>
      </c>
      <c r="U312" s="104"/>
    </row>
    <row r="313" spans="1:21" ht="15.75" customHeight="1" x14ac:dyDescent="0.25">
      <c r="A313" s="58">
        <v>2202</v>
      </c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144"/>
      <c r="M313" s="240"/>
      <c r="N313" s="241"/>
      <c r="O313" s="242"/>
      <c r="P313" s="90"/>
      <c r="Q313" s="91"/>
      <c r="R313" s="91"/>
      <c r="S313" s="113"/>
      <c r="U313" s="104"/>
    </row>
    <row r="314" spans="1:21" ht="18" x14ac:dyDescent="0.25">
      <c r="A314" s="28"/>
      <c r="B314" s="297" t="s">
        <v>111</v>
      </c>
      <c r="C314" s="297"/>
      <c r="D314" s="297"/>
      <c r="E314" s="297"/>
      <c r="F314" s="297"/>
      <c r="G314" s="297"/>
      <c r="H314" s="297"/>
      <c r="I314" s="297"/>
      <c r="J314" s="297"/>
      <c r="K314" s="297"/>
      <c r="L314" s="196">
        <f>SUM(L297:L310)</f>
        <v>8</v>
      </c>
      <c r="M314" s="94">
        <f>IF(L306=0,"",L306/B297)</f>
        <v>0.12195121951219512</v>
      </c>
      <c r="N314" s="94">
        <f>IF(L314=0,"",L314/B297)</f>
        <v>0.1951219512195122</v>
      </c>
      <c r="O314" s="94">
        <f>N314-M314</f>
        <v>7.3170731707317083E-2</v>
      </c>
      <c r="P314" s="3"/>
      <c r="Q314" s="29"/>
      <c r="R314" s="22"/>
      <c r="S314" s="3"/>
      <c r="U314" s="104"/>
    </row>
    <row r="315" spans="1:21" ht="12.75" customHeight="1" x14ac:dyDescent="0.2">
      <c r="L315" s="114"/>
      <c r="M315" s="3"/>
      <c r="O315" s="3"/>
    </row>
    <row r="316" spans="1:21" ht="14.25" customHeight="1" x14ac:dyDescent="0.2">
      <c r="L316" s="114"/>
      <c r="M316" s="3"/>
      <c r="O316" s="3"/>
      <c r="T316" s="104"/>
    </row>
    <row r="317" spans="1:21" s="222" customFormat="1" ht="26.25" customHeight="1" x14ac:dyDescent="0.4">
      <c r="A317" s="166"/>
      <c r="B317" s="307" t="s">
        <v>99</v>
      </c>
      <c r="C317" s="307"/>
      <c r="D317" s="307"/>
      <c r="E317" s="307"/>
      <c r="F317" s="307"/>
      <c r="G317" s="307"/>
      <c r="H317" s="307"/>
      <c r="I317" s="307"/>
      <c r="J317" s="307"/>
      <c r="K317" s="307"/>
      <c r="L317" s="223" t="s">
        <v>97</v>
      </c>
      <c r="M317" s="3"/>
      <c r="N317" s="29"/>
      <c r="O317" s="3"/>
      <c r="P317" s="29"/>
      <c r="Q317" s="29"/>
      <c r="R317" s="29"/>
      <c r="T317" s="104"/>
    </row>
    <row r="318" spans="1:21" ht="20.25" customHeight="1" x14ac:dyDescent="0.2">
      <c r="A318" s="300" t="s">
        <v>10</v>
      </c>
      <c r="B318" s="301" t="s">
        <v>100</v>
      </c>
      <c r="C318" s="302"/>
      <c r="D318" s="302"/>
      <c r="E318" s="302"/>
      <c r="F318" s="302"/>
      <c r="G318" s="302"/>
      <c r="H318" s="302"/>
      <c r="I318" s="302"/>
      <c r="J318" s="302"/>
      <c r="K318" s="303"/>
      <c r="L318" s="304" t="s">
        <v>11</v>
      </c>
      <c r="M318" s="330" t="s">
        <v>3</v>
      </c>
      <c r="N318" s="330" t="s">
        <v>4</v>
      </c>
      <c r="O318" s="332" t="s">
        <v>5</v>
      </c>
      <c r="P318" s="330" t="s">
        <v>6</v>
      </c>
      <c r="Q318" s="328" t="s">
        <v>7</v>
      </c>
      <c r="R318" s="328" t="s">
        <v>8</v>
      </c>
      <c r="S318" s="296" t="s">
        <v>101</v>
      </c>
      <c r="U318" s="104"/>
    </row>
    <row r="319" spans="1:21" ht="15.75" customHeight="1" x14ac:dyDescent="0.25">
      <c r="A319" s="295"/>
      <c r="B319" s="58" t="s">
        <v>102</v>
      </c>
      <c r="C319" s="58" t="s">
        <v>103</v>
      </c>
      <c r="D319" s="58" t="s">
        <v>104</v>
      </c>
      <c r="E319" s="58" t="s">
        <v>105</v>
      </c>
      <c r="F319" s="58" t="s">
        <v>106</v>
      </c>
      <c r="G319" s="58" t="s">
        <v>107</v>
      </c>
      <c r="H319" s="58" t="s">
        <v>108</v>
      </c>
      <c r="I319" s="58" t="s">
        <v>109</v>
      </c>
      <c r="J319" s="58" t="s">
        <v>110</v>
      </c>
      <c r="K319" s="58" t="s">
        <v>135</v>
      </c>
      <c r="L319" s="317"/>
      <c r="M319" s="331"/>
      <c r="N319" s="331"/>
      <c r="O319" s="333"/>
      <c r="P319" s="331"/>
      <c r="Q319" s="329"/>
      <c r="R319" s="329"/>
      <c r="S319" s="295"/>
      <c r="U319" s="104"/>
    </row>
    <row r="320" spans="1:21" ht="15.75" customHeight="1" x14ac:dyDescent="0.25">
      <c r="A320" s="58">
        <v>1502</v>
      </c>
      <c r="B320" s="154">
        <v>43</v>
      </c>
      <c r="C320" s="154"/>
      <c r="D320" s="154"/>
      <c r="E320" s="154"/>
      <c r="F320" s="154"/>
      <c r="G320" s="154"/>
      <c r="H320" s="154"/>
      <c r="I320" s="154"/>
      <c r="J320" s="154"/>
      <c r="K320" s="154"/>
      <c r="L320" s="144"/>
      <c r="M320" s="234"/>
      <c r="N320" s="235"/>
      <c r="O320" s="236"/>
      <c r="P320" s="243"/>
      <c r="Q320" s="63">
        <f>B320</f>
        <v>43</v>
      </c>
      <c r="R320" s="244"/>
      <c r="S320" s="243"/>
      <c r="U320" s="104"/>
    </row>
    <row r="321" spans="1:21" ht="15.75" customHeight="1" x14ac:dyDescent="0.25">
      <c r="A321" s="58">
        <v>1601</v>
      </c>
      <c r="B321" s="154"/>
      <c r="C321" s="154">
        <v>20</v>
      </c>
      <c r="D321" s="154"/>
      <c r="E321" s="154"/>
      <c r="F321" s="154"/>
      <c r="G321" s="154"/>
      <c r="H321" s="154"/>
      <c r="I321" s="154"/>
      <c r="J321" s="154"/>
      <c r="K321" s="154"/>
      <c r="L321" s="144"/>
      <c r="M321" s="237"/>
      <c r="N321" s="129"/>
      <c r="O321" s="238"/>
      <c r="P321" s="67">
        <f>IF(C321=0,"",C321/B320)</f>
        <v>0.46511627906976744</v>
      </c>
      <c r="Q321" s="68">
        <v>20</v>
      </c>
      <c r="R321" s="245">
        <f t="shared" ref="R321:R328" si="42">IF(Q321=0,"",Q321/Q320)</f>
        <v>0.46511627906976744</v>
      </c>
      <c r="S321" s="245">
        <f t="shared" ref="S321:S328" si="43">IF(Q321=0,"",100%-R321)</f>
        <v>0.53488372093023262</v>
      </c>
      <c r="U321" s="104"/>
    </row>
    <row r="322" spans="1:21" ht="15.75" customHeight="1" x14ac:dyDescent="0.25">
      <c r="A322" s="58">
        <v>1602</v>
      </c>
      <c r="B322" s="154"/>
      <c r="C322" s="154"/>
      <c r="D322" s="154">
        <v>12</v>
      </c>
      <c r="E322" s="154"/>
      <c r="F322" s="154"/>
      <c r="G322" s="154"/>
      <c r="H322" s="154"/>
      <c r="I322" s="154"/>
      <c r="J322" s="154"/>
      <c r="K322" s="154"/>
      <c r="L322" s="144"/>
      <c r="M322" s="237"/>
      <c r="N322" s="129"/>
      <c r="O322" s="238"/>
      <c r="P322" s="67">
        <f>IF(D322=0,"",D322/C321)</f>
        <v>0.6</v>
      </c>
      <c r="Q322" s="68">
        <v>14</v>
      </c>
      <c r="R322" s="245">
        <f t="shared" si="42"/>
        <v>0.7</v>
      </c>
      <c r="S322" s="245">
        <f t="shared" si="43"/>
        <v>0.30000000000000004</v>
      </c>
      <c r="U322" s="70">
        <f>Q322/Q320</f>
        <v>0.32558139534883723</v>
      </c>
    </row>
    <row r="323" spans="1:21" ht="15.75" customHeight="1" x14ac:dyDescent="0.25">
      <c r="A323" s="58">
        <v>1701</v>
      </c>
      <c r="B323" s="154"/>
      <c r="C323" s="154"/>
      <c r="D323" s="154"/>
      <c r="E323" s="154">
        <v>12</v>
      </c>
      <c r="F323" s="154"/>
      <c r="G323" s="154"/>
      <c r="H323" s="154"/>
      <c r="I323" s="154"/>
      <c r="J323" s="154"/>
      <c r="K323" s="154"/>
      <c r="L323" s="144"/>
      <c r="M323" s="237"/>
      <c r="N323" s="129"/>
      <c r="O323" s="238"/>
      <c r="P323" s="67">
        <f>IF(E323=0,"",E323/D322)</f>
        <v>1</v>
      </c>
      <c r="Q323" s="68">
        <v>12</v>
      </c>
      <c r="R323" s="245">
        <f t="shared" si="42"/>
        <v>0.8571428571428571</v>
      </c>
      <c r="S323" s="245">
        <f t="shared" si="43"/>
        <v>0.1428571428571429</v>
      </c>
      <c r="U323" s="104"/>
    </row>
    <row r="324" spans="1:21" ht="15.75" customHeight="1" x14ac:dyDescent="0.25">
      <c r="A324" s="58">
        <v>1702</v>
      </c>
      <c r="B324" s="154"/>
      <c r="C324" s="154"/>
      <c r="D324" s="154"/>
      <c r="E324" s="154"/>
      <c r="F324" s="154">
        <v>9</v>
      </c>
      <c r="G324" s="154"/>
      <c r="H324" s="154"/>
      <c r="I324" s="154"/>
      <c r="J324" s="154"/>
      <c r="K324" s="154"/>
      <c r="L324" s="144"/>
      <c r="M324" s="237"/>
      <c r="N324" s="129"/>
      <c r="O324" s="238"/>
      <c r="P324" s="67">
        <f>IF(F324=0,"",F324/E323)</f>
        <v>0.75</v>
      </c>
      <c r="Q324" s="68">
        <v>11</v>
      </c>
      <c r="R324" s="245">
        <f t="shared" si="42"/>
        <v>0.91666666666666663</v>
      </c>
      <c r="S324" s="245">
        <f t="shared" si="43"/>
        <v>8.333333333333337E-2</v>
      </c>
      <c r="U324" s="104"/>
    </row>
    <row r="325" spans="1:21" ht="15.75" customHeight="1" x14ac:dyDescent="0.25">
      <c r="A325" s="58">
        <v>1801</v>
      </c>
      <c r="B325" s="154"/>
      <c r="C325" s="154"/>
      <c r="D325" s="154"/>
      <c r="E325" s="154"/>
      <c r="F325" s="154"/>
      <c r="G325" s="154">
        <v>9</v>
      </c>
      <c r="H325" s="154"/>
      <c r="I325" s="154"/>
      <c r="J325" s="154"/>
      <c r="K325" s="154"/>
      <c r="L325" s="144"/>
      <c r="M325" s="237"/>
      <c r="N325" s="129"/>
      <c r="O325" s="238"/>
      <c r="P325" s="67">
        <f>IF(G325=0,"",G325/F324)</f>
        <v>1</v>
      </c>
      <c r="Q325" s="68">
        <v>11</v>
      </c>
      <c r="R325" s="245">
        <f t="shared" si="42"/>
        <v>1</v>
      </c>
      <c r="S325" s="245">
        <f t="shared" si="43"/>
        <v>0</v>
      </c>
      <c r="U325" s="104"/>
    </row>
    <row r="326" spans="1:21" ht="15.75" customHeight="1" x14ac:dyDescent="0.25">
      <c r="A326" s="58">
        <v>1802</v>
      </c>
      <c r="B326" s="154"/>
      <c r="C326" s="154"/>
      <c r="D326" s="154"/>
      <c r="E326" s="154"/>
      <c r="F326" s="154"/>
      <c r="G326" s="154"/>
      <c r="H326" s="154">
        <v>8</v>
      </c>
      <c r="I326" s="154"/>
      <c r="J326" s="154"/>
      <c r="K326" s="154"/>
      <c r="L326" s="144"/>
      <c r="M326" s="237"/>
      <c r="N326" s="129"/>
      <c r="O326" s="238"/>
      <c r="P326" s="67">
        <f>IF(H326=0,"",H326/G325)</f>
        <v>0.88888888888888884</v>
      </c>
      <c r="Q326" s="68">
        <v>11</v>
      </c>
      <c r="R326" s="245">
        <f t="shared" si="42"/>
        <v>1</v>
      </c>
      <c r="S326" s="245">
        <f t="shared" si="43"/>
        <v>0</v>
      </c>
      <c r="U326" s="104"/>
    </row>
    <row r="327" spans="1:21" ht="15.75" customHeight="1" x14ac:dyDescent="0.25">
      <c r="A327" s="58">
        <v>1901</v>
      </c>
      <c r="B327" s="154"/>
      <c r="C327" s="154"/>
      <c r="D327" s="154"/>
      <c r="E327" s="154"/>
      <c r="F327" s="154"/>
      <c r="G327" s="154"/>
      <c r="H327" s="154"/>
      <c r="I327" s="154">
        <v>8</v>
      </c>
      <c r="J327" s="154"/>
      <c r="K327" s="154"/>
      <c r="L327" s="144"/>
      <c r="M327" s="237"/>
      <c r="N327" s="129"/>
      <c r="O327" s="238"/>
      <c r="P327" s="67">
        <f>IF(I327=0,"",I327/H326)</f>
        <v>1</v>
      </c>
      <c r="Q327" s="68">
        <v>9</v>
      </c>
      <c r="R327" s="245">
        <f t="shared" si="42"/>
        <v>0.81818181818181823</v>
      </c>
      <c r="S327" s="245">
        <f t="shared" si="43"/>
        <v>0.18181818181818177</v>
      </c>
      <c r="U327" s="104"/>
    </row>
    <row r="328" spans="1:21" ht="15.75" customHeight="1" x14ac:dyDescent="0.25">
      <c r="A328" s="58">
        <v>1902</v>
      </c>
      <c r="B328" s="154"/>
      <c r="C328" s="154"/>
      <c r="D328" s="154"/>
      <c r="E328" s="154"/>
      <c r="F328" s="154"/>
      <c r="G328" s="154"/>
      <c r="H328" s="154"/>
      <c r="I328" s="154"/>
      <c r="J328" s="154">
        <v>8</v>
      </c>
      <c r="K328" s="154"/>
      <c r="L328" s="144"/>
      <c r="M328" s="237"/>
      <c r="N328" s="129"/>
      <c r="O328" s="238"/>
      <c r="P328" s="178">
        <f>IF(J328=0,"",J328/I327)</f>
        <v>1</v>
      </c>
      <c r="Q328" s="68">
        <v>9</v>
      </c>
      <c r="R328" s="71">
        <f t="shared" si="42"/>
        <v>1</v>
      </c>
      <c r="S328" s="71">
        <f t="shared" si="43"/>
        <v>0</v>
      </c>
      <c r="U328" s="104"/>
    </row>
    <row r="329" spans="1:21" ht="15.75" customHeight="1" x14ac:dyDescent="0.25">
      <c r="A329" s="58">
        <v>2001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>
        <v>8</v>
      </c>
      <c r="L329" s="144">
        <v>6</v>
      </c>
      <c r="M329" s="237"/>
      <c r="N329" s="129"/>
      <c r="O329" s="239"/>
      <c r="P329" s="179">
        <f>IF(K329=0,"",K329/J328)</f>
        <v>1</v>
      </c>
      <c r="Q329" s="177">
        <v>9</v>
      </c>
      <c r="R329" s="71">
        <f t="shared" ref="R329" si="44">IF(Q329=0,"",Q329/Q328)</f>
        <v>1</v>
      </c>
      <c r="S329" s="71">
        <f t="shared" ref="S329" si="45">IF(Q329=0,"",100%-R329)</f>
        <v>0</v>
      </c>
      <c r="U329" s="104"/>
    </row>
    <row r="330" spans="1:21" ht="15.75" customHeight="1" x14ac:dyDescent="0.25">
      <c r="A330" s="58">
        <v>2002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>
        <v>3</v>
      </c>
      <c r="L330" s="144"/>
      <c r="M330" s="237"/>
      <c r="N330" s="129"/>
      <c r="O330" s="239"/>
      <c r="P330" s="247"/>
      <c r="Q330" s="109">
        <v>3</v>
      </c>
      <c r="R330" s="248"/>
      <c r="S330" s="247"/>
      <c r="U330" s="104"/>
    </row>
    <row r="331" spans="1:21" ht="15.75" customHeight="1" x14ac:dyDescent="0.25">
      <c r="A331" s="58">
        <v>2101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>
        <v>2</v>
      </c>
      <c r="L331" s="144">
        <v>1</v>
      </c>
      <c r="M331" s="237"/>
      <c r="N331" s="129"/>
      <c r="O331" s="239"/>
      <c r="P331" s="247"/>
      <c r="Q331" s="109">
        <v>3</v>
      </c>
      <c r="R331" s="248"/>
      <c r="S331" s="247"/>
      <c r="U331" s="104"/>
    </row>
    <row r="332" spans="1:21" ht="15.75" customHeight="1" x14ac:dyDescent="0.25">
      <c r="A332" s="58">
        <v>2102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>
        <v>1</v>
      </c>
      <c r="L332" s="144">
        <v>1</v>
      </c>
      <c r="M332" s="237"/>
      <c r="N332" s="129"/>
      <c r="O332" s="239"/>
      <c r="P332" s="247"/>
      <c r="Q332" s="202">
        <v>2</v>
      </c>
      <c r="R332" s="248"/>
      <c r="S332" s="247"/>
      <c r="U332" s="104"/>
    </row>
    <row r="333" spans="1:21" ht="15.75" customHeight="1" x14ac:dyDescent="0.25">
      <c r="A333" s="58">
        <v>2201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>
        <v>1</v>
      </c>
      <c r="L333" s="144">
        <v>1</v>
      </c>
      <c r="M333" s="237"/>
      <c r="N333" s="129"/>
      <c r="O333" s="239"/>
      <c r="P333" s="129"/>
      <c r="Q333" s="204">
        <v>1</v>
      </c>
      <c r="R333" s="124"/>
      <c r="S333" s="247"/>
      <c r="U333" s="104"/>
    </row>
    <row r="334" spans="1:21" ht="15.75" customHeight="1" x14ac:dyDescent="0.25">
      <c r="A334" s="58">
        <v>2202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44"/>
      <c r="M334" s="237"/>
      <c r="N334" s="129"/>
      <c r="O334" s="239"/>
      <c r="P334" s="197" t="s">
        <v>83</v>
      </c>
      <c r="Q334" s="203">
        <v>9</v>
      </c>
      <c r="R334" s="111">
        <f>L337</f>
        <v>9</v>
      </c>
      <c r="S334" s="199" t="s">
        <v>11</v>
      </c>
      <c r="U334" s="104"/>
    </row>
    <row r="335" spans="1:21" ht="15.75" customHeight="1" x14ac:dyDescent="0.25">
      <c r="A335" s="58">
        <v>2301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44"/>
      <c r="M335" s="237"/>
      <c r="N335" s="129"/>
      <c r="O335" s="239"/>
      <c r="P335" s="198" t="s">
        <v>85</v>
      </c>
      <c r="Q335" s="86">
        <f>IF(Q334/B320=0,"",Q334/B320)</f>
        <v>0.20930232558139536</v>
      </c>
      <c r="R335" s="112">
        <f>IF(Q334/R334=0,"",Q334/R334)</f>
        <v>1</v>
      </c>
      <c r="S335" s="200" t="s">
        <v>86</v>
      </c>
      <c r="U335" s="104"/>
    </row>
    <row r="336" spans="1:21" ht="15.75" customHeight="1" x14ac:dyDescent="0.25">
      <c r="A336" s="58">
        <v>2302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44"/>
      <c r="M336" s="240"/>
      <c r="N336" s="241"/>
      <c r="O336" s="242"/>
      <c r="P336" s="90"/>
      <c r="Q336" s="91"/>
      <c r="R336" s="91"/>
      <c r="S336" s="113"/>
      <c r="U336" s="104"/>
    </row>
    <row r="337" spans="1:21" ht="18" customHeight="1" x14ac:dyDescent="0.25">
      <c r="A337" s="28"/>
      <c r="B337" s="297" t="s">
        <v>111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93">
        <f>SUM(L320:L333)</f>
        <v>9</v>
      </c>
      <c r="M337" s="94">
        <f>IF(L329=0,"",L329/B320)</f>
        <v>0.13953488372093023</v>
      </c>
      <c r="N337" s="94">
        <f>IF(L337=0,"",L337/B320)</f>
        <v>0.20930232558139536</v>
      </c>
      <c r="O337" s="94">
        <f>N337-M337</f>
        <v>6.9767441860465129E-2</v>
      </c>
      <c r="P337" s="3"/>
      <c r="Q337" s="29"/>
      <c r="R337" s="22"/>
      <c r="S337" s="3"/>
      <c r="U337" s="104"/>
    </row>
    <row r="338" spans="1:21" ht="14.25" customHeight="1" x14ac:dyDescent="0.2">
      <c r="L338" s="114"/>
      <c r="M338" s="3"/>
      <c r="O338" s="3"/>
      <c r="T338" s="104"/>
    </row>
    <row r="339" spans="1:21" ht="14.25" customHeight="1" x14ac:dyDescent="0.2">
      <c r="L339" s="114"/>
      <c r="M339" s="3"/>
      <c r="O339" s="3"/>
      <c r="T339" s="104"/>
    </row>
    <row r="340" spans="1:21" s="222" customFormat="1" ht="26.25" customHeight="1" x14ac:dyDescent="0.4">
      <c r="A340" s="166"/>
      <c r="B340" s="307" t="s">
        <v>99</v>
      </c>
      <c r="C340" s="307"/>
      <c r="D340" s="307"/>
      <c r="E340" s="307"/>
      <c r="F340" s="307"/>
      <c r="G340" s="307"/>
      <c r="H340" s="307"/>
      <c r="I340" s="307"/>
      <c r="J340" s="307"/>
      <c r="K340" s="307"/>
      <c r="L340" s="223" t="s">
        <v>98</v>
      </c>
      <c r="M340" s="3"/>
      <c r="N340" s="29"/>
      <c r="O340" s="3"/>
      <c r="P340" s="29"/>
      <c r="Q340" s="29"/>
      <c r="R340" s="29"/>
      <c r="T340" s="104"/>
    </row>
    <row r="341" spans="1:21" ht="20.25" customHeight="1" x14ac:dyDescent="0.2">
      <c r="A341" s="300" t="s">
        <v>10</v>
      </c>
      <c r="B341" s="301" t="s">
        <v>100</v>
      </c>
      <c r="C341" s="302"/>
      <c r="D341" s="302"/>
      <c r="E341" s="302"/>
      <c r="F341" s="302"/>
      <c r="G341" s="302"/>
      <c r="H341" s="302"/>
      <c r="I341" s="302"/>
      <c r="J341" s="302"/>
      <c r="K341" s="303"/>
      <c r="L341" s="304" t="s">
        <v>11</v>
      </c>
      <c r="M341" s="330" t="s">
        <v>3</v>
      </c>
      <c r="N341" s="330" t="s">
        <v>4</v>
      </c>
      <c r="O341" s="332" t="s">
        <v>5</v>
      </c>
      <c r="P341" s="330" t="s">
        <v>6</v>
      </c>
      <c r="Q341" s="328" t="s">
        <v>7</v>
      </c>
      <c r="R341" s="328" t="s">
        <v>8</v>
      </c>
      <c r="S341" s="296" t="s">
        <v>101</v>
      </c>
      <c r="U341" s="104"/>
    </row>
    <row r="342" spans="1:21" ht="15.75" customHeight="1" x14ac:dyDescent="0.25">
      <c r="A342" s="295"/>
      <c r="B342" s="58" t="s">
        <v>102</v>
      </c>
      <c r="C342" s="58" t="s">
        <v>103</v>
      </c>
      <c r="D342" s="58" t="s">
        <v>104</v>
      </c>
      <c r="E342" s="58" t="s">
        <v>105</v>
      </c>
      <c r="F342" s="58" t="s">
        <v>106</v>
      </c>
      <c r="G342" s="58" t="s">
        <v>107</v>
      </c>
      <c r="H342" s="58" t="s">
        <v>108</v>
      </c>
      <c r="I342" s="58" t="s">
        <v>109</v>
      </c>
      <c r="J342" s="58" t="s">
        <v>110</v>
      </c>
      <c r="K342" s="58" t="s">
        <v>135</v>
      </c>
      <c r="L342" s="317"/>
      <c r="M342" s="331"/>
      <c r="N342" s="331"/>
      <c r="O342" s="333"/>
      <c r="P342" s="331"/>
      <c r="Q342" s="329"/>
      <c r="R342" s="329"/>
      <c r="S342" s="295"/>
      <c r="U342" s="104"/>
    </row>
    <row r="343" spans="1:21" ht="15.75" customHeight="1" x14ac:dyDescent="0.25">
      <c r="A343" s="58">
        <v>1601</v>
      </c>
      <c r="B343" s="154">
        <v>6</v>
      </c>
      <c r="C343" s="154"/>
      <c r="D343" s="154"/>
      <c r="E343" s="154"/>
      <c r="F343" s="154"/>
      <c r="G343" s="154"/>
      <c r="H343" s="154"/>
      <c r="I343" s="154"/>
      <c r="J343" s="154"/>
      <c r="K343" s="154"/>
      <c r="L343" s="144"/>
      <c r="M343" s="234"/>
      <c r="N343" s="235"/>
      <c r="O343" s="236"/>
      <c r="P343" s="243"/>
      <c r="Q343" s="63">
        <f>B343</f>
        <v>6</v>
      </c>
      <c r="R343" s="244"/>
      <c r="S343" s="243"/>
      <c r="U343" s="104"/>
    </row>
    <row r="344" spans="1:21" ht="15.75" customHeight="1" x14ac:dyDescent="0.25">
      <c r="A344" s="58">
        <v>1602</v>
      </c>
      <c r="B344" s="154"/>
      <c r="C344" s="154">
        <v>4</v>
      </c>
      <c r="D344" s="154"/>
      <c r="E344" s="154"/>
      <c r="F344" s="154"/>
      <c r="G344" s="154"/>
      <c r="H344" s="154"/>
      <c r="I344" s="154"/>
      <c r="J344" s="154"/>
      <c r="K344" s="154"/>
      <c r="L344" s="144"/>
      <c r="M344" s="237"/>
      <c r="N344" s="129"/>
      <c r="O344" s="238"/>
      <c r="P344" s="67">
        <f>IF(C344=0,"",C344/B343)</f>
        <v>0.66666666666666663</v>
      </c>
      <c r="Q344" s="68">
        <v>4</v>
      </c>
      <c r="R344" s="245">
        <f t="shared" ref="R344:R351" si="46">IF(Q344=0,"",Q344/Q343)</f>
        <v>0.66666666666666663</v>
      </c>
      <c r="S344" s="245">
        <f t="shared" ref="S344:S351" si="47">IF(Q344=0,"",100%-R344)</f>
        <v>0.33333333333333337</v>
      </c>
      <c r="U344" s="104"/>
    </row>
    <row r="345" spans="1:21" ht="15.75" customHeight="1" x14ac:dyDescent="0.25">
      <c r="A345" s="58">
        <v>1701</v>
      </c>
      <c r="B345" s="154"/>
      <c r="C345" s="154"/>
      <c r="D345" s="154">
        <v>4</v>
      </c>
      <c r="E345" s="154"/>
      <c r="F345" s="154"/>
      <c r="G345" s="154"/>
      <c r="H345" s="154"/>
      <c r="I345" s="154"/>
      <c r="J345" s="154"/>
      <c r="K345" s="154"/>
      <c r="L345" s="144"/>
      <c r="M345" s="237"/>
      <c r="N345" s="129"/>
      <c r="O345" s="238"/>
      <c r="P345" s="67">
        <f>IF(D345=0,"",D345/C344)</f>
        <v>1</v>
      </c>
      <c r="Q345" s="68">
        <v>4</v>
      </c>
      <c r="R345" s="245">
        <f t="shared" si="46"/>
        <v>1</v>
      </c>
      <c r="S345" s="245">
        <f t="shared" si="47"/>
        <v>0</v>
      </c>
      <c r="U345" s="70">
        <f>Q345/Q343</f>
        <v>0.66666666666666663</v>
      </c>
    </row>
    <row r="346" spans="1:21" ht="15.75" customHeight="1" x14ac:dyDescent="0.25">
      <c r="A346" s="58">
        <v>1702</v>
      </c>
      <c r="B346" s="154"/>
      <c r="C346" s="154"/>
      <c r="D346" s="154"/>
      <c r="E346" s="154">
        <v>4</v>
      </c>
      <c r="F346" s="154"/>
      <c r="G346" s="154"/>
      <c r="H346" s="154"/>
      <c r="I346" s="154"/>
      <c r="J346" s="154"/>
      <c r="K346" s="154"/>
      <c r="L346" s="144"/>
      <c r="M346" s="237"/>
      <c r="N346" s="129"/>
      <c r="O346" s="238"/>
      <c r="P346" s="67">
        <f>IF(E346=0,"",E346/D345)</f>
        <v>1</v>
      </c>
      <c r="Q346" s="68">
        <v>4</v>
      </c>
      <c r="R346" s="245">
        <f t="shared" si="46"/>
        <v>1</v>
      </c>
      <c r="S346" s="245">
        <f t="shared" si="47"/>
        <v>0</v>
      </c>
      <c r="U346" s="104"/>
    </row>
    <row r="347" spans="1:21" ht="15.75" customHeight="1" x14ac:dyDescent="0.25">
      <c r="A347" s="58">
        <v>1801</v>
      </c>
      <c r="B347" s="154"/>
      <c r="C347" s="154"/>
      <c r="D347" s="154"/>
      <c r="E347" s="154"/>
      <c r="F347" s="154">
        <v>2</v>
      </c>
      <c r="G347" s="154"/>
      <c r="H347" s="154"/>
      <c r="I347" s="154"/>
      <c r="J347" s="154"/>
      <c r="K347" s="154"/>
      <c r="L347" s="144"/>
      <c r="M347" s="237"/>
      <c r="N347" s="129"/>
      <c r="O347" s="238"/>
      <c r="P347" s="67">
        <f>IF(F347=0,"",F347/E346)</f>
        <v>0.5</v>
      </c>
      <c r="Q347" s="68">
        <v>3</v>
      </c>
      <c r="R347" s="245">
        <f t="shared" si="46"/>
        <v>0.75</v>
      </c>
      <c r="S347" s="245">
        <f t="shared" si="47"/>
        <v>0.25</v>
      </c>
      <c r="U347" s="104"/>
    </row>
    <row r="348" spans="1:21" ht="15.75" customHeight="1" x14ac:dyDescent="0.25">
      <c r="A348" s="58">
        <v>1802</v>
      </c>
      <c r="B348" s="154"/>
      <c r="C348" s="154"/>
      <c r="D348" s="154"/>
      <c r="E348" s="154"/>
      <c r="F348" s="154"/>
      <c r="G348" s="154">
        <v>2</v>
      </c>
      <c r="H348" s="154"/>
      <c r="I348" s="154"/>
      <c r="J348" s="154"/>
      <c r="K348" s="154"/>
      <c r="L348" s="144"/>
      <c r="M348" s="237"/>
      <c r="N348" s="129"/>
      <c r="O348" s="238"/>
      <c r="P348" s="67">
        <f>IF(G348=0,"",G348/F347)</f>
        <v>1</v>
      </c>
      <c r="Q348" s="68">
        <v>2</v>
      </c>
      <c r="R348" s="245">
        <f t="shared" si="46"/>
        <v>0.66666666666666663</v>
      </c>
      <c r="S348" s="245">
        <f t="shared" si="47"/>
        <v>0.33333333333333337</v>
      </c>
      <c r="U348" s="104"/>
    </row>
    <row r="349" spans="1:21" ht="15.75" customHeight="1" x14ac:dyDescent="0.25">
      <c r="A349" s="58">
        <v>1901</v>
      </c>
      <c r="B349" s="154"/>
      <c r="C349" s="154"/>
      <c r="D349" s="154"/>
      <c r="E349" s="154"/>
      <c r="F349" s="154"/>
      <c r="G349" s="154"/>
      <c r="H349" s="154">
        <v>2</v>
      </c>
      <c r="I349" s="154"/>
      <c r="J349" s="154"/>
      <c r="K349" s="154"/>
      <c r="L349" s="144"/>
      <c r="M349" s="237"/>
      <c r="N349" s="129"/>
      <c r="O349" s="238"/>
      <c r="P349" s="67">
        <f>IF(H349=0,"",H349/G348)</f>
        <v>1</v>
      </c>
      <c r="Q349" s="68">
        <v>2</v>
      </c>
      <c r="R349" s="245">
        <f t="shared" si="46"/>
        <v>1</v>
      </c>
      <c r="S349" s="245">
        <f t="shared" si="47"/>
        <v>0</v>
      </c>
      <c r="U349" s="104"/>
    </row>
    <row r="350" spans="1:21" ht="15.75" customHeight="1" x14ac:dyDescent="0.25">
      <c r="A350" s="58">
        <v>1902</v>
      </c>
      <c r="B350" s="154"/>
      <c r="C350" s="154"/>
      <c r="D350" s="154"/>
      <c r="E350" s="154"/>
      <c r="F350" s="154"/>
      <c r="G350" s="154"/>
      <c r="H350" s="154"/>
      <c r="I350" s="154">
        <v>1</v>
      </c>
      <c r="J350" s="154"/>
      <c r="K350" s="154"/>
      <c r="L350" s="144"/>
      <c r="M350" s="237"/>
      <c r="N350" s="129"/>
      <c r="O350" s="238"/>
      <c r="P350" s="67">
        <f>IF(I350=0,"",I350/H349)</f>
        <v>0.5</v>
      </c>
      <c r="Q350" s="68">
        <v>1</v>
      </c>
      <c r="R350" s="245">
        <f t="shared" si="46"/>
        <v>0.5</v>
      </c>
      <c r="S350" s="245">
        <f t="shared" si="47"/>
        <v>0.5</v>
      </c>
      <c r="U350" s="104"/>
    </row>
    <row r="351" spans="1:21" ht="15.75" customHeight="1" x14ac:dyDescent="0.25">
      <c r="A351" s="58">
        <v>2001</v>
      </c>
      <c r="B351" s="154"/>
      <c r="C351" s="154"/>
      <c r="D351" s="154"/>
      <c r="E351" s="154"/>
      <c r="F351" s="154"/>
      <c r="G351" s="154"/>
      <c r="H351" s="154"/>
      <c r="I351" s="154"/>
      <c r="J351" s="154">
        <v>1</v>
      </c>
      <c r="K351" s="154"/>
      <c r="L351" s="144"/>
      <c r="M351" s="237"/>
      <c r="N351" s="129"/>
      <c r="O351" s="238"/>
      <c r="P351" s="71">
        <f>IF(J351=0,"",J351/I350)</f>
        <v>1</v>
      </c>
      <c r="Q351" s="68">
        <v>1</v>
      </c>
      <c r="R351" s="71">
        <f t="shared" si="46"/>
        <v>1</v>
      </c>
      <c r="S351" s="71">
        <f t="shared" si="47"/>
        <v>0</v>
      </c>
    </row>
    <row r="352" spans="1:21" ht="15.75" customHeight="1" x14ac:dyDescent="0.25">
      <c r="A352" s="58">
        <v>2002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>
        <v>1</v>
      </c>
      <c r="L352" s="144">
        <v>0</v>
      </c>
      <c r="M352" s="237"/>
      <c r="N352" s="129"/>
      <c r="O352" s="239"/>
      <c r="P352" s="71">
        <f>IF(K352=0,"",K352/J351)</f>
        <v>1</v>
      </c>
      <c r="Q352" s="68">
        <v>1</v>
      </c>
      <c r="R352" s="71">
        <f t="shared" ref="R352" si="48">IF(Q352=0,"",Q352/Q351)</f>
        <v>1</v>
      </c>
      <c r="S352" s="71">
        <f t="shared" ref="S352" si="49">IF(Q352=0,"",100%-R352)</f>
        <v>0</v>
      </c>
    </row>
    <row r="353" spans="1:21" ht="15.75" customHeight="1" x14ac:dyDescent="0.25">
      <c r="A353" s="58">
        <v>2101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>
        <v>1</v>
      </c>
      <c r="L353" s="144"/>
      <c r="M353" s="237"/>
      <c r="N353" s="129"/>
      <c r="O353" s="239"/>
      <c r="P353" s="247"/>
      <c r="Q353" s="109">
        <v>1</v>
      </c>
      <c r="R353" s="248"/>
      <c r="S353" s="247"/>
    </row>
    <row r="354" spans="1:21" ht="15.75" customHeight="1" x14ac:dyDescent="0.25">
      <c r="A354" s="58">
        <v>2102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>
        <v>1</v>
      </c>
      <c r="L354" s="144"/>
      <c r="M354" s="237"/>
      <c r="N354" s="129"/>
      <c r="O354" s="239"/>
      <c r="P354" s="247"/>
      <c r="Q354" s="109">
        <v>1</v>
      </c>
      <c r="R354" s="248"/>
      <c r="S354" s="247"/>
    </row>
    <row r="355" spans="1:21" ht="15.75" customHeight="1" x14ac:dyDescent="0.25">
      <c r="A355" s="58">
        <v>2201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>
        <v>1</v>
      </c>
      <c r="L355" s="144">
        <v>1</v>
      </c>
      <c r="M355" s="237"/>
      <c r="N355" s="129"/>
      <c r="O355" s="239"/>
      <c r="P355" s="247"/>
      <c r="Q355" s="109">
        <v>1</v>
      </c>
      <c r="R355" s="248"/>
      <c r="S355" s="247"/>
    </row>
    <row r="356" spans="1:21" ht="15.75" customHeight="1" x14ac:dyDescent="0.25">
      <c r="A356" s="58">
        <v>2202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44"/>
      <c r="M356" s="237"/>
      <c r="N356" s="129"/>
      <c r="O356" s="239"/>
      <c r="P356" s="129"/>
      <c r="Q356" s="239"/>
      <c r="R356" s="124"/>
      <c r="S356" s="247"/>
    </row>
    <row r="357" spans="1:21" ht="15.75" customHeight="1" x14ac:dyDescent="0.25">
      <c r="A357" s="58">
        <v>2301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44"/>
      <c r="M357" s="237"/>
      <c r="N357" s="129"/>
      <c r="O357" s="239"/>
      <c r="P357" s="197" t="s">
        <v>83</v>
      </c>
      <c r="Q357" s="82">
        <v>1</v>
      </c>
      <c r="R357" s="111">
        <f>L360</f>
        <v>1</v>
      </c>
      <c r="S357" s="199" t="s">
        <v>11</v>
      </c>
    </row>
    <row r="358" spans="1:21" ht="15.75" customHeight="1" x14ac:dyDescent="0.25">
      <c r="A358" s="58">
        <v>2302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44"/>
      <c r="M358" s="237"/>
      <c r="N358" s="129"/>
      <c r="O358" s="239"/>
      <c r="P358" s="198" t="s">
        <v>85</v>
      </c>
      <c r="Q358" s="86">
        <f>IF(Q357/B343=0,"",Q357/B343)</f>
        <v>0.16666666666666666</v>
      </c>
      <c r="R358" s="112">
        <f>IF(Q357/R357=0,"",Q357/R357)</f>
        <v>1</v>
      </c>
      <c r="S358" s="200" t="s">
        <v>86</v>
      </c>
    </row>
    <row r="359" spans="1:21" ht="15.75" customHeight="1" x14ac:dyDescent="0.25">
      <c r="A359" s="58">
        <v>2401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44"/>
      <c r="M359" s="240"/>
      <c r="N359" s="241"/>
      <c r="O359" s="242"/>
      <c r="P359" s="90"/>
      <c r="Q359" s="91"/>
      <c r="R359" s="91"/>
      <c r="S359" s="113"/>
    </row>
    <row r="360" spans="1:21" ht="18" customHeight="1" x14ac:dyDescent="0.25">
      <c r="A360" s="28"/>
      <c r="B360" s="297" t="s">
        <v>111</v>
      </c>
      <c r="C360" s="297"/>
      <c r="D360" s="297"/>
      <c r="E360" s="297"/>
      <c r="F360" s="297"/>
      <c r="G360" s="297"/>
      <c r="H360" s="297"/>
      <c r="I360" s="297"/>
      <c r="J360" s="297"/>
      <c r="K360" s="297"/>
      <c r="L360" s="93">
        <f>SUM(L343:L356)</f>
        <v>1</v>
      </c>
      <c r="M360" s="94">
        <v>0</v>
      </c>
      <c r="N360" s="94">
        <f>IF(L360=0,"",L360/B343)</f>
        <v>0.16666666666666666</v>
      </c>
      <c r="O360" s="94">
        <f>N360-M360</f>
        <v>0.16666666666666666</v>
      </c>
      <c r="P360" s="3"/>
      <c r="Q360" s="29"/>
      <c r="R360" s="22"/>
      <c r="S360" s="3"/>
    </row>
    <row r="361" spans="1:21" ht="12.75" customHeight="1" x14ac:dyDescent="0.2">
      <c r="L361" s="114"/>
      <c r="M361" s="3"/>
      <c r="O361" s="3"/>
    </row>
    <row r="362" spans="1:21" ht="12.75" customHeight="1" x14ac:dyDescent="0.2">
      <c r="L362" s="114"/>
      <c r="M362" s="3"/>
      <c r="O362" s="3"/>
    </row>
    <row r="363" spans="1:21" s="222" customFormat="1" ht="26.25" customHeight="1" x14ac:dyDescent="0.4">
      <c r="A363" s="166"/>
      <c r="B363" s="307" t="s">
        <v>99</v>
      </c>
      <c r="C363" s="307"/>
      <c r="D363" s="307"/>
      <c r="E363" s="307"/>
      <c r="F363" s="307"/>
      <c r="G363" s="307"/>
      <c r="H363" s="307"/>
      <c r="I363" s="307"/>
      <c r="J363" s="307"/>
      <c r="K363" s="307"/>
      <c r="L363" s="223" t="s">
        <v>112</v>
      </c>
      <c r="M363" s="3"/>
      <c r="N363" s="29"/>
      <c r="O363" s="3"/>
      <c r="P363" s="29"/>
      <c r="Q363" s="29"/>
      <c r="R363" s="29"/>
    </row>
    <row r="364" spans="1:21" ht="20.25" customHeight="1" x14ac:dyDescent="0.2">
      <c r="A364" s="300" t="s">
        <v>10</v>
      </c>
      <c r="B364" s="301" t="s">
        <v>100</v>
      </c>
      <c r="C364" s="302"/>
      <c r="D364" s="302"/>
      <c r="E364" s="302"/>
      <c r="F364" s="302"/>
      <c r="G364" s="302"/>
      <c r="H364" s="302"/>
      <c r="I364" s="302"/>
      <c r="J364" s="302"/>
      <c r="K364" s="303"/>
      <c r="L364" s="304" t="s">
        <v>11</v>
      </c>
      <c r="M364" s="330" t="s">
        <v>3</v>
      </c>
      <c r="N364" s="330" t="s">
        <v>4</v>
      </c>
      <c r="O364" s="332" t="s">
        <v>5</v>
      </c>
      <c r="P364" s="330" t="s">
        <v>6</v>
      </c>
      <c r="Q364" s="328" t="s">
        <v>7</v>
      </c>
      <c r="R364" s="328" t="s">
        <v>8</v>
      </c>
      <c r="S364" s="296" t="s">
        <v>101</v>
      </c>
    </row>
    <row r="365" spans="1:21" ht="15.75" customHeight="1" x14ac:dyDescent="0.25">
      <c r="A365" s="295"/>
      <c r="B365" s="58" t="s">
        <v>102</v>
      </c>
      <c r="C365" s="58" t="s">
        <v>103</v>
      </c>
      <c r="D365" s="58" t="s">
        <v>104</v>
      </c>
      <c r="E365" s="58" t="s">
        <v>105</v>
      </c>
      <c r="F365" s="58" t="s">
        <v>106</v>
      </c>
      <c r="G365" s="58" t="s">
        <v>107</v>
      </c>
      <c r="H365" s="58" t="s">
        <v>108</v>
      </c>
      <c r="I365" s="58" t="s">
        <v>109</v>
      </c>
      <c r="J365" s="58" t="s">
        <v>110</v>
      </c>
      <c r="K365" s="58" t="s">
        <v>135</v>
      </c>
      <c r="L365" s="317"/>
      <c r="M365" s="331"/>
      <c r="N365" s="331"/>
      <c r="O365" s="333"/>
      <c r="P365" s="331"/>
      <c r="Q365" s="329"/>
      <c r="R365" s="329"/>
      <c r="S365" s="295"/>
    </row>
    <row r="366" spans="1:21" ht="15.75" customHeight="1" x14ac:dyDescent="0.25">
      <c r="A366" s="58">
        <v>1602</v>
      </c>
      <c r="B366" s="154">
        <v>59</v>
      </c>
      <c r="C366" s="154"/>
      <c r="D366" s="154"/>
      <c r="E366" s="154"/>
      <c r="F366" s="154"/>
      <c r="G366" s="154"/>
      <c r="H366" s="154"/>
      <c r="I366" s="154"/>
      <c r="J366" s="154"/>
      <c r="K366" s="154"/>
      <c r="L366" s="144"/>
      <c r="M366" s="234"/>
      <c r="N366" s="235"/>
      <c r="O366" s="236"/>
      <c r="P366" s="243"/>
      <c r="Q366" s="63">
        <f>B366</f>
        <v>59</v>
      </c>
      <c r="R366" s="244"/>
      <c r="S366" s="243"/>
    </row>
    <row r="367" spans="1:21" ht="15.75" customHeight="1" x14ac:dyDescent="0.25">
      <c r="A367" s="58">
        <v>1701</v>
      </c>
      <c r="B367" s="154"/>
      <c r="C367" s="154">
        <v>40</v>
      </c>
      <c r="D367" s="154"/>
      <c r="E367" s="154"/>
      <c r="F367" s="154"/>
      <c r="G367" s="154"/>
      <c r="H367" s="154"/>
      <c r="I367" s="154"/>
      <c r="J367" s="154"/>
      <c r="K367" s="154"/>
      <c r="L367" s="144"/>
      <c r="M367" s="237"/>
      <c r="N367" s="129"/>
      <c r="O367" s="238"/>
      <c r="P367" s="67">
        <f>IF(C367=0,"",C367/B366)</f>
        <v>0.67796610169491522</v>
      </c>
      <c r="Q367" s="68">
        <v>40</v>
      </c>
      <c r="R367" s="245">
        <f t="shared" ref="R367:R374" si="50">IF(Q367=0,"",Q367/Q366)</f>
        <v>0.67796610169491522</v>
      </c>
      <c r="S367" s="245">
        <f t="shared" ref="S367:S374" si="51">IF(Q367=0,"",100%-R367)</f>
        <v>0.32203389830508478</v>
      </c>
    </row>
    <row r="368" spans="1:21" ht="15.75" customHeight="1" x14ac:dyDescent="0.25">
      <c r="A368" s="58">
        <v>1702</v>
      </c>
      <c r="B368" s="154"/>
      <c r="C368" s="154"/>
      <c r="D368" s="154">
        <v>32</v>
      </c>
      <c r="E368" s="154"/>
      <c r="F368" s="154"/>
      <c r="G368" s="154"/>
      <c r="H368" s="154"/>
      <c r="I368" s="154"/>
      <c r="J368" s="154"/>
      <c r="K368" s="154"/>
      <c r="L368" s="144"/>
      <c r="M368" s="237"/>
      <c r="N368" s="129"/>
      <c r="O368" s="238"/>
      <c r="P368" s="67">
        <f>IF(D368=0,"",D368/C367)</f>
        <v>0.8</v>
      </c>
      <c r="Q368" s="68">
        <v>32</v>
      </c>
      <c r="R368" s="245">
        <f t="shared" si="50"/>
        <v>0.8</v>
      </c>
      <c r="S368" s="245">
        <f t="shared" si="51"/>
        <v>0.19999999999999996</v>
      </c>
      <c r="U368" s="70">
        <f>Q368/Q366</f>
        <v>0.5423728813559322</v>
      </c>
    </row>
    <row r="369" spans="1:21" ht="15.75" customHeight="1" x14ac:dyDescent="0.25">
      <c r="A369" s="58">
        <v>1801</v>
      </c>
      <c r="B369" s="154"/>
      <c r="C369" s="154"/>
      <c r="D369" s="154"/>
      <c r="E369" s="154">
        <v>28</v>
      </c>
      <c r="F369" s="154"/>
      <c r="G369" s="154"/>
      <c r="H369" s="154"/>
      <c r="I369" s="154"/>
      <c r="J369" s="154"/>
      <c r="K369" s="154"/>
      <c r="L369" s="144"/>
      <c r="M369" s="237"/>
      <c r="N369" s="129"/>
      <c r="O369" s="238"/>
      <c r="P369" s="67">
        <f>IF(E369=0,"",E369/D368)</f>
        <v>0.875</v>
      </c>
      <c r="Q369" s="68">
        <v>28</v>
      </c>
      <c r="R369" s="245">
        <f t="shared" si="50"/>
        <v>0.875</v>
      </c>
      <c r="S369" s="245">
        <f t="shared" si="51"/>
        <v>0.125</v>
      </c>
      <c r="U369" s="104"/>
    </row>
    <row r="370" spans="1:21" ht="15.75" customHeight="1" x14ac:dyDescent="0.25">
      <c r="A370" s="58">
        <v>1802</v>
      </c>
      <c r="B370" s="154"/>
      <c r="C370" s="154"/>
      <c r="D370" s="154"/>
      <c r="E370" s="154"/>
      <c r="F370" s="154">
        <v>25</v>
      </c>
      <c r="G370" s="154"/>
      <c r="H370" s="154"/>
      <c r="I370" s="154"/>
      <c r="J370" s="154"/>
      <c r="K370" s="154"/>
      <c r="L370" s="144"/>
      <c r="M370" s="237"/>
      <c r="N370" s="129"/>
      <c r="O370" s="238"/>
      <c r="P370" s="67">
        <f>IF(F370=0,"",F370/E369)</f>
        <v>0.8928571428571429</v>
      </c>
      <c r="Q370" s="68">
        <v>26</v>
      </c>
      <c r="R370" s="245">
        <f t="shared" si="50"/>
        <v>0.9285714285714286</v>
      </c>
      <c r="S370" s="245">
        <f t="shared" si="51"/>
        <v>7.1428571428571397E-2</v>
      </c>
      <c r="U370" s="104"/>
    </row>
    <row r="371" spans="1:21" ht="15.75" customHeight="1" x14ac:dyDescent="0.25">
      <c r="A371" s="58">
        <v>1901</v>
      </c>
      <c r="B371" s="154"/>
      <c r="C371" s="154"/>
      <c r="D371" s="154"/>
      <c r="E371" s="154"/>
      <c r="F371" s="154"/>
      <c r="G371" s="154">
        <v>21</v>
      </c>
      <c r="H371" s="154"/>
      <c r="I371" s="154"/>
      <c r="J371" s="154"/>
      <c r="K371" s="154"/>
      <c r="L371" s="144"/>
      <c r="M371" s="237"/>
      <c r="N371" s="129"/>
      <c r="O371" s="238"/>
      <c r="P371" s="67">
        <f>IF(G371=0,"",G371/F370)</f>
        <v>0.84</v>
      </c>
      <c r="Q371" s="68">
        <v>22</v>
      </c>
      <c r="R371" s="245">
        <f t="shared" si="50"/>
        <v>0.84615384615384615</v>
      </c>
      <c r="S371" s="245">
        <f t="shared" si="51"/>
        <v>0.15384615384615385</v>
      </c>
      <c r="U371" s="104"/>
    </row>
    <row r="372" spans="1:21" ht="15.75" customHeight="1" x14ac:dyDescent="0.25">
      <c r="A372" s="58">
        <v>1902</v>
      </c>
      <c r="B372" s="154"/>
      <c r="C372" s="154"/>
      <c r="D372" s="154"/>
      <c r="E372" s="154"/>
      <c r="F372" s="154"/>
      <c r="G372" s="154"/>
      <c r="H372" s="154">
        <v>19</v>
      </c>
      <c r="I372" s="154"/>
      <c r="J372" s="154"/>
      <c r="K372" s="154"/>
      <c r="L372" s="144"/>
      <c r="M372" s="237"/>
      <c r="N372" s="129"/>
      <c r="O372" s="238"/>
      <c r="P372" s="67">
        <f>IF(H372=0,"",H372/G371)</f>
        <v>0.90476190476190477</v>
      </c>
      <c r="Q372" s="68">
        <v>21</v>
      </c>
      <c r="R372" s="245">
        <f t="shared" si="50"/>
        <v>0.95454545454545459</v>
      </c>
      <c r="S372" s="245">
        <f t="shared" si="51"/>
        <v>4.5454545454545414E-2</v>
      </c>
      <c r="U372" s="104"/>
    </row>
    <row r="373" spans="1:21" ht="15.75" customHeight="1" x14ac:dyDescent="0.25">
      <c r="A373" s="58">
        <v>2001</v>
      </c>
      <c r="B373" s="154"/>
      <c r="C373" s="154"/>
      <c r="D373" s="154"/>
      <c r="E373" s="154"/>
      <c r="F373" s="154"/>
      <c r="G373" s="154"/>
      <c r="H373" s="154"/>
      <c r="I373" s="154">
        <v>18</v>
      </c>
      <c r="J373" s="154"/>
      <c r="K373" s="154"/>
      <c r="L373" s="144"/>
      <c r="M373" s="237"/>
      <c r="N373" s="129"/>
      <c r="O373" s="238"/>
      <c r="P373" s="67">
        <f>IF(I373=0,"",I373/H372)</f>
        <v>0.94736842105263153</v>
      </c>
      <c r="Q373" s="68">
        <v>21</v>
      </c>
      <c r="R373" s="245">
        <f t="shared" si="50"/>
        <v>1</v>
      </c>
      <c r="S373" s="245">
        <f t="shared" si="51"/>
        <v>0</v>
      </c>
      <c r="U373" s="104"/>
    </row>
    <row r="374" spans="1:21" ht="15.75" customHeight="1" x14ac:dyDescent="0.25">
      <c r="A374" s="58">
        <v>2002</v>
      </c>
      <c r="B374" s="154"/>
      <c r="C374" s="154"/>
      <c r="D374" s="154"/>
      <c r="E374" s="154"/>
      <c r="F374" s="154"/>
      <c r="G374" s="154"/>
      <c r="H374" s="154"/>
      <c r="I374" s="154"/>
      <c r="J374" s="154">
        <v>18</v>
      </c>
      <c r="K374" s="154"/>
      <c r="L374" s="144"/>
      <c r="M374" s="237"/>
      <c r="N374" s="129"/>
      <c r="O374" s="238"/>
      <c r="P374" s="178">
        <f>IF(J374=0,"",J374/I373)</f>
        <v>1</v>
      </c>
      <c r="Q374" s="68">
        <v>20</v>
      </c>
      <c r="R374" s="71">
        <f t="shared" si="50"/>
        <v>0.95238095238095233</v>
      </c>
      <c r="S374" s="71">
        <f t="shared" si="51"/>
        <v>4.7619047619047672E-2</v>
      </c>
      <c r="U374" s="104"/>
    </row>
    <row r="375" spans="1:21" ht="15.75" customHeight="1" x14ac:dyDescent="0.25">
      <c r="A375" s="58">
        <v>2101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>
        <v>14</v>
      </c>
      <c r="L375" s="144">
        <v>8</v>
      </c>
      <c r="M375" s="237"/>
      <c r="N375" s="129"/>
      <c r="O375" s="239"/>
      <c r="P375" s="179">
        <f>IF(K375=0,"",K375/J374)</f>
        <v>0.77777777777777779</v>
      </c>
      <c r="Q375" s="177">
        <v>20</v>
      </c>
      <c r="R375" s="71">
        <f t="shared" ref="R375" si="52">IF(Q375=0,"",Q375/Q374)</f>
        <v>1</v>
      </c>
      <c r="S375" s="71">
        <f t="shared" ref="S375" si="53">IF(Q375=0,"",100%-R375)</f>
        <v>0</v>
      </c>
      <c r="U375" s="104"/>
    </row>
    <row r="376" spans="1:21" ht="15.75" customHeight="1" x14ac:dyDescent="0.25">
      <c r="A376" s="58">
        <v>2102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>
        <v>10</v>
      </c>
      <c r="L376" s="144">
        <v>2</v>
      </c>
      <c r="M376" s="237"/>
      <c r="N376" s="129"/>
      <c r="O376" s="239"/>
      <c r="P376" s="247"/>
      <c r="Q376" s="109">
        <v>11</v>
      </c>
      <c r="R376" s="248"/>
      <c r="S376" s="247"/>
      <c r="U376" s="104"/>
    </row>
    <row r="377" spans="1:21" ht="15.75" customHeight="1" x14ac:dyDescent="0.25">
      <c r="A377" s="58">
        <v>2201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>
        <v>10</v>
      </c>
      <c r="L377" s="144">
        <v>10</v>
      </c>
      <c r="M377" s="237"/>
      <c r="N377" s="129"/>
      <c r="O377" s="239"/>
      <c r="P377" s="247"/>
      <c r="Q377" s="109">
        <v>10</v>
      </c>
      <c r="R377" s="248"/>
      <c r="S377" s="247"/>
      <c r="U377" s="104"/>
    </row>
    <row r="378" spans="1:21" ht="15.75" customHeight="1" x14ac:dyDescent="0.25">
      <c r="A378" s="58">
        <v>2202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44"/>
      <c r="M378" s="237"/>
      <c r="N378" s="129"/>
      <c r="O378" s="239"/>
      <c r="P378" s="247"/>
      <c r="Q378" s="109"/>
      <c r="R378" s="248"/>
      <c r="S378" s="247"/>
      <c r="U378" s="104"/>
    </row>
    <row r="379" spans="1:21" ht="15.75" customHeight="1" x14ac:dyDescent="0.25">
      <c r="A379" s="58">
        <v>2301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44"/>
      <c r="M379" s="237"/>
      <c r="N379" s="129"/>
      <c r="O379" s="239"/>
      <c r="P379" s="129"/>
      <c r="Q379" s="239"/>
      <c r="R379" s="124"/>
      <c r="S379" s="247"/>
      <c r="U379" s="104"/>
    </row>
    <row r="380" spans="1:21" ht="15.75" customHeight="1" x14ac:dyDescent="0.25">
      <c r="A380" s="58">
        <v>2302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44"/>
      <c r="M380" s="237"/>
      <c r="N380" s="129"/>
      <c r="O380" s="239"/>
      <c r="P380" s="197" t="s">
        <v>83</v>
      </c>
      <c r="Q380" s="82">
        <v>20</v>
      </c>
      <c r="R380" s="111">
        <f>L383</f>
        <v>20</v>
      </c>
      <c r="S380" s="199" t="s">
        <v>11</v>
      </c>
      <c r="U380" s="104"/>
    </row>
    <row r="381" spans="1:21" ht="15.75" customHeight="1" x14ac:dyDescent="0.25">
      <c r="A381" s="58">
        <v>2401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44"/>
      <c r="M381" s="237"/>
      <c r="N381" s="129"/>
      <c r="O381" s="239"/>
      <c r="P381" s="198" t="s">
        <v>85</v>
      </c>
      <c r="Q381" s="86">
        <f>IF(Q380/B366=0,"",Q380/B366)</f>
        <v>0.33898305084745761</v>
      </c>
      <c r="R381" s="112">
        <f>IF(Q380/R380=0,"",Q380/R380)</f>
        <v>1</v>
      </c>
      <c r="S381" s="200" t="s">
        <v>86</v>
      </c>
      <c r="U381" s="104"/>
    </row>
    <row r="382" spans="1:21" ht="15.75" customHeight="1" x14ac:dyDescent="0.25">
      <c r="A382" s="58">
        <v>2402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44"/>
      <c r="M382" s="240"/>
      <c r="N382" s="241"/>
      <c r="O382" s="242"/>
      <c r="P382" s="90"/>
      <c r="Q382" s="91"/>
      <c r="R382" s="91"/>
      <c r="S382" s="113"/>
      <c r="U382" s="104"/>
    </row>
    <row r="383" spans="1:21" ht="18" customHeight="1" x14ac:dyDescent="0.25">
      <c r="A383" s="28"/>
      <c r="B383" s="297" t="s">
        <v>111</v>
      </c>
      <c r="C383" s="297"/>
      <c r="D383" s="297"/>
      <c r="E383" s="297"/>
      <c r="F383" s="297"/>
      <c r="G383" s="297"/>
      <c r="H383" s="297"/>
      <c r="I383" s="297"/>
      <c r="J383" s="297"/>
      <c r="K383" s="297"/>
      <c r="L383" s="93">
        <f>SUM(L366:L379)</f>
        <v>20</v>
      </c>
      <c r="M383" s="94">
        <f>IF(L375=0,"",L375/B366)</f>
        <v>0.13559322033898305</v>
      </c>
      <c r="N383" s="94">
        <f>IF(L383=0,"",L383/B366)</f>
        <v>0.33898305084745761</v>
      </c>
      <c r="O383" s="94">
        <f>N383-M383</f>
        <v>0.20338983050847456</v>
      </c>
      <c r="P383" s="3"/>
      <c r="Q383" s="29"/>
      <c r="R383" s="22"/>
      <c r="S383" s="3"/>
      <c r="U383" s="104"/>
    </row>
    <row r="384" spans="1:21" ht="14.25" customHeight="1" x14ac:dyDescent="0.2">
      <c r="T384" s="104"/>
    </row>
    <row r="385" spans="1:20" ht="14.25" customHeight="1" x14ac:dyDescent="0.2">
      <c r="T385" s="104"/>
    </row>
    <row r="386" spans="1:20" s="222" customFormat="1" ht="26.25" customHeight="1" x14ac:dyDescent="0.4">
      <c r="A386" s="166"/>
      <c r="B386" s="307" t="s">
        <v>99</v>
      </c>
      <c r="C386" s="307"/>
      <c r="D386" s="307"/>
      <c r="E386" s="307"/>
      <c r="F386" s="307"/>
      <c r="G386" s="307"/>
      <c r="H386" s="307"/>
      <c r="I386" s="307"/>
      <c r="J386" s="307"/>
      <c r="K386" s="307"/>
      <c r="L386" s="223" t="s">
        <v>114</v>
      </c>
      <c r="M386" s="57"/>
      <c r="N386" s="29"/>
      <c r="O386" s="3"/>
      <c r="P386" s="29"/>
      <c r="Q386" s="29"/>
      <c r="R386" s="29"/>
    </row>
    <row r="387" spans="1:20" ht="20.25" customHeight="1" x14ac:dyDescent="0.2">
      <c r="A387" s="300" t="s">
        <v>10</v>
      </c>
      <c r="B387" s="301" t="s">
        <v>100</v>
      </c>
      <c r="C387" s="302"/>
      <c r="D387" s="302"/>
      <c r="E387" s="302"/>
      <c r="F387" s="302"/>
      <c r="G387" s="302"/>
      <c r="H387" s="302"/>
      <c r="I387" s="302"/>
      <c r="J387" s="302"/>
      <c r="K387" s="303"/>
      <c r="L387" s="304" t="s">
        <v>11</v>
      </c>
      <c r="M387" s="330" t="s">
        <v>3</v>
      </c>
      <c r="N387" s="330" t="s">
        <v>4</v>
      </c>
      <c r="O387" s="332" t="s">
        <v>5</v>
      </c>
      <c r="P387" s="330" t="s">
        <v>6</v>
      </c>
      <c r="Q387" s="328" t="s">
        <v>7</v>
      </c>
      <c r="R387" s="328" t="s">
        <v>8</v>
      </c>
      <c r="S387" s="296" t="s">
        <v>101</v>
      </c>
    </row>
    <row r="388" spans="1:20" ht="15.75" customHeight="1" x14ac:dyDescent="0.25">
      <c r="A388" s="295"/>
      <c r="B388" s="58" t="s">
        <v>102</v>
      </c>
      <c r="C388" s="58" t="s">
        <v>103</v>
      </c>
      <c r="D388" s="58" t="s">
        <v>104</v>
      </c>
      <c r="E388" s="58" t="s">
        <v>105</v>
      </c>
      <c r="F388" s="58" t="s">
        <v>106</v>
      </c>
      <c r="G388" s="58" t="s">
        <v>107</v>
      </c>
      <c r="H388" s="58" t="s">
        <v>108</v>
      </c>
      <c r="I388" s="58" t="s">
        <v>109</v>
      </c>
      <c r="J388" s="58" t="s">
        <v>110</v>
      </c>
      <c r="K388" s="58" t="s">
        <v>135</v>
      </c>
      <c r="L388" s="317"/>
      <c r="M388" s="331"/>
      <c r="N388" s="331"/>
      <c r="O388" s="333"/>
      <c r="P388" s="331"/>
      <c r="Q388" s="329"/>
      <c r="R388" s="329"/>
      <c r="S388" s="295"/>
    </row>
    <row r="389" spans="1:20" ht="15.75" customHeight="1" x14ac:dyDescent="0.25">
      <c r="A389" s="58">
        <v>1702</v>
      </c>
      <c r="B389" s="154">
        <v>60</v>
      </c>
      <c r="C389" s="154"/>
      <c r="D389" s="154"/>
      <c r="E389" s="154"/>
      <c r="F389" s="154"/>
      <c r="G389" s="154"/>
      <c r="H389" s="154"/>
      <c r="I389" s="154"/>
      <c r="J389" s="154"/>
      <c r="K389" s="154"/>
      <c r="L389" s="144"/>
      <c r="M389" s="234"/>
      <c r="N389" s="235"/>
      <c r="O389" s="236"/>
      <c r="P389" s="243"/>
      <c r="Q389" s="63">
        <f>B389</f>
        <v>60</v>
      </c>
      <c r="R389" s="244"/>
      <c r="S389" s="243"/>
    </row>
    <row r="390" spans="1:20" ht="15.75" customHeight="1" x14ac:dyDescent="0.25">
      <c r="A390" s="58">
        <v>1801</v>
      </c>
      <c r="B390" s="154"/>
      <c r="C390" s="154">
        <v>44</v>
      </c>
      <c r="D390" s="154"/>
      <c r="E390" s="154"/>
      <c r="F390" s="154"/>
      <c r="G390" s="154"/>
      <c r="H390" s="154"/>
      <c r="I390" s="154"/>
      <c r="J390" s="154"/>
      <c r="K390" s="154"/>
      <c r="L390" s="144"/>
      <c r="M390" s="237"/>
      <c r="N390" s="129"/>
      <c r="O390" s="238"/>
      <c r="P390" s="67">
        <f>IF(C390=0,"",C390/B389)</f>
        <v>0.73333333333333328</v>
      </c>
      <c r="Q390" s="68">
        <v>44</v>
      </c>
      <c r="R390" s="245">
        <f t="shared" ref="R390:R397" si="54">IF(Q390=0,"",Q390/Q389)</f>
        <v>0.73333333333333328</v>
      </c>
      <c r="S390" s="245">
        <f t="shared" ref="S390:S397" si="55">IF(Q390=0,"",100%-R390)</f>
        <v>0.26666666666666672</v>
      </c>
    </row>
    <row r="391" spans="1:20" ht="15.75" customHeight="1" x14ac:dyDescent="0.25">
      <c r="A391" s="58">
        <v>1802</v>
      </c>
      <c r="B391" s="154"/>
      <c r="C391" s="154"/>
      <c r="D391" s="154">
        <v>39</v>
      </c>
      <c r="E391" s="154"/>
      <c r="F391" s="154"/>
      <c r="G391" s="154"/>
      <c r="H391" s="154"/>
      <c r="I391" s="154"/>
      <c r="J391" s="154"/>
      <c r="K391" s="154"/>
      <c r="L391" s="144"/>
      <c r="M391" s="237"/>
      <c r="N391" s="129"/>
      <c r="O391" s="238"/>
      <c r="P391" s="67">
        <f>IF(D391=0,"",D391/C390)</f>
        <v>0.88636363636363635</v>
      </c>
      <c r="Q391" s="68">
        <v>41</v>
      </c>
      <c r="R391" s="245">
        <f t="shared" si="54"/>
        <v>0.93181818181818177</v>
      </c>
      <c r="S391" s="245">
        <f t="shared" si="55"/>
        <v>6.8181818181818232E-2</v>
      </c>
      <c r="T391" s="8">
        <f>Q391/Q389</f>
        <v>0.68333333333333335</v>
      </c>
    </row>
    <row r="392" spans="1:20" ht="15.75" customHeight="1" x14ac:dyDescent="0.25">
      <c r="A392" s="58">
        <v>1901</v>
      </c>
      <c r="B392" s="154"/>
      <c r="C392" s="154"/>
      <c r="D392" s="154"/>
      <c r="E392" s="154">
        <v>31</v>
      </c>
      <c r="F392" s="154"/>
      <c r="G392" s="154"/>
      <c r="H392" s="154"/>
      <c r="I392" s="154"/>
      <c r="J392" s="154"/>
      <c r="K392" s="154"/>
      <c r="L392" s="144"/>
      <c r="M392" s="237"/>
      <c r="N392" s="129"/>
      <c r="O392" s="238"/>
      <c r="P392" s="67">
        <f>IF(E392=0,"",E392/D391)</f>
        <v>0.79487179487179482</v>
      </c>
      <c r="Q392" s="68">
        <v>38</v>
      </c>
      <c r="R392" s="245">
        <f t="shared" si="54"/>
        <v>0.92682926829268297</v>
      </c>
      <c r="S392" s="245">
        <f t="shared" si="55"/>
        <v>7.3170731707317027E-2</v>
      </c>
    </row>
    <row r="393" spans="1:20" ht="15.75" customHeight="1" x14ac:dyDescent="0.25">
      <c r="A393" s="58">
        <v>1902</v>
      </c>
      <c r="B393" s="154"/>
      <c r="C393" s="154"/>
      <c r="D393" s="154"/>
      <c r="E393" s="154"/>
      <c r="F393" s="154">
        <v>19</v>
      </c>
      <c r="G393" s="154"/>
      <c r="H393" s="154"/>
      <c r="I393" s="154"/>
      <c r="J393" s="154"/>
      <c r="K393" s="154"/>
      <c r="L393" s="144"/>
      <c r="M393" s="237"/>
      <c r="N393" s="129"/>
      <c r="O393" s="238"/>
      <c r="P393" s="67">
        <f>IF(F393=0,"",F393/E392)</f>
        <v>0.61290322580645162</v>
      </c>
      <c r="Q393" s="68">
        <v>35</v>
      </c>
      <c r="R393" s="245">
        <f t="shared" si="54"/>
        <v>0.92105263157894735</v>
      </c>
      <c r="S393" s="245">
        <f t="shared" si="55"/>
        <v>7.8947368421052655E-2</v>
      </c>
    </row>
    <row r="394" spans="1:20" ht="15.75" customHeight="1" x14ac:dyDescent="0.25">
      <c r="A394" s="58">
        <v>2001</v>
      </c>
      <c r="B394" s="154"/>
      <c r="C394" s="154"/>
      <c r="D394" s="154"/>
      <c r="E394" s="154"/>
      <c r="F394" s="154"/>
      <c r="G394" s="154">
        <v>16</v>
      </c>
      <c r="H394" s="154"/>
      <c r="I394" s="154"/>
      <c r="J394" s="154"/>
      <c r="K394" s="154"/>
      <c r="L394" s="144"/>
      <c r="M394" s="237"/>
      <c r="N394" s="129"/>
      <c r="O394" s="238"/>
      <c r="P394" s="67">
        <f>IF(G394=0,"",G394/F393)</f>
        <v>0.84210526315789469</v>
      </c>
      <c r="Q394" s="68">
        <v>30</v>
      </c>
      <c r="R394" s="245">
        <f t="shared" si="54"/>
        <v>0.8571428571428571</v>
      </c>
      <c r="S394" s="245">
        <f t="shared" si="55"/>
        <v>0.1428571428571429</v>
      </c>
    </row>
    <row r="395" spans="1:20" ht="15.75" customHeight="1" x14ac:dyDescent="0.25">
      <c r="A395" s="58">
        <v>2002</v>
      </c>
      <c r="B395" s="154"/>
      <c r="C395" s="154"/>
      <c r="D395" s="154"/>
      <c r="E395" s="154"/>
      <c r="F395" s="154"/>
      <c r="G395" s="154"/>
      <c r="H395" s="154">
        <v>16</v>
      </c>
      <c r="I395" s="154"/>
      <c r="J395" s="154"/>
      <c r="K395" s="154"/>
      <c r="L395" s="144"/>
      <c r="M395" s="237"/>
      <c r="N395" s="129"/>
      <c r="O395" s="238"/>
      <c r="P395" s="67">
        <f>IF(H395=0,"",H395/G394)</f>
        <v>1</v>
      </c>
      <c r="Q395" s="68">
        <v>27</v>
      </c>
      <c r="R395" s="245">
        <f t="shared" si="54"/>
        <v>0.9</v>
      </c>
      <c r="S395" s="245">
        <f t="shared" si="55"/>
        <v>9.9999999999999978E-2</v>
      </c>
    </row>
    <row r="396" spans="1:20" ht="15.75" customHeight="1" x14ac:dyDescent="0.25">
      <c r="A396" s="58">
        <v>2101</v>
      </c>
      <c r="B396" s="154"/>
      <c r="C396" s="154"/>
      <c r="D396" s="154"/>
      <c r="E396" s="154"/>
      <c r="F396" s="154"/>
      <c r="G396" s="154"/>
      <c r="H396" s="154"/>
      <c r="I396" s="154">
        <v>15</v>
      </c>
      <c r="J396" s="154"/>
      <c r="K396" s="154"/>
      <c r="L396" s="144"/>
      <c r="M396" s="237"/>
      <c r="N396" s="129"/>
      <c r="O396" s="238"/>
      <c r="P396" s="67">
        <f>IF(I396=0,"",I396/H395)</f>
        <v>0.9375</v>
      </c>
      <c r="Q396" s="68">
        <v>27</v>
      </c>
      <c r="R396" s="245">
        <f t="shared" si="54"/>
        <v>1</v>
      </c>
      <c r="S396" s="245">
        <f t="shared" si="55"/>
        <v>0</v>
      </c>
    </row>
    <row r="397" spans="1:20" ht="15.75" customHeight="1" x14ac:dyDescent="0.25">
      <c r="A397" s="58">
        <v>2102</v>
      </c>
      <c r="B397" s="154"/>
      <c r="C397" s="154"/>
      <c r="D397" s="154"/>
      <c r="E397" s="154"/>
      <c r="F397" s="154"/>
      <c r="G397" s="154"/>
      <c r="H397" s="154"/>
      <c r="I397" s="154"/>
      <c r="J397" s="154">
        <v>15</v>
      </c>
      <c r="K397" s="154"/>
      <c r="L397" s="144"/>
      <c r="M397" s="237"/>
      <c r="N397" s="129"/>
      <c r="O397" s="238"/>
      <c r="P397" s="71">
        <f>IF(J397=0,"",J397/I396)</f>
        <v>1</v>
      </c>
      <c r="Q397" s="68">
        <v>26</v>
      </c>
      <c r="R397" s="71">
        <f t="shared" si="54"/>
        <v>0.96296296296296291</v>
      </c>
      <c r="S397" s="71">
        <f t="shared" si="55"/>
        <v>3.703703703703709E-2</v>
      </c>
    </row>
    <row r="398" spans="1:20" ht="15.75" customHeight="1" x14ac:dyDescent="0.25">
      <c r="A398" s="58">
        <v>2201</v>
      </c>
      <c r="B398" s="154"/>
      <c r="C398" s="154"/>
      <c r="D398" s="154"/>
      <c r="E398" s="154"/>
      <c r="F398" s="154"/>
      <c r="G398" s="154"/>
      <c r="H398" s="154"/>
      <c r="I398" s="154"/>
      <c r="J398" s="154"/>
      <c r="K398" s="154">
        <v>11</v>
      </c>
      <c r="L398" s="144">
        <v>10</v>
      </c>
      <c r="M398" s="237"/>
      <c r="N398" s="129"/>
      <c r="O398" s="239"/>
      <c r="P398" s="71">
        <f>IF(K398=0,"",K398/J397)</f>
        <v>0.73333333333333328</v>
      </c>
      <c r="Q398" s="68">
        <v>22</v>
      </c>
      <c r="R398" s="71">
        <f t="shared" ref="R398" si="56">IF(Q398=0,"",Q398/Q397)</f>
        <v>0.84615384615384615</v>
      </c>
      <c r="S398" s="71">
        <f t="shared" ref="S398" si="57">IF(Q398=0,"",100%-R398)</f>
        <v>0.15384615384615385</v>
      </c>
    </row>
    <row r="399" spans="1:20" ht="15.75" customHeight="1" x14ac:dyDescent="0.25">
      <c r="A399" s="58">
        <v>2202</v>
      </c>
      <c r="B399" s="154"/>
      <c r="C399" s="154"/>
      <c r="D399" s="154"/>
      <c r="E399" s="154"/>
      <c r="F399" s="154"/>
      <c r="G399" s="154"/>
      <c r="H399" s="154"/>
      <c r="I399" s="154"/>
      <c r="J399" s="154"/>
      <c r="K399" s="154">
        <v>1</v>
      </c>
      <c r="L399" s="144">
        <v>2</v>
      </c>
      <c r="M399" s="237"/>
      <c r="N399" s="129"/>
      <c r="O399" s="239"/>
      <c r="P399" s="247"/>
      <c r="Q399" s="109">
        <v>9</v>
      </c>
      <c r="R399" s="248"/>
      <c r="S399" s="247"/>
    </row>
    <row r="400" spans="1:20" ht="15.75" customHeight="1" x14ac:dyDescent="0.25">
      <c r="A400" s="58">
        <v>2301</v>
      </c>
      <c r="B400" s="154"/>
      <c r="C400" s="154"/>
      <c r="D400" s="154"/>
      <c r="E400" s="154"/>
      <c r="F400" s="154"/>
      <c r="G400" s="154"/>
      <c r="H400" s="154"/>
      <c r="I400" s="154"/>
      <c r="J400" s="154"/>
      <c r="K400" s="154">
        <v>2</v>
      </c>
      <c r="L400" s="144">
        <v>2</v>
      </c>
      <c r="M400" s="237"/>
      <c r="N400" s="129"/>
      <c r="O400" s="239"/>
      <c r="P400" s="247"/>
      <c r="Q400" s="202">
        <v>6</v>
      </c>
      <c r="R400" s="248"/>
      <c r="S400" s="247"/>
    </row>
    <row r="401" spans="1:20" ht="15.75" customHeight="1" x14ac:dyDescent="0.25">
      <c r="A401" s="58">
        <v>2302</v>
      </c>
      <c r="B401" s="154"/>
      <c r="C401" s="154"/>
      <c r="D401" s="154"/>
      <c r="E401" s="154"/>
      <c r="F401" s="154"/>
      <c r="G401" s="154"/>
      <c r="H401" s="154"/>
      <c r="I401" s="154"/>
      <c r="J401" s="154"/>
      <c r="K401" s="154">
        <v>4</v>
      </c>
      <c r="L401" s="144"/>
      <c r="M401" s="237"/>
      <c r="N401" s="129"/>
      <c r="O401" s="239"/>
      <c r="P401" s="249"/>
      <c r="Q401" s="204">
        <v>4</v>
      </c>
      <c r="R401" s="250"/>
      <c r="S401" s="247"/>
    </row>
    <row r="402" spans="1:20" ht="15.75" customHeight="1" x14ac:dyDescent="0.25">
      <c r="A402" s="58">
        <v>2401</v>
      </c>
      <c r="B402" s="154"/>
      <c r="C402" s="154"/>
      <c r="D402" s="154"/>
      <c r="E402" s="154"/>
      <c r="F402" s="154"/>
      <c r="G402" s="154"/>
      <c r="H402" s="154"/>
      <c r="I402" s="154"/>
      <c r="J402" s="154"/>
      <c r="K402" s="154">
        <v>4</v>
      </c>
      <c r="L402" s="144">
        <v>3</v>
      </c>
      <c r="M402" s="237"/>
      <c r="N402" s="129"/>
      <c r="O402" s="239"/>
      <c r="P402" s="249"/>
      <c r="Q402" s="204">
        <v>4</v>
      </c>
      <c r="R402" s="250"/>
      <c r="S402" s="247"/>
    </row>
    <row r="403" spans="1:20" ht="15.75" customHeight="1" x14ac:dyDescent="0.25">
      <c r="A403" s="58">
        <v>2402</v>
      </c>
      <c r="B403" s="154"/>
      <c r="C403" s="154"/>
      <c r="D403" s="154"/>
      <c r="E403" s="154"/>
      <c r="F403" s="154"/>
      <c r="G403" s="154"/>
      <c r="H403" s="154"/>
      <c r="I403" s="154"/>
      <c r="J403" s="154"/>
      <c r="K403" s="154">
        <v>1</v>
      </c>
      <c r="L403" s="144">
        <v>1</v>
      </c>
      <c r="M403" s="237"/>
      <c r="N403" s="129"/>
      <c r="O403" s="239"/>
      <c r="P403" s="197" t="s">
        <v>83</v>
      </c>
      <c r="Q403" s="203">
        <v>15</v>
      </c>
      <c r="R403" s="111">
        <f>L406</f>
        <v>18</v>
      </c>
      <c r="S403" s="199" t="s">
        <v>11</v>
      </c>
    </row>
    <row r="404" spans="1:20" ht="15.75" customHeight="1" x14ac:dyDescent="0.25">
      <c r="A404" s="58">
        <v>2501</v>
      </c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44"/>
      <c r="M404" s="237"/>
      <c r="N404" s="129"/>
      <c r="O404" s="239"/>
      <c r="P404" s="198" t="s">
        <v>85</v>
      </c>
      <c r="Q404" s="86">
        <f>IF(Q403/B389=0,"",Q403/B389)</f>
        <v>0.25</v>
      </c>
      <c r="R404" s="112">
        <f>IF(Q403/R403=0,"",Q403/R403)</f>
        <v>0.83333333333333337</v>
      </c>
      <c r="S404" s="200" t="s">
        <v>86</v>
      </c>
    </row>
    <row r="405" spans="1:20" ht="15.75" customHeight="1" x14ac:dyDescent="0.25">
      <c r="A405" s="58">
        <v>2502</v>
      </c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44"/>
      <c r="M405" s="240"/>
      <c r="N405" s="241"/>
      <c r="O405" s="242"/>
      <c r="P405" s="90"/>
      <c r="Q405" s="91"/>
      <c r="R405" s="91"/>
      <c r="S405" s="113"/>
    </row>
    <row r="406" spans="1:20" ht="18" customHeight="1" x14ac:dyDescent="0.25">
      <c r="A406" s="28"/>
      <c r="B406" s="297" t="s">
        <v>111</v>
      </c>
      <c r="C406" s="297"/>
      <c r="D406" s="297"/>
      <c r="E406" s="297"/>
      <c r="F406" s="297"/>
      <c r="G406" s="297"/>
      <c r="H406" s="297"/>
      <c r="I406" s="297"/>
      <c r="J406" s="297"/>
      <c r="K406" s="297"/>
      <c r="L406" s="93">
        <f>SUM(L389:L403)</f>
        <v>18</v>
      </c>
      <c r="M406" s="94">
        <f>IF(L398=0,"",L398/B389)</f>
        <v>0.16666666666666666</v>
      </c>
      <c r="N406" s="94">
        <f>IF(L406=0,"",L406/B389)</f>
        <v>0.3</v>
      </c>
      <c r="O406" s="94">
        <f>N406-M406</f>
        <v>0.13333333333333333</v>
      </c>
      <c r="P406" s="3"/>
      <c r="Q406" s="29"/>
      <c r="R406" s="22"/>
      <c r="S406" s="3"/>
    </row>
    <row r="407" spans="1:20" ht="12.75" customHeight="1" x14ac:dyDescent="0.2">
      <c r="L407" s="114"/>
      <c r="M407" s="3"/>
      <c r="O407" s="3"/>
    </row>
    <row r="408" spans="1:20" ht="12.75" customHeight="1" x14ac:dyDescent="0.2">
      <c r="L408" s="114"/>
      <c r="M408" s="3"/>
      <c r="O408" s="3"/>
    </row>
    <row r="409" spans="1:20" s="222" customFormat="1" ht="26.25" customHeight="1" x14ac:dyDescent="0.4">
      <c r="A409" s="166"/>
      <c r="B409" s="307" t="s">
        <v>99</v>
      </c>
      <c r="C409" s="307"/>
      <c r="D409" s="307"/>
      <c r="E409" s="307"/>
      <c r="F409" s="307"/>
      <c r="G409" s="307"/>
      <c r="H409" s="307"/>
      <c r="I409" s="307"/>
      <c r="J409" s="307"/>
      <c r="K409" s="307"/>
      <c r="L409" s="223" t="s">
        <v>116</v>
      </c>
      <c r="M409" s="57"/>
      <c r="N409" s="29"/>
      <c r="O409" s="3"/>
      <c r="P409" s="29"/>
      <c r="Q409" s="29"/>
      <c r="R409" s="29"/>
    </row>
    <row r="410" spans="1:20" ht="20.25" x14ac:dyDescent="0.2">
      <c r="A410" s="300" t="s">
        <v>10</v>
      </c>
      <c r="B410" s="301" t="s">
        <v>100</v>
      </c>
      <c r="C410" s="302"/>
      <c r="D410" s="302"/>
      <c r="E410" s="302"/>
      <c r="F410" s="302"/>
      <c r="G410" s="302"/>
      <c r="H410" s="302"/>
      <c r="I410" s="302"/>
      <c r="J410" s="302"/>
      <c r="K410" s="303"/>
      <c r="L410" s="304" t="s">
        <v>11</v>
      </c>
      <c r="M410" s="330" t="s">
        <v>3</v>
      </c>
      <c r="N410" s="330" t="s">
        <v>4</v>
      </c>
      <c r="O410" s="332" t="s">
        <v>5</v>
      </c>
      <c r="P410" s="330" t="s">
        <v>6</v>
      </c>
      <c r="Q410" s="328" t="s">
        <v>7</v>
      </c>
      <c r="R410" s="328" t="s">
        <v>8</v>
      </c>
      <c r="S410" s="296" t="s">
        <v>101</v>
      </c>
    </row>
    <row r="411" spans="1:20" ht="15.75" x14ac:dyDescent="0.25">
      <c r="A411" s="295"/>
      <c r="B411" s="58" t="s">
        <v>102</v>
      </c>
      <c r="C411" s="58" t="s">
        <v>103</v>
      </c>
      <c r="D411" s="58" t="s">
        <v>104</v>
      </c>
      <c r="E411" s="58" t="s">
        <v>105</v>
      </c>
      <c r="F411" s="58" t="s">
        <v>106</v>
      </c>
      <c r="G411" s="58" t="s">
        <v>107</v>
      </c>
      <c r="H411" s="58" t="s">
        <v>108</v>
      </c>
      <c r="I411" s="58" t="s">
        <v>109</v>
      </c>
      <c r="J411" s="58" t="s">
        <v>110</v>
      </c>
      <c r="K411" s="58" t="s">
        <v>135</v>
      </c>
      <c r="L411" s="317"/>
      <c r="M411" s="331"/>
      <c r="N411" s="331"/>
      <c r="O411" s="333"/>
      <c r="P411" s="331"/>
      <c r="Q411" s="329"/>
      <c r="R411" s="329"/>
      <c r="S411" s="295"/>
    </row>
    <row r="412" spans="1:20" ht="15.75" customHeight="1" x14ac:dyDescent="0.25">
      <c r="A412" s="58">
        <v>1802</v>
      </c>
      <c r="B412" s="154">
        <v>61</v>
      </c>
      <c r="C412" s="154"/>
      <c r="D412" s="154"/>
      <c r="E412" s="154"/>
      <c r="F412" s="154"/>
      <c r="G412" s="154"/>
      <c r="H412" s="154"/>
      <c r="I412" s="154"/>
      <c r="J412" s="154"/>
      <c r="K412" s="154"/>
      <c r="L412" s="144"/>
      <c r="M412" s="234"/>
      <c r="N412" s="235"/>
      <c r="O412" s="236"/>
      <c r="P412" s="243"/>
      <c r="Q412" s="63">
        <f>B412</f>
        <v>61</v>
      </c>
      <c r="R412" s="244"/>
      <c r="S412" s="243"/>
    </row>
    <row r="413" spans="1:20" ht="15.75" customHeight="1" x14ac:dyDescent="0.25">
      <c r="A413" s="58">
        <v>1901</v>
      </c>
      <c r="B413" s="154"/>
      <c r="C413" s="154">
        <v>41</v>
      </c>
      <c r="D413" s="154"/>
      <c r="E413" s="154"/>
      <c r="F413" s="154"/>
      <c r="G413" s="154"/>
      <c r="H413" s="154"/>
      <c r="I413" s="154"/>
      <c r="J413" s="154"/>
      <c r="K413" s="154"/>
      <c r="L413" s="144"/>
      <c r="M413" s="237"/>
      <c r="N413" s="129"/>
      <c r="O413" s="238"/>
      <c r="P413" s="67">
        <f>IF(C413=0,"",C413/B412)</f>
        <v>0.67213114754098358</v>
      </c>
      <c r="Q413" s="68">
        <v>41</v>
      </c>
      <c r="R413" s="245">
        <f t="shared" ref="R413:R421" si="58">IF(Q413=0,"",Q413/Q412)</f>
        <v>0.67213114754098358</v>
      </c>
      <c r="S413" s="245">
        <f t="shared" ref="S413:S421" si="59">IF(Q413=0,"",100%-R413)</f>
        <v>0.32786885245901642</v>
      </c>
    </row>
    <row r="414" spans="1:20" ht="15.75" customHeight="1" x14ac:dyDescent="0.25">
      <c r="A414" s="58">
        <v>1902</v>
      </c>
      <c r="B414" s="154"/>
      <c r="C414" s="154"/>
      <c r="D414" s="154">
        <v>35</v>
      </c>
      <c r="E414" s="154"/>
      <c r="F414" s="154"/>
      <c r="G414" s="154"/>
      <c r="H414" s="154"/>
      <c r="I414" s="154"/>
      <c r="J414" s="154"/>
      <c r="K414" s="154"/>
      <c r="L414" s="144"/>
      <c r="M414" s="237"/>
      <c r="N414" s="129"/>
      <c r="O414" s="238"/>
      <c r="P414" s="67">
        <f>IF(D414=0,"",D414/C413)</f>
        <v>0.85365853658536583</v>
      </c>
      <c r="Q414" s="68">
        <v>37</v>
      </c>
      <c r="R414" s="245">
        <f t="shared" si="58"/>
        <v>0.90243902439024393</v>
      </c>
      <c r="S414" s="245">
        <f t="shared" si="59"/>
        <v>9.7560975609756073E-2</v>
      </c>
      <c r="T414" s="8">
        <f>Q414/Q412</f>
        <v>0.60655737704918034</v>
      </c>
    </row>
    <row r="415" spans="1:20" ht="15.75" customHeight="1" x14ac:dyDescent="0.25">
      <c r="A415" s="58">
        <v>2001</v>
      </c>
      <c r="B415" s="154"/>
      <c r="C415" s="154"/>
      <c r="D415" s="154"/>
      <c r="E415" s="154">
        <v>34</v>
      </c>
      <c r="F415" s="154"/>
      <c r="G415" s="154"/>
      <c r="H415" s="154"/>
      <c r="I415" s="154"/>
      <c r="J415" s="154"/>
      <c r="K415" s="154"/>
      <c r="L415" s="144"/>
      <c r="M415" s="237"/>
      <c r="N415" s="129"/>
      <c r="O415" s="238"/>
      <c r="P415" s="67">
        <f>IF(E415=0,"",E415/D414)</f>
        <v>0.97142857142857142</v>
      </c>
      <c r="Q415" s="68">
        <v>34</v>
      </c>
      <c r="R415" s="245">
        <f t="shared" si="58"/>
        <v>0.91891891891891897</v>
      </c>
      <c r="S415" s="245">
        <f t="shared" si="59"/>
        <v>8.108108108108103E-2</v>
      </c>
    </row>
    <row r="416" spans="1:20" ht="15.75" customHeight="1" x14ac:dyDescent="0.25">
      <c r="A416" s="58">
        <v>2002</v>
      </c>
      <c r="B416" s="154"/>
      <c r="C416" s="154"/>
      <c r="D416" s="154"/>
      <c r="E416" s="154"/>
      <c r="F416" s="154">
        <v>27</v>
      </c>
      <c r="G416" s="154"/>
      <c r="H416" s="154"/>
      <c r="I416" s="154"/>
      <c r="J416" s="154"/>
      <c r="K416" s="154"/>
      <c r="L416" s="144"/>
      <c r="M416" s="237"/>
      <c r="N416" s="129"/>
      <c r="O416" s="238"/>
      <c r="P416" s="67">
        <f>IF(F416=0,"",F416/E415)</f>
        <v>0.79411764705882348</v>
      </c>
      <c r="Q416" s="68">
        <v>34</v>
      </c>
      <c r="R416" s="245">
        <f t="shared" si="58"/>
        <v>1</v>
      </c>
      <c r="S416" s="245">
        <f t="shared" si="59"/>
        <v>0</v>
      </c>
    </row>
    <row r="417" spans="1:19" ht="15.75" customHeight="1" x14ac:dyDescent="0.25">
      <c r="A417" s="58">
        <v>2101</v>
      </c>
      <c r="B417" s="154"/>
      <c r="C417" s="154"/>
      <c r="D417" s="154"/>
      <c r="E417" s="154"/>
      <c r="F417" s="154"/>
      <c r="G417" s="154">
        <v>24</v>
      </c>
      <c r="H417" s="154"/>
      <c r="I417" s="154"/>
      <c r="J417" s="154"/>
      <c r="K417" s="154"/>
      <c r="L417" s="144"/>
      <c r="M417" s="237"/>
      <c r="N417" s="129"/>
      <c r="O417" s="238"/>
      <c r="P417" s="67">
        <f>IF(G417=0,"",G417/F416)</f>
        <v>0.88888888888888884</v>
      </c>
      <c r="Q417" s="68">
        <v>33</v>
      </c>
      <c r="R417" s="245">
        <f t="shared" si="58"/>
        <v>0.97058823529411764</v>
      </c>
      <c r="S417" s="245">
        <f t="shared" si="59"/>
        <v>2.9411764705882359E-2</v>
      </c>
    </row>
    <row r="418" spans="1:19" ht="15.75" customHeight="1" x14ac:dyDescent="0.25">
      <c r="A418" s="58">
        <v>2102</v>
      </c>
      <c r="B418" s="154"/>
      <c r="C418" s="154"/>
      <c r="D418" s="154"/>
      <c r="E418" s="154"/>
      <c r="F418" s="154"/>
      <c r="G418" s="154"/>
      <c r="H418" s="154">
        <v>17</v>
      </c>
      <c r="I418" s="154"/>
      <c r="J418" s="154"/>
      <c r="K418" s="154"/>
      <c r="L418" s="144"/>
      <c r="M418" s="237"/>
      <c r="N418" s="129"/>
      <c r="O418" s="238"/>
      <c r="P418" s="67">
        <f>IF(H418=0,"",H418/G417)</f>
        <v>0.70833333333333337</v>
      </c>
      <c r="Q418" s="68">
        <v>31</v>
      </c>
      <c r="R418" s="245">
        <f t="shared" si="58"/>
        <v>0.93939393939393945</v>
      </c>
      <c r="S418" s="245">
        <f t="shared" si="59"/>
        <v>6.0606060606060552E-2</v>
      </c>
    </row>
    <row r="419" spans="1:19" ht="15.75" customHeight="1" x14ac:dyDescent="0.25">
      <c r="A419" s="58">
        <v>2201</v>
      </c>
      <c r="B419" s="154"/>
      <c r="C419" s="154"/>
      <c r="D419" s="154"/>
      <c r="E419" s="154"/>
      <c r="F419" s="154"/>
      <c r="G419" s="154"/>
      <c r="H419" s="154"/>
      <c r="I419" s="154">
        <v>16</v>
      </c>
      <c r="J419" s="154"/>
      <c r="K419" s="154"/>
      <c r="L419" s="144"/>
      <c r="M419" s="237"/>
      <c r="N419" s="129"/>
      <c r="O419" s="238"/>
      <c r="P419" s="67">
        <f>IF(I419=0,"",I419/H418)</f>
        <v>0.94117647058823528</v>
      </c>
      <c r="Q419" s="68">
        <v>29</v>
      </c>
      <c r="R419" s="245">
        <f t="shared" si="58"/>
        <v>0.93548387096774188</v>
      </c>
      <c r="S419" s="245">
        <f t="shared" si="59"/>
        <v>6.4516129032258118E-2</v>
      </c>
    </row>
    <row r="420" spans="1:19" ht="15.75" customHeight="1" x14ac:dyDescent="0.25">
      <c r="A420" s="58">
        <v>2202</v>
      </c>
      <c r="B420" s="154"/>
      <c r="C420" s="154"/>
      <c r="D420" s="154"/>
      <c r="E420" s="154"/>
      <c r="F420" s="154"/>
      <c r="G420" s="154"/>
      <c r="H420" s="154"/>
      <c r="I420" s="154"/>
      <c r="J420" s="154">
        <v>9</v>
      </c>
      <c r="K420" s="154"/>
      <c r="L420" s="144"/>
      <c r="M420" s="237"/>
      <c r="N420" s="129"/>
      <c r="O420" s="238"/>
      <c r="P420" s="178">
        <f>IF(J420=0,"",J420/I419)</f>
        <v>0.5625</v>
      </c>
      <c r="Q420" s="68">
        <v>29</v>
      </c>
      <c r="R420" s="71">
        <f t="shared" si="58"/>
        <v>1</v>
      </c>
      <c r="S420" s="71">
        <f t="shared" si="59"/>
        <v>0</v>
      </c>
    </row>
    <row r="421" spans="1:19" ht="15.75" customHeight="1" x14ac:dyDescent="0.25">
      <c r="A421" s="58">
        <v>2301</v>
      </c>
      <c r="B421" s="154"/>
      <c r="C421" s="154"/>
      <c r="D421" s="154"/>
      <c r="E421" s="154"/>
      <c r="F421" s="154"/>
      <c r="G421" s="154"/>
      <c r="H421" s="154"/>
      <c r="I421" s="154"/>
      <c r="J421" s="154"/>
      <c r="K421" s="154">
        <v>8</v>
      </c>
      <c r="L421" s="144">
        <v>6</v>
      </c>
      <c r="M421" s="237"/>
      <c r="N421" s="129"/>
      <c r="O421" s="239"/>
      <c r="P421" s="179">
        <f>IF(K421=0,"",K421/J420)</f>
        <v>0.88888888888888884</v>
      </c>
      <c r="Q421" s="177">
        <v>26</v>
      </c>
      <c r="R421" s="71">
        <f t="shared" si="58"/>
        <v>0.89655172413793105</v>
      </c>
      <c r="S421" s="71">
        <f t="shared" si="59"/>
        <v>0.10344827586206895</v>
      </c>
    </row>
    <row r="422" spans="1:19" ht="15.75" customHeight="1" x14ac:dyDescent="0.25">
      <c r="A422" s="58">
        <v>2302</v>
      </c>
      <c r="B422" s="154"/>
      <c r="C422" s="154"/>
      <c r="D422" s="154"/>
      <c r="E422" s="154"/>
      <c r="F422" s="154"/>
      <c r="G422" s="154"/>
      <c r="H422" s="154"/>
      <c r="I422" s="154"/>
      <c r="J422" s="154"/>
      <c r="K422" s="154">
        <v>3</v>
      </c>
      <c r="L422" s="144">
        <v>2</v>
      </c>
      <c r="M422" s="237"/>
      <c r="N422" s="129"/>
      <c r="O422" s="239"/>
      <c r="P422" s="247"/>
      <c r="Q422" s="109">
        <v>19</v>
      </c>
      <c r="R422" s="248"/>
      <c r="S422" s="247"/>
    </row>
    <row r="423" spans="1:19" ht="15.75" customHeight="1" x14ac:dyDescent="0.25">
      <c r="A423" s="58">
        <v>2401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54">
        <v>14</v>
      </c>
      <c r="L423" s="144">
        <v>9</v>
      </c>
      <c r="M423" s="237"/>
      <c r="N423" s="129"/>
      <c r="O423" s="239"/>
      <c r="P423" s="247"/>
      <c r="Q423" s="202">
        <v>17</v>
      </c>
      <c r="R423" s="248"/>
      <c r="S423" s="247"/>
    </row>
    <row r="424" spans="1:19" ht="15.75" customHeight="1" x14ac:dyDescent="0.25">
      <c r="A424" s="58">
        <v>2402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54">
        <v>3</v>
      </c>
      <c r="L424" s="144">
        <v>3</v>
      </c>
      <c r="M424" s="237"/>
      <c r="N424" s="129"/>
      <c r="O424" s="239"/>
      <c r="P424" s="129"/>
      <c r="Q424" s="204">
        <v>7</v>
      </c>
      <c r="R424" s="124"/>
      <c r="S424" s="247"/>
    </row>
    <row r="425" spans="1:19" ht="15.75" customHeight="1" x14ac:dyDescent="0.25">
      <c r="A425" s="58">
        <v>2501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>
        <v>3</v>
      </c>
      <c r="L425" s="144">
        <v>2</v>
      </c>
      <c r="M425" s="237"/>
      <c r="N425" s="129"/>
      <c r="O425" s="239"/>
      <c r="P425" s="197" t="s">
        <v>83</v>
      </c>
      <c r="Q425" s="203">
        <v>15</v>
      </c>
      <c r="R425" s="111">
        <f>L428</f>
        <v>24</v>
      </c>
      <c r="S425" s="199" t="s">
        <v>11</v>
      </c>
    </row>
    <row r="426" spans="1:19" ht="15.75" customHeight="1" x14ac:dyDescent="0.25">
      <c r="A426" s="58">
        <v>2502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>
        <v>2</v>
      </c>
      <c r="L426" s="144">
        <v>2</v>
      </c>
      <c r="M426" s="237"/>
      <c r="N426" s="129"/>
      <c r="O426" s="239"/>
      <c r="P426" s="198" t="s">
        <v>85</v>
      </c>
      <c r="Q426" s="86">
        <f>IF(Q425/B412=0,"",Q425/B412)</f>
        <v>0.24590163934426229</v>
      </c>
      <c r="R426" s="112">
        <f>IF(Q425/R425=0,"",Q425/R425)</f>
        <v>0.625</v>
      </c>
      <c r="S426" s="200" t="s">
        <v>86</v>
      </c>
    </row>
    <row r="427" spans="1:19" ht="15.75" x14ac:dyDescent="0.25">
      <c r="A427" s="58">
        <v>2601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44"/>
      <c r="M427" s="240"/>
      <c r="N427" s="241"/>
      <c r="O427" s="242"/>
      <c r="P427" s="90"/>
      <c r="Q427" s="91"/>
      <c r="R427" s="91"/>
      <c r="S427" s="113"/>
    </row>
    <row r="428" spans="1:19" ht="18" x14ac:dyDescent="0.25">
      <c r="A428" s="28"/>
      <c r="B428" s="297" t="s">
        <v>111</v>
      </c>
      <c r="C428" s="297"/>
      <c r="D428" s="297"/>
      <c r="E428" s="297"/>
      <c r="F428" s="297"/>
      <c r="G428" s="297"/>
      <c r="H428" s="297"/>
      <c r="I428" s="297"/>
      <c r="J428" s="297"/>
      <c r="K428" s="297"/>
      <c r="L428" s="93">
        <f>SUM(L412:L426)</f>
        <v>24</v>
      </c>
      <c r="M428" s="94">
        <f>IF(L421=0,"",L421/B412)</f>
        <v>9.8360655737704916E-2</v>
      </c>
      <c r="N428" s="94">
        <f>IF(L428=0,"",L428/B412)</f>
        <v>0.39344262295081966</v>
      </c>
      <c r="O428" s="94">
        <f>N428-M428</f>
        <v>0.29508196721311475</v>
      </c>
      <c r="P428" s="3"/>
      <c r="Q428" s="29"/>
      <c r="R428" s="22"/>
      <c r="S428" s="3"/>
    </row>
    <row r="429" spans="1:19" ht="12.75" customHeight="1" x14ac:dyDescent="0.2">
      <c r="L429" s="114"/>
      <c r="M429" s="3"/>
      <c r="O429" s="3"/>
    </row>
    <row r="430" spans="1:19" ht="12.75" customHeight="1" x14ac:dyDescent="0.2">
      <c r="L430" s="114"/>
      <c r="M430" s="3"/>
      <c r="O430" s="3"/>
    </row>
    <row r="431" spans="1:19" ht="12.75" customHeight="1" x14ac:dyDescent="0.2">
      <c r="A431" s="122" t="s">
        <v>136</v>
      </c>
      <c r="L431" s="114"/>
      <c r="M431" s="3"/>
      <c r="O431" s="3"/>
    </row>
    <row r="432" spans="1:19" s="222" customFormat="1" ht="12.75" customHeight="1" x14ac:dyDescent="0.2">
      <c r="A432" s="122"/>
      <c r="L432" s="114"/>
      <c r="M432" s="3"/>
      <c r="O432" s="3"/>
    </row>
    <row r="433" spans="1:20" s="222" customFormat="1" ht="12.75" customHeight="1" x14ac:dyDescent="0.2">
      <c r="A433" s="122"/>
      <c r="L433" s="114"/>
      <c r="M433" s="3"/>
      <c r="O433" s="3"/>
    </row>
    <row r="434" spans="1:20" s="222" customFormat="1" ht="26.25" x14ac:dyDescent="0.4">
      <c r="A434" s="166"/>
      <c r="B434" s="307" t="s">
        <v>99</v>
      </c>
      <c r="C434" s="307"/>
      <c r="D434" s="307"/>
      <c r="E434" s="307"/>
      <c r="F434" s="307"/>
      <c r="G434" s="307"/>
      <c r="H434" s="307"/>
      <c r="I434" s="307"/>
      <c r="J434" s="307"/>
      <c r="K434" s="307"/>
      <c r="L434" s="223" t="s">
        <v>117</v>
      </c>
      <c r="M434" s="57"/>
      <c r="N434" s="29"/>
      <c r="O434" s="3"/>
      <c r="P434" s="29"/>
      <c r="Q434" s="29"/>
      <c r="R434" s="29"/>
    </row>
    <row r="435" spans="1:20" ht="20.25" x14ac:dyDescent="0.2">
      <c r="A435" s="300" t="s">
        <v>10</v>
      </c>
      <c r="B435" s="301" t="s">
        <v>100</v>
      </c>
      <c r="C435" s="302"/>
      <c r="D435" s="302"/>
      <c r="E435" s="302"/>
      <c r="F435" s="302"/>
      <c r="G435" s="302"/>
      <c r="H435" s="302"/>
      <c r="I435" s="302"/>
      <c r="J435" s="302"/>
      <c r="K435" s="303"/>
      <c r="L435" s="304" t="s">
        <v>11</v>
      </c>
      <c r="M435" s="330" t="s">
        <v>3</v>
      </c>
      <c r="N435" s="330" t="s">
        <v>4</v>
      </c>
      <c r="O435" s="332" t="s">
        <v>5</v>
      </c>
      <c r="P435" s="330" t="s">
        <v>6</v>
      </c>
      <c r="Q435" s="328" t="s">
        <v>7</v>
      </c>
      <c r="R435" s="328" t="s">
        <v>8</v>
      </c>
      <c r="S435" s="296" t="s">
        <v>101</v>
      </c>
    </row>
    <row r="436" spans="1:20" ht="15.75" x14ac:dyDescent="0.25">
      <c r="A436" s="295"/>
      <c r="B436" s="58" t="s">
        <v>102</v>
      </c>
      <c r="C436" s="58" t="s">
        <v>103</v>
      </c>
      <c r="D436" s="58" t="s">
        <v>104</v>
      </c>
      <c r="E436" s="58" t="s">
        <v>105</v>
      </c>
      <c r="F436" s="58" t="s">
        <v>106</v>
      </c>
      <c r="G436" s="58" t="s">
        <v>107</v>
      </c>
      <c r="H436" s="58" t="s">
        <v>108</v>
      </c>
      <c r="I436" s="58" t="s">
        <v>109</v>
      </c>
      <c r="J436" s="58" t="s">
        <v>110</v>
      </c>
      <c r="K436" s="58" t="s">
        <v>135</v>
      </c>
      <c r="L436" s="317"/>
      <c r="M436" s="331"/>
      <c r="N436" s="331"/>
      <c r="O436" s="333"/>
      <c r="P436" s="331"/>
      <c r="Q436" s="329"/>
      <c r="R436" s="329"/>
      <c r="S436" s="295"/>
    </row>
    <row r="437" spans="1:20" ht="15.75" customHeight="1" x14ac:dyDescent="0.25">
      <c r="A437" s="58">
        <v>1901</v>
      </c>
      <c r="B437" s="59"/>
      <c r="C437" s="80"/>
      <c r="D437" s="80"/>
      <c r="E437" s="80"/>
      <c r="F437" s="80"/>
      <c r="G437" s="80"/>
      <c r="H437" s="80"/>
      <c r="I437" s="80"/>
      <c r="J437" s="80"/>
      <c r="K437" s="80"/>
      <c r="L437" s="115"/>
      <c r="M437" s="60"/>
      <c r="N437" s="47"/>
      <c r="O437" s="61"/>
      <c r="P437" s="99"/>
      <c r="Q437" s="63">
        <f>B437</f>
        <v>0</v>
      </c>
      <c r="R437" s="100"/>
      <c r="S437" s="99"/>
    </row>
    <row r="438" spans="1:20" ht="15.75" customHeight="1" x14ac:dyDescent="0.25">
      <c r="A438" s="58">
        <v>1902</v>
      </c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115"/>
      <c r="M438" s="65"/>
      <c r="N438" s="3"/>
      <c r="O438" s="66"/>
      <c r="P438" s="67" t="str">
        <f>IF(C438=0,"",C438/B437)</f>
        <v/>
      </c>
      <c r="Q438" s="68"/>
      <c r="R438" s="69" t="str">
        <f t="shared" ref="R438:R445" si="60">IF(Q438=0,"",Q438/Q437)</f>
        <v/>
      </c>
      <c r="S438" s="69" t="str">
        <f t="shared" ref="S438:S445" si="61">IF(Q438=0,"",100%-R438)</f>
        <v/>
      </c>
    </row>
    <row r="439" spans="1:20" ht="15.75" customHeight="1" x14ac:dyDescent="0.25">
      <c r="A439" s="58">
        <v>2001</v>
      </c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115"/>
      <c r="M439" s="65"/>
      <c r="N439" s="3"/>
      <c r="O439" s="66"/>
      <c r="P439" s="67" t="str">
        <f>IF(D439=0,"",D439/C438)</f>
        <v/>
      </c>
      <c r="Q439" s="68"/>
      <c r="R439" s="69" t="str">
        <f t="shared" si="60"/>
        <v/>
      </c>
      <c r="S439" s="69" t="str">
        <f t="shared" si="61"/>
        <v/>
      </c>
      <c r="T439" s="8" t="e">
        <f>Q439/Q437</f>
        <v>#DIV/0!</v>
      </c>
    </row>
    <row r="440" spans="1:20" ht="15.75" customHeight="1" x14ac:dyDescent="0.25">
      <c r="A440" s="58">
        <v>2002</v>
      </c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115"/>
      <c r="M440" s="65"/>
      <c r="N440" s="3"/>
      <c r="O440" s="66"/>
      <c r="P440" s="67" t="str">
        <f>IF(E440=0,"",E440/D439)</f>
        <v/>
      </c>
      <c r="Q440" s="68"/>
      <c r="R440" s="69" t="str">
        <f t="shared" si="60"/>
        <v/>
      </c>
      <c r="S440" s="69" t="str">
        <f t="shared" si="61"/>
        <v/>
      </c>
    </row>
    <row r="441" spans="1:20" ht="15.75" customHeight="1" x14ac:dyDescent="0.25">
      <c r="A441" s="58">
        <v>2101</v>
      </c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115"/>
      <c r="M441" s="65"/>
      <c r="N441" s="3"/>
      <c r="O441" s="66"/>
      <c r="P441" s="67" t="str">
        <f>IF(F441=0,"",F441/E440)</f>
        <v/>
      </c>
      <c r="Q441" s="68"/>
      <c r="R441" s="69" t="str">
        <f t="shared" si="60"/>
        <v/>
      </c>
      <c r="S441" s="69" t="str">
        <f t="shared" si="61"/>
        <v/>
      </c>
    </row>
    <row r="442" spans="1:20" ht="15.75" customHeight="1" x14ac:dyDescent="0.25">
      <c r="A442" s="58">
        <v>2102</v>
      </c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115"/>
      <c r="M442" s="65"/>
      <c r="N442" s="3"/>
      <c r="O442" s="66"/>
      <c r="P442" s="67" t="str">
        <f>IF(G442=0,"",G442/F441)</f>
        <v/>
      </c>
      <c r="Q442" s="68"/>
      <c r="R442" s="69" t="str">
        <f t="shared" si="60"/>
        <v/>
      </c>
      <c r="S442" s="69" t="str">
        <f t="shared" si="61"/>
        <v/>
      </c>
    </row>
    <row r="443" spans="1:20" ht="15.75" customHeight="1" x14ac:dyDescent="0.25">
      <c r="A443" s="58">
        <v>2201</v>
      </c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115"/>
      <c r="M443" s="65"/>
      <c r="N443" s="3"/>
      <c r="O443" s="66"/>
      <c r="P443" s="67" t="str">
        <f>IF(H443=0,"",H443/G442)</f>
        <v/>
      </c>
      <c r="Q443" s="68"/>
      <c r="R443" s="69" t="str">
        <f t="shared" si="60"/>
        <v/>
      </c>
      <c r="S443" s="69" t="str">
        <f t="shared" si="61"/>
        <v/>
      </c>
    </row>
    <row r="444" spans="1:20" ht="15.75" customHeight="1" x14ac:dyDescent="0.25">
      <c r="A444" s="58">
        <v>2202</v>
      </c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115"/>
      <c r="M444" s="65"/>
      <c r="N444" s="3"/>
      <c r="O444" s="66"/>
      <c r="P444" s="67" t="str">
        <f>IF(I444=0,"",I444/H443)</f>
        <v/>
      </c>
      <c r="Q444" s="68"/>
      <c r="R444" s="69" t="str">
        <f t="shared" si="60"/>
        <v/>
      </c>
      <c r="S444" s="69" t="str">
        <f t="shared" si="61"/>
        <v/>
      </c>
    </row>
    <row r="445" spans="1:20" ht="15.75" customHeight="1" x14ac:dyDescent="0.25">
      <c r="A445" s="58">
        <v>2301</v>
      </c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115"/>
      <c r="M445" s="65"/>
      <c r="N445" s="3"/>
      <c r="O445" s="66"/>
      <c r="P445" s="71" t="str">
        <f>IF(K445=0,"",K445/J444)</f>
        <v/>
      </c>
      <c r="Q445" s="68"/>
      <c r="R445" s="72" t="str">
        <f t="shared" si="60"/>
        <v/>
      </c>
      <c r="S445" s="72" t="str">
        <f t="shared" si="61"/>
        <v/>
      </c>
    </row>
    <row r="446" spans="1:20" ht="15.75" customHeight="1" x14ac:dyDescent="0.25">
      <c r="A446" s="58">
        <v>2302</v>
      </c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115"/>
      <c r="M446" s="65"/>
      <c r="N446" s="3"/>
      <c r="O446" s="29"/>
      <c r="P446" s="73"/>
      <c r="Q446" s="74"/>
      <c r="R446" s="75"/>
      <c r="S446" s="76"/>
    </row>
    <row r="447" spans="1:20" ht="15.75" customHeight="1" x14ac:dyDescent="0.25">
      <c r="A447" s="58">
        <v>2401</v>
      </c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115"/>
      <c r="M447" s="65"/>
      <c r="N447" s="3"/>
      <c r="O447" s="29"/>
      <c r="P447" s="77"/>
      <c r="Q447" s="78"/>
      <c r="R447" s="79"/>
      <c r="S447" s="77"/>
    </row>
    <row r="448" spans="1:20" ht="15.75" customHeight="1" x14ac:dyDescent="0.25">
      <c r="A448" s="58">
        <v>2402</v>
      </c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115"/>
      <c r="M448" s="65"/>
      <c r="N448" s="3"/>
      <c r="O448" s="29"/>
      <c r="P448" s="77"/>
      <c r="Q448" s="78"/>
      <c r="R448" s="79"/>
      <c r="S448" s="77"/>
    </row>
    <row r="449" spans="1:20" ht="15.75" customHeight="1" x14ac:dyDescent="0.25">
      <c r="A449" s="58">
        <v>2501</v>
      </c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115"/>
      <c r="M449" s="65"/>
      <c r="N449" s="3"/>
      <c r="O449" s="29"/>
      <c r="P449" s="3"/>
      <c r="Q449" s="29"/>
      <c r="R449" s="22"/>
      <c r="S449" s="77"/>
    </row>
    <row r="450" spans="1:20" ht="15.75" customHeight="1" x14ac:dyDescent="0.25">
      <c r="A450" s="58">
        <v>2502</v>
      </c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115"/>
      <c r="M450" s="65"/>
      <c r="N450" s="3"/>
      <c r="O450" s="29"/>
      <c r="P450" s="197" t="s">
        <v>83</v>
      </c>
      <c r="Q450" s="82"/>
      <c r="R450" s="111" t="str">
        <f>IF(SUM(L443:L446)=0,"",SUM(L443:L446))</f>
        <v/>
      </c>
      <c r="S450" s="199" t="s">
        <v>11</v>
      </c>
    </row>
    <row r="451" spans="1:20" ht="15.75" customHeight="1" x14ac:dyDescent="0.25">
      <c r="A451" s="58">
        <v>2601</v>
      </c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115"/>
      <c r="M451" s="65"/>
      <c r="N451" s="3"/>
      <c r="O451" s="29"/>
      <c r="P451" s="198" t="s">
        <v>85</v>
      </c>
      <c r="Q451" s="86" t="e">
        <f>IF(Q450/B437=0,"",Q450/B437)</f>
        <v>#DIV/0!</v>
      </c>
      <c r="R451" s="112" t="e">
        <f>IF(Q450/R450=0,"",Q450/R450)</f>
        <v>#VALUE!</v>
      </c>
      <c r="S451" s="200" t="s">
        <v>86</v>
      </c>
    </row>
    <row r="452" spans="1:20" ht="15.75" x14ac:dyDescent="0.25">
      <c r="A452" s="58">
        <v>2602</v>
      </c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115"/>
      <c r="M452" s="89"/>
      <c r="N452" s="90"/>
      <c r="O452" s="91"/>
      <c r="P452" s="90"/>
      <c r="Q452" s="91"/>
      <c r="R452" s="91"/>
      <c r="S452" s="113"/>
    </row>
    <row r="453" spans="1:20" ht="18" x14ac:dyDescent="0.25">
      <c r="A453" s="28"/>
      <c r="B453" s="297" t="s">
        <v>111</v>
      </c>
      <c r="C453" s="297"/>
      <c r="D453" s="297"/>
      <c r="E453" s="297"/>
      <c r="F453" s="297"/>
      <c r="G453" s="297"/>
      <c r="H453" s="297"/>
      <c r="I453" s="297"/>
      <c r="J453" s="297"/>
      <c r="K453" s="297"/>
      <c r="L453" s="93">
        <f>SUM(L437:L449)</f>
        <v>0</v>
      </c>
      <c r="M453" s="94" t="str">
        <f>IF(L445=0,"",L445/B437)</f>
        <v/>
      </c>
      <c r="N453" s="94" t="str">
        <f>IF(L453=0,"",L453/B437)</f>
        <v/>
      </c>
      <c r="O453" s="94" t="str">
        <f>IF(L445=0,"",N453-M453)</f>
        <v/>
      </c>
      <c r="P453" s="3"/>
      <c r="Q453" s="29"/>
      <c r="R453" s="22"/>
      <c r="S453" s="3"/>
    </row>
    <row r="454" spans="1:20" ht="12.75" customHeight="1" x14ac:dyDescent="0.2">
      <c r="L454" s="114"/>
      <c r="M454" s="3"/>
      <c r="O454" s="3"/>
    </row>
    <row r="455" spans="1:20" ht="12.75" customHeight="1" x14ac:dyDescent="0.2">
      <c r="L455" s="114"/>
      <c r="M455" s="3"/>
      <c r="O455" s="3"/>
    </row>
    <row r="456" spans="1:20" s="222" customFormat="1" ht="26.25" x14ac:dyDescent="0.4">
      <c r="A456" s="166"/>
      <c r="B456" s="307" t="s">
        <v>99</v>
      </c>
      <c r="C456" s="307"/>
      <c r="D456" s="307"/>
      <c r="E456" s="307"/>
      <c r="F456" s="307"/>
      <c r="G456" s="307"/>
      <c r="H456" s="307"/>
      <c r="I456" s="307"/>
      <c r="J456" s="307"/>
      <c r="K456" s="307"/>
      <c r="L456" s="223" t="s">
        <v>118</v>
      </c>
      <c r="M456" s="57"/>
      <c r="N456" s="29"/>
      <c r="O456" s="3"/>
      <c r="P456" s="29"/>
      <c r="Q456" s="29"/>
      <c r="R456" s="29"/>
    </row>
    <row r="457" spans="1:20" ht="20.25" x14ac:dyDescent="0.2">
      <c r="A457" s="300" t="s">
        <v>10</v>
      </c>
      <c r="B457" s="301" t="s">
        <v>100</v>
      </c>
      <c r="C457" s="302"/>
      <c r="D457" s="302"/>
      <c r="E457" s="302"/>
      <c r="F457" s="302"/>
      <c r="G457" s="302"/>
      <c r="H457" s="302"/>
      <c r="I457" s="302"/>
      <c r="J457" s="302"/>
      <c r="K457" s="303"/>
      <c r="L457" s="304" t="s">
        <v>11</v>
      </c>
      <c r="M457" s="330" t="s">
        <v>3</v>
      </c>
      <c r="N457" s="330" t="s">
        <v>4</v>
      </c>
      <c r="O457" s="332" t="s">
        <v>5</v>
      </c>
      <c r="P457" s="330" t="s">
        <v>6</v>
      </c>
      <c r="Q457" s="328" t="s">
        <v>7</v>
      </c>
      <c r="R457" s="328" t="s">
        <v>8</v>
      </c>
      <c r="S457" s="296" t="s">
        <v>101</v>
      </c>
    </row>
    <row r="458" spans="1:20" ht="15.75" x14ac:dyDescent="0.25">
      <c r="A458" s="295"/>
      <c r="B458" s="58" t="s">
        <v>102</v>
      </c>
      <c r="C458" s="58" t="s">
        <v>103</v>
      </c>
      <c r="D458" s="58" t="s">
        <v>104</v>
      </c>
      <c r="E458" s="58" t="s">
        <v>105</v>
      </c>
      <c r="F458" s="58" t="s">
        <v>106</v>
      </c>
      <c r="G458" s="58" t="s">
        <v>107</v>
      </c>
      <c r="H458" s="58" t="s">
        <v>108</v>
      </c>
      <c r="I458" s="58" t="s">
        <v>109</v>
      </c>
      <c r="J458" s="58" t="s">
        <v>110</v>
      </c>
      <c r="K458" s="58" t="s">
        <v>135</v>
      </c>
      <c r="L458" s="317"/>
      <c r="M458" s="331"/>
      <c r="N458" s="331"/>
      <c r="O458" s="333"/>
      <c r="P458" s="331"/>
      <c r="Q458" s="329"/>
      <c r="R458" s="329"/>
      <c r="S458" s="295"/>
    </row>
    <row r="459" spans="1:20" ht="15.75" customHeight="1" x14ac:dyDescent="0.25">
      <c r="A459" s="58">
        <v>1902</v>
      </c>
      <c r="B459" s="154">
        <v>47</v>
      </c>
      <c r="C459" s="154"/>
      <c r="D459" s="154"/>
      <c r="E459" s="154"/>
      <c r="F459" s="154"/>
      <c r="G459" s="154"/>
      <c r="H459" s="154"/>
      <c r="I459" s="154"/>
      <c r="J459" s="154"/>
      <c r="K459" s="154"/>
      <c r="L459" s="144"/>
      <c r="M459" s="234"/>
      <c r="N459" s="235"/>
      <c r="O459" s="236"/>
      <c r="P459" s="243"/>
      <c r="Q459" s="63">
        <f>B459</f>
        <v>47</v>
      </c>
      <c r="R459" s="244"/>
      <c r="S459" s="243"/>
    </row>
    <row r="460" spans="1:20" ht="15.75" customHeight="1" x14ac:dyDescent="0.25">
      <c r="A460" s="58">
        <v>2001</v>
      </c>
      <c r="B460" s="154"/>
      <c r="C460" s="154">
        <v>32</v>
      </c>
      <c r="D460" s="154"/>
      <c r="E460" s="154"/>
      <c r="F460" s="154"/>
      <c r="G460" s="154"/>
      <c r="H460" s="154"/>
      <c r="I460" s="154"/>
      <c r="J460" s="154"/>
      <c r="K460" s="154"/>
      <c r="L460" s="144"/>
      <c r="M460" s="237"/>
      <c r="N460" s="129"/>
      <c r="O460" s="238"/>
      <c r="P460" s="67">
        <f>IF(C460=0,"",C460/B459)</f>
        <v>0.68085106382978722</v>
      </c>
      <c r="Q460" s="68">
        <v>32</v>
      </c>
      <c r="R460" s="245">
        <f t="shared" ref="R460:R468" si="62">IF(Q460=0,"",Q460/Q459)</f>
        <v>0.68085106382978722</v>
      </c>
      <c r="S460" s="245">
        <f t="shared" ref="S460:S468" si="63">IF(Q460=0,"",100%-R460)</f>
        <v>0.31914893617021278</v>
      </c>
    </row>
    <row r="461" spans="1:20" ht="15.75" customHeight="1" x14ac:dyDescent="0.25">
      <c r="A461" s="58">
        <v>2002</v>
      </c>
      <c r="B461" s="154"/>
      <c r="C461" s="154"/>
      <c r="D461" s="154">
        <v>27</v>
      </c>
      <c r="E461" s="154"/>
      <c r="F461" s="154"/>
      <c r="G461" s="154"/>
      <c r="H461" s="154"/>
      <c r="I461" s="154"/>
      <c r="J461" s="154"/>
      <c r="K461" s="154"/>
      <c r="L461" s="144"/>
      <c r="M461" s="237"/>
      <c r="N461" s="129"/>
      <c r="O461" s="238"/>
      <c r="P461" s="67">
        <f>IF(D461=0,"",D461/C460)</f>
        <v>0.84375</v>
      </c>
      <c r="Q461" s="68">
        <v>28</v>
      </c>
      <c r="R461" s="245">
        <f t="shared" si="62"/>
        <v>0.875</v>
      </c>
      <c r="S461" s="245">
        <f t="shared" si="63"/>
        <v>0.125</v>
      </c>
      <c r="T461" s="8">
        <f>Q461/Q459</f>
        <v>0.5957446808510638</v>
      </c>
    </row>
    <row r="462" spans="1:20" ht="15.75" customHeight="1" x14ac:dyDescent="0.25">
      <c r="A462" s="58">
        <v>2101</v>
      </c>
      <c r="B462" s="154"/>
      <c r="C462" s="154"/>
      <c r="D462" s="154"/>
      <c r="E462" s="154">
        <v>23</v>
      </c>
      <c r="F462" s="154"/>
      <c r="G462" s="154"/>
      <c r="H462" s="154"/>
      <c r="I462" s="154"/>
      <c r="J462" s="154"/>
      <c r="K462" s="154"/>
      <c r="L462" s="144"/>
      <c r="M462" s="237"/>
      <c r="N462" s="129"/>
      <c r="O462" s="238"/>
      <c r="P462" s="67">
        <f>IF(E462=0,"",E462/D461)</f>
        <v>0.85185185185185186</v>
      </c>
      <c r="Q462" s="68">
        <v>26</v>
      </c>
      <c r="R462" s="245">
        <f t="shared" si="62"/>
        <v>0.9285714285714286</v>
      </c>
      <c r="S462" s="245">
        <f t="shared" si="63"/>
        <v>7.1428571428571397E-2</v>
      </c>
    </row>
    <row r="463" spans="1:20" ht="15.75" customHeight="1" x14ac:dyDescent="0.25">
      <c r="A463" s="58">
        <v>2102</v>
      </c>
      <c r="B463" s="154"/>
      <c r="C463" s="154"/>
      <c r="D463" s="154"/>
      <c r="E463" s="154"/>
      <c r="F463" s="154">
        <v>16</v>
      </c>
      <c r="G463" s="154"/>
      <c r="H463" s="154"/>
      <c r="I463" s="154"/>
      <c r="J463" s="154"/>
      <c r="K463" s="154"/>
      <c r="L463" s="144"/>
      <c r="M463" s="237"/>
      <c r="N463" s="129"/>
      <c r="O463" s="238"/>
      <c r="P463" s="67">
        <f>IF(F463=0,"",F463/E462)</f>
        <v>0.69565217391304346</v>
      </c>
      <c r="Q463" s="68">
        <v>24</v>
      </c>
      <c r="R463" s="245">
        <f t="shared" si="62"/>
        <v>0.92307692307692313</v>
      </c>
      <c r="S463" s="245">
        <f t="shared" si="63"/>
        <v>7.6923076923076872E-2</v>
      </c>
    </row>
    <row r="464" spans="1:20" ht="15.75" customHeight="1" x14ac:dyDescent="0.25">
      <c r="A464" s="58">
        <v>2201</v>
      </c>
      <c r="B464" s="154"/>
      <c r="C464" s="154"/>
      <c r="D464" s="154"/>
      <c r="E464" s="154"/>
      <c r="F464" s="154"/>
      <c r="G464" s="154">
        <v>13</v>
      </c>
      <c r="H464" s="154"/>
      <c r="I464" s="154"/>
      <c r="J464" s="154"/>
      <c r="K464" s="154"/>
      <c r="L464" s="144"/>
      <c r="M464" s="237"/>
      <c r="N464" s="129"/>
      <c r="O464" s="238"/>
      <c r="P464" s="67">
        <f>IF(G464=0,"",G464/F463)</f>
        <v>0.8125</v>
      </c>
      <c r="Q464" s="68">
        <v>22</v>
      </c>
      <c r="R464" s="245">
        <f t="shared" si="62"/>
        <v>0.91666666666666663</v>
      </c>
      <c r="S464" s="245">
        <f t="shared" si="63"/>
        <v>8.333333333333337E-2</v>
      </c>
    </row>
    <row r="465" spans="1:19" ht="15.75" customHeight="1" x14ac:dyDescent="0.25">
      <c r="A465" s="58">
        <v>2202</v>
      </c>
      <c r="B465" s="154"/>
      <c r="C465" s="154"/>
      <c r="D465" s="154"/>
      <c r="E465" s="154"/>
      <c r="F465" s="154"/>
      <c r="G465" s="154"/>
      <c r="H465" s="154">
        <v>13</v>
      </c>
      <c r="I465" s="154"/>
      <c r="J465" s="154"/>
      <c r="K465" s="154"/>
      <c r="L465" s="144"/>
      <c r="M465" s="237"/>
      <c r="N465" s="129"/>
      <c r="O465" s="238"/>
      <c r="P465" s="67">
        <f>IF(H465=0,"",H465/G464)</f>
        <v>1</v>
      </c>
      <c r="Q465" s="68">
        <v>22</v>
      </c>
      <c r="R465" s="245">
        <f t="shared" si="62"/>
        <v>1</v>
      </c>
      <c r="S465" s="245">
        <f t="shared" si="63"/>
        <v>0</v>
      </c>
    </row>
    <row r="466" spans="1:19" ht="15.75" customHeight="1" x14ac:dyDescent="0.25">
      <c r="A466" s="58">
        <v>2301</v>
      </c>
      <c r="B466" s="154"/>
      <c r="C466" s="154"/>
      <c r="D466" s="154"/>
      <c r="E466" s="154"/>
      <c r="F466" s="154"/>
      <c r="G466" s="154"/>
      <c r="H466" s="154"/>
      <c r="I466" s="154">
        <v>13</v>
      </c>
      <c r="J466" s="154"/>
      <c r="K466" s="154"/>
      <c r="L466" s="144"/>
      <c r="M466" s="237"/>
      <c r="N466" s="129"/>
      <c r="O466" s="238"/>
      <c r="P466" s="67">
        <f>IF(I466=0,"",I466/H465)</f>
        <v>1</v>
      </c>
      <c r="Q466" s="68">
        <v>22</v>
      </c>
      <c r="R466" s="245">
        <f t="shared" si="62"/>
        <v>1</v>
      </c>
      <c r="S466" s="245">
        <f t="shared" si="63"/>
        <v>0</v>
      </c>
    </row>
    <row r="467" spans="1:19" ht="15.75" customHeight="1" x14ac:dyDescent="0.25">
      <c r="A467" s="58">
        <v>2302</v>
      </c>
      <c r="B467" s="154"/>
      <c r="C467" s="154"/>
      <c r="D467" s="154"/>
      <c r="E467" s="154"/>
      <c r="F467" s="154"/>
      <c r="G467" s="154"/>
      <c r="H467" s="154"/>
      <c r="I467" s="154"/>
      <c r="J467" s="154">
        <v>13</v>
      </c>
      <c r="K467" s="154"/>
      <c r="L467" s="144"/>
      <c r="M467" s="237"/>
      <c r="N467" s="129"/>
      <c r="O467" s="238"/>
      <c r="P467" s="178">
        <f>IF(J467=0,"",J467/I466)</f>
        <v>1</v>
      </c>
      <c r="Q467" s="68">
        <v>21</v>
      </c>
      <c r="R467" s="71">
        <f t="shared" si="62"/>
        <v>0.95454545454545459</v>
      </c>
      <c r="S467" s="71">
        <f t="shared" si="63"/>
        <v>4.5454545454545414E-2</v>
      </c>
    </row>
    <row r="468" spans="1:19" ht="15.75" customHeight="1" x14ac:dyDescent="0.25">
      <c r="A468" s="58">
        <v>2401</v>
      </c>
      <c r="B468" s="154"/>
      <c r="C468" s="154"/>
      <c r="D468" s="154"/>
      <c r="E468" s="154"/>
      <c r="F468" s="154"/>
      <c r="G468" s="154"/>
      <c r="H468" s="154"/>
      <c r="I468" s="154"/>
      <c r="J468" s="154"/>
      <c r="K468" s="154">
        <v>9</v>
      </c>
      <c r="L468" s="144">
        <v>6</v>
      </c>
      <c r="M468" s="237"/>
      <c r="N468" s="129"/>
      <c r="O468" s="239"/>
      <c r="P468" s="179">
        <f>IF(K468=0,"",K468/J467)</f>
        <v>0.69230769230769229</v>
      </c>
      <c r="Q468" s="177">
        <v>21</v>
      </c>
      <c r="R468" s="71">
        <f t="shared" si="62"/>
        <v>1</v>
      </c>
      <c r="S468" s="71">
        <f t="shared" si="63"/>
        <v>0</v>
      </c>
    </row>
    <row r="469" spans="1:19" ht="15.75" customHeight="1" x14ac:dyDescent="0.25">
      <c r="A469" s="58">
        <v>2402</v>
      </c>
      <c r="B469" s="154"/>
      <c r="C469" s="154"/>
      <c r="D469" s="154"/>
      <c r="E469" s="154"/>
      <c r="F469" s="154"/>
      <c r="G469" s="154"/>
      <c r="H469" s="154"/>
      <c r="I469" s="154"/>
      <c r="J469" s="154"/>
      <c r="K469" s="154">
        <v>3</v>
      </c>
      <c r="L469" s="144">
        <v>3</v>
      </c>
      <c r="M469" s="237"/>
      <c r="N469" s="129"/>
      <c r="O469" s="239"/>
      <c r="P469" s="247"/>
      <c r="Q469" s="109">
        <v>14</v>
      </c>
      <c r="R469" s="248"/>
      <c r="S469" s="247"/>
    </row>
    <row r="470" spans="1:19" ht="15.75" customHeight="1" x14ac:dyDescent="0.25">
      <c r="A470" s="58">
        <v>2501</v>
      </c>
      <c r="B470" s="154"/>
      <c r="C470" s="154"/>
      <c r="D470" s="154"/>
      <c r="E470" s="154"/>
      <c r="F470" s="154"/>
      <c r="G470" s="154"/>
      <c r="H470" s="154"/>
      <c r="I470" s="154"/>
      <c r="J470" s="154"/>
      <c r="K470" s="154">
        <v>8</v>
      </c>
      <c r="L470" s="144">
        <v>4</v>
      </c>
      <c r="M470" s="237"/>
      <c r="N470" s="129"/>
      <c r="O470" s="239"/>
      <c r="P470" s="247"/>
      <c r="Q470" s="109">
        <v>12</v>
      </c>
      <c r="R470" s="248"/>
      <c r="S470" s="247"/>
    </row>
    <row r="471" spans="1:19" ht="15.75" customHeight="1" x14ac:dyDescent="0.25">
      <c r="A471" s="58">
        <v>2502</v>
      </c>
      <c r="B471" s="154"/>
      <c r="C471" s="154"/>
      <c r="D471" s="154"/>
      <c r="E471" s="154"/>
      <c r="F471" s="154"/>
      <c r="G471" s="154"/>
      <c r="H471" s="154"/>
      <c r="I471" s="154"/>
      <c r="J471" s="154"/>
      <c r="K471" s="154">
        <v>1</v>
      </c>
      <c r="L471" s="144">
        <v>4</v>
      </c>
      <c r="M471" s="237"/>
      <c r="N471" s="129"/>
      <c r="O471" s="239"/>
      <c r="P471" s="129"/>
      <c r="Q471" s="239"/>
      <c r="R471" s="124"/>
      <c r="S471" s="247"/>
    </row>
    <row r="472" spans="1:19" ht="15.75" customHeight="1" x14ac:dyDescent="0.25">
      <c r="A472" s="58">
        <v>2601</v>
      </c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44"/>
      <c r="M472" s="237"/>
      <c r="N472" s="129"/>
      <c r="O472" s="239"/>
      <c r="P472" s="197" t="s">
        <v>83</v>
      </c>
      <c r="Q472" s="82">
        <v>6</v>
      </c>
      <c r="R472" s="111">
        <f>L475</f>
        <v>17</v>
      </c>
      <c r="S472" s="199" t="s">
        <v>11</v>
      </c>
    </row>
    <row r="473" spans="1:19" ht="15.75" customHeight="1" x14ac:dyDescent="0.25">
      <c r="A473" s="58">
        <v>2602</v>
      </c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44"/>
      <c r="M473" s="237"/>
      <c r="N473" s="129"/>
      <c r="O473" s="239"/>
      <c r="P473" s="198" t="s">
        <v>85</v>
      </c>
      <c r="Q473" s="86">
        <f>IF(Q472/B459=0,"",Q472/B459)</f>
        <v>0.1276595744680851</v>
      </c>
      <c r="R473" s="112">
        <f>IF(Q472/R472=0,"",Q472/R472)</f>
        <v>0.35294117647058826</v>
      </c>
      <c r="S473" s="200" t="s">
        <v>86</v>
      </c>
    </row>
    <row r="474" spans="1:19" ht="15.75" x14ac:dyDescent="0.25">
      <c r="A474" s="58">
        <v>2701</v>
      </c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44"/>
      <c r="M474" s="240"/>
      <c r="N474" s="241"/>
      <c r="O474" s="242"/>
      <c r="P474" s="90"/>
      <c r="Q474" s="91"/>
      <c r="R474" s="91"/>
      <c r="S474" s="113"/>
    </row>
    <row r="475" spans="1:19" ht="18" customHeight="1" x14ac:dyDescent="0.25">
      <c r="A475" s="28"/>
      <c r="B475" s="297" t="s">
        <v>111</v>
      </c>
      <c r="C475" s="297"/>
      <c r="D475" s="297"/>
      <c r="E475" s="297"/>
      <c r="F475" s="297"/>
      <c r="G475" s="297"/>
      <c r="H475" s="297"/>
      <c r="I475" s="297"/>
      <c r="J475" s="297"/>
      <c r="K475" s="297"/>
      <c r="L475" s="93">
        <f>SUM(L459:L471)</f>
        <v>17</v>
      </c>
      <c r="M475" s="94">
        <f>IF(L468=0,"",L468/B459)</f>
        <v>0.1276595744680851</v>
      </c>
      <c r="N475" s="94">
        <f>IF(L475=0,"",L475/B459)</f>
        <v>0.36170212765957449</v>
      </c>
      <c r="O475" s="94">
        <f>N475-M475</f>
        <v>0.23404255319148939</v>
      </c>
      <c r="P475" s="3"/>
      <c r="Q475" s="29"/>
      <c r="R475" s="22"/>
      <c r="S475" s="3"/>
    </row>
    <row r="476" spans="1:19" ht="12.75" customHeight="1" x14ac:dyDescent="0.2">
      <c r="L476" s="114"/>
      <c r="M476" s="3"/>
      <c r="O476" s="3"/>
    </row>
    <row r="477" spans="1:19" ht="12.75" customHeight="1" x14ac:dyDescent="0.2">
      <c r="L477" s="114"/>
      <c r="M477" s="3"/>
      <c r="O477" s="3"/>
    </row>
    <row r="478" spans="1:19" s="222" customFormat="1" ht="26.25" x14ac:dyDescent="0.4">
      <c r="A478" s="166"/>
      <c r="B478" s="307" t="s">
        <v>99</v>
      </c>
      <c r="C478" s="307"/>
      <c r="D478" s="307"/>
      <c r="E478" s="307"/>
      <c r="F478" s="307"/>
      <c r="G478" s="307"/>
      <c r="H478" s="307"/>
      <c r="I478" s="307"/>
      <c r="J478" s="307"/>
      <c r="K478" s="307"/>
      <c r="L478" s="223" t="s">
        <v>120</v>
      </c>
      <c r="M478" s="57"/>
      <c r="N478" s="29"/>
      <c r="O478" s="3"/>
      <c r="P478" s="29"/>
      <c r="Q478" s="29"/>
      <c r="R478" s="29"/>
    </row>
    <row r="479" spans="1:19" ht="20.25" x14ac:dyDescent="0.2">
      <c r="A479" s="300" t="s">
        <v>10</v>
      </c>
      <c r="B479" s="301" t="s">
        <v>100</v>
      </c>
      <c r="C479" s="302"/>
      <c r="D479" s="302"/>
      <c r="E479" s="302"/>
      <c r="F479" s="302"/>
      <c r="G479" s="302"/>
      <c r="H479" s="302"/>
      <c r="I479" s="302"/>
      <c r="J479" s="302"/>
      <c r="K479" s="303"/>
      <c r="L479" s="304" t="s">
        <v>11</v>
      </c>
      <c r="M479" s="330" t="s">
        <v>3</v>
      </c>
      <c r="N479" s="330" t="s">
        <v>4</v>
      </c>
      <c r="O479" s="332" t="s">
        <v>5</v>
      </c>
      <c r="P479" s="330" t="s">
        <v>6</v>
      </c>
      <c r="Q479" s="328" t="s">
        <v>7</v>
      </c>
      <c r="R479" s="328" t="s">
        <v>8</v>
      </c>
      <c r="S479" s="296" t="s">
        <v>101</v>
      </c>
    </row>
    <row r="480" spans="1:19" ht="15.75" x14ac:dyDescent="0.25">
      <c r="A480" s="295"/>
      <c r="B480" s="58" t="s">
        <v>102</v>
      </c>
      <c r="C480" s="58" t="s">
        <v>103</v>
      </c>
      <c r="D480" s="58" t="s">
        <v>104</v>
      </c>
      <c r="E480" s="58" t="s">
        <v>105</v>
      </c>
      <c r="F480" s="58" t="s">
        <v>106</v>
      </c>
      <c r="G480" s="58" t="s">
        <v>107</v>
      </c>
      <c r="H480" s="58" t="s">
        <v>108</v>
      </c>
      <c r="I480" s="58" t="s">
        <v>109</v>
      </c>
      <c r="J480" s="58" t="s">
        <v>110</v>
      </c>
      <c r="K480" s="58" t="s">
        <v>135</v>
      </c>
      <c r="L480" s="317"/>
      <c r="M480" s="331"/>
      <c r="N480" s="331"/>
      <c r="O480" s="333"/>
      <c r="P480" s="331"/>
      <c r="Q480" s="329"/>
      <c r="R480" s="329"/>
      <c r="S480" s="295"/>
    </row>
    <row r="481" spans="1:20" ht="15.75" customHeight="1" x14ac:dyDescent="0.25">
      <c r="A481" s="58">
        <v>2002</v>
      </c>
      <c r="B481" s="154">
        <v>58</v>
      </c>
      <c r="C481" s="154"/>
      <c r="D481" s="154"/>
      <c r="E481" s="154"/>
      <c r="F481" s="154"/>
      <c r="G481" s="154"/>
      <c r="H481" s="154"/>
      <c r="I481" s="154"/>
      <c r="J481" s="154"/>
      <c r="K481" s="154"/>
      <c r="L481" s="144"/>
      <c r="M481" s="234"/>
      <c r="N481" s="235"/>
      <c r="O481" s="236"/>
      <c r="P481" s="243"/>
      <c r="Q481" s="63">
        <f>B481</f>
        <v>58</v>
      </c>
      <c r="R481" s="244"/>
      <c r="S481" s="243"/>
    </row>
    <row r="482" spans="1:20" ht="15.75" customHeight="1" x14ac:dyDescent="0.25">
      <c r="A482" s="58">
        <v>2101</v>
      </c>
      <c r="B482" s="154"/>
      <c r="C482" s="154">
        <v>36</v>
      </c>
      <c r="D482" s="154"/>
      <c r="E482" s="154"/>
      <c r="F482" s="154"/>
      <c r="G482" s="154"/>
      <c r="H482" s="154"/>
      <c r="I482" s="154"/>
      <c r="J482" s="154"/>
      <c r="K482" s="154"/>
      <c r="L482" s="144"/>
      <c r="M482" s="237"/>
      <c r="N482" s="129"/>
      <c r="O482" s="238"/>
      <c r="P482" s="67">
        <f>IF(C482=0,"",C482/B481)</f>
        <v>0.62068965517241381</v>
      </c>
      <c r="Q482" s="68">
        <v>36</v>
      </c>
      <c r="R482" s="245">
        <f t="shared" ref="R482:R489" si="64">IF(Q482=0,"",Q482/Q481)</f>
        <v>0.62068965517241381</v>
      </c>
      <c r="S482" s="245">
        <f t="shared" ref="S482:S489" si="65">IF(Q482=0,"",100%-R482)</f>
        <v>0.37931034482758619</v>
      </c>
    </row>
    <row r="483" spans="1:20" ht="15.75" customHeight="1" x14ac:dyDescent="0.25">
      <c r="A483" s="58">
        <v>2102</v>
      </c>
      <c r="B483" s="154"/>
      <c r="C483" s="154"/>
      <c r="D483" s="154">
        <v>21</v>
      </c>
      <c r="E483" s="154"/>
      <c r="F483" s="154"/>
      <c r="G483" s="154"/>
      <c r="H483" s="154"/>
      <c r="I483" s="154"/>
      <c r="J483" s="154"/>
      <c r="K483" s="154"/>
      <c r="L483" s="144"/>
      <c r="M483" s="237"/>
      <c r="N483" s="129"/>
      <c r="O483" s="238"/>
      <c r="P483" s="67">
        <f>IF(D483=0,"",D483/C482)</f>
        <v>0.58333333333333337</v>
      </c>
      <c r="Q483" s="68">
        <v>24</v>
      </c>
      <c r="R483" s="245">
        <f t="shared" si="64"/>
        <v>0.66666666666666663</v>
      </c>
      <c r="S483" s="245">
        <f t="shared" si="65"/>
        <v>0.33333333333333337</v>
      </c>
      <c r="T483" s="8">
        <f>Q483/Q481</f>
        <v>0.41379310344827586</v>
      </c>
    </row>
    <row r="484" spans="1:20" ht="15.75" customHeight="1" x14ac:dyDescent="0.25">
      <c r="A484" s="58">
        <v>2201</v>
      </c>
      <c r="B484" s="154"/>
      <c r="C484" s="154"/>
      <c r="D484" s="154"/>
      <c r="E484" s="154">
        <v>17</v>
      </c>
      <c r="F484" s="154"/>
      <c r="G484" s="154"/>
      <c r="H484" s="154"/>
      <c r="I484" s="154"/>
      <c r="J484" s="154"/>
      <c r="K484" s="154"/>
      <c r="L484" s="144"/>
      <c r="M484" s="237"/>
      <c r="N484" s="129"/>
      <c r="O484" s="238"/>
      <c r="P484" s="67">
        <f>IF(E484=0,"",E484/D483)</f>
        <v>0.80952380952380953</v>
      </c>
      <c r="Q484" s="68">
        <v>21</v>
      </c>
      <c r="R484" s="245">
        <f t="shared" si="64"/>
        <v>0.875</v>
      </c>
      <c r="S484" s="245">
        <f t="shared" si="65"/>
        <v>0.125</v>
      </c>
    </row>
    <row r="485" spans="1:20" ht="15.75" customHeight="1" x14ac:dyDescent="0.25">
      <c r="A485" s="58">
        <v>2202</v>
      </c>
      <c r="B485" s="154"/>
      <c r="C485" s="154"/>
      <c r="D485" s="154"/>
      <c r="E485" s="154"/>
      <c r="F485" s="154">
        <v>17</v>
      </c>
      <c r="G485" s="154"/>
      <c r="H485" s="154"/>
      <c r="I485" s="154"/>
      <c r="J485" s="154"/>
      <c r="K485" s="154"/>
      <c r="L485" s="144"/>
      <c r="M485" s="237"/>
      <c r="N485" s="129"/>
      <c r="O485" s="238"/>
      <c r="P485" s="67">
        <f>IF(F485=0,"",F485/E484)</f>
        <v>1</v>
      </c>
      <c r="Q485" s="68">
        <v>20</v>
      </c>
      <c r="R485" s="245">
        <f t="shared" si="64"/>
        <v>0.95238095238095233</v>
      </c>
      <c r="S485" s="245">
        <f t="shared" si="65"/>
        <v>4.7619047619047672E-2</v>
      </c>
    </row>
    <row r="486" spans="1:20" ht="15.75" customHeight="1" x14ac:dyDescent="0.25">
      <c r="A486" s="58">
        <v>2301</v>
      </c>
      <c r="B486" s="154"/>
      <c r="C486" s="154"/>
      <c r="D486" s="154"/>
      <c r="E486" s="154"/>
      <c r="F486" s="154"/>
      <c r="G486" s="154">
        <v>15</v>
      </c>
      <c r="H486" s="154"/>
      <c r="I486" s="154"/>
      <c r="J486" s="154"/>
      <c r="K486" s="154"/>
      <c r="L486" s="144"/>
      <c r="M486" s="237"/>
      <c r="N486" s="129"/>
      <c r="O486" s="238"/>
      <c r="P486" s="67">
        <f>IF(G486=0,"",G486/F485)</f>
        <v>0.88235294117647056</v>
      </c>
      <c r="Q486" s="68">
        <v>18</v>
      </c>
      <c r="R486" s="245">
        <f t="shared" si="64"/>
        <v>0.9</v>
      </c>
      <c r="S486" s="245">
        <f t="shared" si="65"/>
        <v>9.9999999999999978E-2</v>
      </c>
    </row>
    <row r="487" spans="1:20" ht="15.75" customHeight="1" x14ac:dyDescent="0.25">
      <c r="A487" s="58">
        <v>2302</v>
      </c>
      <c r="B487" s="154"/>
      <c r="C487" s="154"/>
      <c r="D487" s="154"/>
      <c r="E487" s="154"/>
      <c r="F487" s="154"/>
      <c r="G487" s="154"/>
      <c r="H487" s="154">
        <v>12</v>
      </c>
      <c r="I487" s="154"/>
      <c r="J487" s="154"/>
      <c r="K487" s="154"/>
      <c r="L487" s="144"/>
      <c r="M487" s="237"/>
      <c r="N487" s="129"/>
      <c r="O487" s="238"/>
      <c r="P487" s="67">
        <f>IF(H487=0,"",H487/G486)</f>
        <v>0.8</v>
      </c>
      <c r="Q487" s="68">
        <v>16</v>
      </c>
      <c r="R487" s="245">
        <f t="shared" si="64"/>
        <v>0.88888888888888884</v>
      </c>
      <c r="S487" s="245">
        <f t="shared" si="65"/>
        <v>0.11111111111111116</v>
      </c>
    </row>
    <row r="488" spans="1:20" ht="15.75" customHeight="1" x14ac:dyDescent="0.25">
      <c r="A488" s="58">
        <v>2401</v>
      </c>
      <c r="B488" s="154"/>
      <c r="C488" s="154"/>
      <c r="D488" s="154"/>
      <c r="E488" s="154"/>
      <c r="F488" s="154"/>
      <c r="G488" s="154"/>
      <c r="H488" s="154"/>
      <c r="I488" s="154">
        <v>11</v>
      </c>
      <c r="J488" s="154"/>
      <c r="K488" s="154"/>
      <c r="L488" s="144"/>
      <c r="M488" s="237"/>
      <c r="N488" s="129"/>
      <c r="O488" s="238"/>
      <c r="P488" s="67">
        <f>IF(I488=0,"",I488/H487)</f>
        <v>0.91666666666666663</v>
      </c>
      <c r="Q488" s="68">
        <v>16</v>
      </c>
      <c r="R488" s="245">
        <f t="shared" si="64"/>
        <v>1</v>
      </c>
      <c r="S488" s="245">
        <f t="shared" si="65"/>
        <v>0</v>
      </c>
    </row>
    <row r="489" spans="1:20" ht="15.75" customHeight="1" x14ac:dyDescent="0.25">
      <c r="A489" s="58">
        <v>2402</v>
      </c>
      <c r="B489" s="154"/>
      <c r="C489" s="154"/>
      <c r="D489" s="154"/>
      <c r="E489" s="154"/>
      <c r="F489" s="154"/>
      <c r="G489" s="154"/>
      <c r="H489" s="154"/>
      <c r="I489" s="154"/>
      <c r="J489" s="154">
        <v>10</v>
      </c>
      <c r="K489" s="154"/>
      <c r="L489" s="144"/>
      <c r="M489" s="237"/>
      <c r="N489" s="129"/>
      <c r="O489" s="238"/>
      <c r="P489" s="71">
        <f>IF(J489=0,"",J489/I488)</f>
        <v>0.90909090909090906</v>
      </c>
      <c r="Q489" s="68">
        <v>16</v>
      </c>
      <c r="R489" s="71">
        <f t="shared" si="64"/>
        <v>1</v>
      </c>
      <c r="S489" s="71">
        <f t="shared" si="65"/>
        <v>0</v>
      </c>
    </row>
    <row r="490" spans="1:20" ht="15.75" customHeight="1" x14ac:dyDescent="0.25">
      <c r="A490" s="58">
        <v>2501</v>
      </c>
      <c r="B490" s="154"/>
      <c r="C490" s="154"/>
      <c r="D490" s="154"/>
      <c r="E490" s="154"/>
      <c r="F490" s="154"/>
      <c r="G490" s="154"/>
      <c r="H490" s="154"/>
      <c r="I490" s="154"/>
      <c r="J490" s="154"/>
      <c r="K490" s="180">
        <v>10</v>
      </c>
      <c r="L490" s="144">
        <v>9</v>
      </c>
      <c r="M490" s="237"/>
      <c r="N490" s="129"/>
      <c r="O490" s="239"/>
      <c r="P490" s="289">
        <f>IF(K490=0,"",K490/J489)</f>
        <v>1</v>
      </c>
      <c r="Q490" s="68">
        <v>16</v>
      </c>
      <c r="R490" s="71">
        <f t="shared" ref="R490" si="66">IF(Q490=0,"",Q490/Q489)</f>
        <v>1</v>
      </c>
      <c r="S490" s="71">
        <f t="shared" ref="S490" si="67">IF(Q490=0,"",100%-R490)</f>
        <v>0</v>
      </c>
    </row>
    <row r="491" spans="1:20" ht="15.75" customHeight="1" x14ac:dyDescent="0.25">
      <c r="A491" s="58">
        <v>2502</v>
      </c>
      <c r="B491" s="154"/>
      <c r="C491" s="154"/>
      <c r="D491" s="154"/>
      <c r="E491" s="154"/>
      <c r="F491" s="154"/>
      <c r="G491" s="154"/>
      <c r="H491" s="154"/>
      <c r="I491" s="154"/>
      <c r="J491" s="154"/>
      <c r="K491" s="154">
        <v>1</v>
      </c>
      <c r="L491" s="144"/>
      <c r="M491" s="237"/>
      <c r="N491" s="129"/>
      <c r="O491" s="239"/>
      <c r="P491" s="247"/>
      <c r="Q491" s="109">
        <v>7</v>
      </c>
      <c r="R491" s="248"/>
      <c r="S491" s="247"/>
    </row>
    <row r="492" spans="1:20" ht="15.75" customHeight="1" x14ac:dyDescent="0.25">
      <c r="A492" s="58">
        <v>2601</v>
      </c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44"/>
      <c r="M492" s="237"/>
      <c r="N492" s="129"/>
      <c r="O492" s="239"/>
      <c r="P492" s="247"/>
      <c r="Q492" s="109"/>
      <c r="R492" s="248"/>
      <c r="S492" s="247"/>
    </row>
    <row r="493" spans="1:20" ht="15.75" customHeight="1" x14ac:dyDescent="0.25">
      <c r="A493" s="58">
        <v>2602</v>
      </c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44"/>
      <c r="M493" s="237"/>
      <c r="N493" s="129"/>
      <c r="O493" s="239"/>
      <c r="P493" s="129"/>
      <c r="Q493" s="239"/>
      <c r="R493" s="124"/>
      <c r="S493" s="247"/>
    </row>
    <row r="494" spans="1:20" ht="15.75" customHeight="1" x14ac:dyDescent="0.25">
      <c r="A494" s="58">
        <v>2701</v>
      </c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44"/>
      <c r="M494" s="237"/>
      <c r="N494" s="129"/>
      <c r="O494" s="239"/>
      <c r="P494" s="197" t="s">
        <v>83</v>
      </c>
      <c r="Q494" s="82">
        <v>5</v>
      </c>
      <c r="R494" s="283">
        <f>IF(SUM(L487:L490)=0,"",SUM(L487:L490))</f>
        <v>9</v>
      </c>
      <c r="S494" s="199" t="s">
        <v>11</v>
      </c>
    </row>
    <row r="495" spans="1:20" ht="15.75" x14ac:dyDescent="0.25">
      <c r="A495" s="58">
        <v>2702</v>
      </c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44"/>
      <c r="M495" s="237"/>
      <c r="N495" s="129"/>
      <c r="O495" s="239"/>
      <c r="P495" s="198" t="s">
        <v>85</v>
      </c>
      <c r="Q495" s="86">
        <f>IF(Q494/B481=0,"",Q494/B481)</f>
        <v>8.6206896551724144E-2</v>
      </c>
      <c r="R495" s="112">
        <f>IF(Q494/R494=0,"",Q494/R494)</f>
        <v>0.55555555555555558</v>
      </c>
      <c r="S495" s="200" t="s">
        <v>86</v>
      </c>
    </row>
    <row r="496" spans="1:20" ht="15.75" x14ac:dyDescent="0.25">
      <c r="A496" s="58">
        <v>2801</v>
      </c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44"/>
      <c r="M496" s="240"/>
      <c r="N496" s="241"/>
      <c r="O496" s="242"/>
      <c r="P496" s="90"/>
      <c r="Q496" s="91"/>
      <c r="R496" s="91"/>
      <c r="S496" s="113"/>
    </row>
    <row r="497" spans="1:20" ht="18" x14ac:dyDescent="0.25">
      <c r="A497" s="28"/>
      <c r="B497" s="297" t="s">
        <v>111</v>
      </c>
      <c r="C497" s="297"/>
      <c r="D497" s="297"/>
      <c r="E497" s="297"/>
      <c r="F497" s="297"/>
      <c r="G497" s="297"/>
      <c r="H497" s="297"/>
      <c r="I497" s="297"/>
      <c r="J497" s="297"/>
      <c r="K497" s="297"/>
      <c r="L497" s="93">
        <f>SUM(L481:L493)</f>
        <v>9</v>
      </c>
      <c r="M497" s="94">
        <f>L490/B481</f>
        <v>0.15517241379310345</v>
      </c>
      <c r="N497" s="94">
        <f>IF(L497=0,"",L497/B481)</f>
        <v>0.15517241379310345</v>
      </c>
      <c r="O497" s="94">
        <f>N497-M497</f>
        <v>0</v>
      </c>
      <c r="P497" s="3"/>
      <c r="Q497" s="29"/>
      <c r="R497" s="22"/>
      <c r="S497" s="3"/>
    </row>
    <row r="498" spans="1:20" ht="12.75" customHeight="1" x14ac:dyDescent="0.2">
      <c r="L498" s="114"/>
      <c r="M498" s="3"/>
      <c r="O498" s="3"/>
    </row>
    <row r="499" spans="1:20" ht="12.75" customHeight="1" x14ac:dyDescent="0.2">
      <c r="L499" s="114"/>
      <c r="M499" s="3"/>
      <c r="O499" s="3"/>
    </row>
    <row r="500" spans="1:20" ht="26.25" x14ac:dyDescent="0.4">
      <c r="A500" s="166"/>
      <c r="B500" s="307" t="s">
        <v>99</v>
      </c>
      <c r="C500" s="307"/>
      <c r="D500" s="307"/>
      <c r="E500" s="307"/>
      <c r="F500" s="307"/>
      <c r="G500" s="307"/>
      <c r="H500" s="307"/>
      <c r="I500" s="307"/>
      <c r="J500" s="307"/>
      <c r="K500" s="307"/>
      <c r="L500" s="223" t="s">
        <v>122</v>
      </c>
      <c r="M500" s="57"/>
      <c r="N500" s="29"/>
      <c r="O500" s="3"/>
      <c r="P500" s="29"/>
      <c r="Q500" s="29"/>
      <c r="R500" s="29"/>
      <c r="S500" s="120"/>
      <c r="T500" s="120"/>
    </row>
    <row r="501" spans="1:20" ht="20.25" x14ac:dyDescent="0.2">
      <c r="A501" s="300" t="s">
        <v>10</v>
      </c>
      <c r="B501" s="301" t="s">
        <v>100</v>
      </c>
      <c r="C501" s="302"/>
      <c r="D501" s="302"/>
      <c r="E501" s="302"/>
      <c r="F501" s="302"/>
      <c r="G501" s="302"/>
      <c r="H501" s="302"/>
      <c r="I501" s="302"/>
      <c r="J501" s="302"/>
      <c r="K501" s="303"/>
      <c r="L501" s="304" t="s">
        <v>11</v>
      </c>
      <c r="M501" s="330" t="s">
        <v>3</v>
      </c>
      <c r="N501" s="330" t="s">
        <v>4</v>
      </c>
      <c r="O501" s="332" t="s">
        <v>5</v>
      </c>
      <c r="P501" s="330" t="s">
        <v>6</v>
      </c>
      <c r="Q501" s="328" t="s">
        <v>7</v>
      </c>
      <c r="R501" s="328" t="s">
        <v>8</v>
      </c>
      <c r="S501" s="296" t="s">
        <v>101</v>
      </c>
      <c r="T501" s="120"/>
    </row>
    <row r="502" spans="1:20" ht="15.75" x14ac:dyDescent="0.25">
      <c r="A502" s="295"/>
      <c r="B502" s="58" t="s">
        <v>102</v>
      </c>
      <c r="C502" s="58" t="s">
        <v>103</v>
      </c>
      <c r="D502" s="58" t="s">
        <v>104</v>
      </c>
      <c r="E502" s="58" t="s">
        <v>105</v>
      </c>
      <c r="F502" s="58" t="s">
        <v>106</v>
      </c>
      <c r="G502" s="58" t="s">
        <v>107</v>
      </c>
      <c r="H502" s="58" t="s">
        <v>108</v>
      </c>
      <c r="I502" s="58" t="s">
        <v>109</v>
      </c>
      <c r="J502" s="58" t="s">
        <v>110</v>
      </c>
      <c r="K502" s="58" t="s">
        <v>135</v>
      </c>
      <c r="L502" s="317"/>
      <c r="M502" s="331"/>
      <c r="N502" s="331"/>
      <c r="O502" s="333"/>
      <c r="P502" s="331"/>
      <c r="Q502" s="329"/>
      <c r="R502" s="329"/>
      <c r="S502" s="295"/>
      <c r="T502" s="120"/>
    </row>
    <row r="503" spans="1:20" ht="15.75" x14ac:dyDescent="0.25">
      <c r="A503" s="58">
        <v>2102</v>
      </c>
      <c r="B503" s="154">
        <v>53</v>
      </c>
      <c r="C503" s="154"/>
      <c r="D503" s="154"/>
      <c r="E503" s="154"/>
      <c r="F503" s="154"/>
      <c r="G503" s="154"/>
      <c r="H503" s="154"/>
      <c r="I503" s="154"/>
      <c r="J503" s="154"/>
      <c r="K503" s="154"/>
      <c r="L503" s="144"/>
      <c r="M503" s="234"/>
      <c r="N503" s="235"/>
      <c r="O503" s="236"/>
      <c r="P503" s="243"/>
      <c r="Q503" s="63">
        <f>B503</f>
        <v>53</v>
      </c>
      <c r="R503" s="244"/>
      <c r="S503" s="243"/>
      <c r="T503" s="120"/>
    </row>
    <row r="504" spans="1:20" ht="15.75" x14ac:dyDescent="0.25">
      <c r="A504" s="58">
        <v>2201</v>
      </c>
      <c r="B504" s="154"/>
      <c r="C504" s="154">
        <v>28</v>
      </c>
      <c r="D504" s="154"/>
      <c r="E504" s="154"/>
      <c r="F504" s="154"/>
      <c r="G504" s="154"/>
      <c r="H504" s="154"/>
      <c r="I504" s="154"/>
      <c r="J504" s="154"/>
      <c r="K504" s="154"/>
      <c r="L504" s="144"/>
      <c r="M504" s="237"/>
      <c r="N504" s="129"/>
      <c r="O504" s="238"/>
      <c r="P504" s="67">
        <f>IF(C504=0,"",C504/B503)</f>
        <v>0.52830188679245282</v>
      </c>
      <c r="Q504" s="68">
        <v>29</v>
      </c>
      <c r="R504" s="245">
        <f t="shared" ref="R504:R510" si="68">IF(Q504=0,"",Q504/Q503)</f>
        <v>0.54716981132075471</v>
      </c>
      <c r="S504" s="245">
        <f t="shared" ref="S504:S510" si="69">IF(Q504=0,"",100%-R504)</f>
        <v>0.45283018867924529</v>
      </c>
      <c r="T504" s="120"/>
    </row>
    <row r="505" spans="1:20" ht="15.75" x14ac:dyDescent="0.25">
      <c r="A505" s="58">
        <v>2202</v>
      </c>
      <c r="B505" s="154"/>
      <c r="C505" s="154"/>
      <c r="D505" s="154">
        <v>23</v>
      </c>
      <c r="E505" s="154"/>
      <c r="F505" s="154"/>
      <c r="G505" s="154"/>
      <c r="H505" s="154"/>
      <c r="I505" s="154"/>
      <c r="J505" s="154"/>
      <c r="K505" s="154"/>
      <c r="L505" s="144"/>
      <c r="M505" s="237"/>
      <c r="N505" s="129"/>
      <c r="O505" s="238"/>
      <c r="P505" s="67">
        <f>IF(D505=0,"",D505/C504)</f>
        <v>0.8214285714285714</v>
      </c>
      <c r="Q505" s="68">
        <v>29</v>
      </c>
      <c r="R505" s="245">
        <f t="shared" si="68"/>
        <v>1</v>
      </c>
      <c r="S505" s="245">
        <f t="shared" si="69"/>
        <v>0</v>
      </c>
      <c r="T505" s="8">
        <f>Q505/Q503</f>
        <v>0.54716981132075471</v>
      </c>
    </row>
    <row r="506" spans="1:20" ht="15.75" x14ac:dyDescent="0.25">
      <c r="A506" s="58">
        <v>2301</v>
      </c>
      <c r="B506" s="154"/>
      <c r="C506" s="154"/>
      <c r="D506" s="154"/>
      <c r="E506" s="154">
        <v>20</v>
      </c>
      <c r="F506" s="154"/>
      <c r="G506" s="154"/>
      <c r="H506" s="154"/>
      <c r="I506" s="154"/>
      <c r="J506" s="154"/>
      <c r="K506" s="154"/>
      <c r="L506" s="144"/>
      <c r="M506" s="237"/>
      <c r="N506" s="129"/>
      <c r="O506" s="238"/>
      <c r="P506" s="67">
        <f>IF(E506=0,"",E506/D505)</f>
        <v>0.86956521739130432</v>
      </c>
      <c r="Q506" s="68">
        <v>27</v>
      </c>
      <c r="R506" s="245">
        <f t="shared" si="68"/>
        <v>0.93103448275862066</v>
      </c>
      <c r="S506" s="245">
        <f t="shared" si="69"/>
        <v>6.8965517241379337E-2</v>
      </c>
      <c r="T506" s="120"/>
    </row>
    <row r="507" spans="1:20" ht="15.75" x14ac:dyDescent="0.25">
      <c r="A507" s="58">
        <v>2302</v>
      </c>
      <c r="B507" s="154"/>
      <c r="C507" s="154"/>
      <c r="D507" s="154"/>
      <c r="E507" s="154"/>
      <c r="F507" s="154">
        <v>19</v>
      </c>
      <c r="G507" s="154"/>
      <c r="H507" s="154"/>
      <c r="I507" s="154"/>
      <c r="J507" s="154"/>
      <c r="K507" s="154"/>
      <c r="L507" s="144"/>
      <c r="M507" s="237"/>
      <c r="N507" s="129"/>
      <c r="O507" s="238"/>
      <c r="P507" s="67">
        <f>IF(F507=0,"",F507/E506)</f>
        <v>0.95</v>
      </c>
      <c r="Q507" s="68">
        <v>26</v>
      </c>
      <c r="R507" s="245">
        <f t="shared" si="68"/>
        <v>0.96296296296296291</v>
      </c>
      <c r="S507" s="245">
        <f t="shared" si="69"/>
        <v>3.703703703703709E-2</v>
      </c>
      <c r="T507" s="120"/>
    </row>
    <row r="508" spans="1:20" ht="15.75" x14ac:dyDescent="0.25">
      <c r="A508" s="58">
        <v>2401</v>
      </c>
      <c r="B508" s="154"/>
      <c r="C508" s="154"/>
      <c r="D508" s="154"/>
      <c r="E508" s="154"/>
      <c r="F508" s="154"/>
      <c r="G508" s="154">
        <v>14</v>
      </c>
      <c r="H508" s="154"/>
      <c r="I508" s="154"/>
      <c r="J508" s="154"/>
      <c r="K508" s="154"/>
      <c r="L508" s="144"/>
      <c r="M508" s="237"/>
      <c r="N508" s="129"/>
      <c r="O508" s="238"/>
      <c r="P508" s="67">
        <f>IF(G508=0,"",G508/F507)</f>
        <v>0.73684210526315785</v>
      </c>
      <c r="Q508" s="68">
        <v>21</v>
      </c>
      <c r="R508" s="245">
        <f t="shared" si="68"/>
        <v>0.80769230769230771</v>
      </c>
      <c r="S508" s="245">
        <f t="shared" si="69"/>
        <v>0.19230769230769229</v>
      </c>
      <c r="T508" s="120"/>
    </row>
    <row r="509" spans="1:20" ht="15.75" x14ac:dyDescent="0.25">
      <c r="A509" s="58">
        <v>2402</v>
      </c>
      <c r="B509" s="154"/>
      <c r="C509" s="154"/>
      <c r="D509" s="154"/>
      <c r="E509" s="154"/>
      <c r="F509" s="154"/>
      <c r="G509" s="154"/>
      <c r="H509" s="154">
        <v>14</v>
      </c>
      <c r="I509" s="154"/>
      <c r="J509" s="154"/>
      <c r="K509" s="154"/>
      <c r="L509" s="144"/>
      <c r="M509" s="237"/>
      <c r="N509" s="129"/>
      <c r="O509" s="238"/>
      <c r="P509" s="67">
        <f>IF(H509=0,"",H509/G508)</f>
        <v>1</v>
      </c>
      <c r="Q509" s="68">
        <v>18</v>
      </c>
      <c r="R509" s="245">
        <f t="shared" si="68"/>
        <v>0.8571428571428571</v>
      </c>
      <c r="S509" s="245">
        <f t="shared" si="69"/>
        <v>0.1428571428571429</v>
      </c>
      <c r="T509" s="120"/>
    </row>
    <row r="510" spans="1:20" ht="15.75" x14ac:dyDescent="0.25">
      <c r="A510" s="58">
        <v>2501</v>
      </c>
      <c r="B510" s="154"/>
      <c r="C510" s="154"/>
      <c r="D510" s="154"/>
      <c r="E510" s="154"/>
      <c r="F510" s="154"/>
      <c r="G510" s="154"/>
      <c r="H510" s="154"/>
      <c r="I510" s="154">
        <v>13</v>
      </c>
      <c r="J510" s="154"/>
      <c r="K510" s="154"/>
      <c r="L510" s="144"/>
      <c r="M510" s="237"/>
      <c r="N510" s="129"/>
      <c r="O510" s="238"/>
      <c r="P510" s="67">
        <f>IF(I510=0,"",I510/H509)</f>
        <v>0.9285714285714286</v>
      </c>
      <c r="Q510" s="68">
        <v>17</v>
      </c>
      <c r="R510" s="245">
        <f t="shared" si="68"/>
        <v>0.94444444444444442</v>
      </c>
      <c r="S510" s="245">
        <f t="shared" si="69"/>
        <v>5.555555555555558E-2</v>
      </c>
      <c r="T510" s="120"/>
    </row>
    <row r="511" spans="1:20" ht="15.75" x14ac:dyDescent="0.25">
      <c r="A511" s="58">
        <v>2502</v>
      </c>
      <c r="B511" s="154"/>
      <c r="C511" s="154"/>
      <c r="D511" s="154"/>
      <c r="E511" s="154"/>
      <c r="F511" s="154"/>
      <c r="G511" s="154"/>
      <c r="H511" s="154"/>
      <c r="I511" s="154"/>
      <c r="J511" s="154">
        <v>13</v>
      </c>
      <c r="K511" s="154"/>
      <c r="L511" s="144"/>
      <c r="M511" s="237"/>
      <c r="N511" s="129"/>
      <c r="O511" s="238"/>
      <c r="P511" s="178">
        <f>J511/I510</f>
        <v>1</v>
      </c>
      <c r="Q511" s="68">
        <v>16</v>
      </c>
      <c r="R511" s="245">
        <f t="shared" ref="R511:R512" si="70">IF(Q511=0,"",Q511/Q510)</f>
        <v>0.94117647058823528</v>
      </c>
      <c r="S511" s="245">
        <f t="shared" ref="S511:S512" si="71">IF(Q511=0,"",100%-R511)</f>
        <v>5.8823529411764719E-2</v>
      </c>
      <c r="T511" s="120"/>
    </row>
    <row r="512" spans="1:20" ht="15.75" x14ac:dyDescent="0.25">
      <c r="A512" s="58">
        <v>2601</v>
      </c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44"/>
      <c r="M512" s="237"/>
      <c r="N512" s="129"/>
      <c r="O512" s="239"/>
      <c r="P512" s="179" t="str">
        <f>IF(H512=0,"",H512/G511)</f>
        <v/>
      </c>
      <c r="Q512" s="177"/>
      <c r="R512" s="245" t="str">
        <f t="shared" si="70"/>
        <v/>
      </c>
      <c r="S512" s="245" t="str">
        <f t="shared" si="71"/>
        <v/>
      </c>
      <c r="T512" s="120"/>
    </row>
    <row r="513" spans="1:20" ht="15.75" x14ac:dyDescent="0.25">
      <c r="A513" s="58">
        <v>2602</v>
      </c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44"/>
      <c r="M513" s="237"/>
      <c r="N513" s="129"/>
      <c r="O513" s="239"/>
      <c r="P513" s="247"/>
      <c r="Q513" s="109"/>
      <c r="R513" s="248"/>
      <c r="S513" s="247"/>
      <c r="T513" s="120"/>
    </row>
    <row r="514" spans="1:20" ht="15.75" x14ac:dyDescent="0.25">
      <c r="A514" s="58">
        <v>2701</v>
      </c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44"/>
      <c r="M514" s="237"/>
      <c r="N514" s="129"/>
      <c r="O514" s="239"/>
      <c r="P514" s="247"/>
      <c r="Q514" s="109"/>
      <c r="R514" s="248"/>
      <c r="S514" s="247"/>
      <c r="T514" s="120"/>
    </row>
    <row r="515" spans="1:20" ht="15.75" x14ac:dyDescent="0.25">
      <c r="A515" s="58">
        <v>2702</v>
      </c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44"/>
      <c r="M515" s="237"/>
      <c r="N515" s="129"/>
      <c r="O515" s="239"/>
      <c r="P515" s="129"/>
      <c r="Q515" s="239"/>
      <c r="R515" s="124"/>
      <c r="S515" s="247"/>
      <c r="T515" s="120"/>
    </row>
    <row r="516" spans="1:20" ht="15.75" x14ac:dyDescent="0.25">
      <c r="A516" s="58">
        <v>2801</v>
      </c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44"/>
      <c r="M516" s="237"/>
      <c r="N516" s="129"/>
      <c r="O516" s="239"/>
      <c r="P516" s="197" t="s">
        <v>83</v>
      </c>
      <c r="Q516" s="82"/>
      <c r="R516" s="111" t="str">
        <f>IF(SUM(L509:L512)=0,"",SUM(L509:L512))</f>
        <v/>
      </c>
      <c r="S516" s="199" t="s">
        <v>11</v>
      </c>
      <c r="T516" s="120"/>
    </row>
    <row r="517" spans="1:20" ht="15.75" x14ac:dyDescent="0.25">
      <c r="A517" s="58">
        <v>2802</v>
      </c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44"/>
      <c r="M517" s="237"/>
      <c r="N517" s="129"/>
      <c r="O517" s="239"/>
      <c r="P517" s="198" t="s">
        <v>85</v>
      </c>
      <c r="Q517" s="86" t="str">
        <f>IF(Q516/B503=0,"",Q516/B503)</f>
        <v/>
      </c>
      <c r="R517" s="112" t="e">
        <f>IF(Q516/R516=0,"",Q516/R516)</f>
        <v>#VALUE!</v>
      </c>
      <c r="S517" s="200" t="s">
        <v>86</v>
      </c>
      <c r="T517" s="120"/>
    </row>
    <row r="518" spans="1:20" ht="15.75" x14ac:dyDescent="0.25">
      <c r="A518" s="58">
        <v>2901</v>
      </c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44"/>
      <c r="M518" s="240"/>
      <c r="N518" s="241"/>
      <c r="O518" s="242"/>
      <c r="P518" s="90"/>
      <c r="Q518" s="91"/>
      <c r="R518" s="91"/>
      <c r="S518" s="113"/>
      <c r="T518" s="120"/>
    </row>
    <row r="519" spans="1:20" ht="18" x14ac:dyDescent="0.25">
      <c r="A519" s="28"/>
      <c r="B519" s="297" t="s">
        <v>111</v>
      </c>
      <c r="C519" s="297"/>
      <c r="D519" s="297"/>
      <c r="E519" s="297"/>
      <c r="F519" s="297"/>
      <c r="G519" s="297"/>
      <c r="H519" s="297"/>
      <c r="I519" s="297"/>
      <c r="J519" s="297"/>
      <c r="K519" s="297"/>
      <c r="L519" s="93">
        <f>SUM(L503:L515)</f>
        <v>0</v>
      </c>
      <c r="M519" s="94" t="str">
        <f>IF(L511=0,"",L511/B503)</f>
        <v/>
      </c>
      <c r="N519" s="94" t="str">
        <f>IF(L519=0,"",L519/B503)</f>
        <v/>
      </c>
      <c r="O519" s="94" t="str">
        <f>IF(L511=0,"",N519-M519)</f>
        <v/>
      </c>
      <c r="P519" s="3"/>
      <c r="Q519" s="29"/>
      <c r="R519" s="22"/>
      <c r="S519" s="3"/>
      <c r="T519" s="120"/>
    </row>
    <row r="520" spans="1:20" ht="12.75" customHeight="1" x14ac:dyDescent="0.2">
      <c r="L520" s="114"/>
      <c r="M520" s="3"/>
      <c r="O520" s="3"/>
    </row>
    <row r="521" spans="1:20" ht="12.75" customHeight="1" x14ac:dyDescent="0.2">
      <c r="L521" s="114"/>
      <c r="M521" s="3"/>
      <c r="O521" s="3"/>
    </row>
    <row r="522" spans="1:20" ht="26.25" x14ac:dyDescent="0.4">
      <c r="A522" s="166"/>
      <c r="B522" s="307" t="s">
        <v>99</v>
      </c>
      <c r="C522" s="307"/>
      <c r="D522" s="307"/>
      <c r="E522" s="307"/>
      <c r="F522" s="307"/>
      <c r="G522" s="307"/>
      <c r="H522" s="307"/>
      <c r="I522" s="307"/>
      <c r="J522" s="307"/>
      <c r="K522" s="307"/>
      <c r="L522" s="223" t="s">
        <v>124</v>
      </c>
      <c r="M522" s="57"/>
      <c r="N522" s="29"/>
      <c r="O522" s="3"/>
      <c r="P522" s="29"/>
      <c r="Q522" s="29"/>
      <c r="R522" s="29"/>
      <c r="S522" s="120"/>
      <c r="T522" s="120"/>
    </row>
    <row r="523" spans="1:20" ht="20.25" x14ac:dyDescent="0.2">
      <c r="A523" s="300" t="s">
        <v>10</v>
      </c>
      <c r="B523" s="301" t="s">
        <v>100</v>
      </c>
      <c r="C523" s="302"/>
      <c r="D523" s="302"/>
      <c r="E523" s="302"/>
      <c r="F523" s="302"/>
      <c r="G523" s="302"/>
      <c r="H523" s="302"/>
      <c r="I523" s="302"/>
      <c r="J523" s="302"/>
      <c r="K523" s="303"/>
      <c r="L523" s="304" t="s">
        <v>11</v>
      </c>
      <c r="M523" s="330" t="s">
        <v>3</v>
      </c>
      <c r="N523" s="330" t="s">
        <v>4</v>
      </c>
      <c r="O523" s="332" t="s">
        <v>5</v>
      </c>
      <c r="P523" s="330" t="s">
        <v>6</v>
      </c>
      <c r="Q523" s="328" t="s">
        <v>7</v>
      </c>
      <c r="R523" s="328" t="s">
        <v>8</v>
      </c>
      <c r="S523" s="296" t="s">
        <v>101</v>
      </c>
      <c r="T523" s="120"/>
    </row>
    <row r="524" spans="1:20" ht="15.75" x14ac:dyDescent="0.25">
      <c r="A524" s="295"/>
      <c r="B524" s="58" t="s">
        <v>102</v>
      </c>
      <c r="C524" s="58" t="s">
        <v>103</v>
      </c>
      <c r="D524" s="58" t="s">
        <v>104</v>
      </c>
      <c r="E524" s="58" t="s">
        <v>105</v>
      </c>
      <c r="F524" s="58" t="s">
        <v>106</v>
      </c>
      <c r="G524" s="58" t="s">
        <v>107</v>
      </c>
      <c r="H524" s="58" t="s">
        <v>108</v>
      </c>
      <c r="I524" s="58" t="s">
        <v>109</v>
      </c>
      <c r="J524" s="58" t="s">
        <v>110</v>
      </c>
      <c r="K524" s="58" t="s">
        <v>135</v>
      </c>
      <c r="L524" s="317"/>
      <c r="M524" s="331"/>
      <c r="N524" s="331"/>
      <c r="O524" s="333"/>
      <c r="P524" s="331"/>
      <c r="Q524" s="329"/>
      <c r="R524" s="329"/>
      <c r="S524" s="295"/>
      <c r="T524" s="120"/>
    </row>
    <row r="525" spans="1:20" ht="15.75" customHeight="1" x14ac:dyDescent="0.25">
      <c r="A525" s="58">
        <v>2202</v>
      </c>
      <c r="B525" s="154">
        <v>75</v>
      </c>
      <c r="C525" s="154"/>
      <c r="D525" s="154"/>
      <c r="E525" s="154"/>
      <c r="F525" s="154"/>
      <c r="G525" s="154"/>
      <c r="H525" s="154"/>
      <c r="I525" s="154"/>
      <c r="J525" s="154"/>
      <c r="K525" s="154"/>
      <c r="L525" s="144"/>
      <c r="M525" s="234"/>
      <c r="N525" s="235"/>
      <c r="O525" s="236"/>
      <c r="P525" s="243"/>
      <c r="Q525" s="63">
        <f>B525</f>
        <v>75</v>
      </c>
      <c r="R525" s="244"/>
      <c r="S525" s="243"/>
      <c r="T525" s="120"/>
    </row>
    <row r="526" spans="1:20" ht="15.75" customHeight="1" x14ac:dyDescent="0.25">
      <c r="A526" s="58">
        <v>2301</v>
      </c>
      <c r="B526" s="154"/>
      <c r="C526" s="154">
        <v>31</v>
      </c>
      <c r="D526" s="154"/>
      <c r="E526" s="154"/>
      <c r="F526" s="154"/>
      <c r="G526" s="154"/>
      <c r="H526" s="154"/>
      <c r="I526" s="154"/>
      <c r="J526" s="154"/>
      <c r="K526" s="154"/>
      <c r="L526" s="144"/>
      <c r="M526" s="237"/>
      <c r="N526" s="129"/>
      <c r="O526" s="238"/>
      <c r="P526" s="67">
        <f>IF(C526=0,"",C526/B525)</f>
        <v>0.41333333333333333</v>
      </c>
      <c r="Q526" s="68">
        <v>31</v>
      </c>
      <c r="R526" s="245">
        <f t="shared" ref="R526:R533" si="72">IF(Q526=0,"",Q526/Q525)</f>
        <v>0.41333333333333333</v>
      </c>
      <c r="S526" s="245">
        <f t="shared" ref="S526:S533" si="73">IF(Q526=0,"",100%-R526)</f>
        <v>0.58666666666666667</v>
      </c>
      <c r="T526" s="120"/>
    </row>
    <row r="527" spans="1:20" ht="15.75" customHeight="1" x14ac:dyDescent="0.25">
      <c r="A527" s="58">
        <v>2302</v>
      </c>
      <c r="B527" s="154"/>
      <c r="C527" s="154"/>
      <c r="D527" s="154">
        <v>26</v>
      </c>
      <c r="E527" s="154"/>
      <c r="F527" s="154"/>
      <c r="G527" s="154"/>
      <c r="H527" s="154"/>
      <c r="I527" s="154"/>
      <c r="J527" s="154"/>
      <c r="K527" s="154"/>
      <c r="L527" s="144"/>
      <c r="M527" s="237"/>
      <c r="N527" s="129"/>
      <c r="O527" s="238"/>
      <c r="P527" s="67">
        <f>IF(D527=0,"",D527/C526)</f>
        <v>0.83870967741935487</v>
      </c>
      <c r="Q527" s="68">
        <v>27</v>
      </c>
      <c r="R527" s="245">
        <f t="shared" si="72"/>
        <v>0.87096774193548387</v>
      </c>
      <c r="S527" s="245">
        <f t="shared" si="73"/>
        <v>0.12903225806451613</v>
      </c>
      <c r="T527" s="8">
        <f>Q527/Q525</f>
        <v>0.36</v>
      </c>
    </row>
    <row r="528" spans="1:20" ht="15.75" customHeight="1" x14ac:dyDescent="0.25">
      <c r="A528" s="58">
        <v>2401</v>
      </c>
      <c r="B528" s="154"/>
      <c r="C528" s="154"/>
      <c r="D528" s="154"/>
      <c r="E528" s="154">
        <v>23</v>
      </c>
      <c r="F528" s="154"/>
      <c r="G528" s="154"/>
      <c r="H528" s="154"/>
      <c r="I528" s="154"/>
      <c r="J528" s="154"/>
      <c r="K528" s="154"/>
      <c r="L528" s="144"/>
      <c r="M528" s="237"/>
      <c r="N528" s="129"/>
      <c r="O528" s="238"/>
      <c r="P528" s="67">
        <f>IF(E528=0,"",E528/D527)</f>
        <v>0.88461538461538458</v>
      </c>
      <c r="Q528" s="68">
        <v>27</v>
      </c>
      <c r="R528" s="245">
        <f t="shared" si="72"/>
        <v>1</v>
      </c>
      <c r="S528" s="245">
        <f t="shared" si="73"/>
        <v>0</v>
      </c>
      <c r="T528" s="120"/>
    </row>
    <row r="529" spans="1:20" ht="15.75" customHeight="1" x14ac:dyDescent="0.25">
      <c r="A529" s="58">
        <v>2402</v>
      </c>
      <c r="B529" s="154"/>
      <c r="C529" s="154"/>
      <c r="D529" s="154"/>
      <c r="E529" s="154"/>
      <c r="F529" s="154">
        <v>20</v>
      </c>
      <c r="G529" s="154"/>
      <c r="H529" s="154"/>
      <c r="I529" s="154"/>
      <c r="J529" s="154"/>
      <c r="K529" s="154"/>
      <c r="L529" s="144"/>
      <c r="M529" s="237"/>
      <c r="N529" s="129"/>
      <c r="O529" s="238"/>
      <c r="P529" s="67">
        <f>IF(F529=0,"",F529/E528)</f>
        <v>0.86956521739130432</v>
      </c>
      <c r="Q529" s="68">
        <v>27</v>
      </c>
      <c r="R529" s="245">
        <f t="shared" si="72"/>
        <v>1</v>
      </c>
      <c r="S529" s="245">
        <f t="shared" si="73"/>
        <v>0</v>
      </c>
      <c r="T529" s="120"/>
    </row>
    <row r="530" spans="1:20" ht="15.75" customHeight="1" x14ac:dyDescent="0.25">
      <c r="A530" s="58">
        <v>2501</v>
      </c>
      <c r="B530" s="154"/>
      <c r="C530" s="154"/>
      <c r="D530" s="154"/>
      <c r="E530" s="154"/>
      <c r="F530" s="154"/>
      <c r="G530" s="154">
        <v>19</v>
      </c>
      <c r="H530" s="154"/>
      <c r="I530" s="154"/>
      <c r="J530" s="154"/>
      <c r="K530" s="154"/>
      <c r="L530" s="144"/>
      <c r="M530" s="237"/>
      <c r="N530" s="129"/>
      <c r="O530" s="238"/>
      <c r="P530" s="67">
        <f>IF(G530=0,"",G530/F529)</f>
        <v>0.95</v>
      </c>
      <c r="Q530" s="68">
        <v>25</v>
      </c>
      <c r="R530" s="245">
        <f t="shared" si="72"/>
        <v>0.92592592592592593</v>
      </c>
      <c r="S530" s="245">
        <f t="shared" si="73"/>
        <v>7.407407407407407E-2</v>
      </c>
      <c r="T530" s="120"/>
    </row>
    <row r="531" spans="1:20" ht="15.75" customHeight="1" x14ac:dyDescent="0.25">
      <c r="A531" s="58">
        <v>2502</v>
      </c>
      <c r="B531" s="154"/>
      <c r="C531" s="154"/>
      <c r="D531" s="154"/>
      <c r="E531" s="154"/>
      <c r="F531" s="154"/>
      <c r="G531" s="154"/>
      <c r="H531" s="154">
        <v>19</v>
      </c>
      <c r="I531" s="154"/>
      <c r="J531" s="154"/>
      <c r="K531" s="154"/>
      <c r="L531" s="144"/>
      <c r="M531" s="237"/>
      <c r="N531" s="129"/>
      <c r="O531" s="238"/>
      <c r="P531" s="67">
        <f>IF(H531=0,"",H531/G530)</f>
        <v>1</v>
      </c>
      <c r="Q531" s="68">
        <v>25</v>
      </c>
      <c r="R531" s="245">
        <f t="shared" si="72"/>
        <v>1</v>
      </c>
      <c r="S531" s="245">
        <f t="shared" si="73"/>
        <v>0</v>
      </c>
      <c r="T531" s="120"/>
    </row>
    <row r="532" spans="1:20" ht="15.75" customHeight="1" x14ac:dyDescent="0.25">
      <c r="A532" s="58">
        <v>2601</v>
      </c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44"/>
      <c r="M532" s="237"/>
      <c r="N532" s="129"/>
      <c r="O532" s="238"/>
      <c r="P532" s="67" t="str">
        <f>IF(I532=0,"",I532/H531)</f>
        <v/>
      </c>
      <c r="Q532" s="68"/>
      <c r="R532" s="245" t="str">
        <f t="shared" si="72"/>
        <v/>
      </c>
      <c r="S532" s="245" t="str">
        <f t="shared" si="73"/>
        <v/>
      </c>
      <c r="T532" s="120"/>
    </row>
    <row r="533" spans="1:20" ht="15.75" customHeight="1" x14ac:dyDescent="0.25">
      <c r="A533" s="58">
        <v>2602</v>
      </c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44"/>
      <c r="M533" s="237"/>
      <c r="N533" s="129"/>
      <c r="O533" s="238"/>
      <c r="P533" s="71" t="str">
        <f>IF(K533=0,"",K533/J532)</f>
        <v/>
      </c>
      <c r="Q533" s="68"/>
      <c r="R533" s="71" t="str">
        <f t="shared" si="72"/>
        <v/>
      </c>
      <c r="S533" s="71" t="str">
        <f t="shared" si="73"/>
        <v/>
      </c>
      <c r="T533" s="120"/>
    </row>
    <row r="534" spans="1:20" ht="15.75" customHeight="1" x14ac:dyDescent="0.25">
      <c r="A534" s="58">
        <v>2701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44"/>
      <c r="M534" s="237"/>
      <c r="N534" s="129"/>
      <c r="O534" s="239"/>
      <c r="P534" s="71" t="str">
        <f>IF(K534=0,"",K534/J533)</f>
        <v/>
      </c>
      <c r="Q534" s="68"/>
      <c r="R534" s="71" t="str">
        <f t="shared" ref="R534" si="74">IF(Q534=0,"",Q534/Q533)</f>
        <v/>
      </c>
      <c r="S534" s="71" t="str">
        <f t="shared" ref="S534" si="75">IF(Q534=0,"",100%-R534)</f>
        <v/>
      </c>
      <c r="T534" s="120"/>
    </row>
    <row r="535" spans="1:20" ht="15.75" customHeight="1" x14ac:dyDescent="0.25">
      <c r="A535" s="58">
        <v>2702</v>
      </c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44"/>
      <c r="M535" s="237"/>
      <c r="N535" s="129"/>
      <c r="O535" s="239"/>
      <c r="P535" s="247"/>
      <c r="Q535" s="109"/>
      <c r="R535" s="248"/>
      <c r="S535" s="247"/>
      <c r="T535" s="120"/>
    </row>
    <row r="536" spans="1:20" ht="15.75" customHeight="1" x14ac:dyDescent="0.25">
      <c r="A536" s="58">
        <v>2801</v>
      </c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44"/>
      <c r="M536" s="237"/>
      <c r="N536" s="129"/>
      <c r="O536" s="239"/>
      <c r="P536" s="247"/>
      <c r="Q536" s="109"/>
      <c r="R536" s="248"/>
      <c r="S536" s="247"/>
      <c r="T536" s="120"/>
    </row>
    <row r="537" spans="1:20" ht="15.75" customHeight="1" x14ac:dyDescent="0.25">
      <c r="A537" s="58">
        <v>2802</v>
      </c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44"/>
      <c r="M537" s="237"/>
      <c r="N537" s="129"/>
      <c r="O537" s="239"/>
      <c r="P537" s="129"/>
      <c r="Q537" s="239"/>
      <c r="R537" s="124"/>
      <c r="S537" s="247"/>
      <c r="T537" s="120"/>
    </row>
    <row r="538" spans="1:20" ht="15.75" customHeight="1" x14ac:dyDescent="0.25">
      <c r="A538" s="58">
        <v>2901</v>
      </c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44"/>
      <c r="M538" s="237"/>
      <c r="N538" s="129"/>
      <c r="O538" s="239"/>
      <c r="P538" s="197" t="s">
        <v>83</v>
      </c>
      <c r="Q538" s="82"/>
      <c r="R538" s="111" t="str">
        <f>IF(SUM(L531:L534)=0,"",SUM(L531:L534))</f>
        <v/>
      </c>
      <c r="S538" s="199" t="s">
        <v>11</v>
      </c>
      <c r="T538" s="120"/>
    </row>
    <row r="539" spans="1:20" ht="15.75" customHeight="1" x14ac:dyDescent="0.25">
      <c r="A539" s="58">
        <v>2902</v>
      </c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44"/>
      <c r="M539" s="237"/>
      <c r="N539" s="129"/>
      <c r="O539" s="239"/>
      <c r="P539" s="198" t="s">
        <v>85</v>
      </c>
      <c r="Q539" s="86" t="str">
        <f>IF(Q538/B525=0,"",Q538/B525)</f>
        <v/>
      </c>
      <c r="R539" s="112" t="e">
        <f>IF(Q538/R538=0,"",Q538/R538)</f>
        <v>#VALUE!</v>
      </c>
      <c r="S539" s="200" t="s">
        <v>86</v>
      </c>
      <c r="T539" s="120"/>
    </row>
    <row r="540" spans="1:20" ht="15.75" customHeight="1" x14ac:dyDescent="0.25">
      <c r="A540" s="58">
        <v>3001</v>
      </c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44"/>
      <c r="M540" s="240"/>
      <c r="N540" s="241"/>
      <c r="O540" s="242"/>
      <c r="P540" s="90"/>
      <c r="Q540" s="91"/>
      <c r="R540" s="91"/>
      <c r="S540" s="113"/>
      <c r="T540" s="120"/>
    </row>
    <row r="541" spans="1:20" ht="18" x14ac:dyDescent="0.25">
      <c r="A541" s="28"/>
      <c r="B541" s="297" t="s">
        <v>111</v>
      </c>
      <c r="C541" s="297"/>
      <c r="D541" s="297"/>
      <c r="E541" s="297"/>
      <c r="F541" s="297"/>
      <c r="G541" s="297"/>
      <c r="H541" s="297"/>
      <c r="I541" s="297"/>
      <c r="J541" s="297"/>
      <c r="K541" s="297"/>
      <c r="L541" s="93">
        <f>SUM(L525:L537)</f>
        <v>0</v>
      </c>
      <c r="M541" s="94" t="str">
        <f>IF(L533=0,"",L533/B525)</f>
        <v/>
      </c>
      <c r="N541" s="94" t="str">
        <f>IF(L541=0,"",L541/B525)</f>
        <v/>
      </c>
      <c r="O541" s="94" t="str">
        <f>IF(L533=0,"",N541-M541)</f>
        <v/>
      </c>
      <c r="P541" s="3"/>
      <c r="Q541" s="29"/>
      <c r="R541" s="22"/>
      <c r="S541" s="3"/>
      <c r="T541" s="120"/>
    </row>
    <row r="542" spans="1:20" ht="12.75" customHeight="1" x14ac:dyDescent="0.2">
      <c r="L542" s="114"/>
      <c r="M542" s="3"/>
      <c r="O542" s="3"/>
    </row>
    <row r="543" spans="1:20" ht="12.75" customHeight="1" x14ac:dyDescent="0.2">
      <c r="L543" s="114"/>
      <c r="M543" s="3"/>
      <c r="O543" s="3"/>
    </row>
    <row r="544" spans="1:20" ht="26.25" x14ac:dyDescent="0.4">
      <c r="A544" s="166"/>
      <c r="B544" s="307" t="s">
        <v>99</v>
      </c>
      <c r="C544" s="307"/>
      <c r="D544" s="307"/>
      <c r="E544" s="307"/>
      <c r="F544" s="307"/>
      <c r="G544" s="307"/>
      <c r="H544" s="307"/>
      <c r="I544" s="307"/>
      <c r="J544" s="307"/>
      <c r="K544" s="307"/>
      <c r="L544" s="223" t="s">
        <v>143</v>
      </c>
      <c r="M544" s="57"/>
      <c r="N544" s="29"/>
      <c r="O544" s="3"/>
      <c r="P544" s="29"/>
      <c r="Q544" s="29"/>
      <c r="R544" s="29"/>
      <c r="S544" s="120"/>
      <c r="T544" s="120"/>
    </row>
    <row r="545" spans="1:20" ht="20.25" x14ac:dyDescent="0.2">
      <c r="A545" s="300" t="s">
        <v>10</v>
      </c>
      <c r="B545" s="301" t="s">
        <v>100</v>
      </c>
      <c r="C545" s="302"/>
      <c r="D545" s="302"/>
      <c r="E545" s="302"/>
      <c r="F545" s="302"/>
      <c r="G545" s="302"/>
      <c r="H545" s="302"/>
      <c r="I545" s="302"/>
      <c r="J545" s="302"/>
      <c r="K545" s="303"/>
      <c r="L545" s="304" t="s">
        <v>11</v>
      </c>
      <c r="M545" s="330" t="s">
        <v>3</v>
      </c>
      <c r="N545" s="330" t="s">
        <v>4</v>
      </c>
      <c r="O545" s="332" t="s">
        <v>5</v>
      </c>
      <c r="P545" s="330" t="s">
        <v>6</v>
      </c>
      <c r="Q545" s="328" t="s">
        <v>7</v>
      </c>
      <c r="R545" s="328" t="s">
        <v>8</v>
      </c>
      <c r="S545" s="296" t="s">
        <v>101</v>
      </c>
      <c r="T545" s="120"/>
    </row>
    <row r="546" spans="1:20" ht="15.75" x14ac:dyDescent="0.25">
      <c r="A546" s="295"/>
      <c r="B546" s="58" t="s">
        <v>102</v>
      </c>
      <c r="C546" s="58" t="s">
        <v>103</v>
      </c>
      <c r="D546" s="58" t="s">
        <v>104</v>
      </c>
      <c r="E546" s="58" t="s">
        <v>105</v>
      </c>
      <c r="F546" s="58" t="s">
        <v>106</v>
      </c>
      <c r="G546" s="58" t="s">
        <v>107</v>
      </c>
      <c r="H546" s="58" t="s">
        <v>108</v>
      </c>
      <c r="I546" s="58" t="s">
        <v>109</v>
      </c>
      <c r="J546" s="58" t="s">
        <v>110</v>
      </c>
      <c r="K546" s="58" t="s">
        <v>135</v>
      </c>
      <c r="L546" s="317"/>
      <c r="M546" s="331"/>
      <c r="N546" s="331"/>
      <c r="O546" s="333"/>
      <c r="P546" s="331"/>
      <c r="Q546" s="329"/>
      <c r="R546" s="329"/>
      <c r="S546" s="295"/>
      <c r="T546" s="120"/>
    </row>
    <row r="547" spans="1:20" ht="15.75" customHeight="1" x14ac:dyDescent="0.25">
      <c r="A547" s="58">
        <v>2302</v>
      </c>
      <c r="B547" s="154">
        <v>54</v>
      </c>
      <c r="C547" s="154"/>
      <c r="D547" s="154"/>
      <c r="E547" s="154"/>
      <c r="F547" s="154"/>
      <c r="G547" s="154"/>
      <c r="H547" s="154"/>
      <c r="I547" s="154"/>
      <c r="J547" s="154"/>
      <c r="K547" s="154"/>
      <c r="L547" s="144"/>
      <c r="M547" s="234"/>
      <c r="N547" s="235"/>
      <c r="O547" s="236"/>
      <c r="P547" s="243"/>
      <c r="Q547" s="63">
        <f>B547</f>
        <v>54</v>
      </c>
      <c r="R547" s="244"/>
      <c r="S547" s="243"/>
      <c r="T547" s="120"/>
    </row>
    <row r="548" spans="1:20" ht="15.75" customHeight="1" x14ac:dyDescent="0.25">
      <c r="A548" s="58">
        <v>2401</v>
      </c>
      <c r="B548" s="154"/>
      <c r="C548" s="154">
        <v>35</v>
      </c>
      <c r="D548" s="154"/>
      <c r="E548" s="154"/>
      <c r="F548" s="154"/>
      <c r="G548" s="154"/>
      <c r="H548" s="154"/>
      <c r="I548" s="154"/>
      <c r="J548" s="154"/>
      <c r="K548" s="154"/>
      <c r="L548" s="144"/>
      <c r="M548" s="237"/>
      <c r="N548" s="129"/>
      <c r="O548" s="238"/>
      <c r="P548" s="67">
        <f>IF(C548=0,"",C548/B547)</f>
        <v>0.64814814814814814</v>
      </c>
      <c r="Q548" s="68">
        <v>35</v>
      </c>
      <c r="R548" s="245">
        <f t="shared" ref="R548:R555" si="76">IF(Q548=0,"",Q548/Q547)</f>
        <v>0.64814814814814814</v>
      </c>
      <c r="S548" s="245">
        <f t="shared" ref="S548:S555" si="77">IF(Q548=0,"",100%-R548)</f>
        <v>0.35185185185185186</v>
      </c>
      <c r="T548" s="120"/>
    </row>
    <row r="549" spans="1:20" ht="15.75" customHeight="1" x14ac:dyDescent="0.25">
      <c r="A549" s="58">
        <v>2402</v>
      </c>
      <c r="B549" s="154"/>
      <c r="C549" s="154"/>
      <c r="D549" s="154">
        <v>25</v>
      </c>
      <c r="E549" s="154"/>
      <c r="F549" s="154"/>
      <c r="G549" s="154"/>
      <c r="H549" s="154"/>
      <c r="I549" s="154"/>
      <c r="J549" s="154"/>
      <c r="K549" s="154"/>
      <c r="L549" s="144"/>
      <c r="M549" s="237"/>
      <c r="N549" s="129"/>
      <c r="O549" s="238"/>
      <c r="P549" s="67">
        <f>IF(D549=0,"",D549/C548)</f>
        <v>0.7142857142857143</v>
      </c>
      <c r="Q549" s="68">
        <v>27</v>
      </c>
      <c r="R549" s="245">
        <f t="shared" si="76"/>
        <v>0.77142857142857146</v>
      </c>
      <c r="S549" s="245">
        <f t="shared" si="77"/>
        <v>0.22857142857142854</v>
      </c>
      <c r="T549" s="8">
        <f>Q549/Q547</f>
        <v>0.5</v>
      </c>
    </row>
    <row r="550" spans="1:20" ht="15.75" customHeight="1" x14ac:dyDescent="0.25">
      <c r="A550" s="58">
        <v>2501</v>
      </c>
      <c r="B550" s="154"/>
      <c r="C550" s="154"/>
      <c r="D550" s="154"/>
      <c r="E550" s="154">
        <v>19</v>
      </c>
      <c r="F550" s="154"/>
      <c r="G550" s="154"/>
      <c r="H550" s="154"/>
      <c r="I550" s="154"/>
      <c r="J550" s="154"/>
      <c r="K550" s="154"/>
      <c r="L550" s="144"/>
      <c r="M550" s="237"/>
      <c r="N550" s="129"/>
      <c r="O550" s="238"/>
      <c r="P550" s="67">
        <f>IF(E550=0,"",E550/D549)</f>
        <v>0.76</v>
      </c>
      <c r="Q550" s="68">
        <v>23</v>
      </c>
      <c r="R550" s="245">
        <f t="shared" si="76"/>
        <v>0.85185185185185186</v>
      </c>
      <c r="S550" s="245">
        <f t="shared" si="77"/>
        <v>0.14814814814814814</v>
      </c>
      <c r="T550" s="120"/>
    </row>
    <row r="551" spans="1:20" ht="15.75" customHeight="1" x14ac:dyDescent="0.25">
      <c r="A551" s="58">
        <v>2502</v>
      </c>
      <c r="B551" s="154"/>
      <c r="C551" s="154"/>
      <c r="D551" s="154"/>
      <c r="E551" s="154"/>
      <c r="F551" s="154">
        <v>18</v>
      </c>
      <c r="G551" s="154"/>
      <c r="H551" s="154"/>
      <c r="I551" s="154"/>
      <c r="J551" s="154"/>
      <c r="K551" s="154"/>
      <c r="L551" s="144"/>
      <c r="M551" s="237"/>
      <c r="N551" s="129"/>
      <c r="O551" s="238"/>
      <c r="P551" s="67">
        <f>IF(F551=0,"",F551/E550)</f>
        <v>0.94736842105263153</v>
      </c>
      <c r="Q551" s="68">
        <v>23</v>
      </c>
      <c r="R551" s="245">
        <f t="shared" si="76"/>
        <v>1</v>
      </c>
      <c r="S551" s="245">
        <f t="shared" si="77"/>
        <v>0</v>
      </c>
      <c r="T551" s="120"/>
    </row>
    <row r="552" spans="1:20" ht="15.75" customHeight="1" x14ac:dyDescent="0.25">
      <c r="A552" s="58">
        <v>2601</v>
      </c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44"/>
      <c r="M552" s="237"/>
      <c r="N552" s="129"/>
      <c r="O552" s="238"/>
      <c r="P552" s="67" t="str">
        <f>IF(G552=0,"",G552/F551)</f>
        <v/>
      </c>
      <c r="Q552" s="68"/>
      <c r="R552" s="245" t="str">
        <f t="shared" si="76"/>
        <v/>
      </c>
      <c r="S552" s="245" t="str">
        <f t="shared" si="77"/>
        <v/>
      </c>
      <c r="T552" s="120"/>
    </row>
    <row r="553" spans="1:20" ht="15.75" customHeight="1" x14ac:dyDescent="0.25">
      <c r="A553" s="58">
        <v>2602</v>
      </c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44"/>
      <c r="M553" s="237"/>
      <c r="N553" s="129"/>
      <c r="O553" s="238"/>
      <c r="P553" s="67" t="str">
        <f>IF(H553=0,"",H553/G552)</f>
        <v/>
      </c>
      <c r="Q553" s="68"/>
      <c r="R553" s="245" t="str">
        <f t="shared" si="76"/>
        <v/>
      </c>
      <c r="S553" s="245" t="str">
        <f t="shared" si="77"/>
        <v/>
      </c>
      <c r="T553" s="120"/>
    </row>
    <row r="554" spans="1:20" ht="15.75" customHeight="1" x14ac:dyDescent="0.25">
      <c r="A554" s="58">
        <v>2701</v>
      </c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44"/>
      <c r="M554" s="237"/>
      <c r="N554" s="129"/>
      <c r="O554" s="238"/>
      <c r="P554" s="67" t="str">
        <f>IF(I554=0,"",I554/H553)</f>
        <v/>
      </c>
      <c r="Q554" s="68"/>
      <c r="R554" s="245" t="str">
        <f t="shared" si="76"/>
        <v/>
      </c>
      <c r="S554" s="245" t="str">
        <f t="shared" si="77"/>
        <v/>
      </c>
      <c r="T554" s="120"/>
    </row>
    <row r="555" spans="1:20" ht="15.75" customHeight="1" x14ac:dyDescent="0.25">
      <c r="A555" s="58">
        <v>2702</v>
      </c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44"/>
      <c r="M555" s="237"/>
      <c r="N555" s="129"/>
      <c r="O555" s="238"/>
      <c r="P555" s="71" t="str">
        <f>IF(K555=0,"",K555/J554)</f>
        <v/>
      </c>
      <c r="Q555" s="68"/>
      <c r="R555" s="71" t="str">
        <f t="shared" si="76"/>
        <v/>
      </c>
      <c r="S555" s="71" t="str">
        <f t="shared" si="77"/>
        <v/>
      </c>
      <c r="T555" s="120"/>
    </row>
    <row r="556" spans="1:20" ht="15.75" customHeight="1" x14ac:dyDescent="0.25">
      <c r="A556" s="58">
        <v>2801</v>
      </c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44"/>
      <c r="M556" s="237"/>
      <c r="N556" s="129"/>
      <c r="O556" s="239"/>
      <c r="P556" s="71" t="str">
        <f>IF(K556=0,"",K556/J555)</f>
        <v/>
      </c>
      <c r="Q556" s="68"/>
      <c r="R556" s="71" t="str">
        <f t="shared" ref="R556" si="78">IF(Q556=0,"",Q556/Q555)</f>
        <v/>
      </c>
      <c r="S556" s="71" t="str">
        <f t="shared" ref="S556" si="79">IF(Q556=0,"",100%-R556)</f>
        <v/>
      </c>
      <c r="T556" s="120"/>
    </row>
    <row r="557" spans="1:20" ht="15.75" customHeight="1" x14ac:dyDescent="0.25">
      <c r="A557" s="58">
        <v>2802</v>
      </c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44"/>
      <c r="M557" s="237"/>
      <c r="N557" s="129"/>
      <c r="O557" s="239"/>
      <c r="P557" s="247"/>
      <c r="Q557" s="109"/>
      <c r="R557" s="248"/>
      <c r="S557" s="247"/>
      <c r="T557" s="120"/>
    </row>
    <row r="558" spans="1:20" ht="15.75" customHeight="1" x14ac:dyDescent="0.25">
      <c r="A558" s="58">
        <v>2901</v>
      </c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44"/>
      <c r="M558" s="237"/>
      <c r="N558" s="129"/>
      <c r="O558" s="239"/>
      <c r="P558" s="247"/>
      <c r="Q558" s="109"/>
      <c r="R558" s="248"/>
      <c r="S558" s="247"/>
      <c r="T558" s="120"/>
    </row>
    <row r="559" spans="1:20" ht="15.75" customHeight="1" x14ac:dyDescent="0.25">
      <c r="A559" s="58">
        <v>2902</v>
      </c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44"/>
      <c r="M559" s="237"/>
      <c r="N559" s="129"/>
      <c r="O559" s="239"/>
      <c r="P559" s="129"/>
      <c r="Q559" s="239"/>
      <c r="R559" s="124"/>
      <c r="S559" s="247"/>
      <c r="T559" s="120"/>
    </row>
    <row r="560" spans="1:20" ht="15.75" customHeight="1" x14ac:dyDescent="0.25">
      <c r="A560" s="58">
        <v>3001</v>
      </c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44"/>
      <c r="M560" s="237"/>
      <c r="N560" s="129"/>
      <c r="O560" s="239"/>
      <c r="P560" s="197" t="s">
        <v>83</v>
      </c>
      <c r="Q560" s="82"/>
      <c r="R560" s="111" t="str">
        <f>IF(SUM(L553:L556)=0,"",SUM(L553:L556))</f>
        <v/>
      </c>
      <c r="S560" s="199" t="s">
        <v>11</v>
      </c>
      <c r="T560" s="120"/>
    </row>
    <row r="561" spans="1:20" ht="15.75" customHeight="1" x14ac:dyDescent="0.25">
      <c r="A561" s="58">
        <v>3002</v>
      </c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44"/>
      <c r="M561" s="237"/>
      <c r="N561" s="129"/>
      <c r="O561" s="239"/>
      <c r="P561" s="198" t="s">
        <v>85</v>
      </c>
      <c r="Q561" s="86" t="str">
        <f>IF(Q560/B547=0,"",Q560/B547)</f>
        <v/>
      </c>
      <c r="R561" s="112" t="e">
        <f>IF(Q560/R560=0,"",Q560/R560)</f>
        <v>#VALUE!</v>
      </c>
      <c r="S561" s="200" t="s">
        <v>86</v>
      </c>
      <c r="T561" s="120"/>
    </row>
    <row r="562" spans="1:20" ht="15.75" customHeight="1" x14ac:dyDescent="0.25">
      <c r="A562" s="58">
        <v>3101</v>
      </c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44"/>
      <c r="M562" s="240"/>
      <c r="N562" s="241"/>
      <c r="O562" s="242"/>
      <c r="P562" s="90"/>
      <c r="Q562" s="91"/>
      <c r="R562" s="91"/>
      <c r="S562" s="113"/>
      <c r="T562" s="120"/>
    </row>
    <row r="563" spans="1:20" ht="18" x14ac:dyDescent="0.25">
      <c r="A563" s="28"/>
      <c r="B563" s="297" t="s">
        <v>111</v>
      </c>
      <c r="C563" s="297"/>
      <c r="D563" s="297"/>
      <c r="E563" s="297"/>
      <c r="F563" s="297"/>
      <c r="G563" s="297"/>
      <c r="H563" s="297"/>
      <c r="I563" s="297"/>
      <c r="J563" s="297"/>
      <c r="K563" s="297"/>
      <c r="L563" s="93">
        <f>SUM(L547:L559)</f>
        <v>0</v>
      </c>
      <c r="M563" s="94" t="str">
        <f>IF(L555=0,"",L555/B547)</f>
        <v/>
      </c>
      <c r="N563" s="94" t="str">
        <f>IF(L563=0,"",L563/B547)</f>
        <v/>
      </c>
      <c r="O563" s="94" t="str">
        <f>IF(L555=0,"",N563-M563)</f>
        <v/>
      </c>
      <c r="P563" s="3"/>
      <c r="Q563" s="29"/>
      <c r="R563" s="22"/>
      <c r="S563" s="3"/>
      <c r="T563" s="120"/>
    </row>
    <row r="564" spans="1:20" ht="12.75" customHeight="1" x14ac:dyDescent="0.2">
      <c r="L564" s="114"/>
      <c r="M564" s="3"/>
      <c r="O564" s="3"/>
    </row>
    <row r="565" spans="1:20" ht="12.75" customHeight="1" x14ac:dyDescent="0.2">
      <c r="L565" s="114"/>
      <c r="M565" s="3"/>
      <c r="O565" s="3"/>
    </row>
    <row r="566" spans="1:20" ht="26.25" x14ac:dyDescent="0.4">
      <c r="A566" s="166"/>
      <c r="B566" s="307" t="s">
        <v>99</v>
      </c>
      <c r="C566" s="307"/>
      <c r="D566" s="307"/>
      <c r="E566" s="307"/>
      <c r="F566" s="307"/>
      <c r="G566" s="307"/>
      <c r="H566" s="307"/>
      <c r="I566" s="307"/>
      <c r="J566" s="307"/>
      <c r="K566" s="307"/>
      <c r="L566" s="223" t="s">
        <v>145</v>
      </c>
      <c r="M566" s="57"/>
      <c r="N566" s="29"/>
      <c r="O566" s="3"/>
      <c r="P566" s="29"/>
      <c r="Q566" s="29"/>
      <c r="R566" s="29"/>
      <c r="S566" s="120"/>
      <c r="T566" s="120"/>
    </row>
    <row r="567" spans="1:20" ht="20.25" x14ac:dyDescent="0.2">
      <c r="A567" s="300" t="s">
        <v>10</v>
      </c>
      <c r="B567" s="301" t="s">
        <v>100</v>
      </c>
      <c r="C567" s="302"/>
      <c r="D567" s="302"/>
      <c r="E567" s="302"/>
      <c r="F567" s="302"/>
      <c r="G567" s="302"/>
      <c r="H567" s="302"/>
      <c r="I567" s="302"/>
      <c r="J567" s="302"/>
      <c r="K567" s="303"/>
      <c r="L567" s="304" t="s">
        <v>11</v>
      </c>
      <c r="M567" s="330" t="s">
        <v>3</v>
      </c>
      <c r="N567" s="330" t="s">
        <v>4</v>
      </c>
      <c r="O567" s="332" t="s">
        <v>5</v>
      </c>
      <c r="P567" s="330" t="s">
        <v>6</v>
      </c>
      <c r="Q567" s="328" t="s">
        <v>7</v>
      </c>
      <c r="R567" s="328" t="s">
        <v>8</v>
      </c>
      <c r="S567" s="296" t="s">
        <v>101</v>
      </c>
      <c r="T567" s="120"/>
    </row>
    <row r="568" spans="1:20" ht="15.75" x14ac:dyDescent="0.25">
      <c r="A568" s="295"/>
      <c r="B568" s="58" t="s">
        <v>102</v>
      </c>
      <c r="C568" s="58" t="s">
        <v>103</v>
      </c>
      <c r="D568" s="58" t="s">
        <v>104</v>
      </c>
      <c r="E568" s="58" t="s">
        <v>105</v>
      </c>
      <c r="F568" s="58" t="s">
        <v>106</v>
      </c>
      <c r="G568" s="58" t="s">
        <v>107</v>
      </c>
      <c r="H568" s="58" t="s">
        <v>108</v>
      </c>
      <c r="I568" s="58" t="s">
        <v>109</v>
      </c>
      <c r="J568" s="58" t="s">
        <v>110</v>
      </c>
      <c r="K568" s="58" t="s">
        <v>135</v>
      </c>
      <c r="L568" s="317"/>
      <c r="M568" s="331"/>
      <c r="N568" s="331"/>
      <c r="O568" s="333"/>
      <c r="P568" s="331"/>
      <c r="Q568" s="329"/>
      <c r="R568" s="329"/>
      <c r="S568" s="295"/>
      <c r="T568" s="120"/>
    </row>
    <row r="569" spans="1:20" ht="15.75" customHeight="1" x14ac:dyDescent="0.25">
      <c r="A569" s="58">
        <v>2402</v>
      </c>
      <c r="B569" s="154">
        <v>47</v>
      </c>
      <c r="C569" s="154"/>
      <c r="D569" s="154"/>
      <c r="E569" s="154"/>
      <c r="F569" s="154"/>
      <c r="G569" s="154"/>
      <c r="H569" s="154"/>
      <c r="I569" s="154"/>
      <c r="J569" s="154"/>
      <c r="K569" s="154"/>
      <c r="L569" s="144"/>
      <c r="M569" s="234"/>
      <c r="N569" s="235"/>
      <c r="O569" s="236"/>
      <c r="P569" s="243"/>
      <c r="Q569" s="63">
        <f>B569</f>
        <v>47</v>
      </c>
      <c r="R569" s="244"/>
      <c r="S569" s="243"/>
      <c r="T569" s="120"/>
    </row>
    <row r="570" spans="1:20" ht="15.75" customHeight="1" x14ac:dyDescent="0.25">
      <c r="A570" s="58">
        <v>2501</v>
      </c>
      <c r="B570" s="154"/>
      <c r="C570" s="154">
        <v>28</v>
      </c>
      <c r="D570" s="154"/>
      <c r="E570" s="154"/>
      <c r="F570" s="154"/>
      <c r="G570" s="154"/>
      <c r="H570" s="154"/>
      <c r="I570" s="154"/>
      <c r="J570" s="154"/>
      <c r="K570" s="154"/>
      <c r="L570" s="144"/>
      <c r="M570" s="237"/>
      <c r="N570" s="129"/>
      <c r="O570" s="238"/>
      <c r="P570" s="67">
        <f>IF(C570=0,"",C570/B569)</f>
        <v>0.5957446808510638</v>
      </c>
      <c r="Q570" s="68">
        <v>28</v>
      </c>
      <c r="R570" s="245">
        <f t="shared" ref="R570:R577" si="80">IF(Q570=0,"",Q570/Q569)</f>
        <v>0.5957446808510638</v>
      </c>
      <c r="S570" s="245">
        <f t="shared" ref="S570:S577" si="81">IF(Q570=0,"",100%-R570)</f>
        <v>0.4042553191489362</v>
      </c>
      <c r="T570" s="120"/>
    </row>
    <row r="571" spans="1:20" ht="15.75" customHeight="1" x14ac:dyDescent="0.25">
      <c r="A571" s="58">
        <v>2502</v>
      </c>
      <c r="B571" s="154"/>
      <c r="C571" s="154"/>
      <c r="D571" s="154">
        <v>23</v>
      </c>
      <c r="E571" s="154"/>
      <c r="F571" s="154"/>
      <c r="G571" s="154"/>
      <c r="H571" s="154"/>
      <c r="I571" s="154"/>
      <c r="J571" s="154"/>
      <c r="K571" s="154"/>
      <c r="L571" s="144"/>
      <c r="M571" s="237"/>
      <c r="N571" s="129"/>
      <c r="O571" s="238"/>
      <c r="P571" s="67">
        <f>IF(D571=0,"",D571/C570)</f>
        <v>0.8214285714285714</v>
      </c>
      <c r="Q571" s="68">
        <v>25</v>
      </c>
      <c r="R571" s="245">
        <f t="shared" si="80"/>
        <v>0.8928571428571429</v>
      </c>
      <c r="S571" s="245">
        <f t="shared" si="81"/>
        <v>0.1071428571428571</v>
      </c>
      <c r="T571" s="8">
        <f>Q571/Q569</f>
        <v>0.53191489361702127</v>
      </c>
    </row>
    <row r="572" spans="1:20" ht="15.75" customHeight="1" x14ac:dyDescent="0.25">
      <c r="A572" s="58">
        <v>2601</v>
      </c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44"/>
      <c r="M572" s="237"/>
      <c r="N572" s="129"/>
      <c r="O572" s="238"/>
      <c r="P572" s="67" t="str">
        <f>IF(E572=0,"",E572/D571)</f>
        <v/>
      </c>
      <c r="Q572" s="68"/>
      <c r="R572" s="245" t="str">
        <f t="shared" si="80"/>
        <v/>
      </c>
      <c r="S572" s="245" t="str">
        <f t="shared" si="81"/>
        <v/>
      </c>
      <c r="T572" s="120"/>
    </row>
    <row r="573" spans="1:20" ht="15.75" customHeight="1" x14ac:dyDescent="0.25">
      <c r="A573" s="58">
        <v>2602</v>
      </c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44"/>
      <c r="M573" s="237"/>
      <c r="N573" s="129"/>
      <c r="O573" s="238"/>
      <c r="P573" s="67" t="str">
        <f>IF(F573=0,"",F573/E572)</f>
        <v/>
      </c>
      <c r="Q573" s="68"/>
      <c r="R573" s="245" t="str">
        <f t="shared" si="80"/>
        <v/>
      </c>
      <c r="S573" s="245" t="str">
        <f t="shared" si="81"/>
        <v/>
      </c>
      <c r="T573" s="120"/>
    </row>
    <row r="574" spans="1:20" ht="15.75" customHeight="1" x14ac:dyDescent="0.25">
      <c r="A574" s="58">
        <v>2701</v>
      </c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44"/>
      <c r="M574" s="237"/>
      <c r="N574" s="129"/>
      <c r="O574" s="238"/>
      <c r="P574" s="67" t="str">
        <f>IF(G574=0,"",G574/F573)</f>
        <v/>
      </c>
      <c r="Q574" s="68"/>
      <c r="R574" s="245" t="str">
        <f t="shared" si="80"/>
        <v/>
      </c>
      <c r="S574" s="245" t="str">
        <f t="shared" si="81"/>
        <v/>
      </c>
      <c r="T574" s="120"/>
    </row>
    <row r="575" spans="1:20" ht="15.75" customHeight="1" x14ac:dyDescent="0.25">
      <c r="A575" s="58">
        <v>2702</v>
      </c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44"/>
      <c r="M575" s="237"/>
      <c r="N575" s="129"/>
      <c r="O575" s="238"/>
      <c r="P575" s="67" t="str">
        <f>IF(H575=0,"",H575/G574)</f>
        <v/>
      </c>
      <c r="Q575" s="68"/>
      <c r="R575" s="245" t="str">
        <f t="shared" si="80"/>
        <v/>
      </c>
      <c r="S575" s="245" t="str">
        <f t="shared" si="81"/>
        <v/>
      </c>
      <c r="T575" s="120"/>
    </row>
    <row r="576" spans="1:20" ht="15.75" customHeight="1" x14ac:dyDescent="0.25">
      <c r="A576" s="58">
        <v>2801</v>
      </c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44"/>
      <c r="M576" s="237"/>
      <c r="N576" s="129"/>
      <c r="O576" s="238"/>
      <c r="P576" s="67" t="str">
        <f>IF(I576=0,"",I576/H575)</f>
        <v/>
      </c>
      <c r="Q576" s="68"/>
      <c r="R576" s="245" t="str">
        <f t="shared" si="80"/>
        <v/>
      </c>
      <c r="S576" s="245" t="str">
        <f t="shared" si="81"/>
        <v/>
      </c>
      <c r="T576" s="120"/>
    </row>
    <row r="577" spans="1:20" ht="15.75" customHeight="1" x14ac:dyDescent="0.25">
      <c r="A577" s="58">
        <v>2802</v>
      </c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44"/>
      <c r="M577" s="237"/>
      <c r="N577" s="129"/>
      <c r="O577" s="238"/>
      <c r="P577" s="71" t="str">
        <f>IF(K577=0,"",K577/J576)</f>
        <v/>
      </c>
      <c r="Q577" s="68"/>
      <c r="R577" s="71" t="str">
        <f t="shared" si="80"/>
        <v/>
      </c>
      <c r="S577" s="71" t="str">
        <f t="shared" si="81"/>
        <v/>
      </c>
      <c r="T577" s="120"/>
    </row>
    <row r="578" spans="1:20" ht="15.75" customHeight="1" x14ac:dyDescent="0.25">
      <c r="A578" s="58">
        <v>2901</v>
      </c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44"/>
      <c r="M578" s="237"/>
      <c r="N578" s="129"/>
      <c r="O578" s="239"/>
      <c r="P578" s="71" t="str">
        <f>IF(K578=0,"",K578/J577)</f>
        <v/>
      </c>
      <c r="Q578" s="68"/>
      <c r="R578" s="71" t="str">
        <f t="shared" ref="R578" si="82">IF(Q578=0,"",Q578/Q577)</f>
        <v/>
      </c>
      <c r="S578" s="71" t="str">
        <f t="shared" ref="S578" si="83">IF(Q578=0,"",100%-R578)</f>
        <v/>
      </c>
      <c r="T578" s="120"/>
    </row>
    <row r="579" spans="1:20" ht="15.75" customHeight="1" x14ac:dyDescent="0.25">
      <c r="A579" s="58">
        <v>2902</v>
      </c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44"/>
      <c r="M579" s="237"/>
      <c r="N579" s="129"/>
      <c r="O579" s="239"/>
      <c r="P579" s="247"/>
      <c r="Q579" s="109"/>
      <c r="R579" s="248"/>
      <c r="S579" s="247"/>
      <c r="T579" s="120"/>
    </row>
    <row r="580" spans="1:20" ht="15.75" customHeight="1" x14ac:dyDescent="0.25">
      <c r="A580" s="58">
        <v>3001</v>
      </c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44"/>
      <c r="M580" s="237"/>
      <c r="N580" s="129"/>
      <c r="O580" s="239"/>
      <c r="P580" s="247"/>
      <c r="Q580" s="109"/>
      <c r="R580" s="248"/>
      <c r="S580" s="247"/>
      <c r="T580" s="120"/>
    </row>
    <row r="581" spans="1:20" ht="15.75" customHeight="1" x14ac:dyDescent="0.25">
      <c r="A581" s="58">
        <v>3002</v>
      </c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44"/>
      <c r="M581" s="237"/>
      <c r="N581" s="129"/>
      <c r="O581" s="239"/>
      <c r="P581" s="129"/>
      <c r="Q581" s="239"/>
      <c r="R581" s="124"/>
      <c r="S581" s="247"/>
      <c r="T581" s="120"/>
    </row>
    <row r="582" spans="1:20" ht="15.75" customHeight="1" x14ac:dyDescent="0.25">
      <c r="A582" s="58">
        <v>3101</v>
      </c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44"/>
      <c r="M582" s="237"/>
      <c r="N582" s="129"/>
      <c r="O582" s="239"/>
      <c r="P582" s="197" t="s">
        <v>83</v>
      </c>
      <c r="Q582" s="82"/>
      <c r="R582" s="111" t="str">
        <f>IF(SUM(L575:L578)=0,"",SUM(L575:L578))</f>
        <v/>
      </c>
      <c r="S582" s="199" t="s">
        <v>11</v>
      </c>
      <c r="T582" s="120"/>
    </row>
    <row r="583" spans="1:20" ht="15.75" customHeight="1" x14ac:dyDescent="0.25">
      <c r="A583" s="58">
        <v>3102</v>
      </c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44"/>
      <c r="M583" s="237"/>
      <c r="N583" s="129"/>
      <c r="O583" s="239"/>
      <c r="P583" s="198" t="s">
        <v>85</v>
      </c>
      <c r="Q583" s="86" t="str">
        <f>IF(Q582/B569=0,"",Q582/B569)</f>
        <v/>
      </c>
      <c r="R583" s="112" t="e">
        <f>IF(Q582/R582=0,"",Q582/R582)</f>
        <v>#VALUE!</v>
      </c>
      <c r="S583" s="200" t="s">
        <v>86</v>
      </c>
      <c r="T583" s="120"/>
    </row>
    <row r="584" spans="1:20" ht="15.75" customHeight="1" x14ac:dyDescent="0.25">
      <c r="A584" s="58">
        <v>3201</v>
      </c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44"/>
      <c r="M584" s="240"/>
      <c r="N584" s="241"/>
      <c r="O584" s="242"/>
      <c r="P584" s="90"/>
      <c r="Q584" s="91"/>
      <c r="R584" s="91"/>
      <c r="S584" s="113"/>
      <c r="T584" s="120"/>
    </row>
    <row r="585" spans="1:20" ht="18" x14ac:dyDescent="0.25">
      <c r="A585" s="28"/>
      <c r="B585" s="297" t="s">
        <v>111</v>
      </c>
      <c r="C585" s="297"/>
      <c r="D585" s="297"/>
      <c r="E585" s="297"/>
      <c r="F585" s="297"/>
      <c r="G585" s="297"/>
      <c r="H585" s="297"/>
      <c r="I585" s="297"/>
      <c r="J585" s="297"/>
      <c r="K585" s="297"/>
      <c r="L585" s="93">
        <f>SUM(L569:L581)</f>
        <v>0</v>
      </c>
      <c r="M585" s="94" t="str">
        <f>IF(L577=0,"",L577/B569)</f>
        <v/>
      </c>
      <c r="N585" s="94" t="str">
        <f>IF(L585=0,"",L585/B569)</f>
        <v/>
      </c>
      <c r="O585" s="94" t="str">
        <f>IF(L577=0,"",N585-M585)</f>
        <v/>
      </c>
      <c r="P585" s="3"/>
      <c r="Q585" s="29"/>
      <c r="R585" s="22"/>
      <c r="S585" s="3"/>
      <c r="T585" s="120"/>
    </row>
    <row r="586" spans="1:20" ht="12.75" customHeight="1" x14ac:dyDescent="0.2">
      <c r="L586" s="114"/>
      <c r="M586" s="3"/>
      <c r="O586" s="3"/>
    </row>
    <row r="587" spans="1:20" ht="12.75" customHeight="1" x14ac:dyDescent="0.2">
      <c r="L587" s="114"/>
      <c r="M587" s="3"/>
      <c r="O587" s="3"/>
    </row>
    <row r="588" spans="1:20" ht="26.25" x14ac:dyDescent="0.4">
      <c r="A588" s="166"/>
      <c r="B588" s="307" t="s">
        <v>99</v>
      </c>
      <c r="C588" s="307"/>
      <c r="D588" s="307"/>
      <c r="E588" s="307"/>
      <c r="F588" s="307"/>
      <c r="G588" s="307"/>
      <c r="H588" s="307"/>
      <c r="I588" s="307"/>
      <c r="J588" s="307"/>
      <c r="K588" s="307"/>
      <c r="L588" s="223" t="s">
        <v>146</v>
      </c>
      <c r="M588" s="57"/>
      <c r="N588" s="29"/>
      <c r="O588" s="3"/>
      <c r="P588" s="29"/>
      <c r="Q588" s="29"/>
      <c r="R588" s="29"/>
      <c r="S588" s="120"/>
      <c r="T588" s="120"/>
    </row>
    <row r="589" spans="1:20" ht="20.25" x14ac:dyDescent="0.2">
      <c r="A589" s="300" t="s">
        <v>10</v>
      </c>
      <c r="B589" s="301" t="s">
        <v>100</v>
      </c>
      <c r="C589" s="302"/>
      <c r="D589" s="302"/>
      <c r="E589" s="302"/>
      <c r="F589" s="302"/>
      <c r="G589" s="302"/>
      <c r="H589" s="302"/>
      <c r="I589" s="302"/>
      <c r="J589" s="302"/>
      <c r="K589" s="303"/>
      <c r="L589" s="304" t="s">
        <v>11</v>
      </c>
      <c r="M589" s="330" t="s">
        <v>3</v>
      </c>
      <c r="N589" s="330" t="s">
        <v>4</v>
      </c>
      <c r="O589" s="332" t="s">
        <v>5</v>
      </c>
      <c r="P589" s="330" t="s">
        <v>6</v>
      </c>
      <c r="Q589" s="328" t="s">
        <v>7</v>
      </c>
      <c r="R589" s="328" t="s">
        <v>8</v>
      </c>
      <c r="S589" s="296" t="s">
        <v>101</v>
      </c>
      <c r="T589" s="120"/>
    </row>
    <row r="590" spans="1:20" ht="15.75" x14ac:dyDescent="0.25">
      <c r="A590" s="295"/>
      <c r="B590" s="58" t="s">
        <v>102</v>
      </c>
      <c r="C590" s="58" t="s">
        <v>103</v>
      </c>
      <c r="D590" s="58" t="s">
        <v>104</v>
      </c>
      <c r="E590" s="58" t="s">
        <v>105</v>
      </c>
      <c r="F590" s="58" t="s">
        <v>106</v>
      </c>
      <c r="G590" s="58" t="s">
        <v>107</v>
      </c>
      <c r="H590" s="58" t="s">
        <v>108</v>
      </c>
      <c r="I590" s="58" t="s">
        <v>109</v>
      </c>
      <c r="J590" s="58" t="s">
        <v>110</v>
      </c>
      <c r="K590" s="58" t="s">
        <v>135</v>
      </c>
      <c r="L590" s="317"/>
      <c r="M590" s="331"/>
      <c r="N590" s="331"/>
      <c r="O590" s="333"/>
      <c r="P590" s="331"/>
      <c r="Q590" s="329"/>
      <c r="R590" s="329"/>
      <c r="S590" s="295"/>
      <c r="T590" s="120"/>
    </row>
    <row r="591" spans="1:20" ht="15.75" customHeight="1" x14ac:dyDescent="0.25">
      <c r="A591" s="58">
        <v>2501</v>
      </c>
      <c r="B591" s="154">
        <v>1</v>
      </c>
      <c r="C591" s="154"/>
      <c r="D591" s="154"/>
      <c r="E591" s="154"/>
      <c r="F591" s="154"/>
      <c r="G591" s="154"/>
      <c r="H591" s="154"/>
      <c r="I591" s="154"/>
      <c r="J591" s="154"/>
      <c r="K591" s="154"/>
      <c r="L591" s="144"/>
      <c r="M591" s="234"/>
      <c r="N591" s="235"/>
      <c r="O591" s="236"/>
      <c r="P591" s="243"/>
      <c r="Q591" s="63">
        <f>B591</f>
        <v>1</v>
      </c>
      <c r="R591" s="244"/>
      <c r="S591" s="243"/>
      <c r="T591" s="120"/>
    </row>
    <row r="592" spans="1:20" ht="15.75" customHeight="1" x14ac:dyDescent="0.25">
      <c r="A592" s="58">
        <v>2502</v>
      </c>
      <c r="B592" s="154"/>
      <c r="C592" s="154">
        <v>1</v>
      </c>
      <c r="D592" s="154"/>
      <c r="E592" s="154"/>
      <c r="F592" s="154"/>
      <c r="G592" s="154"/>
      <c r="H592" s="154"/>
      <c r="I592" s="154"/>
      <c r="J592" s="154"/>
      <c r="K592" s="154"/>
      <c r="L592" s="144"/>
      <c r="M592" s="237"/>
      <c r="N592" s="129"/>
      <c r="O592" s="238"/>
      <c r="P592" s="67">
        <f>IF(C592=0,"",C592/B591)</f>
        <v>1</v>
      </c>
      <c r="Q592" s="68">
        <v>1</v>
      </c>
      <c r="R592" s="245">
        <f t="shared" ref="R592:R599" si="84">IF(Q592=0,"",Q592/Q591)</f>
        <v>1</v>
      </c>
      <c r="S592" s="245">
        <f t="shared" ref="S592:S599" si="85">IF(Q592=0,"",100%-R592)</f>
        <v>0</v>
      </c>
      <c r="T592" s="120"/>
    </row>
    <row r="593" spans="1:20" ht="15.75" customHeight="1" x14ac:dyDescent="0.25">
      <c r="A593" s="58">
        <v>2601</v>
      </c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44"/>
      <c r="M593" s="237"/>
      <c r="N593" s="129"/>
      <c r="O593" s="238"/>
      <c r="P593" s="67" t="str">
        <f>IF(D593=0,"",D593/C592)</f>
        <v/>
      </c>
      <c r="Q593" s="68"/>
      <c r="R593" s="245" t="str">
        <f t="shared" si="84"/>
        <v/>
      </c>
      <c r="S593" s="245" t="str">
        <f t="shared" si="85"/>
        <v/>
      </c>
      <c r="T593" s="8">
        <f>Q593/Q591</f>
        <v>0</v>
      </c>
    </row>
    <row r="594" spans="1:20" ht="15.75" customHeight="1" x14ac:dyDescent="0.25">
      <c r="A594" s="58">
        <v>2602</v>
      </c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44"/>
      <c r="M594" s="237"/>
      <c r="N594" s="129"/>
      <c r="O594" s="238"/>
      <c r="P594" s="67" t="str">
        <f>IF(E594=0,"",E594/D593)</f>
        <v/>
      </c>
      <c r="Q594" s="68"/>
      <c r="R594" s="245" t="str">
        <f t="shared" si="84"/>
        <v/>
      </c>
      <c r="S594" s="245" t="str">
        <f t="shared" si="85"/>
        <v/>
      </c>
      <c r="T594" s="120"/>
    </row>
    <row r="595" spans="1:20" ht="15.75" customHeight="1" x14ac:dyDescent="0.25">
      <c r="A595" s="58">
        <v>2701</v>
      </c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44"/>
      <c r="M595" s="237"/>
      <c r="N595" s="129"/>
      <c r="O595" s="238"/>
      <c r="P595" s="67" t="str">
        <f>IF(F595=0,"",F595/E594)</f>
        <v/>
      </c>
      <c r="Q595" s="68"/>
      <c r="R595" s="245" t="str">
        <f t="shared" si="84"/>
        <v/>
      </c>
      <c r="S595" s="245" t="str">
        <f t="shared" si="85"/>
        <v/>
      </c>
      <c r="T595" s="120"/>
    </row>
    <row r="596" spans="1:20" ht="15.75" customHeight="1" x14ac:dyDescent="0.25">
      <c r="A596" s="58">
        <v>2702</v>
      </c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44"/>
      <c r="M596" s="237"/>
      <c r="N596" s="129"/>
      <c r="O596" s="238"/>
      <c r="P596" s="67" t="str">
        <f>IF(G596=0,"",G596/F595)</f>
        <v/>
      </c>
      <c r="Q596" s="68"/>
      <c r="R596" s="245" t="str">
        <f t="shared" si="84"/>
        <v/>
      </c>
      <c r="S596" s="245" t="str">
        <f t="shared" si="85"/>
        <v/>
      </c>
      <c r="T596" s="120"/>
    </row>
    <row r="597" spans="1:20" ht="15.75" customHeight="1" x14ac:dyDescent="0.25">
      <c r="A597" s="58">
        <v>2801</v>
      </c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44"/>
      <c r="M597" s="237"/>
      <c r="N597" s="129"/>
      <c r="O597" s="238"/>
      <c r="P597" s="67" t="str">
        <f>IF(H597=0,"",H597/G596)</f>
        <v/>
      </c>
      <c r="Q597" s="68"/>
      <c r="R597" s="245" t="str">
        <f t="shared" si="84"/>
        <v/>
      </c>
      <c r="S597" s="245" t="str">
        <f t="shared" si="85"/>
        <v/>
      </c>
      <c r="T597" s="120"/>
    </row>
    <row r="598" spans="1:20" ht="15.75" customHeight="1" x14ac:dyDescent="0.25">
      <c r="A598" s="58">
        <v>2802</v>
      </c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44"/>
      <c r="M598" s="237"/>
      <c r="N598" s="129"/>
      <c r="O598" s="238"/>
      <c r="P598" s="67" t="str">
        <f>IF(I598=0,"",I598/H597)</f>
        <v/>
      </c>
      <c r="Q598" s="68"/>
      <c r="R598" s="245" t="str">
        <f t="shared" si="84"/>
        <v/>
      </c>
      <c r="S598" s="245" t="str">
        <f t="shared" si="85"/>
        <v/>
      </c>
      <c r="T598" s="120"/>
    </row>
    <row r="599" spans="1:20" ht="15.75" customHeight="1" x14ac:dyDescent="0.25">
      <c r="A599" s="58">
        <v>2901</v>
      </c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44"/>
      <c r="M599" s="237"/>
      <c r="N599" s="129"/>
      <c r="O599" s="238"/>
      <c r="P599" s="71" t="str">
        <f>IF(K599=0,"",K599/J598)</f>
        <v/>
      </c>
      <c r="Q599" s="68"/>
      <c r="R599" s="71" t="str">
        <f t="shared" si="84"/>
        <v/>
      </c>
      <c r="S599" s="71" t="str">
        <f t="shared" si="85"/>
        <v/>
      </c>
      <c r="T599" s="120"/>
    </row>
    <row r="600" spans="1:20" ht="15.75" customHeight="1" x14ac:dyDescent="0.25">
      <c r="A600" s="58">
        <v>2902</v>
      </c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44"/>
      <c r="M600" s="237"/>
      <c r="N600" s="129"/>
      <c r="O600" s="239"/>
      <c r="P600" s="71" t="str">
        <f>IF(K600=0,"",K600/J599)</f>
        <v/>
      </c>
      <c r="Q600" s="68"/>
      <c r="R600" s="71" t="str">
        <f t="shared" ref="R600" si="86">IF(Q600=0,"",Q600/Q599)</f>
        <v/>
      </c>
      <c r="S600" s="71" t="str">
        <f t="shared" ref="S600" si="87">IF(Q600=0,"",100%-R600)</f>
        <v/>
      </c>
      <c r="T600" s="120"/>
    </row>
    <row r="601" spans="1:20" ht="15.75" customHeight="1" x14ac:dyDescent="0.25">
      <c r="A601" s="58">
        <v>3001</v>
      </c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44"/>
      <c r="M601" s="237"/>
      <c r="N601" s="129"/>
      <c r="O601" s="239"/>
      <c r="P601" s="247"/>
      <c r="Q601" s="109"/>
      <c r="R601" s="248"/>
      <c r="S601" s="247"/>
      <c r="T601" s="120"/>
    </row>
    <row r="602" spans="1:20" ht="15.75" customHeight="1" x14ac:dyDescent="0.25">
      <c r="A602" s="58">
        <v>3002</v>
      </c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44"/>
      <c r="M602" s="237"/>
      <c r="N602" s="129"/>
      <c r="O602" s="239"/>
      <c r="P602" s="247"/>
      <c r="Q602" s="109"/>
      <c r="R602" s="248"/>
      <c r="S602" s="247"/>
      <c r="T602" s="120"/>
    </row>
    <row r="603" spans="1:20" ht="15.75" customHeight="1" x14ac:dyDescent="0.25">
      <c r="A603" s="58">
        <v>3101</v>
      </c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44"/>
      <c r="M603" s="237"/>
      <c r="N603" s="129"/>
      <c r="O603" s="239"/>
      <c r="P603" s="129"/>
      <c r="Q603" s="239"/>
      <c r="R603" s="124"/>
      <c r="S603" s="247"/>
      <c r="T603" s="120"/>
    </row>
    <row r="604" spans="1:20" ht="15.75" customHeight="1" x14ac:dyDescent="0.25">
      <c r="A604" s="58">
        <v>3102</v>
      </c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44"/>
      <c r="M604" s="237"/>
      <c r="N604" s="129"/>
      <c r="O604" s="239"/>
      <c r="P604" s="197" t="s">
        <v>83</v>
      </c>
      <c r="Q604" s="82"/>
      <c r="R604" s="111" t="str">
        <f>IF(SUM(L597:L600)=0,"",SUM(L597:L600))</f>
        <v/>
      </c>
      <c r="S604" s="199" t="s">
        <v>11</v>
      </c>
      <c r="T604" s="120"/>
    </row>
    <row r="605" spans="1:20" ht="15.75" customHeight="1" x14ac:dyDescent="0.25">
      <c r="A605" s="58">
        <v>3201</v>
      </c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44"/>
      <c r="M605" s="237"/>
      <c r="N605" s="129"/>
      <c r="O605" s="239"/>
      <c r="P605" s="198" t="s">
        <v>85</v>
      </c>
      <c r="Q605" s="86" t="str">
        <f>IF(Q604/B591=0,"",Q604/B591)</f>
        <v/>
      </c>
      <c r="R605" s="112" t="e">
        <f>IF(Q604/R604=0,"",Q604/R604)</f>
        <v>#VALUE!</v>
      </c>
      <c r="S605" s="200" t="s">
        <v>86</v>
      </c>
      <c r="T605" s="120"/>
    </row>
    <row r="606" spans="1:20" ht="15.75" customHeight="1" x14ac:dyDescent="0.25">
      <c r="A606" s="58">
        <v>3202</v>
      </c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44"/>
      <c r="M606" s="240"/>
      <c r="N606" s="241"/>
      <c r="O606" s="242"/>
      <c r="P606" s="90"/>
      <c r="Q606" s="91"/>
      <c r="R606" s="91"/>
      <c r="S606" s="113"/>
      <c r="T606" s="120"/>
    </row>
    <row r="607" spans="1:20" ht="18.75" customHeight="1" x14ac:dyDescent="0.25">
      <c r="A607" s="28"/>
      <c r="B607" s="297" t="s">
        <v>111</v>
      </c>
      <c r="C607" s="297"/>
      <c r="D607" s="297"/>
      <c r="E607" s="297"/>
      <c r="F607" s="297"/>
      <c r="G607" s="297"/>
      <c r="H607" s="297"/>
      <c r="I607" s="297"/>
      <c r="J607" s="297"/>
      <c r="K607" s="297"/>
      <c r="L607" s="93">
        <f>SUM(L591:L603)</f>
        <v>0</v>
      </c>
      <c r="M607" s="94" t="str">
        <f>IF(L599=0,"",L599/B591)</f>
        <v/>
      </c>
      <c r="N607" s="94" t="str">
        <f>IF(L607=0,"",L607/B591)</f>
        <v/>
      </c>
      <c r="O607" s="94" t="str">
        <f>IF(L599=0,"",N607-M607)</f>
        <v/>
      </c>
      <c r="P607" s="3"/>
      <c r="Q607" s="29"/>
      <c r="R607" s="22"/>
      <c r="S607" s="3"/>
      <c r="T607" s="120"/>
    </row>
    <row r="608" spans="1:20" ht="12.75" customHeight="1" x14ac:dyDescent="0.2">
      <c r="L608" s="114"/>
      <c r="M608" s="3"/>
      <c r="O608" s="3"/>
    </row>
    <row r="609" spans="1:20" ht="12.75" customHeight="1" x14ac:dyDescent="0.2">
      <c r="L609" s="114"/>
      <c r="M609" s="3"/>
      <c r="O609" s="3"/>
    </row>
    <row r="610" spans="1:20" s="293" customFormat="1" ht="26.25" x14ac:dyDescent="0.4">
      <c r="A610" s="166"/>
      <c r="B610" s="307" t="s">
        <v>99</v>
      </c>
      <c r="C610" s="307"/>
      <c r="D610" s="307"/>
      <c r="E610" s="307"/>
      <c r="F610" s="307"/>
      <c r="G610" s="307"/>
      <c r="H610" s="307"/>
      <c r="I610" s="307"/>
      <c r="J610" s="307"/>
      <c r="K610" s="307"/>
      <c r="L610" s="256" t="s">
        <v>147</v>
      </c>
      <c r="M610" s="57"/>
      <c r="N610" s="29"/>
      <c r="O610" s="3"/>
      <c r="P610" s="29"/>
      <c r="Q610" s="29"/>
      <c r="R610" s="29"/>
      <c r="S610" s="120"/>
      <c r="T610" s="120"/>
    </row>
    <row r="611" spans="1:20" s="293" customFormat="1" ht="20.25" x14ac:dyDescent="0.2">
      <c r="A611" s="300" t="s">
        <v>10</v>
      </c>
      <c r="B611" s="301" t="s">
        <v>100</v>
      </c>
      <c r="C611" s="302"/>
      <c r="D611" s="302"/>
      <c r="E611" s="302"/>
      <c r="F611" s="302"/>
      <c r="G611" s="302"/>
      <c r="H611" s="302"/>
      <c r="I611" s="302"/>
      <c r="J611" s="302"/>
      <c r="K611" s="303"/>
      <c r="L611" s="304" t="s">
        <v>11</v>
      </c>
      <c r="M611" s="330" t="s">
        <v>3</v>
      </c>
      <c r="N611" s="330" t="s">
        <v>4</v>
      </c>
      <c r="O611" s="332" t="s">
        <v>5</v>
      </c>
      <c r="P611" s="330" t="s">
        <v>6</v>
      </c>
      <c r="Q611" s="328" t="s">
        <v>7</v>
      </c>
      <c r="R611" s="328" t="s">
        <v>8</v>
      </c>
      <c r="S611" s="296" t="s">
        <v>101</v>
      </c>
      <c r="T611" s="120"/>
    </row>
    <row r="612" spans="1:20" s="293" customFormat="1" ht="15.75" x14ac:dyDescent="0.25">
      <c r="A612" s="295"/>
      <c r="B612" s="58" t="s">
        <v>102</v>
      </c>
      <c r="C612" s="58" t="s">
        <v>103</v>
      </c>
      <c r="D612" s="58" t="s">
        <v>104</v>
      </c>
      <c r="E612" s="58" t="s">
        <v>105</v>
      </c>
      <c r="F612" s="58" t="s">
        <v>106</v>
      </c>
      <c r="G612" s="58" t="s">
        <v>107</v>
      </c>
      <c r="H612" s="58" t="s">
        <v>108</v>
      </c>
      <c r="I612" s="58" t="s">
        <v>109</v>
      </c>
      <c r="J612" s="58" t="s">
        <v>110</v>
      </c>
      <c r="K612" s="58" t="s">
        <v>135</v>
      </c>
      <c r="L612" s="317"/>
      <c r="M612" s="331"/>
      <c r="N612" s="331"/>
      <c r="O612" s="333"/>
      <c r="P612" s="331"/>
      <c r="Q612" s="329"/>
      <c r="R612" s="329"/>
      <c r="S612" s="295"/>
      <c r="T612" s="120"/>
    </row>
    <row r="613" spans="1:20" s="293" customFormat="1" ht="15.75" customHeight="1" x14ac:dyDescent="0.25">
      <c r="A613" s="58">
        <v>2502</v>
      </c>
      <c r="B613" s="154">
        <v>42</v>
      </c>
      <c r="C613" s="154"/>
      <c r="D613" s="154"/>
      <c r="E613" s="154"/>
      <c r="F613" s="154"/>
      <c r="G613" s="154"/>
      <c r="H613" s="154"/>
      <c r="I613" s="154"/>
      <c r="J613" s="154"/>
      <c r="K613" s="154"/>
      <c r="L613" s="144"/>
      <c r="M613" s="234"/>
      <c r="N613" s="235"/>
      <c r="O613" s="236"/>
      <c r="P613" s="243"/>
      <c r="Q613" s="63">
        <f>B613</f>
        <v>42</v>
      </c>
      <c r="R613" s="244"/>
      <c r="S613" s="243"/>
      <c r="T613" s="120"/>
    </row>
    <row r="614" spans="1:20" s="293" customFormat="1" ht="15.75" customHeight="1" x14ac:dyDescent="0.25">
      <c r="A614" s="58">
        <v>2601</v>
      </c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44"/>
      <c r="M614" s="237"/>
      <c r="N614" s="129"/>
      <c r="O614" s="238"/>
      <c r="P614" s="67" t="str">
        <f>IF(C614=0,"",C614/B613)</f>
        <v/>
      </c>
      <c r="Q614" s="68"/>
      <c r="R614" s="245" t="str">
        <f t="shared" ref="R614:R622" si="88">IF(Q614=0,"",Q614/Q613)</f>
        <v/>
      </c>
      <c r="S614" s="245" t="str">
        <f t="shared" ref="S614:S622" si="89">IF(Q614=0,"",100%-R614)</f>
        <v/>
      </c>
      <c r="T614" s="120"/>
    </row>
    <row r="615" spans="1:20" s="293" customFormat="1" ht="15.75" customHeight="1" x14ac:dyDescent="0.25">
      <c r="A615" s="58">
        <v>2602</v>
      </c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44"/>
      <c r="M615" s="237"/>
      <c r="N615" s="129"/>
      <c r="O615" s="238"/>
      <c r="P615" s="67" t="str">
        <f>IF(D615=0,"",D615/C614)</f>
        <v/>
      </c>
      <c r="Q615" s="68"/>
      <c r="R615" s="245" t="str">
        <f t="shared" si="88"/>
        <v/>
      </c>
      <c r="S615" s="245" t="str">
        <f t="shared" si="89"/>
        <v/>
      </c>
      <c r="T615" s="8">
        <f>Q615/Q613</f>
        <v>0</v>
      </c>
    </row>
    <row r="616" spans="1:20" s="293" customFormat="1" ht="15.75" customHeight="1" x14ac:dyDescent="0.25">
      <c r="A616" s="58">
        <v>2701</v>
      </c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44"/>
      <c r="M616" s="237"/>
      <c r="N616" s="129"/>
      <c r="O616" s="238"/>
      <c r="P616" s="67" t="str">
        <f>IF(E616=0,"",E616/D615)</f>
        <v/>
      </c>
      <c r="Q616" s="68"/>
      <c r="R616" s="245" t="str">
        <f t="shared" si="88"/>
        <v/>
      </c>
      <c r="S616" s="245" t="str">
        <f t="shared" si="89"/>
        <v/>
      </c>
      <c r="T616" s="120"/>
    </row>
    <row r="617" spans="1:20" s="293" customFormat="1" ht="15.75" customHeight="1" x14ac:dyDescent="0.25">
      <c r="A617" s="58">
        <v>2702</v>
      </c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44"/>
      <c r="M617" s="237"/>
      <c r="N617" s="129"/>
      <c r="O617" s="238"/>
      <c r="P617" s="67" t="str">
        <f>IF(F617=0,"",F617/E616)</f>
        <v/>
      </c>
      <c r="Q617" s="68"/>
      <c r="R617" s="245" t="str">
        <f t="shared" si="88"/>
        <v/>
      </c>
      <c r="S617" s="245" t="str">
        <f t="shared" si="89"/>
        <v/>
      </c>
      <c r="T617" s="120"/>
    </row>
    <row r="618" spans="1:20" s="293" customFormat="1" ht="15.75" customHeight="1" x14ac:dyDescent="0.25">
      <c r="A618" s="58">
        <v>2801</v>
      </c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44"/>
      <c r="M618" s="237"/>
      <c r="N618" s="129"/>
      <c r="O618" s="238"/>
      <c r="P618" s="67" t="str">
        <f>IF(G618=0,"",G618/F617)</f>
        <v/>
      </c>
      <c r="Q618" s="68"/>
      <c r="R618" s="245" t="str">
        <f t="shared" si="88"/>
        <v/>
      </c>
      <c r="S618" s="245" t="str">
        <f t="shared" si="89"/>
        <v/>
      </c>
      <c r="T618" s="120"/>
    </row>
    <row r="619" spans="1:20" s="293" customFormat="1" ht="15.75" customHeight="1" x14ac:dyDescent="0.25">
      <c r="A619" s="58">
        <v>2802</v>
      </c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44"/>
      <c r="M619" s="237"/>
      <c r="N619" s="129"/>
      <c r="O619" s="238"/>
      <c r="P619" s="67" t="str">
        <f>IF(H619=0,"",H619/G618)</f>
        <v/>
      </c>
      <c r="Q619" s="68"/>
      <c r="R619" s="245" t="str">
        <f t="shared" si="88"/>
        <v/>
      </c>
      <c r="S619" s="245" t="str">
        <f t="shared" si="89"/>
        <v/>
      </c>
      <c r="T619" s="120"/>
    </row>
    <row r="620" spans="1:20" s="293" customFormat="1" ht="15.75" customHeight="1" x14ac:dyDescent="0.25">
      <c r="A620" s="58">
        <v>2901</v>
      </c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44"/>
      <c r="M620" s="237"/>
      <c r="N620" s="129"/>
      <c r="O620" s="238"/>
      <c r="P620" s="67" t="str">
        <f>IF(I620=0,"",I620/H619)</f>
        <v/>
      </c>
      <c r="Q620" s="68"/>
      <c r="R620" s="245" t="str">
        <f t="shared" si="88"/>
        <v/>
      </c>
      <c r="S620" s="245" t="str">
        <f t="shared" si="89"/>
        <v/>
      </c>
      <c r="T620" s="120"/>
    </row>
    <row r="621" spans="1:20" s="293" customFormat="1" ht="15.75" customHeight="1" x14ac:dyDescent="0.25">
      <c r="A621" s="58">
        <v>2902</v>
      </c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44"/>
      <c r="M621" s="237"/>
      <c r="N621" s="129"/>
      <c r="O621" s="238"/>
      <c r="P621" s="71" t="str">
        <f>IF(K621=0,"",K621/J620)</f>
        <v/>
      </c>
      <c r="Q621" s="68"/>
      <c r="R621" s="71" t="str">
        <f t="shared" si="88"/>
        <v/>
      </c>
      <c r="S621" s="71" t="str">
        <f t="shared" si="89"/>
        <v/>
      </c>
      <c r="T621" s="120"/>
    </row>
    <row r="622" spans="1:20" s="293" customFormat="1" ht="15.75" customHeight="1" x14ac:dyDescent="0.25">
      <c r="A622" s="58">
        <v>3001</v>
      </c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44"/>
      <c r="M622" s="237"/>
      <c r="N622" s="129"/>
      <c r="O622" s="239"/>
      <c r="P622" s="71" t="str">
        <f>IF(K622=0,"",K622/J621)</f>
        <v/>
      </c>
      <c r="Q622" s="68"/>
      <c r="R622" s="71" t="str">
        <f t="shared" si="88"/>
        <v/>
      </c>
      <c r="S622" s="71" t="str">
        <f t="shared" si="89"/>
        <v/>
      </c>
      <c r="T622" s="120"/>
    </row>
    <row r="623" spans="1:20" s="293" customFormat="1" ht="15.75" customHeight="1" x14ac:dyDescent="0.25">
      <c r="A623" s="58">
        <v>3002</v>
      </c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44"/>
      <c r="M623" s="237"/>
      <c r="N623" s="129"/>
      <c r="O623" s="239"/>
      <c r="P623" s="247"/>
      <c r="Q623" s="109"/>
      <c r="R623" s="248"/>
      <c r="S623" s="247"/>
      <c r="T623" s="120"/>
    </row>
    <row r="624" spans="1:20" s="293" customFormat="1" ht="15.75" customHeight="1" x14ac:dyDescent="0.25">
      <c r="A624" s="58">
        <v>3101</v>
      </c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44"/>
      <c r="M624" s="237"/>
      <c r="N624" s="129"/>
      <c r="O624" s="239"/>
      <c r="P624" s="247"/>
      <c r="Q624" s="109"/>
      <c r="R624" s="248"/>
      <c r="S624" s="247"/>
      <c r="T624" s="120"/>
    </row>
    <row r="625" spans="1:20" s="293" customFormat="1" ht="15.75" customHeight="1" x14ac:dyDescent="0.25">
      <c r="A625" s="58">
        <v>3102</v>
      </c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44"/>
      <c r="M625" s="237"/>
      <c r="N625" s="129"/>
      <c r="O625" s="239"/>
      <c r="P625" s="129"/>
      <c r="Q625" s="239"/>
      <c r="R625" s="124"/>
      <c r="S625" s="247"/>
      <c r="T625" s="120"/>
    </row>
    <row r="626" spans="1:20" s="293" customFormat="1" ht="15.75" customHeight="1" x14ac:dyDescent="0.25">
      <c r="A626" s="58">
        <v>3201</v>
      </c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44"/>
      <c r="M626" s="237"/>
      <c r="N626" s="129"/>
      <c r="O626" s="239"/>
      <c r="P626" s="197" t="s">
        <v>83</v>
      </c>
      <c r="Q626" s="82"/>
      <c r="R626" s="111" t="str">
        <f>IF(SUM(L619:L622)=0,"",SUM(L619:L622))</f>
        <v/>
      </c>
      <c r="S626" s="199" t="s">
        <v>11</v>
      </c>
      <c r="T626" s="120"/>
    </row>
    <row r="627" spans="1:20" s="293" customFormat="1" ht="15.75" customHeight="1" x14ac:dyDescent="0.25">
      <c r="A627" s="58">
        <v>3202</v>
      </c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44"/>
      <c r="M627" s="237"/>
      <c r="N627" s="129"/>
      <c r="O627" s="239"/>
      <c r="P627" s="198" t="s">
        <v>85</v>
      </c>
      <c r="Q627" s="86" t="str">
        <f>IF(Q626/B613=0,"",Q626/B613)</f>
        <v/>
      </c>
      <c r="R627" s="112" t="e">
        <f>IF(Q626/R626=0,"",Q626/R626)</f>
        <v>#VALUE!</v>
      </c>
      <c r="S627" s="200" t="s">
        <v>86</v>
      </c>
      <c r="T627" s="120"/>
    </row>
    <row r="628" spans="1:20" s="293" customFormat="1" ht="15.75" customHeight="1" x14ac:dyDescent="0.25">
      <c r="A628" s="58">
        <v>3301</v>
      </c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44"/>
      <c r="M628" s="240"/>
      <c r="N628" s="241"/>
      <c r="O628" s="242"/>
      <c r="P628" s="90"/>
      <c r="Q628" s="91"/>
      <c r="R628" s="91"/>
      <c r="S628" s="113"/>
      <c r="T628" s="120"/>
    </row>
    <row r="629" spans="1:20" s="293" customFormat="1" ht="18.75" customHeight="1" x14ac:dyDescent="0.25">
      <c r="A629" s="28"/>
      <c r="B629" s="297" t="s">
        <v>111</v>
      </c>
      <c r="C629" s="297"/>
      <c r="D629" s="297"/>
      <c r="E629" s="297"/>
      <c r="F629" s="297"/>
      <c r="G629" s="297"/>
      <c r="H629" s="297"/>
      <c r="I629" s="297"/>
      <c r="J629" s="297"/>
      <c r="K629" s="297"/>
      <c r="L629" s="93">
        <f>SUM(L613:L625)</f>
        <v>0</v>
      </c>
      <c r="M629" s="94" t="str">
        <f>IF(L621=0,"",L621/B613)</f>
        <v/>
      </c>
      <c r="N629" s="94" t="str">
        <f>IF(L629=0,"",L629/B613)</f>
        <v/>
      </c>
      <c r="O629" s="94" t="str">
        <f>IF(L621=0,"",N629-M629)</f>
        <v/>
      </c>
      <c r="P629" s="3"/>
      <c r="Q629" s="29"/>
      <c r="R629" s="22"/>
      <c r="S629" s="3"/>
      <c r="T629" s="120"/>
    </row>
    <row r="630" spans="1:20" ht="12.75" customHeight="1" x14ac:dyDescent="0.2">
      <c r="L630" s="114"/>
      <c r="M630" s="3"/>
      <c r="O630" s="3"/>
    </row>
    <row r="631" spans="1:20" ht="12.75" customHeight="1" x14ac:dyDescent="0.2">
      <c r="L631" s="114"/>
      <c r="M631" s="3"/>
      <c r="O631" s="3"/>
    </row>
    <row r="632" spans="1:20" ht="12.75" customHeight="1" x14ac:dyDescent="0.2">
      <c r="L632" s="114"/>
      <c r="M632" s="3"/>
      <c r="O632" s="3"/>
    </row>
    <row r="633" spans="1:20" ht="12.75" customHeight="1" x14ac:dyDescent="0.2">
      <c r="L633" s="114"/>
      <c r="M633" s="3"/>
      <c r="O633" s="3"/>
    </row>
    <row r="634" spans="1:20" ht="12.75" customHeight="1" x14ac:dyDescent="0.2">
      <c r="L634" s="114"/>
      <c r="M634" s="3"/>
      <c r="O634" s="3"/>
    </row>
    <row r="635" spans="1:20" ht="12.75" customHeight="1" x14ac:dyDescent="0.2">
      <c r="L635" s="114"/>
      <c r="M635" s="3"/>
      <c r="O635" s="3"/>
    </row>
    <row r="636" spans="1:20" ht="12.75" customHeight="1" x14ac:dyDescent="0.2">
      <c r="L636" s="114"/>
      <c r="M636" s="3"/>
      <c r="O636" s="3"/>
    </row>
    <row r="637" spans="1:20" ht="12.75" customHeight="1" x14ac:dyDescent="0.2">
      <c r="L637" s="114"/>
      <c r="M637" s="3"/>
      <c r="O637" s="3"/>
    </row>
    <row r="638" spans="1:20" ht="12.75" customHeight="1" x14ac:dyDescent="0.2">
      <c r="L638" s="114"/>
      <c r="M638" s="3"/>
      <c r="O638" s="3"/>
    </row>
    <row r="639" spans="1:20" ht="12.75" customHeight="1" x14ac:dyDescent="0.2">
      <c r="L639" s="114"/>
      <c r="M639" s="3"/>
      <c r="O639" s="3"/>
    </row>
    <row r="640" spans="1:20" ht="12.75" customHeight="1" x14ac:dyDescent="0.2">
      <c r="L640" s="114"/>
      <c r="M640" s="3"/>
      <c r="O640" s="3"/>
    </row>
    <row r="641" spans="12:15" ht="12.75" customHeight="1" x14ac:dyDescent="0.2">
      <c r="L641" s="114"/>
      <c r="M641" s="3"/>
      <c r="O641" s="3"/>
    </row>
    <row r="642" spans="12:15" ht="12.75" customHeight="1" x14ac:dyDescent="0.2">
      <c r="L642" s="114"/>
      <c r="M642" s="3"/>
      <c r="O642" s="3"/>
    </row>
    <row r="643" spans="12:15" ht="12.75" customHeight="1" x14ac:dyDescent="0.2">
      <c r="L643" s="114"/>
      <c r="M643" s="3"/>
      <c r="O643" s="3"/>
    </row>
    <row r="644" spans="12:15" ht="12.75" customHeight="1" x14ac:dyDescent="0.2">
      <c r="L644" s="114"/>
      <c r="M644" s="3"/>
      <c r="O644" s="3"/>
    </row>
    <row r="645" spans="12:15" ht="12.75" customHeight="1" x14ac:dyDescent="0.2">
      <c r="L645" s="114"/>
      <c r="M645" s="3"/>
      <c r="O645" s="3"/>
    </row>
    <row r="646" spans="12:15" ht="12.75" customHeight="1" x14ac:dyDescent="0.2">
      <c r="L646" s="114"/>
      <c r="M646" s="3"/>
      <c r="O646" s="3"/>
    </row>
    <row r="647" spans="12:15" ht="12.75" customHeight="1" x14ac:dyDescent="0.2">
      <c r="L647" s="114"/>
      <c r="M647" s="3"/>
      <c r="O647" s="3"/>
    </row>
    <row r="648" spans="12:15" ht="12.75" customHeight="1" x14ac:dyDescent="0.2">
      <c r="L648" s="114"/>
      <c r="M648" s="3"/>
      <c r="O648" s="3"/>
    </row>
    <row r="649" spans="12:15" ht="12.75" customHeight="1" x14ac:dyDescent="0.2">
      <c r="L649" s="114"/>
      <c r="M649" s="3"/>
      <c r="O649" s="3"/>
    </row>
    <row r="650" spans="12:15" ht="12.75" customHeight="1" x14ac:dyDescent="0.2">
      <c r="L650" s="114"/>
      <c r="M650" s="3"/>
      <c r="O650" s="3"/>
    </row>
    <row r="651" spans="12:15" ht="12.75" customHeight="1" x14ac:dyDescent="0.2">
      <c r="L651" s="114"/>
      <c r="M651" s="3"/>
      <c r="O651" s="3"/>
    </row>
    <row r="652" spans="12:15" ht="12.75" customHeight="1" x14ac:dyDescent="0.2">
      <c r="L652" s="114"/>
      <c r="M652" s="3"/>
      <c r="O652" s="3"/>
    </row>
    <row r="653" spans="12:15" ht="12.75" customHeight="1" x14ac:dyDescent="0.2">
      <c r="L653" s="114"/>
      <c r="M653" s="3"/>
      <c r="O653" s="3"/>
    </row>
    <row r="654" spans="12:15" ht="12.75" customHeight="1" x14ac:dyDescent="0.2">
      <c r="L654" s="114"/>
      <c r="M654" s="3"/>
      <c r="O654" s="3"/>
    </row>
    <row r="655" spans="12:15" ht="12.75" customHeight="1" x14ac:dyDescent="0.2">
      <c r="L655" s="114"/>
      <c r="M655" s="3"/>
      <c r="O655" s="3"/>
    </row>
    <row r="656" spans="12:15" ht="12.75" customHeight="1" x14ac:dyDescent="0.2">
      <c r="L656" s="114"/>
      <c r="M656" s="3"/>
      <c r="O656" s="3"/>
    </row>
    <row r="657" spans="12:15" ht="12.75" customHeight="1" x14ac:dyDescent="0.2">
      <c r="L657" s="114"/>
      <c r="M657" s="3"/>
      <c r="O657" s="3"/>
    </row>
    <row r="658" spans="12:15" ht="12.75" customHeight="1" x14ac:dyDescent="0.2">
      <c r="L658" s="114"/>
      <c r="M658" s="3"/>
      <c r="O658" s="3"/>
    </row>
    <row r="659" spans="12:15" ht="12.75" customHeight="1" x14ac:dyDescent="0.2">
      <c r="L659" s="114"/>
      <c r="M659" s="3"/>
      <c r="O659" s="3"/>
    </row>
    <row r="660" spans="12:15" ht="12.75" customHeight="1" x14ac:dyDescent="0.2">
      <c r="L660" s="114"/>
      <c r="M660" s="3"/>
      <c r="O660" s="3"/>
    </row>
    <row r="661" spans="12:15" ht="12.75" customHeight="1" x14ac:dyDescent="0.2">
      <c r="L661" s="114"/>
      <c r="M661" s="3"/>
      <c r="O661" s="3"/>
    </row>
    <row r="662" spans="12:15" ht="12.75" customHeight="1" x14ac:dyDescent="0.2">
      <c r="L662" s="114"/>
      <c r="M662" s="3"/>
      <c r="O662" s="3"/>
    </row>
    <row r="663" spans="12:15" ht="12.75" customHeight="1" x14ac:dyDescent="0.2">
      <c r="L663" s="114"/>
      <c r="M663" s="3"/>
      <c r="O663" s="3"/>
    </row>
    <row r="664" spans="12:15" ht="12.75" customHeight="1" x14ac:dyDescent="0.2">
      <c r="L664" s="114"/>
      <c r="M664" s="3"/>
      <c r="O664" s="3"/>
    </row>
    <row r="665" spans="12:15" ht="12.75" customHeight="1" x14ac:dyDescent="0.2">
      <c r="L665" s="114"/>
      <c r="M665" s="3"/>
      <c r="O665" s="3"/>
    </row>
    <row r="666" spans="12:15" ht="12.75" customHeight="1" x14ac:dyDescent="0.2">
      <c r="L666" s="114"/>
      <c r="M666" s="3"/>
      <c r="O666" s="3"/>
    </row>
    <row r="667" spans="12:15" ht="12.75" customHeight="1" x14ac:dyDescent="0.2">
      <c r="L667" s="114"/>
      <c r="M667" s="3"/>
      <c r="O667" s="3"/>
    </row>
    <row r="668" spans="12:15" ht="12.75" customHeight="1" x14ac:dyDescent="0.2">
      <c r="L668" s="114"/>
      <c r="M668" s="3"/>
      <c r="O668" s="3"/>
    </row>
    <row r="669" spans="12:15" ht="12.75" customHeight="1" x14ac:dyDescent="0.2">
      <c r="L669" s="114"/>
      <c r="M669" s="3"/>
      <c r="O669" s="3"/>
    </row>
    <row r="670" spans="12:15" ht="12.75" customHeight="1" x14ac:dyDescent="0.2">
      <c r="L670" s="114"/>
      <c r="M670" s="3"/>
      <c r="O670" s="3"/>
    </row>
    <row r="671" spans="12:15" ht="12.75" customHeight="1" x14ac:dyDescent="0.2">
      <c r="L671" s="114"/>
      <c r="M671" s="3"/>
      <c r="O671" s="3"/>
    </row>
    <row r="672" spans="12:15" ht="12.75" customHeight="1" x14ac:dyDescent="0.2">
      <c r="L672" s="114"/>
      <c r="M672" s="3"/>
      <c r="O672" s="3"/>
    </row>
    <row r="673" spans="12:15" ht="12.75" customHeight="1" x14ac:dyDescent="0.2">
      <c r="L673" s="114"/>
      <c r="M673" s="3"/>
      <c r="O673" s="3"/>
    </row>
    <row r="674" spans="12:15" ht="12.75" customHeight="1" x14ac:dyDescent="0.2">
      <c r="L674" s="114"/>
      <c r="M674" s="3"/>
      <c r="O674" s="3"/>
    </row>
    <row r="675" spans="12:15" ht="12.75" customHeight="1" x14ac:dyDescent="0.2">
      <c r="L675" s="114"/>
      <c r="M675" s="3"/>
      <c r="O675" s="3"/>
    </row>
    <row r="676" spans="12:15" ht="12.75" customHeight="1" x14ac:dyDescent="0.2">
      <c r="L676" s="114"/>
      <c r="M676" s="3"/>
      <c r="O676" s="3"/>
    </row>
    <row r="677" spans="12:15" ht="12.75" customHeight="1" x14ac:dyDescent="0.2">
      <c r="L677" s="114"/>
      <c r="M677" s="3"/>
      <c r="O677" s="3"/>
    </row>
    <row r="678" spans="12:15" ht="12.75" customHeight="1" x14ac:dyDescent="0.2">
      <c r="L678" s="114"/>
      <c r="M678" s="3"/>
      <c r="O678" s="3"/>
    </row>
    <row r="679" spans="12:15" ht="12.75" customHeight="1" x14ac:dyDescent="0.2">
      <c r="L679" s="114"/>
      <c r="M679" s="3"/>
      <c r="O679" s="3"/>
    </row>
    <row r="680" spans="12:15" ht="12.75" customHeight="1" x14ac:dyDescent="0.2">
      <c r="L680" s="114"/>
      <c r="M680" s="3"/>
      <c r="O680" s="3"/>
    </row>
    <row r="681" spans="12:15" ht="12.75" customHeight="1" x14ac:dyDescent="0.2">
      <c r="L681" s="114"/>
      <c r="M681" s="3"/>
      <c r="O681" s="3"/>
    </row>
    <row r="682" spans="12:15" ht="12.75" customHeight="1" x14ac:dyDescent="0.2">
      <c r="L682" s="114"/>
      <c r="M682" s="3"/>
      <c r="O682" s="3"/>
    </row>
    <row r="683" spans="12:15" ht="12.75" customHeight="1" x14ac:dyDescent="0.2">
      <c r="L683" s="114"/>
      <c r="M683" s="3"/>
      <c r="O683" s="3"/>
    </row>
    <row r="684" spans="12:15" ht="12.75" customHeight="1" x14ac:dyDescent="0.2">
      <c r="L684" s="114"/>
      <c r="M684" s="3"/>
      <c r="O684" s="3"/>
    </row>
    <row r="685" spans="12:15" ht="12.75" customHeight="1" x14ac:dyDescent="0.2">
      <c r="L685" s="114"/>
      <c r="M685" s="3"/>
      <c r="O685" s="3"/>
    </row>
    <row r="686" spans="12:15" ht="12.75" customHeight="1" x14ac:dyDescent="0.2">
      <c r="L686" s="114"/>
      <c r="M686" s="3"/>
      <c r="O686" s="3"/>
    </row>
    <row r="687" spans="12:15" ht="12.75" customHeight="1" x14ac:dyDescent="0.2">
      <c r="L687" s="114"/>
      <c r="M687" s="3"/>
      <c r="O687" s="3"/>
    </row>
    <row r="688" spans="12:15" ht="12.75" customHeight="1" x14ac:dyDescent="0.2">
      <c r="L688" s="114"/>
      <c r="M688" s="3"/>
      <c r="O688" s="3"/>
    </row>
    <row r="689" spans="12:15" ht="12.75" customHeight="1" x14ac:dyDescent="0.2">
      <c r="L689" s="114"/>
      <c r="M689" s="3"/>
      <c r="O689" s="3"/>
    </row>
    <row r="690" spans="12:15" ht="12.75" customHeight="1" x14ac:dyDescent="0.2">
      <c r="L690" s="114"/>
      <c r="M690" s="3"/>
      <c r="O690" s="3"/>
    </row>
    <row r="691" spans="12:15" ht="12.75" customHeight="1" x14ac:dyDescent="0.2">
      <c r="L691" s="114"/>
      <c r="M691" s="3"/>
      <c r="O691" s="3"/>
    </row>
    <row r="692" spans="12:15" ht="12.75" customHeight="1" x14ac:dyDescent="0.2">
      <c r="L692" s="114"/>
      <c r="M692" s="3"/>
      <c r="O692" s="3"/>
    </row>
    <row r="693" spans="12:15" ht="12.75" customHeight="1" x14ac:dyDescent="0.2">
      <c r="L693" s="114"/>
      <c r="M693" s="3"/>
      <c r="O693" s="3"/>
    </row>
    <row r="694" spans="12:15" ht="12.75" customHeight="1" x14ac:dyDescent="0.2">
      <c r="L694" s="114"/>
      <c r="M694" s="3"/>
      <c r="O694" s="3"/>
    </row>
    <row r="695" spans="12:15" ht="12.75" customHeight="1" x14ac:dyDescent="0.2">
      <c r="L695" s="114"/>
      <c r="M695" s="3"/>
      <c r="O695" s="3"/>
    </row>
    <row r="696" spans="12:15" ht="12.75" customHeight="1" x14ac:dyDescent="0.2">
      <c r="L696" s="114"/>
      <c r="M696" s="3"/>
      <c r="O696" s="3"/>
    </row>
    <row r="697" spans="12:15" ht="12.75" customHeight="1" x14ac:dyDescent="0.2">
      <c r="L697" s="114"/>
      <c r="M697" s="3"/>
      <c r="O697" s="3"/>
    </row>
    <row r="698" spans="12:15" ht="12.75" customHeight="1" x14ac:dyDescent="0.2">
      <c r="L698" s="114"/>
      <c r="M698" s="3"/>
      <c r="O698" s="3"/>
    </row>
    <row r="699" spans="12:15" ht="12.75" customHeight="1" x14ac:dyDescent="0.2">
      <c r="L699" s="114"/>
      <c r="M699" s="3"/>
      <c r="O699" s="3"/>
    </row>
    <row r="700" spans="12:15" ht="12.75" customHeight="1" x14ac:dyDescent="0.2">
      <c r="L700" s="114"/>
      <c r="M700" s="3"/>
      <c r="O700" s="3"/>
    </row>
    <row r="701" spans="12:15" ht="12.75" customHeight="1" x14ac:dyDescent="0.2">
      <c r="L701" s="114"/>
      <c r="M701" s="3"/>
      <c r="O701" s="3"/>
    </row>
    <row r="702" spans="12:15" ht="12.75" customHeight="1" x14ac:dyDescent="0.2">
      <c r="L702" s="114"/>
      <c r="M702" s="3"/>
      <c r="O702" s="3"/>
    </row>
    <row r="703" spans="12:15" ht="12.75" customHeight="1" x14ac:dyDescent="0.2">
      <c r="L703" s="114"/>
      <c r="M703" s="3"/>
      <c r="O703" s="3"/>
    </row>
    <row r="704" spans="12:15" ht="12.75" customHeight="1" x14ac:dyDescent="0.2">
      <c r="L704" s="114"/>
      <c r="M704" s="3"/>
      <c r="O704" s="3"/>
    </row>
    <row r="705" spans="12:15" ht="12.75" customHeight="1" x14ac:dyDescent="0.2">
      <c r="L705" s="114"/>
      <c r="M705" s="3"/>
      <c r="O705" s="3"/>
    </row>
    <row r="706" spans="12:15" ht="12.75" customHeight="1" x14ac:dyDescent="0.2">
      <c r="L706" s="114"/>
      <c r="M706" s="3"/>
      <c r="O706" s="3"/>
    </row>
    <row r="707" spans="12:15" ht="12.75" customHeight="1" x14ac:dyDescent="0.2">
      <c r="L707" s="114"/>
      <c r="M707" s="3"/>
      <c r="O707" s="3"/>
    </row>
    <row r="708" spans="12:15" ht="12.75" customHeight="1" x14ac:dyDescent="0.2">
      <c r="L708" s="114"/>
      <c r="M708" s="3"/>
      <c r="O708" s="3"/>
    </row>
    <row r="709" spans="12:15" ht="12.75" customHeight="1" x14ac:dyDescent="0.2">
      <c r="L709" s="114"/>
      <c r="M709" s="3"/>
      <c r="O709" s="3"/>
    </row>
    <row r="710" spans="12:15" ht="12.75" customHeight="1" x14ac:dyDescent="0.2">
      <c r="L710" s="114"/>
      <c r="M710" s="3"/>
      <c r="O710" s="3"/>
    </row>
    <row r="711" spans="12:15" ht="12.75" customHeight="1" x14ac:dyDescent="0.2">
      <c r="L711" s="114"/>
      <c r="M711" s="3"/>
      <c r="O711" s="3"/>
    </row>
    <row r="712" spans="12:15" ht="12.75" customHeight="1" x14ac:dyDescent="0.2">
      <c r="L712" s="114"/>
      <c r="M712" s="3"/>
      <c r="O712" s="3"/>
    </row>
    <row r="713" spans="12:15" ht="12.75" customHeight="1" x14ac:dyDescent="0.2">
      <c r="L713" s="114"/>
      <c r="M713" s="3"/>
      <c r="O713" s="3"/>
    </row>
    <row r="714" spans="12:15" ht="12.75" customHeight="1" x14ac:dyDescent="0.2">
      <c r="L714" s="114"/>
      <c r="M714" s="3"/>
      <c r="O714" s="3"/>
    </row>
    <row r="715" spans="12:15" ht="12.75" customHeight="1" x14ac:dyDescent="0.2">
      <c r="L715" s="114"/>
      <c r="M715" s="3"/>
      <c r="O715" s="3"/>
    </row>
    <row r="716" spans="12:15" ht="12.75" customHeight="1" x14ac:dyDescent="0.2">
      <c r="L716" s="114"/>
      <c r="M716" s="3"/>
      <c r="O716" s="3"/>
    </row>
    <row r="717" spans="12:15" ht="12.75" customHeight="1" x14ac:dyDescent="0.2">
      <c r="L717" s="114"/>
      <c r="M717" s="3"/>
      <c r="O717" s="3"/>
    </row>
    <row r="718" spans="12:15" ht="12.75" customHeight="1" x14ac:dyDescent="0.2">
      <c r="L718" s="114"/>
      <c r="M718" s="3"/>
      <c r="O718" s="3"/>
    </row>
    <row r="719" spans="12:15" ht="12.75" customHeight="1" x14ac:dyDescent="0.2">
      <c r="L719" s="114"/>
      <c r="M719" s="3"/>
      <c r="O719" s="3"/>
    </row>
    <row r="720" spans="12:15" ht="12.75" customHeight="1" x14ac:dyDescent="0.2">
      <c r="L720" s="114"/>
      <c r="M720" s="3"/>
      <c r="O720" s="3"/>
    </row>
    <row r="721" spans="12:15" ht="12.75" customHeight="1" x14ac:dyDescent="0.2">
      <c r="L721" s="114"/>
      <c r="M721" s="3"/>
      <c r="O721" s="3"/>
    </row>
    <row r="722" spans="12:15" ht="12.75" customHeight="1" x14ac:dyDescent="0.2">
      <c r="L722" s="114"/>
      <c r="M722" s="3"/>
      <c r="O722" s="3"/>
    </row>
    <row r="723" spans="12:15" ht="12.75" customHeight="1" x14ac:dyDescent="0.2">
      <c r="L723" s="114"/>
      <c r="M723" s="3"/>
      <c r="O723" s="3"/>
    </row>
    <row r="724" spans="12:15" ht="12.75" customHeight="1" x14ac:dyDescent="0.2">
      <c r="L724" s="114"/>
      <c r="M724" s="3"/>
      <c r="O724" s="3"/>
    </row>
    <row r="725" spans="12:15" ht="12.75" customHeight="1" x14ac:dyDescent="0.2">
      <c r="L725" s="114"/>
      <c r="M725" s="3"/>
      <c r="O725" s="3"/>
    </row>
    <row r="726" spans="12:15" ht="12.75" customHeight="1" x14ac:dyDescent="0.2">
      <c r="L726" s="114"/>
      <c r="M726" s="3"/>
      <c r="O726" s="3"/>
    </row>
    <row r="727" spans="12:15" ht="12.75" customHeight="1" x14ac:dyDescent="0.2">
      <c r="L727" s="114"/>
      <c r="M727" s="3"/>
      <c r="O727" s="3"/>
    </row>
    <row r="728" spans="12:15" ht="12.75" customHeight="1" x14ac:dyDescent="0.2">
      <c r="L728" s="114"/>
      <c r="M728" s="3"/>
      <c r="O728" s="3"/>
    </row>
    <row r="729" spans="12:15" ht="12.75" customHeight="1" x14ac:dyDescent="0.2">
      <c r="L729" s="114"/>
      <c r="M729" s="3"/>
      <c r="O729" s="3"/>
    </row>
    <row r="730" spans="12:15" ht="12.75" customHeight="1" x14ac:dyDescent="0.2">
      <c r="L730" s="114"/>
      <c r="M730" s="3"/>
      <c r="O730" s="3"/>
    </row>
    <row r="731" spans="12:15" ht="12.75" customHeight="1" x14ac:dyDescent="0.2">
      <c r="L731" s="114"/>
      <c r="M731" s="3"/>
      <c r="O731" s="3"/>
    </row>
    <row r="732" spans="12:15" ht="12.75" customHeight="1" x14ac:dyDescent="0.2">
      <c r="L732" s="114"/>
      <c r="M732" s="3"/>
      <c r="O732" s="3"/>
    </row>
    <row r="733" spans="12:15" ht="12.75" customHeight="1" x14ac:dyDescent="0.2">
      <c r="L733" s="114"/>
      <c r="M733" s="3"/>
      <c r="O733" s="3"/>
    </row>
    <row r="734" spans="12:15" ht="12.75" customHeight="1" x14ac:dyDescent="0.2">
      <c r="L734" s="114"/>
      <c r="M734" s="3"/>
      <c r="O734" s="3"/>
    </row>
    <row r="735" spans="12:15" ht="12.75" customHeight="1" x14ac:dyDescent="0.2">
      <c r="L735" s="114"/>
      <c r="M735" s="3"/>
      <c r="O735" s="3"/>
    </row>
    <row r="736" spans="12:15" ht="12.75" customHeight="1" x14ac:dyDescent="0.2">
      <c r="L736" s="114"/>
      <c r="M736" s="3"/>
      <c r="O736" s="3"/>
    </row>
    <row r="737" spans="12:15" ht="12.75" customHeight="1" x14ac:dyDescent="0.2">
      <c r="L737" s="114"/>
      <c r="M737" s="3"/>
      <c r="O737" s="3"/>
    </row>
    <row r="738" spans="12:15" ht="12.75" customHeight="1" x14ac:dyDescent="0.2">
      <c r="L738" s="114"/>
      <c r="M738" s="3"/>
      <c r="O738" s="3"/>
    </row>
    <row r="739" spans="12:15" ht="12.75" customHeight="1" x14ac:dyDescent="0.2">
      <c r="L739" s="114"/>
      <c r="M739" s="3"/>
      <c r="O739" s="3"/>
    </row>
    <row r="740" spans="12:15" ht="12.75" customHeight="1" x14ac:dyDescent="0.2">
      <c r="L740" s="114"/>
      <c r="M740" s="3"/>
      <c r="O740" s="3"/>
    </row>
    <row r="741" spans="12:15" ht="12.75" customHeight="1" x14ac:dyDescent="0.2">
      <c r="L741" s="114"/>
      <c r="M741" s="3"/>
      <c r="O741" s="3"/>
    </row>
    <row r="742" spans="12:15" ht="12.75" customHeight="1" x14ac:dyDescent="0.2">
      <c r="L742" s="114"/>
      <c r="M742" s="3"/>
      <c r="O742" s="3"/>
    </row>
    <row r="743" spans="12:15" ht="12.75" customHeight="1" x14ac:dyDescent="0.2">
      <c r="L743" s="114"/>
      <c r="M743" s="3"/>
      <c r="O743" s="3"/>
    </row>
    <row r="744" spans="12:15" ht="12.75" customHeight="1" x14ac:dyDescent="0.2">
      <c r="L744" s="114"/>
      <c r="M744" s="3"/>
      <c r="O744" s="3"/>
    </row>
    <row r="745" spans="12:15" ht="12.75" customHeight="1" x14ac:dyDescent="0.2">
      <c r="L745" s="114"/>
      <c r="M745" s="3"/>
      <c r="O745" s="3"/>
    </row>
    <row r="746" spans="12:15" ht="12.75" customHeight="1" x14ac:dyDescent="0.2">
      <c r="L746" s="114"/>
      <c r="M746" s="3"/>
      <c r="O746" s="3"/>
    </row>
    <row r="747" spans="12:15" ht="12.75" customHeight="1" x14ac:dyDescent="0.2">
      <c r="L747" s="114"/>
      <c r="M747" s="3"/>
      <c r="O747" s="3"/>
    </row>
    <row r="748" spans="12:15" ht="12.75" customHeight="1" x14ac:dyDescent="0.2">
      <c r="L748" s="114"/>
      <c r="M748" s="3"/>
      <c r="O748" s="3"/>
    </row>
    <row r="749" spans="12:15" ht="12.75" customHeight="1" x14ac:dyDescent="0.2">
      <c r="L749" s="114"/>
      <c r="M749" s="3"/>
      <c r="O749" s="3"/>
    </row>
    <row r="750" spans="12:15" ht="12.75" customHeight="1" x14ac:dyDescent="0.2">
      <c r="L750" s="114"/>
      <c r="M750" s="3"/>
      <c r="O750" s="3"/>
    </row>
    <row r="751" spans="12:15" ht="12.75" customHeight="1" x14ac:dyDescent="0.2">
      <c r="L751" s="114"/>
      <c r="M751" s="3"/>
      <c r="O751" s="3"/>
    </row>
    <row r="752" spans="12:15" ht="12.75" customHeight="1" x14ac:dyDescent="0.2">
      <c r="L752" s="114"/>
      <c r="M752" s="3"/>
      <c r="O752" s="3"/>
    </row>
    <row r="753" spans="12:15" ht="12.75" customHeight="1" x14ac:dyDescent="0.2">
      <c r="L753" s="114"/>
      <c r="M753" s="3"/>
      <c r="O753" s="3"/>
    </row>
    <row r="754" spans="12:15" ht="12.75" customHeight="1" x14ac:dyDescent="0.2">
      <c r="L754" s="114"/>
      <c r="M754" s="3"/>
      <c r="O754" s="3"/>
    </row>
    <row r="755" spans="12:15" ht="12.75" customHeight="1" x14ac:dyDescent="0.2">
      <c r="L755" s="114"/>
      <c r="M755" s="3"/>
      <c r="O755" s="3"/>
    </row>
    <row r="756" spans="12:15" ht="12.75" customHeight="1" x14ac:dyDescent="0.2">
      <c r="L756" s="114"/>
      <c r="M756" s="3"/>
      <c r="O756" s="3"/>
    </row>
    <row r="757" spans="12:15" ht="12.75" customHeight="1" x14ac:dyDescent="0.2">
      <c r="L757" s="114"/>
      <c r="M757" s="3"/>
      <c r="O757" s="3"/>
    </row>
    <row r="758" spans="12:15" ht="12.75" customHeight="1" x14ac:dyDescent="0.2">
      <c r="L758" s="114"/>
      <c r="M758" s="3"/>
      <c r="O758" s="3"/>
    </row>
    <row r="759" spans="12:15" ht="12.75" customHeight="1" x14ac:dyDescent="0.2">
      <c r="L759" s="114"/>
      <c r="M759" s="3"/>
      <c r="O759" s="3"/>
    </row>
    <row r="760" spans="12:15" ht="12.75" customHeight="1" x14ac:dyDescent="0.2">
      <c r="L760" s="114"/>
      <c r="M760" s="3"/>
      <c r="O760" s="3"/>
    </row>
    <row r="761" spans="12:15" ht="12.75" customHeight="1" x14ac:dyDescent="0.2">
      <c r="L761" s="114"/>
      <c r="M761" s="3"/>
      <c r="O761" s="3"/>
    </row>
    <row r="762" spans="12:15" ht="12.75" customHeight="1" x14ac:dyDescent="0.2">
      <c r="L762" s="114"/>
      <c r="M762" s="3"/>
      <c r="O762" s="3"/>
    </row>
    <row r="763" spans="12:15" ht="12.75" customHeight="1" x14ac:dyDescent="0.2">
      <c r="L763" s="114"/>
      <c r="M763" s="3"/>
      <c r="O763" s="3"/>
    </row>
    <row r="764" spans="12:15" ht="12.75" customHeight="1" x14ac:dyDescent="0.2">
      <c r="L764" s="114"/>
      <c r="M764" s="3"/>
      <c r="O764" s="3"/>
    </row>
    <row r="765" spans="12:15" ht="12.75" customHeight="1" x14ac:dyDescent="0.2">
      <c r="L765" s="114"/>
      <c r="M765" s="3"/>
      <c r="O765" s="3"/>
    </row>
    <row r="766" spans="12:15" ht="12.75" customHeight="1" x14ac:dyDescent="0.2">
      <c r="L766" s="114"/>
      <c r="M766" s="3"/>
      <c r="O766" s="3"/>
    </row>
    <row r="767" spans="12:15" ht="12.75" customHeight="1" x14ac:dyDescent="0.2">
      <c r="L767" s="114"/>
      <c r="M767" s="3"/>
      <c r="O767" s="3"/>
    </row>
    <row r="768" spans="12:15" ht="12.75" customHeight="1" x14ac:dyDescent="0.2">
      <c r="L768" s="114"/>
      <c r="M768" s="3"/>
      <c r="O768" s="3"/>
    </row>
    <row r="769" spans="12:15" ht="12.75" customHeight="1" x14ac:dyDescent="0.2">
      <c r="L769" s="114"/>
      <c r="M769" s="3"/>
      <c r="O769" s="3"/>
    </row>
    <row r="770" spans="12:15" ht="12.75" customHeight="1" x14ac:dyDescent="0.2">
      <c r="L770" s="114"/>
      <c r="M770" s="3"/>
      <c r="O770" s="3"/>
    </row>
    <row r="771" spans="12:15" ht="12.75" customHeight="1" x14ac:dyDescent="0.2">
      <c r="L771" s="114"/>
      <c r="M771" s="3"/>
      <c r="O771" s="3"/>
    </row>
    <row r="772" spans="12:15" ht="12.75" customHeight="1" x14ac:dyDescent="0.2">
      <c r="L772" s="114"/>
      <c r="M772" s="3"/>
      <c r="O772" s="3"/>
    </row>
    <row r="773" spans="12:15" ht="12.75" customHeight="1" x14ac:dyDescent="0.2">
      <c r="L773" s="114"/>
      <c r="M773" s="3"/>
      <c r="O773" s="3"/>
    </row>
    <row r="774" spans="12:15" ht="12.75" customHeight="1" x14ac:dyDescent="0.2">
      <c r="L774" s="114"/>
      <c r="M774" s="3"/>
      <c r="O774" s="3"/>
    </row>
    <row r="775" spans="12:15" ht="12.75" customHeight="1" x14ac:dyDescent="0.2">
      <c r="L775" s="114"/>
      <c r="M775" s="3"/>
      <c r="O775" s="3"/>
    </row>
    <row r="776" spans="12:15" ht="12.75" customHeight="1" x14ac:dyDescent="0.2">
      <c r="L776" s="114"/>
      <c r="M776" s="3"/>
      <c r="O776" s="3"/>
    </row>
    <row r="777" spans="12:15" ht="12.75" customHeight="1" x14ac:dyDescent="0.2">
      <c r="L777" s="114"/>
      <c r="M777" s="3"/>
      <c r="O777" s="3"/>
    </row>
    <row r="778" spans="12:15" ht="12.75" customHeight="1" x14ac:dyDescent="0.2">
      <c r="L778" s="114"/>
      <c r="M778" s="3"/>
      <c r="O778" s="3"/>
    </row>
    <row r="779" spans="12:15" ht="12.75" customHeight="1" x14ac:dyDescent="0.2">
      <c r="L779" s="114"/>
      <c r="M779" s="3"/>
      <c r="O779" s="3"/>
    </row>
    <row r="780" spans="12:15" ht="12.75" customHeight="1" x14ac:dyDescent="0.2">
      <c r="L780" s="114"/>
      <c r="M780" s="3"/>
      <c r="O780" s="3"/>
    </row>
    <row r="781" spans="12:15" ht="12.75" customHeight="1" x14ac:dyDescent="0.2">
      <c r="L781" s="114"/>
      <c r="M781" s="3"/>
      <c r="O781" s="3"/>
    </row>
    <row r="782" spans="12:15" ht="12.75" customHeight="1" x14ac:dyDescent="0.2">
      <c r="L782" s="114"/>
      <c r="M782" s="3"/>
      <c r="O782" s="3"/>
    </row>
    <row r="783" spans="12:15" ht="12.75" customHeight="1" x14ac:dyDescent="0.2">
      <c r="L783" s="114"/>
      <c r="M783" s="3"/>
      <c r="O783" s="3"/>
    </row>
    <row r="784" spans="12:15" ht="12.75" customHeight="1" x14ac:dyDescent="0.2">
      <c r="L784" s="114"/>
      <c r="M784" s="3"/>
      <c r="O784" s="3"/>
    </row>
    <row r="785" spans="12:15" ht="12.75" customHeight="1" x14ac:dyDescent="0.2">
      <c r="L785" s="114"/>
      <c r="M785" s="3"/>
      <c r="O785" s="3"/>
    </row>
    <row r="786" spans="12:15" ht="12.75" customHeight="1" x14ac:dyDescent="0.2">
      <c r="L786" s="114"/>
      <c r="M786" s="3"/>
      <c r="O786" s="3"/>
    </row>
    <row r="787" spans="12:15" ht="12.75" customHeight="1" x14ac:dyDescent="0.2">
      <c r="L787" s="114"/>
      <c r="M787" s="3"/>
      <c r="O787" s="3"/>
    </row>
    <row r="788" spans="12:15" ht="12.75" customHeight="1" x14ac:dyDescent="0.2">
      <c r="L788" s="114"/>
      <c r="M788" s="3"/>
      <c r="O788" s="3"/>
    </row>
    <row r="789" spans="12:15" ht="12.75" customHeight="1" x14ac:dyDescent="0.2">
      <c r="L789" s="114"/>
      <c r="M789" s="3"/>
      <c r="O789" s="3"/>
    </row>
    <row r="790" spans="12:15" ht="12.75" customHeight="1" x14ac:dyDescent="0.2">
      <c r="L790" s="114"/>
      <c r="M790" s="3"/>
      <c r="O790" s="3"/>
    </row>
    <row r="791" spans="12:15" ht="12.75" customHeight="1" x14ac:dyDescent="0.2">
      <c r="L791" s="114"/>
      <c r="M791" s="3"/>
      <c r="O791" s="3"/>
    </row>
    <row r="792" spans="12:15" ht="12.75" customHeight="1" x14ac:dyDescent="0.2">
      <c r="L792" s="114"/>
      <c r="M792" s="3"/>
      <c r="O792" s="3"/>
    </row>
    <row r="793" spans="12:15" ht="12.75" customHeight="1" x14ac:dyDescent="0.2">
      <c r="L793" s="114"/>
      <c r="M793" s="3"/>
      <c r="O793" s="3"/>
    </row>
    <row r="794" spans="12:15" ht="12.75" customHeight="1" x14ac:dyDescent="0.2">
      <c r="L794" s="114"/>
      <c r="M794" s="3"/>
      <c r="O794" s="3"/>
    </row>
    <row r="795" spans="12:15" ht="12.75" customHeight="1" x14ac:dyDescent="0.2">
      <c r="L795" s="114"/>
      <c r="M795" s="3"/>
      <c r="O795" s="3"/>
    </row>
    <row r="796" spans="12:15" ht="12.75" customHeight="1" x14ac:dyDescent="0.2">
      <c r="L796" s="114"/>
      <c r="M796" s="3"/>
      <c r="O796" s="3"/>
    </row>
    <row r="797" spans="12:15" ht="12.75" customHeight="1" x14ac:dyDescent="0.2">
      <c r="L797" s="114"/>
      <c r="M797" s="3"/>
      <c r="O797" s="3"/>
    </row>
    <row r="798" spans="12:15" ht="12.75" customHeight="1" x14ac:dyDescent="0.2">
      <c r="L798" s="114"/>
      <c r="M798" s="3"/>
      <c r="O798" s="3"/>
    </row>
    <row r="799" spans="12:15" ht="12.75" customHeight="1" x14ac:dyDescent="0.2">
      <c r="L799" s="114"/>
      <c r="M799" s="3"/>
      <c r="O799" s="3"/>
    </row>
    <row r="800" spans="12:15" ht="12.75" customHeight="1" x14ac:dyDescent="0.2">
      <c r="L800" s="114"/>
      <c r="M800" s="3"/>
      <c r="O800" s="3"/>
    </row>
    <row r="801" spans="12:15" ht="12.75" customHeight="1" x14ac:dyDescent="0.2">
      <c r="L801" s="114"/>
      <c r="M801" s="3"/>
      <c r="O801" s="3"/>
    </row>
    <row r="802" spans="12:15" ht="12.75" customHeight="1" x14ac:dyDescent="0.2">
      <c r="L802" s="114"/>
      <c r="M802" s="3"/>
      <c r="O802" s="3"/>
    </row>
    <row r="803" spans="12:15" ht="12.75" customHeight="1" x14ac:dyDescent="0.2">
      <c r="L803" s="114"/>
      <c r="M803" s="3"/>
      <c r="O803" s="3"/>
    </row>
    <row r="804" spans="12:15" ht="12.75" customHeight="1" x14ac:dyDescent="0.2">
      <c r="L804" s="114"/>
      <c r="M804" s="3"/>
      <c r="O804" s="3"/>
    </row>
    <row r="805" spans="12:15" ht="12.75" customHeight="1" x14ac:dyDescent="0.2">
      <c r="L805" s="114"/>
      <c r="M805" s="3"/>
      <c r="O805" s="3"/>
    </row>
    <row r="806" spans="12:15" ht="12.75" customHeight="1" x14ac:dyDescent="0.2">
      <c r="L806" s="114"/>
      <c r="M806" s="3"/>
      <c r="O806" s="3"/>
    </row>
    <row r="807" spans="12:15" ht="12.75" customHeight="1" x14ac:dyDescent="0.2">
      <c r="L807" s="114"/>
      <c r="M807" s="3"/>
      <c r="O807" s="3"/>
    </row>
    <row r="808" spans="12:15" ht="12.75" customHeight="1" x14ac:dyDescent="0.2">
      <c r="L808" s="114"/>
      <c r="M808" s="3"/>
      <c r="O808" s="3"/>
    </row>
    <row r="809" spans="12:15" ht="12.75" customHeight="1" x14ac:dyDescent="0.2">
      <c r="L809" s="114"/>
      <c r="M809" s="3"/>
      <c r="O809" s="3"/>
    </row>
    <row r="810" spans="12:15" ht="12.75" customHeight="1" x14ac:dyDescent="0.2">
      <c r="L810" s="114"/>
      <c r="M810" s="3"/>
      <c r="O810" s="3"/>
    </row>
    <row r="811" spans="12:15" ht="12.75" customHeight="1" x14ac:dyDescent="0.2">
      <c r="L811" s="114"/>
      <c r="M811" s="3"/>
      <c r="O811" s="3"/>
    </row>
    <row r="812" spans="12:15" ht="12.75" customHeight="1" x14ac:dyDescent="0.2">
      <c r="L812" s="114"/>
      <c r="M812" s="3"/>
      <c r="O812" s="3"/>
    </row>
    <row r="813" spans="12:15" ht="12.75" customHeight="1" x14ac:dyDescent="0.2">
      <c r="L813" s="114"/>
      <c r="M813" s="3"/>
      <c r="O813" s="3"/>
    </row>
    <row r="814" spans="12:15" ht="12.75" customHeight="1" x14ac:dyDescent="0.2">
      <c r="L814" s="114"/>
      <c r="M814" s="3"/>
      <c r="O814" s="3"/>
    </row>
    <row r="815" spans="12:15" ht="12.75" customHeight="1" x14ac:dyDescent="0.2">
      <c r="L815" s="114"/>
      <c r="M815" s="3"/>
      <c r="O815" s="3"/>
    </row>
    <row r="816" spans="12:15" ht="12.75" customHeight="1" x14ac:dyDescent="0.2">
      <c r="L816" s="114"/>
      <c r="M816" s="3"/>
      <c r="O816" s="3"/>
    </row>
    <row r="817" spans="12:15" ht="12.75" customHeight="1" x14ac:dyDescent="0.2">
      <c r="L817" s="114"/>
      <c r="M817" s="3"/>
      <c r="O817" s="3"/>
    </row>
    <row r="818" spans="12:15" ht="12.75" customHeight="1" x14ac:dyDescent="0.2">
      <c r="L818" s="114"/>
      <c r="M818" s="3"/>
      <c r="O818" s="3"/>
    </row>
    <row r="819" spans="12:15" ht="12.75" customHeight="1" x14ac:dyDescent="0.2">
      <c r="L819" s="114"/>
      <c r="M819" s="3"/>
      <c r="O819" s="3"/>
    </row>
    <row r="820" spans="12:15" ht="12.75" customHeight="1" x14ac:dyDescent="0.2">
      <c r="L820" s="114"/>
      <c r="M820" s="3"/>
      <c r="O820" s="3"/>
    </row>
    <row r="821" spans="12:15" ht="12.75" customHeight="1" x14ac:dyDescent="0.2">
      <c r="L821" s="114"/>
      <c r="M821" s="3"/>
      <c r="O821" s="3"/>
    </row>
    <row r="822" spans="12:15" ht="12.75" customHeight="1" x14ac:dyDescent="0.2">
      <c r="L822" s="114"/>
      <c r="M822" s="3"/>
      <c r="O822" s="3"/>
    </row>
    <row r="823" spans="12:15" ht="12.75" customHeight="1" x14ac:dyDescent="0.2">
      <c r="L823" s="114"/>
      <c r="M823" s="3"/>
      <c r="O823" s="3"/>
    </row>
    <row r="824" spans="12:15" ht="12.75" customHeight="1" x14ac:dyDescent="0.2">
      <c r="L824" s="114"/>
      <c r="M824" s="3"/>
      <c r="O824" s="3"/>
    </row>
    <row r="825" spans="12:15" ht="12.75" customHeight="1" x14ac:dyDescent="0.2">
      <c r="L825" s="114"/>
      <c r="M825" s="3"/>
      <c r="O825" s="3"/>
    </row>
    <row r="826" spans="12:15" ht="12.75" customHeight="1" x14ac:dyDescent="0.2">
      <c r="L826" s="114"/>
      <c r="M826" s="3"/>
      <c r="O826" s="3"/>
    </row>
    <row r="827" spans="12:15" ht="12.75" customHeight="1" x14ac:dyDescent="0.2">
      <c r="L827" s="114"/>
      <c r="M827" s="3"/>
      <c r="O827" s="3"/>
    </row>
    <row r="828" spans="12:15" ht="12.75" customHeight="1" x14ac:dyDescent="0.2">
      <c r="L828" s="114"/>
      <c r="M828" s="3"/>
      <c r="O828" s="3"/>
    </row>
    <row r="829" spans="12:15" ht="12.75" customHeight="1" x14ac:dyDescent="0.2">
      <c r="L829" s="114"/>
      <c r="M829" s="3"/>
      <c r="O829" s="3"/>
    </row>
    <row r="830" spans="12:15" ht="12.75" customHeight="1" x14ac:dyDescent="0.2">
      <c r="L830" s="114"/>
      <c r="M830" s="3"/>
      <c r="O830" s="3"/>
    </row>
    <row r="831" spans="12:15" ht="12.75" customHeight="1" x14ac:dyDescent="0.2">
      <c r="L831" s="114"/>
      <c r="M831" s="3"/>
      <c r="O831" s="3"/>
    </row>
    <row r="832" spans="12:15" ht="12.75" customHeight="1" x14ac:dyDescent="0.2">
      <c r="L832" s="114"/>
      <c r="M832" s="3"/>
      <c r="O832" s="3"/>
    </row>
    <row r="833" spans="12:15" ht="12.75" customHeight="1" x14ac:dyDescent="0.2">
      <c r="L833" s="114"/>
      <c r="M833" s="3"/>
      <c r="O833" s="3"/>
    </row>
    <row r="834" spans="12:15" ht="12.75" customHeight="1" x14ac:dyDescent="0.2">
      <c r="L834" s="114"/>
      <c r="M834" s="3"/>
      <c r="O834" s="3"/>
    </row>
    <row r="835" spans="12:15" ht="12.75" customHeight="1" x14ac:dyDescent="0.2">
      <c r="L835" s="114"/>
      <c r="M835" s="3"/>
      <c r="O835" s="3"/>
    </row>
    <row r="836" spans="12:15" ht="12.75" customHeight="1" x14ac:dyDescent="0.2">
      <c r="L836" s="114"/>
      <c r="M836" s="3"/>
      <c r="O836" s="3"/>
    </row>
    <row r="837" spans="12:15" ht="12.75" customHeight="1" x14ac:dyDescent="0.2">
      <c r="L837" s="114"/>
      <c r="M837" s="3"/>
      <c r="O837" s="3"/>
    </row>
    <row r="838" spans="12:15" ht="12.75" customHeight="1" x14ac:dyDescent="0.2">
      <c r="L838" s="114"/>
      <c r="M838" s="3"/>
      <c r="O838" s="3"/>
    </row>
    <row r="839" spans="12:15" ht="12.75" customHeight="1" x14ac:dyDescent="0.2">
      <c r="L839" s="114"/>
      <c r="M839" s="3"/>
      <c r="O839" s="3"/>
    </row>
    <row r="840" spans="12:15" ht="12.75" customHeight="1" x14ac:dyDescent="0.2">
      <c r="L840" s="114"/>
      <c r="M840" s="3"/>
      <c r="O840" s="3"/>
    </row>
    <row r="841" spans="12:15" ht="12.75" customHeight="1" x14ac:dyDescent="0.2">
      <c r="L841" s="114"/>
      <c r="M841" s="3"/>
      <c r="O841" s="3"/>
    </row>
    <row r="842" spans="12:15" ht="12.75" customHeight="1" x14ac:dyDescent="0.2">
      <c r="L842" s="114"/>
      <c r="M842" s="3"/>
      <c r="O842" s="3"/>
    </row>
    <row r="843" spans="12:15" ht="12.75" customHeight="1" x14ac:dyDescent="0.2">
      <c r="L843" s="114"/>
      <c r="M843" s="3"/>
      <c r="O843" s="3"/>
    </row>
    <row r="844" spans="12:15" ht="12.75" customHeight="1" x14ac:dyDescent="0.2">
      <c r="L844" s="114"/>
      <c r="M844" s="3"/>
      <c r="O844" s="3"/>
    </row>
    <row r="845" spans="12:15" ht="12.75" customHeight="1" x14ac:dyDescent="0.2">
      <c r="L845" s="114"/>
      <c r="M845" s="3"/>
      <c r="O845" s="3"/>
    </row>
    <row r="846" spans="12:15" ht="12.75" customHeight="1" x14ac:dyDescent="0.2">
      <c r="L846" s="114"/>
      <c r="M846" s="3"/>
      <c r="O846" s="3"/>
    </row>
    <row r="847" spans="12:15" ht="12.75" customHeight="1" x14ac:dyDescent="0.2">
      <c r="L847" s="114"/>
      <c r="M847" s="3"/>
      <c r="O847" s="3"/>
    </row>
    <row r="848" spans="12:15" ht="12.75" customHeight="1" x14ac:dyDescent="0.2">
      <c r="L848" s="114"/>
      <c r="M848" s="3"/>
      <c r="O848" s="3"/>
    </row>
    <row r="849" spans="12:15" ht="12.75" customHeight="1" x14ac:dyDescent="0.2">
      <c r="L849" s="114"/>
      <c r="M849" s="3"/>
      <c r="O849" s="3"/>
    </row>
    <row r="850" spans="12:15" ht="12.75" customHeight="1" x14ac:dyDescent="0.2">
      <c r="L850" s="114"/>
      <c r="M850" s="3"/>
      <c r="O850" s="3"/>
    </row>
    <row r="851" spans="12:15" ht="12.75" customHeight="1" x14ac:dyDescent="0.2">
      <c r="L851" s="114"/>
      <c r="M851" s="3"/>
      <c r="O851" s="3"/>
    </row>
    <row r="852" spans="12:15" ht="12.75" customHeight="1" x14ac:dyDescent="0.2">
      <c r="L852" s="114"/>
      <c r="M852" s="3"/>
      <c r="O852" s="3"/>
    </row>
    <row r="853" spans="12:15" ht="12.75" customHeight="1" x14ac:dyDescent="0.2">
      <c r="L853" s="114"/>
      <c r="M853" s="3"/>
      <c r="O853" s="3"/>
    </row>
    <row r="854" spans="12:15" ht="12.75" customHeight="1" x14ac:dyDescent="0.2">
      <c r="L854" s="114"/>
      <c r="M854" s="3"/>
      <c r="O854" s="3"/>
    </row>
    <row r="855" spans="12:15" ht="12.75" customHeight="1" x14ac:dyDescent="0.2">
      <c r="L855" s="114"/>
      <c r="M855" s="3"/>
      <c r="O855" s="3"/>
    </row>
    <row r="856" spans="12:15" ht="12.75" customHeight="1" x14ac:dyDescent="0.2">
      <c r="L856" s="114"/>
      <c r="M856" s="3"/>
      <c r="O856" s="3"/>
    </row>
    <row r="857" spans="12:15" ht="12.75" customHeight="1" x14ac:dyDescent="0.2">
      <c r="L857" s="114"/>
      <c r="M857" s="3"/>
      <c r="O857" s="3"/>
    </row>
    <row r="858" spans="12:15" ht="12.75" customHeight="1" x14ac:dyDescent="0.2">
      <c r="L858" s="114"/>
      <c r="M858" s="3"/>
      <c r="O858" s="3"/>
    </row>
    <row r="859" spans="12:15" ht="12.75" customHeight="1" x14ac:dyDescent="0.2">
      <c r="L859" s="114"/>
      <c r="M859" s="3"/>
      <c r="O859" s="3"/>
    </row>
    <row r="860" spans="12:15" ht="12.75" customHeight="1" x14ac:dyDescent="0.2">
      <c r="L860" s="114"/>
      <c r="M860" s="3"/>
      <c r="O860" s="3"/>
    </row>
    <row r="861" spans="12:15" ht="12.75" customHeight="1" x14ac:dyDescent="0.2">
      <c r="L861" s="114"/>
      <c r="M861" s="3"/>
      <c r="O861" s="3"/>
    </row>
    <row r="862" spans="12:15" ht="12.75" customHeight="1" x14ac:dyDescent="0.2">
      <c r="L862" s="114"/>
      <c r="M862" s="3"/>
      <c r="O862" s="3"/>
    </row>
    <row r="863" spans="12:15" ht="12.75" customHeight="1" x14ac:dyDescent="0.2">
      <c r="L863" s="114"/>
      <c r="M863" s="3"/>
      <c r="O863" s="3"/>
    </row>
    <row r="864" spans="12:15" ht="12.75" customHeight="1" x14ac:dyDescent="0.2">
      <c r="L864" s="114"/>
      <c r="M864" s="3"/>
      <c r="O864" s="3"/>
    </row>
    <row r="865" spans="12:15" ht="12.75" customHeight="1" x14ac:dyDescent="0.2">
      <c r="L865" s="114"/>
      <c r="M865" s="3"/>
      <c r="O865" s="3"/>
    </row>
    <row r="866" spans="12:15" ht="12.75" customHeight="1" x14ac:dyDescent="0.2">
      <c r="L866" s="114"/>
      <c r="M866" s="3"/>
      <c r="O866" s="3"/>
    </row>
    <row r="867" spans="12:15" ht="12.75" customHeight="1" x14ac:dyDescent="0.2">
      <c r="L867" s="114"/>
      <c r="M867" s="3"/>
      <c r="O867" s="3"/>
    </row>
    <row r="868" spans="12:15" ht="12.75" customHeight="1" x14ac:dyDescent="0.2">
      <c r="L868" s="114"/>
      <c r="M868" s="3"/>
      <c r="O868" s="3"/>
    </row>
    <row r="869" spans="12:15" ht="12.75" customHeight="1" x14ac:dyDescent="0.2">
      <c r="L869" s="114"/>
      <c r="M869" s="3"/>
      <c r="O869" s="3"/>
    </row>
    <row r="870" spans="12:15" ht="12.75" customHeight="1" x14ac:dyDescent="0.2">
      <c r="L870" s="114"/>
      <c r="M870" s="3"/>
      <c r="O870" s="3"/>
    </row>
    <row r="871" spans="12:15" ht="12.75" customHeight="1" x14ac:dyDescent="0.2">
      <c r="L871" s="114"/>
      <c r="M871" s="3"/>
      <c r="O871" s="3"/>
    </row>
    <row r="872" spans="12:15" ht="12.75" customHeight="1" x14ac:dyDescent="0.2">
      <c r="L872" s="114"/>
      <c r="M872" s="3"/>
      <c r="O872" s="3"/>
    </row>
    <row r="873" spans="12:15" ht="12.75" customHeight="1" x14ac:dyDescent="0.2">
      <c r="L873" s="114"/>
      <c r="M873" s="3"/>
      <c r="O873" s="3"/>
    </row>
    <row r="874" spans="12:15" ht="12.75" customHeight="1" x14ac:dyDescent="0.2">
      <c r="L874" s="114"/>
      <c r="M874" s="3"/>
      <c r="O874" s="3"/>
    </row>
    <row r="875" spans="12:15" ht="12.75" customHeight="1" x14ac:dyDescent="0.2">
      <c r="L875" s="114"/>
      <c r="M875" s="3"/>
      <c r="O875" s="3"/>
    </row>
    <row r="876" spans="12:15" ht="12.75" customHeight="1" x14ac:dyDescent="0.2">
      <c r="L876" s="114"/>
      <c r="M876" s="3"/>
      <c r="O876" s="3"/>
    </row>
    <row r="877" spans="12:15" ht="12.75" customHeight="1" x14ac:dyDescent="0.2">
      <c r="L877" s="114"/>
      <c r="M877" s="3"/>
      <c r="O877" s="3"/>
    </row>
    <row r="878" spans="12:15" ht="12.75" customHeight="1" x14ac:dyDescent="0.2">
      <c r="L878" s="114"/>
      <c r="M878" s="3"/>
      <c r="O878" s="3"/>
    </row>
    <row r="879" spans="12:15" ht="12.75" customHeight="1" x14ac:dyDescent="0.2">
      <c r="L879" s="114"/>
      <c r="M879" s="3"/>
      <c r="O879" s="3"/>
    </row>
    <row r="880" spans="12:15" ht="12.75" customHeight="1" x14ac:dyDescent="0.2">
      <c r="L880" s="114"/>
      <c r="M880" s="3"/>
      <c r="O880" s="3"/>
    </row>
    <row r="881" spans="12:15" ht="12.75" customHeight="1" x14ac:dyDescent="0.2">
      <c r="L881" s="114"/>
      <c r="M881" s="3"/>
      <c r="O881" s="3"/>
    </row>
    <row r="882" spans="12:15" ht="12.75" customHeight="1" x14ac:dyDescent="0.2">
      <c r="L882" s="114"/>
      <c r="M882" s="3"/>
      <c r="O882" s="3"/>
    </row>
    <row r="883" spans="12:15" ht="12.75" customHeight="1" x14ac:dyDescent="0.2">
      <c r="L883" s="114"/>
      <c r="M883" s="3"/>
      <c r="O883" s="3"/>
    </row>
    <row r="884" spans="12:15" ht="12.75" customHeight="1" x14ac:dyDescent="0.2">
      <c r="L884" s="114"/>
      <c r="M884" s="3"/>
      <c r="O884" s="3"/>
    </row>
    <row r="885" spans="12:15" ht="12.75" customHeight="1" x14ac:dyDescent="0.2">
      <c r="L885" s="114"/>
      <c r="M885" s="3"/>
      <c r="O885" s="3"/>
    </row>
    <row r="886" spans="12:15" ht="12.75" customHeight="1" x14ac:dyDescent="0.2">
      <c r="L886" s="114"/>
      <c r="M886" s="3"/>
      <c r="O886" s="3"/>
    </row>
    <row r="887" spans="12:15" ht="12.75" customHeight="1" x14ac:dyDescent="0.2">
      <c r="L887" s="114"/>
      <c r="M887" s="3"/>
      <c r="O887" s="3"/>
    </row>
    <row r="888" spans="12:15" ht="12.75" customHeight="1" x14ac:dyDescent="0.2">
      <c r="L888" s="114"/>
      <c r="M888" s="3"/>
      <c r="O888" s="3"/>
    </row>
    <row r="889" spans="12:15" ht="12.75" customHeight="1" x14ac:dyDescent="0.2">
      <c r="L889" s="114"/>
      <c r="M889" s="3"/>
      <c r="O889" s="3"/>
    </row>
    <row r="890" spans="12:15" ht="12.75" customHeight="1" x14ac:dyDescent="0.2">
      <c r="L890" s="114"/>
      <c r="M890" s="3"/>
      <c r="O890" s="3"/>
    </row>
    <row r="891" spans="12:15" ht="12.75" customHeight="1" x14ac:dyDescent="0.2">
      <c r="L891" s="114"/>
      <c r="M891" s="3"/>
      <c r="O891" s="3"/>
    </row>
    <row r="892" spans="12:15" ht="12.75" customHeight="1" x14ac:dyDescent="0.2">
      <c r="L892" s="114"/>
      <c r="M892" s="3"/>
      <c r="O892" s="3"/>
    </row>
    <row r="893" spans="12:15" ht="12.75" customHeight="1" x14ac:dyDescent="0.2">
      <c r="L893" s="114"/>
      <c r="M893" s="3"/>
      <c r="O893" s="3"/>
    </row>
    <row r="894" spans="12:15" ht="12.75" customHeight="1" x14ac:dyDescent="0.2">
      <c r="L894" s="114"/>
      <c r="M894" s="3"/>
      <c r="O894" s="3"/>
    </row>
    <row r="895" spans="12:15" ht="12.75" customHeight="1" x14ac:dyDescent="0.2">
      <c r="L895" s="114"/>
      <c r="M895" s="3"/>
      <c r="O895" s="3"/>
    </row>
    <row r="896" spans="12:15" ht="12.75" customHeight="1" x14ac:dyDescent="0.2">
      <c r="L896" s="114"/>
      <c r="M896" s="3"/>
      <c r="O896" s="3"/>
    </row>
    <row r="897" spans="12:15" ht="12.75" customHeight="1" x14ac:dyDescent="0.2">
      <c r="L897" s="114"/>
      <c r="M897" s="3"/>
      <c r="O897" s="3"/>
    </row>
    <row r="898" spans="12:15" ht="12.75" customHeight="1" x14ac:dyDescent="0.2">
      <c r="L898" s="114"/>
      <c r="M898" s="3"/>
      <c r="O898" s="3"/>
    </row>
    <row r="899" spans="12:15" ht="12.75" customHeight="1" x14ac:dyDescent="0.2">
      <c r="L899" s="114"/>
      <c r="M899" s="3"/>
      <c r="O899" s="3"/>
    </row>
    <row r="900" spans="12:15" ht="12.75" customHeight="1" x14ac:dyDescent="0.2">
      <c r="L900" s="114"/>
      <c r="M900" s="3"/>
      <c r="O900" s="3"/>
    </row>
    <row r="901" spans="12:15" ht="12.75" customHeight="1" x14ac:dyDescent="0.2">
      <c r="L901" s="114"/>
      <c r="M901" s="3"/>
      <c r="O901" s="3"/>
    </row>
    <row r="902" spans="12:15" ht="12.75" customHeight="1" x14ac:dyDescent="0.2">
      <c r="L902" s="114"/>
      <c r="M902" s="3"/>
      <c r="O902" s="3"/>
    </row>
    <row r="903" spans="12:15" ht="12.75" customHeight="1" x14ac:dyDescent="0.2">
      <c r="L903" s="114"/>
      <c r="M903" s="3"/>
      <c r="O903" s="3"/>
    </row>
    <row r="904" spans="12:15" ht="12.75" customHeight="1" x14ac:dyDescent="0.2">
      <c r="L904" s="114"/>
      <c r="M904" s="3"/>
      <c r="O904" s="3"/>
    </row>
    <row r="905" spans="12:15" ht="12.75" customHeight="1" x14ac:dyDescent="0.2">
      <c r="L905" s="114"/>
      <c r="M905" s="3"/>
      <c r="O905" s="3"/>
    </row>
    <row r="906" spans="12:15" ht="12.75" customHeight="1" x14ac:dyDescent="0.2">
      <c r="L906" s="114"/>
      <c r="M906" s="3"/>
      <c r="O906" s="3"/>
    </row>
    <row r="907" spans="12:15" ht="12.75" customHeight="1" x14ac:dyDescent="0.2">
      <c r="L907" s="114"/>
      <c r="M907" s="3"/>
      <c r="O907" s="3"/>
    </row>
    <row r="908" spans="12:15" ht="12.75" customHeight="1" x14ac:dyDescent="0.2">
      <c r="L908" s="114"/>
      <c r="M908" s="3"/>
      <c r="O908" s="3"/>
    </row>
    <row r="909" spans="12:15" ht="12.75" customHeight="1" x14ac:dyDescent="0.2">
      <c r="L909" s="114"/>
      <c r="M909" s="3"/>
      <c r="O909" s="3"/>
    </row>
    <row r="910" spans="12:15" ht="12.75" customHeight="1" x14ac:dyDescent="0.2">
      <c r="L910" s="114"/>
      <c r="M910" s="3"/>
      <c r="O910" s="3"/>
    </row>
    <row r="911" spans="12:15" ht="12.75" customHeight="1" x14ac:dyDescent="0.2">
      <c r="L911" s="114"/>
      <c r="M911" s="3"/>
      <c r="O911" s="3"/>
    </row>
    <row r="912" spans="12:15" ht="12.75" customHeight="1" x14ac:dyDescent="0.2">
      <c r="L912" s="114"/>
      <c r="M912" s="3"/>
      <c r="O912" s="3"/>
    </row>
    <row r="913" spans="12:15" ht="12.75" customHeight="1" x14ac:dyDescent="0.2">
      <c r="L913" s="114"/>
      <c r="M913" s="3"/>
      <c r="O913" s="3"/>
    </row>
    <row r="914" spans="12:15" ht="12.75" customHeight="1" x14ac:dyDescent="0.2">
      <c r="L914" s="114"/>
      <c r="M914" s="3"/>
      <c r="O914" s="3"/>
    </row>
    <row r="915" spans="12:15" ht="12.75" customHeight="1" x14ac:dyDescent="0.2">
      <c r="L915" s="114"/>
      <c r="M915" s="3"/>
      <c r="O915" s="3"/>
    </row>
    <row r="916" spans="12:15" ht="12.75" customHeight="1" x14ac:dyDescent="0.2">
      <c r="L916" s="114"/>
      <c r="M916" s="3"/>
      <c r="O916" s="3"/>
    </row>
    <row r="917" spans="12:15" ht="12.75" customHeight="1" x14ac:dyDescent="0.2">
      <c r="L917" s="114"/>
      <c r="M917" s="3"/>
      <c r="O917" s="3"/>
    </row>
    <row r="918" spans="12:15" ht="12.75" customHeight="1" x14ac:dyDescent="0.2">
      <c r="L918" s="114"/>
      <c r="M918" s="3"/>
      <c r="O918" s="3"/>
    </row>
    <row r="919" spans="12:15" ht="12.75" customHeight="1" x14ac:dyDescent="0.2">
      <c r="L919" s="114"/>
      <c r="M919" s="3"/>
      <c r="O919" s="3"/>
    </row>
    <row r="920" spans="12:15" ht="12.75" customHeight="1" x14ac:dyDescent="0.2">
      <c r="L920" s="114"/>
      <c r="M920" s="3"/>
      <c r="O920" s="3"/>
    </row>
    <row r="921" spans="12:15" ht="12.75" customHeight="1" x14ac:dyDescent="0.2">
      <c r="L921" s="114"/>
      <c r="M921" s="3"/>
      <c r="O921" s="3"/>
    </row>
    <row r="922" spans="12:15" ht="12.75" customHeight="1" x14ac:dyDescent="0.2">
      <c r="L922" s="114"/>
      <c r="M922" s="3"/>
      <c r="O922" s="3"/>
    </row>
    <row r="923" spans="12:15" ht="12.75" customHeight="1" x14ac:dyDescent="0.2">
      <c r="L923" s="114"/>
      <c r="M923" s="3"/>
      <c r="O923" s="3"/>
    </row>
    <row r="924" spans="12:15" ht="12.75" customHeight="1" x14ac:dyDescent="0.2">
      <c r="L924" s="114"/>
      <c r="M924" s="3"/>
      <c r="O924" s="3"/>
    </row>
    <row r="925" spans="12:15" ht="12.75" customHeight="1" x14ac:dyDescent="0.2">
      <c r="L925" s="114"/>
      <c r="M925" s="3"/>
      <c r="O925" s="3"/>
    </row>
    <row r="926" spans="12:15" ht="12.75" customHeight="1" x14ac:dyDescent="0.2">
      <c r="L926" s="114"/>
      <c r="M926" s="3"/>
      <c r="O926" s="3"/>
    </row>
    <row r="927" spans="12:15" ht="12.75" customHeight="1" x14ac:dyDescent="0.2">
      <c r="L927" s="114"/>
      <c r="M927" s="3"/>
      <c r="O927" s="3"/>
    </row>
    <row r="928" spans="12:15" ht="12.75" customHeight="1" x14ac:dyDescent="0.2">
      <c r="L928" s="114"/>
      <c r="M928" s="3"/>
      <c r="O928" s="3"/>
    </row>
    <row r="929" spans="12:15" ht="12.75" customHeight="1" x14ac:dyDescent="0.2">
      <c r="L929" s="114"/>
      <c r="M929" s="3"/>
      <c r="O929" s="3"/>
    </row>
    <row r="930" spans="12:15" ht="12.75" customHeight="1" x14ac:dyDescent="0.2">
      <c r="L930" s="114"/>
      <c r="M930" s="3"/>
      <c r="O930" s="3"/>
    </row>
    <row r="931" spans="12:15" ht="12.75" customHeight="1" x14ac:dyDescent="0.2">
      <c r="L931" s="114"/>
      <c r="M931" s="3"/>
      <c r="O931" s="3"/>
    </row>
    <row r="932" spans="12:15" ht="12.75" customHeight="1" x14ac:dyDescent="0.2">
      <c r="L932" s="114"/>
      <c r="M932" s="3"/>
      <c r="O932" s="3"/>
    </row>
    <row r="933" spans="12:15" ht="12.75" customHeight="1" x14ac:dyDescent="0.2">
      <c r="L933" s="114"/>
      <c r="M933" s="3"/>
      <c r="O933" s="3"/>
    </row>
    <row r="934" spans="12:15" ht="12.75" customHeight="1" x14ac:dyDescent="0.2">
      <c r="L934" s="114"/>
      <c r="M934" s="3"/>
      <c r="O934" s="3"/>
    </row>
    <row r="935" spans="12:15" ht="12.75" customHeight="1" x14ac:dyDescent="0.2">
      <c r="L935" s="114"/>
      <c r="M935" s="3"/>
      <c r="O935" s="3"/>
    </row>
    <row r="936" spans="12:15" ht="12.75" customHeight="1" x14ac:dyDescent="0.2">
      <c r="L936" s="114"/>
      <c r="M936" s="3"/>
      <c r="O936" s="3"/>
    </row>
    <row r="937" spans="12:15" ht="12.75" customHeight="1" x14ac:dyDescent="0.2">
      <c r="L937" s="114"/>
      <c r="M937" s="3"/>
      <c r="O937" s="3"/>
    </row>
    <row r="938" spans="12:15" ht="12.75" customHeight="1" x14ac:dyDescent="0.2">
      <c r="L938" s="114"/>
      <c r="M938" s="3"/>
      <c r="O938" s="3"/>
    </row>
    <row r="939" spans="12:15" ht="12.75" customHeight="1" x14ac:dyDescent="0.2">
      <c r="L939" s="114"/>
      <c r="M939" s="3"/>
      <c r="O939" s="3"/>
    </row>
    <row r="940" spans="12:15" ht="12.75" customHeight="1" x14ac:dyDescent="0.2">
      <c r="L940" s="114"/>
      <c r="M940" s="3"/>
      <c r="O940" s="3"/>
    </row>
    <row r="941" spans="12:15" ht="12.75" customHeight="1" x14ac:dyDescent="0.2">
      <c r="L941" s="114"/>
      <c r="M941" s="3"/>
      <c r="O941" s="3"/>
    </row>
    <row r="942" spans="12:15" ht="12.75" customHeight="1" x14ac:dyDescent="0.2">
      <c r="L942" s="114"/>
      <c r="M942" s="3"/>
      <c r="O942" s="3"/>
    </row>
    <row r="943" spans="12:15" ht="12.75" customHeight="1" x14ac:dyDescent="0.2">
      <c r="L943" s="114"/>
      <c r="M943" s="3"/>
      <c r="O943" s="3"/>
    </row>
    <row r="944" spans="12:15" ht="12.75" customHeight="1" x14ac:dyDescent="0.2">
      <c r="L944" s="114"/>
      <c r="M944" s="3"/>
      <c r="O944" s="3"/>
    </row>
    <row r="945" spans="12:15" ht="12.75" customHeight="1" x14ac:dyDescent="0.2">
      <c r="L945" s="114"/>
      <c r="M945" s="3"/>
      <c r="O945" s="3"/>
    </row>
    <row r="946" spans="12:15" ht="12.75" customHeight="1" x14ac:dyDescent="0.2">
      <c r="L946" s="114"/>
      <c r="M946" s="3"/>
      <c r="O946" s="3"/>
    </row>
    <row r="947" spans="12:15" ht="12.75" customHeight="1" x14ac:dyDescent="0.2">
      <c r="L947" s="114"/>
      <c r="M947" s="3"/>
      <c r="O947" s="3"/>
    </row>
    <row r="948" spans="12:15" ht="12.75" customHeight="1" x14ac:dyDescent="0.2">
      <c r="L948" s="114"/>
      <c r="M948" s="3"/>
      <c r="O948" s="3"/>
    </row>
    <row r="949" spans="12:15" ht="12.75" customHeight="1" x14ac:dyDescent="0.2">
      <c r="L949" s="114"/>
      <c r="M949" s="3"/>
      <c r="O949" s="3"/>
    </row>
    <row r="950" spans="12:15" ht="12.75" customHeight="1" x14ac:dyDescent="0.2">
      <c r="L950" s="114"/>
      <c r="M950" s="3"/>
      <c r="O950" s="3"/>
    </row>
    <row r="951" spans="12:15" ht="12.75" customHeight="1" x14ac:dyDescent="0.2">
      <c r="L951" s="114"/>
      <c r="M951" s="3"/>
      <c r="O951" s="3"/>
    </row>
    <row r="952" spans="12:15" ht="12.75" customHeight="1" x14ac:dyDescent="0.2">
      <c r="L952" s="114"/>
      <c r="M952" s="3"/>
      <c r="O952" s="3"/>
    </row>
    <row r="953" spans="12:15" ht="12.75" customHeight="1" x14ac:dyDescent="0.2">
      <c r="L953" s="114"/>
      <c r="M953" s="3"/>
      <c r="O953" s="3"/>
    </row>
    <row r="954" spans="12:15" ht="12.75" customHeight="1" x14ac:dyDescent="0.2">
      <c r="L954" s="114"/>
      <c r="M954" s="3"/>
      <c r="O954" s="3"/>
    </row>
    <row r="955" spans="12:15" ht="12.75" customHeight="1" x14ac:dyDescent="0.2">
      <c r="L955" s="114"/>
      <c r="M955" s="3"/>
      <c r="O955" s="3"/>
    </row>
    <row r="956" spans="12:15" ht="12.75" customHeight="1" x14ac:dyDescent="0.2">
      <c r="L956" s="114"/>
      <c r="M956" s="3"/>
      <c r="O956" s="3"/>
    </row>
    <row r="957" spans="12:15" ht="12.75" customHeight="1" x14ac:dyDescent="0.2">
      <c r="L957" s="114"/>
      <c r="M957" s="3"/>
      <c r="O957" s="3"/>
    </row>
    <row r="958" spans="12:15" ht="12.75" customHeight="1" x14ac:dyDescent="0.2">
      <c r="L958" s="114"/>
      <c r="M958" s="3"/>
      <c r="O958" s="3"/>
    </row>
    <row r="959" spans="12:15" ht="12.75" customHeight="1" x14ac:dyDescent="0.2">
      <c r="L959" s="114"/>
      <c r="M959" s="3"/>
      <c r="O959" s="3"/>
    </row>
    <row r="960" spans="12:15" ht="12.75" customHeight="1" x14ac:dyDescent="0.2">
      <c r="L960" s="114"/>
      <c r="M960" s="3"/>
      <c r="O960" s="3"/>
    </row>
    <row r="961" spans="12:15" ht="12.75" customHeight="1" x14ac:dyDescent="0.2">
      <c r="L961" s="114"/>
      <c r="M961" s="3"/>
      <c r="O961" s="3"/>
    </row>
    <row r="962" spans="12:15" ht="12.75" customHeight="1" x14ac:dyDescent="0.2">
      <c r="L962" s="114"/>
      <c r="M962" s="3"/>
      <c r="O962" s="3"/>
    </row>
    <row r="963" spans="12:15" ht="12.75" customHeight="1" x14ac:dyDescent="0.2">
      <c r="L963" s="114"/>
      <c r="M963" s="3"/>
      <c r="O963" s="3"/>
    </row>
    <row r="964" spans="12:15" ht="12.75" customHeight="1" x14ac:dyDescent="0.2">
      <c r="L964" s="114"/>
      <c r="M964" s="3"/>
      <c r="O964" s="3"/>
    </row>
    <row r="965" spans="12:15" ht="12.75" customHeight="1" x14ac:dyDescent="0.2">
      <c r="L965" s="114"/>
      <c r="M965" s="3"/>
      <c r="O965" s="3"/>
    </row>
    <row r="966" spans="12:15" ht="12.75" customHeight="1" x14ac:dyDescent="0.2">
      <c r="L966" s="114"/>
      <c r="M966" s="3"/>
      <c r="O966" s="3"/>
    </row>
    <row r="967" spans="12:15" ht="12.75" customHeight="1" x14ac:dyDescent="0.2">
      <c r="L967" s="114"/>
      <c r="M967" s="3"/>
      <c r="O967" s="3"/>
    </row>
    <row r="968" spans="12:15" ht="12.75" customHeight="1" x14ac:dyDescent="0.2">
      <c r="L968" s="114"/>
      <c r="M968" s="3"/>
      <c r="O968" s="3"/>
    </row>
    <row r="969" spans="12:15" ht="12.75" customHeight="1" x14ac:dyDescent="0.2">
      <c r="L969" s="114"/>
      <c r="M969" s="3"/>
      <c r="O969" s="3"/>
    </row>
    <row r="970" spans="12:15" ht="12.75" customHeight="1" x14ac:dyDescent="0.2">
      <c r="L970" s="114"/>
      <c r="M970" s="3"/>
      <c r="O970" s="3"/>
    </row>
    <row r="971" spans="12:15" ht="12.75" customHeight="1" x14ac:dyDescent="0.2">
      <c r="L971" s="114"/>
      <c r="M971" s="3"/>
      <c r="O971" s="3"/>
    </row>
    <row r="972" spans="12:15" ht="12.75" customHeight="1" x14ac:dyDescent="0.2">
      <c r="L972" s="114"/>
      <c r="M972" s="3"/>
      <c r="O972" s="3"/>
    </row>
    <row r="973" spans="12:15" ht="12.75" customHeight="1" x14ac:dyDescent="0.2">
      <c r="L973" s="114"/>
      <c r="M973" s="3"/>
      <c r="O973" s="3"/>
    </row>
    <row r="974" spans="12:15" ht="12.75" customHeight="1" x14ac:dyDescent="0.2">
      <c r="L974" s="114"/>
      <c r="M974" s="3"/>
      <c r="O974" s="3"/>
    </row>
    <row r="975" spans="12:15" ht="12.75" customHeight="1" x14ac:dyDescent="0.2">
      <c r="L975" s="114"/>
      <c r="M975" s="3"/>
      <c r="O975" s="3"/>
    </row>
    <row r="976" spans="12:15" ht="12.75" customHeight="1" x14ac:dyDescent="0.2">
      <c r="L976" s="114"/>
      <c r="M976" s="3"/>
      <c r="O976" s="3"/>
    </row>
    <row r="977" spans="12:15" ht="12.75" customHeight="1" x14ac:dyDescent="0.2">
      <c r="L977" s="114"/>
      <c r="M977" s="3"/>
      <c r="O977" s="3"/>
    </row>
    <row r="978" spans="12:15" ht="12.75" customHeight="1" x14ac:dyDescent="0.2">
      <c r="L978" s="114"/>
      <c r="M978" s="3"/>
      <c r="O978" s="3"/>
    </row>
    <row r="979" spans="12:15" ht="12.75" customHeight="1" x14ac:dyDescent="0.2">
      <c r="L979" s="114"/>
      <c r="M979" s="3"/>
      <c r="O979" s="3"/>
    </row>
    <row r="980" spans="12:15" ht="12.75" customHeight="1" x14ac:dyDescent="0.2">
      <c r="L980" s="114"/>
      <c r="M980" s="3"/>
      <c r="O980" s="3"/>
    </row>
    <row r="981" spans="12:15" ht="12.75" customHeight="1" x14ac:dyDescent="0.2">
      <c r="L981" s="114"/>
      <c r="M981" s="3"/>
      <c r="O981" s="3"/>
    </row>
    <row r="982" spans="12:15" ht="12.75" customHeight="1" x14ac:dyDescent="0.2">
      <c r="L982" s="114"/>
      <c r="M982" s="3"/>
      <c r="O982" s="3"/>
    </row>
    <row r="983" spans="12:15" ht="12.75" customHeight="1" x14ac:dyDescent="0.2">
      <c r="L983" s="114"/>
      <c r="M983" s="3"/>
      <c r="O983" s="3"/>
    </row>
    <row r="984" spans="12:15" ht="12.75" customHeight="1" x14ac:dyDescent="0.2">
      <c r="L984" s="114"/>
      <c r="M984" s="3"/>
      <c r="O984" s="3"/>
    </row>
    <row r="985" spans="12:15" ht="12.75" customHeight="1" x14ac:dyDescent="0.2">
      <c r="L985" s="114"/>
      <c r="M985" s="3"/>
      <c r="O985" s="3"/>
    </row>
    <row r="986" spans="12:15" ht="12.75" customHeight="1" x14ac:dyDescent="0.2">
      <c r="L986" s="114"/>
      <c r="M986" s="3"/>
      <c r="O986" s="3"/>
    </row>
    <row r="987" spans="12:15" ht="12.75" customHeight="1" x14ac:dyDescent="0.2">
      <c r="L987" s="114"/>
      <c r="M987" s="3"/>
      <c r="O987" s="3"/>
    </row>
    <row r="988" spans="12:15" ht="12.75" customHeight="1" x14ac:dyDescent="0.2">
      <c r="L988" s="114"/>
      <c r="M988" s="3"/>
      <c r="O988" s="3"/>
    </row>
    <row r="989" spans="12:15" ht="12.75" customHeight="1" x14ac:dyDescent="0.2">
      <c r="L989" s="114"/>
      <c r="M989" s="3"/>
      <c r="O989" s="3"/>
    </row>
    <row r="990" spans="12:15" ht="12.75" customHeight="1" x14ac:dyDescent="0.2">
      <c r="L990" s="114"/>
      <c r="M990" s="3"/>
      <c r="O990" s="3"/>
    </row>
    <row r="991" spans="12:15" ht="12.75" customHeight="1" x14ac:dyDescent="0.2">
      <c r="L991" s="114"/>
      <c r="M991" s="3"/>
      <c r="O991" s="3"/>
    </row>
    <row r="992" spans="12:15" ht="12.75" customHeight="1" x14ac:dyDescent="0.2">
      <c r="L992" s="114"/>
      <c r="M992" s="3"/>
      <c r="O992" s="3"/>
    </row>
    <row r="993" spans="12:15" ht="12.75" customHeight="1" x14ac:dyDescent="0.2">
      <c r="L993" s="114"/>
      <c r="M993" s="3"/>
      <c r="O993" s="3"/>
    </row>
  </sheetData>
  <mergeCells count="259">
    <mergeCell ref="P157:P158"/>
    <mergeCell ref="Q157:Q158"/>
    <mergeCell ref="R157:R158"/>
    <mergeCell ref="A157:A158"/>
    <mergeCell ref="B157:J157"/>
    <mergeCell ref="K157:K158"/>
    <mergeCell ref="L157:L158"/>
    <mergeCell ref="M157:M158"/>
    <mergeCell ref="B16:J16"/>
    <mergeCell ref="B39:J39"/>
    <mergeCell ref="B59:J59"/>
    <mergeCell ref="B79:J79"/>
    <mergeCell ref="B98:J98"/>
    <mergeCell ref="B120:J120"/>
    <mergeCell ref="B139:J139"/>
    <mergeCell ref="N157:N158"/>
    <mergeCell ref="O157:O158"/>
    <mergeCell ref="B156:J156"/>
    <mergeCell ref="L203:L204"/>
    <mergeCell ref="M180:M181"/>
    <mergeCell ref="N180:N181"/>
    <mergeCell ref="O180:O181"/>
    <mergeCell ref="P180:P181"/>
    <mergeCell ref="Q180:Q181"/>
    <mergeCell ref="R180:R181"/>
    <mergeCell ref="A180:A181"/>
    <mergeCell ref="B180:J180"/>
    <mergeCell ref="K180:K181"/>
    <mergeCell ref="L180:L181"/>
    <mergeCell ref="A341:A342"/>
    <mergeCell ref="B341:K341"/>
    <mergeCell ref="S341:S342"/>
    <mergeCell ref="L341:L342"/>
    <mergeCell ref="M203:M204"/>
    <mergeCell ref="N203:N204"/>
    <mergeCell ref="O203:O204"/>
    <mergeCell ref="P203:P204"/>
    <mergeCell ref="Q203:Q204"/>
    <mergeCell ref="R203:R204"/>
    <mergeCell ref="M226:M227"/>
    <mergeCell ref="N226:N227"/>
    <mergeCell ref="O226:O227"/>
    <mergeCell ref="P226:P227"/>
    <mergeCell ref="Q226:Q227"/>
    <mergeCell ref="R226:R227"/>
    <mergeCell ref="A226:A227"/>
    <mergeCell ref="B226:J226"/>
    <mergeCell ref="M249:M250"/>
    <mergeCell ref="N249:N250"/>
    <mergeCell ref="O249:O250"/>
    <mergeCell ref="A203:A204"/>
    <mergeCell ref="B203:J203"/>
    <mergeCell ref="K203:K204"/>
    <mergeCell ref="A364:A365"/>
    <mergeCell ref="S364:S365"/>
    <mergeCell ref="B364:K364"/>
    <mergeCell ref="A387:A388"/>
    <mergeCell ref="S387:S388"/>
    <mergeCell ref="L364:L365"/>
    <mergeCell ref="L387:L388"/>
    <mergeCell ref="B387:K387"/>
    <mergeCell ref="M387:M388"/>
    <mergeCell ref="N387:N388"/>
    <mergeCell ref="O387:O388"/>
    <mergeCell ref="P387:P388"/>
    <mergeCell ref="Q387:Q388"/>
    <mergeCell ref="R387:R388"/>
    <mergeCell ref="M364:M365"/>
    <mergeCell ref="N364:N365"/>
    <mergeCell ref="O364:O365"/>
    <mergeCell ref="P364:P365"/>
    <mergeCell ref="Q364:Q365"/>
    <mergeCell ref="R364:R365"/>
    <mergeCell ref="A410:A411"/>
    <mergeCell ref="B410:K410"/>
    <mergeCell ref="S410:S411"/>
    <mergeCell ref="A435:A436"/>
    <mergeCell ref="S435:S436"/>
    <mergeCell ref="B435:K435"/>
    <mergeCell ref="L410:L411"/>
    <mergeCell ref="L435:L436"/>
    <mergeCell ref="B428:K428"/>
    <mergeCell ref="M435:M436"/>
    <mergeCell ref="N435:N436"/>
    <mergeCell ref="O435:O436"/>
    <mergeCell ref="P435:P436"/>
    <mergeCell ref="Q435:Q436"/>
    <mergeCell ref="R435:R436"/>
    <mergeCell ref="M410:M411"/>
    <mergeCell ref="N410:N411"/>
    <mergeCell ref="O410:O411"/>
    <mergeCell ref="P410:P411"/>
    <mergeCell ref="Q410:Q411"/>
    <mergeCell ref="R410:R411"/>
    <mergeCell ref="A272:A273"/>
    <mergeCell ref="B272:J272"/>
    <mergeCell ref="K272:K273"/>
    <mergeCell ref="L272:L273"/>
    <mergeCell ref="K226:K227"/>
    <mergeCell ref="L226:L227"/>
    <mergeCell ref="P249:P250"/>
    <mergeCell ref="Q249:Q250"/>
    <mergeCell ref="R249:R250"/>
    <mergeCell ref="A249:A250"/>
    <mergeCell ref="B249:J249"/>
    <mergeCell ref="K249:K250"/>
    <mergeCell ref="L249:L250"/>
    <mergeCell ref="M272:M273"/>
    <mergeCell ref="N272:N273"/>
    <mergeCell ref="O272:O273"/>
    <mergeCell ref="P272:P273"/>
    <mergeCell ref="Q272:Q273"/>
    <mergeCell ref="R272:R273"/>
    <mergeCell ref="L523:L524"/>
    <mergeCell ref="M501:M502"/>
    <mergeCell ref="N501:N502"/>
    <mergeCell ref="O501:O502"/>
    <mergeCell ref="P501:P502"/>
    <mergeCell ref="Q501:Q502"/>
    <mergeCell ref="R501:R502"/>
    <mergeCell ref="M479:M480"/>
    <mergeCell ref="N479:N480"/>
    <mergeCell ref="L457:L458"/>
    <mergeCell ref="L479:L480"/>
    <mergeCell ref="L501:L502"/>
    <mergeCell ref="O479:O480"/>
    <mergeCell ref="P479:P480"/>
    <mergeCell ref="Q479:Q480"/>
    <mergeCell ref="R479:R480"/>
    <mergeCell ref="M457:M458"/>
    <mergeCell ref="N457:N458"/>
    <mergeCell ref="R457:R458"/>
    <mergeCell ref="O457:O458"/>
    <mergeCell ref="P457:P458"/>
    <mergeCell ref="Q457:Q458"/>
    <mergeCell ref="A545:A546"/>
    <mergeCell ref="B545:K545"/>
    <mergeCell ref="L545:L546"/>
    <mergeCell ref="S545:S546"/>
    <mergeCell ref="A295:A296"/>
    <mergeCell ref="B295:K295"/>
    <mergeCell ref="S295:S296"/>
    <mergeCell ref="L295:L296"/>
    <mergeCell ref="L318:L319"/>
    <mergeCell ref="A318:A319"/>
    <mergeCell ref="B318:K318"/>
    <mergeCell ref="S318:S319"/>
    <mergeCell ref="A523:A524"/>
    <mergeCell ref="B523:K523"/>
    <mergeCell ref="S523:S524"/>
    <mergeCell ref="A457:A458"/>
    <mergeCell ref="B457:K457"/>
    <mergeCell ref="S457:S458"/>
    <mergeCell ref="B501:K501"/>
    <mergeCell ref="A479:A480"/>
    <mergeCell ref="B479:K479"/>
    <mergeCell ref="S479:S480"/>
    <mergeCell ref="A501:A502"/>
    <mergeCell ref="S501:S502"/>
    <mergeCell ref="A589:A590"/>
    <mergeCell ref="B589:K589"/>
    <mergeCell ref="L589:L590"/>
    <mergeCell ref="S589:S590"/>
    <mergeCell ref="A567:A568"/>
    <mergeCell ref="B567:K567"/>
    <mergeCell ref="L567:L568"/>
    <mergeCell ref="S567:S568"/>
    <mergeCell ref="M589:M590"/>
    <mergeCell ref="N589:N590"/>
    <mergeCell ref="O589:O590"/>
    <mergeCell ref="P589:P590"/>
    <mergeCell ref="Q589:Q590"/>
    <mergeCell ref="R589:R590"/>
    <mergeCell ref="M567:M568"/>
    <mergeCell ref="N567:N568"/>
    <mergeCell ref="O567:O568"/>
    <mergeCell ref="P567:P568"/>
    <mergeCell ref="Q567:Q568"/>
    <mergeCell ref="R567:R568"/>
    <mergeCell ref="M545:M546"/>
    <mergeCell ref="N545:N546"/>
    <mergeCell ref="O545:O546"/>
    <mergeCell ref="P545:P546"/>
    <mergeCell ref="Q545:Q546"/>
    <mergeCell ref="R545:R546"/>
    <mergeCell ref="M523:M524"/>
    <mergeCell ref="N523:N524"/>
    <mergeCell ref="O523:O524"/>
    <mergeCell ref="P523:P524"/>
    <mergeCell ref="Q523:Q524"/>
    <mergeCell ref="R523:R524"/>
    <mergeCell ref="M341:M342"/>
    <mergeCell ref="N341:N342"/>
    <mergeCell ref="O341:O342"/>
    <mergeCell ref="P341:P342"/>
    <mergeCell ref="Q341:Q342"/>
    <mergeCell ref="R341:R342"/>
    <mergeCell ref="M318:M319"/>
    <mergeCell ref="N318:N319"/>
    <mergeCell ref="O318:O319"/>
    <mergeCell ref="P318:P319"/>
    <mergeCell ref="Q318:Q319"/>
    <mergeCell ref="R318:R319"/>
    <mergeCell ref="B291:J291"/>
    <mergeCell ref="M295:M296"/>
    <mergeCell ref="N295:N296"/>
    <mergeCell ref="O295:O296"/>
    <mergeCell ref="P295:P296"/>
    <mergeCell ref="Q295:Q296"/>
    <mergeCell ref="R295:R296"/>
    <mergeCell ref="B588:K588"/>
    <mergeCell ref="B566:K566"/>
    <mergeCell ref="B544:K544"/>
    <mergeCell ref="B522:K522"/>
    <mergeCell ref="B500:K500"/>
    <mergeCell ref="B478:K478"/>
    <mergeCell ref="B456:K456"/>
    <mergeCell ref="B434:K434"/>
    <mergeCell ref="B409:K409"/>
    <mergeCell ref="B386:K386"/>
    <mergeCell ref="B363:K363"/>
    <mergeCell ref="B340:K340"/>
    <mergeCell ref="B317:K317"/>
    <mergeCell ref="B314:K314"/>
    <mergeCell ref="B337:K337"/>
    <mergeCell ref="B360:K360"/>
    <mergeCell ref="B383:K383"/>
    <mergeCell ref="B179:J179"/>
    <mergeCell ref="B202:J202"/>
    <mergeCell ref="B225:J225"/>
    <mergeCell ref="B248:J248"/>
    <mergeCell ref="B271:J271"/>
    <mergeCell ref="B176:J176"/>
    <mergeCell ref="B199:J199"/>
    <mergeCell ref="B222:J222"/>
    <mergeCell ref="B245:J245"/>
    <mergeCell ref="B268:J268"/>
    <mergeCell ref="B453:K453"/>
    <mergeCell ref="B475:K475"/>
    <mergeCell ref="B497:K497"/>
    <mergeCell ref="B519:K519"/>
    <mergeCell ref="B541:K541"/>
    <mergeCell ref="B563:K563"/>
    <mergeCell ref="B585:K585"/>
    <mergeCell ref="B607:K607"/>
    <mergeCell ref="B294:K294"/>
    <mergeCell ref="B406:K406"/>
    <mergeCell ref="R611:R612"/>
    <mergeCell ref="S611:S612"/>
    <mergeCell ref="B629:K629"/>
    <mergeCell ref="B610:K610"/>
    <mergeCell ref="A611:A612"/>
    <mergeCell ref="B611:K611"/>
    <mergeCell ref="L611:L612"/>
    <mergeCell ref="M611:M612"/>
    <mergeCell ref="N611:N612"/>
    <mergeCell ref="O611:O612"/>
    <mergeCell ref="P611:P612"/>
    <mergeCell ref="Q611:Q612"/>
  </mergeCells>
  <pageMargins left="0.7" right="0.7" top="0.75" bottom="0.75" header="0" footer="0"/>
  <pageSetup orientation="landscape"/>
  <ignoredErrors>
    <ignoredError sqref="A159:A175 A182:A198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8080"/>
  </sheetPr>
  <dimension ref="A1:AJ14124"/>
  <sheetViews>
    <sheetView topLeftCell="A751" zoomScaleNormal="100" workbookViewId="0">
      <selection activeCell="Q773" sqref="Q773"/>
    </sheetView>
  </sheetViews>
  <sheetFormatPr baseColWidth="10" defaultColWidth="12.5703125" defaultRowHeight="15" customHeight="1" x14ac:dyDescent="0.2"/>
  <cols>
    <col min="1" max="1" width="8.5703125" style="222" customWidth="1"/>
    <col min="2" max="11" width="7.140625" customWidth="1"/>
    <col min="12" max="12" width="15.7109375" style="187" customWidth="1"/>
    <col min="13" max="19" width="12.85546875" customWidth="1"/>
    <col min="20" max="20" width="10" customWidth="1"/>
    <col min="21" max="21" width="7.7109375" customWidth="1"/>
    <col min="22" max="22" width="9.5703125" customWidth="1"/>
    <col min="23" max="36" width="10" customWidth="1"/>
  </cols>
  <sheetData>
    <row r="1" spans="1:30" s="286" customFormat="1" ht="15" customHeight="1" x14ac:dyDescent="0.2">
      <c r="K1" s="187"/>
    </row>
    <row r="2" spans="1:30" s="286" customFormat="1" ht="15" customHeight="1" x14ac:dyDescent="0.2">
      <c r="K2" s="187"/>
    </row>
    <row r="3" spans="1:30" s="286" customFormat="1" ht="15" customHeight="1" x14ac:dyDescent="0.2">
      <c r="K3" s="187"/>
    </row>
    <row r="4" spans="1:30" s="286" customFormat="1" ht="15" customHeight="1" x14ac:dyDescent="0.2">
      <c r="K4" s="187"/>
    </row>
    <row r="5" spans="1:30" s="286" customFormat="1" ht="15" customHeight="1" x14ac:dyDescent="0.2">
      <c r="K5" s="187"/>
    </row>
    <row r="6" spans="1:30" s="286" customFormat="1" ht="15" customHeight="1" x14ac:dyDescent="0.2">
      <c r="K6" s="187"/>
    </row>
    <row r="7" spans="1:30" s="286" customFormat="1" ht="15" customHeight="1" x14ac:dyDescent="0.2">
      <c r="K7" s="187"/>
    </row>
    <row r="8" spans="1:30" s="286" customFormat="1" ht="15" customHeight="1" x14ac:dyDescent="0.2">
      <c r="K8" s="187"/>
    </row>
    <row r="9" spans="1:30" s="286" customFormat="1" ht="15" customHeight="1" x14ac:dyDescent="0.2">
      <c r="K9" s="187"/>
    </row>
    <row r="10" spans="1:30" s="286" customFormat="1" ht="15" customHeight="1" x14ac:dyDescent="0.2">
      <c r="K10" s="187"/>
    </row>
    <row r="11" spans="1:30" s="286" customFormat="1" ht="15" customHeight="1" x14ac:dyDescent="0.2">
      <c r="K11" s="187"/>
    </row>
    <row r="12" spans="1:30" s="286" customFormat="1" ht="15" customHeight="1" x14ac:dyDescent="0.2">
      <c r="K12" s="187"/>
    </row>
    <row r="13" spans="1:30" s="286" customFormat="1" ht="15" customHeight="1" x14ac:dyDescent="0.2">
      <c r="K13" s="187"/>
    </row>
    <row r="14" spans="1:30" s="286" customFormat="1" ht="15" customHeight="1" x14ac:dyDescent="0.2">
      <c r="K14" s="187"/>
    </row>
    <row r="15" spans="1:30" ht="12.75" customHeight="1" x14ac:dyDescent="0.3">
      <c r="A15" s="227" t="s">
        <v>68</v>
      </c>
      <c r="M15" s="3"/>
      <c r="N15" s="3"/>
      <c r="P15" s="3"/>
    </row>
    <row r="16" spans="1:30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K16" s="1"/>
      <c r="M16" s="4" t="s">
        <v>3</v>
      </c>
      <c r="N16" s="4" t="s">
        <v>4</v>
      </c>
      <c r="O16" s="5" t="s">
        <v>5</v>
      </c>
      <c r="P16" s="4" t="s">
        <v>6</v>
      </c>
      <c r="Q16" s="6" t="s">
        <v>7</v>
      </c>
      <c r="R16" s="6" t="s">
        <v>8</v>
      </c>
      <c r="S16" s="7" t="s">
        <v>9</v>
      </c>
      <c r="V16" s="8" t="s">
        <v>6</v>
      </c>
      <c r="W16" s="8"/>
      <c r="X16" s="8"/>
      <c r="Y16" s="8"/>
      <c r="Z16" s="8"/>
      <c r="AA16" s="8"/>
      <c r="AB16" s="8"/>
      <c r="AC16" s="8"/>
      <c r="AD16" s="8"/>
    </row>
    <row r="17" spans="1:31" ht="12.75" customHeight="1" x14ac:dyDescent="0.2">
      <c r="A17" s="228" t="s">
        <v>10</v>
      </c>
      <c r="B17" s="136">
        <v>1</v>
      </c>
      <c r="C17" s="136">
        <v>2</v>
      </c>
      <c r="D17" s="136">
        <v>3</v>
      </c>
      <c r="E17" s="136">
        <v>4</v>
      </c>
      <c r="F17" s="136">
        <v>5</v>
      </c>
      <c r="G17" s="136">
        <v>6</v>
      </c>
      <c r="H17" s="136">
        <v>7</v>
      </c>
      <c r="I17" s="136">
        <v>8</v>
      </c>
      <c r="J17" s="136">
        <v>9</v>
      </c>
      <c r="K17" s="136">
        <v>10</v>
      </c>
      <c r="L17" s="216" t="s">
        <v>11</v>
      </c>
      <c r="M17" s="11"/>
      <c r="N17" s="11"/>
      <c r="O17" s="12"/>
      <c r="P17" s="13"/>
      <c r="Q17" s="14"/>
      <c r="R17" s="14"/>
      <c r="S17" s="3"/>
      <c r="V17" s="15" t="s">
        <v>12</v>
      </c>
      <c r="W17" s="143"/>
      <c r="X17" s="143"/>
      <c r="Y17" s="143"/>
      <c r="Z17" s="143"/>
      <c r="AA17" s="143"/>
      <c r="AB17" s="143"/>
      <c r="AC17" s="143"/>
      <c r="AD17" s="143"/>
    </row>
    <row r="18" spans="1:31" ht="12.75" customHeight="1" x14ac:dyDescent="0.2">
      <c r="A18" s="26" t="s">
        <v>19</v>
      </c>
      <c r="B18" s="10">
        <v>36</v>
      </c>
      <c r="C18" s="10"/>
      <c r="D18" s="10"/>
      <c r="E18" s="10"/>
      <c r="F18" s="10"/>
      <c r="G18" s="10"/>
      <c r="H18" s="10"/>
      <c r="I18" s="10"/>
      <c r="J18" s="10"/>
      <c r="K18" s="10"/>
      <c r="L18" s="188"/>
      <c r="M18" s="11"/>
      <c r="N18" s="11"/>
      <c r="O18" s="12"/>
      <c r="P18" s="13"/>
      <c r="Q18" s="17">
        <f>B18</f>
        <v>36</v>
      </c>
      <c r="R18" s="14"/>
      <c r="S18" s="3"/>
      <c r="U18" s="18" t="s">
        <v>13</v>
      </c>
      <c r="V18" s="20" t="s">
        <v>19</v>
      </c>
      <c r="W18" s="20" t="s">
        <v>20</v>
      </c>
      <c r="X18" s="20" t="s">
        <v>21</v>
      </c>
      <c r="Y18" s="20" t="s">
        <v>22</v>
      </c>
      <c r="Z18" s="20" t="s">
        <v>23</v>
      </c>
      <c r="AA18" s="20"/>
      <c r="AB18" s="20"/>
      <c r="AC18" s="20"/>
      <c r="AD18" s="20"/>
      <c r="AE18" s="20"/>
    </row>
    <row r="19" spans="1:31" ht="12.75" customHeight="1" x14ac:dyDescent="0.2">
      <c r="A19" s="28" t="s">
        <v>20</v>
      </c>
      <c r="C19" s="25">
        <v>31</v>
      </c>
      <c r="L19" s="188"/>
      <c r="M19" s="3"/>
      <c r="N19" s="3"/>
      <c r="P19" s="3">
        <f>C19/B18</f>
        <v>0.86111111111111116</v>
      </c>
      <c r="Q19" s="21">
        <v>31</v>
      </c>
      <c r="R19" s="22">
        <f t="shared" ref="R19:R27" si="0">Q19/Q18</f>
        <v>0.86111111111111116</v>
      </c>
      <c r="S19" s="3">
        <f t="shared" ref="S19:S27" si="1">100%-R19</f>
        <v>0.13888888888888884</v>
      </c>
      <c r="U19" s="23" t="s">
        <v>37</v>
      </c>
      <c r="V19" s="24">
        <f t="shared" ref="V19:V23" si="2">P19</f>
        <v>0.86111111111111116</v>
      </c>
      <c r="W19" s="3">
        <f t="shared" ref="W19:W22" si="3">P39</f>
        <v>0.90476190476190477</v>
      </c>
      <c r="X19" s="24">
        <f t="shared" ref="X19:X21" si="4">P57</f>
        <v>0.77142857142857146</v>
      </c>
      <c r="Y19" s="24">
        <f t="shared" ref="Y19:Y20" si="5">P74</f>
        <v>0.66666666666666663</v>
      </c>
      <c r="Z19" s="24">
        <f>P91</f>
        <v>0.88888888888888884</v>
      </c>
      <c r="AA19" s="3"/>
      <c r="AB19" s="3"/>
    </row>
    <row r="20" spans="1:31" ht="12.75" customHeight="1" x14ac:dyDescent="0.2">
      <c r="A20" s="28" t="s">
        <v>21</v>
      </c>
      <c r="D20" s="25">
        <v>27</v>
      </c>
      <c r="L20" s="188"/>
      <c r="M20" s="3"/>
      <c r="N20" s="3"/>
      <c r="P20" s="3">
        <f>D20/C19</f>
        <v>0.87096774193548387</v>
      </c>
      <c r="Q20" s="21">
        <v>28</v>
      </c>
      <c r="R20" s="22">
        <f t="shared" si="0"/>
        <v>0.90322580645161288</v>
      </c>
      <c r="S20" s="3">
        <f t="shared" si="1"/>
        <v>9.6774193548387122E-2</v>
      </c>
      <c r="U20" s="23" t="s">
        <v>38</v>
      </c>
      <c r="V20" s="24">
        <f t="shared" si="2"/>
        <v>0.87096774193548387</v>
      </c>
      <c r="W20" s="3">
        <f t="shared" si="3"/>
        <v>0.73684210526315785</v>
      </c>
      <c r="X20" s="24">
        <f t="shared" si="4"/>
        <v>0.7407407407407407</v>
      </c>
      <c r="Y20" s="24">
        <f t="shared" si="5"/>
        <v>1</v>
      </c>
      <c r="Z20" s="24"/>
      <c r="AA20" s="3"/>
    </row>
    <row r="21" spans="1:31" ht="12.75" customHeight="1" x14ac:dyDescent="0.2">
      <c r="A21" s="28" t="s">
        <v>22</v>
      </c>
      <c r="E21" s="25">
        <v>25</v>
      </c>
      <c r="L21" s="188"/>
      <c r="M21" s="3"/>
      <c r="N21" s="3"/>
      <c r="P21" s="3">
        <f>E21/D20</f>
        <v>0.92592592592592593</v>
      </c>
      <c r="Q21" s="21">
        <v>27</v>
      </c>
      <c r="R21" s="22">
        <f t="shared" si="0"/>
        <v>0.9642857142857143</v>
      </c>
      <c r="S21" s="3">
        <f t="shared" si="1"/>
        <v>3.5714285714285698E-2</v>
      </c>
      <c r="U21" s="23" t="s">
        <v>39</v>
      </c>
      <c r="V21" s="24">
        <f t="shared" si="2"/>
        <v>0.92592592592592593</v>
      </c>
      <c r="W21" s="3">
        <f t="shared" si="3"/>
        <v>0.6428571428571429</v>
      </c>
      <c r="X21" s="24">
        <f t="shared" si="4"/>
        <v>0.7</v>
      </c>
      <c r="Y21" s="24"/>
      <c r="Z21" s="24"/>
      <c r="AA21" s="3"/>
    </row>
    <row r="22" spans="1:31" ht="12.75" customHeight="1" x14ac:dyDescent="0.2">
      <c r="A22" s="28" t="s">
        <v>23</v>
      </c>
      <c r="F22" s="25">
        <v>25</v>
      </c>
      <c r="L22" s="188"/>
      <c r="M22" s="3"/>
      <c r="N22" s="3"/>
      <c r="P22" s="3">
        <f>F22/E21</f>
        <v>1</v>
      </c>
      <c r="Q22" s="21">
        <v>26</v>
      </c>
      <c r="R22" s="22">
        <f t="shared" si="0"/>
        <v>0.96296296296296291</v>
      </c>
      <c r="S22" s="3">
        <f t="shared" si="1"/>
        <v>3.703703703703709E-2</v>
      </c>
      <c r="U22" s="23" t="s">
        <v>40</v>
      </c>
      <c r="V22" s="24">
        <f t="shared" si="2"/>
        <v>1</v>
      </c>
      <c r="W22" s="3">
        <f t="shared" si="3"/>
        <v>0.77777777777777779</v>
      </c>
      <c r="X22" s="24" t="s">
        <v>27</v>
      </c>
      <c r="Y22" s="24"/>
      <c r="Z22" s="24"/>
      <c r="AA22" s="3"/>
    </row>
    <row r="23" spans="1:31" ht="12.75" customHeight="1" x14ac:dyDescent="0.2">
      <c r="A23" s="28" t="s">
        <v>48</v>
      </c>
      <c r="G23" s="25">
        <v>17</v>
      </c>
      <c r="L23" s="188"/>
      <c r="M23" s="3"/>
      <c r="N23" s="3"/>
      <c r="P23" s="3">
        <f>G23/F22</f>
        <v>0.68</v>
      </c>
      <c r="Q23" s="21">
        <v>26</v>
      </c>
      <c r="R23" s="22">
        <f t="shared" si="0"/>
        <v>1</v>
      </c>
      <c r="S23" s="3">
        <f t="shared" si="1"/>
        <v>0</v>
      </c>
      <c r="U23" s="23" t="s">
        <v>41</v>
      </c>
      <c r="V23" s="24">
        <f t="shared" si="2"/>
        <v>0.68</v>
      </c>
      <c r="W23" s="3" t="s">
        <v>27</v>
      </c>
      <c r="X23" s="24"/>
      <c r="Y23" s="24"/>
      <c r="Z23" s="3"/>
      <c r="AA23" s="3"/>
    </row>
    <row r="24" spans="1:31" ht="12.75" customHeight="1" x14ac:dyDescent="0.2">
      <c r="A24" s="28" t="s">
        <v>49</v>
      </c>
      <c r="H24" s="25">
        <v>16</v>
      </c>
      <c r="L24" s="188"/>
      <c r="M24" s="3"/>
      <c r="N24" s="3"/>
      <c r="P24" s="3">
        <f>H24/G23</f>
        <v>0.94117647058823528</v>
      </c>
      <c r="Q24" s="21">
        <v>24</v>
      </c>
      <c r="R24" s="22">
        <f t="shared" si="0"/>
        <v>0.92307692307692313</v>
      </c>
      <c r="S24" s="3">
        <f t="shared" si="1"/>
        <v>7.6923076923076872E-2</v>
      </c>
      <c r="U24" s="23"/>
      <c r="V24" s="24"/>
      <c r="W24" s="3"/>
      <c r="X24" s="24"/>
      <c r="Y24" s="24"/>
      <c r="Z24" s="3"/>
      <c r="AA24" s="3"/>
    </row>
    <row r="25" spans="1:31" ht="12.75" customHeight="1" x14ac:dyDescent="0.2">
      <c r="A25" s="28" t="s">
        <v>50</v>
      </c>
      <c r="I25" s="25">
        <v>15</v>
      </c>
      <c r="L25" s="188"/>
      <c r="M25" s="3"/>
      <c r="N25" s="3"/>
      <c r="P25" s="3">
        <f>I25/H24</f>
        <v>0.9375</v>
      </c>
      <c r="Q25" s="21">
        <v>21</v>
      </c>
      <c r="R25" s="22">
        <f t="shared" si="0"/>
        <v>0.875</v>
      </c>
      <c r="S25" s="3">
        <f t="shared" si="1"/>
        <v>0.125</v>
      </c>
      <c r="U25" s="23"/>
      <c r="V25" s="24"/>
      <c r="W25" s="3"/>
      <c r="X25" s="24"/>
      <c r="Y25" s="24"/>
      <c r="Z25" s="3"/>
      <c r="AA25" s="3"/>
    </row>
    <row r="26" spans="1:31" ht="12.75" customHeight="1" x14ac:dyDescent="0.2">
      <c r="A26" s="28" t="s">
        <v>51</v>
      </c>
      <c r="J26" s="25">
        <v>15</v>
      </c>
      <c r="L26" s="188"/>
      <c r="M26" s="3"/>
      <c r="N26" s="3"/>
      <c r="P26" s="3">
        <f>J26/I25</f>
        <v>1</v>
      </c>
      <c r="Q26" s="21">
        <v>21</v>
      </c>
      <c r="R26" s="22">
        <f t="shared" si="0"/>
        <v>1</v>
      </c>
      <c r="S26" s="3">
        <f t="shared" si="1"/>
        <v>0</v>
      </c>
      <c r="U26" s="23"/>
      <c r="V26" s="24"/>
      <c r="W26" s="3"/>
      <c r="X26" s="24"/>
      <c r="Y26" s="24"/>
      <c r="Z26" s="3"/>
      <c r="AA26" s="3"/>
    </row>
    <row r="27" spans="1:31" ht="12.75" customHeight="1" x14ac:dyDescent="0.2">
      <c r="A27" s="28" t="s">
        <v>52</v>
      </c>
      <c r="K27" s="25">
        <v>9</v>
      </c>
      <c r="L27" s="189">
        <v>9</v>
      </c>
      <c r="M27" s="3"/>
      <c r="N27" s="3"/>
      <c r="P27" s="3">
        <f>K27/J26</f>
        <v>0.6</v>
      </c>
      <c r="Q27" s="21">
        <v>20</v>
      </c>
      <c r="R27" s="22">
        <f t="shared" si="0"/>
        <v>0.95238095238095233</v>
      </c>
      <c r="S27" s="3">
        <f t="shared" si="1"/>
        <v>4.7619047619047672E-2</v>
      </c>
      <c r="U27" s="23"/>
      <c r="V27" s="24"/>
      <c r="W27" s="3"/>
      <c r="X27" s="24"/>
      <c r="Y27" s="24"/>
      <c r="Z27" s="3"/>
      <c r="AA27" s="3"/>
    </row>
    <row r="28" spans="1:31" ht="12.75" customHeight="1" x14ac:dyDescent="0.2">
      <c r="A28" s="28" t="s">
        <v>53</v>
      </c>
      <c r="K28" s="25">
        <v>7</v>
      </c>
      <c r="L28" s="189"/>
      <c r="M28" s="3"/>
      <c r="N28" s="3"/>
      <c r="P28" s="3"/>
      <c r="Q28" s="21">
        <v>10</v>
      </c>
      <c r="R28" s="22"/>
      <c r="S28" s="3"/>
      <c r="U28" s="23"/>
      <c r="V28" s="24"/>
      <c r="W28" s="3"/>
      <c r="X28" s="24"/>
      <c r="Y28" s="24"/>
      <c r="Z28" s="3"/>
      <c r="AA28" s="3"/>
    </row>
    <row r="29" spans="1:31" ht="12.75" customHeight="1" x14ac:dyDescent="0.2">
      <c r="A29" s="28" t="s">
        <v>54</v>
      </c>
      <c r="K29" s="25">
        <v>2</v>
      </c>
      <c r="L29" s="189"/>
      <c r="M29" s="3"/>
      <c r="N29" s="3"/>
      <c r="P29" s="3"/>
      <c r="Q29" s="21">
        <v>4</v>
      </c>
      <c r="R29" s="22"/>
      <c r="S29" s="3"/>
      <c r="U29" s="23"/>
      <c r="V29" s="24"/>
      <c r="W29" s="3"/>
      <c r="X29" s="24"/>
      <c r="Y29" s="24"/>
      <c r="Z29" s="3"/>
      <c r="AA29" s="3"/>
    </row>
    <row r="30" spans="1:31" ht="12.75" customHeight="1" x14ac:dyDescent="0.2">
      <c r="A30" s="28" t="s">
        <v>55</v>
      </c>
      <c r="K30" s="25">
        <v>2</v>
      </c>
      <c r="L30" s="189">
        <v>2</v>
      </c>
      <c r="M30" s="3"/>
      <c r="N30" s="3"/>
      <c r="P30" s="3"/>
      <c r="Q30" s="21">
        <v>3</v>
      </c>
      <c r="R30" s="22"/>
      <c r="S30" s="3"/>
      <c r="U30" s="23"/>
      <c r="V30" s="24"/>
      <c r="W30" s="3"/>
      <c r="X30" s="24"/>
      <c r="Y30" s="24"/>
      <c r="Z30" s="3"/>
      <c r="AA30" s="3"/>
    </row>
    <row r="31" spans="1:31" ht="12.75" customHeight="1" x14ac:dyDescent="0.2">
      <c r="A31" s="28" t="s">
        <v>56</v>
      </c>
      <c r="J31" s="25">
        <v>1</v>
      </c>
      <c r="L31" s="189"/>
      <c r="M31" s="3"/>
      <c r="N31" s="3"/>
      <c r="P31" s="3"/>
      <c r="Q31" s="21">
        <v>2</v>
      </c>
      <c r="R31" s="22"/>
      <c r="S31" s="3"/>
      <c r="U31" s="23"/>
      <c r="V31" s="24"/>
      <c r="W31" s="3"/>
      <c r="X31" s="24"/>
      <c r="Y31" s="24"/>
      <c r="Z31" s="3"/>
      <c r="AA31" s="3"/>
    </row>
    <row r="32" spans="1:31" ht="12.75" customHeight="1" x14ac:dyDescent="0.2">
      <c r="A32" s="28" t="s">
        <v>57</v>
      </c>
      <c r="K32" s="25">
        <v>1</v>
      </c>
      <c r="L32" s="189"/>
      <c r="M32" s="3"/>
      <c r="N32" s="3"/>
      <c r="P32" s="3"/>
      <c r="Q32" s="21">
        <v>1</v>
      </c>
      <c r="R32" s="22"/>
      <c r="S32" s="3"/>
      <c r="U32" s="23"/>
      <c r="V32" s="24"/>
      <c r="W32" s="3"/>
      <c r="X32" s="24"/>
      <c r="Y32" s="24"/>
      <c r="Z32" s="3"/>
      <c r="AA32" s="3"/>
    </row>
    <row r="33" spans="1:27" ht="12.75" customHeight="1" x14ac:dyDescent="0.2">
      <c r="A33" s="28" t="s">
        <v>69</v>
      </c>
      <c r="K33" s="25">
        <v>1</v>
      </c>
      <c r="L33" s="189"/>
      <c r="M33" s="3"/>
      <c r="N33" s="3"/>
      <c r="P33" s="3"/>
      <c r="Q33" s="21">
        <v>1</v>
      </c>
      <c r="R33" s="22"/>
      <c r="S33" s="3"/>
      <c r="U33" s="23"/>
      <c r="V33" s="24"/>
      <c r="W33" s="3"/>
      <c r="X33" s="24"/>
      <c r="Y33" s="24"/>
      <c r="Z33" s="3"/>
      <c r="AA33" s="3"/>
    </row>
    <row r="34" spans="1:27" ht="12.75" customHeight="1" x14ac:dyDescent="0.2">
      <c r="L34" s="193">
        <f>SUM(L27:L30)</f>
        <v>11</v>
      </c>
      <c r="M34" s="3">
        <f>L27/B18</f>
        <v>0.25</v>
      </c>
      <c r="N34" s="3">
        <f>L34/B18</f>
        <v>0.30555555555555558</v>
      </c>
      <c r="O34" s="3">
        <f>N34-M34</f>
        <v>5.555555555555558E-2</v>
      </c>
      <c r="P34" s="3"/>
      <c r="U34" s="26" t="s">
        <v>42</v>
      </c>
      <c r="V34" s="24" t="s">
        <v>27</v>
      </c>
      <c r="W34" s="24" t="s">
        <v>27</v>
      </c>
      <c r="X34" s="24"/>
      <c r="Y34" s="24"/>
      <c r="Z34" s="3"/>
      <c r="AA34" s="3"/>
    </row>
    <row r="35" spans="1:27" ht="12.75" customHeight="1" x14ac:dyDescent="0.3">
      <c r="A35" s="227" t="s">
        <v>71</v>
      </c>
      <c r="M35" s="3"/>
      <c r="N35" s="3"/>
      <c r="P35" s="3"/>
      <c r="U35" s="26" t="s">
        <v>43</v>
      </c>
      <c r="V35" s="24" t="s">
        <v>27</v>
      </c>
      <c r="W35" s="24" t="s">
        <v>27</v>
      </c>
      <c r="X35" s="24"/>
      <c r="Y35" s="24"/>
    </row>
    <row r="36" spans="1:27" ht="25.5" customHeight="1" x14ac:dyDescent="0.2">
      <c r="B36" s="308" t="s">
        <v>2</v>
      </c>
      <c r="C36" s="309"/>
      <c r="D36" s="309"/>
      <c r="E36" s="309"/>
      <c r="F36" s="309"/>
      <c r="G36" s="309"/>
      <c r="H36" s="309"/>
      <c r="I36" s="309"/>
      <c r="J36" s="309"/>
      <c r="K36" s="1"/>
      <c r="M36" s="4" t="s">
        <v>3</v>
      </c>
      <c r="N36" s="4" t="s">
        <v>4</v>
      </c>
      <c r="O36" s="5" t="s">
        <v>5</v>
      </c>
      <c r="P36" s="4" t="s">
        <v>6</v>
      </c>
      <c r="Q36" s="6" t="s">
        <v>7</v>
      </c>
      <c r="R36" s="6" t="s">
        <v>8</v>
      </c>
      <c r="S36" s="7" t="s">
        <v>9</v>
      </c>
      <c r="U36" s="26" t="s">
        <v>44</v>
      </c>
      <c r="V36" s="24" t="s">
        <v>27</v>
      </c>
      <c r="W36" s="24" t="s">
        <v>27</v>
      </c>
      <c r="X36" s="24"/>
      <c r="Y36" s="24"/>
    </row>
    <row r="37" spans="1:27" ht="12.75" customHeight="1" x14ac:dyDescent="0.2">
      <c r="A37" s="228" t="s">
        <v>10</v>
      </c>
      <c r="B37" s="136">
        <v>1</v>
      </c>
      <c r="C37" s="136">
        <v>2</v>
      </c>
      <c r="D37" s="136">
        <v>3</v>
      </c>
      <c r="E37" s="136">
        <v>4</v>
      </c>
      <c r="F37" s="136">
        <v>5</v>
      </c>
      <c r="G37" s="136">
        <v>6</v>
      </c>
      <c r="H37" s="136">
        <v>7</v>
      </c>
      <c r="I37" s="136">
        <v>8</v>
      </c>
      <c r="J37" s="136">
        <v>9</v>
      </c>
      <c r="K37" s="136">
        <v>10</v>
      </c>
      <c r="L37" s="216" t="s">
        <v>11</v>
      </c>
      <c r="M37" s="11"/>
      <c r="N37" s="11"/>
      <c r="O37" s="12"/>
      <c r="P37" s="13"/>
      <c r="Q37" s="14"/>
      <c r="R37" s="14"/>
      <c r="S37" s="3"/>
      <c r="V37" s="24"/>
      <c r="W37" s="24"/>
      <c r="X37" s="24"/>
      <c r="Y37" s="24"/>
    </row>
    <row r="38" spans="1:27" ht="12.75" customHeight="1" x14ac:dyDescent="0.2">
      <c r="A38" s="28" t="s">
        <v>20</v>
      </c>
      <c r="B38" s="10">
        <v>21</v>
      </c>
      <c r="C38" s="10"/>
      <c r="D38" s="10"/>
      <c r="E38" s="10"/>
      <c r="F38" s="10"/>
      <c r="G38" s="10"/>
      <c r="H38" s="10"/>
      <c r="I38" s="10"/>
      <c r="J38" s="10"/>
      <c r="K38" s="10"/>
      <c r="L38" s="188"/>
      <c r="M38" s="11"/>
      <c r="N38" s="11"/>
      <c r="O38" s="12"/>
      <c r="P38" s="13"/>
      <c r="Q38" s="17">
        <f>B38</f>
        <v>21</v>
      </c>
      <c r="R38" s="14"/>
      <c r="S38" s="3"/>
      <c r="V38" s="24"/>
      <c r="W38" s="24"/>
      <c r="X38" s="24"/>
      <c r="Y38" s="24"/>
    </row>
    <row r="39" spans="1:27" ht="12.75" customHeight="1" x14ac:dyDescent="0.2">
      <c r="A39" s="28" t="s">
        <v>21</v>
      </c>
      <c r="C39" s="25">
        <v>19</v>
      </c>
      <c r="L39" s="188"/>
      <c r="M39" s="3"/>
      <c r="N39" s="3"/>
      <c r="P39" s="13">
        <f>C39/B38</f>
        <v>0.90476190476190477</v>
      </c>
      <c r="Q39" s="21">
        <v>19</v>
      </c>
      <c r="R39" s="22">
        <f t="shared" ref="R39:R47" si="6">Q39/Q38</f>
        <v>0.90476190476190477</v>
      </c>
      <c r="S39" s="3">
        <f t="shared" ref="S39:S47" si="7">100%-R39</f>
        <v>9.5238095238095233E-2</v>
      </c>
    </row>
    <row r="40" spans="1:27" ht="12.75" customHeight="1" x14ac:dyDescent="0.2">
      <c r="A40" s="53" t="s">
        <v>22</v>
      </c>
      <c r="D40" s="25">
        <v>14</v>
      </c>
      <c r="L40" s="188"/>
      <c r="M40" s="3"/>
      <c r="N40" s="3"/>
      <c r="P40" s="13">
        <f>D40/C39</f>
        <v>0.73684210526315785</v>
      </c>
      <c r="Q40" s="21">
        <v>18</v>
      </c>
      <c r="R40" s="22">
        <f t="shared" si="6"/>
        <v>0.94736842105263153</v>
      </c>
      <c r="S40" s="3">
        <f t="shared" si="7"/>
        <v>5.2631578947368474E-2</v>
      </c>
    </row>
    <row r="41" spans="1:27" ht="12.75" customHeight="1" x14ac:dyDescent="0.2">
      <c r="A41" s="28" t="s">
        <v>23</v>
      </c>
      <c r="E41" s="25">
        <v>9</v>
      </c>
      <c r="L41" s="188"/>
      <c r="M41" s="3"/>
      <c r="N41" s="3"/>
      <c r="P41" s="3">
        <f>E41/D40</f>
        <v>0.6428571428571429</v>
      </c>
      <c r="Q41" s="21">
        <v>16</v>
      </c>
      <c r="R41" s="22">
        <f t="shared" si="6"/>
        <v>0.88888888888888884</v>
      </c>
      <c r="S41" s="3">
        <f t="shared" si="7"/>
        <v>0.11111111111111116</v>
      </c>
    </row>
    <row r="42" spans="1:27" ht="12.75" customHeight="1" x14ac:dyDescent="0.2">
      <c r="A42" s="28" t="s">
        <v>48</v>
      </c>
      <c r="F42" s="25">
        <v>7</v>
      </c>
      <c r="L42" s="188"/>
      <c r="M42" s="3"/>
      <c r="N42" s="3"/>
      <c r="P42" s="3">
        <f>F42/E41</f>
        <v>0.77777777777777779</v>
      </c>
      <c r="Q42" s="21">
        <v>16</v>
      </c>
      <c r="R42" s="22">
        <f t="shared" si="6"/>
        <v>1</v>
      </c>
      <c r="S42" s="3">
        <f t="shared" si="7"/>
        <v>0</v>
      </c>
    </row>
    <row r="43" spans="1:27" ht="12.75" customHeight="1" x14ac:dyDescent="0.2">
      <c r="A43" s="28" t="s">
        <v>49</v>
      </c>
      <c r="G43" s="25">
        <v>4</v>
      </c>
      <c r="L43" s="188"/>
      <c r="M43" s="3"/>
      <c r="N43" s="3"/>
      <c r="P43" s="3">
        <f>G43/F42</f>
        <v>0.5714285714285714</v>
      </c>
      <c r="Q43" s="21">
        <v>12</v>
      </c>
      <c r="R43" s="22">
        <f t="shared" si="6"/>
        <v>0.75</v>
      </c>
      <c r="S43" s="3">
        <f t="shared" si="7"/>
        <v>0.25</v>
      </c>
    </row>
    <row r="44" spans="1:27" ht="12.75" customHeight="1" x14ac:dyDescent="0.2">
      <c r="A44" s="28" t="s">
        <v>50</v>
      </c>
      <c r="H44" s="25">
        <v>2</v>
      </c>
      <c r="L44" s="188"/>
      <c r="M44" s="3"/>
      <c r="N44" s="3"/>
      <c r="P44" s="3">
        <f>H44/G43</f>
        <v>0.5</v>
      </c>
      <c r="Q44" s="21">
        <v>9</v>
      </c>
      <c r="R44" s="22">
        <f t="shared" si="6"/>
        <v>0.75</v>
      </c>
      <c r="S44" s="3">
        <f t="shared" si="7"/>
        <v>0.25</v>
      </c>
    </row>
    <row r="45" spans="1:27" ht="12.75" customHeight="1" x14ac:dyDescent="0.2">
      <c r="A45" s="28" t="s">
        <v>51</v>
      </c>
      <c r="I45" s="25">
        <v>1</v>
      </c>
      <c r="L45" s="188"/>
      <c r="M45" s="3"/>
      <c r="N45" s="3"/>
      <c r="P45" s="3">
        <f>I45/H44</f>
        <v>0.5</v>
      </c>
      <c r="Q45" s="21">
        <v>8</v>
      </c>
      <c r="R45" s="22">
        <f t="shared" si="6"/>
        <v>0.88888888888888884</v>
      </c>
      <c r="S45" s="3">
        <f t="shared" si="7"/>
        <v>0.11111111111111116</v>
      </c>
    </row>
    <row r="46" spans="1:27" ht="12.75" customHeight="1" x14ac:dyDescent="0.2">
      <c r="A46" s="28" t="s">
        <v>52</v>
      </c>
      <c r="J46" s="25">
        <v>1</v>
      </c>
      <c r="L46" s="188"/>
      <c r="M46" s="3"/>
      <c r="N46" s="3"/>
      <c r="P46" s="3">
        <f>J46/I45</f>
        <v>1</v>
      </c>
      <c r="Q46" s="21">
        <v>6</v>
      </c>
      <c r="R46" s="22">
        <f t="shared" si="6"/>
        <v>0.75</v>
      </c>
      <c r="S46" s="3">
        <f t="shared" si="7"/>
        <v>0.25</v>
      </c>
    </row>
    <row r="47" spans="1:27" ht="12.75" customHeight="1" x14ac:dyDescent="0.2">
      <c r="A47" s="28" t="s">
        <v>53</v>
      </c>
      <c r="K47" s="25">
        <v>1</v>
      </c>
      <c r="L47" s="188">
        <v>1</v>
      </c>
      <c r="M47" s="3"/>
      <c r="N47" s="3"/>
      <c r="P47" s="3">
        <f>K47/J46</f>
        <v>1</v>
      </c>
      <c r="Q47" s="21">
        <v>5</v>
      </c>
      <c r="R47" s="22">
        <f t="shared" si="6"/>
        <v>0.83333333333333337</v>
      </c>
      <c r="S47" s="3">
        <f t="shared" si="7"/>
        <v>0.16666666666666663</v>
      </c>
    </row>
    <row r="48" spans="1:27" ht="12.75" customHeight="1" x14ac:dyDescent="0.2">
      <c r="A48" s="28" t="s">
        <v>54</v>
      </c>
      <c r="K48" s="25">
        <v>2</v>
      </c>
      <c r="L48" s="189"/>
      <c r="M48" s="3"/>
      <c r="N48" s="3"/>
      <c r="P48" s="3"/>
      <c r="Q48" s="21">
        <v>4</v>
      </c>
      <c r="R48" s="22"/>
      <c r="S48" s="3"/>
    </row>
    <row r="49" spans="1:30" ht="12.75" customHeight="1" x14ac:dyDescent="0.2">
      <c r="A49" s="28" t="s">
        <v>55</v>
      </c>
      <c r="K49" s="25">
        <v>2</v>
      </c>
      <c r="L49" s="189">
        <v>2</v>
      </c>
      <c r="M49" s="3"/>
      <c r="N49" s="3"/>
      <c r="P49" s="3"/>
      <c r="Q49" s="21">
        <v>2</v>
      </c>
      <c r="R49" s="22"/>
      <c r="S49" s="3"/>
    </row>
    <row r="50" spans="1:30" ht="12.75" customHeight="1" x14ac:dyDescent="0.2">
      <c r="A50" s="28" t="s">
        <v>56</v>
      </c>
      <c r="L50" s="189"/>
      <c r="M50" s="3"/>
      <c r="N50" s="3"/>
      <c r="P50" s="3"/>
      <c r="Q50" s="21"/>
      <c r="R50" s="22"/>
      <c r="S50" s="3"/>
    </row>
    <row r="51" spans="1:30" ht="12.75" customHeight="1" x14ac:dyDescent="0.2">
      <c r="A51" s="28" t="s">
        <v>57</v>
      </c>
      <c r="L51" s="189"/>
      <c r="M51" s="3"/>
      <c r="N51" s="3"/>
      <c r="P51" s="3"/>
      <c r="Q51" s="21"/>
      <c r="R51" s="22"/>
      <c r="S51" s="3"/>
    </row>
    <row r="52" spans="1:30" ht="12.75" customHeight="1" x14ac:dyDescent="0.2">
      <c r="L52" s="193">
        <f>SUM(L47:L49)</f>
        <v>3</v>
      </c>
      <c r="M52" s="3">
        <f>L47/B38</f>
        <v>4.7619047619047616E-2</v>
      </c>
      <c r="N52" s="3">
        <f>L52/B38</f>
        <v>0.14285714285714285</v>
      </c>
      <c r="O52" s="3">
        <f>N52-M52</f>
        <v>9.5238095238095233E-2</v>
      </c>
      <c r="P52" s="3"/>
    </row>
    <row r="53" spans="1:30" ht="12.75" customHeight="1" x14ac:dyDescent="0.3">
      <c r="A53" s="227" t="s">
        <v>72</v>
      </c>
      <c r="M53" s="3"/>
      <c r="N53" s="3"/>
      <c r="P53" s="3"/>
    </row>
    <row r="54" spans="1:30" ht="25.5" customHeight="1" x14ac:dyDescent="0.2">
      <c r="B54" s="308" t="s">
        <v>2</v>
      </c>
      <c r="C54" s="309"/>
      <c r="D54" s="309"/>
      <c r="E54" s="309"/>
      <c r="F54" s="309"/>
      <c r="G54" s="309"/>
      <c r="H54" s="309"/>
      <c r="I54" s="309"/>
      <c r="J54" s="309"/>
      <c r="K54" s="1"/>
      <c r="M54" s="7" t="s">
        <v>3</v>
      </c>
      <c r="N54" s="7" t="s">
        <v>4</v>
      </c>
      <c r="O54" s="49" t="s">
        <v>5</v>
      </c>
      <c r="P54" s="7" t="s">
        <v>6</v>
      </c>
      <c r="Q54" s="6" t="s">
        <v>7</v>
      </c>
      <c r="R54" s="6" t="s">
        <v>8</v>
      </c>
      <c r="S54" s="7" t="s">
        <v>9</v>
      </c>
    </row>
    <row r="55" spans="1:30" ht="12.75" customHeight="1" x14ac:dyDescent="0.2">
      <c r="A55" s="230" t="s">
        <v>10</v>
      </c>
      <c r="B55" s="51">
        <v>1</v>
      </c>
      <c r="C55" s="51">
        <v>2</v>
      </c>
      <c r="D55" s="51">
        <v>3</v>
      </c>
      <c r="E55" s="51">
        <v>4</v>
      </c>
      <c r="F55" s="51">
        <v>5</v>
      </c>
      <c r="G55" s="51">
        <v>6</v>
      </c>
      <c r="H55" s="51">
        <v>7</v>
      </c>
      <c r="I55" s="51">
        <v>8</v>
      </c>
      <c r="J55" s="51">
        <v>9</v>
      </c>
      <c r="K55" s="136">
        <v>10</v>
      </c>
      <c r="L55" s="194" t="s">
        <v>11</v>
      </c>
      <c r="M55" s="3"/>
      <c r="N55" s="3"/>
      <c r="P55" s="3"/>
      <c r="Q55" s="14"/>
      <c r="R55" s="14"/>
      <c r="S55" s="3"/>
    </row>
    <row r="56" spans="1:30" ht="12.75" customHeight="1" x14ac:dyDescent="0.2">
      <c r="A56" s="28" t="s">
        <v>21</v>
      </c>
      <c r="B56" s="25">
        <v>35</v>
      </c>
      <c r="L56" s="189"/>
      <c r="M56" s="3"/>
      <c r="N56" s="3"/>
      <c r="P56" s="3"/>
      <c r="Q56" s="17">
        <f>B56</f>
        <v>35</v>
      </c>
      <c r="R56" s="14"/>
      <c r="S56" s="3"/>
      <c r="U56" s="2"/>
      <c r="V56" s="8" t="s">
        <v>35</v>
      </c>
      <c r="W56" s="8"/>
      <c r="X56" s="8"/>
      <c r="Y56" s="8"/>
      <c r="Z56" s="8"/>
      <c r="AA56" s="8"/>
      <c r="AB56" s="8"/>
      <c r="AC56" s="8"/>
      <c r="AD56" s="8"/>
    </row>
    <row r="57" spans="1:30" ht="12.75" customHeight="1" x14ac:dyDescent="0.2">
      <c r="A57" s="53" t="s">
        <v>22</v>
      </c>
      <c r="C57" s="25">
        <v>27</v>
      </c>
      <c r="L57" s="189"/>
      <c r="M57" s="3"/>
      <c r="N57" s="3"/>
      <c r="O57" s="3"/>
      <c r="P57" s="3">
        <f>C57/B56</f>
        <v>0.77142857142857146</v>
      </c>
      <c r="Q57" s="21">
        <v>28</v>
      </c>
      <c r="R57" s="22">
        <f t="shared" ref="R57:R65" si="8">Q57/Q56</f>
        <v>0.8</v>
      </c>
      <c r="S57" s="3">
        <f t="shared" ref="S57:S65" si="9">100%-R57</f>
        <v>0.19999999999999996</v>
      </c>
      <c r="V57" s="15" t="s">
        <v>12</v>
      </c>
      <c r="W57" s="143"/>
      <c r="X57" s="143"/>
      <c r="Y57" s="143"/>
      <c r="Z57" s="143"/>
      <c r="AA57" s="143"/>
      <c r="AB57" s="143"/>
      <c r="AC57" s="143"/>
      <c r="AD57" s="143"/>
    </row>
    <row r="58" spans="1:30" ht="12.75" customHeight="1" x14ac:dyDescent="0.2">
      <c r="A58" s="28" t="s">
        <v>23</v>
      </c>
      <c r="D58" s="25">
        <v>20</v>
      </c>
      <c r="L58" s="189"/>
      <c r="M58" s="3"/>
      <c r="N58" s="3"/>
      <c r="O58" s="3"/>
      <c r="P58" s="3">
        <f>D58/C57</f>
        <v>0.7407407407407407</v>
      </c>
      <c r="Q58" s="21">
        <v>25</v>
      </c>
      <c r="R58" s="22">
        <f t="shared" si="8"/>
        <v>0.8928571428571429</v>
      </c>
      <c r="S58" s="3">
        <f t="shared" si="9"/>
        <v>0.1071428571428571</v>
      </c>
      <c r="V58" s="143"/>
      <c r="W58" s="143"/>
      <c r="X58" s="143"/>
      <c r="Y58" s="143"/>
      <c r="Z58" s="143"/>
      <c r="AA58" s="143"/>
      <c r="AB58" s="143"/>
      <c r="AC58" s="143"/>
      <c r="AD58" s="143"/>
    </row>
    <row r="59" spans="1:30" ht="12.75" customHeight="1" x14ac:dyDescent="0.2">
      <c r="A59" s="28" t="s">
        <v>48</v>
      </c>
      <c r="E59" s="25">
        <v>14</v>
      </c>
      <c r="L59" s="189"/>
      <c r="M59" s="3"/>
      <c r="N59" s="3"/>
      <c r="O59" s="3"/>
      <c r="P59" s="3">
        <f>E59/D58</f>
        <v>0.7</v>
      </c>
      <c r="Q59" s="21">
        <v>25</v>
      </c>
      <c r="R59" s="22">
        <f t="shared" si="8"/>
        <v>1</v>
      </c>
      <c r="S59" s="3">
        <f t="shared" si="9"/>
        <v>0</v>
      </c>
      <c r="U59" s="18" t="s">
        <v>13</v>
      </c>
      <c r="V59" s="20" t="s">
        <v>19</v>
      </c>
      <c r="W59" s="20" t="s">
        <v>20</v>
      </c>
      <c r="X59" s="20" t="s">
        <v>21</v>
      </c>
      <c r="Y59" s="20" t="s">
        <v>22</v>
      </c>
      <c r="Z59" s="20" t="s">
        <v>23</v>
      </c>
    </row>
    <row r="60" spans="1:30" ht="12.75" customHeight="1" x14ac:dyDescent="0.2">
      <c r="A60" s="28" t="s">
        <v>49</v>
      </c>
      <c r="F60" s="25">
        <v>10</v>
      </c>
      <c r="L60" s="189"/>
      <c r="M60" s="3"/>
      <c r="N60" s="3"/>
      <c r="O60" s="3"/>
      <c r="P60" s="3">
        <f>F60/E59</f>
        <v>0.7142857142857143</v>
      </c>
      <c r="Q60" s="21">
        <v>21</v>
      </c>
      <c r="R60" s="22">
        <f t="shared" si="8"/>
        <v>0.84</v>
      </c>
      <c r="S60" s="3">
        <f t="shared" si="9"/>
        <v>0.16000000000000003</v>
      </c>
      <c r="U60" s="18"/>
      <c r="V60" s="20"/>
      <c r="W60" s="20"/>
      <c r="X60" s="20"/>
      <c r="Y60" s="20"/>
      <c r="Z60" s="20"/>
    </row>
    <row r="61" spans="1:30" ht="12.75" customHeight="1" x14ac:dyDescent="0.2">
      <c r="A61" s="28" t="s">
        <v>50</v>
      </c>
      <c r="G61" s="25">
        <v>9</v>
      </c>
      <c r="L61" s="189"/>
      <c r="M61" s="3"/>
      <c r="N61" s="3"/>
      <c r="O61" s="3"/>
      <c r="P61" s="3">
        <f>G61/F60</f>
        <v>0.9</v>
      </c>
      <c r="Q61" s="21">
        <v>20</v>
      </c>
      <c r="R61" s="22">
        <f t="shared" si="8"/>
        <v>0.95238095238095233</v>
      </c>
      <c r="S61" s="3">
        <f t="shared" si="9"/>
        <v>4.7619047619047672E-2</v>
      </c>
      <c r="U61" s="18"/>
      <c r="V61" s="20"/>
      <c r="W61" s="20"/>
      <c r="X61" s="20"/>
      <c r="Y61" s="20"/>
      <c r="Z61" s="20"/>
    </row>
    <row r="62" spans="1:30" ht="12.75" customHeight="1" x14ac:dyDescent="0.2">
      <c r="A62" s="28" t="s">
        <v>51</v>
      </c>
      <c r="H62" s="25">
        <v>8</v>
      </c>
      <c r="L62" s="189"/>
      <c r="M62" s="3"/>
      <c r="N62" s="3"/>
      <c r="O62" s="3"/>
      <c r="P62" s="3">
        <f>H62/G61</f>
        <v>0.88888888888888884</v>
      </c>
      <c r="Q62" s="21">
        <v>17</v>
      </c>
      <c r="R62" s="22">
        <f t="shared" si="8"/>
        <v>0.85</v>
      </c>
      <c r="S62" s="3">
        <f t="shared" si="9"/>
        <v>0.15000000000000002</v>
      </c>
      <c r="U62" s="18"/>
      <c r="V62" s="20"/>
      <c r="W62" s="20"/>
      <c r="X62" s="20"/>
      <c r="Y62" s="20"/>
      <c r="Z62" s="20"/>
    </row>
    <row r="63" spans="1:30" ht="12.75" customHeight="1" x14ac:dyDescent="0.2">
      <c r="A63" s="28" t="s">
        <v>52</v>
      </c>
      <c r="I63" s="25">
        <v>8</v>
      </c>
      <c r="L63" s="189"/>
      <c r="M63" s="3"/>
      <c r="N63" s="3"/>
      <c r="O63" s="3"/>
      <c r="P63" s="3">
        <f>I63/H62</f>
        <v>1</v>
      </c>
      <c r="Q63" s="21">
        <v>15</v>
      </c>
      <c r="R63" s="22">
        <f t="shared" si="8"/>
        <v>0.88235294117647056</v>
      </c>
      <c r="S63" s="3">
        <f t="shared" si="9"/>
        <v>0.11764705882352944</v>
      </c>
      <c r="U63" s="18"/>
      <c r="V63" s="20"/>
      <c r="W63" s="20"/>
      <c r="X63" s="20"/>
      <c r="Y63" s="20"/>
      <c r="Z63" s="20"/>
    </row>
    <row r="64" spans="1:30" ht="12.75" customHeight="1" x14ac:dyDescent="0.2">
      <c r="A64" s="28" t="s">
        <v>53</v>
      </c>
      <c r="J64" s="25">
        <v>8</v>
      </c>
      <c r="L64" s="189"/>
      <c r="M64" s="3"/>
      <c r="N64" s="3"/>
      <c r="O64" s="3"/>
      <c r="P64" s="3">
        <f>J64/I63</f>
        <v>1</v>
      </c>
      <c r="Q64" s="21">
        <v>15</v>
      </c>
      <c r="R64" s="22">
        <f t="shared" si="8"/>
        <v>1</v>
      </c>
      <c r="S64" s="3">
        <f t="shared" si="9"/>
        <v>0</v>
      </c>
      <c r="U64" s="18"/>
      <c r="V64" s="20"/>
      <c r="W64" s="20"/>
      <c r="X64" s="20"/>
      <c r="Y64" s="20"/>
      <c r="Z64" s="20"/>
    </row>
    <row r="65" spans="1:28" ht="12.75" customHeight="1" x14ac:dyDescent="0.2">
      <c r="A65" s="28" t="s">
        <v>54</v>
      </c>
      <c r="K65" s="25">
        <v>8</v>
      </c>
      <c r="L65" s="189">
        <v>8</v>
      </c>
      <c r="M65" s="3"/>
      <c r="N65" s="3"/>
      <c r="O65" s="3"/>
      <c r="P65" s="3">
        <f>K65/J64</f>
        <v>1</v>
      </c>
      <c r="Q65" s="21">
        <v>15</v>
      </c>
      <c r="R65" s="22">
        <f t="shared" si="8"/>
        <v>1</v>
      </c>
      <c r="S65" s="3">
        <f t="shared" si="9"/>
        <v>0</v>
      </c>
      <c r="U65" s="18"/>
      <c r="V65" s="20"/>
      <c r="W65" s="20"/>
      <c r="X65" s="20"/>
      <c r="Y65" s="20"/>
      <c r="Z65" s="20"/>
    </row>
    <row r="66" spans="1:28" ht="12.75" customHeight="1" x14ac:dyDescent="0.2">
      <c r="A66" s="28" t="s">
        <v>55</v>
      </c>
      <c r="K66" s="25">
        <v>6</v>
      </c>
      <c r="L66" s="189">
        <v>6</v>
      </c>
      <c r="M66" s="3"/>
      <c r="N66" s="3"/>
      <c r="O66" s="3"/>
      <c r="P66" s="3"/>
      <c r="Q66" s="21">
        <v>6</v>
      </c>
      <c r="R66" s="22"/>
      <c r="S66" s="3"/>
      <c r="U66" s="18"/>
      <c r="V66" s="20"/>
      <c r="W66" s="20"/>
      <c r="X66" s="20"/>
      <c r="Y66" s="20"/>
      <c r="Z66" s="20"/>
    </row>
    <row r="67" spans="1:28" ht="12.75" customHeight="1" x14ac:dyDescent="0.2">
      <c r="A67" s="28" t="s">
        <v>56</v>
      </c>
      <c r="L67" s="189"/>
      <c r="M67" s="3"/>
      <c r="N67" s="3"/>
      <c r="O67" s="3"/>
      <c r="P67" s="3"/>
      <c r="Q67" s="21"/>
      <c r="R67" s="22"/>
      <c r="S67" s="3"/>
      <c r="U67" s="18"/>
      <c r="V67" s="20"/>
      <c r="W67" s="20"/>
      <c r="X67" s="20"/>
      <c r="Y67" s="20"/>
      <c r="Z67" s="20"/>
    </row>
    <row r="68" spans="1:28" ht="12.75" customHeight="1" x14ac:dyDescent="0.2">
      <c r="A68" s="28" t="s">
        <v>57</v>
      </c>
      <c r="L68" s="189"/>
      <c r="M68" s="3"/>
      <c r="N68" s="3"/>
      <c r="O68" s="3"/>
      <c r="P68" s="3"/>
      <c r="Q68" s="21"/>
      <c r="R68" s="22"/>
      <c r="S68" s="3"/>
      <c r="U68" s="18"/>
      <c r="V68" s="20"/>
      <c r="W68" s="20"/>
      <c r="X68" s="20"/>
      <c r="Y68" s="20"/>
      <c r="Z68" s="20"/>
    </row>
    <row r="69" spans="1:28" ht="12.75" customHeight="1" x14ac:dyDescent="0.2">
      <c r="L69" s="193">
        <f>SUM(L65:L66)</f>
        <v>14</v>
      </c>
      <c r="M69" s="3">
        <f>L65/B56</f>
        <v>0.22857142857142856</v>
      </c>
      <c r="N69" s="3">
        <f>L69/B56</f>
        <v>0.4</v>
      </c>
      <c r="O69" s="3">
        <f>N69-M69</f>
        <v>0.17142857142857146</v>
      </c>
      <c r="P69" s="3"/>
      <c r="U69" s="23" t="s">
        <v>37</v>
      </c>
      <c r="V69" s="22">
        <f t="shared" ref="V69:V73" si="10">R19</f>
        <v>0.86111111111111116</v>
      </c>
      <c r="W69" s="22">
        <f t="shared" ref="W69:W72" si="11">R39</f>
        <v>0.90476190476190477</v>
      </c>
      <c r="X69" s="22">
        <f t="shared" ref="X69:X71" si="12">R57</f>
        <v>0.8</v>
      </c>
      <c r="Y69" s="22">
        <f t="shared" ref="Y69:Y70" si="13">R74</f>
        <v>0.66666666666666663</v>
      </c>
      <c r="Z69" s="22">
        <f>R91</f>
        <v>0.88888888888888884</v>
      </c>
      <c r="AA69" s="22"/>
      <c r="AB69" s="22"/>
    </row>
    <row r="70" spans="1:28" ht="12.75" customHeight="1" x14ac:dyDescent="0.3">
      <c r="A70" s="227" t="s">
        <v>74</v>
      </c>
      <c r="M70" s="3"/>
      <c r="N70" s="3"/>
      <c r="P70" s="3"/>
      <c r="U70" s="23" t="s">
        <v>38</v>
      </c>
      <c r="V70" s="22">
        <f t="shared" si="10"/>
        <v>0.90322580645161288</v>
      </c>
      <c r="W70" s="22">
        <f t="shared" si="11"/>
        <v>0.94736842105263153</v>
      </c>
      <c r="X70" s="22">
        <f t="shared" si="12"/>
        <v>0.8928571428571429</v>
      </c>
      <c r="Y70" s="22">
        <f t="shared" si="13"/>
        <v>1.1000000000000001</v>
      </c>
      <c r="Z70" s="22" t="s">
        <v>27</v>
      </c>
      <c r="AA70" s="22"/>
    </row>
    <row r="71" spans="1:28" ht="25.5" customHeight="1" x14ac:dyDescent="0.2">
      <c r="B71" s="308" t="s">
        <v>2</v>
      </c>
      <c r="C71" s="309"/>
      <c r="D71" s="309"/>
      <c r="E71" s="309"/>
      <c r="F71" s="309"/>
      <c r="G71" s="309"/>
      <c r="H71" s="309"/>
      <c r="I71" s="309"/>
      <c r="J71" s="309"/>
      <c r="K71" s="1"/>
      <c r="M71" s="7" t="s">
        <v>3</v>
      </c>
      <c r="N71" s="7" t="s">
        <v>4</v>
      </c>
      <c r="O71" s="49" t="s">
        <v>5</v>
      </c>
      <c r="P71" s="7" t="s">
        <v>6</v>
      </c>
      <c r="Q71" s="6" t="s">
        <v>7</v>
      </c>
      <c r="R71" s="6" t="s">
        <v>8</v>
      </c>
      <c r="S71" s="7" t="s">
        <v>9</v>
      </c>
      <c r="U71" s="23" t="s">
        <v>39</v>
      </c>
      <c r="V71" s="22">
        <f t="shared" si="10"/>
        <v>0.9642857142857143</v>
      </c>
      <c r="W71" s="22">
        <f t="shared" si="11"/>
        <v>0.88888888888888884</v>
      </c>
      <c r="X71" s="22">
        <f t="shared" si="12"/>
        <v>1</v>
      </c>
      <c r="Y71" s="22"/>
      <c r="Z71" s="22"/>
      <c r="AA71" s="22"/>
    </row>
    <row r="72" spans="1:28" ht="12.75" customHeight="1" x14ac:dyDescent="0.2">
      <c r="A72" s="230" t="s">
        <v>10</v>
      </c>
      <c r="B72" s="51">
        <v>1</v>
      </c>
      <c r="C72" s="51">
        <v>2</v>
      </c>
      <c r="D72" s="51">
        <v>3</v>
      </c>
      <c r="E72" s="51">
        <v>4</v>
      </c>
      <c r="F72" s="51">
        <v>5</v>
      </c>
      <c r="G72" s="51">
        <v>6</v>
      </c>
      <c r="H72" s="51">
        <v>7</v>
      </c>
      <c r="I72" s="51">
        <v>8</v>
      </c>
      <c r="J72" s="51">
        <v>9</v>
      </c>
      <c r="K72" s="136">
        <v>10</v>
      </c>
      <c r="L72" s="194" t="s">
        <v>11</v>
      </c>
      <c r="M72" s="3"/>
      <c r="N72" s="3"/>
      <c r="P72" s="3"/>
      <c r="Q72" s="14"/>
      <c r="R72" s="14"/>
      <c r="S72" s="3"/>
      <c r="U72" s="23" t="s">
        <v>40</v>
      </c>
      <c r="V72" s="22">
        <f t="shared" si="10"/>
        <v>0.96296296296296291</v>
      </c>
      <c r="W72" s="22">
        <f t="shared" si="11"/>
        <v>1</v>
      </c>
      <c r="X72" s="22"/>
      <c r="Y72" s="22"/>
      <c r="Z72" s="22"/>
      <c r="AA72" s="22"/>
    </row>
    <row r="73" spans="1:28" ht="12.75" customHeight="1" x14ac:dyDescent="0.2">
      <c r="A73" s="28" t="s">
        <v>22</v>
      </c>
      <c r="B73" s="25">
        <v>15</v>
      </c>
      <c r="L73" s="189"/>
      <c r="M73" s="3"/>
      <c r="N73" s="3"/>
      <c r="P73" s="3"/>
      <c r="Q73" s="17">
        <f>B73</f>
        <v>15</v>
      </c>
      <c r="R73" s="14"/>
      <c r="S73" s="3"/>
      <c r="U73" s="23" t="s">
        <v>41</v>
      </c>
      <c r="V73" s="22">
        <f t="shared" si="10"/>
        <v>1</v>
      </c>
      <c r="W73" s="22"/>
      <c r="X73" s="22"/>
      <c r="Y73" s="22"/>
      <c r="Z73" s="22"/>
    </row>
    <row r="74" spans="1:28" ht="12.75" customHeight="1" x14ac:dyDescent="0.2">
      <c r="A74" s="28" t="s">
        <v>23</v>
      </c>
      <c r="C74" s="25">
        <v>10</v>
      </c>
      <c r="L74" s="189"/>
      <c r="M74" s="3"/>
      <c r="N74" s="3"/>
      <c r="O74" s="3"/>
      <c r="P74" s="3">
        <f>C74/B73</f>
        <v>0.66666666666666663</v>
      </c>
      <c r="Q74" s="21">
        <v>10</v>
      </c>
      <c r="R74" s="22">
        <f t="shared" ref="R74:R82" si="14">Q74/Q73</f>
        <v>0.66666666666666663</v>
      </c>
      <c r="S74" s="3">
        <f t="shared" ref="S74:S82" si="15">100%-R74</f>
        <v>0.33333333333333337</v>
      </c>
      <c r="U74" s="26" t="s">
        <v>42</v>
      </c>
      <c r="V74" s="22"/>
      <c r="W74" s="22"/>
      <c r="X74" s="22"/>
      <c r="Y74" s="22"/>
      <c r="Z74" s="22"/>
    </row>
    <row r="75" spans="1:28" ht="12.75" customHeight="1" x14ac:dyDescent="0.2">
      <c r="A75" s="28" t="s">
        <v>48</v>
      </c>
      <c r="D75" s="25">
        <v>10</v>
      </c>
      <c r="L75" s="189"/>
      <c r="M75" s="3"/>
      <c r="N75" s="3"/>
      <c r="P75" s="3">
        <f>D75/C74</f>
        <v>1</v>
      </c>
      <c r="Q75" s="21">
        <v>11</v>
      </c>
      <c r="R75" s="22">
        <f t="shared" si="14"/>
        <v>1.1000000000000001</v>
      </c>
      <c r="S75" s="3">
        <f t="shared" si="15"/>
        <v>-0.10000000000000009</v>
      </c>
      <c r="U75" s="26" t="s">
        <v>43</v>
      </c>
      <c r="V75" s="22"/>
      <c r="W75" s="22"/>
      <c r="X75" s="22"/>
      <c r="Y75" s="22"/>
      <c r="Z75" s="22"/>
    </row>
    <row r="76" spans="1:28" ht="12.75" customHeight="1" x14ac:dyDescent="0.2">
      <c r="A76" s="28" t="s">
        <v>49</v>
      </c>
      <c r="E76" s="25">
        <v>9</v>
      </c>
      <c r="L76" s="189"/>
      <c r="M76" s="3"/>
      <c r="N76" s="3"/>
      <c r="P76" s="3">
        <f>E76/D75</f>
        <v>0.9</v>
      </c>
      <c r="Q76" s="21">
        <v>9</v>
      </c>
      <c r="R76" s="22">
        <f t="shared" si="14"/>
        <v>0.81818181818181823</v>
      </c>
      <c r="S76" s="3">
        <f t="shared" si="15"/>
        <v>0.18181818181818177</v>
      </c>
      <c r="U76" s="26"/>
      <c r="V76" s="22"/>
      <c r="W76" s="22"/>
      <c r="X76" s="22"/>
      <c r="Y76" s="22"/>
      <c r="Z76" s="22"/>
    </row>
    <row r="77" spans="1:28" ht="12.75" customHeight="1" x14ac:dyDescent="0.2">
      <c r="A77" s="28" t="s">
        <v>50</v>
      </c>
      <c r="F77" s="25">
        <v>7</v>
      </c>
      <c r="L77" s="189"/>
      <c r="M77" s="3"/>
      <c r="N77" s="3"/>
      <c r="P77" s="3">
        <f>F77/E76</f>
        <v>0.77777777777777779</v>
      </c>
      <c r="Q77" s="21">
        <v>8</v>
      </c>
      <c r="R77" s="22">
        <f t="shared" si="14"/>
        <v>0.88888888888888884</v>
      </c>
      <c r="S77" s="3">
        <f t="shared" si="15"/>
        <v>0.11111111111111116</v>
      </c>
      <c r="U77" s="26"/>
      <c r="V77" s="22"/>
      <c r="W77" s="22"/>
      <c r="X77" s="22"/>
      <c r="Y77" s="22"/>
      <c r="Z77" s="22"/>
    </row>
    <row r="78" spans="1:28" ht="12.75" customHeight="1" x14ac:dyDescent="0.2">
      <c r="A78" s="28" t="s">
        <v>51</v>
      </c>
      <c r="G78" s="25">
        <v>4</v>
      </c>
      <c r="L78" s="189"/>
      <c r="M78" s="3"/>
      <c r="N78" s="3"/>
      <c r="P78" s="3">
        <f>G78/F77</f>
        <v>0.5714285714285714</v>
      </c>
      <c r="Q78" s="21">
        <v>8</v>
      </c>
      <c r="R78" s="22">
        <f t="shared" si="14"/>
        <v>1</v>
      </c>
      <c r="S78" s="3">
        <f t="shared" si="15"/>
        <v>0</v>
      </c>
      <c r="U78" s="26"/>
      <c r="V78" s="22"/>
      <c r="W78" s="22"/>
      <c r="X78" s="22"/>
      <c r="Y78" s="22"/>
      <c r="Z78" s="22"/>
    </row>
    <row r="79" spans="1:28" ht="12.75" customHeight="1" x14ac:dyDescent="0.2">
      <c r="A79" s="28" t="s">
        <v>52</v>
      </c>
      <c r="H79" s="25">
        <v>4</v>
      </c>
      <c r="L79" s="189"/>
      <c r="M79" s="3"/>
      <c r="N79" s="3"/>
      <c r="P79" s="3">
        <f>H79/G78</f>
        <v>1</v>
      </c>
      <c r="Q79" s="21">
        <v>8</v>
      </c>
      <c r="R79" s="22">
        <f t="shared" si="14"/>
        <v>1</v>
      </c>
      <c r="S79" s="3">
        <f t="shared" si="15"/>
        <v>0</v>
      </c>
      <c r="U79" s="26"/>
      <c r="V79" s="22"/>
      <c r="W79" s="22"/>
      <c r="X79" s="22"/>
      <c r="Y79" s="22"/>
      <c r="Z79" s="22"/>
    </row>
    <row r="80" spans="1:28" ht="12.75" customHeight="1" x14ac:dyDescent="0.2">
      <c r="A80" s="28" t="s">
        <v>53</v>
      </c>
      <c r="I80" s="25">
        <v>4</v>
      </c>
      <c r="L80" s="189"/>
      <c r="M80" s="3"/>
      <c r="N80" s="3"/>
      <c r="P80" s="3">
        <f>I80/H79</f>
        <v>1</v>
      </c>
      <c r="Q80" s="21">
        <v>8</v>
      </c>
      <c r="R80" s="22">
        <f t="shared" si="14"/>
        <v>1</v>
      </c>
      <c r="S80" s="3">
        <f t="shared" si="15"/>
        <v>0</v>
      </c>
      <c r="U80" s="26"/>
      <c r="V80" s="22"/>
      <c r="W80" s="22"/>
      <c r="X80" s="22"/>
      <c r="Y80" s="22"/>
      <c r="Z80" s="22"/>
    </row>
    <row r="81" spans="1:26" ht="12.75" customHeight="1" x14ac:dyDescent="0.2">
      <c r="A81" s="28" t="s">
        <v>54</v>
      </c>
      <c r="J81" s="25">
        <v>4</v>
      </c>
      <c r="L81" s="189"/>
      <c r="M81" s="3"/>
      <c r="N81" s="3"/>
      <c r="P81" s="3">
        <f>J81/I80</f>
        <v>1</v>
      </c>
      <c r="Q81" s="21">
        <v>8</v>
      </c>
      <c r="R81" s="22">
        <f t="shared" si="14"/>
        <v>1</v>
      </c>
      <c r="S81" s="3">
        <f t="shared" si="15"/>
        <v>0</v>
      </c>
      <c r="U81" s="26"/>
      <c r="V81" s="22"/>
      <c r="W81" s="22"/>
      <c r="X81" s="22"/>
      <c r="Y81" s="22"/>
      <c r="Z81" s="22"/>
    </row>
    <row r="82" spans="1:26" ht="12.75" customHeight="1" x14ac:dyDescent="0.2">
      <c r="A82" s="28" t="s">
        <v>55</v>
      </c>
      <c r="K82" s="25">
        <v>3</v>
      </c>
      <c r="L82" s="189">
        <v>2</v>
      </c>
      <c r="M82" s="3"/>
      <c r="N82" s="3"/>
      <c r="P82" s="3">
        <f>K82/J81</f>
        <v>0.75</v>
      </c>
      <c r="Q82" s="21">
        <v>6</v>
      </c>
      <c r="R82" s="22">
        <f t="shared" si="14"/>
        <v>0.75</v>
      </c>
      <c r="S82" s="3">
        <f t="shared" si="15"/>
        <v>0.25</v>
      </c>
      <c r="U82" s="26"/>
      <c r="V82" s="22"/>
      <c r="W82" s="22"/>
      <c r="X82" s="22"/>
      <c r="Y82" s="22"/>
      <c r="Z82" s="22"/>
    </row>
    <row r="83" spans="1:26" ht="12.75" customHeight="1" x14ac:dyDescent="0.2">
      <c r="A83" s="28" t="s">
        <v>56</v>
      </c>
      <c r="K83" s="25">
        <v>3</v>
      </c>
      <c r="L83" s="189">
        <v>3</v>
      </c>
      <c r="M83" s="3"/>
      <c r="N83" s="3"/>
      <c r="P83" s="3"/>
      <c r="Q83" s="21">
        <v>4</v>
      </c>
      <c r="R83" s="22"/>
      <c r="S83" s="3"/>
      <c r="U83" s="26"/>
      <c r="V83" s="22"/>
      <c r="W83" s="22"/>
      <c r="X83" s="22"/>
      <c r="Y83" s="22"/>
      <c r="Z83" s="22"/>
    </row>
    <row r="84" spans="1:26" ht="12.75" customHeight="1" x14ac:dyDescent="0.2">
      <c r="A84" s="28" t="s">
        <v>57</v>
      </c>
      <c r="K84" s="25">
        <v>1</v>
      </c>
      <c r="L84" s="189"/>
      <c r="M84" s="3"/>
      <c r="N84" s="3"/>
      <c r="P84" s="3"/>
      <c r="Q84" s="21">
        <v>1</v>
      </c>
      <c r="R84" s="22"/>
      <c r="S84" s="3"/>
      <c r="U84" s="26"/>
      <c r="V84" s="22"/>
      <c r="W84" s="22"/>
      <c r="X84" s="22"/>
      <c r="Y84" s="22"/>
      <c r="Z84" s="22"/>
    </row>
    <row r="85" spans="1:26" ht="12.75" customHeight="1" x14ac:dyDescent="0.2">
      <c r="A85" s="28" t="s">
        <v>69</v>
      </c>
      <c r="K85" s="25">
        <v>1</v>
      </c>
      <c r="L85" s="189"/>
      <c r="M85" s="3"/>
      <c r="N85" s="3"/>
      <c r="P85" s="3"/>
      <c r="Q85" s="21">
        <v>1</v>
      </c>
      <c r="R85" s="22"/>
      <c r="S85" s="3"/>
      <c r="U85" s="26"/>
      <c r="V85" s="22"/>
      <c r="W85" s="22"/>
      <c r="X85" s="22"/>
      <c r="Y85" s="22"/>
      <c r="Z85" s="22"/>
    </row>
    <row r="86" spans="1:26" ht="12.75" customHeight="1" x14ac:dyDescent="0.2">
      <c r="L86" s="193">
        <f>SUM(L82:L83)</f>
        <v>5</v>
      </c>
      <c r="M86" s="3">
        <f>L82/B73</f>
        <v>0.13333333333333333</v>
      </c>
      <c r="N86" s="3">
        <f>L86/B73</f>
        <v>0.33333333333333331</v>
      </c>
      <c r="O86" s="3">
        <f>N86-M86</f>
        <v>0.19999999999999998</v>
      </c>
      <c r="P86" s="3"/>
      <c r="U86" s="26" t="s">
        <v>44</v>
      </c>
      <c r="V86" s="22"/>
      <c r="W86" s="22"/>
      <c r="X86" s="22"/>
      <c r="Y86" s="22"/>
      <c r="Z86" s="22"/>
    </row>
    <row r="87" spans="1:26" ht="12.75" customHeight="1" x14ac:dyDescent="0.3">
      <c r="A87" s="227" t="s">
        <v>75</v>
      </c>
      <c r="M87" s="3"/>
      <c r="N87" s="3"/>
      <c r="P87" s="3"/>
    </row>
    <row r="88" spans="1:26" ht="25.5" customHeight="1" x14ac:dyDescent="0.2">
      <c r="B88" s="308" t="s">
        <v>2</v>
      </c>
      <c r="C88" s="309"/>
      <c r="D88" s="309"/>
      <c r="E88" s="309"/>
      <c r="F88" s="309"/>
      <c r="G88" s="309"/>
      <c r="H88" s="309"/>
      <c r="I88" s="309"/>
      <c r="J88" s="309"/>
      <c r="K88" s="1"/>
      <c r="M88" s="7" t="s">
        <v>3</v>
      </c>
      <c r="N88" s="7" t="s">
        <v>4</v>
      </c>
      <c r="O88" s="49" t="s">
        <v>5</v>
      </c>
      <c r="P88" s="7" t="s">
        <v>6</v>
      </c>
      <c r="Q88" s="6" t="s">
        <v>7</v>
      </c>
      <c r="R88" s="6" t="s">
        <v>8</v>
      </c>
      <c r="S88" s="7" t="s">
        <v>9</v>
      </c>
    </row>
    <row r="89" spans="1:26" ht="12.75" customHeight="1" x14ac:dyDescent="0.2">
      <c r="A89" s="230" t="s">
        <v>10</v>
      </c>
      <c r="B89" s="51">
        <v>1</v>
      </c>
      <c r="C89" s="51">
        <v>2</v>
      </c>
      <c r="D89" s="51">
        <v>3</v>
      </c>
      <c r="E89" s="51">
        <v>4</v>
      </c>
      <c r="F89" s="51">
        <v>5</v>
      </c>
      <c r="G89" s="51">
        <v>6</v>
      </c>
      <c r="H89" s="51">
        <v>7</v>
      </c>
      <c r="I89" s="51">
        <v>8</v>
      </c>
      <c r="J89" s="51">
        <v>9</v>
      </c>
      <c r="K89" s="136">
        <v>10</v>
      </c>
      <c r="L89" s="194" t="s">
        <v>11</v>
      </c>
      <c r="M89" s="3"/>
      <c r="N89" s="3"/>
      <c r="P89" s="3"/>
      <c r="Q89" s="14"/>
      <c r="R89" s="14"/>
      <c r="S89" s="3"/>
    </row>
    <row r="90" spans="1:26" ht="12.75" customHeight="1" x14ac:dyDescent="0.2">
      <c r="A90" s="28" t="s">
        <v>23</v>
      </c>
      <c r="B90" s="25">
        <v>36</v>
      </c>
      <c r="L90" s="189"/>
      <c r="M90" s="3"/>
      <c r="N90" s="3"/>
      <c r="P90" s="3"/>
      <c r="Q90" s="17">
        <f>B90</f>
        <v>36</v>
      </c>
      <c r="R90" s="14"/>
      <c r="S90" s="3"/>
    </row>
    <row r="91" spans="1:26" ht="12.75" customHeight="1" x14ac:dyDescent="0.2">
      <c r="A91" s="28" t="s">
        <v>48</v>
      </c>
      <c r="C91" s="25">
        <v>32</v>
      </c>
      <c r="L91" s="189"/>
      <c r="M91" s="3"/>
      <c r="N91" s="3"/>
      <c r="O91" s="3"/>
      <c r="P91" s="3">
        <f>C91/B90</f>
        <v>0.88888888888888884</v>
      </c>
      <c r="Q91" s="21">
        <v>32</v>
      </c>
      <c r="R91" s="22">
        <f t="shared" ref="R91:R99" si="16">Q91/Q90</f>
        <v>0.88888888888888884</v>
      </c>
      <c r="S91" s="3">
        <f t="shared" ref="S91:S99" si="17">100%-R91</f>
        <v>0.11111111111111116</v>
      </c>
    </row>
    <row r="92" spans="1:26" ht="12.75" customHeight="1" x14ac:dyDescent="0.2">
      <c r="A92" s="28" t="s">
        <v>49</v>
      </c>
      <c r="D92" s="25">
        <v>28</v>
      </c>
      <c r="L92" s="189"/>
      <c r="M92" s="3"/>
      <c r="N92" s="3"/>
      <c r="O92" s="3"/>
      <c r="P92" s="3">
        <f>D92/C91</f>
        <v>0.875</v>
      </c>
      <c r="Q92" s="21">
        <v>29</v>
      </c>
      <c r="R92" s="22">
        <f t="shared" si="16"/>
        <v>0.90625</v>
      </c>
      <c r="S92" s="3">
        <f t="shared" si="17"/>
        <v>9.375E-2</v>
      </c>
    </row>
    <row r="93" spans="1:26" ht="12.75" customHeight="1" x14ac:dyDescent="0.2">
      <c r="A93" s="28" t="s">
        <v>50</v>
      </c>
      <c r="E93" s="25">
        <v>25</v>
      </c>
      <c r="L93" s="189"/>
      <c r="M93" s="3"/>
      <c r="N93" s="3"/>
      <c r="P93" s="3">
        <f>E93/D92</f>
        <v>0.8928571428571429</v>
      </c>
      <c r="Q93" s="21">
        <v>25</v>
      </c>
      <c r="R93" s="22">
        <f t="shared" si="16"/>
        <v>0.86206896551724133</v>
      </c>
      <c r="S93" s="3">
        <f t="shared" si="17"/>
        <v>0.13793103448275867</v>
      </c>
    </row>
    <row r="94" spans="1:26" ht="12.75" customHeight="1" x14ac:dyDescent="0.2">
      <c r="A94" s="28" t="s">
        <v>51</v>
      </c>
      <c r="F94" s="25">
        <v>17</v>
      </c>
      <c r="L94" s="189"/>
      <c r="M94" s="3"/>
      <c r="N94" s="3"/>
      <c r="P94" s="3">
        <f>F94/E93</f>
        <v>0.68</v>
      </c>
      <c r="Q94" s="21">
        <v>18</v>
      </c>
      <c r="R94" s="22">
        <f t="shared" si="16"/>
        <v>0.72</v>
      </c>
      <c r="S94" s="3">
        <f t="shared" si="17"/>
        <v>0.28000000000000003</v>
      </c>
    </row>
    <row r="95" spans="1:26" ht="12.75" customHeight="1" x14ac:dyDescent="0.2">
      <c r="A95" s="28" t="s">
        <v>52</v>
      </c>
      <c r="G95" s="25">
        <v>14</v>
      </c>
      <c r="L95" s="189"/>
      <c r="M95" s="3"/>
      <c r="N95" s="3"/>
      <c r="P95" s="3">
        <f>G95/F94</f>
        <v>0.82352941176470584</v>
      </c>
      <c r="Q95" s="21">
        <v>17</v>
      </c>
      <c r="R95" s="22">
        <f t="shared" si="16"/>
        <v>0.94444444444444442</v>
      </c>
      <c r="S95" s="3">
        <f t="shared" si="17"/>
        <v>5.555555555555558E-2</v>
      </c>
    </row>
    <row r="96" spans="1:26" ht="12.75" customHeight="1" x14ac:dyDescent="0.2">
      <c r="A96" s="28" t="s">
        <v>53</v>
      </c>
      <c r="H96" s="25">
        <v>14</v>
      </c>
      <c r="L96" s="189"/>
      <c r="M96" s="3"/>
      <c r="N96" s="3"/>
      <c r="P96" s="3">
        <f>H96/G95</f>
        <v>1</v>
      </c>
      <c r="Q96" s="21">
        <v>14</v>
      </c>
      <c r="R96" s="22">
        <f t="shared" si="16"/>
        <v>0.82352941176470584</v>
      </c>
      <c r="S96" s="3">
        <f t="shared" si="17"/>
        <v>0.17647058823529416</v>
      </c>
    </row>
    <row r="97" spans="1:30" ht="12.75" customHeight="1" x14ac:dyDescent="0.2">
      <c r="A97" s="28" t="s">
        <v>54</v>
      </c>
      <c r="I97" s="25">
        <v>14</v>
      </c>
      <c r="L97" s="189"/>
      <c r="M97" s="3"/>
      <c r="N97" s="3"/>
      <c r="P97" s="3">
        <f>I97/H96</f>
        <v>1</v>
      </c>
      <c r="Q97" s="21">
        <v>14</v>
      </c>
      <c r="R97" s="22">
        <f t="shared" si="16"/>
        <v>1</v>
      </c>
      <c r="S97" s="3">
        <f t="shared" si="17"/>
        <v>0</v>
      </c>
    </row>
    <row r="98" spans="1:30" ht="12.75" customHeight="1" x14ac:dyDescent="0.2">
      <c r="A98" s="28" t="s">
        <v>55</v>
      </c>
      <c r="J98" s="25">
        <v>14</v>
      </c>
      <c r="L98" s="189"/>
      <c r="M98" s="3"/>
      <c r="N98" s="3"/>
      <c r="P98" s="3">
        <f>J98/I97</f>
        <v>1</v>
      </c>
      <c r="Q98" s="21">
        <v>14</v>
      </c>
      <c r="R98" s="22">
        <f t="shared" si="16"/>
        <v>1</v>
      </c>
      <c r="S98" s="3">
        <f t="shared" si="17"/>
        <v>0</v>
      </c>
    </row>
    <row r="99" spans="1:30" ht="12.75" customHeight="1" x14ac:dyDescent="0.2">
      <c r="A99" s="28" t="s">
        <v>56</v>
      </c>
      <c r="K99" s="25">
        <v>13</v>
      </c>
      <c r="L99" s="189">
        <v>13</v>
      </c>
      <c r="M99" s="3"/>
      <c r="N99" s="3"/>
      <c r="P99" s="3">
        <f>K99/J98</f>
        <v>0.9285714285714286</v>
      </c>
      <c r="Q99" s="21">
        <v>13</v>
      </c>
      <c r="R99" s="22">
        <f t="shared" si="16"/>
        <v>0.9285714285714286</v>
      </c>
      <c r="S99" s="3">
        <f t="shared" si="17"/>
        <v>7.1428571428571397E-2</v>
      </c>
    </row>
    <row r="100" spans="1:30" ht="12.75" customHeight="1" x14ac:dyDescent="0.2">
      <c r="A100" s="28" t="s">
        <v>57</v>
      </c>
      <c r="K100" s="25">
        <v>1</v>
      </c>
      <c r="L100" s="189">
        <v>1</v>
      </c>
      <c r="M100" s="3"/>
      <c r="N100" s="3"/>
      <c r="P100" s="3"/>
      <c r="Q100" s="21">
        <v>1</v>
      </c>
      <c r="R100" s="22"/>
      <c r="S100" s="3"/>
    </row>
    <row r="101" spans="1:30" ht="12.75" customHeight="1" x14ac:dyDescent="0.2">
      <c r="A101" s="28" t="s">
        <v>69</v>
      </c>
      <c r="L101" s="189"/>
      <c r="M101" s="3"/>
      <c r="N101" s="3"/>
      <c r="P101" s="3"/>
      <c r="Q101" s="21"/>
      <c r="R101" s="22"/>
      <c r="S101" s="3"/>
    </row>
    <row r="102" spans="1:30" ht="12.75" customHeight="1" x14ac:dyDescent="0.2">
      <c r="L102" s="193">
        <f>SUM(L99:L100)</f>
        <v>14</v>
      </c>
      <c r="M102" s="3">
        <f>L99/B90</f>
        <v>0.3611111111111111</v>
      </c>
      <c r="N102" s="3">
        <f>L102/B90</f>
        <v>0.3888888888888889</v>
      </c>
      <c r="O102" s="3">
        <f>N102-M102</f>
        <v>2.777777777777779E-2</v>
      </c>
      <c r="P102" s="3"/>
      <c r="U102" s="2"/>
      <c r="V102" s="8" t="s">
        <v>45</v>
      </c>
      <c r="W102" s="8"/>
      <c r="X102" s="8"/>
      <c r="Y102" s="8"/>
      <c r="Z102" s="8"/>
      <c r="AA102" s="8"/>
      <c r="AB102" s="8"/>
      <c r="AC102" s="8"/>
      <c r="AD102" s="8"/>
    </row>
    <row r="103" spans="1:30" ht="12.75" customHeight="1" x14ac:dyDescent="0.3">
      <c r="A103" s="227" t="s">
        <v>77</v>
      </c>
      <c r="M103" s="3"/>
      <c r="N103" s="3"/>
      <c r="P103" s="3"/>
      <c r="V103" s="15" t="s">
        <v>12</v>
      </c>
      <c r="W103" s="143"/>
      <c r="X103" s="143"/>
      <c r="Y103" s="143"/>
      <c r="Z103" s="143"/>
      <c r="AA103" s="143"/>
      <c r="AB103" s="143"/>
      <c r="AC103" s="143"/>
      <c r="AD103" s="143"/>
    </row>
    <row r="104" spans="1:30" ht="25.5" customHeight="1" x14ac:dyDescent="0.2">
      <c r="B104" s="308" t="s">
        <v>2</v>
      </c>
      <c r="C104" s="309"/>
      <c r="D104" s="309"/>
      <c r="E104" s="309"/>
      <c r="F104" s="309"/>
      <c r="G104" s="309"/>
      <c r="H104" s="309"/>
      <c r="I104" s="309"/>
      <c r="J104" s="309"/>
      <c r="K104" s="1"/>
      <c r="M104" s="7" t="s">
        <v>3</v>
      </c>
      <c r="N104" s="7" t="s">
        <v>4</v>
      </c>
      <c r="O104" s="49" t="s">
        <v>5</v>
      </c>
      <c r="P104" s="7" t="s">
        <v>6</v>
      </c>
      <c r="Q104" s="6" t="s">
        <v>7</v>
      </c>
      <c r="R104" s="6" t="s">
        <v>8</v>
      </c>
      <c r="S104" s="7" t="s">
        <v>9</v>
      </c>
      <c r="U104" s="18" t="s">
        <v>13</v>
      </c>
      <c r="V104" s="20" t="s">
        <v>19</v>
      </c>
      <c r="W104" s="20" t="s">
        <v>20</v>
      </c>
      <c r="X104" s="20" t="s">
        <v>21</v>
      </c>
      <c r="Y104" s="20" t="s">
        <v>22</v>
      </c>
      <c r="Z104" s="20" t="s">
        <v>23</v>
      </c>
    </row>
    <row r="105" spans="1:30" ht="12.75" customHeight="1" x14ac:dyDescent="0.2">
      <c r="A105" s="230" t="s">
        <v>10</v>
      </c>
      <c r="B105" s="51">
        <v>1</v>
      </c>
      <c r="C105" s="51">
        <v>2</v>
      </c>
      <c r="D105" s="51">
        <v>3</v>
      </c>
      <c r="E105" s="51">
        <v>4</v>
      </c>
      <c r="F105" s="51">
        <v>5</v>
      </c>
      <c r="G105" s="51">
        <v>6</v>
      </c>
      <c r="H105" s="51">
        <v>7</v>
      </c>
      <c r="I105" s="51">
        <v>8</v>
      </c>
      <c r="J105" s="51">
        <v>9</v>
      </c>
      <c r="K105" s="136">
        <v>10</v>
      </c>
      <c r="L105" s="194" t="s">
        <v>11</v>
      </c>
      <c r="M105" s="3"/>
      <c r="N105" s="3"/>
      <c r="P105" s="3"/>
      <c r="Q105" s="14"/>
      <c r="R105" s="14"/>
      <c r="S105" s="3"/>
      <c r="U105" s="23" t="s">
        <v>37</v>
      </c>
      <c r="V105" s="22">
        <f t="shared" ref="V105:V109" si="18">S19</f>
        <v>0.13888888888888884</v>
      </c>
      <c r="W105" s="22">
        <f t="shared" ref="W105:W108" si="19">S39</f>
        <v>9.5238095238095233E-2</v>
      </c>
      <c r="X105" s="22">
        <f t="shared" ref="X105:X107" si="20">S57</f>
        <v>0.19999999999999996</v>
      </c>
      <c r="Y105" s="22">
        <f t="shared" ref="Y105:Y106" si="21">S74</f>
        <v>0.33333333333333337</v>
      </c>
      <c r="Z105" s="3">
        <f>S91</f>
        <v>0.11111111111111116</v>
      </c>
      <c r="AA105" s="3"/>
      <c r="AB105" s="3"/>
    </row>
    <row r="106" spans="1:30" ht="12.75" customHeight="1" x14ac:dyDescent="0.2">
      <c r="A106" s="28" t="s">
        <v>48</v>
      </c>
      <c r="B106" s="25">
        <v>29</v>
      </c>
      <c r="L106" s="189"/>
      <c r="M106" s="3"/>
      <c r="N106" s="3"/>
      <c r="P106" s="3"/>
      <c r="Q106" s="17">
        <f>B106</f>
        <v>29</v>
      </c>
      <c r="R106" s="14"/>
      <c r="S106" s="3"/>
      <c r="U106" s="23" t="s">
        <v>38</v>
      </c>
      <c r="V106" s="22">
        <f t="shared" si="18"/>
        <v>9.6774193548387122E-2</v>
      </c>
      <c r="W106" s="22">
        <f t="shared" si="19"/>
        <v>5.2631578947368474E-2</v>
      </c>
      <c r="X106" s="22">
        <f t="shared" si="20"/>
        <v>0.1071428571428571</v>
      </c>
      <c r="Y106" s="22">
        <f t="shared" si="21"/>
        <v>-0.10000000000000009</v>
      </c>
      <c r="Z106" s="3" t="s">
        <v>27</v>
      </c>
      <c r="AA106" s="3"/>
    </row>
    <row r="107" spans="1:30" ht="12.75" customHeight="1" x14ac:dyDescent="0.2">
      <c r="A107" s="28" t="s">
        <v>49</v>
      </c>
      <c r="C107" s="25">
        <v>26</v>
      </c>
      <c r="L107" s="189"/>
      <c r="M107" s="3"/>
      <c r="N107" s="3"/>
      <c r="O107" s="3"/>
      <c r="P107" s="3">
        <f>C107/B106</f>
        <v>0.89655172413793105</v>
      </c>
      <c r="Q107" s="21">
        <v>26</v>
      </c>
      <c r="R107" s="22">
        <f t="shared" ref="R107:R115" si="22">Q107/Q106</f>
        <v>0.89655172413793105</v>
      </c>
      <c r="S107" s="3">
        <f t="shared" ref="S107:S115" si="23">100%-R107</f>
        <v>0.10344827586206895</v>
      </c>
      <c r="U107" s="23" t="s">
        <v>39</v>
      </c>
      <c r="V107" s="22">
        <f t="shared" si="18"/>
        <v>3.5714285714285698E-2</v>
      </c>
      <c r="W107" s="22">
        <f t="shared" si="19"/>
        <v>0.11111111111111116</v>
      </c>
      <c r="X107" s="22">
        <f t="shared" si="20"/>
        <v>0</v>
      </c>
      <c r="Y107" s="22"/>
      <c r="Z107" s="3"/>
      <c r="AA107" s="3"/>
    </row>
    <row r="108" spans="1:30" ht="12.75" customHeight="1" x14ac:dyDescent="0.2">
      <c r="A108" s="28" t="s">
        <v>50</v>
      </c>
      <c r="D108" s="25">
        <v>16</v>
      </c>
      <c r="L108" s="189"/>
      <c r="M108" s="3"/>
      <c r="N108" s="3"/>
      <c r="P108" s="3">
        <f>D108/C107</f>
        <v>0.61538461538461542</v>
      </c>
      <c r="Q108" s="21">
        <v>22</v>
      </c>
      <c r="R108" s="22">
        <f t="shared" si="22"/>
        <v>0.84615384615384615</v>
      </c>
      <c r="S108" s="3">
        <f t="shared" si="23"/>
        <v>0.15384615384615385</v>
      </c>
      <c r="U108" s="23" t="s">
        <v>40</v>
      </c>
      <c r="V108" s="22">
        <f t="shared" si="18"/>
        <v>3.703703703703709E-2</v>
      </c>
      <c r="W108" s="22">
        <f t="shared" si="19"/>
        <v>0</v>
      </c>
      <c r="X108" s="22"/>
      <c r="Y108" s="22"/>
      <c r="Z108" s="3"/>
      <c r="AA108" s="3"/>
    </row>
    <row r="109" spans="1:30" ht="12.75" customHeight="1" x14ac:dyDescent="0.2">
      <c r="A109" s="28" t="s">
        <v>51</v>
      </c>
      <c r="E109" s="25">
        <v>14</v>
      </c>
      <c r="L109" s="189"/>
      <c r="M109" s="3"/>
      <c r="N109" s="3"/>
      <c r="P109" s="3">
        <f>E109/D108</f>
        <v>0.875</v>
      </c>
      <c r="Q109" s="21">
        <v>20</v>
      </c>
      <c r="R109" s="22">
        <f t="shared" si="22"/>
        <v>0.90909090909090906</v>
      </c>
      <c r="S109" s="3">
        <f t="shared" si="23"/>
        <v>9.0909090909090939E-2</v>
      </c>
      <c r="U109" s="23" t="s">
        <v>41</v>
      </c>
      <c r="V109" s="22">
        <f t="shared" si="18"/>
        <v>0</v>
      </c>
      <c r="W109" s="22" t="s">
        <v>27</v>
      </c>
      <c r="X109" s="22" t="s">
        <v>27</v>
      </c>
      <c r="Y109" s="22" t="s">
        <v>27</v>
      </c>
      <c r="Z109" s="3" t="s">
        <v>27</v>
      </c>
      <c r="AA109" s="3"/>
    </row>
    <row r="110" spans="1:30" ht="12.75" customHeight="1" x14ac:dyDescent="0.2">
      <c r="A110" s="28" t="s">
        <v>52</v>
      </c>
      <c r="F110" s="25">
        <v>9</v>
      </c>
      <c r="L110" s="189"/>
      <c r="M110" s="3"/>
      <c r="N110" s="3"/>
      <c r="P110" s="3">
        <f>F110/E109</f>
        <v>0.6428571428571429</v>
      </c>
      <c r="Q110" s="21">
        <v>21</v>
      </c>
      <c r="R110" s="22">
        <f t="shared" si="22"/>
        <v>1.05</v>
      </c>
      <c r="S110" s="3">
        <f t="shared" si="23"/>
        <v>-5.0000000000000044E-2</v>
      </c>
      <c r="U110" s="23"/>
      <c r="V110" s="22"/>
      <c r="W110" s="22"/>
      <c r="X110" s="22"/>
      <c r="Y110" s="22"/>
      <c r="Z110" s="3"/>
      <c r="AA110" s="3"/>
    </row>
    <row r="111" spans="1:30" ht="12.75" customHeight="1" x14ac:dyDescent="0.2">
      <c r="A111" s="28" t="s">
        <v>53</v>
      </c>
      <c r="G111" s="25">
        <v>9</v>
      </c>
      <c r="L111" s="189"/>
      <c r="M111" s="3"/>
      <c r="N111" s="3"/>
      <c r="P111" s="3">
        <f>G111/F110</f>
        <v>1</v>
      </c>
      <c r="Q111" s="21">
        <v>19</v>
      </c>
      <c r="R111" s="22">
        <f t="shared" si="22"/>
        <v>0.90476190476190477</v>
      </c>
      <c r="S111" s="3">
        <f t="shared" si="23"/>
        <v>9.5238095238095233E-2</v>
      </c>
      <c r="U111" s="23"/>
      <c r="V111" s="22"/>
      <c r="W111" s="22"/>
      <c r="X111" s="22"/>
      <c r="Y111" s="22"/>
      <c r="Z111" s="3"/>
      <c r="AA111" s="3"/>
    </row>
    <row r="112" spans="1:30" ht="12.75" customHeight="1" x14ac:dyDescent="0.2">
      <c r="A112" s="28" t="s">
        <v>54</v>
      </c>
      <c r="H112" s="25">
        <v>8</v>
      </c>
      <c r="L112" s="189"/>
      <c r="M112" s="3"/>
      <c r="N112" s="3"/>
      <c r="P112" s="3">
        <f>H112/G111</f>
        <v>0.88888888888888884</v>
      </c>
      <c r="Q112" s="21">
        <v>17</v>
      </c>
      <c r="R112" s="22">
        <f t="shared" si="22"/>
        <v>0.89473684210526316</v>
      </c>
      <c r="S112" s="3">
        <f t="shared" si="23"/>
        <v>0.10526315789473684</v>
      </c>
      <c r="U112" s="23"/>
      <c r="V112" s="22"/>
      <c r="W112" s="22"/>
      <c r="X112" s="22"/>
      <c r="Y112" s="22"/>
      <c r="Z112" s="3"/>
      <c r="AA112" s="3"/>
    </row>
    <row r="113" spans="1:36" ht="12.75" customHeight="1" x14ac:dyDescent="0.2">
      <c r="A113" s="28" t="s">
        <v>55</v>
      </c>
      <c r="I113" s="25">
        <v>8</v>
      </c>
      <c r="L113" s="189"/>
      <c r="M113" s="3"/>
      <c r="N113" s="3"/>
      <c r="P113" s="3">
        <f>I113/H112</f>
        <v>1</v>
      </c>
      <c r="Q113" s="21">
        <v>16</v>
      </c>
      <c r="R113" s="22">
        <f t="shared" si="22"/>
        <v>0.94117647058823528</v>
      </c>
      <c r="S113" s="3">
        <f t="shared" si="23"/>
        <v>5.8823529411764719E-2</v>
      </c>
      <c r="U113" s="23"/>
      <c r="V113" s="22"/>
      <c r="W113" s="22"/>
      <c r="X113" s="22"/>
      <c r="Y113" s="22"/>
      <c r="Z113" s="3"/>
      <c r="AA113" s="3"/>
    </row>
    <row r="114" spans="1:36" ht="12.75" customHeight="1" x14ac:dyDescent="0.2">
      <c r="A114" s="28" t="s">
        <v>56</v>
      </c>
      <c r="J114" s="25">
        <v>8</v>
      </c>
      <c r="L114" s="189"/>
      <c r="M114" s="3"/>
      <c r="N114" s="3"/>
      <c r="P114" s="3">
        <f>J114/I113</f>
        <v>1</v>
      </c>
      <c r="Q114" s="21">
        <v>15</v>
      </c>
      <c r="R114" s="22">
        <f t="shared" si="22"/>
        <v>0.9375</v>
      </c>
      <c r="S114" s="3">
        <f t="shared" si="23"/>
        <v>6.25E-2</v>
      </c>
      <c r="U114" s="23"/>
      <c r="V114" s="22"/>
      <c r="W114" s="22"/>
      <c r="X114" s="22"/>
      <c r="Y114" s="22"/>
      <c r="Z114" s="3"/>
      <c r="AA114" s="3"/>
    </row>
    <row r="115" spans="1:36" ht="12.75" customHeight="1" x14ac:dyDescent="0.2">
      <c r="A115" s="28" t="s">
        <v>57</v>
      </c>
      <c r="K115" s="25">
        <v>8</v>
      </c>
      <c r="L115" s="189">
        <v>8</v>
      </c>
      <c r="M115" s="3"/>
      <c r="N115" s="3"/>
      <c r="P115" s="3">
        <f>K115/J114</f>
        <v>1</v>
      </c>
      <c r="Q115" s="21">
        <v>15</v>
      </c>
      <c r="R115" s="22">
        <f t="shared" si="22"/>
        <v>1</v>
      </c>
      <c r="S115" s="3">
        <f t="shared" si="23"/>
        <v>0</v>
      </c>
      <c r="U115" s="23"/>
      <c r="V115" s="22"/>
      <c r="W115" s="22"/>
      <c r="X115" s="22"/>
      <c r="Y115" s="22"/>
      <c r="Z115" s="3"/>
      <c r="AA115" s="3"/>
    </row>
    <row r="116" spans="1:36" ht="12.75" customHeight="1" x14ac:dyDescent="0.2">
      <c r="A116" s="28" t="s">
        <v>69</v>
      </c>
      <c r="K116" s="25">
        <v>1</v>
      </c>
      <c r="L116" s="189"/>
      <c r="M116" s="3"/>
      <c r="N116" s="3"/>
      <c r="P116" s="3"/>
      <c r="Q116" s="21">
        <v>7</v>
      </c>
      <c r="R116" s="22"/>
      <c r="S116" s="3"/>
      <c r="U116" s="23"/>
      <c r="V116" s="22"/>
      <c r="W116" s="22"/>
      <c r="X116" s="22"/>
      <c r="Y116" s="22"/>
      <c r="Z116" s="3"/>
      <c r="AA116" s="3"/>
    </row>
    <row r="117" spans="1:36" ht="12.75" customHeight="1" x14ac:dyDescent="0.2">
      <c r="A117" s="28" t="s">
        <v>70</v>
      </c>
      <c r="K117" s="25">
        <v>2</v>
      </c>
      <c r="L117" s="189">
        <v>2</v>
      </c>
      <c r="M117" s="3"/>
      <c r="N117" s="3"/>
      <c r="P117" s="3"/>
      <c r="Q117" s="21">
        <v>6</v>
      </c>
      <c r="R117" s="22"/>
      <c r="S117" s="3"/>
      <c r="U117" s="23"/>
      <c r="V117" s="22"/>
      <c r="W117" s="22"/>
      <c r="X117" s="22"/>
      <c r="Y117" s="22"/>
      <c r="Z117" s="3"/>
      <c r="AA117" s="3"/>
    </row>
    <row r="118" spans="1:36" ht="12.75" customHeight="1" x14ac:dyDescent="0.2">
      <c r="A118" s="28" t="s">
        <v>73</v>
      </c>
      <c r="K118" s="25">
        <v>3</v>
      </c>
      <c r="L118" s="189"/>
      <c r="M118" s="3"/>
      <c r="N118" s="3"/>
      <c r="P118" s="3"/>
      <c r="Q118" s="21">
        <v>4</v>
      </c>
      <c r="R118" s="22"/>
      <c r="S118" s="3"/>
      <c r="U118" s="23"/>
      <c r="V118" s="22"/>
      <c r="W118" s="22"/>
      <c r="X118" s="22"/>
      <c r="Y118" s="22"/>
      <c r="Z118" s="3"/>
      <c r="AA118" s="3"/>
    </row>
    <row r="119" spans="1:36" ht="12.75" customHeight="1" x14ac:dyDescent="0.2">
      <c r="A119" s="28" t="s">
        <v>76</v>
      </c>
      <c r="K119" s="25">
        <v>1</v>
      </c>
      <c r="L119" s="189">
        <v>1</v>
      </c>
      <c r="M119" s="3"/>
      <c r="N119" s="3"/>
      <c r="P119" s="3"/>
      <c r="Q119" s="21">
        <v>1</v>
      </c>
      <c r="R119" s="22"/>
      <c r="S119" s="3"/>
      <c r="U119" s="23"/>
      <c r="V119" s="22"/>
      <c r="W119" s="22"/>
      <c r="X119" s="22"/>
      <c r="Y119" s="22"/>
      <c r="Z119" s="3"/>
      <c r="AA119" s="3"/>
    </row>
    <row r="120" spans="1:36" ht="12.75" customHeight="1" x14ac:dyDescent="0.2">
      <c r="L120" s="193">
        <f>SUM(L115:L119)</f>
        <v>11</v>
      </c>
      <c r="M120" s="3">
        <f>L115/B106</f>
        <v>0.27586206896551724</v>
      </c>
      <c r="N120" s="3">
        <f>L120/B106</f>
        <v>0.37931034482758619</v>
      </c>
      <c r="O120" s="3">
        <f>N120-M120</f>
        <v>0.10344827586206895</v>
      </c>
      <c r="P120" s="3"/>
      <c r="U120" s="26" t="s">
        <v>42</v>
      </c>
      <c r="V120" s="22"/>
      <c r="W120" s="22"/>
      <c r="X120" s="22"/>
      <c r="Y120" s="22"/>
      <c r="Z120" s="3"/>
    </row>
    <row r="121" spans="1:36" ht="12.75" customHeight="1" x14ac:dyDescent="0.3">
      <c r="A121" s="227" t="s">
        <v>78</v>
      </c>
      <c r="M121" s="3"/>
      <c r="N121" s="3"/>
      <c r="P121" s="3"/>
      <c r="U121" s="26" t="s">
        <v>43</v>
      </c>
      <c r="V121" s="22"/>
      <c r="W121" s="22"/>
      <c r="X121" s="22"/>
      <c r="Y121" s="22"/>
      <c r="Z121" s="3"/>
    </row>
    <row r="122" spans="1:36" ht="25.5" customHeight="1" x14ac:dyDescent="0.2">
      <c r="B122" s="308" t="s">
        <v>2</v>
      </c>
      <c r="C122" s="309"/>
      <c r="D122" s="309"/>
      <c r="E122" s="309"/>
      <c r="F122" s="309"/>
      <c r="G122" s="309"/>
      <c r="H122" s="309"/>
      <c r="I122" s="309"/>
      <c r="J122" s="309"/>
      <c r="K122" s="1"/>
      <c r="M122" s="7" t="s">
        <v>3</v>
      </c>
      <c r="N122" s="7" t="s">
        <v>4</v>
      </c>
      <c r="O122" s="49" t="s">
        <v>5</v>
      </c>
      <c r="P122" s="7" t="s">
        <v>6</v>
      </c>
      <c r="Q122" s="6" t="s">
        <v>7</v>
      </c>
      <c r="R122" s="6" t="s">
        <v>8</v>
      </c>
      <c r="S122" s="7" t="s">
        <v>9</v>
      </c>
      <c r="U122" s="26" t="s">
        <v>44</v>
      </c>
      <c r="V122" s="22"/>
      <c r="W122" s="22"/>
      <c r="X122" s="22"/>
      <c r="Y122" s="22"/>
      <c r="Z122" s="3"/>
      <c r="AA122" s="24"/>
      <c r="AB122" s="24"/>
      <c r="AC122" s="24"/>
      <c r="AD122" s="24"/>
    </row>
    <row r="123" spans="1:36" ht="12.75" customHeight="1" x14ac:dyDescent="0.2">
      <c r="A123" s="230" t="s">
        <v>10</v>
      </c>
      <c r="B123" s="51">
        <v>1</v>
      </c>
      <c r="C123" s="51">
        <v>2</v>
      </c>
      <c r="D123" s="51">
        <v>3</v>
      </c>
      <c r="E123" s="51">
        <v>4</v>
      </c>
      <c r="F123" s="51">
        <v>5</v>
      </c>
      <c r="G123" s="51">
        <v>6</v>
      </c>
      <c r="H123" s="51">
        <v>7</v>
      </c>
      <c r="I123" s="51">
        <v>8</v>
      </c>
      <c r="J123" s="51">
        <v>9</v>
      </c>
      <c r="K123" s="136">
        <v>10</v>
      </c>
      <c r="L123" s="194" t="s">
        <v>11</v>
      </c>
      <c r="M123" s="3"/>
      <c r="N123" s="3"/>
      <c r="P123" s="3"/>
      <c r="Q123" s="14"/>
      <c r="R123" s="14"/>
      <c r="S123" s="3"/>
      <c r="U123" s="39"/>
      <c r="V123" s="37"/>
      <c r="W123" s="37"/>
      <c r="X123" s="40"/>
      <c r="Y123" s="40"/>
      <c r="Z123" s="40"/>
      <c r="AA123" s="40"/>
      <c r="AB123" s="40"/>
      <c r="AC123" s="40"/>
      <c r="AD123" s="40"/>
    </row>
    <row r="124" spans="1:36" ht="12.75" customHeight="1" x14ac:dyDescent="0.2">
      <c r="A124" s="28" t="s">
        <v>49</v>
      </c>
      <c r="B124" s="25">
        <v>36</v>
      </c>
      <c r="L124" s="189"/>
      <c r="M124" s="3"/>
      <c r="N124" s="3"/>
      <c r="P124" s="3"/>
      <c r="Q124" s="17">
        <f>B124</f>
        <v>36</v>
      </c>
      <c r="R124" s="14"/>
      <c r="S124" s="3"/>
      <c r="U124" s="28"/>
      <c r="V124" s="37"/>
      <c r="W124" s="40"/>
      <c r="X124" s="40"/>
      <c r="Y124" s="40"/>
      <c r="Z124" s="40"/>
      <c r="AA124" s="40"/>
      <c r="AB124" s="40"/>
      <c r="AC124" s="40"/>
      <c r="AD124" s="40"/>
    </row>
    <row r="125" spans="1:36" ht="12.75" customHeight="1" x14ac:dyDescent="0.2">
      <c r="A125" s="28" t="s">
        <v>50</v>
      </c>
      <c r="C125" s="25">
        <v>33</v>
      </c>
      <c r="L125" s="189"/>
      <c r="M125" s="3"/>
      <c r="N125" s="3"/>
      <c r="O125" s="3"/>
      <c r="P125" s="3">
        <f>C125/B124</f>
        <v>0.91666666666666663</v>
      </c>
      <c r="Q125" s="21">
        <v>33</v>
      </c>
      <c r="R125" s="22">
        <f t="shared" ref="R125:R133" si="24">Q125/Q124</f>
        <v>0.91666666666666663</v>
      </c>
      <c r="S125" s="3">
        <f t="shared" ref="S125:S133" si="25">100%-R125</f>
        <v>8.333333333333337E-2</v>
      </c>
      <c r="U125" s="28"/>
      <c r="V125" s="40"/>
      <c r="W125" s="40"/>
      <c r="X125" s="40"/>
      <c r="Y125" s="40"/>
      <c r="Z125" s="40"/>
      <c r="AA125" s="40"/>
      <c r="AB125" s="40"/>
      <c r="AC125" s="40"/>
      <c r="AD125" s="40"/>
    </row>
    <row r="126" spans="1:36" ht="12.75" customHeight="1" x14ac:dyDescent="0.2">
      <c r="A126" s="28" t="s">
        <v>51</v>
      </c>
      <c r="D126" s="25">
        <v>24</v>
      </c>
      <c r="L126" s="189"/>
      <c r="M126" s="3"/>
      <c r="N126" s="3"/>
      <c r="P126" s="3">
        <f>D126/C125</f>
        <v>0.72727272727272729</v>
      </c>
      <c r="Q126" s="21">
        <v>28</v>
      </c>
      <c r="R126" s="22">
        <f t="shared" si="24"/>
        <v>0.84848484848484851</v>
      </c>
      <c r="S126" s="3">
        <f t="shared" si="25"/>
        <v>0.15151515151515149</v>
      </c>
      <c r="U126" s="29"/>
      <c r="V126" s="37"/>
      <c r="W126" s="37"/>
      <c r="X126" s="37"/>
      <c r="Y126" s="37"/>
      <c r="Z126" s="37"/>
      <c r="AA126" s="37"/>
      <c r="AB126" s="37"/>
      <c r="AC126" s="37"/>
      <c r="AD126" s="37"/>
    </row>
    <row r="127" spans="1:36" ht="12.75" customHeight="1" x14ac:dyDescent="0.2">
      <c r="A127" s="28" t="s">
        <v>52</v>
      </c>
      <c r="E127" s="25">
        <v>18</v>
      </c>
      <c r="L127" s="189"/>
      <c r="M127" s="3"/>
      <c r="N127" s="3"/>
      <c r="P127" s="3">
        <f>E127/D126</f>
        <v>0.75</v>
      </c>
      <c r="Q127" s="21">
        <v>27</v>
      </c>
      <c r="R127" s="22">
        <f t="shared" si="24"/>
        <v>0.9642857142857143</v>
      </c>
      <c r="S127" s="3">
        <f t="shared" si="25"/>
        <v>3.5714285714285698E-2</v>
      </c>
      <c r="U127" s="41" t="s">
        <v>13</v>
      </c>
      <c r="V127" s="44" t="s">
        <v>19</v>
      </c>
      <c r="W127" s="44" t="s">
        <v>20</v>
      </c>
      <c r="X127" s="44" t="s">
        <v>21</v>
      </c>
      <c r="Y127" s="44" t="s">
        <v>22</v>
      </c>
      <c r="Z127" s="44" t="s">
        <v>23</v>
      </c>
      <c r="AA127" s="44" t="s">
        <v>48</v>
      </c>
      <c r="AB127" s="44" t="s">
        <v>49</v>
      </c>
      <c r="AC127" s="44" t="s">
        <v>50</v>
      </c>
      <c r="AD127" s="44" t="s">
        <v>51</v>
      </c>
      <c r="AE127" s="44" t="s">
        <v>52</v>
      </c>
      <c r="AF127" s="44" t="s">
        <v>53</v>
      </c>
      <c r="AG127" s="44" t="s">
        <v>54</v>
      </c>
      <c r="AH127" s="44" t="s">
        <v>55</v>
      </c>
      <c r="AI127" s="44" t="s">
        <v>56</v>
      </c>
      <c r="AJ127" s="44" t="s">
        <v>56</v>
      </c>
    </row>
    <row r="128" spans="1:36" ht="12.75" customHeight="1" x14ac:dyDescent="0.3">
      <c r="A128" s="28" t="s">
        <v>53</v>
      </c>
      <c r="F128" s="25">
        <v>16</v>
      </c>
      <c r="L128" s="189"/>
      <c r="M128" s="3"/>
      <c r="N128" s="3"/>
      <c r="P128" s="3">
        <f>F128/E127</f>
        <v>0.88888888888888884</v>
      </c>
      <c r="Q128" s="21">
        <v>25</v>
      </c>
      <c r="R128" s="22">
        <f t="shared" si="24"/>
        <v>0.92592592592592593</v>
      </c>
      <c r="S128" s="3">
        <f t="shared" si="25"/>
        <v>7.407407407407407E-2</v>
      </c>
      <c r="U128" s="45" t="s">
        <v>37</v>
      </c>
      <c r="V128" s="46">
        <f>Q20/Q18</f>
        <v>0.77777777777777779</v>
      </c>
      <c r="W128" s="46">
        <f>Q40/Q38</f>
        <v>0.8571428571428571</v>
      </c>
      <c r="X128" s="46">
        <f>Q58/Q56</f>
        <v>0.7142857142857143</v>
      </c>
      <c r="Y128" s="46">
        <f>Q75/Q73</f>
        <v>0.73333333333333328</v>
      </c>
      <c r="Z128" s="46">
        <f>Q92/Q90</f>
        <v>0.80555555555555558</v>
      </c>
      <c r="AA128" s="46">
        <f>Q108/Q106</f>
        <v>0.75862068965517238</v>
      </c>
      <c r="AB128" s="46">
        <f>Q126/Q124</f>
        <v>0.77777777777777779</v>
      </c>
      <c r="AC128" s="46">
        <f>Q147/Q145</f>
        <v>0.6875</v>
      </c>
      <c r="AD128" s="46">
        <f>Q164/Q162</f>
        <v>0.68965517241379315</v>
      </c>
      <c r="AE128" s="46">
        <f>Q180/Q178</f>
        <v>0.90909090909090906</v>
      </c>
      <c r="AF128" s="46">
        <f>Q196/Q194</f>
        <v>0.78787878787878785</v>
      </c>
      <c r="AG128" s="46" t="e">
        <f t="shared" ref="AG128:AJ128" si="26">#REF!/#REF!</f>
        <v>#REF!</v>
      </c>
      <c r="AH128" s="46" t="e">
        <f t="shared" si="26"/>
        <v>#REF!</v>
      </c>
      <c r="AI128" s="46" t="e">
        <f t="shared" si="26"/>
        <v>#REF!</v>
      </c>
      <c r="AJ128" s="46" t="e">
        <f t="shared" si="26"/>
        <v>#REF!</v>
      </c>
    </row>
    <row r="129" spans="1:30" ht="12.75" customHeight="1" x14ac:dyDescent="0.2">
      <c r="A129" s="28" t="s">
        <v>54</v>
      </c>
      <c r="G129" s="25">
        <v>13</v>
      </c>
      <c r="L129" s="189"/>
      <c r="M129" s="3"/>
      <c r="N129" s="3"/>
      <c r="P129" s="3">
        <f>G129/F128</f>
        <v>0.8125</v>
      </c>
      <c r="Q129" s="21">
        <v>25</v>
      </c>
      <c r="R129" s="22">
        <f t="shared" si="24"/>
        <v>1</v>
      </c>
      <c r="S129" s="3">
        <f t="shared" si="25"/>
        <v>0</v>
      </c>
      <c r="U129" s="42"/>
      <c r="V129" s="44"/>
      <c r="W129" s="44"/>
      <c r="X129" s="44"/>
      <c r="Y129" s="44"/>
      <c r="Z129" s="44"/>
      <c r="AA129" s="44"/>
      <c r="AB129" s="44"/>
      <c r="AC129" s="44"/>
      <c r="AD129" s="44"/>
    </row>
    <row r="130" spans="1:30" ht="12.75" customHeight="1" x14ac:dyDescent="0.2">
      <c r="A130" s="28" t="s">
        <v>55</v>
      </c>
      <c r="H130" s="25">
        <v>10</v>
      </c>
      <c r="L130" s="189"/>
      <c r="M130" s="3"/>
      <c r="N130" s="3"/>
      <c r="P130" s="3">
        <f>H130/G129</f>
        <v>0.76923076923076927</v>
      </c>
      <c r="Q130" s="21">
        <v>23</v>
      </c>
      <c r="R130" s="22">
        <f t="shared" si="24"/>
        <v>0.92</v>
      </c>
      <c r="S130" s="3">
        <f t="shared" si="25"/>
        <v>7.999999999999996E-2</v>
      </c>
      <c r="U130" s="42"/>
      <c r="V130" s="44"/>
      <c r="W130" s="44"/>
      <c r="X130" s="44"/>
      <c r="Y130" s="44"/>
      <c r="Z130" s="44"/>
      <c r="AA130" s="44"/>
      <c r="AB130" s="44"/>
      <c r="AC130" s="44"/>
      <c r="AD130" s="44"/>
    </row>
    <row r="131" spans="1:30" ht="12.75" customHeight="1" x14ac:dyDescent="0.2">
      <c r="A131" s="28" t="s">
        <v>56</v>
      </c>
      <c r="I131" s="25">
        <v>9</v>
      </c>
      <c r="L131" s="189"/>
      <c r="M131" s="3"/>
      <c r="N131" s="3"/>
      <c r="P131" s="3">
        <f>I131/H130</f>
        <v>0.9</v>
      </c>
      <c r="Q131" s="21">
        <v>21</v>
      </c>
      <c r="R131" s="22">
        <f t="shared" si="24"/>
        <v>0.91304347826086951</v>
      </c>
      <c r="S131" s="3">
        <f t="shared" si="25"/>
        <v>8.6956521739130488E-2</v>
      </c>
      <c r="U131" s="42"/>
      <c r="V131" s="44"/>
      <c r="W131" s="44"/>
      <c r="X131" s="44"/>
      <c r="Y131" s="44"/>
      <c r="Z131" s="44"/>
      <c r="AA131" s="44"/>
      <c r="AB131" s="44"/>
      <c r="AC131" s="44"/>
      <c r="AD131" s="44"/>
    </row>
    <row r="132" spans="1:30" ht="12.75" customHeight="1" x14ac:dyDescent="0.2">
      <c r="A132" s="28" t="s">
        <v>57</v>
      </c>
      <c r="J132" s="25">
        <v>9</v>
      </c>
      <c r="L132" s="189"/>
      <c r="M132" s="3"/>
      <c r="N132" s="3"/>
      <c r="P132" s="3">
        <f>J132/I131</f>
        <v>1</v>
      </c>
      <c r="Q132" s="21">
        <v>18</v>
      </c>
      <c r="R132" s="22">
        <f t="shared" si="24"/>
        <v>0.8571428571428571</v>
      </c>
      <c r="S132" s="3">
        <f t="shared" si="25"/>
        <v>0.1428571428571429</v>
      </c>
      <c r="U132" s="42"/>
      <c r="V132" s="44"/>
      <c r="W132" s="44"/>
      <c r="X132" s="44"/>
      <c r="Y132" s="44"/>
      <c r="Z132" s="44"/>
      <c r="AA132" s="44"/>
      <c r="AB132" s="44"/>
      <c r="AC132" s="44"/>
      <c r="AD132" s="44"/>
    </row>
    <row r="133" spans="1:30" ht="12.75" customHeight="1" x14ac:dyDescent="0.2">
      <c r="A133" s="28" t="s">
        <v>69</v>
      </c>
      <c r="K133" s="25">
        <v>9</v>
      </c>
      <c r="L133" s="189">
        <v>6</v>
      </c>
      <c r="M133" s="3"/>
      <c r="N133" s="3"/>
      <c r="P133" s="3">
        <f>K133/J132</f>
        <v>1</v>
      </c>
      <c r="Q133" s="21">
        <v>18</v>
      </c>
      <c r="R133" s="22">
        <f t="shared" si="24"/>
        <v>1</v>
      </c>
      <c r="S133" s="3">
        <f t="shared" si="25"/>
        <v>0</v>
      </c>
      <c r="U133" s="42"/>
      <c r="V133" s="44"/>
      <c r="W133" s="44"/>
      <c r="X133" s="44"/>
      <c r="Y133" s="44"/>
      <c r="Z133" s="44"/>
      <c r="AA133" s="44"/>
      <c r="AB133" s="44"/>
      <c r="AC133" s="44"/>
      <c r="AD133" s="44"/>
    </row>
    <row r="134" spans="1:30" ht="12.75" customHeight="1" x14ac:dyDescent="0.2">
      <c r="A134" s="28" t="s">
        <v>70</v>
      </c>
      <c r="K134" s="25">
        <v>2</v>
      </c>
      <c r="L134" s="189">
        <v>2</v>
      </c>
      <c r="M134" s="3"/>
      <c r="N134" s="3"/>
      <c r="P134" s="3"/>
      <c r="Q134" s="21">
        <v>10</v>
      </c>
      <c r="R134" s="22"/>
      <c r="S134" s="3"/>
      <c r="U134" s="42"/>
      <c r="V134" s="44"/>
      <c r="W134" s="44"/>
      <c r="X134" s="44"/>
      <c r="Y134" s="44"/>
      <c r="Z134" s="44"/>
      <c r="AA134" s="44"/>
      <c r="AB134" s="44"/>
      <c r="AC134" s="44"/>
      <c r="AD134" s="44"/>
    </row>
    <row r="135" spans="1:30" ht="12.75" customHeight="1" x14ac:dyDescent="0.2">
      <c r="A135" s="28" t="s">
        <v>73</v>
      </c>
      <c r="K135" s="25">
        <v>6</v>
      </c>
      <c r="L135" s="189">
        <v>1</v>
      </c>
      <c r="M135" s="3"/>
      <c r="N135" s="3"/>
      <c r="P135" s="3"/>
      <c r="Q135" s="21">
        <v>6</v>
      </c>
      <c r="R135" s="22"/>
      <c r="S135" s="3"/>
      <c r="U135" s="42"/>
      <c r="V135" s="44"/>
      <c r="W135" s="44"/>
      <c r="X135" s="44"/>
      <c r="Y135" s="44"/>
      <c r="Z135" s="44"/>
      <c r="AA135" s="44"/>
      <c r="AB135" s="44"/>
      <c r="AC135" s="44"/>
      <c r="AD135" s="44"/>
    </row>
    <row r="136" spans="1:30" ht="12.75" customHeight="1" x14ac:dyDescent="0.2">
      <c r="A136" s="28" t="s">
        <v>76</v>
      </c>
      <c r="K136" s="25">
        <v>1</v>
      </c>
      <c r="L136" s="189">
        <v>2</v>
      </c>
      <c r="M136" s="3"/>
      <c r="N136" s="3"/>
      <c r="P136" s="3"/>
      <c r="Q136" s="21">
        <v>3</v>
      </c>
      <c r="R136" s="22"/>
      <c r="S136" s="3"/>
      <c r="U136" s="42"/>
      <c r="V136" s="44"/>
      <c r="W136" s="44"/>
      <c r="X136" s="44"/>
      <c r="Y136" s="44"/>
      <c r="Z136" s="44"/>
      <c r="AA136" s="44"/>
      <c r="AB136" s="44"/>
      <c r="AC136" s="44"/>
      <c r="AD136" s="44"/>
    </row>
    <row r="137" spans="1:30" ht="12.75" customHeight="1" x14ac:dyDescent="0.2">
      <c r="A137" s="28" t="s">
        <v>80</v>
      </c>
      <c r="K137" s="25">
        <v>1</v>
      </c>
      <c r="L137" s="189">
        <v>1</v>
      </c>
      <c r="M137" s="3"/>
      <c r="N137" s="3"/>
      <c r="P137" s="3"/>
      <c r="Q137" s="21">
        <v>2</v>
      </c>
      <c r="R137" s="22"/>
      <c r="S137" s="3"/>
      <c r="U137" s="42"/>
      <c r="V137" s="44"/>
      <c r="W137" s="44"/>
      <c r="X137" s="44"/>
      <c r="Y137" s="44"/>
      <c r="Z137" s="44"/>
      <c r="AA137" s="44"/>
      <c r="AB137" s="44"/>
      <c r="AC137" s="44"/>
      <c r="AD137" s="44"/>
    </row>
    <row r="138" spans="1:30" ht="12.75" customHeight="1" x14ac:dyDescent="0.2">
      <c r="A138" s="28" t="s">
        <v>84</v>
      </c>
      <c r="L138" s="189"/>
      <c r="M138" s="3"/>
      <c r="N138" s="3"/>
      <c r="P138" s="3"/>
      <c r="Q138" s="21"/>
      <c r="R138" s="22"/>
      <c r="S138" s="3"/>
      <c r="U138" s="42"/>
      <c r="V138" s="44"/>
      <c r="W138" s="44"/>
      <c r="X138" s="44"/>
      <c r="Y138" s="44"/>
      <c r="Z138" s="44"/>
      <c r="AA138" s="44"/>
      <c r="AB138" s="44"/>
      <c r="AC138" s="44"/>
      <c r="AD138" s="44"/>
    </row>
    <row r="139" spans="1:30" ht="12.75" customHeight="1" x14ac:dyDescent="0.2">
      <c r="A139" s="28" t="s">
        <v>87</v>
      </c>
      <c r="K139" s="25">
        <v>1</v>
      </c>
      <c r="L139" s="189"/>
      <c r="M139" s="3"/>
      <c r="N139" s="3"/>
      <c r="P139" s="3"/>
      <c r="Q139" s="21">
        <v>1</v>
      </c>
      <c r="R139" s="22"/>
      <c r="S139" s="3"/>
      <c r="U139" s="42"/>
      <c r="V139" s="44"/>
      <c r="W139" s="44"/>
      <c r="X139" s="44"/>
      <c r="Y139" s="44"/>
      <c r="Z139" s="44"/>
      <c r="AA139" s="44"/>
      <c r="AB139" s="44"/>
      <c r="AC139" s="44"/>
      <c r="AD139" s="44"/>
    </row>
    <row r="140" spans="1:30" ht="12.75" customHeight="1" x14ac:dyDescent="0.2">
      <c r="A140" s="28" t="s">
        <v>88</v>
      </c>
      <c r="K140" s="25">
        <v>1</v>
      </c>
      <c r="L140" s="189"/>
      <c r="M140" s="3"/>
      <c r="N140" s="3"/>
      <c r="P140" s="3"/>
      <c r="Q140" s="21">
        <v>1</v>
      </c>
      <c r="R140" s="22"/>
      <c r="S140" s="3"/>
      <c r="U140" s="42"/>
      <c r="V140" s="44"/>
      <c r="W140" s="44"/>
      <c r="X140" s="44"/>
      <c r="Y140" s="44"/>
      <c r="Z140" s="44"/>
      <c r="AA140" s="44"/>
      <c r="AB140" s="44"/>
      <c r="AC140" s="44"/>
      <c r="AD140" s="44"/>
    </row>
    <row r="141" spans="1:30" ht="12.75" customHeight="1" x14ac:dyDescent="0.2">
      <c r="L141" s="193">
        <f>SUM(L133:L137)</f>
        <v>12</v>
      </c>
      <c r="M141" s="3">
        <f>L133/B124</f>
        <v>0.16666666666666666</v>
      </c>
      <c r="N141" s="3">
        <f>L141/B124</f>
        <v>0.33333333333333331</v>
      </c>
      <c r="O141" s="3">
        <f>N141-M141</f>
        <v>0.16666666666666666</v>
      </c>
      <c r="P141" s="3"/>
    </row>
    <row r="142" spans="1:30" ht="12.75" customHeight="1" x14ac:dyDescent="0.3">
      <c r="A142" s="227" t="s">
        <v>79</v>
      </c>
      <c r="M142" s="3"/>
      <c r="N142" s="3"/>
      <c r="P142" s="3"/>
      <c r="U142" s="2"/>
      <c r="V142" s="37"/>
      <c r="W142" s="37"/>
      <c r="X142" s="37"/>
      <c r="Y142" s="37"/>
      <c r="Z142" s="37"/>
      <c r="AA142" s="37"/>
      <c r="AB142" s="37"/>
      <c r="AC142" s="37"/>
      <c r="AD142" s="37"/>
    </row>
    <row r="143" spans="1:30" ht="25.5" customHeight="1" x14ac:dyDescent="0.2">
      <c r="B143" s="308" t="s">
        <v>2</v>
      </c>
      <c r="C143" s="309"/>
      <c r="D143" s="309"/>
      <c r="E143" s="309"/>
      <c r="F143" s="309"/>
      <c r="G143" s="309"/>
      <c r="H143" s="309"/>
      <c r="I143" s="309"/>
      <c r="J143" s="309"/>
      <c r="K143" s="1"/>
      <c r="M143" s="7" t="s">
        <v>3</v>
      </c>
      <c r="N143" s="7" t="s">
        <v>4</v>
      </c>
      <c r="O143" s="49" t="s">
        <v>5</v>
      </c>
      <c r="P143" s="7" t="s">
        <v>6</v>
      </c>
      <c r="Q143" s="6" t="s">
        <v>7</v>
      </c>
      <c r="R143" s="6" t="s">
        <v>8</v>
      </c>
      <c r="S143" s="7" t="s">
        <v>9</v>
      </c>
    </row>
    <row r="144" spans="1:30" ht="12.75" customHeight="1" x14ac:dyDescent="0.2">
      <c r="A144" s="230" t="s">
        <v>10</v>
      </c>
      <c r="B144" s="51">
        <v>1</v>
      </c>
      <c r="C144" s="51">
        <v>2</v>
      </c>
      <c r="D144" s="51">
        <v>3</v>
      </c>
      <c r="E144" s="51">
        <v>4</v>
      </c>
      <c r="F144" s="51">
        <v>5</v>
      </c>
      <c r="G144" s="51">
        <v>6</v>
      </c>
      <c r="H144" s="51">
        <v>7</v>
      </c>
      <c r="I144" s="51">
        <v>8</v>
      </c>
      <c r="J144" s="51">
        <v>9</v>
      </c>
      <c r="K144" s="136">
        <v>10</v>
      </c>
      <c r="L144" s="194" t="s">
        <v>11</v>
      </c>
      <c r="M144" s="3"/>
      <c r="N144" s="3"/>
      <c r="P144" s="3"/>
      <c r="Q144" s="14"/>
      <c r="R144" s="14"/>
      <c r="S144" s="3"/>
    </row>
    <row r="145" spans="1:19" ht="12.75" customHeight="1" x14ac:dyDescent="0.2">
      <c r="A145" s="28" t="s">
        <v>50</v>
      </c>
      <c r="B145" s="25">
        <v>16</v>
      </c>
      <c r="L145" s="189"/>
      <c r="M145" s="3"/>
      <c r="N145" s="3"/>
      <c r="P145" s="3"/>
      <c r="Q145" s="17">
        <f>B145</f>
        <v>16</v>
      </c>
      <c r="R145" s="14"/>
      <c r="S145" s="3"/>
    </row>
    <row r="146" spans="1:19" ht="12.75" customHeight="1" x14ac:dyDescent="0.2">
      <c r="A146" s="28" t="s">
        <v>51</v>
      </c>
      <c r="C146" s="25">
        <v>12</v>
      </c>
      <c r="L146" s="189"/>
      <c r="M146" s="3"/>
      <c r="N146" s="3"/>
      <c r="O146" s="3"/>
      <c r="P146" s="3">
        <f>C146/B145</f>
        <v>0.75</v>
      </c>
      <c r="Q146" s="21">
        <v>12</v>
      </c>
      <c r="R146" s="22">
        <f t="shared" ref="R146:R154" si="27">Q146/Q145</f>
        <v>0.75</v>
      </c>
      <c r="S146" s="3">
        <f t="shared" ref="S146:S154" si="28">100%-R146</f>
        <v>0.25</v>
      </c>
    </row>
    <row r="147" spans="1:19" ht="12.75" customHeight="1" x14ac:dyDescent="0.2">
      <c r="A147" s="28" t="s">
        <v>52</v>
      </c>
      <c r="D147" s="25">
        <v>9</v>
      </c>
      <c r="L147" s="189"/>
      <c r="M147" s="3"/>
      <c r="N147" s="3"/>
      <c r="P147" s="3">
        <f>D147/C146</f>
        <v>0.75</v>
      </c>
      <c r="Q147" s="21">
        <v>11</v>
      </c>
      <c r="R147" s="22">
        <f t="shared" si="27"/>
        <v>0.91666666666666663</v>
      </c>
      <c r="S147" s="3">
        <f t="shared" si="28"/>
        <v>8.333333333333337E-2</v>
      </c>
    </row>
    <row r="148" spans="1:19" ht="12.75" customHeight="1" x14ac:dyDescent="0.2">
      <c r="A148" s="28" t="s">
        <v>53</v>
      </c>
      <c r="E148" s="25">
        <v>5</v>
      </c>
      <c r="L148" s="189"/>
      <c r="M148" s="3"/>
      <c r="N148" s="3"/>
      <c r="P148" s="3">
        <f>E148/D147</f>
        <v>0.55555555555555558</v>
      </c>
      <c r="Q148" s="21">
        <v>9</v>
      </c>
      <c r="R148" s="22">
        <f t="shared" si="27"/>
        <v>0.81818181818181823</v>
      </c>
      <c r="S148" s="3">
        <f t="shared" si="28"/>
        <v>0.18181818181818177</v>
      </c>
    </row>
    <row r="149" spans="1:19" ht="12.75" customHeight="1" x14ac:dyDescent="0.2">
      <c r="A149" s="28" t="s">
        <v>54</v>
      </c>
      <c r="F149" s="25">
        <v>4</v>
      </c>
      <c r="L149" s="189"/>
      <c r="M149" s="3"/>
      <c r="N149" s="3"/>
      <c r="P149" s="3">
        <f>F149/E148</f>
        <v>0.8</v>
      </c>
      <c r="Q149" s="21">
        <v>9</v>
      </c>
      <c r="R149" s="22">
        <f t="shared" si="27"/>
        <v>1</v>
      </c>
      <c r="S149" s="3">
        <f t="shared" si="28"/>
        <v>0</v>
      </c>
    </row>
    <row r="150" spans="1:19" ht="12.75" customHeight="1" x14ac:dyDescent="0.2">
      <c r="A150" s="28" t="s">
        <v>55</v>
      </c>
      <c r="G150" s="25">
        <v>2</v>
      </c>
      <c r="L150" s="189"/>
      <c r="M150" s="3"/>
      <c r="N150" s="3"/>
      <c r="P150" s="3">
        <f>G150/F149</f>
        <v>0.5</v>
      </c>
      <c r="Q150" s="21">
        <v>9</v>
      </c>
      <c r="R150" s="22">
        <f t="shared" si="27"/>
        <v>1</v>
      </c>
      <c r="S150" s="3">
        <f t="shared" si="28"/>
        <v>0</v>
      </c>
    </row>
    <row r="151" spans="1:19" ht="12.75" customHeight="1" x14ac:dyDescent="0.2">
      <c r="A151" s="28" t="s">
        <v>56</v>
      </c>
      <c r="H151" s="25">
        <v>1</v>
      </c>
      <c r="L151" s="189"/>
      <c r="M151" s="3"/>
      <c r="N151" s="3"/>
      <c r="P151" s="3">
        <f>H151/G150</f>
        <v>0.5</v>
      </c>
      <c r="Q151" s="21">
        <v>8</v>
      </c>
      <c r="R151" s="22">
        <f t="shared" si="27"/>
        <v>0.88888888888888884</v>
      </c>
      <c r="S151" s="3">
        <f t="shared" si="28"/>
        <v>0.11111111111111116</v>
      </c>
    </row>
    <row r="152" spans="1:19" ht="12.75" customHeight="1" x14ac:dyDescent="0.2">
      <c r="A152" s="28" t="s">
        <v>57</v>
      </c>
      <c r="I152" s="25">
        <v>1</v>
      </c>
      <c r="L152" s="189"/>
      <c r="M152" s="3"/>
      <c r="N152" s="3"/>
      <c r="P152" s="3">
        <f>I152/H151</f>
        <v>1</v>
      </c>
      <c r="Q152" s="21">
        <v>5</v>
      </c>
      <c r="R152" s="22">
        <f t="shared" si="27"/>
        <v>0.625</v>
      </c>
      <c r="S152" s="3">
        <f t="shared" si="28"/>
        <v>0.375</v>
      </c>
    </row>
    <row r="153" spans="1:19" ht="12.75" customHeight="1" x14ac:dyDescent="0.2">
      <c r="A153" s="28" t="s">
        <v>69</v>
      </c>
      <c r="J153" s="25">
        <v>1</v>
      </c>
      <c r="L153" s="189"/>
      <c r="M153" s="3"/>
      <c r="N153" s="3"/>
      <c r="P153" s="3">
        <f>J153/I152</f>
        <v>1</v>
      </c>
      <c r="Q153" s="21">
        <v>7</v>
      </c>
      <c r="R153" s="22">
        <f t="shared" si="27"/>
        <v>1.4</v>
      </c>
      <c r="S153" s="3">
        <f t="shared" si="28"/>
        <v>-0.39999999999999991</v>
      </c>
    </row>
    <row r="154" spans="1:19" ht="12.75" customHeight="1" x14ac:dyDescent="0.2">
      <c r="A154" s="28" t="s">
        <v>70</v>
      </c>
      <c r="K154" s="25">
        <v>1</v>
      </c>
      <c r="L154" s="189">
        <v>1</v>
      </c>
      <c r="M154" s="3"/>
      <c r="N154" s="3"/>
      <c r="P154" s="3">
        <f>K154/J153</f>
        <v>1</v>
      </c>
      <c r="Q154" s="21">
        <v>3</v>
      </c>
      <c r="R154" s="22">
        <f t="shared" si="27"/>
        <v>0.42857142857142855</v>
      </c>
      <c r="S154" s="3">
        <f t="shared" si="28"/>
        <v>0.5714285714285714</v>
      </c>
    </row>
    <row r="155" spans="1:19" ht="12.75" customHeight="1" x14ac:dyDescent="0.2">
      <c r="A155" s="28" t="s">
        <v>73</v>
      </c>
      <c r="K155" s="25">
        <v>2</v>
      </c>
      <c r="L155" s="189"/>
      <c r="M155" s="3"/>
      <c r="N155" s="3"/>
      <c r="P155" s="3"/>
      <c r="Q155" s="21">
        <v>2</v>
      </c>
      <c r="R155" s="22"/>
      <c r="S155" s="3"/>
    </row>
    <row r="156" spans="1:19" ht="12.75" customHeight="1" x14ac:dyDescent="0.2">
      <c r="A156" s="28" t="s">
        <v>76</v>
      </c>
      <c r="K156" s="25">
        <v>1</v>
      </c>
      <c r="L156" s="189">
        <v>1</v>
      </c>
      <c r="M156" s="3"/>
      <c r="N156" s="3"/>
      <c r="P156" s="3"/>
      <c r="Q156" s="21">
        <v>1</v>
      </c>
      <c r="R156" s="22"/>
      <c r="S156" s="3"/>
    </row>
    <row r="157" spans="1:19" ht="12.75" customHeight="1" x14ac:dyDescent="0.2">
      <c r="A157" s="28" t="s">
        <v>80</v>
      </c>
      <c r="L157" s="189"/>
      <c r="M157" s="3"/>
      <c r="N157" s="3"/>
      <c r="P157" s="3"/>
      <c r="Q157" s="21"/>
      <c r="R157" s="22"/>
      <c r="S157" s="3"/>
    </row>
    <row r="158" spans="1:19" ht="12.75" customHeight="1" x14ac:dyDescent="0.2">
      <c r="L158" s="193">
        <f>SUM(L154:L156)</f>
        <v>2</v>
      </c>
      <c r="M158" s="3">
        <f>L154/B145</f>
        <v>6.25E-2</v>
      </c>
      <c r="N158" s="3">
        <f>L158/B145</f>
        <v>0.125</v>
      </c>
      <c r="O158" s="3">
        <f>N158-M158</f>
        <v>6.25E-2</v>
      </c>
      <c r="P158" s="3"/>
    </row>
    <row r="159" spans="1:19" ht="12.75" customHeight="1" x14ac:dyDescent="0.3">
      <c r="A159" s="227" t="s">
        <v>81</v>
      </c>
      <c r="M159" s="3"/>
      <c r="N159" s="3"/>
      <c r="P159" s="3"/>
    </row>
    <row r="160" spans="1:19" ht="25.5" customHeight="1" x14ac:dyDescent="0.2">
      <c r="B160" s="308" t="s">
        <v>2</v>
      </c>
      <c r="C160" s="309"/>
      <c r="D160" s="309"/>
      <c r="E160" s="309"/>
      <c r="F160" s="309"/>
      <c r="G160" s="309"/>
      <c r="H160" s="309"/>
      <c r="I160" s="309"/>
      <c r="J160" s="309"/>
      <c r="K160" s="1"/>
      <c r="M160" s="7" t="s">
        <v>3</v>
      </c>
      <c r="N160" s="7" t="s">
        <v>4</v>
      </c>
      <c r="O160" s="49" t="s">
        <v>5</v>
      </c>
      <c r="P160" s="7" t="s">
        <v>6</v>
      </c>
      <c r="Q160" s="6" t="s">
        <v>7</v>
      </c>
      <c r="R160" s="6" t="s">
        <v>8</v>
      </c>
      <c r="S160" s="7" t="s">
        <v>9</v>
      </c>
    </row>
    <row r="161" spans="1:23" ht="12.75" customHeight="1" x14ac:dyDescent="0.2">
      <c r="A161" s="230" t="s">
        <v>10</v>
      </c>
      <c r="B161" s="51">
        <v>1</v>
      </c>
      <c r="C161" s="51">
        <v>2</v>
      </c>
      <c r="D161" s="51">
        <v>3</v>
      </c>
      <c r="E161" s="51">
        <v>4</v>
      </c>
      <c r="F161" s="51">
        <v>5</v>
      </c>
      <c r="G161" s="51">
        <v>6</v>
      </c>
      <c r="H161" s="51">
        <v>7</v>
      </c>
      <c r="I161" s="51">
        <v>8</v>
      </c>
      <c r="J161" s="51">
        <v>9</v>
      </c>
      <c r="K161" s="136">
        <v>10</v>
      </c>
      <c r="L161" s="194" t="s">
        <v>11</v>
      </c>
      <c r="M161" s="3"/>
      <c r="N161" s="3"/>
      <c r="P161" s="3"/>
      <c r="Q161" s="14"/>
      <c r="R161" s="14"/>
      <c r="S161" s="3"/>
    </row>
    <row r="162" spans="1:23" ht="12.75" customHeight="1" x14ac:dyDescent="0.2">
      <c r="A162" s="28" t="s">
        <v>51</v>
      </c>
      <c r="B162" s="25">
        <v>29</v>
      </c>
      <c r="L162" s="189"/>
      <c r="M162" s="3"/>
      <c r="N162" s="3"/>
      <c r="P162" s="3"/>
      <c r="Q162" s="17">
        <f>B162</f>
        <v>29</v>
      </c>
      <c r="R162" s="14"/>
      <c r="S162" s="3"/>
    </row>
    <row r="163" spans="1:23" ht="12.75" customHeight="1" x14ac:dyDescent="0.2">
      <c r="A163" s="28" t="s">
        <v>52</v>
      </c>
      <c r="C163" s="25">
        <v>21</v>
      </c>
      <c r="L163" s="189"/>
      <c r="M163" s="3"/>
      <c r="N163" s="3"/>
      <c r="O163" s="3"/>
      <c r="P163" s="3">
        <f>C163/B162</f>
        <v>0.72413793103448276</v>
      </c>
      <c r="Q163" s="21">
        <v>21</v>
      </c>
      <c r="R163" s="22">
        <f t="shared" ref="R163:R171" si="29">Q163/Q162</f>
        <v>0.72413793103448276</v>
      </c>
      <c r="S163" s="3">
        <f t="shared" ref="S163:S171" si="30">100%-R163</f>
        <v>0.27586206896551724</v>
      </c>
    </row>
    <row r="164" spans="1:23" ht="12.75" customHeight="1" x14ac:dyDescent="0.2">
      <c r="A164" s="28" t="s">
        <v>53</v>
      </c>
      <c r="D164" s="25">
        <v>18</v>
      </c>
      <c r="L164" s="189"/>
      <c r="M164" s="3"/>
      <c r="N164" s="3"/>
      <c r="P164" s="3">
        <f>D164/C163</f>
        <v>0.8571428571428571</v>
      </c>
      <c r="Q164" s="21">
        <v>20</v>
      </c>
      <c r="R164" s="22">
        <f t="shared" si="29"/>
        <v>0.95238095238095233</v>
      </c>
      <c r="S164" s="3">
        <f t="shared" si="30"/>
        <v>4.7619047619047672E-2</v>
      </c>
    </row>
    <row r="165" spans="1:23" ht="12.75" customHeight="1" x14ac:dyDescent="0.2">
      <c r="A165" s="28" t="s">
        <v>54</v>
      </c>
      <c r="E165" s="25">
        <v>16</v>
      </c>
      <c r="L165" s="189"/>
      <c r="M165" s="3"/>
      <c r="N165" s="3"/>
      <c r="P165" s="3">
        <f>E165/D164</f>
        <v>0.88888888888888884</v>
      </c>
      <c r="Q165" s="21">
        <v>19</v>
      </c>
      <c r="R165" s="22">
        <f t="shared" si="29"/>
        <v>0.95</v>
      </c>
      <c r="S165" s="3">
        <f t="shared" si="30"/>
        <v>5.0000000000000044E-2</v>
      </c>
    </row>
    <row r="166" spans="1:23" ht="12.75" customHeight="1" x14ac:dyDescent="0.2">
      <c r="A166" s="28" t="s">
        <v>55</v>
      </c>
      <c r="F166" s="25">
        <v>14</v>
      </c>
      <c r="L166" s="189"/>
      <c r="M166" s="3"/>
      <c r="N166" s="3"/>
      <c r="P166" s="3">
        <f>F166/E165</f>
        <v>0.875</v>
      </c>
      <c r="Q166" s="21">
        <v>18</v>
      </c>
      <c r="R166" s="22">
        <f t="shared" si="29"/>
        <v>0.94736842105263153</v>
      </c>
      <c r="S166" s="3">
        <f t="shared" si="30"/>
        <v>5.2631578947368474E-2</v>
      </c>
    </row>
    <row r="167" spans="1:23" ht="12.75" customHeight="1" x14ac:dyDescent="0.2">
      <c r="A167" s="28" t="s">
        <v>56</v>
      </c>
      <c r="G167" s="25">
        <v>10</v>
      </c>
      <c r="L167" s="189"/>
      <c r="M167" s="3"/>
      <c r="N167" s="3"/>
      <c r="P167" s="3">
        <f>G167/F166</f>
        <v>0.7142857142857143</v>
      </c>
      <c r="Q167" s="21">
        <v>16</v>
      </c>
      <c r="R167" s="22">
        <f t="shared" si="29"/>
        <v>0.88888888888888884</v>
      </c>
      <c r="S167" s="3">
        <f t="shared" si="30"/>
        <v>0.11111111111111116</v>
      </c>
    </row>
    <row r="168" spans="1:23" ht="12.75" customHeight="1" x14ac:dyDescent="0.2">
      <c r="A168" s="28" t="s">
        <v>57</v>
      </c>
      <c r="H168" s="25">
        <v>8</v>
      </c>
      <c r="L168" s="189"/>
      <c r="M168" s="3"/>
      <c r="N168" s="3"/>
      <c r="P168" s="3">
        <f>H168/G167</f>
        <v>0.8</v>
      </c>
      <c r="Q168" s="21">
        <v>14</v>
      </c>
      <c r="R168" s="22">
        <f t="shared" si="29"/>
        <v>0.875</v>
      </c>
      <c r="S168" s="3">
        <f t="shared" si="30"/>
        <v>0.125</v>
      </c>
    </row>
    <row r="169" spans="1:23" ht="12.75" customHeight="1" x14ac:dyDescent="0.2">
      <c r="A169" s="28" t="s">
        <v>69</v>
      </c>
      <c r="I169" s="25">
        <v>8</v>
      </c>
      <c r="L169" s="189"/>
      <c r="M169" s="3"/>
      <c r="N169" s="3"/>
      <c r="P169" s="3">
        <f>I169/H168</f>
        <v>1</v>
      </c>
      <c r="Q169" s="21">
        <v>13</v>
      </c>
      <c r="R169" s="22">
        <f t="shared" si="29"/>
        <v>0.9285714285714286</v>
      </c>
      <c r="S169" s="3">
        <f t="shared" si="30"/>
        <v>7.1428571428571397E-2</v>
      </c>
    </row>
    <row r="170" spans="1:23" ht="12.75" customHeight="1" x14ac:dyDescent="0.2">
      <c r="A170" s="28" t="s">
        <v>70</v>
      </c>
      <c r="J170" s="25">
        <v>8</v>
      </c>
      <c r="L170" s="189"/>
      <c r="M170" s="3"/>
      <c r="N170" s="3"/>
      <c r="P170" s="3">
        <f>J170/I169</f>
        <v>1</v>
      </c>
      <c r="Q170" s="21">
        <v>13</v>
      </c>
      <c r="R170" s="22">
        <f t="shared" si="29"/>
        <v>1</v>
      </c>
      <c r="S170" s="3">
        <f t="shared" si="30"/>
        <v>0</v>
      </c>
    </row>
    <row r="171" spans="1:23" ht="12.75" customHeight="1" x14ac:dyDescent="0.2">
      <c r="A171" s="28" t="s">
        <v>73</v>
      </c>
      <c r="K171" s="25">
        <v>7</v>
      </c>
      <c r="L171" s="189">
        <v>7</v>
      </c>
      <c r="M171" s="3"/>
      <c r="N171" s="3"/>
      <c r="P171" s="3">
        <f>K171/J170</f>
        <v>0.875</v>
      </c>
      <c r="Q171" s="21">
        <v>12</v>
      </c>
      <c r="R171" s="22">
        <f t="shared" si="29"/>
        <v>0.92307692307692313</v>
      </c>
      <c r="S171" s="3">
        <f t="shared" si="30"/>
        <v>7.6923076923076872E-2</v>
      </c>
    </row>
    <row r="172" spans="1:23" ht="12.75" customHeight="1" x14ac:dyDescent="0.2">
      <c r="A172" s="28" t="s">
        <v>76</v>
      </c>
      <c r="K172" s="25">
        <v>4</v>
      </c>
      <c r="L172" s="189">
        <v>4</v>
      </c>
      <c r="M172" s="3"/>
      <c r="N172" s="3"/>
      <c r="P172" s="3"/>
      <c r="Q172" s="21">
        <v>4</v>
      </c>
      <c r="R172" s="22"/>
      <c r="S172" s="3"/>
    </row>
    <row r="173" spans="1:23" ht="12.75" customHeight="1" x14ac:dyDescent="0.2">
      <c r="A173" s="28"/>
      <c r="L173" s="189">
        <v>1</v>
      </c>
      <c r="M173" s="3"/>
      <c r="N173" s="3"/>
      <c r="P173" s="3"/>
      <c r="Q173" s="21"/>
      <c r="R173" s="22"/>
      <c r="S173" s="3"/>
      <c r="T173" s="29" t="s">
        <v>83</v>
      </c>
      <c r="U173" s="29">
        <v>12</v>
      </c>
      <c r="V173" s="29">
        <f>SUM(L171:L173)</f>
        <v>12</v>
      </c>
      <c r="W173" s="29" t="s">
        <v>11</v>
      </c>
    </row>
    <row r="174" spans="1:23" ht="12.75" customHeight="1" x14ac:dyDescent="0.2">
      <c r="L174" s="193">
        <f>SUM(L171:L173)</f>
        <v>12</v>
      </c>
      <c r="M174" s="3">
        <f>L171/B162</f>
        <v>0.2413793103448276</v>
      </c>
      <c r="N174" s="3">
        <f>L174/B162</f>
        <v>0.41379310344827586</v>
      </c>
      <c r="O174" s="3">
        <f>N174-M174</f>
        <v>0.17241379310344826</v>
      </c>
      <c r="P174" s="3"/>
      <c r="T174" s="29" t="s">
        <v>85</v>
      </c>
      <c r="U174" s="22">
        <f>U173/B162</f>
        <v>0.41379310344827586</v>
      </c>
      <c r="V174" s="22">
        <f>U173/V173</f>
        <v>1</v>
      </c>
      <c r="W174" s="29" t="s">
        <v>86</v>
      </c>
    </row>
    <row r="175" spans="1:23" ht="12.75" customHeight="1" x14ac:dyDescent="0.3">
      <c r="A175" s="227" t="s">
        <v>82</v>
      </c>
      <c r="M175" s="3"/>
      <c r="N175" s="3"/>
      <c r="P175" s="3"/>
    </row>
    <row r="176" spans="1:23" ht="25.5" customHeight="1" x14ac:dyDescent="0.2">
      <c r="B176" s="308" t="s">
        <v>2</v>
      </c>
      <c r="C176" s="309"/>
      <c r="D176" s="309"/>
      <c r="E176" s="309"/>
      <c r="F176" s="309"/>
      <c r="G176" s="309"/>
      <c r="H176" s="309"/>
      <c r="I176" s="309"/>
      <c r="J176" s="309"/>
      <c r="K176" s="1"/>
      <c r="M176" s="7" t="s">
        <v>3</v>
      </c>
      <c r="N176" s="7" t="s">
        <v>4</v>
      </c>
      <c r="O176" s="49" t="s">
        <v>5</v>
      </c>
      <c r="P176" s="7" t="s">
        <v>6</v>
      </c>
      <c r="Q176" s="6" t="s">
        <v>7</v>
      </c>
      <c r="R176" s="6" t="s">
        <v>8</v>
      </c>
      <c r="S176" s="7" t="s">
        <v>9</v>
      </c>
    </row>
    <row r="177" spans="1:23" ht="12.75" customHeight="1" x14ac:dyDescent="0.2">
      <c r="A177" s="230" t="s">
        <v>10</v>
      </c>
      <c r="B177" s="51">
        <v>1</v>
      </c>
      <c r="C177" s="51">
        <v>2</v>
      </c>
      <c r="D177" s="51">
        <v>3</v>
      </c>
      <c r="E177" s="51">
        <v>4</v>
      </c>
      <c r="F177" s="51">
        <v>5</v>
      </c>
      <c r="G177" s="51">
        <v>6</v>
      </c>
      <c r="H177" s="51">
        <v>7</v>
      </c>
      <c r="I177" s="51">
        <v>8</v>
      </c>
      <c r="J177" s="51">
        <v>9</v>
      </c>
      <c r="K177" s="136">
        <v>10</v>
      </c>
      <c r="L177" s="194" t="s">
        <v>11</v>
      </c>
      <c r="M177" s="3"/>
      <c r="N177" s="3"/>
      <c r="P177" s="3"/>
      <c r="Q177" s="14"/>
      <c r="R177" s="14"/>
      <c r="S177" s="3"/>
    </row>
    <row r="178" spans="1:23" ht="12.75" customHeight="1" x14ac:dyDescent="0.2">
      <c r="A178" s="28" t="s">
        <v>52</v>
      </c>
      <c r="B178" s="25">
        <v>11</v>
      </c>
      <c r="L178" s="189"/>
      <c r="M178" s="3"/>
      <c r="N178" s="3"/>
      <c r="P178" s="3"/>
      <c r="Q178" s="17">
        <f>B178</f>
        <v>11</v>
      </c>
      <c r="R178" s="14"/>
      <c r="S178" s="3"/>
    </row>
    <row r="179" spans="1:23" ht="12.75" customHeight="1" x14ac:dyDescent="0.2">
      <c r="A179" s="28" t="s">
        <v>53</v>
      </c>
      <c r="C179" s="25">
        <v>10</v>
      </c>
      <c r="L179" s="189"/>
      <c r="M179" s="3"/>
      <c r="N179" s="3"/>
      <c r="O179" s="3"/>
      <c r="P179" s="3">
        <f>C179/B178</f>
        <v>0.90909090909090906</v>
      </c>
      <c r="Q179" s="21">
        <v>15</v>
      </c>
      <c r="R179" s="22">
        <f t="shared" ref="R179:R187" si="31">Q179/Q178</f>
        <v>1.3636363636363635</v>
      </c>
      <c r="S179" s="3">
        <f t="shared" ref="S179:S187" si="32">100%-R179</f>
        <v>-0.36363636363636354</v>
      </c>
    </row>
    <row r="180" spans="1:23" ht="12.75" customHeight="1" x14ac:dyDescent="0.2">
      <c r="A180" s="28" t="s">
        <v>54</v>
      </c>
      <c r="D180" s="25">
        <v>7</v>
      </c>
      <c r="L180" s="189"/>
      <c r="M180" s="3"/>
      <c r="N180" s="3"/>
      <c r="P180" s="3">
        <f>D180/C179</f>
        <v>0.7</v>
      </c>
      <c r="Q180" s="21">
        <v>10</v>
      </c>
      <c r="R180" s="22">
        <f t="shared" si="31"/>
        <v>0.66666666666666663</v>
      </c>
      <c r="S180" s="3">
        <f t="shared" si="32"/>
        <v>0.33333333333333337</v>
      </c>
    </row>
    <row r="181" spans="1:23" ht="12.75" customHeight="1" x14ac:dyDescent="0.2">
      <c r="A181" s="28" t="s">
        <v>55</v>
      </c>
      <c r="E181" s="25">
        <v>7</v>
      </c>
      <c r="L181" s="189"/>
      <c r="M181" s="3"/>
      <c r="N181" s="3"/>
      <c r="P181" s="3">
        <f>E181/D180</f>
        <v>1</v>
      </c>
      <c r="Q181" s="21">
        <v>11</v>
      </c>
      <c r="R181" s="22">
        <f t="shared" si="31"/>
        <v>1.1000000000000001</v>
      </c>
      <c r="S181" s="3">
        <f t="shared" si="32"/>
        <v>-0.10000000000000009</v>
      </c>
    </row>
    <row r="182" spans="1:23" ht="12.75" customHeight="1" x14ac:dyDescent="0.2">
      <c r="A182" s="28" t="s">
        <v>56</v>
      </c>
      <c r="F182" s="25">
        <v>5</v>
      </c>
      <c r="L182" s="189"/>
      <c r="M182" s="3"/>
      <c r="N182" s="3"/>
      <c r="P182" s="3">
        <f>F182/E181</f>
        <v>0.7142857142857143</v>
      </c>
      <c r="Q182" s="21">
        <v>12</v>
      </c>
      <c r="R182" s="22">
        <f t="shared" si="31"/>
        <v>1.0909090909090908</v>
      </c>
      <c r="S182" s="3">
        <f t="shared" si="32"/>
        <v>-9.0909090909090828E-2</v>
      </c>
    </row>
    <row r="183" spans="1:23" ht="12.75" customHeight="1" x14ac:dyDescent="0.2">
      <c r="A183" s="28" t="s">
        <v>57</v>
      </c>
      <c r="G183" s="25">
        <v>5</v>
      </c>
      <c r="L183" s="189"/>
      <c r="M183" s="3"/>
      <c r="N183" s="3"/>
      <c r="P183" s="3">
        <f>G183/F182</f>
        <v>1</v>
      </c>
      <c r="Q183" s="21">
        <v>12</v>
      </c>
      <c r="R183" s="22">
        <f t="shared" si="31"/>
        <v>1</v>
      </c>
      <c r="S183" s="3">
        <f t="shared" si="32"/>
        <v>0</v>
      </c>
    </row>
    <row r="184" spans="1:23" ht="12.75" customHeight="1" x14ac:dyDescent="0.2">
      <c r="A184" s="28" t="s">
        <v>69</v>
      </c>
      <c r="H184" s="25">
        <v>5</v>
      </c>
      <c r="L184" s="189"/>
      <c r="M184" s="3"/>
      <c r="N184" s="3"/>
      <c r="P184" s="3">
        <f>H184/G183</f>
        <v>1</v>
      </c>
      <c r="Q184" s="21">
        <v>11</v>
      </c>
      <c r="R184" s="22">
        <f t="shared" si="31"/>
        <v>0.91666666666666663</v>
      </c>
      <c r="S184" s="3">
        <f t="shared" si="32"/>
        <v>8.333333333333337E-2</v>
      </c>
    </row>
    <row r="185" spans="1:23" ht="12.75" customHeight="1" x14ac:dyDescent="0.2">
      <c r="A185" s="28" t="s">
        <v>70</v>
      </c>
      <c r="I185" s="25">
        <v>5</v>
      </c>
      <c r="L185" s="189"/>
      <c r="M185" s="3"/>
      <c r="N185" s="3"/>
      <c r="P185" s="3">
        <f>I185/H184</f>
        <v>1</v>
      </c>
      <c r="Q185" s="21">
        <v>8</v>
      </c>
      <c r="R185" s="22">
        <f t="shared" si="31"/>
        <v>0.72727272727272729</v>
      </c>
      <c r="S185" s="3">
        <f t="shared" si="32"/>
        <v>0.27272727272727271</v>
      </c>
    </row>
    <row r="186" spans="1:23" ht="12.75" customHeight="1" x14ac:dyDescent="0.2">
      <c r="A186" s="28" t="s">
        <v>73</v>
      </c>
      <c r="J186" s="25">
        <v>4</v>
      </c>
      <c r="L186" s="189"/>
      <c r="M186" s="3"/>
      <c r="N186" s="3"/>
      <c r="P186" s="3">
        <f>J186/I185</f>
        <v>0.8</v>
      </c>
      <c r="Q186" s="21">
        <v>6</v>
      </c>
      <c r="R186" s="22">
        <f t="shared" si="31"/>
        <v>0.75</v>
      </c>
      <c r="S186" s="3">
        <f t="shared" si="32"/>
        <v>0.25</v>
      </c>
    </row>
    <row r="187" spans="1:23" ht="12.75" customHeight="1" x14ac:dyDescent="0.2">
      <c r="A187" s="28" t="s">
        <v>76</v>
      </c>
      <c r="K187" s="25">
        <v>4</v>
      </c>
      <c r="L187" s="189">
        <v>1</v>
      </c>
      <c r="M187" s="3"/>
      <c r="N187" s="3"/>
      <c r="P187" s="3">
        <f>K187/J186</f>
        <v>1</v>
      </c>
      <c r="Q187" s="21">
        <v>5</v>
      </c>
      <c r="R187" s="22">
        <f t="shared" si="31"/>
        <v>0.83333333333333337</v>
      </c>
      <c r="S187" s="3">
        <f t="shared" si="32"/>
        <v>0.16666666666666663</v>
      </c>
    </row>
    <row r="188" spans="1:23" ht="12.75" customHeight="1" x14ac:dyDescent="0.2">
      <c r="A188" s="28" t="s">
        <v>80</v>
      </c>
      <c r="K188" s="25">
        <v>2</v>
      </c>
      <c r="L188" s="189">
        <v>2</v>
      </c>
      <c r="M188" s="3"/>
      <c r="N188" s="3"/>
      <c r="P188" s="3"/>
      <c r="Q188" s="21">
        <v>3</v>
      </c>
      <c r="R188" s="22"/>
      <c r="S188" s="3"/>
    </row>
    <row r="189" spans="1:23" ht="12.75" customHeight="1" x14ac:dyDescent="0.2">
      <c r="A189" s="28" t="s">
        <v>84</v>
      </c>
      <c r="K189" s="25">
        <v>2</v>
      </c>
      <c r="L189" s="189">
        <v>1</v>
      </c>
      <c r="M189" s="3"/>
      <c r="N189" s="3"/>
      <c r="P189" s="3"/>
      <c r="Q189" s="21">
        <v>2</v>
      </c>
      <c r="R189" s="22"/>
      <c r="S189" s="3"/>
      <c r="T189" s="29" t="s">
        <v>83</v>
      </c>
      <c r="U189" s="29">
        <v>4</v>
      </c>
      <c r="V189" s="29">
        <f>SUM(L187:L189)</f>
        <v>4</v>
      </c>
      <c r="W189" s="29" t="s">
        <v>11</v>
      </c>
    </row>
    <row r="190" spans="1:23" ht="12.75" customHeight="1" x14ac:dyDescent="0.2">
      <c r="A190" s="28"/>
      <c r="L190" s="193">
        <f>SUM(L187:L189)</f>
        <v>4</v>
      </c>
      <c r="M190" s="3">
        <f>L187/B178</f>
        <v>9.0909090909090912E-2</v>
      </c>
      <c r="N190" s="3">
        <f>L190/B178</f>
        <v>0.36363636363636365</v>
      </c>
      <c r="O190" s="3">
        <f>N190-M190</f>
        <v>0.27272727272727271</v>
      </c>
      <c r="P190" s="3"/>
      <c r="T190" s="29" t="s">
        <v>85</v>
      </c>
      <c r="U190" s="22">
        <f>U189/B178</f>
        <v>0.36363636363636365</v>
      </c>
      <c r="V190" s="22">
        <f>U189/V189</f>
        <v>1</v>
      </c>
      <c r="W190" s="29" t="s">
        <v>86</v>
      </c>
    </row>
    <row r="191" spans="1:23" ht="12.75" customHeight="1" x14ac:dyDescent="0.3">
      <c r="A191" s="227" t="s">
        <v>89</v>
      </c>
      <c r="M191" s="3"/>
      <c r="N191" s="3"/>
      <c r="P191" s="3"/>
    </row>
    <row r="192" spans="1:23" ht="25.5" customHeight="1" x14ac:dyDescent="0.2">
      <c r="B192" s="308" t="s">
        <v>2</v>
      </c>
      <c r="C192" s="309"/>
      <c r="D192" s="309"/>
      <c r="E192" s="309"/>
      <c r="F192" s="309"/>
      <c r="G192" s="309"/>
      <c r="H192" s="309"/>
      <c r="I192" s="309"/>
      <c r="J192" s="309"/>
      <c r="K192" s="1"/>
      <c r="M192" s="7" t="s">
        <v>3</v>
      </c>
      <c r="N192" s="7" t="s">
        <v>4</v>
      </c>
      <c r="O192" s="49" t="s">
        <v>5</v>
      </c>
      <c r="P192" s="7" t="s">
        <v>6</v>
      </c>
      <c r="Q192" s="6" t="s">
        <v>7</v>
      </c>
      <c r="R192" s="6" t="s">
        <v>8</v>
      </c>
      <c r="S192" s="7" t="s">
        <v>9</v>
      </c>
    </row>
    <row r="193" spans="1:23" ht="12.75" customHeight="1" x14ac:dyDescent="0.2">
      <c r="A193" s="230" t="s">
        <v>10</v>
      </c>
      <c r="B193" s="51">
        <v>1</v>
      </c>
      <c r="C193" s="51">
        <v>2</v>
      </c>
      <c r="D193" s="51">
        <v>3</v>
      </c>
      <c r="E193" s="51">
        <v>4</v>
      </c>
      <c r="F193" s="51">
        <v>5</v>
      </c>
      <c r="G193" s="51">
        <v>6</v>
      </c>
      <c r="H193" s="51">
        <v>7</v>
      </c>
      <c r="I193" s="51">
        <v>8</v>
      </c>
      <c r="J193" s="51">
        <v>9</v>
      </c>
      <c r="K193" s="136">
        <v>10</v>
      </c>
      <c r="L193" s="194" t="s">
        <v>11</v>
      </c>
      <c r="M193" s="3"/>
      <c r="N193" s="3"/>
      <c r="P193" s="3"/>
      <c r="Q193" s="14"/>
      <c r="R193" s="14"/>
      <c r="S193" s="3"/>
    </row>
    <row r="194" spans="1:23" ht="12.75" customHeight="1" x14ac:dyDescent="0.2">
      <c r="A194" s="28" t="s">
        <v>53</v>
      </c>
      <c r="B194" s="25">
        <v>33</v>
      </c>
      <c r="L194" s="189"/>
      <c r="M194" s="3"/>
      <c r="N194" s="3"/>
      <c r="P194" s="3"/>
      <c r="Q194" s="17">
        <f>B194</f>
        <v>33</v>
      </c>
      <c r="R194" s="14"/>
      <c r="S194" s="3"/>
    </row>
    <row r="195" spans="1:23" ht="12.75" customHeight="1" x14ac:dyDescent="0.2">
      <c r="A195" s="28" t="s">
        <v>54</v>
      </c>
      <c r="C195" s="25">
        <v>26</v>
      </c>
      <c r="L195" s="189"/>
      <c r="M195" s="3"/>
      <c r="N195" s="3"/>
      <c r="O195" s="3"/>
      <c r="P195" s="3">
        <f>C195/B194</f>
        <v>0.78787878787878785</v>
      </c>
      <c r="Q195" s="21">
        <v>27</v>
      </c>
      <c r="R195" s="22">
        <f t="shared" ref="R195:R203" si="33">Q195/Q194</f>
        <v>0.81818181818181823</v>
      </c>
      <c r="S195" s="3">
        <f t="shared" ref="S195:S203" si="34">100%-R195</f>
        <v>0.18181818181818177</v>
      </c>
    </row>
    <row r="196" spans="1:23" ht="12.75" customHeight="1" x14ac:dyDescent="0.2">
      <c r="A196" s="28" t="s">
        <v>55</v>
      </c>
      <c r="D196" s="25">
        <v>24</v>
      </c>
      <c r="L196" s="189"/>
      <c r="M196" s="3"/>
      <c r="N196" s="3"/>
      <c r="P196" s="3">
        <f>D196/C195</f>
        <v>0.92307692307692313</v>
      </c>
      <c r="Q196" s="21">
        <v>26</v>
      </c>
      <c r="R196" s="22">
        <f t="shared" si="33"/>
        <v>0.96296296296296291</v>
      </c>
      <c r="S196" s="3">
        <f t="shared" si="34"/>
        <v>3.703703703703709E-2</v>
      </c>
    </row>
    <row r="197" spans="1:23" ht="12.75" customHeight="1" x14ac:dyDescent="0.2">
      <c r="A197" s="28" t="s">
        <v>56</v>
      </c>
      <c r="E197" s="25">
        <v>20</v>
      </c>
      <c r="L197" s="189"/>
      <c r="M197" s="3"/>
      <c r="N197" s="3"/>
      <c r="P197" s="3">
        <f>E197/D196</f>
        <v>0.83333333333333337</v>
      </c>
      <c r="Q197" s="21">
        <v>24</v>
      </c>
      <c r="R197" s="22">
        <f t="shared" si="33"/>
        <v>0.92307692307692313</v>
      </c>
      <c r="S197" s="3">
        <f t="shared" si="34"/>
        <v>7.6923076923076872E-2</v>
      </c>
    </row>
    <row r="198" spans="1:23" ht="12.75" customHeight="1" x14ac:dyDescent="0.2">
      <c r="A198" s="28" t="s">
        <v>57</v>
      </c>
      <c r="F198" s="25">
        <v>14</v>
      </c>
      <c r="L198" s="189"/>
      <c r="M198" s="3"/>
      <c r="N198" s="3"/>
      <c r="P198" s="3">
        <f>F198/E197</f>
        <v>0.7</v>
      </c>
      <c r="Q198" s="21">
        <v>23</v>
      </c>
      <c r="R198" s="22">
        <f t="shared" si="33"/>
        <v>0.95833333333333337</v>
      </c>
      <c r="S198" s="3">
        <f t="shared" si="34"/>
        <v>4.166666666666663E-2</v>
      </c>
    </row>
    <row r="199" spans="1:23" ht="12.75" customHeight="1" x14ac:dyDescent="0.2">
      <c r="A199" s="28" t="s">
        <v>69</v>
      </c>
      <c r="G199" s="25">
        <v>14</v>
      </c>
      <c r="L199" s="189"/>
      <c r="M199" s="3"/>
      <c r="N199" s="3"/>
      <c r="P199" s="3">
        <f>G199/F198</f>
        <v>1</v>
      </c>
      <c r="Q199" s="21">
        <v>21</v>
      </c>
      <c r="R199" s="22">
        <f t="shared" si="33"/>
        <v>0.91304347826086951</v>
      </c>
      <c r="S199" s="3">
        <f t="shared" si="34"/>
        <v>8.6956521739130488E-2</v>
      </c>
    </row>
    <row r="200" spans="1:23" ht="12.75" customHeight="1" x14ac:dyDescent="0.2">
      <c r="A200" s="28" t="s">
        <v>70</v>
      </c>
      <c r="H200" s="25">
        <v>11</v>
      </c>
      <c r="L200" s="189"/>
      <c r="M200" s="3"/>
      <c r="N200" s="3"/>
      <c r="P200" s="3">
        <f>H200/G199</f>
        <v>0.7857142857142857</v>
      </c>
      <c r="Q200" s="21">
        <v>20</v>
      </c>
      <c r="R200" s="22">
        <f t="shared" si="33"/>
        <v>0.95238095238095233</v>
      </c>
      <c r="S200" s="3">
        <f t="shared" si="34"/>
        <v>4.7619047619047672E-2</v>
      </c>
    </row>
    <row r="201" spans="1:23" ht="12.75" customHeight="1" x14ac:dyDescent="0.2">
      <c r="A201" s="28" t="s">
        <v>73</v>
      </c>
      <c r="I201" s="25">
        <v>11</v>
      </c>
      <c r="L201" s="189"/>
      <c r="M201" s="3"/>
      <c r="N201" s="3"/>
      <c r="P201" s="3">
        <f>I201/H200</f>
        <v>1</v>
      </c>
      <c r="Q201" s="21">
        <v>17</v>
      </c>
      <c r="R201" s="22">
        <f t="shared" si="33"/>
        <v>0.85</v>
      </c>
      <c r="S201" s="3">
        <f t="shared" si="34"/>
        <v>0.15000000000000002</v>
      </c>
    </row>
    <row r="202" spans="1:23" ht="12.75" customHeight="1" x14ac:dyDescent="0.2">
      <c r="A202" s="28" t="s">
        <v>76</v>
      </c>
      <c r="J202" s="25">
        <v>11</v>
      </c>
      <c r="L202" s="189"/>
      <c r="M202" s="3"/>
      <c r="N202" s="3"/>
      <c r="P202" s="3">
        <f>J202/I201</f>
        <v>1</v>
      </c>
      <c r="Q202" s="21">
        <v>16</v>
      </c>
      <c r="R202" s="22">
        <f t="shared" si="33"/>
        <v>0.94117647058823528</v>
      </c>
      <c r="S202" s="3">
        <f t="shared" si="34"/>
        <v>5.8823529411764719E-2</v>
      </c>
    </row>
    <row r="203" spans="1:23" ht="12.75" customHeight="1" x14ac:dyDescent="0.2">
      <c r="A203" s="28" t="s">
        <v>80</v>
      </c>
      <c r="K203" s="25">
        <v>10</v>
      </c>
      <c r="L203" s="189">
        <v>8</v>
      </c>
      <c r="M203" s="3"/>
      <c r="N203" s="3"/>
      <c r="P203" s="3">
        <f>K203/J202</f>
        <v>0.90909090909090906</v>
      </c>
      <c r="Q203" s="21">
        <v>15</v>
      </c>
      <c r="R203" s="22">
        <f t="shared" si="33"/>
        <v>0.9375</v>
      </c>
      <c r="S203" s="3">
        <f t="shared" si="34"/>
        <v>6.25E-2</v>
      </c>
    </row>
    <row r="204" spans="1:23" ht="12.75" customHeight="1" x14ac:dyDescent="0.2">
      <c r="A204" s="28" t="s">
        <v>84</v>
      </c>
      <c r="K204" s="25">
        <v>3</v>
      </c>
      <c r="L204" s="189">
        <v>3</v>
      </c>
      <c r="M204" s="3"/>
      <c r="N204" s="3"/>
      <c r="P204" s="3"/>
      <c r="Q204" s="21">
        <v>7</v>
      </c>
      <c r="R204" s="22"/>
      <c r="S204" s="3"/>
    </row>
    <row r="205" spans="1:23" ht="12.75" customHeight="1" x14ac:dyDescent="0.2">
      <c r="A205" s="28" t="s">
        <v>87</v>
      </c>
      <c r="K205" s="25">
        <v>3</v>
      </c>
      <c r="L205" s="189"/>
      <c r="M205" s="3"/>
      <c r="N205" s="3"/>
      <c r="P205" s="3"/>
      <c r="Q205" s="21">
        <v>3</v>
      </c>
      <c r="R205" s="22"/>
      <c r="S205" s="3"/>
      <c r="T205" s="29" t="s">
        <v>83</v>
      </c>
      <c r="U205" s="29">
        <v>12</v>
      </c>
      <c r="V205" s="29">
        <f>L208</f>
        <v>12</v>
      </c>
      <c r="W205" s="29" t="s">
        <v>11</v>
      </c>
    </row>
    <row r="206" spans="1:23" ht="12.75" customHeight="1" x14ac:dyDescent="0.2">
      <c r="A206" s="28" t="s">
        <v>88</v>
      </c>
      <c r="K206" s="25">
        <v>4</v>
      </c>
      <c r="L206" s="189">
        <v>1</v>
      </c>
      <c r="M206" s="3"/>
      <c r="N206" s="3"/>
      <c r="P206" s="3"/>
      <c r="Q206" s="21">
        <v>4</v>
      </c>
      <c r="R206" s="22"/>
      <c r="S206" s="3"/>
      <c r="T206" s="29" t="s">
        <v>85</v>
      </c>
      <c r="U206" s="22">
        <f>U205/B194</f>
        <v>0.36363636363636365</v>
      </c>
      <c r="V206" s="22">
        <f>U205/V205</f>
        <v>1</v>
      </c>
      <c r="W206" s="29" t="s">
        <v>86</v>
      </c>
    </row>
    <row r="207" spans="1:23" ht="12.75" customHeight="1" x14ac:dyDescent="0.2">
      <c r="A207" s="28" t="s">
        <v>91</v>
      </c>
      <c r="K207" s="25">
        <v>1</v>
      </c>
      <c r="L207" s="189"/>
      <c r="M207" s="3"/>
      <c r="N207" s="3"/>
      <c r="P207" s="3"/>
      <c r="Q207" s="21">
        <v>1</v>
      </c>
      <c r="R207" s="22"/>
      <c r="S207" s="3"/>
    </row>
    <row r="208" spans="1:23" ht="12.75" customHeight="1" x14ac:dyDescent="0.2">
      <c r="L208" s="193">
        <f>SUM(L203:L206)</f>
        <v>12</v>
      </c>
      <c r="M208" s="3">
        <f>L203/B194</f>
        <v>0.24242424242424243</v>
      </c>
      <c r="N208" s="3">
        <f>L208/B194</f>
        <v>0.36363636363636365</v>
      </c>
      <c r="O208" s="3">
        <f>N208-M208</f>
        <v>0.12121212121212122</v>
      </c>
      <c r="P208" s="3"/>
    </row>
    <row r="209" spans="1:21" ht="12.75" customHeight="1" x14ac:dyDescent="0.3">
      <c r="A209" s="227"/>
      <c r="M209" s="3"/>
      <c r="N209" s="3"/>
      <c r="P209" s="3"/>
    </row>
    <row r="210" spans="1:21" ht="12.75" customHeight="1" x14ac:dyDescent="0.2"/>
    <row r="211" spans="1:21" s="222" customFormat="1" ht="26.25" customHeight="1" x14ac:dyDescent="0.4">
      <c r="A211" s="164"/>
      <c r="B211" s="307" t="s">
        <v>99</v>
      </c>
      <c r="C211" s="307"/>
      <c r="D211" s="307"/>
      <c r="E211" s="307"/>
      <c r="F211" s="307"/>
      <c r="G211" s="307"/>
      <c r="H211" s="307"/>
      <c r="I211" s="307"/>
      <c r="J211" s="307"/>
      <c r="K211" s="307"/>
      <c r="L211" s="223" t="s">
        <v>54</v>
      </c>
      <c r="M211" s="3"/>
      <c r="N211" s="29"/>
      <c r="O211" s="3"/>
      <c r="P211" s="29"/>
      <c r="Q211" s="29"/>
      <c r="R211" s="29"/>
    </row>
    <row r="212" spans="1:21" ht="20.25" customHeight="1" x14ac:dyDescent="0.2">
      <c r="A212" s="319" t="s">
        <v>10</v>
      </c>
      <c r="B212" s="301" t="s">
        <v>100</v>
      </c>
      <c r="C212" s="302"/>
      <c r="D212" s="302"/>
      <c r="E212" s="302"/>
      <c r="F212" s="302"/>
      <c r="G212" s="302"/>
      <c r="H212" s="302"/>
      <c r="I212" s="302"/>
      <c r="J212" s="302"/>
      <c r="K212" s="303"/>
      <c r="L212" s="304" t="s">
        <v>11</v>
      </c>
      <c r="M212" s="296" t="s">
        <v>3</v>
      </c>
      <c r="N212" s="296" t="s">
        <v>4</v>
      </c>
      <c r="O212" s="306" t="s">
        <v>5</v>
      </c>
      <c r="P212" s="296" t="s">
        <v>6</v>
      </c>
      <c r="Q212" s="294" t="s">
        <v>7</v>
      </c>
      <c r="R212" s="294" t="s">
        <v>8</v>
      </c>
      <c r="S212" s="296" t="s">
        <v>101</v>
      </c>
    </row>
    <row r="213" spans="1:21" ht="15.75" customHeight="1" x14ac:dyDescent="0.25">
      <c r="A213" s="320"/>
      <c r="B213" s="58" t="s">
        <v>102</v>
      </c>
      <c r="C213" s="58" t="s">
        <v>103</v>
      </c>
      <c r="D213" s="58" t="s">
        <v>104</v>
      </c>
      <c r="E213" s="58" t="s">
        <v>105</v>
      </c>
      <c r="F213" s="58" t="s">
        <v>106</v>
      </c>
      <c r="G213" s="58" t="s">
        <v>107</v>
      </c>
      <c r="H213" s="58" t="s">
        <v>108</v>
      </c>
      <c r="I213" s="58" t="s">
        <v>109</v>
      </c>
      <c r="J213" s="58" t="s">
        <v>110</v>
      </c>
      <c r="K213" s="58" t="s">
        <v>135</v>
      </c>
      <c r="L213" s="305"/>
      <c r="M213" s="295"/>
      <c r="N213" s="295"/>
      <c r="O213" s="295"/>
      <c r="P213" s="295"/>
      <c r="Q213" s="295"/>
      <c r="R213" s="295"/>
      <c r="S213" s="295"/>
      <c r="U213" s="104"/>
    </row>
    <row r="214" spans="1:21" ht="15.75" customHeight="1" x14ac:dyDescent="0.25">
      <c r="A214" s="58" t="s">
        <v>54</v>
      </c>
      <c r="B214" s="154">
        <v>17</v>
      </c>
      <c r="C214" s="154"/>
      <c r="D214" s="154"/>
      <c r="E214" s="154"/>
      <c r="F214" s="154"/>
      <c r="G214" s="154"/>
      <c r="H214" s="154"/>
      <c r="I214" s="154"/>
      <c r="J214" s="154"/>
      <c r="K214" s="154"/>
      <c r="L214" s="144"/>
      <c r="M214" s="234"/>
      <c r="N214" s="235"/>
      <c r="O214" s="236"/>
      <c r="P214" s="243"/>
      <c r="Q214" s="63">
        <f>B214</f>
        <v>17</v>
      </c>
      <c r="R214" s="244"/>
      <c r="S214" s="243"/>
      <c r="U214" s="104"/>
    </row>
    <row r="215" spans="1:21" ht="15.75" customHeight="1" x14ac:dyDescent="0.25">
      <c r="A215" s="58" t="s">
        <v>55</v>
      </c>
      <c r="B215" s="154"/>
      <c r="C215" s="154">
        <v>8</v>
      </c>
      <c r="D215" s="154"/>
      <c r="E215" s="154"/>
      <c r="F215" s="154"/>
      <c r="G215" s="154"/>
      <c r="H215" s="154"/>
      <c r="I215" s="154"/>
      <c r="J215" s="154"/>
      <c r="K215" s="154"/>
      <c r="L215" s="144"/>
      <c r="M215" s="237"/>
      <c r="N215" s="129"/>
      <c r="O215" s="238"/>
      <c r="P215" s="67">
        <f>IF(C215=0,"",C215/B214)</f>
        <v>0.47058823529411764</v>
      </c>
      <c r="Q215" s="68">
        <v>12</v>
      </c>
      <c r="R215" s="245">
        <f t="shared" ref="R215:R223" si="35">IF(Q215=0,"",Q215/Q214)</f>
        <v>0.70588235294117652</v>
      </c>
      <c r="S215" s="245">
        <f t="shared" ref="S215:S223" si="36">IF(Q215=0,"",100%-R215)</f>
        <v>0.29411764705882348</v>
      </c>
      <c r="U215" s="104"/>
    </row>
    <row r="216" spans="1:21" ht="15.75" customHeight="1" x14ac:dyDescent="0.25">
      <c r="A216" s="58" t="s">
        <v>56</v>
      </c>
      <c r="B216" s="154"/>
      <c r="C216" s="154"/>
      <c r="D216" s="154">
        <v>8</v>
      </c>
      <c r="E216" s="154"/>
      <c r="F216" s="154"/>
      <c r="G216" s="154"/>
      <c r="H216" s="154"/>
      <c r="I216" s="154"/>
      <c r="J216" s="154"/>
      <c r="K216" s="154"/>
      <c r="L216" s="144"/>
      <c r="M216" s="237"/>
      <c r="N216" s="129"/>
      <c r="O216" s="238"/>
      <c r="P216" s="67">
        <f>IF(D216=0,"",D216/C215)</f>
        <v>1</v>
      </c>
      <c r="Q216" s="68">
        <v>12</v>
      </c>
      <c r="R216" s="245">
        <f t="shared" si="35"/>
        <v>1</v>
      </c>
      <c r="S216" s="245">
        <f t="shared" si="36"/>
        <v>0</v>
      </c>
      <c r="U216" s="70">
        <f>Q216/Q214</f>
        <v>0.70588235294117652</v>
      </c>
    </row>
    <row r="217" spans="1:21" ht="15.75" customHeight="1" x14ac:dyDescent="0.25">
      <c r="A217" s="58" t="s">
        <v>57</v>
      </c>
      <c r="B217" s="154"/>
      <c r="C217" s="154"/>
      <c r="D217" s="154"/>
      <c r="E217" s="154">
        <v>5</v>
      </c>
      <c r="F217" s="154"/>
      <c r="G217" s="154"/>
      <c r="H217" s="154"/>
      <c r="I217" s="154"/>
      <c r="J217" s="154"/>
      <c r="K217" s="154"/>
      <c r="L217" s="144"/>
      <c r="M217" s="237"/>
      <c r="N217" s="129"/>
      <c r="O217" s="238"/>
      <c r="P217" s="67">
        <f>IF(E217=0,"",E217/D216)</f>
        <v>0.625</v>
      </c>
      <c r="Q217" s="68">
        <v>9</v>
      </c>
      <c r="R217" s="245">
        <f t="shared" si="35"/>
        <v>0.75</v>
      </c>
      <c r="S217" s="245">
        <f t="shared" si="36"/>
        <v>0.25</v>
      </c>
      <c r="U217" s="104"/>
    </row>
    <row r="218" spans="1:21" ht="15.75" customHeight="1" x14ac:dyDescent="0.25">
      <c r="A218" s="58">
        <v>1001</v>
      </c>
      <c r="B218" s="154"/>
      <c r="C218" s="154"/>
      <c r="D218" s="154"/>
      <c r="E218" s="154"/>
      <c r="F218" s="154">
        <v>5</v>
      </c>
      <c r="G218" s="154"/>
      <c r="H218" s="154"/>
      <c r="I218" s="154"/>
      <c r="J218" s="154"/>
      <c r="K218" s="154"/>
      <c r="L218" s="144"/>
      <c r="M218" s="237"/>
      <c r="N218" s="129"/>
      <c r="O218" s="238"/>
      <c r="P218" s="67">
        <f>IF(F218=0,"",F218/E217)</f>
        <v>1</v>
      </c>
      <c r="Q218" s="68">
        <v>8</v>
      </c>
      <c r="R218" s="245">
        <f t="shared" si="35"/>
        <v>0.88888888888888884</v>
      </c>
      <c r="S218" s="245">
        <f t="shared" si="36"/>
        <v>0.11111111111111116</v>
      </c>
      <c r="U218" s="104"/>
    </row>
    <row r="219" spans="1:21" ht="15.75" customHeight="1" x14ac:dyDescent="0.25">
      <c r="A219" s="58">
        <v>1002</v>
      </c>
      <c r="B219" s="154"/>
      <c r="C219" s="154"/>
      <c r="D219" s="154"/>
      <c r="E219" s="154"/>
      <c r="F219" s="154"/>
      <c r="G219" s="154">
        <v>5</v>
      </c>
      <c r="H219" s="154"/>
      <c r="I219" s="154"/>
      <c r="J219" s="154"/>
      <c r="K219" s="154"/>
      <c r="L219" s="144"/>
      <c r="M219" s="237"/>
      <c r="N219" s="129"/>
      <c r="O219" s="238"/>
      <c r="P219" s="67">
        <f>IF(G219=0,"",G219/F218)</f>
        <v>1</v>
      </c>
      <c r="Q219" s="68">
        <v>8</v>
      </c>
      <c r="R219" s="245">
        <f t="shared" si="35"/>
        <v>1</v>
      </c>
      <c r="S219" s="245">
        <f t="shared" si="36"/>
        <v>0</v>
      </c>
      <c r="U219" s="104"/>
    </row>
    <row r="220" spans="1:21" ht="15.75" customHeight="1" x14ac:dyDescent="0.25">
      <c r="A220" s="58">
        <v>1101</v>
      </c>
      <c r="B220" s="154"/>
      <c r="C220" s="154"/>
      <c r="D220" s="154"/>
      <c r="E220" s="154"/>
      <c r="F220" s="154"/>
      <c r="G220" s="154"/>
      <c r="H220" s="154">
        <v>5</v>
      </c>
      <c r="I220" s="154"/>
      <c r="J220" s="154"/>
      <c r="K220" s="154"/>
      <c r="L220" s="144"/>
      <c r="M220" s="237"/>
      <c r="N220" s="129"/>
      <c r="O220" s="238"/>
      <c r="P220" s="67">
        <f>IF(H220=0,"",H220/G219)</f>
        <v>1</v>
      </c>
      <c r="Q220" s="68">
        <v>7</v>
      </c>
      <c r="R220" s="245">
        <f t="shared" si="35"/>
        <v>0.875</v>
      </c>
      <c r="S220" s="245">
        <f t="shared" si="36"/>
        <v>0.125</v>
      </c>
      <c r="U220" s="104"/>
    </row>
    <row r="221" spans="1:21" ht="15.75" customHeight="1" x14ac:dyDescent="0.25">
      <c r="A221" s="58">
        <v>1102</v>
      </c>
      <c r="B221" s="154"/>
      <c r="C221" s="154"/>
      <c r="D221" s="154"/>
      <c r="E221" s="154"/>
      <c r="F221" s="154"/>
      <c r="G221" s="154"/>
      <c r="H221" s="154"/>
      <c r="I221" s="154">
        <v>5</v>
      </c>
      <c r="J221" s="154"/>
      <c r="K221" s="154"/>
      <c r="L221" s="144"/>
      <c r="M221" s="237"/>
      <c r="N221" s="129"/>
      <c r="O221" s="238"/>
      <c r="P221" s="67">
        <f>IF(I221=0,"",I221/H220)</f>
        <v>1</v>
      </c>
      <c r="Q221" s="68">
        <v>5</v>
      </c>
      <c r="R221" s="245">
        <f t="shared" si="35"/>
        <v>0.7142857142857143</v>
      </c>
      <c r="S221" s="245">
        <f t="shared" si="36"/>
        <v>0.2857142857142857</v>
      </c>
      <c r="U221" s="104"/>
    </row>
    <row r="222" spans="1:21" ht="15.75" customHeight="1" x14ac:dyDescent="0.25">
      <c r="A222" s="58">
        <v>1201</v>
      </c>
      <c r="B222" s="154"/>
      <c r="C222" s="154"/>
      <c r="D222" s="154"/>
      <c r="E222" s="154"/>
      <c r="F222" s="154"/>
      <c r="G222" s="154"/>
      <c r="H222" s="154"/>
      <c r="I222" s="154"/>
      <c r="J222" s="154">
        <v>5</v>
      </c>
      <c r="K222" s="154"/>
      <c r="L222" s="144"/>
      <c r="M222" s="237"/>
      <c r="N222" s="129"/>
      <c r="O222" s="238"/>
      <c r="P222" s="67">
        <f>IF(J222=0,"",J222/I221)</f>
        <v>1</v>
      </c>
      <c r="Q222" s="68">
        <v>5</v>
      </c>
      <c r="R222" s="245">
        <f t="shared" si="35"/>
        <v>1</v>
      </c>
      <c r="S222" s="245">
        <f t="shared" si="36"/>
        <v>0</v>
      </c>
      <c r="U222" s="104"/>
    </row>
    <row r="223" spans="1:21" ht="15.75" customHeight="1" x14ac:dyDescent="0.25">
      <c r="A223" s="58">
        <v>1202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>
        <v>5</v>
      </c>
      <c r="L223" s="144">
        <v>5</v>
      </c>
      <c r="M223" s="237"/>
      <c r="N223" s="129"/>
      <c r="O223" s="238"/>
      <c r="P223" s="67">
        <f>IF(K223=0,"",K223/J222)</f>
        <v>1</v>
      </c>
      <c r="Q223" s="68">
        <v>5</v>
      </c>
      <c r="R223" s="245">
        <f t="shared" si="35"/>
        <v>1</v>
      </c>
      <c r="S223" s="245">
        <f t="shared" si="36"/>
        <v>0</v>
      </c>
      <c r="U223" s="104"/>
    </row>
    <row r="224" spans="1:21" ht="15.75" customHeight="1" x14ac:dyDescent="0.25">
      <c r="A224" s="58">
        <v>1301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>
        <v>1</v>
      </c>
      <c r="L224" s="144"/>
      <c r="M224" s="237"/>
      <c r="N224" s="129"/>
      <c r="O224" s="239"/>
      <c r="P224" s="246"/>
      <c r="Q224" s="109">
        <v>3</v>
      </c>
      <c r="R224" s="271"/>
      <c r="S224" s="246"/>
      <c r="U224" s="104"/>
    </row>
    <row r="225" spans="1:21" ht="15.75" customHeight="1" x14ac:dyDescent="0.25">
      <c r="A225" s="58">
        <v>1302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44"/>
      <c r="M225" s="237"/>
      <c r="N225" s="129"/>
      <c r="O225" s="239"/>
      <c r="P225" s="247"/>
      <c r="Q225" s="109"/>
      <c r="R225" s="248"/>
      <c r="S225" s="247"/>
      <c r="U225" s="104"/>
    </row>
    <row r="226" spans="1:21" ht="15.75" customHeight="1" x14ac:dyDescent="0.25">
      <c r="A226" s="58">
        <v>1401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>
        <v>1</v>
      </c>
      <c r="L226" s="144"/>
      <c r="M226" s="237"/>
      <c r="N226" s="129"/>
      <c r="O226" s="239"/>
      <c r="P226" s="247"/>
      <c r="Q226" s="109">
        <v>1</v>
      </c>
      <c r="R226" s="248"/>
      <c r="S226" s="247"/>
      <c r="U226" s="104"/>
    </row>
    <row r="227" spans="1:21" ht="15.75" customHeight="1" x14ac:dyDescent="0.25">
      <c r="A227" s="58">
        <v>1402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44"/>
      <c r="M227" s="237"/>
      <c r="N227" s="129"/>
      <c r="O227" s="239"/>
      <c r="P227" s="129"/>
      <c r="Q227" s="239"/>
      <c r="R227" s="124"/>
      <c r="S227" s="247"/>
      <c r="U227" s="104"/>
    </row>
    <row r="228" spans="1:21" ht="15.75" customHeight="1" x14ac:dyDescent="0.25">
      <c r="A228" s="58">
        <v>1501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44"/>
      <c r="M228" s="237"/>
      <c r="N228" s="129"/>
      <c r="O228" s="239"/>
      <c r="P228" s="197" t="s">
        <v>83</v>
      </c>
      <c r="Q228" s="82">
        <v>5</v>
      </c>
      <c r="R228" s="111">
        <f>IF(SUM(L220:L225)=0,"",SUM(L220:L225))</f>
        <v>5</v>
      </c>
      <c r="S228" s="199" t="s">
        <v>11</v>
      </c>
      <c r="U228" s="104"/>
    </row>
    <row r="229" spans="1:21" ht="15.75" customHeight="1" x14ac:dyDescent="0.25">
      <c r="A229" s="58">
        <v>1502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44"/>
      <c r="M229" s="237"/>
      <c r="N229" s="129"/>
      <c r="O229" s="239"/>
      <c r="P229" s="198" t="s">
        <v>85</v>
      </c>
      <c r="Q229" s="86">
        <f>IF(Q228/B214=0,"",Q228/B214)</f>
        <v>0.29411764705882354</v>
      </c>
      <c r="R229" s="112">
        <f>IF(Q228/R228=0,"",Q228/R228)</f>
        <v>1</v>
      </c>
      <c r="S229" s="200" t="s">
        <v>86</v>
      </c>
      <c r="U229" s="104"/>
    </row>
    <row r="230" spans="1:21" ht="15.75" customHeight="1" x14ac:dyDescent="0.25">
      <c r="A230" s="58">
        <v>1601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44"/>
      <c r="M230" s="240"/>
      <c r="N230" s="241"/>
      <c r="O230" s="242"/>
      <c r="P230" s="90"/>
      <c r="Q230" s="91"/>
      <c r="R230" s="91"/>
      <c r="S230" s="113"/>
      <c r="U230" s="104"/>
    </row>
    <row r="231" spans="1:21" ht="18" customHeight="1" x14ac:dyDescent="0.25">
      <c r="A231" s="28"/>
      <c r="B231" s="335" t="s">
        <v>111</v>
      </c>
      <c r="C231" s="335"/>
      <c r="D231" s="335"/>
      <c r="E231" s="335"/>
      <c r="F231" s="335"/>
      <c r="G231" s="335"/>
      <c r="H231" s="335"/>
      <c r="I231" s="335"/>
      <c r="J231" s="335"/>
      <c r="K231" s="335"/>
      <c r="L231" s="93">
        <f>SUM(L214:L227)</f>
        <v>5</v>
      </c>
      <c r="M231" s="94">
        <f>IF(SUM(L220:L223)=0,"0%",SUM(L220:L223)/B214)</f>
        <v>0.29411764705882354</v>
      </c>
      <c r="N231" s="94">
        <f>IF(L231=0,"0%",L231/B214)</f>
        <v>0.29411764705882354</v>
      </c>
      <c r="O231" s="94">
        <f>N231-M231</f>
        <v>0</v>
      </c>
      <c r="P231" s="3"/>
      <c r="Q231" s="29"/>
      <c r="R231" s="22"/>
      <c r="S231" s="3"/>
      <c r="U231" s="104"/>
    </row>
    <row r="232" spans="1:21" ht="12.75" customHeight="1" x14ac:dyDescent="0.2">
      <c r="L232" s="114"/>
      <c r="M232" s="3"/>
      <c r="N232" s="3"/>
      <c r="O232" s="3"/>
    </row>
    <row r="233" spans="1:21" ht="12.75" customHeight="1" x14ac:dyDescent="0.2">
      <c r="L233" s="114"/>
      <c r="M233" s="3"/>
      <c r="N233" s="3"/>
      <c r="O233" s="3"/>
    </row>
    <row r="234" spans="1:21" s="222" customFormat="1" ht="26.25" customHeight="1" x14ac:dyDescent="0.4">
      <c r="A234" s="164"/>
      <c r="B234" s="307" t="s">
        <v>99</v>
      </c>
      <c r="C234" s="307"/>
      <c r="D234" s="307"/>
      <c r="E234" s="307"/>
      <c r="F234" s="307"/>
      <c r="G234" s="307"/>
      <c r="H234" s="307"/>
      <c r="I234" s="307"/>
      <c r="J234" s="307"/>
      <c r="K234" s="307"/>
      <c r="L234" s="224" t="s">
        <v>55</v>
      </c>
      <c r="M234" s="3"/>
      <c r="N234" s="29"/>
      <c r="O234" s="3"/>
      <c r="P234" s="29"/>
      <c r="Q234" s="29"/>
      <c r="R234" s="29"/>
    </row>
    <row r="235" spans="1:21" ht="20.25" customHeight="1" x14ac:dyDescent="0.2">
      <c r="A235" s="319" t="s">
        <v>10</v>
      </c>
      <c r="B235" s="301" t="s">
        <v>100</v>
      </c>
      <c r="C235" s="302"/>
      <c r="D235" s="302"/>
      <c r="E235" s="302"/>
      <c r="F235" s="302"/>
      <c r="G235" s="302"/>
      <c r="H235" s="302"/>
      <c r="I235" s="302"/>
      <c r="J235" s="302"/>
      <c r="K235" s="303"/>
      <c r="L235" s="336" t="s">
        <v>11</v>
      </c>
      <c r="M235" s="296" t="s">
        <v>3</v>
      </c>
      <c r="N235" s="296" t="s">
        <v>4</v>
      </c>
      <c r="O235" s="306" t="s">
        <v>5</v>
      </c>
      <c r="P235" s="296" t="s">
        <v>6</v>
      </c>
      <c r="Q235" s="294" t="s">
        <v>7</v>
      </c>
      <c r="R235" s="294" t="s">
        <v>8</v>
      </c>
      <c r="S235" s="296" t="s">
        <v>101</v>
      </c>
      <c r="T235" s="29"/>
    </row>
    <row r="236" spans="1:21" ht="15.75" customHeight="1" x14ac:dyDescent="0.25">
      <c r="A236" s="320"/>
      <c r="B236" s="58" t="s">
        <v>102</v>
      </c>
      <c r="C236" s="58" t="s">
        <v>103</v>
      </c>
      <c r="D236" s="58" t="s">
        <v>104</v>
      </c>
      <c r="E236" s="58" t="s">
        <v>105</v>
      </c>
      <c r="F236" s="58" t="s">
        <v>106</v>
      </c>
      <c r="G236" s="58" t="s">
        <v>107</v>
      </c>
      <c r="H236" s="58" t="s">
        <v>108</v>
      </c>
      <c r="I236" s="58" t="s">
        <v>109</v>
      </c>
      <c r="J236" s="150" t="s">
        <v>110</v>
      </c>
      <c r="K236" s="58" t="s">
        <v>135</v>
      </c>
      <c r="L236" s="337"/>
      <c r="M236" s="295"/>
      <c r="N236" s="295"/>
      <c r="O236" s="295"/>
      <c r="P236" s="295"/>
      <c r="Q236" s="295"/>
      <c r="R236" s="295"/>
      <c r="S236" s="295"/>
      <c r="T236" s="29"/>
      <c r="U236" s="104"/>
    </row>
    <row r="237" spans="1:21" ht="15.75" customHeight="1" x14ac:dyDescent="0.25">
      <c r="A237" s="58" t="s">
        <v>55</v>
      </c>
      <c r="B237" s="154">
        <v>27</v>
      </c>
      <c r="C237" s="154"/>
      <c r="D237" s="154"/>
      <c r="E237" s="154"/>
      <c r="F237" s="154"/>
      <c r="G237" s="154"/>
      <c r="H237" s="154"/>
      <c r="I237" s="154"/>
      <c r="J237" s="151"/>
      <c r="K237" s="154"/>
      <c r="L237" s="152"/>
      <c r="M237" s="234"/>
      <c r="N237" s="235"/>
      <c r="O237" s="236"/>
      <c r="P237" s="243"/>
      <c r="Q237" s="63">
        <f>B237</f>
        <v>27</v>
      </c>
      <c r="R237" s="244"/>
      <c r="S237" s="243"/>
      <c r="T237" s="29"/>
      <c r="U237" s="104"/>
    </row>
    <row r="238" spans="1:21" ht="15.75" customHeight="1" x14ac:dyDescent="0.25">
      <c r="A238" s="58" t="s">
        <v>56</v>
      </c>
      <c r="B238" s="154"/>
      <c r="C238" s="154">
        <v>22</v>
      </c>
      <c r="D238" s="154"/>
      <c r="E238" s="154"/>
      <c r="F238" s="154"/>
      <c r="G238" s="154"/>
      <c r="H238" s="154"/>
      <c r="I238" s="154"/>
      <c r="J238" s="151"/>
      <c r="K238" s="154"/>
      <c r="L238" s="152"/>
      <c r="M238" s="237"/>
      <c r="N238" s="129"/>
      <c r="O238" s="238"/>
      <c r="P238" s="67">
        <f>IF(C238=0,"",C238/B237)</f>
        <v>0.81481481481481477</v>
      </c>
      <c r="Q238" s="68">
        <v>22</v>
      </c>
      <c r="R238" s="245">
        <f t="shared" ref="R238:R246" si="37">IF(Q238=0,"",Q238/Q237)</f>
        <v>0.81481481481481477</v>
      </c>
      <c r="S238" s="245">
        <f t="shared" ref="S238:S246" si="38">IF(Q238=0,"",100%-R238)</f>
        <v>0.18518518518518523</v>
      </c>
      <c r="T238" s="29"/>
      <c r="U238" s="104"/>
    </row>
    <row r="239" spans="1:21" ht="15.75" customHeight="1" x14ac:dyDescent="0.25">
      <c r="A239" s="58" t="s">
        <v>57</v>
      </c>
      <c r="B239" s="154"/>
      <c r="C239" s="154"/>
      <c r="D239" s="154">
        <v>21</v>
      </c>
      <c r="E239" s="154"/>
      <c r="F239" s="154"/>
      <c r="G239" s="154"/>
      <c r="H239" s="154"/>
      <c r="I239" s="154"/>
      <c r="J239" s="151"/>
      <c r="K239" s="154"/>
      <c r="L239" s="152"/>
      <c r="M239" s="237"/>
      <c r="N239" s="129"/>
      <c r="O239" s="238"/>
      <c r="P239" s="67">
        <f>IF(D239=0,"",D239/C238)</f>
        <v>0.95454545454545459</v>
      </c>
      <c r="Q239" s="68">
        <v>21</v>
      </c>
      <c r="R239" s="245">
        <f t="shared" si="37"/>
        <v>0.95454545454545459</v>
      </c>
      <c r="S239" s="245">
        <f t="shared" si="38"/>
        <v>4.5454545454545414E-2</v>
      </c>
      <c r="T239" s="29"/>
      <c r="U239" s="70">
        <f>Q239/Q237</f>
        <v>0.77777777777777779</v>
      </c>
    </row>
    <row r="240" spans="1:21" ht="15.75" customHeight="1" x14ac:dyDescent="0.25">
      <c r="A240" s="58">
        <v>1001</v>
      </c>
      <c r="B240" s="154"/>
      <c r="C240" s="154"/>
      <c r="D240" s="154"/>
      <c r="E240" s="154">
        <v>19</v>
      </c>
      <c r="F240" s="154"/>
      <c r="G240" s="154"/>
      <c r="H240" s="154"/>
      <c r="I240" s="154"/>
      <c r="J240" s="151"/>
      <c r="K240" s="154"/>
      <c r="L240" s="152"/>
      <c r="M240" s="237"/>
      <c r="N240" s="129"/>
      <c r="O240" s="238"/>
      <c r="P240" s="67">
        <f>IF(E240=0,"",E240/D239)</f>
        <v>0.90476190476190477</v>
      </c>
      <c r="Q240" s="68">
        <v>21</v>
      </c>
      <c r="R240" s="245">
        <f t="shared" si="37"/>
        <v>1</v>
      </c>
      <c r="S240" s="245">
        <f t="shared" si="38"/>
        <v>0</v>
      </c>
      <c r="T240" s="29"/>
      <c r="U240" s="104"/>
    </row>
    <row r="241" spans="1:21" ht="15.75" customHeight="1" x14ac:dyDescent="0.25">
      <c r="A241" s="58">
        <v>1002</v>
      </c>
      <c r="B241" s="154"/>
      <c r="C241" s="154"/>
      <c r="D241" s="154"/>
      <c r="E241" s="154"/>
      <c r="F241" s="154">
        <v>16</v>
      </c>
      <c r="G241" s="154"/>
      <c r="H241" s="154"/>
      <c r="I241" s="154"/>
      <c r="J241" s="151"/>
      <c r="K241" s="154"/>
      <c r="L241" s="152"/>
      <c r="M241" s="237"/>
      <c r="N241" s="129"/>
      <c r="O241" s="238"/>
      <c r="P241" s="67">
        <f>IF(F241=0,"",F241/E240)</f>
        <v>0.84210526315789469</v>
      </c>
      <c r="Q241" s="68">
        <v>22</v>
      </c>
      <c r="R241" s="245">
        <f t="shared" si="37"/>
        <v>1.0476190476190477</v>
      </c>
      <c r="S241" s="245">
        <f t="shared" si="38"/>
        <v>-4.7619047619047672E-2</v>
      </c>
      <c r="T241" s="29"/>
      <c r="U241" s="104"/>
    </row>
    <row r="242" spans="1:21" ht="15.75" customHeight="1" x14ac:dyDescent="0.25">
      <c r="A242" s="58">
        <v>1101</v>
      </c>
      <c r="B242" s="154"/>
      <c r="C242" s="154"/>
      <c r="D242" s="154"/>
      <c r="E242" s="154"/>
      <c r="F242" s="154"/>
      <c r="G242" s="154">
        <v>16</v>
      </c>
      <c r="H242" s="154"/>
      <c r="I242" s="154"/>
      <c r="J242" s="151"/>
      <c r="K242" s="154"/>
      <c r="L242" s="152"/>
      <c r="M242" s="237"/>
      <c r="N242" s="129"/>
      <c r="O242" s="238"/>
      <c r="P242" s="67">
        <f>IF(G242=0,"",G242/F241)</f>
        <v>1</v>
      </c>
      <c r="Q242" s="68">
        <v>22</v>
      </c>
      <c r="R242" s="245">
        <f t="shared" si="37"/>
        <v>1</v>
      </c>
      <c r="S242" s="245">
        <f t="shared" si="38"/>
        <v>0</v>
      </c>
      <c r="T242" s="29"/>
      <c r="U242" s="104"/>
    </row>
    <row r="243" spans="1:21" ht="15.75" customHeight="1" x14ac:dyDescent="0.25">
      <c r="A243" s="58">
        <v>1102</v>
      </c>
      <c r="B243" s="154"/>
      <c r="C243" s="154"/>
      <c r="D243" s="154"/>
      <c r="E243" s="154"/>
      <c r="F243" s="154"/>
      <c r="G243" s="154"/>
      <c r="H243" s="154">
        <v>14</v>
      </c>
      <c r="I243" s="154"/>
      <c r="J243" s="151"/>
      <c r="K243" s="154"/>
      <c r="L243" s="152"/>
      <c r="M243" s="237"/>
      <c r="N243" s="129"/>
      <c r="O243" s="238"/>
      <c r="P243" s="67">
        <f>IF(H243=0,"",H243/G242)</f>
        <v>0.875</v>
      </c>
      <c r="Q243" s="68">
        <v>20</v>
      </c>
      <c r="R243" s="245">
        <f t="shared" si="37"/>
        <v>0.90909090909090906</v>
      </c>
      <c r="S243" s="245">
        <f t="shared" si="38"/>
        <v>9.0909090909090939E-2</v>
      </c>
      <c r="T243" s="29"/>
      <c r="U243" s="104"/>
    </row>
    <row r="244" spans="1:21" ht="15.75" customHeight="1" x14ac:dyDescent="0.25">
      <c r="A244" s="58">
        <v>1201</v>
      </c>
      <c r="B244" s="154"/>
      <c r="C244" s="154"/>
      <c r="D244" s="154"/>
      <c r="E244" s="154"/>
      <c r="F244" s="154"/>
      <c r="G244" s="154"/>
      <c r="H244" s="154"/>
      <c r="I244" s="154">
        <v>14</v>
      </c>
      <c r="J244" s="151"/>
      <c r="K244" s="154"/>
      <c r="L244" s="152"/>
      <c r="M244" s="237"/>
      <c r="N244" s="129"/>
      <c r="O244" s="238"/>
      <c r="P244" s="67">
        <f>IF(I244=0,"",I244/H243)</f>
        <v>1</v>
      </c>
      <c r="Q244" s="68">
        <v>20</v>
      </c>
      <c r="R244" s="245">
        <f t="shared" si="37"/>
        <v>1</v>
      </c>
      <c r="S244" s="245">
        <f t="shared" si="38"/>
        <v>0</v>
      </c>
      <c r="T244" s="29"/>
      <c r="U244" s="104"/>
    </row>
    <row r="245" spans="1:21" ht="15.75" customHeight="1" x14ac:dyDescent="0.25">
      <c r="A245" s="58">
        <v>1202</v>
      </c>
      <c r="B245" s="154"/>
      <c r="C245" s="154"/>
      <c r="D245" s="154"/>
      <c r="E245" s="154"/>
      <c r="F245" s="154"/>
      <c r="G245" s="154"/>
      <c r="H245" s="154"/>
      <c r="I245" s="154"/>
      <c r="J245" s="151">
        <v>14</v>
      </c>
      <c r="K245" s="154"/>
      <c r="L245" s="152"/>
      <c r="M245" s="237"/>
      <c r="N245" s="129"/>
      <c r="O245" s="238"/>
      <c r="P245" s="71">
        <f>IF(J245=0,"",J245/I244)</f>
        <v>1</v>
      </c>
      <c r="Q245" s="68">
        <v>19</v>
      </c>
      <c r="R245" s="71">
        <f t="shared" si="37"/>
        <v>0.95</v>
      </c>
      <c r="S245" s="71">
        <f t="shared" si="38"/>
        <v>5.0000000000000044E-2</v>
      </c>
      <c r="T245" s="29"/>
      <c r="U245" s="104"/>
    </row>
    <row r="246" spans="1:21" ht="15.75" customHeight="1" x14ac:dyDescent="0.25">
      <c r="A246" s="58">
        <v>1301</v>
      </c>
      <c r="B246" s="154"/>
      <c r="C246" s="154"/>
      <c r="D246" s="154"/>
      <c r="E246" s="154"/>
      <c r="F246" s="154"/>
      <c r="G246" s="154"/>
      <c r="H246" s="154"/>
      <c r="I246" s="154"/>
      <c r="J246" s="151"/>
      <c r="K246" s="154">
        <v>11</v>
      </c>
      <c r="L246" s="152">
        <v>6</v>
      </c>
      <c r="M246" s="237"/>
      <c r="N246" s="129"/>
      <c r="O246" s="239"/>
      <c r="P246" s="71">
        <f>IF(K246=0,"",K246/J245)</f>
        <v>0.7857142857142857</v>
      </c>
      <c r="Q246" s="68">
        <v>19</v>
      </c>
      <c r="R246" s="71">
        <f t="shared" si="37"/>
        <v>1</v>
      </c>
      <c r="S246" s="71">
        <f t="shared" si="38"/>
        <v>0</v>
      </c>
      <c r="T246" s="29"/>
      <c r="U246" s="104"/>
    </row>
    <row r="247" spans="1:21" ht="15.75" customHeight="1" x14ac:dyDescent="0.25">
      <c r="A247" s="58">
        <v>1302</v>
      </c>
      <c r="B247" s="154"/>
      <c r="C247" s="154"/>
      <c r="D247" s="154"/>
      <c r="E247" s="154"/>
      <c r="F247" s="154"/>
      <c r="G247" s="154"/>
      <c r="H247" s="154"/>
      <c r="I247" s="154"/>
      <c r="J247" s="151"/>
      <c r="K247" s="154">
        <v>10</v>
      </c>
      <c r="L247" s="152">
        <v>10</v>
      </c>
      <c r="M247" s="237"/>
      <c r="N247" s="129"/>
      <c r="O247" s="239"/>
      <c r="P247" s="247"/>
      <c r="Q247" s="109">
        <v>13</v>
      </c>
      <c r="R247" s="248"/>
      <c r="S247" s="247"/>
      <c r="T247" s="29"/>
      <c r="U247" s="104"/>
    </row>
    <row r="248" spans="1:21" ht="15.75" customHeight="1" x14ac:dyDescent="0.25">
      <c r="A248" s="58">
        <v>1401</v>
      </c>
      <c r="B248" s="154"/>
      <c r="C248" s="154"/>
      <c r="D248" s="154"/>
      <c r="E248" s="154"/>
      <c r="F248" s="154"/>
      <c r="G248" s="154"/>
      <c r="H248" s="154"/>
      <c r="I248" s="154"/>
      <c r="J248" s="151"/>
      <c r="K248" s="154">
        <v>1</v>
      </c>
      <c r="L248" s="152">
        <v>2</v>
      </c>
      <c r="M248" s="237"/>
      <c r="N248" s="129"/>
      <c r="O248" s="239"/>
      <c r="P248" s="247"/>
      <c r="Q248" s="109">
        <v>3</v>
      </c>
      <c r="R248" s="248"/>
      <c r="S248" s="247"/>
      <c r="T248" s="29"/>
      <c r="U248" s="104"/>
    </row>
    <row r="249" spans="1:21" ht="15.75" customHeight="1" x14ac:dyDescent="0.25">
      <c r="A249" s="58">
        <v>1402</v>
      </c>
      <c r="B249" s="154"/>
      <c r="C249" s="154"/>
      <c r="D249" s="154"/>
      <c r="E249" s="154"/>
      <c r="F249" s="154"/>
      <c r="G249" s="154"/>
      <c r="H249" s="154"/>
      <c r="I249" s="154"/>
      <c r="J249" s="151"/>
      <c r="K249" s="154">
        <v>2</v>
      </c>
      <c r="L249" s="152"/>
      <c r="M249" s="237"/>
      <c r="N249" s="129"/>
      <c r="O249" s="239"/>
      <c r="P249" s="247"/>
      <c r="Q249" s="109">
        <v>2</v>
      </c>
      <c r="R249" s="248"/>
      <c r="S249" s="247"/>
      <c r="T249" s="29"/>
      <c r="U249" s="104"/>
    </row>
    <row r="250" spans="1:21" ht="15.75" customHeight="1" x14ac:dyDescent="0.25">
      <c r="A250" s="58">
        <v>1501</v>
      </c>
      <c r="B250" s="154"/>
      <c r="C250" s="154"/>
      <c r="D250" s="154"/>
      <c r="E250" s="154"/>
      <c r="F250" s="154"/>
      <c r="G250" s="154"/>
      <c r="H250" s="154"/>
      <c r="I250" s="154"/>
      <c r="J250" s="151"/>
      <c r="K250" s="154">
        <v>1</v>
      </c>
      <c r="L250" s="152">
        <v>2</v>
      </c>
      <c r="M250" s="237"/>
      <c r="N250" s="129"/>
      <c r="O250" s="239"/>
      <c r="P250" s="247"/>
      <c r="Q250" s="109">
        <v>2</v>
      </c>
      <c r="R250" s="248"/>
      <c r="S250" s="247"/>
      <c r="T250" s="29"/>
      <c r="U250" s="104"/>
    </row>
    <row r="251" spans="1:21" ht="15.75" customHeight="1" x14ac:dyDescent="0.25">
      <c r="A251" s="58">
        <v>1502</v>
      </c>
      <c r="B251" s="154"/>
      <c r="C251" s="154"/>
      <c r="D251" s="154"/>
      <c r="E251" s="154"/>
      <c r="F251" s="154"/>
      <c r="G251" s="154"/>
      <c r="H251" s="154"/>
      <c r="I251" s="154"/>
      <c r="J251" s="151"/>
      <c r="K251" s="154">
        <v>1</v>
      </c>
      <c r="L251" s="152">
        <v>2</v>
      </c>
      <c r="M251" s="237"/>
      <c r="N251" s="129"/>
      <c r="O251" s="239"/>
      <c r="P251" s="129"/>
      <c r="Q251" s="68">
        <v>1</v>
      </c>
      <c r="R251" s="124"/>
      <c r="S251" s="247"/>
      <c r="T251" s="29"/>
      <c r="U251" s="104"/>
    </row>
    <row r="252" spans="1:21" ht="15.75" customHeight="1" x14ac:dyDescent="0.25">
      <c r="A252" s="58">
        <v>1601</v>
      </c>
      <c r="B252" s="154"/>
      <c r="C252" s="154"/>
      <c r="D252" s="154"/>
      <c r="E252" s="154"/>
      <c r="F252" s="154"/>
      <c r="G252" s="154"/>
      <c r="H252" s="154"/>
      <c r="I252" s="154"/>
      <c r="J252" s="151"/>
      <c r="K252" s="154"/>
      <c r="L252" s="152"/>
      <c r="M252" s="237"/>
      <c r="N252" s="129"/>
      <c r="O252" s="239"/>
      <c r="P252" s="197" t="s">
        <v>83</v>
      </c>
      <c r="Q252" s="82">
        <v>17</v>
      </c>
      <c r="R252" s="111">
        <f>L255</f>
        <v>22</v>
      </c>
      <c r="S252" s="199" t="s">
        <v>11</v>
      </c>
      <c r="T252" s="29"/>
      <c r="U252" s="104"/>
    </row>
    <row r="253" spans="1:21" ht="15.75" customHeight="1" x14ac:dyDescent="0.25">
      <c r="A253" s="58">
        <v>1602</v>
      </c>
      <c r="B253" s="154"/>
      <c r="C253" s="154"/>
      <c r="D253" s="154"/>
      <c r="E253" s="154"/>
      <c r="F253" s="154"/>
      <c r="G253" s="154"/>
      <c r="H253" s="154"/>
      <c r="I253" s="154"/>
      <c r="J253" s="151"/>
      <c r="K253" s="154"/>
      <c r="L253" s="152"/>
      <c r="M253" s="237"/>
      <c r="N253" s="129"/>
      <c r="O253" s="239"/>
      <c r="P253" s="198" t="s">
        <v>85</v>
      </c>
      <c r="Q253" s="86">
        <f>IF(Q252/B237=0,"",Q252/B237)</f>
        <v>0.62962962962962965</v>
      </c>
      <c r="R253" s="112">
        <f>IF(Q252/R252=0,"",Q252/R252)</f>
        <v>0.77272727272727271</v>
      </c>
      <c r="S253" s="200" t="s">
        <v>86</v>
      </c>
      <c r="T253" s="29"/>
      <c r="U253" s="104"/>
    </row>
    <row r="254" spans="1:21" ht="15.75" customHeight="1" x14ac:dyDescent="0.25">
      <c r="A254" s="58">
        <v>1701</v>
      </c>
      <c r="B254" s="154"/>
      <c r="C254" s="154"/>
      <c r="D254" s="154"/>
      <c r="E254" s="154"/>
      <c r="F254" s="154"/>
      <c r="G254" s="154"/>
      <c r="H254" s="154"/>
      <c r="I254" s="154"/>
      <c r="J254" s="151"/>
      <c r="K254" s="154"/>
      <c r="L254" s="152"/>
      <c r="M254" s="240"/>
      <c r="N254" s="241"/>
      <c r="O254" s="242"/>
      <c r="P254" s="90"/>
      <c r="Q254" s="91"/>
      <c r="R254" s="91"/>
      <c r="S254" s="113"/>
      <c r="T254" s="29"/>
      <c r="U254" s="104"/>
    </row>
    <row r="255" spans="1:21" ht="18" customHeight="1" x14ac:dyDescent="0.25">
      <c r="A255" s="28"/>
      <c r="B255" s="335" t="s">
        <v>111</v>
      </c>
      <c r="C255" s="335"/>
      <c r="D255" s="335"/>
      <c r="E255" s="335"/>
      <c r="F255" s="335"/>
      <c r="G255" s="335"/>
      <c r="H255" s="335"/>
      <c r="I255" s="335"/>
      <c r="J255" s="335"/>
      <c r="K255" s="335"/>
      <c r="L255" s="153">
        <f>SUM(L237:L251)</f>
        <v>22</v>
      </c>
      <c r="M255" s="94">
        <f>IF(SUM(L243:L246)=0,"0%",SUM(L243:L246)/B237)</f>
        <v>0.22222222222222221</v>
      </c>
      <c r="N255" s="94">
        <f>IF(L255=0,"0%",L255/B237)</f>
        <v>0.81481481481481477</v>
      </c>
      <c r="O255" s="94">
        <f>N255-M255</f>
        <v>0.59259259259259256</v>
      </c>
      <c r="P255" s="3"/>
      <c r="Q255" s="29"/>
      <c r="R255" s="22"/>
      <c r="S255" s="3"/>
      <c r="T255" s="29"/>
      <c r="U255" s="104"/>
    </row>
    <row r="256" spans="1:21" ht="12.75" customHeight="1" x14ac:dyDescent="0.2">
      <c r="L256" s="114"/>
      <c r="M256" s="3"/>
      <c r="O256" s="3"/>
    </row>
    <row r="257" spans="1:21" ht="12.75" customHeight="1" x14ac:dyDescent="0.2">
      <c r="L257" s="114"/>
      <c r="M257" s="3"/>
      <c r="O257" s="3"/>
    </row>
    <row r="258" spans="1:21" s="222" customFormat="1" ht="26.25" customHeight="1" x14ac:dyDescent="0.4">
      <c r="A258" s="164"/>
      <c r="B258" s="307" t="s">
        <v>99</v>
      </c>
      <c r="C258" s="307"/>
      <c r="D258" s="307"/>
      <c r="E258" s="307"/>
      <c r="F258" s="307"/>
      <c r="G258" s="307"/>
      <c r="H258" s="307"/>
      <c r="I258" s="307"/>
      <c r="J258" s="307"/>
      <c r="K258" s="307"/>
      <c r="L258" s="223" t="s">
        <v>56</v>
      </c>
      <c r="M258" s="3"/>
      <c r="N258" s="29"/>
      <c r="O258" s="3"/>
      <c r="P258" s="29"/>
      <c r="Q258" s="29"/>
      <c r="R258" s="29"/>
    </row>
    <row r="259" spans="1:21" ht="20.25" customHeight="1" x14ac:dyDescent="0.2">
      <c r="A259" s="319" t="s">
        <v>10</v>
      </c>
      <c r="B259" s="301" t="s">
        <v>100</v>
      </c>
      <c r="C259" s="302"/>
      <c r="D259" s="302"/>
      <c r="E259" s="302"/>
      <c r="F259" s="302"/>
      <c r="G259" s="302"/>
      <c r="H259" s="302"/>
      <c r="I259" s="302"/>
      <c r="J259" s="302"/>
      <c r="K259" s="303"/>
      <c r="L259" s="304" t="s">
        <v>11</v>
      </c>
      <c r="M259" s="296" t="s">
        <v>3</v>
      </c>
      <c r="N259" s="296" t="s">
        <v>4</v>
      </c>
      <c r="O259" s="306" t="s">
        <v>5</v>
      </c>
      <c r="P259" s="296" t="s">
        <v>6</v>
      </c>
      <c r="Q259" s="294" t="s">
        <v>7</v>
      </c>
      <c r="R259" s="294" t="s">
        <v>8</v>
      </c>
      <c r="S259" s="296" t="s">
        <v>101</v>
      </c>
    </row>
    <row r="260" spans="1:21" ht="15.75" customHeight="1" x14ac:dyDescent="0.25">
      <c r="A260" s="320"/>
      <c r="B260" s="58" t="s">
        <v>102</v>
      </c>
      <c r="C260" s="58" t="s">
        <v>103</v>
      </c>
      <c r="D260" s="58" t="s">
        <v>104</v>
      </c>
      <c r="E260" s="58" t="s">
        <v>105</v>
      </c>
      <c r="F260" s="58" t="s">
        <v>106</v>
      </c>
      <c r="G260" s="58" t="s">
        <v>107</v>
      </c>
      <c r="H260" s="58" t="s">
        <v>108</v>
      </c>
      <c r="I260" s="58" t="s">
        <v>109</v>
      </c>
      <c r="J260" s="58" t="s">
        <v>110</v>
      </c>
      <c r="K260" s="58" t="s">
        <v>135</v>
      </c>
      <c r="L260" s="305"/>
      <c r="M260" s="295"/>
      <c r="N260" s="295"/>
      <c r="O260" s="295"/>
      <c r="P260" s="295"/>
      <c r="Q260" s="295"/>
      <c r="R260" s="295"/>
      <c r="S260" s="295"/>
      <c r="U260" s="104"/>
    </row>
    <row r="261" spans="1:21" ht="15.75" customHeight="1" x14ac:dyDescent="0.25">
      <c r="A261" s="58" t="s">
        <v>56</v>
      </c>
      <c r="B261" s="154">
        <v>16</v>
      </c>
      <c r="C261" s="154"/>
      <c r="D261" s="154"/>
      <c r="E261" s="154"/>
      <c r="F261" s="154"/>
      <c r="G261" s="154"/>
      <c r="H261" s="154"/>
      <c r="I261" s="154"/>
      <c r="J261" s="154"/>
      <c r="K261" s="154"/>
      <c r="L261" s="144"/>
      <c r="M261" s="234"/>
      <c r="N261" s="235"/>
      <c r="O261" s="236"/>
      <c r="P261" s="243"/>
      <c r="Q261" s="63">
        <f>B261</f>
        <v>16</v>
      </c>
      <c r="R261" s="244"/>
      <c r="S261" s="243"/>
      <c r="U261" s="104"/>
    </row>
    <row r="262" spans="1:21" ht="15.75" customHeight="1" x14ac:dyDescent="0.25">
      <c r="A262" s="58" t="s">
        <v>57</v>
      </c>
      <c r="B262" s="154"/>
      <c r="C262" s="154">
        <v>8</v>
      </c>
      <c r="D262" s="154"/>
      <c r="E262" s="154"/>
      <c r="F262" s="154"/>
      <c r="G262" s="154"/>
      <c r="H262" s="154"/>
      <c r="I262" s="154"/>
      <c r="J262" s="154"/>
      <c r="K262" s="154"/>
      <c r="L262" s="144"/>
      <c r="M262" s="237"/>
      <c r="N262" s="129"/>
      <c r="O262" s="238"/>
      <c r="P262" s="67">
        <f>IF(C262=0,"",C262/B261)</f>
        <v>0.5</v>
      </c>
      <c r="Q262" s="68">
        <v>9</v>
      </c>
      <c r="R262" s="245">
        <f t="shared" ref="R262:R270" si="39">IF(Q262=0,"",Q262/Q261)</f>
        <v>0.5625</v>
      </c>
      <c r="S262" s="245">
        <f t="shared" ref="S262:S270" si="40">IF(Q262=0,"",100%-R262)</f>
        <v>0.4375</v>
      </c>
      <c r="U262" s="104"/>
    </row>
    <row r="263" spans="1:21" ht="15.75" customHeight="1" x14ac:dyDescent="0.25">
      <c r="A263" s="58">
        <v>1001</v>
      </c>
      <c r="B263" s="154"/>
      <c r="C263" s="154"/>
      <c r="D263" s="154">
        <v>7</v>
      </c>
      <c r="E263" s="154"/>
      <c r="F263" s="154"/>
      <c r="G263" s="154"/>
      <c r="H263" s="154"/>
      <c r="I263" s="154"/>
      <c r="J263" s="154"/>
      <c r="K263" s="154"/>
      <c r="L263" s="144"/>
      <c r="M263" s="237"/>
      <c r="N263" s="129"/>
      <c r="O263" s="238"/>
      <c r="P263" s="67">
        <f>IF(D263=0,"",D263/C262)</f>
        <v>0.875</v>
      </c>
      <c r="Q263" s="68">
        <v>8</v>
      </c>
      <c r="R263" s="245">
        <f t="shared" si="39"/>
        <v>0.88888888888888884</v>
      </c>
      <c r="S263" s="245">
        <f t="shared" si="40"/>
        <v>0.11111111111111116</v>
      </c>
      <c r="U263" s="70">
        <f>Q263/Q261</f>
        <v>0.5</v>
      </c>
    </row>
    <row r="264" spans="1:21" ht="15.75" customHeight="1" x14ac:dyDescent="0.25">
      <c r="A264" s="58">
        <v>1002</v>
      </c>
      <c r="B264" s="154"/>
      <c r="C264" s="154"/>
      <c r="D264" s="154"/>
      <c r="E264" s="154">
        <v>4</v>
      </c>
      <c r="F264" s="154"/>
      <c r="G264" s="154"/>
      <c r="H264" s="154"/>
      <c r="I264" s="154"/>
      <c r="J264" s="154"/>
      <c r="K264" s="154"/>
      <c r="L264" s="144"/>
      <c r="M264" s="237"/>
      <c r="N264" s="129"/>
      <c r="O264" s="238"/>
      <c r="P264" s="67">
        <f>IF(E264=0,"",E264/D263)</f>
        <v>0.5714285714285714</v>
      </c>
      <c r="Q264" s="68">
        <v>9</v>
      </c>
      <c r="R264" s="245">
        <f t="shared" si="39"/>
        <v>1.125</v>
      </c>
      <c r="S264" s="245">
        <f t="shared" si="40"/>
        <v>-0.125</v>
      </c>
      <c r="U264" s="104"/>
    </row>
    <row r="265" spans="1:21" ht="15.75" customHeight="1" x14ac:dyDescent="0.25">
      <c r="A265" s="58">
        <v>1101</v>
      </c>
      <c r="B265" s="154"/>
      <c r="C265" s="154"/>
      <c r="D265" s="154"/>
      <c r="E265" s="154"/>
      <c r="F265" s="154">
        <v>4</v>
      </c>
      <c r="G265" s="154"/>
      <c r="H265" s="154"/>
      <c r="I265" s="154"/>
      <c r="J265" s="154"/>
      <c r="K265" s="154"/>
      <c r="L265" s="144"/>
      <c r="M265" s="237"/>
      <c r="N265" s="129"/>
      <c r="O265" s="238"/>
      <c r="P265" s="67">
        <f>IF(F265=0,"",F265/E264)</f>
        <v>1</v>
      </c>
      <c r="Q265" s="68">
        <v>7</v>
      </c>
      <c r="R265" s="245">
        <f t="shared" si="39"/>
        <v>0.77777777777777779</v>
      </c>
      <c r="S265" s="245">
        <f t="shared" si="40"/>
        <v>0.22222222222222221</v>
      </c>
      <c r="U265" s="104"/>
    </row>
    <row r="266" spans="1:21" ht="15.75" customHeight="1" x14ac:dyDescent="0.25">
      <c r="A266" s="58">
        <v>1102</v>
      </c>
      <c r="B266" s="154"/>
      <c r="C266" s="154"/>
      <c r="D266" s="154"/>
      <c r="E266" s="154"/>
      <c r="F266" s="154"/>
      <c r="G266" s="154">
        <v>2</v>
      </c>
      <c r="H266" s="154"/>
      <c r="I266" s="154"/>
      <c r="J266" s="154"/>
      <c r="K266" s="154"/>
      <c r="L266" s="144"/>
      <c r="M266" s="237"/>
      <c r="N266" s="129"/>
      <c r="O266" s="238"/>
      <c r="P266" s="67">
        <f>IF(G266=0,"",G266/F265)</f>
        <v>0.5</v>
      </c>
      <c r="Q266" s="68">
        <v>5</v>
      </c>
      <c r="R266" s="245">
        <f t="shared" si="39"/>
        <v>0.7142857142857143</v>
      </c>
      <c r="S266" s="245">
        <f t="shared" si="40"/>
        <v>0.2857142857142857</v>
      </c>
      <c r="U266" s="104"/>
    </row>
    <row r="267" spans="1:21" ht="15.75" customHeight="1" x14ac:dyDescent="0.25">
      <c r="A267" s="58">
        <v>1201</v>
      </c>
      <c r="B267" s="154"/>
      <c r="C267" s="154"/>
      <c r="D267" s="154"/>
      <c r="E267" s="154"/>
      <c r="F267" s="154"/>
      <c r="G267" s="154"/>
      <c r="H267" s="154">
        <v>2</v>
      </c>
      <c r="I267" s="154"/>
      <c r="J267" s="154"/>
      <c r="K267" s="154"/>
      <c r="L267" s="144"/>
      <c r="M267" s="237"/>
      <c r="N267" s="129"/>
      <c r="O267" s="238"/>
      <c r="P267" s="67">
        <f>IF(H267=0,"",H267/G266)</f>
        <v>1</v>
      </c>
      <c r="Q267" s="68">
        <v>4</v>
      </c>
      <c r="R267" s="245">
        <f t="shared" si="39"/>
        <v>0.8</v>
      </c>
      <c r="S267" s="245">
        <f t="shared" si="40"/>
        <v>0.19999999999999996</v>
      </c>
      <c r="U267" s="104"/>
    </row>
    <row r="268" spans="1:21" ht="15.75" customHeight="1" x14ac:dyDescent="0.25">
      <c r="A268" s="58">
        <v>1202</v>
      </c>
      <c r="B268" s="154"/>
      <c r="C268" s="154"/>
      <c r="D268" s="154"/>
      <c r="E268" s="154"/>
      <c r="F268" s="154"/>
      <c r="G268" s="154"/>
      <c r="H268" s="154"/>
      <c r="I268" s="154">
        <v>2</v>
      </c>
      <c r="J268" s="154"/>
      <c r="K268" s="154"/>
      <c r="L268" s="144"/>
      <c r="M268" s="237"/>
      <c r="N268" s="129"/>
      <c r="O268" s="238"/>
      <c r="P268" s="67">
        <f>IF(I268=0,"",I268/H267)</f>
        <v>1</v>
      </c>
      <c r="Q268" s="68">
        <v>4</v>
      </c>
      <c r="R268" s="245">
        <f t="shared" si="39"/>
        <v>1</v>
      </c>
      <c r="S268" s="245">
        <f t="shared" si="40"/>
        <v>0</v>
      </c>
      <c r="U268" s="104"/>
    </row>
    <row r="269" spans="1:21" ht="15.75" customHeight="1" x14ac:dyDescent="0.25">
      <c r="A269" s="58">
        <v>1301</v>
      </c>
      <c r="B269" s="154"/>
      <c r="C269" s="154"/>
      <c r="D269" s="154"/>
      <c r="E269" s="154"/>
      <c r="F269" s="154"/>
      <c r="G269" s="154"/>
      <c r="H269" s="154"/>
      <c r="I269" s="154"/>
      <c r="J269" s="154">
        <v>2</v>
      </c>
      <c r="K269" s="154"/>
      <c r="L269" s="144"/>
      <c r="M269" s="237"/>
      <c r="N269" s="129"/>
      <c r="O269" s="238"/>
      <c r="P269" s="67">
        <f>IF(J269=0,"",J269/I268)</f>
        <v>1</v>
      </c>
      <c r="Q269" s="68">
        <v>3</v>
      </c>
      <c r="R269" s="245">
        <f t="shared" si="39"/>
        <v>0.75</v>
      </c>
      <c r="S269" s="245">
        <f t="shared" si="40"/>
        <v>0.25</v>
      </c>
      <c r="U269" s="104"/>
    </row>
    <row r="270" spans="1:21" ht="15.75" customHeight="1" x14ac:dyDescent="0.25">
      <c r="A270" s="58">
        <v>1302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>
        <v>2</v>
      </c>
      <c r="L270" s="144">
        <v>2</v>
      </c>
      <c r="M270" s="237"/>
      <c r="N270" s="129"/>
      <c r="O270" s="238"/>
      <c r="P270" s="67">
        <f>IF(K270=0,"",K270/J269)</f>
        <v>1</v>
      </c>
      <c r="Q270" s="68">
        <v>4</v>
      </c>
      <c r="R270" s="245">
        <f t="shared" si="39"/>
        <v>1.3333333333333333</v>
      </c>
      <c r="S270" s="245">
        <f t="shared" si="40"/>
        <v>-0.33333333333333326</v>
      </c>
      <c r="U270" s="104"/>
    </row>
    <row r="271" spans="1:21" ht="15.75" customHeight="1" x14ac:dyDescent="0.25">
      <c r="A271" s="58">
        <v>1401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>
        <v>1</v>
      </c>
      <c r="L271" s="144">
        <v>4</v>
      </c>
      <c r="M271" s="237"/>
      <c r="N271" s="129"/>
      <c r="O271" s="239"/>
      <c r="P271" s="246"/>
      <c r="Q271" s="109">
        <v>3</v>
      </c>
      <c r="R271" s="271"/>
      <c r="S271" s="246"/>
      <c r="U271" s="104"/>
    </row>
    <row r="272" spans="1:21" ht="15.75" customHeight="1" x14ac:dyDescent="0.25">
      <c r="A272" s="58">
        <v>1402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>
        <v>1</v>
      </c>
      <c r="L272" s="144">
        <v>1</v>
      </c>
      <c r="M272" s="237"/>
      <c r="N272" s="129"/>
      <c r="O272" s="239"/>
      <c r="P272" s="247"/>
      <c r="Q272" s="109">
        <v>1</v>
      </c>
      <c r="R272" s="248"/>
      <c r="S272" s="247"/>
      <c r="U272" s="104"/>
    </row>
    <row r="273" spans="1:21" ht="15.75" customHeight="1" x14ac:dyDescent="0.25">
      <c r="A273" s="58">
        <v>1501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>
        <v>1</v>
      </c>
      <c r="L273" s="144">
        <v>1</v>
      </c>
      <c r="M273" s="237"/>
      <c r="N273" s="129"/>
      <c r="O273" s="239"/>
      <c r="P273" s="247"/>
      <c r="Q273" s="109">
        <v>1</v>
      </c>
      <c r="R273" s="248"/>
      <c r="S273" s="247"/>
      <c r="U273" s="104"/>
    </row>
    <row r="274" spans="1:21" ht="15.75" customHeight="1" x14ac:dyDescent="0.25">
      <c r="A274" s="58">
        <v>1502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44"/>
      <c r="M274" s="237"/>
      <c r="N274" s="129"/>
      <c r="O274" s="239"/>
      <c r="P274" s="129"/>
      <c r="Q274" s="239"/>
      <c r="R274" s="124"/>
      <c r="S274" s="247"/>
      <c r="U274" s="104"/>
    </row>
    <row r="275" spans="1:21" ht="15.75" customHeight="1" x14ac:dyDescent="0.25">
      <c r="A275" s="58">
        <v>1601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44"/>
      <c r="M275" s="237"/>
      <c r="N275" s="129"/>
      <c r="O275" s="239"/>
      <c r="P275" s="197" t="s">
        <v>83</v>
      </c>
      <c r="Q275" s="82">
        <v>4</v>
      </c>
      <c r="R275" s="111">
        <f>L278</f>
        <v>8</v>
      </c>
      <c r="S275" s="199" t="s">
        <v>11</v>
      </c>
      <c r="U275" s="104"/>
    </row>
    <row r="276" spans="1:21" ht="15.75" customHeight="1" x14ac:dyDescent="0.25">
      <c r="A276" s="58">
        <v>1602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44"/>
      <c r="M276" s="237"/>
      <c r="N276" s="129"/>
      <c r="O276" s="239"/>
      <c r="P276" s="198" t="s">
        <v>85</v>
      </c>
      <c r="Q276" s="86">
        <f>IF(Q275/B261=0,"",Q275/B261)</f>
        <v>0.25</v>
      </c>
      <c r="R276" s="112">
        <f>IF(Q275/R275=0,"",Q275/R275)</f>
        <v>0.5</v>
      </c>
      <c r="S276" s="200" t="s">
        <v>86</v>
      </c>
      <c r="U276" s="104"/>
    </row>
    <row r="277" spans="1:21" ht="15.75" customHeight="1" x14ac:dyDescent="0.25">
      <c r="A277" s="58">
        <v>1701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44"/>
      <c r="M277" s="240"/>
      <c r="N277" s="241"/>
      <c r="O277" s="242"/>
      <c r="P277" s="90"/>
      <c r="Q277" s="91"/>
      <c r="R277" s="91"/>
      <c r="S277" s="113"/>
      <c r="U277" s="104"/>
    </row>
    <row r="278" spans="1:21" ht="18" customHeight="1" x14ac:dyDescent="0.25">
      <c r="A278" s="28"/>
      <c r="B278" s="335" t="s">
        <v>111</v>
      </c>
      <c r="C278" s="335"/>
      <c r="D278" s="335"/>
      <c r="E278" s="335"/>
      <c r="F278" s="335"/>
      <c r="G278" s="335"/>
      <c r="H278" s="335"/>
      <c r="I278" s="335"/>
      <c r="J278" s="335"/>
      <c r="K278" s="335"/>
      <c r="L278" s="93">
        <f>SUM(L261:L274)</f>
        <v>8</v>
      </c>
      <c r="M278" s="94">
        <f>IF(SUM(L267:L270)=0,"0%",SUM(L267:L270)/B261)</f>
        <v>0.125</v>
      </c>
      <c r="N278" s="94">
        <f>IF(L278=0,"0%",L278/B261)</f>
        <v>0.5</v>
      </c>
      <c r="O278" s="94">
        <f>N278-M278</f>
        <v>0.375</v>
      </c>
      <c r="P278" s="3"/>
      <c r="Q278" s="29"/>
      <c r="R278" s="22"/>
      <c r="S278" s="3"/>
      <c r="U278" s="104"/>
    </row>
    <row r="279" spans="1:21" ht="12.75" customHeight="1" x14ac:dyDescent="0.2">
      <c r="L279" s="114"/>
      <c r="M279" s="3"/>
      <c r="N279" s="3"/>
      <c r="O279" s="3"/>
    </row>
    <row r="280" spans="1:21" ht="12.75" customHeight="1" x14ac:dyDescent="0.2">
      <c r="L280" s="114"/>
      <c r="M280" s="3"/>
      <c r="N280" s="3"/>
      <c r="O280" s="3"/>
    </row>
    <row r="281" spans="1:21" s="222" customFormat="1" ht="26.25" customHeight="1" x14ac:dyDescent="0.4">
      <c r="A281" s="164"/>
      <c r="B281" s="307" t="s">
        <v>99</v>
      </c>
      <c r="C281" s="307"/>
      <c r="D281" s="307"/>
      <c r="E281" s="307"/>
      <c r="F281" s="307"/>
      <c r="G281" s="307"/>
      <c r="H281" s="307"/>
      <c r="I281" s="307"/>
      <c r="J281" s="307"/>
      <c r="K281" s="307"/>
      <c r="L281" s="223" t="s">
        <v>57</v>
      </c>
      <c r="M281" s="3"/>
      <c r="N281" s="29"/>
      <c r="O281" s="3"/>
      <c r="P281" s="29"/>
      <c r="Q281" s="29"/>
      <c r="R281" s="29"/>
    </row>
    <row r="282" spans="1:21" ht="20.25" customHeight="1" x14ac:dyDescent="0.2">
      <c r="A282" s="319" t="s">
        <v>10</v>
      </c>
      <c r="B282" s="301" t="s">
        <v>100</v>
      </c>
      <c r="C282" s="302"/>
      <c r="D282" s="302"/>
      <c r="E282" s="302"/>
      <c r="F282" s="302"/>
      <c r="G282" s="302"/>
      <c r="H282" s="302"/>
      <c r="I282" s="302"/>
      <c r="J282" s="302"/>
      <c r="K282" s="303"/>
      <c r="L282" s="304" t="s">
        <v>11</v>
      </c>
      <c r="M282" s="296" t="s">
        <v>3</v>
      </c>
      <c r="N282" s="296" t="s">
        <v>4</v>
      </c>
      <c r="O282" s="306" t="s">
        <v>5</v>
      </c>
      <c r="P282" s="296" t="s">
        <v>6</v>
      </c>
      <c r="Q282" s="294" t="s">
        <v>7</v>
      </c>
      <c r="R282" s="294" t="s">
        <v>8</v>
      </c>
      <c r="S282" s="296" t="s">
        <v>101</v>
      </c>
    </row>
    <row r="283" spans="1:21" ht="15.75" customHeight="1" x14ac:dyDescent="0.25">
      <c r="A283" s="320"/>
      <c r="B283" s="58" t="s">
        <v>102</v>
      </c>
      <c r="C283" s="58" t="s">
        <v>103</v>
      </c>
      <c r="D283" s="58" t="s">
        <v>104</v>
      </c>
      <c r="E283" s="58" t="s">
        <v>105</v>
      </c>
      <c r="F283" s="58" t="s">
        <v>106</v>
      </c>
      <c r="G283" s="58" t="s">
        <v>107</v>
      </c>
      <c r="H283" s="58" t="s">
        <v>108</v>
      </c>
      <c r="I283" s="58" t="s">
        <v>109</v>
      </c>
      <c r="J283" s="58" t="s">
        <v>110</v>
      </c>
      <c r="K283" s="58" t="s">
        <v>135</v>
      </c>
      <c r="L283" s="305"/>
      <c r="M283" s="295"/>
      <c r="N283" s="295"/>
      <c r="O283" s="295"/>
      <c r="P283" s="295"/>
      <c r="Q283" s="295"/>
      <c r="R283" s="295"/>
      <c r="S283" s="295"/>
      <c r="U283" s="104"/>
    </row>
    <row r="284" spans="1:21" ht="15.75" customHeight="1" x14ac:dyDescent="0.25">
      <c r="A284" s="58" t="s">
        <v>57</v>
      </c>
      <c r="B284" s="154">
        <v>24</v>
      </c>
      <c r="C284" s="154"/>
      <c r="D284" s="154"/>
      <c r="E284" s="154"/>
      <c r="F284" s="154"/>
      <c r="G284" s="154"/>
      <c r="H284" s="154"/>
      <c r="I284" s="154"/>
      <c r="J284" s="154"/>
      <c r="K284" s="154"/>
      <c r="L284" s="144"/>
      <c r="M284" s="234"/>
      <c r="N284" s="235"/>
      <c r="O284" s="236"/>
      <c r="P284" s="243"/>
      <c r="Q284" s="63">
        <f>B284</f>
        <v>24</v>
      </c>
      <c r="R284" s="244"/>
      <c r="S284" s="243"/>
      <c r="U284" s="104"/>
    </row>
    <row r="285" spans="1:21" ht="15.75" customHeight="1" x14ac:dyDescent="0.25">
      <c r="A285" s="58">
        <v>1001</v>
      </c>
      <c r="B285" s="154"/>
      <c r="C285" s="154">
        <v>20</v>
      </c>
      <c r="D285" s="154"/>
      <c r="E285" s="154"/>
      <c r="F285" s="154"/>
      <c r="G285" s="154"/>
      <c r="H285" s="154"/>
      <c r="I285" s="154"/>
      <c r="J285" s="154"/>
      <c r="K285" s="154"/>
      <c r="L285" s="144"/>
      <c r="M285" s="237"/>
      <c r="N285" s="129"/>
      <c r="O285" s="238"/>
      <c r="P285" s="67">
        <f>IF(C285=0,"",C285/B284)</f>
        <v>0.83333333333333337</v>
      </c>
      <c r="Q285" s="68">
        <v>20</v>
      </c>
      <c r="R285" s="245">
        <f t="shared" ref="R285:R293" si="41">IF(Q285=0,"",Q285/Q284)</f>
        <v>0.83333333333333337</v>
      </c>
      <c r="S285" s="245">
        <f t="shared" ref="S285:S293" si="42">IF(Q285=0,"",100%-R285)</f>
        <v>0.16666666666666663</v>
      </c>
      <c r="U285" s="104"/>
    </row>
    <row r="286" spans="1:21" ht="15.75" customHeight="1" x14ac:dyDescent="0.25">
      <c r="A286" s="58">
        <v>1002</v>
      </c>
      <c r="B286" s="154"/>
      <c r="C286" s="154"/>
      <c r="D286" s="154">
        <v>17</v>
      </c>
      <c r="E286" s="154"/>
      <c r="F286" s="154"/>
      <c r="G286" s="154"/>
      <c r="H286" s="154"/>
      <c r="I286" s="154"/>
      <c r="J286" s="154"/>
      <c r="K286" s="154"/>
      <c r="L286" s="144"/>
      <c r="M286" s="237"/>
      <c r="N286" s="129"/>
      <c r="O286" s="238"/>
      <c r="P286" s="67">
        <f>IF(D286=0,"",D286/C285)</f>
        <v>0.85</v>
      </c>
      <c r="Q286" s="68">
        <v>19</v>
      </c>
      <c r="R286" s="245">
        <f t="shared" si="41"/>
        <v>0.95</v>
      </c>
      <c r="S286" s="245">
        <f t="shared" si="42"/>
        <v>5.0000000000000044E-2</v>
      </c>
      <c r="U286" s="70">
        <f>Q286/Q284</f>
        <v>0.79166666666666663</v>
      </c>
    </row>
    <row r="287" spans="1:21" ht="15.75" customHeight="1" x14ac:dyDescent="0.25">
      <c r="A287" s="58">
        <v>1101</v>
      </c>
      <c r="B287" s="154"/>
      <c r="C287" s="154"/>
      <c r="D287" s="154"/>
      <c r="E287" s="154">
        <v>11</v>
      </c>
      <c r="F287" s="154"/>
      <c r="G287" s="154"/>
      <c r="H287" s="154"/>
      <c r="I287" s="154"/>
      <c r="J287" s="154"/>
      <c r="K287" s="154"/>
      <c r="L287" s="144"/>
      <c r="M287" s="237"/>
      <c r="N287" s="129"/>
      <c r="O287" s="238"/>
      <c r="P287" s="67">
        <f>IF(E287=0,"",E287/D286)</f>
        <v>0.6470588235294118</v>
      </c>
      <c r="Q287" s="68">
        <v>16</v>
      </c>
      <c r="R287" s="245">
        <f t="shared" si="41"/>
        <v>0.84210526315789469</v>
      </c>
      <c r="S287" s="245">
        <f t="shared" si="42"/>
        <v>0.15789473684210531</v>
      </c>
      <c r="U287" s="104"/>
    </row>
    <row r="288" spans="1:21" ht="15.75" customHeight="1" x14ac:dyDescent="0.25">
      <c r="A288" s="58">
        <v>1102</v>
      </c>
      <c r="B288" s="154"/>
      <c r="C288" s="154"/>
      <c r="D288" s="154"/>
      <c r="E288" s="154"/>
      <c r="F288" s="154">
        <v>11</v>
      </c>
      <c r="G288" s="154"/>
      <c r="H288" s="154"/>
      <c r="I288" s="154"/>
      <c r="J288" s="154"/>
      <c r="K288" s="154"/>
      <c r="L288" s="144"/>
      <c r="M288" s="237"/>
      <c r="N288" s="129"/>
      <c r="O288" s="238"/>
      <c r="P288" s="67">
        <f>IF(F288=0,"",F288/E287)</f>
        <v>1</v>
      </c>
      <c r="Q288" s="68">
        <v>15</v>
      </c>
      <c r="R288" s="245">
        <f t="shared" si="41"/>
        <v>0.9375</v>
      </c>
      <c r="S288" s="245">
        <f t="shared" si="42"/>
        <v>6.25E-2</v>
      </c>
      <c r="U288" s="104"/>
    </row>
    <row r="289" spans="1:21" ht="15.75" customHeight="1" x14ac:dyDescent="0.25">
      <c r="A289" s="58">
        <v>1201</v>
      </c>
      <c r="B289" s="154"/>
      <c r="C289" s="154"/>
      <c r="D289" s="154"/>
      <c r="E289" s="154"/>
      <c r="F289" s="154"/>
      <c r="G289" s="154">
        <v>10</v>
      </c>
      <c r="H289" s="154"/>
      <c r="I289" s="154"/>
      <c r="J289" s="154"/>
      <c r="K289" s="154"/>
      <c r="L289" s="144"/>
      <c r="M289" s="237"/>
      <c r="N289" s="129"/>
      <c r="O289" s="238"/>
      <c r="P289" s="67">
        <f>IF(G289=0,"",G289/F288)</f>
        <v>0.90909090909090906</v>
      </c>
      <c r="Q289" s="68">
        <v>15</v>
      </c>
      <c r="R289" s="245">
        <f t="shared" si="41"/>
        <v>1</v>
      </c>
      <c r="S289" s="245">
        <f t="shared" si="42"/>
        <v>0</v>
      </c>
      <c r="U289" s="104"/>
    </row>
    <row r="290" spans="1:21" ht="15.75" customHeight="1" x14ac:dyDescent="0.25">
      <c r="A290" s="58">
        <v>1202</v>
      </c>
      <c r="B290" s="154"/>
      <c r="C290" s="154"/>
      <c r="D290" s="154"/>
      <c r="E290" s="154"/>
      <c r="F290" s="154"/>
      <c r="G290" s="154"/>
      <c r="H290" s="154">
        <v>10</v>
      </c>
      <c r="I290" s="154"/>
      <c r="J290" s="154"/>
      <c r="K290" s="154"/>
      <c r="L290" s="144"/>
      <c r="M290" s="237"/>
      <c r="N290" s="129"/>
      <c r="O290" s="238"/>
      <c r="P290" s="67">
        <f>IF(H290=0,"",H290/G289)</f>
        <v>1</v>
      </c>
      <c r="Q290" s="68">
        <v>14</v>
      </c>
      <c r="R290" s="245">
        <f t="shared" si="41"/>
        <v>0.93333333333333335</v>
      </c>
      <c r="S290" s="245">
        <f t="shared" si="42"/>
        <v>6.6666666666666652E-2</v>
      </c>
      <c r="U290" s="104"/>
    </row>
    <row r="291" spans="1:21" ht="15.75" customHeight="1" x14ac:dyDescent="0.25">
      <c r="A291" s="58">
        <v>1301</v>
      </c>
      <c r="B291" s="154"/>
      <c r="C291" s="154"/>
      <c r="D291" s="154"/>
      <c r="E291" s="154"/>
      <c r="F291" s="154"/>
      <c r="G291" s="154"/>
      <c r="H291" s="154"/>
      <c r="I291" s="154">
        <v>9</v>
      </c>
      <c r="J291" s="154"/>
      <c r="K291" s="154"/>
      <c r="L291" s="144"/>
      <c r="M291" s="237"/>
      <c r="N291" s="129"/>
      <c r="O291" s="238"/>
      <c r="P291" s="67">
        <f>IF(I291=0,"",I291/H290)</f>
        <v>0.9</v>
      </c>
      <c r="Q291" s="68">
        <v>13</v>
      </c>
      <c r="R291" s="245">
        <f t="shared" si="41"/>
        <v>0.9285714285714286</v>
      </c>
      <c r="S291" s="245">
        <f t="shared" si="42"/>
        <v>7.1428571428571397E-2</v>
      </c>
      <c r="U291" s="104"/>
    </row>
    <row r="292" spans="1:21" ht="15.75" customHeight="1" x14ac:dyDescent="0.25">
      <c r="A292" s="58">
        <v>1302</v>
      </c>
      <c r="B292" s="154"/>
      <c r="C292" s="154"/>
      <c r="D292" s="154"/>
      <c r="E292" s="154"/>
      <c r="F292" s="154"/>
      <c r="G292" s="154"/>
      <c r="H292" s="154"/>
      <c r="I292" s="154"/>
      <c r="J292" s="154">
        <v>9</v>
      </c>
      <c r="K292" s="154"/>
      <c r="L292" s="144">
        <v>1</v>
      </c>
      <c r="M292" s="237"/>
      <c r="N292" s="129"/>
      <c r="O292" s="238"/>
      <c r="P292" s="67">
        <f>IF(J292=0,"",J292/I291)</f>
        <v>1</v>
      </c>
      <c r="Q292" s="68">
        <v>13</v>
      </c>
      <c r="R292" s="245">
        <f t="shared" si="41"/>
        <v>1</v>
      </c>
      <c r="S292" s="245">
        <f t="shared" si="42"/>
        <v>0</v>
      </c>
      <c r="U292" s="104"/>
    </row>
    <row r="293" spans="1:21" ht="15.75" customHeight="1" x14ac:dyDescent="0.25">
      <c r="A293" s="58">
        <v>1401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>
        <v>8</v>
      </c>
      <c r="L293" s="144">
        <v>6</v>
      </c>
      <c r="M293" s="237"/>
      <c r="N293" s="129"/>
      <c r="O293" s="238"/>
      <c r="P293" s="67">
        <f>IF(K293=0,"",K293/J292)</f>
        <v>0.88888888888888884</v>
      </c>
      <c r="Q293" s="68">
        <v>12</v>
      </c>
      <c r="R293" s="245">
        <f t="shared" si="41"/>
        <v>0.92307692307692313</v>
      </c>
      <c r="S293" s="245">
        <f t="shared" si="42"/>
        <v>7.6923076923076872E-2</v>
      </c>
      <c r="U293" s="104"/>
    </row>
    <row r="294" spans="1:21" ht="15.75" customHeight="1" x14ac:dyDescent="0.25">
      <c r="A294" s="58">
        <v>1402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>
        <v>3</v>
      </c>
      <c r="L294" s="144">
        <v>3</v>
      </c>
      <c r="M294" s="237"/>
      <c r="N294" s="129"/>
      <c r="O294" s="239"/>
      <c r="P294" s="246"/>
      <c r="Q294" s="109">
        <v>5</v>
      </c>
      <c r="R294" s="271"/>
      <c r="S294" s="246"/>
      <c r="U294" s="104"/>
    </row>
    <row r="295" spans="1:21" ht="15.75" customHeight="1" x14ac:dyDescent="0.25">
      <c r="A295" s="58">
        <v>1501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44"/>
      <c r="M295" s="237"/>
      <c r="N295" s="129"/>
      <c r="O295" s="239"/>
      <c r="P295" s="247"/>
      <c r="Q295" s="109"/>
      <c r="R295" s="248"/>
      <c r="S295" s="247"/>
      <c r="U295" s="104"/>
    </row>
    <row r="296" spans="1:21" ht="15.75" customHeight="1" x14ac:dyDescent="0.25">
      <c r="A296" s="58">
        <v>1502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>
        <v>1</v>
      </c>
      <c r="L296" s="144">
        <v>1</v>
      </c>
      <c r="M296" s="237"/>
      <c r="N296" s="129"/>
      <c r="O296" s="239"/>
      <c r="P296" s="247"/>
      <c r="Q296" s="109">
        <v>1</v>
      </c>
      <c r="R296" s="248"/>
      <c r="S296" s="247"/>
      <c r="U296" s="104"/>
    </row>
    <row r="297" spans="1:21" ht="15.75" customHeight="1" x14ac:dyDescent="0.25">
      <c r="A297" s="58">
        <v>1601</v>
      </c>
      <c r="B297" s="154"/>
      <c r="C297" s="154"/>
      <c r="D297" s="154"/>
      <c r="E297" s="154"/>
      <c r="F297" s="154"/>
      <c r="G297" s="154"/>
      <c r="H297" s="154"/>
      <c r="I297" s="154"/>
      <c r="J297" s="154"/>
      <c r="K297" s="154">
        <v>2</v>
      </c>
      <c r="L297" s="144">
        <v>2</v>
      </c>
      <c r="M297" s="237"/>
      <c r="N297" s="129"/>
      <c r="O297" s="239"/>
      <c r="P297" s="129"/>
      <c r="Q297" s="239"/>
      <c r="R297" s="124"/>
      <c r="S297" s="247"/>
      <c r="U297" s="104"/>
    </row>
    <row r="298" spans="1:21" ht="15.75" customHeight="1" x14ac:dyDescent="0.25">
      <c r="A298" s="58">
        <v>1602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>
        <v>2</v>
      </c>
      <c r="L298" s="144">
        <v>2</v>
      </c>
      <c r="M298" s="237"/>
      <c r="N298" s="129"/>
      <c r="O298" s="239"/>
      <c r="P298" s="197" t="s">
        <v>83</v>
      </c>
      <c r="Q298" s="82">
        <v>11</v>
      </c>
      <c r="R298" s="111">
        <f>L301</f>
        <v>16</v>
      </c>
      <c r="S298" s="199" t="s">
        <v>11</v>
      </c>
      <c r="U298" s="104"/>
    </row>
    <row r="299" spans="1:21" ht="15.75" customHeight="1" x14ac:dyDescent="0.25">
      <c r="A299" s="58">
        <v>1701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>
        <v>1</v>
      </c>
      <c r="L299" s="144">
        <v>1</v>
      </c>
      <c r="M299" s="237"/>
      <c r="N299" s="129"/>
      <c r="O299" s="239"/>
      <c r="P299" s="198" t="s">
        <v>85</v>
      </c>
      <c r="Q299" s="86">
        <f>IF(Q298/B284=0,"",Q298/B284)</f>
        <v>0.45833333333333331</v>
      </c>
      <c r="R299" s="112">
        <f>IF(Q298/R298=0,"",Q298/R298)</f>
        <v>0.6875</v>
      </c>
      <c r="S299" s="200" t="s">
        <v>86</v>
      </c>
      <c r="U299" s="104"/>
    </row>
    <row r="300" spans="1:21" ht="15.75" customHeight="1" x14ac:dyDescent="0.25">
      <c r="A300" s="58">
        <v>1702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44"/>
      <c r="M300" s="240"/>
      <c r="N300" s="241"/>
      <c r="O300" s="242"/>
      <c r="P300" s="90"/>
      <c r="Q300" s="91"/>
      <c r="R300" s="91"/>
      <c r="S300" s="113"/>
      <c r="U300" s="104"/>
    </row>
    <row r="301" spans="1:21" ht="18" customHeight="1" x14ac:dyDescent="0.25">
      <c r="A301" s="28"/>
      <c r="B301" s="335" t="s">
        <v>111</v>
      </c>
      <c r="C301" s="335"/>
      <c r="D301" s="335"/>
      <c r="E301" s="335"/>
      <c r="F301" s="335"/>
      <c r="G301" s="335"/>
      <c r="H301" s="335"/>
      <c r="I301" s="335"/>
      <c r="J301" s="335"/>
      <c r="K301" s="335"/>
      <c r="L301" s="93">
        <f>SUM(L284:L299)</f>
        <v>16</v>
      </c>
      <c r="M301" s="94">
        <f>IF(SUM(L290:L293)=0,"0%",SUM(L290:L293)/B284)</f>
        <v>0.29166666666666669</v>
      </c>
      <c r="N301" s="94">
        <f>IF(L301=0,"0%",L301/B284)</f>
        <v>0.66666666666666663</v>
      </c>
      <c r="O301" s="94">
        <f>N301-M301</f>
        <v>0.37499999999999994</v>
      </c>
      <c r="P301" s="3"/>
      <c r="Q301" s="29"/>
      <c r="R301" s="22"/>
      <c r="S301" s="3"/>
      <c r="U301" s="104"/>
    </row>
    <row r="302" spans="1:21" ht="12.75" customHeight="1" x14ac:dyDescent="0.2">
      <c r="L302" s="114"/>
      <c r="M302" s="3"/>
      <c r="N302" s="3"/>
      <c r="O302" s="3"/>
    </row>
    <row r="303" spans="1:21" ht="12.75" customHeight="1" x14ac:dyDescent="0.2">
      <c r="L303" s="114"/>
      <c r="M303" s="3"/>
      <c r="N303" s="3"/>
      <c r="O303" s="3"/>
      <c r="S303" s="29"/>
      <c r="T303" s="22"/>
    </row>
    <row r="304" spans="1:21" s="222" customFormat="1" ht="26.25" customHeight="1" x14ac:dyDescent="0.4">
      <c r="A304" s="164"/>
      <c r="B304" s="307" t="s">
        <v>99</v>
      </c>
      <c r="C304" s="307"/>
      <c r="D304" s="307"/>
      <c r="E304" s="307"/>
      <c r="F304" s="307"/>
      <c r="G304" s="307"/>
      <c r="H304" s="307"/>
      <c r="I304" s="307"/>
      <c r="J304" s="307"/>
      <c r="K304" s="307"/>
      <c r="L304" s="223" t="s">
        <v>69</v>
      </c>
      <c r="M304" s="3"/>
      <c r="N304" s="29"/>
      <c r="O304" s="3"/>
      <c r="P304" s="29"/>
      <c r="Q304" s="29"/>
      <c r="R304" s="29"/>
    </row>
    <row r="305" spans="1:21" ht="20.25" customHeight="1" x14ac:dyDescent="0.2">
      <c r="A305" s="319" t="s">
        <v>10</v>
      </c>
      <c r="B305" s="301" t="s">
        <v>100</v>
      </c>
      <c r="C305" s="302"/>
      <c r="D305" s="302"/>
      <c r="E305" s="302"/>
      <c r="F305" s="302"/>
      <c r="G305" s="302"/>
      <c r="H305" s="302"/>
      <c r="I305" s="302"/>
      <c r="J305" s="302"/>
      <c r="K305" s="303"/>
      <c r="L305" s="304" t="s">
        <v>11</v>
      </c>
      <c r="M305" s="296" t="s">
        <v>3</v>
      </c>
      <c r="N305" s="296" t="s">
        <v>4</v>
      </c>
      <c r="O305" s="306" t="s">
        <v>5</v>
      </c>
      <c r="P305" s="296" t="s">
        <v>6</v>
      </c>
      <c r="Q305" s="294" t="s">
        <v>7</v>
      </c>
      <c r="R305" s="294" t="s">
        <v>8</v>
      </c>
      <c r="S305" s="296" t="s">
        <v>101</v>
      </c>
    </row>
    <row r="306" spans="1:21" ht="15.75" customHeight="1" x14ac:dyDescent="0.25">
      <c r="A306" s="320"/>
      <c r="B306" s="58" t="s">
        <v>102</v>
      </c>
      <c r="C306" s="58" t="s">
        <v>103</v>
      </c>
      <c r="D306" s="58" t="s">
        <v>104</v>
      </c>
      <c r="E306" s="58" t="s">
        <v>105</v>
      </c>
      <c r="F306" s="58" t="s">
        <v>106</v>
      </c>
      <c r="G306" s="58" t="s">
        <v>107</v>
      </c>
      <c r="H306" s="58" t="s">
        <v>108</v>
      </c>
      <c r="I306" s="58" t="s">
        <v>109</v>
      </c>
      <c r="J306" s="58" t="s">
        <v>110</v>
      </c>
      <c r="K306" s="58" t="s">
        <v>135</v>
      </c>
      <c r="L306" s="305"/>
      <c r="M306" s="295"/>
      <c r="N306" s="295"/>
      <c r="O306" s="295"/>
      <c r="P306" s="295"/>
      <c r="Q306" s="295"/>
      <c r="R306" s="295"/>
      <c r="S306" s="295"/>
      <c r="U306" s="104"/>
    </row>
    <row r="307" spans="1:21" ht="15.75" customHeight="1" x14ac:dyDescent="0.25">
      <c r="A307" s="58">
        <v>1001</v>
      </c>
      <c r="B307" s="154">
        <v>22</v>
      </c>
      <c r="C307" s="154"/>
      <c r="D307" s="154"/>
      <c r="E307" s="154"/>
      <c r="F307" s="154"/>
      <c r="G307" s="154"/>
      <c r="H307" s="154"/>
      <c r="I307" s="154"/>
      <c r="J307" s="154"/>
      <c r="K307" s="154"/>
      <c r="L307" s="144"/>
      <c r="M307" s="234"/>
      <c r="N307" s="235"/>
      <c r="O307" s="236"/>
      <c r="P307" s="243"/>
      <c r="Q307" s="63">
        <f>B307</f>
        <v>22</v>
      </c>
      <c r="R307" s="244"/>
      <c r="S307" s="243"/>
      <c r="U307" s="104"/>
    </row>
    <row r="308" spans="1:21" ht="15.75" customHeight="1" x14ac:dyDescent="0.25">
      <c r="A308" s="58">
        <v>1002</v>
      </c>
      <c r="B308" s="154"/>
      <c r="C308" s="154">
        <v>13</v>
      </c>
      <c r="D308" s="154"/>
      <c r="E308" s="154"/>
      <c r="F308" s="154"/>
      <c r="G308" s="154"/>
      <c r="H308" s="154"/>
      <c r="I308" s="154"/>
      <c r="J308" s="154"/>
      <c r="K308" s="154"/>
      <c r="L308" s="144"/>
      <c r="M308" s="237"/>
      <c r="N308" s="129"/>
      <c r="O308" s="238"/>
      <c r="P308" s="67">
        <f>IF(C308=0,"",C308/B307)</f>
        <v>0.59090909090909094</v>
      </c>
      <c r="Q308" s="68">
        <v>13</v>
      </c>
      <c r="R308" s="245">
        <f t="shared" ref="R308:R316" si="43">IF(Q308=0,"",Q308/Q307)</f>
        <v>0.59090909090909094</v>
      </c>
      <c r="S308" s="245">
        <f t="shared" ref="S308:S316" si="44">IF(Q308=0,"",100%-R308)</f>
        <v>0.40909090909090906</v>
      </c>
      <c r="U308" s="104"/>
    </row>
    <row r="309" spans="1:21" ht="15.75" customHeight="1" x14ac:dyDescent="0.25">
      <c r="A309" s="58">
        <v>1101</v>
      </c>
      <c r="B309" s="154"/>
      <c r="C309" s="154"/>
      <c r="D309" s="154">
        <v>8</v>
      </c>
      <c r="E309" s="154"/>
      <c r="F309" s="154"/>
      <c r="G309" s="154"/>
      <c r="H309" s="154"/>
      <c r="I309" s="154"/>
      <c r="J309" s="154"/>
      <c r="K309" s="154"/>
      <c r="L309" s="144"/>
      <c r="M309" s="237"/>
      <c r="N309" s="129"/>
      <c r="O309" s="238"/>
      <c r="P309" s="67">
        <f>IF(D309=0,"",D309/C308)</f>
        <v>0.61538461538461542</v>
      </c>
      <c r="Q309" s="68">
        <v>10</v>
      </c>
      <c r="R309" s="245">
        <f t="shared" si="43"/>
        <v>0.76923076923076927</v>
      </c>
      <c r="S309" s="245">
        <f t="shared" si="44"/>
        <v>0.23076923076923073</v>
      </c>
      <c r="U309" s="70">
        <f>Q309/Q307</f>
        <v>0.45454545454545453</v>
      </c>
    </row>
    <row r="310" spans="1:21" ht="15.75" customHeight="1" x14ac:dyDescent="0.25">
      <c r="A310" s="58">
        <v>1102</v>
      </c>
      <c r="B310" s="154"/>
      <c r="C310" s="154"/>
      <c r="D310" s="154"/>
      <c r="E310" s="154">
        <v>7</v>
      </c>
      <c r="F310" s="154"/>
      <c r="G310" s="154"/>
      <c r="H310" s="154"/>
      <c r="I310" s="154"/>
      <c r="J310" s="154"/>
      <c r="K310" s="154"/>
      <c r="L310" s="144"/>
      <c r="M310" s="237"/>
      <c r="N310" s="129"/>
      <c r="O310" s="238"/>
      <c r="P310" s="67">
        <f>IF(E310=0,"",E310/D309)</f>
        <v>0.875</v>
      </c>
      <c r="Q310" s="68">
        <v>8</v>
      </c>
      <c r="R310" s="245">
        <f t="shared" si="43"/>
        <v>0.8</v>
      </c>
      <c r="S310" s="245">
        <f t="shared" si="44"/>
        <v>0.19999999999999996</v>
      </c>
      <c r="U310" s="104"/>
    </row>
    <row r="311" spans="1:21" ht="15.75" customHeight="1" x14ac:dyDescent="0.25">
      <c r="A311" s="58">
        <v>1201</v>
      </c>
      <c r="B311" s="154"/>
      <c r="C311" s="154"/>
      <c r="D311" s="154"/>
      <c r="E311" s="154"/>
      <c r="F311" s="154">
        <v>4</v>
      </c>
      <c r="G311" s="154"/>
      <c r="H311" s="154"/>
      <c r="I311" s="154"/>
      <c r="J311" s="154"/>
      <c r="K311" s="154"/>
      <c r="L311" s="144"/>
      <c r="M311" s="237"/>
      <c r="N311" s="129"/>
      <c r="O311" s="238"/>
      <c r="P311" s="67">
        <f>IF(F311=0,"",F311/E310)</f>
        <v>0.5714285714285714</v>
      </c>
      <c r="Q311" s="68">
        <v>6</v>
      </c>
      <c r="R311" s="245">
        <f t="shared" si="43"/>
        <v>0.75</v>
      </c>
      <c r="S311" s="245">
        <f t="shared" si="44"/>
        <v>0.25</v>
      </c>
      <c r="U311" s="104"/>
    </row>
    <row r="312" spans="1:21" ht="15.75" customHeight="1" x14ac:dyDescent="0.25">
      <c r="A312" s="58">
        <v>1202</v>
      </c>
      <c r="B312" s="154"/>
      <c r="C312" s="154"/>
      <c r="D312" s="154"/>
      <c r="E312" s="154"/>
      <c r="F312" s="154"/>
      <c r="G312" s="154">
        <v>4</v>
      </c>
      <c r="H312" s="154"/>
      <c r="I312" s="154"/>
      <c r="J312" s="154"/>
      <c r="K312" s="154"/>
      <c r="L312" s="144"/>
      <c r="M312" s="237"/>
      <c r="N312" s="129"/>
      <c r="O312" s="238"/>
      <c r="P312" s="67">
        <f>IF(G312=0,"",G312/F311)</f>
        <v>1</v>
      </c>
      <c r="Q312" s="68">
        <v>7</v>
      </c>
      <c r="R312" s="245">
        <f t="shared" si="43"/>
        <v>1.1666666666666667</v>
      </c>
      <c r="S312" s="245">
        <f t="shared" si="44"/>
        <v>-0.16666666666666674</v>
      </c>
      <c r="U312" s="104"/>
    </row>
    <row r="313" spans="1:21" ht="15.75" customHeight="1" x14ac:dyDescent="0.25">
      <c r="A313" s="58">
        <v>1301</v>
      </c>
      <c r="B313" s="154"/>
      <c r="C313" s="154"/>
      <c r="D313" s="154"/>
      <c r="E313" s="154"/>
      <c r="F313" s="154"/>
      <c r="G313" s="154"/>
      <c r="H313" s="154">
        <v>4</v>
      </c>
      <c r="I313" s="154"/>
      <c r="J313" s="154"/>
      <c r="K313" s="154"/>
      <c r="L313" s="144"/>
      <c r="M313" s="237"/>
      <c r="N313" s="129"/>
      <c r="O313" s="238"/>
      <c r="P313" s="67">
        <f>IF(H313=0,"",H313/G312)</f>
        <v>1</v>
      </c>
      <c r="Q313" s="68">
        <v>7</v>
      </c>
      <c r="R313" s="245">
        <f t="shared" si="43"/>
        <v>1</v>
      </c>
      <c r="S313" s="245">
        <f t="shared" si="44"/>
        <v>0</v>
      </c>
      <c r="U313" s="104"/>
    </row>
    <row r="314" spans="1:21" ht="15.75" customHeight="1" x14ac:dyDescent="0.25">
      <c r="A314" s="58">
        <v>1302</v>
      </c>
      <c r="B314" s="154"/>
      <c r="C314" s="154"/>
      <c r="D314" s="154"/>
      <c r="E314" s="154"/>
      <c r="F314" s="154"/>
      <c r="G314" s="154"/>
      <c r="H314" s="154"/>
      <c r="I314" s="154">
        <v>4</v>
      </c>
      <c r="J314" s="154"/>
      <c r="K314" s="154"/>
      <c r="L314" s="144"/>
      <c r="M314" s="237"/>
      <c r="N314" s="129"/>
      <c r="O314" s="238"/>
      <c r="P314" s="67">
        <f>IF(I314=0,"",I314/H313)</f>
        <v>1</v>
      </c>
      <c r="Q314" s="68">
        <v>7</v>
      </c>
      <c r="R314" s="245">
        <f t="shared" si="43"/>
        <v>1</v>
      </c>
      <c r="S314" s="245">
        <f t="shared" si="44"/>
        <v>0</v>
      </c>
      <c r="U314" s="104"/>
    </row>
    <row r="315" spans="1:21" ht="15.75" customHeight="1" x14ac:dyDescent="0.25">
      <c r="A315" s="58">
        <v>1401</v>
      </c>
      <c r="B315" s="154"/>
      <c r="C315" s="154"/>
      <c r="D315" s="154"/>
      <c r="E315" s="154"/>
      <c r="F315" s="154"/>
      <c r="G315" s="154"/>
      <c r="H315" s="154"/>
      <c r="I315" s="154"/>
      <c r="J315" s="154">
        <v>4</v>
      </c>
      <c r="K315" s="154"/>
      <c r="L315" s="144"/>
      <c r="M315" s="237"/>
      <c r="N315" s="129"/>
      <c r="O315" s="238"/>
      <c r="P315" s="67">
        <f>IF(J315=0,"",J315/I314)</f>
        <v>1</v>
      </c>
      <c r="Q315" s="68">
        <v>7</v>
      </c>
      <c r="R315" s="245">
        <f t="shared" si="43"/>
        <v>1</v>
      </c>
      <c r="S315" s="245">
        <f t="shared" si="44"/>
        <v>0</v>
      </c>
      <c r="U315" s="104"/>
    </row>
    <row r="316" spans="1:21" ht="15.75" customHeight="1" x14ac:dyDescent="0.25">
      <c r="A316" s="58">
        <v>1402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>
        <v>3</v>
      </c>
      <c r="L316" s="144">
        <v>1</v>
      </c>
      <c r="M316" s="237"/>
      <c r="N316" s="129"/>
      <c r="O316" s="238"/>
      <c r="P316" s="67">
        <f>IF(K316=0,"",K316/J315)</f>
        <v>0.75</v>
      </c>
      <c r="Q316" s="68">
        <v>6</v>
      </c>
      <c r="R316" s="245">
        <f t="shared" si="43"/>
        <v>0.8571428571428571</v>
      </c>
      <c r="S316" s="245">
        <f t="shared" si="44"/>
        <v>0.1428571428571429</v>
      </c>
      <c r="U316" s="104"/>
    </row>
    <row r="317" spans="1:21" ht="15.75" customHeight="1" x14ac:dyDescent="0.25">
      <c r="A317" s="58">
        <v>1501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>
        <v>2</v>
      </c>
      <c r="L317" s="144">
        <v>2</v>
      </c>
      <c r="M317" s="237"/>
      <c r="N317" s="129"/>
      <c r="O317" s="239"/>
      <c r="P317" s="246"/>
      <c r="Q317" s="109">
        <v>5</v>
      </c>
      <c r="R317" s="271"/>
      <c r="S317" s="246"/>
      <c r="U317" s="104"/>
    </row>
    <row r="318" spans="1:21" ht="15.75" customHeight="1" x14ac:dyDescent="0.25">
      <c r="A318" s="58">
        <v>1502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>
        <v>2</v>
      </c>
      <c r="L318" s="144">
        <v>2</v>
      </c>
      <c r="M318" s="237"/>
      <c r="N318" s="129"/>
      <c r="O318" s="239"/>
      <c r="P318" s="247"/>
      <c r="Q318" s="109">
        <v>3</v>
      </c>
      <c r="R318" s="248"/>
      <c r="S318" s="247"/>
      <c r="U318" s="104"/>
    </row>
    <row r="319" spans="1:21" ht="15.75" customHeight="1" x14ac:dyDescent="0.25">
      <c r="A319" s="58">
        <v>1601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>
        <v>0</v>
      </c>
      <c r="L319" s="144"/>
      <c r="M319" s="237"/>
      <c r="N319" s="129"/>
      <c r="O319" s="239"/>
      <c r="P319" s="247"/>
      <c r="Q319" s="109">
        <v>2</v>
      </c>
      <c r="R319" s="248"/>
      <c r="S319" s="247"/>
      <c r="U319" s="104"/>
    </row>
    <row r="320" spans="1:21" ht="15.75" customHeight="1" x14ac:dyDescent="0.25">
      <c r="A320" s="58">
        <v>1602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44"/>
      <c r="M320" s="237"/>
      <c r="N320" s="129"/>
      <c r="O320" s="239"/>
      <c r="P320" s="129"/>
      <c r="Q320" s="239"/>
      <c r="R320" s="124"/>
      <c r="S320" s="247"/>
      <c r="U320" s="104"/>
    </row>
    <row r="321" spans="1:21" ht="15.75" customHeight="1" x14ac:dyDescent="0.25">
      <c r="A321" s="58">
        <v>1701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44"/>
      <c r="M321" s="237"/>
      <c r="N321" s="129"/>
      <c r="O321" s="239"/>
      <c r="P321" s="197" t="s">
        <v>83</v>
      </c>
      <c r="Q321" s="82">
        <v>5</v>
      </c>
      <c r="R321" s="111">
        <f>IF(SUM(L313:L318)=0,"",SUM(L313:L318))</f>
        <v>5</v>
      </c>
      <c r="S321" s="199" t="s">
        <v>11</v>
      </c>
      <c r="U321" s="104"/>
    </row>
    <row r="322" spans="1:21" ht="15.75" customHeight="1" x14ac:dyDescent="0.25">
      <c r="A322" s="58">
        <v>1702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44"/>
      <c r="M322" s="237"/>
      <c r="N322" s="129"/>
      <c r="O322" s="239"/>
      <c r="P322" s="198" t="s">
        <v>85</v>
      </c>
      <c r="Q322" s="86">
        <f>IF(Q321/B307=0,"",Q321/B307)</f>
        <v>0.22727272727272727</v>
      </c>
      <c r="R322" s="112">
        <f>IF(Q321/R321=0,"",Q321/R321)</f>
        <v>1</v>
      </c>
      <c r="S322" s="200" t="s">
        <v>86</v>
      </c>
      <c r="U322" s="104"/>
    </row>
    <row r="323" spans="1:21" ht="15.75" customHeight="1" x14ac:dyDescent="0.25">
      <c r="A323" s="58">
        <v>1801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44"/>
      <c r="M323" s="240"/>
      <c r="N323" s="241"/>
      <c r="O323" s="242"/>
      <c r="P323" s="90"/>
      <c r="Q323" s="91"/>
      <c r="R323" s="91"/>
      <c r="S323" s="113"/>
      <c r="U323" s="104"/>
    </row>
    <row r="324" spans="1:21" ht="18" customHeight="1" x14ac:dyDescent="0.25">
      <c r="A324" s="28"/>
      <c r="B324" s="335" t="s">
        <v>111</v>
      </c>
      <c r="C324" s="335"/>
      <c r="D324" s="335"/>
      <c r="E324" s="335"/>
      <c r="F324" s="335"/>
      <c r="G324" s="335"/>
      <c r="H324" s="335"/>
      <c r="I324" s="335"/>
      <c r="J324" s="335"/>
      <c r="K324" s="335"/>
      <c r="L324" s="93">
        <f>SUM(L307:L320)</f>
        <v>5</v>
      </c>
      <c r="M324" s="94">
        <f>IF(SUM(L313:L316)=0,"0%",SUM(L313:L316)/B307)</f>
        <v>4.5454545454545456E-2</v>
      </c>
      <c r="N324" s="94">
        <f>IF(L324=0,"0%",L324/B307)</f>
        <v>0.22727272727272727</v>
      </c>
      <c r="O324" s="94">
        <f>N324-M324</f>
        <v>0.18181818181818182</v>
      </c>
      <c r="P324" s="3"/>
      <c r="Q324" s="29"/>
      <c r="R324" s="22"/>
      <c r="S324" s="3"/>
      <c r="U324" s="104"/>
    </row>
    <row r="325" spans="1:21" ht="12.75" customHeight="1" x14ac:dyDescent="0.2">
      <c r="A325" s="28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114"/>
      <c r="M325" s="3"/>
      <c r="N325" s="29"/>
      <c r="O325" s="3"/>
      <c r="P325" s="121"/>
      <c r="Q325" s="14"/>
      <c r="R325" s="3"/>
      <c r="S325" s="29"/>
      <c r="T325" s="29"/>
    </row>
    <row r="326" spans="1:21" ht="12.75" customHeight="1" x14ac:dyDescent="0.2">
      <c r="A326" s="28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114"/>
      <c r="M326" s="3"/>
      <c r="N326" s="3"/>
      <c r="O326" s="3"/>
      <c r="P326" s="29"/>
      <c r="Q326" s="22"/>
      <c r="R326" s="3"/>
      <c r="S326" s="29"/>
      <c r="T326" s="29"/>
    </row>
    <row r="327" spans="1:21" s="222" customFormat="1" ht="26.25" customHeight="1" x14ac:dyDescent="0.4">
      <c r="A327" s="164"/>
      <c r="B327" s="307" t="s">
        <v>99</v>
      </c>
      <c r="C327" s="307"/>
      <c r="D327" s="307"/>
      <c r="E327" s="307"/>
      <c r="F327" s="307"/>
      <c r="G327" s="307"/>
      <c r="H327" s="307"/>
      <c r="I327" s="307"/>
      <c r="J327" s="307"/>
      <c r="K327" s="307"/>
      <c r="L327" s="223" t="s">
        <v>70</v>
      </c>
      <c r="M327" s="3"/>
      <c r="N327" s="29"/>
      <c r="O327" s="3"/>
      <c r="P327" s="29"/>
      <c r="Q327" s="29"/>
      <c r="R327" s="29"/>
    </row>
    <row r="328" spans="1:21" ht="20.25" customHeight="1" x14ac:dyDescent="0.2">
      <c r="A328" s="319" t="s">
        <v>10</v>
      </c>
      <c r="B328" s="301" t="s">
        <v>100</v>
      </c>
      <c r="C328" s="302"/>
      <c r="D328" s="302"/>
      <c r="E328" s="302"/>
      <c r="F328" s="302"/>
      <c r="G328" s="302"/>
      <c r="H328" s="302"/>
      <c r="I328" s="302"/>
      <c r="J328" s="302"/>
      <c r="K328" s="303"/>
      <c r="L328" s="304" t="s">
        <v>11</v>
      </c>
      <c r="M328" s="296" t="s">
        <v>3</v>
      </c>
      <c r="N328" s="296" t="s">
        <v>4</v>
      </c>
      <c r="O328" s="306" t="s">
        <v>5</v>
      </c>
      <c r="P328" s="296" t="s">
        <v>6</v>
      </c>
      <c r="Q328" s="294" t="s">
        <v>7</v>
      </c>
      <c r="R328" s="294" t="s">
        <v>8</v>
      </c>
      <c r="S328" s="296" t="s">
        <v>101</v>
      </c>
    </row>
    <row r="329" spans="1:21" ht="15.75" customHeight="1" x14ac:dyDescent="0.25">
      <c r="A329" s="320"/>
      <c r="B329" s="58" t="s">
        <v>102</v>
      </c>
      <c r="C329" s="58" t="s">
        <v>103</v>
      </c>
      <c r="D329" s="58" t="s">
        <v>104</v>
      </c>
      <c r="E329" s="58" t="s">
        <v>105</v>
      </c>
      <c r="F329" s="58" t="s">
        <v>106</v>
      </c>
      <c r="G329" s="58" t="s">
        <v>107</v>
      </c>
      <c r="H329" s="58" t="s">
        <v>108</v>
      </c>
      <c r="I329" s="58" t="s">
        <v>109</v>
      </c>
      <c r="J329" s="58" t="s">
        <v>110</v>
      </c>
      <c r="K329" s="58" t="s">
        <v>135</v>
      </c>
      <c r="L329" s="305"/>
      <c r="M329" s="295"/>
      <c r="N329" s="295"/>
      <c r="O329" s="295"/>
      <c r="P329" s="295"/>
      <c r="Q329" s="295"/>
      <c r="R329" s="295"/>
      <c r="S329" s="295"/>
      <c r="U329" s="104"/>
    </row>
    <row r="330" spans="1:21" ht="15.75" customHeight="1" x14ac:dyDescent="0.25">
      <c r="A330" s="58">
        <v>1002</v>
      </c>
      <c r="B330" s="154">
        <v>25</v>
      </c>
      <c r="C330" s="154"/>
      <c r="D330" s="154"/>
      <c r="E330" s="154"/>
      <c r="F330" s="154"/>
      <c r="G330" s="154"/>
      <c r="H330" s="154"/>
      <c r="I330" s="154"/>
      <c r="J330" s="154"/>
      <c r="K330" s="154"/>
      <c r="L330" s="144"/>
      <c r="M330" s="234"/>
      <c r="N330" s="235"/>
      <c r="O330" s="236"/>
      <c r="P330" s="243"/>
      <c r="Q330" s="63">
        <f>B330</f>
        <v>25</v>
      </c>
      <c r="R330" s="244"/>
      <c r="S330" s="243"/>
      <c r="U330" s="104"/>
    </row>
    <row r="331" spans="1:21" ht="15.75" customHeight="1" x14ac:dyDescent="0.25">
      <c r="A331" s="58">
        <v>1101</v>
      </c>
      <c r="B331" s="154"/>
      <c r="C331" s="154">
        <v>15</v>
      </c>
      <c r="D331" s="154"/>
      <c r="E331" s="154"/>
      <c r="F331" s="154"/>
      <c r="G331" s="154"/>
      <c r="H331" s="154"/>
      <c r="I331" s="154"/>
      <c r="J331" s="154"/>
      <c r="K331" s="154"/>
      <c r="L331" s="144"/>
      <c r="M331" s="237"/>
      <c r="N331" s="129"/>
      <c r="O331" s="238"/>
      <c r="P331" s="67">
        <f>IF(C331=0,"",C331/B330)</f>
        <v>0.6</v>
      </c>
      <c r="Q331" s="68">
        <v>15</v>
      </c>
      <c r="R331" s="245">
        <f t="shared" ref="R331:R339" si="45">IF(Q331=0,"",Q331/Q330)</f>
        <v>0.6</v>
      </c>
      <c r="S331" s="245">
        <f t="shared" ref="S331:S339" si="46">IF(Q331=0,"",100%-R331)</f>
        <v>0.4</v>
      </c>
      <c r="U331" s="104"/>
    </row>
    <row r="332" spans="1:21" ht="15.75" customHeight="1" x14ac:dyDescent="0.25">
      <c r="A332" s="58">
        <v>1102</v>
      </c>
      <c r="B332" s="154"/>
      <c r="C332" s="154"/>
      <c r="D332" s="154">
        <v>13</v>
      </c>
      <c r="E332" s="154"/>
      <c r="F332" s="154"/>
      <c r="G332" s="154"/>
      <c r="H332" s="154"/>
      <c r="I332" s="154"/>
      <c r="J332" s="154"/>
      <c r="K332" s="154"/>
      <c r="L332" s="144"/>
      <c r="M332" s="237"/>
      <c r="N332" s="129"/>
      <c r="O332" s="238"/>
      <c r="P332" s="67">
        <f>IF(D332=0,"",D332/C331)</f>
        <v>0.8666666666666667</v>
      </c>
      <c r="Q332" s="68">
        <v>15</v>
      </c>
      <c r="R332" s="245">
        <f t="shared" si="45"/>
        <v>1</v>
      </c>
      <c r="S332" s="245">
        <f t="shared" si="46"/>
        <v>0</v>
      </c>
      <c r="U332" s="70">
        <f>Q332/Q330</f>
        <v>0.6</v>
      </c>
    </row>
    <row r="333" spans="1:21" ht="15.75" customHeight="1" x14ac:dyDescent="0.25">
      <c r="A333" s="58">
        <v>1201</v>
      </c>
      <c r="B333" s="154"/>
      <c r="C333" s="154"/>
      <c r="D333" s="154"/>
      <c r="E333" s="154">
        <v>9</v>
      </c>
      <c r="F333" s="154"/>
      <c r="G333" s="154"/>
      <c r="H333" s="154"/>
      <c r="I333" s="154"/>
      <c r="J333" s="154"/>
      <c r="K333" s="154"/>
      <c r="L333" s="144"/>
      <c r="M333" s="237"/>
      <c r="N333" s="129"/>
      <c r="O333" s="238"/>
      <c r="P333" s="67">
        <f>IF(E333=0,"",E333/D332)</f>
        <v>0.69230769230769229</v>
      </c>
      <c r="Q333" s="68">
        <v>13</v>
      </c>
      <c r="R333" s="245">
        <f t="shared" si="45"/>
        <v>0.8666666666666667</v>
      </c>
      <c r="S333" s="245">
        <f t="shared" si="46"/>
        <v>0.1333333333333333</v>
      </c>
      <c r="U333" s="104"/>
    </row>
    <row r="334" spans="1:21" ht="15.75" customHeight="1" x14ac:dyDescent="0.25">
      <c r="A334" s="58">
        <v>1202</v>
      </c>
      <c r="B334" s="154"/>
      <c r="C334" s="154"/>
      <c r="D334" s="154"/>
      <c r="E334" s="154"/>
      <c r="F334" s="154">
        <v>9</v>
      </c>
      <c r="G334" s="154"/>
      <c r="H334" s="154"/>
      <c r="I334" s="154"/>
      <c r="J334" s="154"/>
      <c r="K334" s="154"/>
      <c r="L334" s="144"/>
      <c r="M334" s="237"/>
      <c r="N334" s="129"/>
      <c r="O334" s="238"/>
      <c r="P334" s="67">
        <f>IF(F334=0,"",F334/E333)</f>
        <v>1</v>
      </c>
      <c r="Q334" s="68">
        <v>14</v>
      </c>
      <c r="R334" s="245">
        <f t="shared" si="45"/>
        <v>1.0769230769230769</v>
      </c>
      <c r="S334" s="245">
        <f t="shared" si="46"/>
        <v>-7.6923076923076872E-2</v>
      </c>
      <c r="U334" s="104"/>
    </row>
    <row r="335" spans="1:21" ht="15.75" customHeight="1" x14ac:dyDescent="0.25">
      <c r="A335" s="58">
        <v>1301</v>
      </c>
      <c r="B335" s="154"/>
      <c r="C335" s="154"/>
      <c r="D335" s="154"/>
      <c r="E335" s="154"/>
      <c r="F335" s="154"/>
      <c r="G335" s="154">
        <v>9</v>
      </c>
      <c r="H335" s="154"/>
      <c r="I335" s="154"/>
      <c r="J335" s="154"/>
      <c r="K335" s="154"/>
      <c r="L335" s="144"/>
      <c r="M335" s="237"/>
      <c r="N335" s="129"/>
      <c r="O335" s="238"/>
      <c r="P335" s="67">
        <f>IF(G335=0,"",G335/F334)</f>
        <v>1</v>
      </c>
      <c r="Q335" s="68">
        <v>13</v>
      </c>
      <c r="R335" s="245">
        <f t="shared" si="45"/>
        <v>0.9285714285714286</v>
      </c>
      <c r="S335" s="245">
        <f t="shared" si="46"/>
        <v>7.1428571428571397E-2</v>
      </c>
      <c r="U335" s="104"/>
    </row>
    <row r="336" spans="1:21" ht="15.75" customHeight="1" x14ac:dyDescent="0.25">
      <c r="A336" s="58">
        <v>1302</v>
      </c>
      <c r="B336" s="154"/>
      <c r="C336" s="154"/>
      <c r="D336" s="154"/>
      <c r="E336" s="154"/>
      <c r="F336" s="154"/>
      <c r="G336" s="154"/>
      <c r="H336" s="154">
        <v>9</v>
      </c>
      <c r="I336" s="154"/>
      <c r="J336" s="154"/>
      <c r="K336" s="154"/>
      <c r="L336" s="144"/>
      <c r="M336" s="237"/>
      <c r="N336" s="129"/>
      <c r="O336" s="238"/>
      <c r="P336" s="67">
        <f>IF(H336=0,"",H336/G335)</f>
        <v>1</v>
      </c>
      <c r="Q336" s="68">
        <v>12</v>
      </c>
      <c r="R336" s="245">
        <f t="shared" si="45"/>
        <v>0.92307692307692313</v>
      </c>
      <c r="S336" s="245">
        <f t="shared" si="46"/>
        <v>7.6923076923076872E-2</v>
      </c>
      <c r="U336" s="104"/>
    </row>
    <row r="337" spans="1:21" ht="15.75" customHeight="1" x14ac:dyDescent="0.25">
      <c r="A337" s="58">
        <v>1401</v>
      </c>
      <c r="B337" s="154"/>
      <c r="C337" s="154"/>
      <c r="D337" s="154"/>
      <c r="E337" s="154"/>
      <c r="F337" s="154"/>
      <c r="G337" s="154"/>
      <c r="H337" s="154"/>
      <c r="I337" s="154">
        <v>9</v>
      </c>
      <c r="J337" s="154"/>
      <c r="K337" s="154"/>
      <c r="L337" s="144"/>
      <c r="M337" s="237"/>
      <c r="N337" s="129"/>
      <c r="O337" s="238"/>
      <c r="P337" s="67">
        <f>IF(I337=0,"",I337/H336)</f>
        <v>1</v>
      </c>
      <c r="Q337" s="68">
        <v>12</v>
      </c>
      <c r="R337" s="245">
        <f t="shared" si="45"/>
        <v>1</v>
      </c>
      <c r="S337" s="245">
        <f t="shared" si="46"/>
        <v>0</v>
      </c>
      <c r="U337" s="104"/>
    </row>
    <row r="338" spans="1:21" ht="15.75" customHeight="1" x14ac:dyDescent="0.25">
      <c r="A338" s="58">
        <v>1402</v>
      </c>
      <c r="B338" s="154"/>
      <c r="C338" s="154"/>
      <c r="D338" s="154"/>
      <c r="E338" s="154"/>
      <c r="F338" s="154"/>
      <c r="G338" s="154"/>
      <c r="H338" s="154"/>
      <c r="I338" s="154"/>
      <c r="J338" s="154">
        <v>9</v>
      </c>
      <c r="K338" s="154"/>
      <c r="L338" s="144">
        <v>1</v>
      </c>
      <c r="M338" s="237"/>
      <c r="N338" s="129"/>
      <c r="O338" s="238"/>
      <c r="P338" s="67">
        <f>IF(J338=0,"",J338/I337)</f>
        <v>1</v>
      </c>
      <c r="Q338" s="68">
        <v>12</v>
      </c>
      <c r="R338" s="245">
        <f t="shared" si="45"/>
        <v>1</v>
      </c>
      <c r="S338" s="245">
        <f t="shared" si="46"/>
        <v>0</v>
      </c>
      <c r="U338" s="104"/>
    </row>
    <row r="339" spans="1:21" ht="15.75" customHeight="1" x14ac:dyDescent="0.25">
      <c r="A339" s="58">
        <v>1501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>
        <v>7</v>
      </c>
      <c r="L339" s="144">
        <v>7</v>
      </c>
      <c r="M339" s="237"/>
      <c r="N339" s="129"/>
      <c r="O339" s="238"/>
      <c r="P339" s="67">
        <f>IF(K339=0,"",K339/J338)</f>
        <v>0.77777777777777779</v>
      </c>
      <c r="Q339" s="68">
        <v>12</v>
      </c>
      <c r="R339" s="245">
        <f t="shared" si="45"/>
        <v>1</v>
      </c>
      <c r="S339" s="245">
        <f t="shared" si="46"/>
        <v>0</v>
      </c>
      <c r="U339" s="104"/>
    </row>
    <row r="340" spans="1:21" ht="15.75" customHeight="1" x14ac:dyDescent="0.25">
      <c r="A340" s="58">
        <v>1502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>
        <v>4</v>
      </c>
      <c r="L340" s="144">
        <v>4</v>
      </c>
      <c r="M340" s="237"/>
      <c r="N340" s="129"/>
      <c r="O340" s="239"/>
      <c r="P340" s="246"/>
      <c r="Q340" s="109">
        <v>5</v>
      </c>
      <c r="R340" s="271"/>
      <c r="S340" s="246"/>
      <c r="U340" s="104"/>
    </row>
    <row r="341" spans="1:21" ht="15.75" customHeight="1" x14ac:dyDescent="0.25">
      <c r="A341" s="58">
        <v>1601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>
        <v>0</v>
      </c>
      <c r="L341" s="144"/>
      <c r="M341" s="237"/>
      <c r="N341" s="129"/>
      <c r="O341" s="239"/>
      <c r="P341" s="247"/>
      <c r="Q341" s="109">
        <v>1</v>
      </c>
      <c r="R341" s="248"/>
      <c r="S341" s="247"/>
      <c r="U341" s="104"/>
    </row>
    <row r="342" spans="1:21" ht="15.75" customHeight="1" x14ac:dyDescent="0.25">
      <c r="A342" s="58">
        <v>1602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44"/>
      <c r="M342" s="237"/>
      <c r="N342" s="129"/>
      <c r="O342" s="239"/>
      <c r="P342" s="247"/>
      <c r="Q342" s="109"/>
      <c r="R342" s="248"/>
      <c r="S342" s="247"/>
      <c r="U342" s="104"/>
    </row>
    <row r="343" spans="1:21" ht="15.75" customHeight="1" x14ac:dyDescent="0.25">
      <c r="A343" s="58">
        <v>1701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44"/>
      <c r="M343" s="237"/>
      <c r="N343" s="129"/>
      <c r="O343" s="239"/>
      <c r="P343" s="129"/>
      <c r="Q343" s="239"/>
      <c r="R343" s="124"/>
      <c r="S343" s="247"/>
      <c r="U343" s="104"/>
    </row>
    <row r="344" spans="1:21" ht="15.75" customHeight="1" x14ac:dyDescent="0.25">
      <c r="A344" s="58">
        <v>1702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44"/>
      <c r="M344" s="237"/>
      <c r="N344" s="129"/>
      <c r="O344" s="239"/>
      <c r="P344" s="197" t="s">
        <v>83</v>
      </c>
      <c r="Q344" s="82">
        <v>11</v>
      </c>
      <c r="R344" s="111">
        <f>IF(SUM(L336:L341)=0,"",SUM(L336:L341))</f>
        <v>12</v>
      </c>
      <c r="S344" s="199" t="s">
        <v>11</v>
      </c>
      <c r="U344" s="104"/>
    </row>
    <row r="345" spans="1:21" ht="15.75" customHeight="1" x14ac:dyDescent="0.25">
      <c r="A345" s="58">
        <v>1801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44"/>
      <c r="M345" s="237"/>
      <c r="N345" s="129"/>
      <c r="O345" s="239"/>
      <c r="P345" s="198" t="s">
        <v>85</v>
      </c>
      <c r="Q345" s="86">
        <f>IF(Q344/B330=0,"",Q344/B330)</f>
        <v>0.44</v>
      </c>
      <c r="R345" s="112">
        <f>IF(Q344/R344=0,"",Q344/R344)</f>
        <v>0.91666666666666663</v>
      </c>
      <c r="S345" s="200" t="s">
        <v>86</v>
      </c>
      <c r="U345" s="104"/>
    </row>
    <row r="346" spans="1:21" ht="15.75" customHeight="1" x14ac:dyDescent="0.25">
      <c r="A346" s="58">
        <v>1802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44"/>
      <c r="M346" s="240"/>
      <c r="N346" s="241"/>
      <c r="O346" s="242"/>
      <c r="P346" s="90"/>
      <c r="Q346" s="91"/>
      <c r="R346" s="91"/>
      <c r="S346" s="113"/>
      <c r="U346" s="104"/>
    </row>
    <row r="347" spans="1:21" ht="18" customHeight="1" x14ac:dyDescent="0.25">
      <c r="A347" s="28"/>
      <c r="B347" s="335" t="s">
        <v>111</v>
      </c>
      <c r="C347" s="335"/>
      <c r="D347" s="335"/>
      <c r="E347" s="335"/>
      <c r="F347" s="335"/>
      <c r="G347" s="335"/>
      <c r="H347" s="335"/>
      <c r="I347" s="335"/>
      <c r="J347" s="335"/>
      <c r="K347" s="335"/>
      <c r="L347" s="93">
        <f>SUM(L330:L343)</f>
        <v>12</v>
      </c>
      <c r="M347" s="94">
        <f>IF(SUM(L336:L339)=0,"0%",SUM(L336:L339)/B330)</f>
        <v>0.32</v>
      </c>
      <c r="N347" s="94">
        <f>IF(L347=0,"",L347/B330)</f>
        <v>0.48</v>
      </c>
      <c r="O347" s="94">
        <f>N347-M347</f>
        <v>0.15999999999999998</v>
      </c>
      <c r="P347" s="3"/>
      <c r="Q347" s="29"/>
      <c r="R347" s="22"/>
      <c r="S347" s="3"/>
      <c r="U347" s="104"/>
    </row>
    <row r="348" spans="1:21" ht="12.75" customHeight="1" x14ac:dyDescent="0.2">
      <c r="A348" s="28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114"/>
      <c r="M348" s="3"/>
      <c r="N348" s="29"/>
      <c r="O348" s="3"/>
      <c r="P348" s="29"/>
      <c r="Q348" s="22"/>
      <c r="R348" s="3"/>
      <c r="S348" s="29"/>
      <c r="T348" s="37"/>
    </row>
    <row r="349" spans="1:21" ht="12.75" customHeight="1" x14ac:dyDescent="0.2">
      <c r="A349" s="28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114"/>
      <c r="M349" s="3"/>
      <c r="N349" s="29"/>
      <c r="O349" s="3"/>
      <c r="P349" s="29"/>
      <c r="Q349" s="22"/>
      <c r="R349" s="3"/>
      <c r="S349" s="29"/>
      <c r="T349" s="37"/>
    </row>
    <row r="350" spans="1:21" s="222" customFormat="1" ht="26.25" customHeight="1" x14ac:dyDescent="0.4">
      <c r="A350" s="164"/>
      <c r="B350" s="307" t="s">
        <v>99</v>
      </c>
      <c r="C350" s="307"/>
      <c r="D350" s="307"/>
      <c r="E350" s="307"/>
      <c r="F350" s="307"/>
      <c r="G350" s="307"/>
      <c r="H350" s="307"/>
      <c r="I350" s="307"/>
      <c r="J350" s="307"/>
      <c r="K350" s="307"/>
      <c r="L350" s="223" t="s">
        <v>73</v>
      </c>
      <c r="M350" s="3"/>
      <c r="N350" s="29"/>
      <c r="O350" s="3"/>
      <c r="P350" s="29"/>
      <c r="Q350" s="29"/>
      <c r="R350" s="29"/>
    </row>
    <row r="351" spans="1:21" ht="20.25" customHeight="1" x14ac:dyDescent="0.2">
      <c r="A351" s="319" t="s">
        <v>10</v>
      </c>
      <c r="B351" s="301" t="s">
        <v>100</v>
      </c>
      <c r="C351" s="302"/>
      <c r="D351" s="302"/>
      <c r="E351" s="302"/>
      <c r="F351" s="302"/>
      <c r="G351" s="302"/>
      <c r="H351" s="302"/>
      <c r="I351" s="302"/>
      <c r="J351" s="302"/>
      <c r="K351" s="303"/>
      <c r="L351" s="336" t="s">
        <v>11</v>
      </c>
      <c r="M351" s="296" t="s">
        <v>3</v>
      </c>
      <c r="N351" s="296" t="s">
        <v>4</v>
      </c>
      <c r="O351" s="306" t="s">
        <v>5</v>
      </c>
      <c r="P351" s="296" t="s">
        <v>6</v>
      </c>
      <c r="Q351" s="294" t="s">
        <v>7</v>
      </c>
      <c r="R351" s="294" t="s">
        <v>8</v>
      </c>
      <c r="S351" s="296" t="s">
        <v>101</v>
      </c>
    </row>
    <row r="352" spans="1:21" ht="15.75" customHeight="1" x14ac:dyDescent="0.25">
      <c r="A352" s="320"/>
      <c r="B352" s="58" t="s">
        <v>102</v>
      </c>
      <c r="C352" s="58" t="s">
        <v>103</v>
      </c>
      <c r="D352" s="58" t="s">
        <v>104</v>
      </c>
      <c r="E352" s="58" t="s">
        <v>105</v>
      </c>
      <c r="F352" s="58" t="s">
        <v>106</v>
      </c>
      <c r="G352" s="58" t="s">
        <v>107</v>
      </c>
      <c r="H352" s="58" t="s">
        <v>108</v>
      </c>
      <c r="I352" s="58" t="s">
        <v>109</v>
      </c>
      <c r="J352" s="150" t="s">
        <v>110</v>
      </c>
      <c r="K352" s="58" t="s">
        <v>135</v>
      </c>
      <c r="L352" s="337"/>
      <c r="M352" s="295"/>
      <c r="N352" s="295"/>
      <c r="O352" s="295"/>
      <c r="P352" s="295"/>
      <c r="Q352" s="295"/>
      <c r="R352" s="295"/>
      <c r="S352" s="295"/>
      <c r="U352" s="104"/>
    </row>
    <row r="353" spans="1:21" ht="15.75" customHeight="1" x14ac:dyDescent="0.25">
      <c r="A353" s="58">
        <v>1101</v>
      </c>
      <c r="B353" s="154">
        <v>34</v>
      </c>
      <c r="C353" s="154"/>
      <c r="D353" s="154"/>
      <c r="E353" s="154"/>
      <c r="F353" s="154"/>
      <c r="G353" s="154"/>
      <c r="H353" s="154"/>
      <c r="I353" s="154"/>
      <c r="J353" s="151"/>
      <c r="K353" s="154"/>
      <c r="L353" s="152"/>
      <c r="M353" s="234"/>
      <c r="N353" s="235"/>
      <c r="O353" s="236"/>
      <c r="P353" s="243"/>
      <c r="Q353" s="63">
        <f>B353</f>
        <v>34</v>
      </c>
      <c r="R353" s="244"/>
      <c r="S353" s="243"/>
      <c r="U353" s="104"/>
    </row>
    <row r="354" spans="1:21" ht="15.75" customHeight="1" x14ac:dyDescent="0.25">
      <c r="A354" s="58">
        <v>1102</v>
      </c>
      <c r="B354" s="154"/>
      <c r="C354" s="154">
        <v>26</v>
      </c>
      <c r="D354" s="154"/>
      <c r="E354" s="154"/>
      <c r="F354" s="154"/>
      <c r="G354" s="154"/>
      <c r="H354" s="154"/>
      <c r="I354" s="154"/>
      <c r="J354" s="151"/>
      <c r="K354" s="154"/>
      <c r="L354" s="152"/>
      <c r="M354" s="237"/>
      <c r="N354" s="129"/>
      <c r="O354" s="238"/>
      <c r="P354" s="67">
        <f>IF(C354=0,"",C354/B353)</f>
        <v>0.76470588235294112</v>
      </c>
      <c r="Q354" s="68">
        <v>26</v>
      </c>
      <c r="R354" s="245">
        <f t="shared" ref="R354:R362" si="47">IF(Q354=0,"",Q354/Q353)</f>
        <v>0.76470588235294112</v>
      </c>
      <c r="S354" s="245">
        <f t="shared" ref="S354:S362" si="48">IF(Q354=0,"",100%-R354)</f>
        <v>0.23529411764705888</v>
      </c>
      <c r="U354" s="104"/>
    </row>
    <row r="355" spans="1:21" ht="15.75" customHeight="1" x14ac:dyDescent="0.25">
      <c r="A355" s="58">
        <v>1201</v>
      </c>
      <c r="B355" s="154"/>
      <c r="C355" s="154"/>
      <c r="D355" s="154">
        <v>15</v>
      </c>
      <c r="E355" s="154"/>
      <c r="F355" s="154"/>
      <c r="G355" s="154"/>
      <c r="H355" s="154"/>
      <c r="I355" s="154"/>
      <c r="J355" s="151"/>
      <c r="K355" s="154"/>
      <c r="L355" s="152"/>
      <c r="M355" s="237"/>
      <c r="N355" s="129"/>
      <c r="O355" s="238"/>
      <c r="P355" s="67">
        <f>IF(D355=0,"",D355/C354)</f>
        <v>0.57692307692307687</v>
      </c>
      <c r="Q355" s="68">
        <v>26</v>
      </c>
      <c r="R355" s="245">
        <f t="shared" si="47"/>
        <v>1</v>
      </c>
      <c r="S355" s="245">
        <f t="shared" si="48"/>
        <v>0</v>
      </c>
      <c r="U355" s="70">
        <f>Q355/Q353</f>
        <v>0.76470588235294112</v>
      </c>
    </row>
    <row r="356" spans="1:21" ht="15.75" customHeight="1" x14ac:dyDescent="0.25">
      <c r="A356" s="58">
        <v>1202</v>
      </c>
      <c r="B356" s="154"/>
      <c r="C356" s="154"/>
      <c r="D356" s="154"/>
      <c r="E356" s="154">
        <v>14</v>
      </c>
      <c r="F356" s="154"/>
      <c r="G356" s="154"/>
      <c r="H356" s="154"/>
      <c r="I356" s="154"/>
      <c r="J356" s="151"/>
      <c r="K356" s="154"/>
      <c r="L356" s="152"/>
      <c r="M356" s="237"/>
      <c r="N356" s="129"/>
      <c r="O356" s="238"/>
      <c r="P356" s="67">
        <f>IF(E356=0,"",E356/D355)</f>
        <v>0.93333333333333335</v>
      </c>
      <c r="Q356" s="68">
        <v>22</v>
      </c>
      <c r="R356" s="245">
        <f t="shared" si="47"/>
        <v>0.84615384615384615</v>
      </c>
      <c r="S356" s="245">
        <f t="shared" si="48"/>
        <v>0.15384615384615385</v>
      </c>
      <c r="U356" s="104"/>
    </row>
    <row r="357" spans="1:21" ht="15.75" customHeight="1" x14ac:dyDescent="0.25">
      <c r="A357" s="58">
        <v>1301</v>
      </c>
      <c r="B357" s="154"/>
      <c r="C357" s="154"/>
      <c r="D357" s="154"/>
      <c r="E357" s="154"/>
      <c r="F357" s="154">
        <v>14</v>
      </c>
      <c r="G357" s="154"/>
      <c r="H357" s="154"/>
      <c r="I357" s="154"/>
      <c r="J357" s="151"/>
      <c r="K357" s="154"/>
      <c r="L357" s="152"/>
      <c r="M357" s="237"/>
      <c r="N357" s="129"/>
      <c r="O357" s="238"/>
      <c r="P357" s="67">
        <f>IF(F357=0,"",F357/E356)</f>
        <v>1</v>
      </c>
      <c r="Q357" s="68">
        <v>22</v>
      </c>
      <c r="R357" s="245">
        <f t="shared" si="47"/>
        <v>1</v>
      </c>
      <c r="S357" s="245">
        <f t="shared" si="48"/>
        <v>0</v>
      </c>
      <c r="U357" s="104"/>
    </row>
    <row r="358" spans="1:21" ht="15.75" customHeight="1" x14ac:dyDescent="0.25">
      <c r="A358" s="58">
        <v>1302</v>
      </c>
      <c r="B358" s="154"/>
      <c r="C358" s="154"/>
      <c r="D358" s="154"/>
      <c r="E358" s="154"/>
      <c r="F358" s="154"/>
      <c r="G358" s="154">
        <v>10</v>
      </c>
      <c r="H358" s="154"/>
      <c r="I358" s="154"/>
      <c r="J358" s="151"/>
      <c r="K358" s="154"/>
      <c r="L358" s="152"/>
      <c r="M358" s="237"/>
      <c r="N358" s="129"/>
      <c r="O358" s="238"/>
      <c r="P358" s="67">
        <f>IF(G358=0,"",G358/F357)</f>
        <v>0.7142857142857143</v>
      </c>
      <c r="Q358" s="68">
        <v>21</v>
      </c>
      <c r="R358" s="245">
        <f t="shared" si="47"/>
        <v>0.95454545454545459</v>
      </c>
      <c r="S358" s="245">
        <f t="shared" si="48"/>
        <v>4.5454545454545414E-2</v>
      </c>
      <c r="U358" s="104"/>
    </row>
    <row r="359" spans="1:21" ht="15.75" customHeight="1" x14ac:dyDescent="0.25">
      <c r="A359" s="58">
        <v>1401</v>
      </c>
      <c r="B359" s="154"/>
      <c r="C359" s="154"/>
      <c r="D359" s="154"/>
      <c r="E359" s="154"/>
      <c r="F359" s="154"/>
      <c r="G359" s="154"/>
      <c r="H359" s="154">
        <v>10</v>
      </c>
      <c r="I359" s="154"/>
      <c r="J359" s="151"/>
      <c r="K359" s="154"/>
      <c r="L359" s="152"/>
      <c r="M359" s="237"/>
      <c r="N359" s="129"/>
      <c r="O359" s="238"/>
      <c r="P359" s="67">
        <f>IF(H359=0,"",H359/G358)</f>
        <v>1</v>
      </c>
      <c r="Q359" s="68">
        <v>19</v>
      </c>
      <c r="R359" s="245">
        <f t="shared" si="47"/>
        <v>0.90476190476190477</v>
      </c>
      <c r="S359" s="245">
        <f t="shared" si="48"/>
        <v>9.5238095238095233E-2</v>
      </c>
      <c r="U359" s="104"/>
    </row>
    <row r="360" spans="1:21" ht="15.75" customHeight="1" x14ac:dyDescent="0.25">
      <c r="A360" s="58">
        <v>1402</v>
      </c>
      <c r="B360" s="154"/>
      <c r="C360" s="154"/>
      <c r="D360" s="154"/>
      <c r="E360" s="154"/>
      <c r="F360" s="154"/>
      <c r="G360" s="154"/>
      <c r="H360" s="154"/>
      <c r="I360" s="154">
        <v>9</v>
      </c>
      <c r="J360" s="151"/>
      <c r="K360" s="154"/>
      <c r="L360" s="152"/>
      <c r="M360" s="237"/>
      <c r="N360" s="129"/>
      <c r="O360" s="238"/>
      <c r="P360" s="67">
        <f>IF(I360=0,"",I360/H359)</f>
        <v>0.9</v>
      </c>
      <c r="Q360" s="68">
        <v>19</v>
      </c>
      <c r="R360" s="245">
        <f t="shared" si="47"/>
        <v>1</v>
      </c>
      <c r="S360" s="245">
        <f t="shared" si="48"/>
        <v>0</v>
      </c>
      <c r="U360" s="104"/>
    </row>
    <row r="361" spans="1:21" ht="15.75" customHeight="1" x14ac:dyDescent="0.25">
      <c r="A361" s="58">
        <v>1501</v>
      </c>
      <c r="B361" s="154"/>
      <c r="C361" s="154"/>
      <c r="D361" s="154"/>
      <c r="E361" s="154"/>
      <c r="F361" s="154"/>
      <c r="G361" s="154"/>
      <c r="H361" s="154"/>
      <c r="I361" s="154"/>
      <c r="J361" s="151">
        <v>8</v>
      </c>
      <c r="K361" s="154"/>
      <c r="L361" s="152"/>
      <c r="M361" s="237"/>
      <c r="N361" s="129"/>
      <c r="O361" s="238"/>
      <c r="P361" s="71">
        <f>IF(J361=0,"",J361/I360)</f>
        <v>0.88888888888888884</v>
      </c>
      <c r="Q361" s="68">
        <v>19</v>
      </c>
      <c r="R361" s="71">
        <f t="shared" si="47"/>
        <v>1</v>
      </c>
      <c r="S361" s="71">
        <f t="shared" si="48"/>
        <v>0</v>
      </c>
      <c r="U361" s="104"/>
    </row>
    <row r="362" spans="1:21" ht="15.75" customHeight="1" x14ac:dyDescent="0.25">
      <c r="A362" s="58">
        <v>1502</v>
      </c>
      <c r="B362" s="154"/>
      <c r="C362" s="154"/>
      <c r="D362" s="154"/>
      <c r="E362" s="154"/>
      <c r="F362" s="154"/>
      <c r="G362" s="154"/>
      <c r="H362" s="154"/>
      <c r="I362" s="154"/>
      <c r="J362" s="151"/>
      <c r="K362" s="154">
        <v>7</v>
      </c>
      <c r="L362" s="152">
        <v>7</v>
      </c>
      <c r="M362" s="237"/>
      <c r="N362" s="129"/>
      <c r="O362" s="239"/>
      <c r="P362" s="71">
        <f>IF(K362=0,"",K362/J361)</f>
        <v>0.875</v>
      </c>
      <c r="Q362" s="68">
        <v>19</v>
      </c>
      <c r="R362" s="71">
        <f t="shared" si="47"/>
        <v>1</v>
      </c>
      <c r="S362" s="71">
        <f t="shared" si="48"/>
        <v>0</v>
      </c>
      <c r="U362" s="104"/>
    </row>
    <row r="363" spans="1:21" ht="15.75" customHeight="1" x14ac:dyDescent="0.25">
      <c r="A363" s="58">
        <v>1601</v>
      </c>
      <c r="B363" s="154"/>
      <c r="C363" s="154"/>
      <c r="D363" s="154"/>
      <c r="E363" s="154"/>
      <c r="F363" s="154"/>
      <c r="G363" s="154"/>
      <c r="H363" s="154"/>
      <c r="I363" s="154"/>
      <c r="J363" s="151"/>
      <c r="K363" s="154">
        <v>5</v>
      </c>
      <c r="L363" s="152">
        <v>5</v>
      </c>
      <c r="M363" s="237"/>
      <c r="N363" s="129"/>
      <c r="O363" s="239"/>
      <c r="P363" s="247"/>
      <c r="Q363" s="109">
        <v>12</v>
      </c>
      <c r="R363" s="248"/>
      <c r="S363" s="247"/>
      <c r="U363" s="104"/>
    </row>
    <row r="364" spans="1:21" ht="15.75" customHeight="1" x14ac:dyDescent="0.25">
      <c r="A364" s="58">
        <v>1602</v>
      </c>
      <c r="B364" s="154"/>
      <c r="C364" s="154"/>
      <c r="D364" s="154"/>
      <c r="E364" s="154"/>
      <c r="F364" s="154"/>
      <c r="G364" s="154"/>
      <c r="H364" s="154"/>
      <c r="I364" s="154"/>
      <c r="J364" s="151"/>
      <c r="K364" s="154">
        <v>2</v>
      </c>
      <c r="L364" s="152"/>
      <c r="M364" s="237"/>
      <c r="N364" s="129"/>
      <c r="O364" s="239"/>
      <c r="P364" s="247"/>
      <c r="Q364" s="109">
        <v>4</v>
      </c>
      <c r="R364" s="248"/>
      <c r="S364" s="247"/>
      <c r="U364" s="104"/>
    </row>
    <row r="365" spans="1:21" ht="15.75" customHeight="1" x14ac:dyDescent="0.25">
      <c r="A365" s="58">
        <v>1701</v>
      </c>
      <c r="B365" s="154"/>
      <c r="C365" s="154"/>
      <c r="D365" s="154"/>
      <c r="E365" s="154"/>
      <c r="F365" s="154"/>
      <c r="G365" s="154"/>
      <c r="H365" s="154"/>
      <c r="I365" s="154"/>
      <c r="J365" s="151"/>
      <c r="K365" s="154">
        <v>2</v>
      </c>
      <c r="L365" s="152">
        <v>1</v>
      </c>
      <c r="M365" s="237"/>
      <c r="N365" s="129"/>
      <c r="O365" s="239"/>
      <c r="P365" s="247"/>
      <c r="Q365" s="109">
        <v>3</v>
      </c>
      <c r="R365" s="248"/>
      <c r="S365" s="247"/>
      <c r="U365" s="104"/>
    </row>
    <row r="366" spans="1:21" ht="15.75" customHeight="1" x14ac:dyDescent="0.25">
      <c r="A366" s="58">
        <v>1702</v>
      </c>
      <c r="B366" s="154"/>
      <c r="C366" s="154"/>
      <c r="D366" s="154"/>
      <c r="E366" s="154"/>
      <c r="F366" s="154"/>
      <c r="G366" s="154"/>
      <c r="H366" s="154"/>
      <c r="I366" s="154"/>
      <c r="J366" s="151"/>
      <c r="K366" s="154"/>
      <c r="L366" s="152">
        <v>1</v>
      </c>
      <c r="M366" s="237"/>
      <c r="N366" s="129"/>
      <c r="O366" s="239"/>
      <c r="P366" s="247"/>
      <c r="Q366" s="109">
        <v>2</v>
      </c>
      <c r="R366" s="248"/>
      <c r="S366" s="247"/>
      <c r="U366" s="104"/>
    </row>
    <row r="367" spans="1:21" ht="15.75" customHeight="1" x14ac:dyDescent="0.25">
      <c r="A367" s="58">
        <v>1801</v>
      </c>
      <c r="B367" s="154"/>
      <c r="C367" s="154"/>
      <c r="D367" s="154"/>
      <c r="E367" s="154"/>
      <c r="F367" s="154"/>
      <c r="G367" s="154"/>
      <c r="H367" s="154"/>
      <c r="I367" s="154"/>
      <c r="J367" s="151"/>
      <c r="K367" s="154"/>
      <c r="L367" s="152">
        <v>1</v>
      </c>
      <c r="M367" s="237"/>
      <c r="N367" s="129"/>
      <c r="O367" s="239"/>
      <c r="P367" s="129"/>
      <c r="Q367" s="68"/>
      <c r="R367" s="124"/>
      <c r="S367" s="247"/>
      <c r="U367" s="104"/>
    </row>
    <row r="368" spans="1:21" ht="15.75" customHeight="1" x14ac:dyDescent="0.25">
      <c r="A368" s="58">
        <v>1802</v>
      </c>
      <c r="B368" s="154"/>
      <c r="C368" s="154"/>
      <c r="D368" s="154"/>
      <c r="E368" s="154"/>
      <c r="F368" s="154"/>
      <c r="G368" s="154"/>
      <c r="H368" s="154"/>
      <c r="I368" s="154"/>
      <c r="J368" s="151"/>
      <c r="K368" s="154"/>
      <c r="L368" s="152"/>
      <c r="M368" s="237"/>
      <c r="N368" s="129"/>
      <c r="O368" s="239"/>
      <c r="P368" s="197" t="s">
        <v>83</v>
      </c>
      <c r="Q368" s="82">
        <v>15</v>
      </c>
      <c r="R368" s="111">
        <f>L371</f>
        <v>15</v>
      </c>
      <c r="S368" s="199" t="s">
        <v>11</v>
      </c>
      <c r="U368" s="104"/>
    </row>
    <row r="369" spans="1:21" ht="15.75" customHeight="1" x14ac:dyDescent="0.25">
      <c r="A369" s="58">
        <v>1901</v>
      </c>
      <c r="B369" s="154"/>
      <c r="C369" s="154"/>
      <c r="D369" s="154"/>
      <c r="E369" s="154"/>
      <c r="F369" s="154"/>
      <c r="G369" s="154"/>
      <c r="H369" s="154"/>
      <c r="I369" s="154"/>
      <c r="J369" s="151"/>
      <c r="K369" s="154"/>
      <c r="L369" s="152"/>
      <c r="M369" s="237"/>
      <c r="N369" s="129"/>
      <c r="O369" s="239"/>
      <c r="P369" s="198" t="s">
        <v>85</v>
      </c>
      <c r="Q369" s="86">
        <f>IF(Q368/B353=0,"",Q368/B353)</f>
        <v>0.44117647058823528</v>
      </c>
      <c r="R369" s="112">
        <f>IF(Q368/R368=0,"",Q368/R368)</f>
        <v>1</v>
      </c>
      <c r="S369" s="200" t="s">
        <v>86</v>
      </c>
      <c r="U369" s="104"/>
    </row>
    <row r="370" spans="1:21" ht="15.75" customHeight="1" x14ac:dyDescent="0.25">
      <c r="A370" s="58">
        <v>1902</v>
      </c>
      <c r="B370" s="154"/>
      <c r="C370" s="154"/>
      <c r="D370" s="154"/>
      <c r="E370" s="154"/>
      <c r="F370" s="154"/>
      <c r="G370" s="154"/>
      <c r="H370" s="154"/>
      <c r="I370" s="154"/>
      <c r="J370" s="151"/>
      <c r="K370" s="154"/>
      <c r="L370" s="152"/>
      <c r="M370" s="240"/>
      <c r="N370" s="241"/>
      <c r="O370" s="242"/>
      <c r="P370" s="90"/>
      <c r="Q370" s="91"/>
      <c r="R370" s="91"/>
      <c r="S370" s="113"/>
      <c r="U370" s="104"/>
    </row>
    <row r="371" spans="1:21" ht="18" customHeight="1" x14ac:dyDescent="0.25">
      <c r="A371" s="28"/>
      <c r="B371" s="335" t="s">
        <v>111</v>
      </c>
      <c r="C371" s="335"/>
      <c r="D371" s="335"/>
      <c r="E371" s="335"/>
      <c r="F371" s="335"/>
      <c r="G371" s="335"/>
      <c r="H371" s="335"/>
      <c r="I371" s="335"/>
      <c r="J371" s="335"/>
      <c r="K371" s="335"/>
      <c r="L371" s="153">
        <f>SUM(L353:L367)</f>
        <v>15</v>
      </c>
      <c r="M371" s="94">
        <f>IF(SUM(L359:L362)=0,"0%",SUM(L359:L362)/B353)</f>
        <v>0.20588235294117646</v>
      </c>
      <c r="N371" s="94">
        <f>IF(L371=0,"",L371/B353)</f>
        <v>0.44117647058823528</v>
      </c>
      <c r="O371" s="94">
        <f>N371-M371</f>
        <v>0.23529411764705882</v>
      </c>
      <c r="P371" s="3"/>
      <c r="Q371" s="29"/>
      <c r="R371" s="22"/>
      <c r="S371" s="3"/>
      <c r="U371" s="104"/>
    </row>
    <row r="372" spans="1:21" ht="12.75" customHeight="1" x14ac:dyDescent="0.2">
      <c r="A372" s="28"/>
      <c r="B372" s="29"/>
      <c r="C372" s="29"/>
      <c r="K372" s="29"/>
      <c r="L372" s="114"/>
      <c r="M372" s="3"/>
      <c r="N372" s="29"/>
      <c r="O372" s="3"/>
      <c r="P372" s="29"/>
      <c r="Q372" s="22"/>
      <c r="R372" s="3"/>
      <c r="S372" s="29"/>
      <c r="T372" s="22"/>
    </row>
    <row r="373" spans="1:21" ht="12.75" customHeight="1" x14ac:dyDescent="0.2">
      <c r="A373" s="28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114"/>
      <c r="M373" s="3"/>
      <c r="N373" s="29"/>
      <c r="O373" s="3"/>
      <c r="P373" s="29"/>
      <c r="Q373" s="22"/>
      <c r="R373" s="3"/>
      <c r="S373" s="29"/>
      <c r="T373" s="22"/>
    </row>
    <row r="374" spans="1:21" s="222" customFormat="1" ht="26.25" customHeight="1" x14ac:dyDescent="0.4">
      <c r="A374" s="164"/>
      <c r="B374" s="307" t="s">
        <v>99</v>
      </c>
      <c r="C374" s="307"/>
      <c r="D374" s="307"/>
      <c r="E374" s="307"/>
      <c r="F374" s="307"/>
      <c r="G374" s="307"/>
      <c r="H374" s="307"/>
      <c r="I374" s="307"/>
      <c r="J374" s="307"/>
      <c r="K374" s="307"/>
      <c r="L374" s="223" t="s">
        <v>76</v>
      </c>
      <c r="M374" s="3"/>
      <c r="N374" s="29"/>
      <c r="O374" s="3"/>
      <c r="P374" s="29"/>
      <c r="Q374" s="29"/>
      <c r="R374" s="29"/>
    </row>
    <row r="375" spans="1:21" ht="20.25" customHeight="1" x14ac:dyDescent="0.2">
      <c r="A375" s="319" t="s">
        <v>10</v>
      </c>
      <c r="B375" s="301" t="s">
        <v>100</v>
      </c>
      <c r="C375" s="302"/>
      <c r="D375" s="302"/>
      <c r="E375" s="302"/>
      <c r="F375" s="302"/>
      <c r="G375" s="302"/>
      <c r="H375" s="302"/>
      <c r="I375" s="302"/>
      <c r="J375" s="302"/>
      <c r="K375" s="303"/>
      <c r="L375" s="304" t="s">
        <v>11</v>
      </c>
      <c r="M375" s="296" t="s">
        <v>3</v>
      </c>
      <c r="N375" s="296" t="s">
        <v>4</v>
      </c>
      <c r="O375" s="306" t="s">
        <v>5</v>
      </c>
      <c r="P375" s="296" t="s">
        <v>6</v>
      </c>
      <c r="Q375" s="294" t="s">
        <v>7</v>
      </c>
      <c r="R375" s="294" t="s">
        <v>8</v>
      </c>
      <c r="S375" s="296" t="s">
        <v>101</v>
      </c>
    </row>
    <row r="376" spans="1:21" ht="15.75" customHeight="1" x14ac:dyDescent="0.25">
      <c r="A376" s="320"/>
      <c r="B376" s="58" t="s">
        <v>102</v>
      </c>
      <c r="C376" s="58" t="s">
        <v>103</v>
      </c>
      <c r="D376" s="58" t="s">
        <v>104</v>
      </c>
      <c r="E376" s="58" t="s">
        <v>105</v>
      </c>
      <c r="F376" s="58" t="s">
        <v>106</v>
      </c>
      <c r="G376" s="58" t="s">
        <v>107</v>
      </c>
      <c r="H376" s="58" t="s">
        <v>108</v>
      </c>
      <c r="I376" s="58" t="s">
        <v>109</v>
      </c>
      <c r="J376" s="58" t="s">
        <v>110</v>
      </c>
      <c r="K376" s="58" t="s">
        <v>135</v>
      </c>
      <c r="L376" s="305"/>
      <c r="M376" s="295"/>
      <c r="N376" s="295"/>
      <c r="O376" s="295"/>
      <c r="P376" s="295"/>
      <c r="Q376" s="295"/>
      <c r="R376" s="295"/>
      <c r="S376" s="295"/>
      <c r="U376" s="104"/>
    </row>
    <row r="377" spans="1:21" ht="15.75" customHeight="1" x14ac:dyDescent="0.25">
      <c r="A377" s="58">
        <v>1102</v>
      </c>
      <c r="B377" s="154">
        <v>35</v>
      </c>
      <c r="C377" s="154"/>
      <c r="D377" s="154"/>
      <c r="E377" s="154"/>
      <c r="F377" s="154"/>
      <c r="G377" s="154"/>
      <c r="H377" s="154"/>
      <c r="I377" s="154"/>
      <c r="J377" s="154"/>
      <c r="K377" s="154"/>
      <c r="L377" s="144"/>
      <c r="M377" s="234"/>
      <c r="N377" s="235"/>
      <c r="O377" s="236"/>
      <c r="P377" s="243"/>
      <c r="Q377" s="63">
        <f>B377</f>
        <v>35</v>
      </c>
      <c r="R377" s="244"/>
      <c r="S377" s="243"/>
      <c r="U377" s="104"/>
    </row>
    <row r="378" spans="1:21" ht="15.75" customHeight="1" x14ac:dyDescent="0.25">
      <c r="A378" s="58">
        <v>1201</v>
      </c>
      <c r="B378" s="154"/>
      <c r="C378" s="154">
        <v>26</v>
      </c>
      <c r="D378" s="154"/>
      <c r="E378" s="154"/>
      <c r="F378" s="154"/>
      <c r="G378" s="154"/>
      <c r="H378" s="154"/>
      <c r="I378" s="154"/>
      <c r="J378" s="154"/>
      <c r="K378" s="154"/>
      <c r="L378" s="144"/>
      <c r="M378" s="237"/>
      <c r="N378" s="129"/>
      <c r="O378" s="238"/>
      <c r="P378" s="67">
        <f>IF(C378=0,"",C378/B377)</f>
        <v>0.74285714285714288</v>
      </c>
      <c r="Q378" s="68">
        <v>26</v>
      </c>
      <c r="R378" s="245">
        <f t="shared" ref="R378:R386" si="49">IF(Q378=0,"",Q378/Q377)</f>
        <v>0.74285714285714288</v>
      </c>
      <c r="S378" s="245">
        <f t="shared" ref="S378:S386" si="50">IF(Q378=0,"",100%-R378)</f>
        <v>0.25714285714285712</v>
      </c>
      <c r="U378" s="104"/>
    </row>
    <row r="379" spans="1:21" ht="15.75" customHeight="1" x14ac:dyDescent="0.25">
      <c r="A379" s="58">
        <v>1202</v>
      </c>
      <c r="B379" s="154"/>
      <c r="C379" s="154"/>
      <c r="D379" s="154">
        <v>22</v>
      </c>
      <c r="E379" s="154"/>
      <c r="F379" s="154"/>
      <c r="G379" s="154"/>
      <c r="H379" s="154"/>
      <c r="I379" s="154"/>
      <c r="J379" s="154"/>
      <c r="K379" s="154"/>
      <c r="L379" s="144"/>
      <c r="M379" s="237"/>
      <c r="N379" s="129"/>
      <c r="O379" s="238"/>
      <c r="P379" s="67">
        <f>IF(D379=0,"",D379/C378)</f>
        <v>0.84615384615384615</v>
      </c>
      <c r="Q379" s="68">
        <v>24</v>
      </c>
      <c r="R379" s="245">
        <f t="shared" si="49"/>
        <v>0.92307692307692313</v>
      </c>
      <c r="S379" s="245">
        <f t="shared" si="50"/>
        <v>7.6923076923076872E-2</v>
      </c>
      <c r="U379" s="70">
        <f>Q379/Q377</f>
        <v>0.68571428571428572</v>
      </c>
    </row>
    <row r="380" spans="1:21" ht="15.75" customHeight="1" x14ac:dyDescent="0.25">
      <c r="A380" s="58">
        <v>1301</v>
      </c>
      <c r="B380" s="154"/>
      <c r="C380" s="154"/>
      <c r="D380" s="154"/>
      <c r="E380" s="154">
        <v>18</v>
      </c>
      <c r="F380" s="154"/>
      <c r="G380" s="154"/>
      <c r="H380" s="154"/>
      <c r="I380" s="154"/>
      <c r="J380" s="154"/>
      <c r="K380" s="154"/>
      <c r="L380" s="144"/>
      <c r="M380" s="237"/>
      <c r="N380" s="129"/>
      <c r="O380" s="238"/>
      <c r="P380" s="67">
        <f>IF(E380=0,"",E380/D379)</f>
        <v>0.81818181818181823</v>
      </c>
      <c r="Q380" s="68">
        <v>24</v>
      </c>
      <c r="R380" s="245">
        <f t="shared" si="49"/>
        <v>1</v>
      </c>
      <c r="S380" s="245">
        <f t="shared" si="50"/>
        <v>0</v>
      </c>
      <c r="U380" s="104"/>
    </row>
    <row r="381" spans="1:21" ht="15.75" customHeight="1" x14ac:dyDescent="0.25">
      <c r="A381" s="58">
        <v>1302</v>
      </c>
      <c r="B381" s="154"/>
      <c r="C381" s="154"/>
      <c r="D381" s="154"/>
      <c r="E381" s="154"/>
      <c r="F381" s="154">
        <v>14</v>
      </c>
      <c r="G381" s="154"/>
      <c r="H381" s="154"/>
      <c r="I381" s="154"/>
      <c r="J381" s="154"/>
      <c r="K381" s="154"/>
      <c r="L381" s="144"/>
      <c r="M381" s="237"/>
      <c r="N381" s="129"/>
      <c r="O381" s="238"/>
      <c r="P381" s="67">
        <f>IF(F381=0,"",F381/E380)</f>
        <v>0.77777777777777779</v>
      </c>
      <c r="Q381" s="68">
        <v>24</v>
      </c>
      <c r="R381" s="245">
        <f t="shared" si="49"/>
        <v>1</v>
      </c>
      <c r="S381" s="245">
        <f t="shared" si="50"/>
        <v>0</v>
      </c>
      <c r="U381" s="104"/>
    </row>
    <row r="382" spans="1:21" ht="15.75" customHeight="1" x14ac:dyDescent="0.25">
      <c r="A382" s="58">
        <v>1401</v>
      </c>
      <c r="B382" s="154"/>
      <c r="C382" s="154"/>
      <c r="D382" s="154"/>
      <c r="E382" s="154"/>
      <c r="F382" s="154"/>
      <c r="G382" s="154">
        <v>14</v>
      </c>
      <c r="H382" s="154"/>
      <c r="I382" s="154"/>
      <c r="J382" s="154"/>
      <c r="K382" s="154"/>
      <c r="L382" s="144"/>
      <c r="M382" s="237"/>
      <c r="N382" s="129"/>
      <c r="O382" s="238"/>
      <c r="P382" s="67">
        <f>IF(G382=0,"",G382/F381)</f>
        <v>1</v>
      </c>
      <c r="Q382" s="68">
        <v>24</v>
      </c>
      <c r="R382" s="245">
        <f t="shared" si="49"/>
        <v>1</v>
      </c>
      <c r="S382" s="245">
        <f t="shared" si="50"/>
        <v>0</v>
      </c>
      <c r="U382" s="104"/>
    </row>
    <row r="383" spans="1:21" ht="15.75" customHeight="1" x14ac:dyDescent="0.25">
      <c r="A383" s="58">
        <v>1402</v>
      </c>
      <c r="B383" s="154"/>
      <c r="C383" s="154"/>
      <c r="D383" s="154"/>
      <c r="E383" s="154"/>
      <c r="F383" s="154"/>
      <c r="G383" s="154"/>
      <c r="H383" s="154">
        <v>14</v>
      </c>
      <c r="I383" s="154"/>
      <c r="J383" s="154"/>
      <c r="K383" s="154"/>
      <c r="L383" s="144"/>
      <c r="M383" s="237"/>
      <c r="N383" s="129"/>
      <c r="O383" s="238"/>
      <c r="P383" s="67">
        <f>IF(H383=0,"",H383/G382)</f>
        <v>1</v>
      </c>
      <c r="Q383" s="68">
        <v>20</v>
      </c>
      <c r="R383" s="245">
        <f t="shared" si="49"/>
        <v>0.83333333333333337</v>
      </c>
      <c r="S383" s="245">
        <f t="shared" si="50"/>
        <v>0.16666666666666663</v>
      </c>
      <c r="U383" s="104"/>
    </row>
    <row r="384" spans="1:21" ht="15.75" customHeight="1" x14ac:dyDescent="0.25">
      <c r="A384" s="58">
        <v>1501</v>
      </c>
      <c r="B384" s="154"/>
      <c r="C384" s="154"/>
      <c r="D384" s="154"/>
      <c r="E384" s="154"/>
      <c r="F384" s="154"/>
      <c r="G384" s="154"/>
      <c r="H384" s="154"/>
      <c r="I384" s="154">
        <v>14</v>
      </c>
      <c r="J384" s="154"/>
      <c r="K384" s="154"/>
      <c r="L384" s="144"/>
      <c r="M384" s="237"/>
      <c r="N384" s="129"/>
      <c r="O384" s="238"/>
      <c r="P384" s="67">
        <f>IF(I384=0,"",I384/H383)</f>
        <v>1</v>
      </c>
      <c r="Q384" s="68">
        <v>20</v>
      </c>
      <c r="R384" s="245">
        <f t="shared" si="49"/>
        <v>1</v>
      </c>
      <c r="S384" s="245">
        <f t="shared" si="50"/>
        <v>0</v>
      </c>
      <c r="U384" s="104"/>
    </row>
    <row r="385" spans="1:21" ht="15.75" customHeight="1" x14ac:dyDescent="0.25">
      <c r="A385" s="58">
        <v>1502</v>
      </c>
      <c r="B385" s="154"/>
      <c r="C385" s="154"/>
      <c r="D385" s="154"/>
      <c r="E385" s="154"/>
      <c r="F385" s="154"/>
      <c r="G385" s="154"/>
      <c r="H385" s="154"/>
      <c r="I385" s="154"/>
      <c r="J385" s="154">
        <v>14</v>
      </c>
      <c r="K385" s="154"/>
      <c r="L385" s="144"/>
      <c r="M385" s="237"/>
      <c r="N385" s="129"/>
      <c r="O385" s="238"/>
      <c r="P385" s="67">
        <f>IF(J385=0,"",J385/I384)</f>
        <v>1</v>
      </c>
      <c r="Q385" s="68">
        <v>17</v>
      </c>
      <c r="R385" s="245">
        <f t="shared" si="49"/>
        <v>0.85</v>
      </c>
      <c r="S385" s="245">
        <f t="shared" si="50"/>
        <v>0.15000000000000002</v>
      </c>
      <c r="U385" s="104"/>
    </row>
    <row r="386" spans="1:21" ht="15.75" customHeight="1" x14ac:dyDescent="0.25">
      <c r="A386" s="58">
        <v>1601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>
        <v>13</v>
      </c>
      <c r="L386" s="144">
        <v>13</v>
      </c>
      <c r="M386" s="237"/>
      <c r="N386" s="129"/>
      <c r="O386" s="238"/>
      <c r="P386" s="67">
        <f>IF(K386=0,"",K386/J385)</f>
        <v>0.9285714285714286</v>
      </c>
      <c r="Q386" s="68">
        <v>15</v>
      </c>
      <c r="R386" s="245">
        <f t="shared" si="49"/>
        <v>0.88235294117647056</v>
      </c>
      <c r="S386" s="245">
        <f t="shared" si="50"/>
        <v>0.11764705882352944</v>
      </c>
      <c r="U386" s="104"/>
    </row>
    <row r="387" spans="1:21" ht="15.75" customHeight="1" x14ac:dyDescent="0.25">
      <c r="A387" s="58">
        <v>1602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>
        <v>0</v>
      </c>
      <c r="L387" s="144"/>
      <c r="M387" s="237"/>
      <c r="N387" s="129"/>
      <c r="O387" s="239"/>
      <c r="P387" s="246"/>
      <c r="Q387" s="109">
        <v>2</v>
      </c>
      <c r="R387" s="271"/>
      <c r="S387" s="246"/>
      <c r="U387" s="104"/>
    </row>
    <row r="388" spans="1:21" ht="15.75" customHeight="1" x14ac:dyDescent="0.25">
      <c r="A388" s="58">
        <v>1701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>
        <v>0</v>
      </c>
      <c r="L388" s="144"/>
      <c r="M388" s="237"/>
      <c r="N388" s="129"/>
      <c r="O388" s="239"/>
      <c r="P388" s="247"/>
      <c r="Q388" s="109">
        <v>2</v>
      </c>
      <c r="R388" s="248"/>
      <c r="S388" s="247"/>
      <c r="U388" s="104"/>
    </row>
    <row r="389" spans="1:21" ht="15.75" customHeight="1" x14ac:dyDescent="0.25">
      <c r="A389" s="58">
        <v>1702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>
        <v>1</v>
      </c>
      <c r="L389" s="144">
        <v>1</v>
      </c>
      <c r="M389" s="237"/>
      <c r="N389" s="129"/>
      <c r="O389" s="239"/>
      <c r="P389" s="247"/>
      <c r="Q389" s="109">
        <v>2</v>
      </c>
      <c r="R389" s="248"/>
      <c r="S389" s="247"/>
      <c r="U389" s="104"/>
    </row>
    <row r="390" spans="1:21" ht="15.75" customHeight="1" x14ac:dyDescent="0.25">
      <c r="A390" s="58">
        <v>1801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44">
        <v>1</v>
      </c>
      <c r="M390" s="237"/>
      <c r="N390" s="129"/>
      <c r="O390" s="239"/>
      <c r="P390" s="129"/>
      <c r="Q390" s="239"/>
      <c r="R390" s="124"/>
      <c r="S390" s="247"/>
      <c r="U390" s="104"/>
    </row>
    <row r="391" spans="1:21" ht="15.75" customHeight="1" x14ac:dyDescent="0.25">
      <c r="A391" s="58">
        <v>1802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44"/>
      <c r="M391" s="237"/>
      <c r="N391" s="129"/>
      <c r="O391" s="239"/>
      <c r="P391" s="197" t="s">
        <v>83</v>
      </c>
      <c r="Q391" s="82">
        <v>15</v>
      </c>
      <c r="R391" s="111">
        <f>L394</f>
        <v>15</v>
      </c>
      <c r="S391" s="199" t="s">
        <v>11</v>
      </c>
      <c r="U391" s="104"/>
    </row>
    <row r="392" spans="1:21" ht="15.75" customHeight="1" x14ac:dyDescent="0.25">
      <c r="A392" s="58">
        <v>1901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44"/>
      <c r="M392" s="237"/>
      <c r="N392" s="129"/>
      <c r="O392" s="239"/>
      <c r="P392" s="198" t="s">
        <v>85</v>
      </c>
      <c r="Q392" s="86">
        <f>IF(Q391/B377=0,"",Q391/B377)</f>
        <v>0.42857142857142855</v>
      </c>
      <c r="R392" s="112">
        <f>IF(Q391/R391=0,"",Q391/R391)</f>
        <v>1</v>
      </c>
      <c r="S392" s="200" t="s">
        <v>86</v>
      </c>
      <c r="U392" s="104"/>
    </row>
    <row r="393" spans="1:21" ht="15.75" customHeight="1" x14ac:dyDescent="0.25">
      <c r="A393" s="58">
        <v>1902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44"/>
      <c r="M393" s="240"/>
      <c r="N393" s="241"/>
      <c r="O393" s="242"/>
      <c r="P393" s="90"/>
      <c r="Q393" s="91"/>
      <c r="R393" s="91"/>
      <c r="S393" s="113"/>
      <c r="U393" s="104"/>
    </row>
    <row r="394" spans="1:21" ht="18" customHeight="1" x14ac:dyDescent="0.25">
      <c r="A394" s="28"/>
      <c r="B394" s="335" t="s">
        <v>111</v>
      </c>
      <c r="C394" s="335"/>
      <c r="D394" s="335"/>
      <c r="E394" s="335"/>
      <c r="F394" s="335"/>
      <c r="G394" s="335"/>
      <c r="H394" s="335"/>
      <c r="I394" s="335"/>
      <c r="J394" s="335"/>
      <c r="K394" s="335"/>
      <c r="L394" s="93">
        <f>SUM(L377:L390)</f>
        <v>15</v>
      </c>
      <c r="M394" s="94">
        <f>IF(SUM(L383:L386)=0,"0%",SUM(L383:L386)/B377)</f>
        <v>0.37142857142857144</v>
      </c>
      <c r="N394" s="94">
        <f>IF(L394=0,"",L394/B377)</f>
        <v>0.42857142857142855</v>
      </c>
      <c r="O394" s="94">
        <f>N394-M394</f>
        <v>5.7142857142857106E-2</v>
      </c>
      <c r="P394" s="3"/>
      <c r="Q394" s="29"/>
      <c r="R394" s="22"/>
      <c r="S394" s="3"/>
      <c r="U394" s="104"/>
    </row>
    <row r="395" spans="1:21" ht="12.75" customHeight="1" x14ac:dyDescent="0.2">
      <c r="L395" s="114"/>
      <c r="M395" s="3"/>
      <c r="O395" s="3"/>
    </row>
    <row r="396" spans="1:21" ht="12.75" customHeight="1" x14ac:dyDescent="0.2">
      <c r="L396" s="114"/>
      <c r="M396" s="3"/>
      <c r="O396" s="3"/>
    </row>
    <row r="397" spans="1:21" s="222" customFormat="1" ht="26.25" customHeight="1" x14ac:dyDescent="0.4">
      <c r="A397" s="164"/>
      <c r="B397" s="307" t="s">
        <v>99</v>
      </c>
      <c r="C397" s="307"/>
      <c r="D397" s="307"/>
      <c r="E397" s="307"/>
      <c r="F397" s="307"/>
      <c r="G397" s="307"/>
      <c r="H397" s="307"/>
      <c r="I397" s="307"/>
      <c r="J397" s="307"/>
      <c r="K397" s="307"/>
      <c r="L397" s="223" t="s">
        <v>80</v>
      </c>
      <c r="M397" s="3"/>
      <c r="N397" s="29"/>
      <c r="O397" s="3"/>
      <c r="P397" s="29"/>
      <c r="Q397" s="29"/>
      <c r="R397" s="29"/>
    </row>
    <row r="398" spans="1:21" ht="20.25" customHeight="1" x14ac:dyDescent="0.2">
      <c r="A398" s="319" t="s">
        <v>10</v>
      </c>
      <c r="B398" s="301" t="s">
        <v>100</v>
      </c>
      <c r="C398" s="302"/>
      <c r="D398" s="302"/>
      <c r="E398" s="302"/>
      <c r="F398" s="302"/>
      <c r="G398" s="302"/>
      <c r="H398" s="302"/>
      <c r="I398" s="302"/>
      <c r="J398" s="302"/>
      <c r="K398" s="303"/>
      <c r="L398" s="304" t="s">
        <v>11</v>
      </c>
      <c r="M398" s="296" t="s">
        <v>3</v>
      </c>
      <c r="N398" s="296" t="s">
        <v>4</v>
      </c>
      <c r="O398" s="306" t="s">
        <v>5</v>
      </c>
      <c r="P398" s="296" t="s">
        <v>6</v>
      </c>
      <c r="Q398" s="294" t="s">
        <v>7</v>
      </c>
      <c r="R398" s="294" t="s">
        <v>8</v>
      </c>
      <c r="S398" s="296" t="s">
        <v>101</v>
      </c>
    </row>
    <row r="399" spans="1:21" ht="15.75" customHeight="1" x14ac:dyDescent="0.25">
      <c r="A399" s="320"/>
      <c r="B399" s="58" t="s">
        <v>102</v>
      </c>
      <c r="C399" s="58" t="s">
        <v>103</v>
      </c>
      <c r="D399" s="58" t="s">
        <v>104</v>
      </c>
      <c r="E399" s="58" t="s">
        <v>105</v>
      </c>
      <c r="F399" s="58" t="s">
        <v>106</v>
      </c>
      <c r="G399" s="58" t="s">
        <v>107</v>
      </c>
      <c r="H399" s="58" t="s">
        <v>108</v>
      </c>
      <c r="I399" s="58" t="s">
        <v>109</v>
      </c>
      <c r="J399" s="58" t="s">
        <v>110</v>
      </c>
      <c r="K399" s="58" t="s">
        <v>135</v>
      </c>
      <c r="L399" s="305"/>
      <c r="M399" s="295"/>
      <c r="N399" s="295"/>
      <c r="O399" s="295"/>
      <c r="P399" s="295"/>
      <c r="Q399" s="295"/>
      <c r="R399" s="295"/>
      <c r="S399" s="295"/>
      <c r="U399" s="104"/>
    </row>
    <row r="400" spans="1:21" ht="15.75" customHeight="1" x14ac:dyDescent="0.25">
      <c r="A400" s="58">
        <v>1201</v>
      </c>
      <c r="B400" s="154">
        <v>30</v>
      </c>
      <c r="C400" s="154"/>
      <c r="D400" s="154"/>
      <c r="E400" s="154"/>
      <c r="F400" s="154"/>
      <c r="G400" s="154"/>
      <c r="H400" s="154"/>
      <c r="I400" s="154"/>
      <c r="J400" s="154"/>
      <c r="K400" s="154"/>
      <c r="L400" s="144"/>
      <c r="M400" s="234"/>
      <c r="N400" s="235"/>
      <c r="O400" s="236"/>
      <c r="P400" s="243"/>
      <c r="Q400" s="63">
        <f>B400</f>
        <v>30</v>
      </c>
      <c r="R400" s="244"/>
      <c r="S400" s="243"/>
      <c r="U400" s="104"/>
    </row>
    <row r="401" spans="1:21" ht="15.75" customHeight="1" x14ac:dyDescent="0.25">
      <c r="A401" s="58">
        <v>1202</v>
      </c>
      <c r="B401" s="154"/>
      <c r="C401" s="154">
        <v>22</v>
      </c>
      <c r="D401" s="154"/>
      <c r="E401" s="154"/>
      <c r="F401" s="154"/>
      <c r="G401" s="154"/>
      <c r="H401" s="154"/>
      <c r="I401" s="154"/>
      <c r="J401" s="154"/>
      <c r="K401" s="154"/>
      <c r="L401" s="144"/>
      <c r="M401" s="237"/>
      <c r="N401" s="129"/>
      <c r="O401" s="238"/>
      <c r="P401" s="67">
        <f>IF(C401=0,"",C401/B400)</f>
        <v>0.73333333333333328</v>
      </c>
      <c r="Q401" s="68">
        <v>22</v>
      </c>
      <c r="R401" s="245">
        <f t="shared" ref="R401:R409" si="51">IF(Q401=0,"",Q401/Q400)</f>
        <v>0.73333333333333328</v>
      </c>
      <c r="S401" s="245">
        <f t="shared" ref="S401:S409" si="52">IF(Q401=0,"",100%-R401)</f>
        <v>0.26666666666666672</v>
      </c>
      <c r="U401" s="104"/>
    </row>
    <row r="402" spans="1:21" ht="15.75" customHeight="1" x14ac:dyDescent="0.25">
      <c r="A402" s="58">
        <v>1301</v>
      </c>
      <c r="B402" s="154"/>
      <c r="C402" s="154"/>
      <c r="D402" s="154">
        <v>17</v>
      </c>
      <c r="E402" s="154"/>
      <c r="F402" s="154"/>
      <c r="G402" s="154"/>
      <c r="H402" s="154"/>
      <c r="I402" s="154"/>
      <c r="J402" s="154"/>
      <c r="K402" s="154"/>
      <c r="L402" s="144"/>
      <c r="M402" s="237"/>
      <c r="N402" s="129"/>
      <c r="O402" s="238"/>
      <c r="P402" s="67">
        <f>IF(D402=0,"",D402/C401)</f>
        <v>0.77272727272727271</v>
      </c>
      <c r="Q402" s="68">
        <v>20</v>
      </c>
      <c r="R402" s="245">
        <f t="shared" si="51"/>
        <v>0.90909090909090906</v>
      </c>
      <c r="S402" s="245">
        <f t="shared" si="52"/>
        <v>9.0909090909090939E-2</v>
      </c>
      <c r="U402" s="70">
        <f>Q402/Q400</f>
        <v>0.66666666666666663</v>
      </c>
    </row>
    <row r="403" spans="1:21" ht="15.75" customHeight="1" x14ac:dyDescent="0.25">
      <c r="A403" s="58">
        <v>1302</v>
      </c>
      <c r="B403" s="154"/>
      <c r="C403" s="154"/>
      <c r="D403" s="154"/>
      <c r="E403" s="154">
        <v>16</v>
      </c>
      <c r="F403" s="154"/>
      <c r="G403" s="154"/>
      <c r="H403" s="154"/>
      <c r="I403" s="154"/>
      <c r="J403" s="154"/>
      <c r="K403" s="154"/>
      <c r="L403" s="144"/>
      <c r="M403" s="237"/>
      <c r="N403" s="129"/>
      <c r="O403" s="238"/>
      <c r="P403" s="67">
        <f>IF(E403=0,"",E403/D402)</f>
        <v>0.94117647058823528</v>
      </c>
      <c r="Q403" s="68">
        <v>19</v>
      </c>
      <c r="R403" s="245">
        <f t="shared" si="51"/>
        <v>0.95</v>
      </c>
      <c r="S403" s="245">
        <f t="shared" si="52"/>
        <v>5.0000000000000044E-2</v>
      </c>
      <c r="U403" s="104"/>
    </row>
    <row r="404" spans="1:21" ht="15.75" customHeight="1" x14ac:dyDescent="0.25">
      <c r="A404" s="58">
        <v>1401</v>
      </c>
      <c r="B404" s="154"/>
      <c r="C404" s="154"/>
      <c r="D404" s="154"/>
      <c r="E404" s="154"/>
      <c r="F404" s="154">
        <v>16</v>
      </c>
      <c r="G404" s="154"/>
      <c r="H404" s="154"/>
      <c r="I404" s="154"/>
      <c r="J404" s="154"/>
      <c r="K404" s="154"/>
      <c r="L404" s="144"/>
      <c r="M404" s="237"/>
      <c r="N404" s="129"/>
      <c r="O404" s="238"/>
      <c r="P404" s="67">
        <f>IF(F404=0,"",F404/E403)</f>
        <v>1</v>
      </c>
      <c r="Q404" s="68">
        <v>18</v>
      </c>
      <c r="R404" s="245">
        <f t="shared" si="51"/>
        <v>0.94736842105263153</v>
      </c>
      <c r="S404" s="245">
        <f t="shared" si="52"/>
        <v>5.2631578947368474E-2</v>
      </c>
      <c r="U404" s="104"/>
    </row>
    <row r="405" spans="1:21" ht="15.75" customHeight="1" x14ac:dyDescent="0.25">
      <c r="A405" s="58">
        <v>1402</v>
      </c>
      <c r="B405" s="154"/>
      <c r="C405" s="154"/>
      <c r="D405" s="154"/>
      <c r="E405" s="154"/>
      <c r="F405" s="154"/>
      <c r="G405" s="154">
        <v>6</v>
      </c>
      <c r="H405" s="154"/>
      <c r="I405" s="154"/>
      <c r="J405" s="154"/>
      <c r="K405" s="154"/>
      <c r="L405" s="144"/>
      <c r="M405" s="237"/>
      <c r="N405" s="129"/>
      <c r="O405" s="238"/>
      <c r="P405" s="67">
        <f>IF(G405=0,"",G405/F404)</f>
        <v>0.375</v>
      </c>
      <c r="Q405" s="68">
        <v>16</v>
      </c>
      <c r="R405" s="245">
        <f t="shared" si="51"/>
        <v>0.88888888888888884</v>
      </c>
      <c r="S405" s="245">
        <f t="shared" si="52"/>
        <v>0.11111111111111116</v>
      </c>
      <c r="U405" s="104"/>
    </row>
    <row r="406" spans="1:21" ht="15.75" customHeight="1" x14ac:dyDescent="0.25">
      <c r="A406" s="58">
        <v>1501</v>
      </c>
      <c r="B406" s="154"/>
      <c r="C406" s="154"/>
      <c r="D406" s="154"/>
      <c r="E406" s="154"/>
      <c r="F406" s="154"/>
      <c r="G406" s="154"/>
      <c r="H406" s="154">
        <v>5</v>
      </c>
      <c r="I406" s="154"/>
      <c r="J406" s="154"/>
      <c r="K406" s="154"/>
      <c r="L406" s="144"/>
      <c r="M406" s="237"/>
      <c r="N406" s="129"/>
      <c r="O406" s="238"/>
      <c r="P406" s="67">
        <f>IF(H406=0,"",H406/G405)</f>
        <v>0.83333333333333337</v>
      </c>
      <c r="Q406" s="68">
        <v>13</v>
      </c>
      <c r="R406" s="245">
        <f t="shared" si="51"/>
        <v>0.8125</v>
      </c>
      <c r="S406" s="245">
        <f t="shared" si="52"/>
        <v>0.1875</v>
      </c>
      <c r="U406" s="104"/>
    </row>
    <row r="407" spans="1:21" ht="15.75" customHeight="1" x14ac:dyDescent="0.25">
      <c r="A407" s="58">
        <v>1502</v>
      </c>
      <c r="B407" s="154"/>
      <c r="C407" s="154"/>
      <c r="D407" s="154"/>
      <c r="E407" s="154"/>
      <c r="F407" s="154"/>
      <c r="G407" s="154"/>
      <c r="H407" s="154"/>
      <c r="I407" s="154">
        <v>3</v>
      </c>
      <c r="J407" s="154"/>
      <c r="K407" s="154"/>
      <c r="L407" s="144"/>
      <c r="M407" s="237"/>
      <c r="N407" s="129"/>
      <c r="O407" s="238"/>
      <c r="P407" s="67">
        <f>IF(I407=0,"",I407/H406)</f>
        <v>0.6</v>
      </c>
      <c r="Q407" s="68">
        <v>11</v>
      </c>
      <c r="R407" s="245">
        <f t="shared" si="51"/>
        <v>0.84615384615384615</v>
      </c>
      <c r="S407" s="245">
        <f t="shared" si="52"/>
        <v>0.15384615384615385</v>
      </c>
      <c r="U407" s="104"/>
    </row>
    <row r="408" spans="1:21" ht="15.75" customHeight="1" x14ac:dyDescent="0.25">
      <c r="A408" s="58">
        <v>1601</v>
      </c>
      <c r="B408" s="154"/>
      <c r="C408" s="154"/>
      <c r="D408" s="154"/>
      <c r="E408" s="154"/>
      <c r="F408" s="154"/>
      <c r="G408" s="154"/>
      <c r="H408" s="154"/>
      <c r="I408" s="154"/>
      <c r="J408" s="154">
        <v>3</v>
      </c>
      <c r="K408" s="154"/>
      <c r="L408" s="144"/>
      <c r="M408" s="237"/>
      <c r="N408" s="129"/>
      <c r="O408" s="238"/>
      <c r="P408" s="67">
        <f>IF(J408=0,"",J408/I407)</f>
        <v>1</v>
      </c>
      <c r="Q408" s="68">
        <v>11</v>
      </c>
      <c r="R408" s="245">
        <f t="shared" si="51"/>
        <v>1</v>
      </c>
      <c r="S408" s="245">
        <f t="shared" si="52"/>
        <v>0</v>
      </c>
      <c r="U408" s="104"/>
    </row>
    <row r="409" spans="1:21" ht="15.75" customHeight="1" x14ac:dyDescent="0.25">
      <c r="A409" s="58">
        <v>1602</v>
      </c>
      <c r="B409" s="154"/>
      <c r="C409" s="154"/>
      <c r="D409" s="154"/>
      <c r="E409" s="154"/>
      <c r="F409" s="154"/>
      <c r="G409" s="154"/>
      <c r="H409" s="154"/>
      <c r="I409" s="154"/>
      <c r="J409" s="154"/>
      <c r="K409" s="154">
        <v>3</v>
      </c>
      <c r="L409" s="144"/>
      <c r="M409" s="237"/>
      <c r="N409" s="129"/>
      <c r="O409" s="238"/>
      <c r="P409" s="67">
        <f>IF(K409=0,"",K409/J408)</f>
        <v>1</v>
      </c>
      <c r="Q409" s="68">
        <v>9</v>
      </c>
      <c r="R409" s="245">
        <f t="shared" si="51"/>
        <v>0.81818181818181823</v>
      </c>
      <c r="S409" s="245">
        <f t="shared" si="52"/>
        <v>0.18181818181818177</v>
      </c>
      <c r="U409" s="104"/>
    </row>
    <row r="410" spans="1:21" ht="15.75" customHeight="1" x14ac:dyDescent="0.25">
      <c r="A410" s="58">
        <v>1701</v>
      </c>
      <c r="B410" s="154"/>
      <c r="C410" s="154"/>
      <c r="D410" s="154"/>
      <c r="E410" s="154"/>
      <c r="F410" s="154"/>
      <c r="G410" s="154"/>
      <c r="H410" s="154"/>
      <c r="I410" s="154"/>
      <c r="J410" s="154"/>
      <c r="K410" s="154">
        <v>3</v>
      </c>
      <c r="L410" s="144">
        <v>3</v>
      </c>
      <c r="M410" s="237"/>
      <c r="N410" s="129"/>
      <c r="O410" s="239"/>
      <c r="P410" s="246"/>
      <c r="Q410" s="109">
        <v>9</v>
      </c>
      <c r="R410" s="271"/>
      <c r="S410" s="246"/>
      <c r="U410" s="104"/>
    </row>
    <row r="411" spans="1:21" ht="15.75" customHeight="1" x14ac:dyDescent="0.25">
      <c r="A411" s="58">
        <v>1702</v>
      </c>
      <c r="B411" s="154"/>
      <c r="C411" s="154"/>
      <c r="D411" s="154"/>
      <c r="E411" s="154"/>
      <c r="F411" s="154"/>
      <c r="G411" s="154"/>
      <c r="H411" s="154"/>
      <c r="I411" s="154"/>
      <c r="J411" s="154"/>
      <c r="K411" s="154">
        <v>1</v>
      </c>
      <c r="L411" s="144">
        <v>1</v>
      </c>
      <c r="M411" s="237"/>
      <c r="N411" s="129"/>
      <c r="O411" s="239"/>
      <c r="P411" s="247"/>
      <c r="Q411" s="109">
        <v>6</v>
      </c>
      <c r="R411" s="248"/>
      <c r="S411" s="247"/>
      <c r="U411" s="104"/>
    </row>
    <row r="412" spans="1:21" ht="15.75" customHeight="1" x14ac:dyDescent="0.25">
      <c r="A412" s="58">
        <v>1801</v>
      </c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44">
        <v>4</v>
      </c>
      <c r="M412" s="237"/>
      <c r="N412" s="129"/>
      <c r="O412" s="239"/>
      <c r="P412" s="247"/>
      <c r="Q412" s="109"/>
      <c r="R412" s="248"/>
      <c r="S412" s="247"/>
      <c r="U412" s="104"/>
    </row>
    <row r="413" spans="1:21" ht="15.75" customHeight="1" x14ac:dyDescent="0.25">
      <c r="A413" s="58">
        <v>1802</v>
      </c>
      <c r="B413" s="154"/>
      <c r="C413" s="154"/>
      <c r="D413" s="154"/>
      <c r="E413" s="154"/>
      <c r="F413" s="154"/>
      <c r="G413" s="154"/>
      <c r="H413" s="154"/>
      <c r="I413" s="154"/>
      <c r="J413" s="154"/>
      <c r="K413" s="154">
        <v>1</v>
      </c>
      <c r="L413" s="144">
        <v>1</v>
      </c>
      <c r="M413" s="237"/>
      <c r="N413" s="129"/>
      <c r="O413" s="239"/>
      <c r="P413" s="129"/>
      <c r="Q413" s="239"/>
      <c r="R413" s="124"/>
      <c r="S413" s="247"/>
      <c r="U413" s="104"/>
    </row>
    <row r="414" spans="1:21" ht="15.75" customHeight="1" x14ac:dyDescent="0.25">
      <c r="A414" s="58">
        <v>1901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44"/>
      <c r="M414" s="237"/>
      <c r="N414" s="129"/>
      <c r="O414" s="239"/>
      <c r="P414" s="197" t="s">
        <v>83</v>
      </c>
      <c r="Q414" s="82">
        <v>9</v>
      </c>
      <c r="R414" s="111">
        <f>L417</f>
        <v>9</v>
      </c>
      <c r="S414" s="199" t="s">
        <v>11</v>
      </c>
      <c r="U414" s="104"/>
    </row>
    <row r="415" spans="1:21" ht="15.75" customHeight="1" x14ac:dyDescent="0.25">
      <c r="A415" s="58">
        <v>1902</v>
      </c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44"/>
      <c r="M415" s="237"/>
      <c r="N415" s="129"/>
      <c r="O415" s="239"/>
      <c r="P415" s="198" t="s">
        <v>85</v>
      </c>
      <c r="Q415" s="86">
        <f>IF(Q414/B400=0,"",Q414/B400)</f>
        <v>0.3</v>
      </c>
      <c r="R415" s="112">
        <f>IF(Q414/R414=0,"",Q414/R414)</f>
        <v>1</v>
      </c>
      <c r="S415" s="200" t="s">
        <v>86</v>
      </c>
      <c r="U415" s="104"/>
    </row>
    <row r="416" spans="1:21" ht="15.75" customHeight="1" x14ac:dyDescent="0.25">
      <c r="A416" s="58">
        <v>2001</v>
      </c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44"/>
      <c r="M416" s="240"/>
      <c r="N416" s="241"/>
      <c r="O416" s="242"/>
      <c r="P416" s="90"/>
      <c r="Q416" s="91"/>
      <c r="R416" s="91"/>
      <c r="S416" s="113"/>
      <c r="U416" s="104"/>
    </row>
    <row r="417" spans="1:21" ht="18" customHeight="1" x14ac:dyDescent="0.25">
      <c r="A417" s="28"/>
      <c r="B417" s="335" t="s">
        <v>111</v>
      </c>
      <c r="C417" s="335"/>
      <c r="D417" s="335"/>
      <c r="E417" s="335"/>
      <c r="F417" s="335"/>
      <c r="G417" s="335"/>
      <c r="H417" s="335"/>
      <c r="I417" s="335"/>
      <c r="J417" s="335"/>
      <c r="K417" s="335"/>
      <c r="L417" s="93">
        <f>SUM(L400:L413)</f>
        <v>9</v>
      </c>
      <c r="M417" s="94" t="str">
        <f>IF(SUM(L406:L409)=0,"0%",SUM(L406:L409)/B400)</f>
        <v>0%</v>
      </c>
      <c r="N417" s="94">
        <f>IF(L417=0,"",L417/B400)</f>
        <v>0.3</v>
      </c>
      <c r="O417" s="94">
        <f>N417-M417</f>
        <v>0.3</v>
      </c>
      <c r="P417" s="3"/>
      <c r="Q417" s="29"/>
      <c r="R417" s="22"/>
      <c r="S417" s="3"/>
      <c r="U417" s="104"/>
    </row>
    <row r="418" spans="1:21" ht="12.75" customHeight="1" x14ac:dyDescent="0.2">
      <c r="L418" s="114"/>
      <c r="M418" s="3"/>
      <c r="N418" s="3"/>
      <c r="O418" s="3"/>
    </row>
    <row r="419" spans="1:21" ht="12.75" customHeight="1" x14ac:dyDescent="0.2">
      <c r="L419" s="114"/>
      <c r="M419" s="3"/>
      <c r="N419" s="3"/>
      <c r="O419" s="3"/>
    </row>
    <row r="420" spans="1:21" s="222" customFormat="1" ht="26.25" customHeight="1" x14ac:dyDescent="0.4">
      <c r="A420" s="164"/>
      <c r="B420" s="307" t="s">
        <v>99</v>
      </c>
      <c r="C420" s="307"/>
      <c r="D420" s="307"/>
      <c r="E420" s="307"/>
      <c r="F420" s="307"/>
      <c r="G420" s="307"/>
      <c r="H420" s="307"/>
      <c r="I420" s="307"/>
      <c r="J420" s="307"/>
      <c r="K420" s="307"/>
      <c r="L420" s="223" t="s">
        <v>84</v>
      </c>
      <c r="M420" s="3"/>
      <c r="N420" s="29"/>
      <c r="O420" s="3"/>
      <c r="P420" s="29"/>
      <c r="Q420" s="29"/>
      <c r="R420" s="29"/>
    </row>
    <row r="421" spans="1:21" ht="20.25" customHeight="1" x14ac:dyDescent="0.2">
      <c r="A421" s="319" t="s">
        <v>10</v>
      </c>
      <c r="B421" s="301" t="s">
        <v>100</v>
      </c>
      <c r="C421" s="302"/>
      <c r="D421" s="302"/>
      <c r="E421" s="302"/>
      <c r="F421" s="302"/>
      <c r="G421" s="302"/>
      <c r="H421" s="302"/>
      <c r="I421" s="302"/>
      <c r="J421" s="302"/>
      <c r="K421" s="303"/>
      <c r="L421" s="304" t="s">
        <v>11</v>
      </c>
      <c r="M421" s="296" t="s">
        <v>3</v>
      </c>
      <c r="N421" s="296" t="s">
        <v>4</v>
      </c>
      <c r="O421" s="306" t="s">
        <v>5</v>
      </c>
      <c r="P421" s="296" t="s">
        <v>6</v>
      </c>
      <c r="Q421" s="294" t="s">
        <v>7</v>
      </c>
      <c r="R421" s="294" t="s">
        <v>8</v>
      </c>
      <c r="S421" s="296" t="s">
        <v>101</v>
      </c>
    </row>
    <row r="422" spans="1:21" ht="15.75" customHeight="1" x14ac:dyDescent="0.25">
      <c r="A422" s="320"/>
      <c r="B422" s="58" t="s">
        <v>102</v>
      </c>
      <c r="C422" s="58" t="s">
        <v>103</v>
      </c>
      <c r="D422" s="58" t="s">
        <v>104</v>
      </c>
      <c r="E422" s="58" t="s">
        <v>105</v>
      </c>
      <c r="F422" s="58" t="s">
        <v>106</v>
      </c>
      <c r="G422" s="58" t="s">
        <v>107</v>
      </c>
      <c r="H422" s="58" t="s">
        <v>108</v>
      </c>
      <c r="I422" s="58" t="s">
        <v>109</v>
      </c>
      <c r="J422" s="58" t="s">
        <v>110</v>
      </c>
      <c r="K422" s="58" t="s">
        <v>135</v>
      </c>
      <c r="L422" s="305"/>
      <c r="M422" s="295"/>
      <c r="N422" s="295"/>
      <c r="O422" s="295"/>
      <c r="P422" s="295"/>
      <c r="Q422" s="295"/>
      <c r="R422" s="295"/>
      <c r="S422" s="295"/>
      <c r="U422" s="104"/>
    </row>
    <row r="423" spans="1:21" ht="15.75" customHeight="1" x14ac:dyDescent="0.25">
      <c r="A423" s="58">
        <v>1202</v>
      </c>
      <c r="B423" s="154">
        <v>38</v>
      </c>
      <c r="C423" s="154"/>
      <c r="D423" s="154"/>
      <c r="E423" s="154"/>
      <c r="F423" s="154"/>
      <c r="G423" s="154"/>
      <c r="H423" s="154"/>
      <c r="I423" s="154"/>
      <c r="J423" s="154"/>
      <c r="K423" s="154"/>
      <c r="L423" s="144"/>
      <c r="M423" s="234"/>
      <c r="N423" s="235"/>
      <c r="O423" s="236"/>
      <c r="P423" s="243"/>
      <c r="Q423" s="63">
        <f>B423</f>
        <v>38</v>
      </c>
      <c r="R423" s="244"/>
      <c r="S423" s="243"/>
      <c r="U423" s="104"/>
    </row>
    <row r="424" spans="1:21" ht="15.75" customHeight="1" x14ac:dyDescent="0.25">
      <c r="A424" s="58">
        <v>1301</v>
      </c>
      <c r="B424" s="154"/>
      <c r="C424" s="154">
        <v>32</v>
      </c>
      <c r="D424" s="154"/>
      <c r="E424" s="154"/>
      <c r="F424" s="154"/>
      <c r="G424" s="154"/>
      <c r="H424" s="154"/>
      <c r="I424" s="154"/>
      <c r="J424" s="154"/>
      <c r="K424" s="154"/>
      <c r="L424" s="144"/>
      <c r="M424" s="237"/>
      <c r="N424" s="129"/>
      <c r="O424" s="238"/>
      <c r="P424" s="67">
        <f>IF(C424=0,"",C424/B423)</f>
        <v>0.84210526315789469</v>
      </c>
      <c r="Q424" s="68">
        <v>32</v>
      </c>
      <c r="R424" s="245">
        <f t="shared" ref="R424:R432" si="53">IF(Q424=0,"",Q424/Q423)</f>
        <v>0.84210526315789469</v>
      </c>
      <c r="S424" s="245">
        <f t="shared" ref="S424:S432" si="54">IF(Q424=0,"",100%-R424)</f>
        <v>0.15789473684210531</v>
      </c>
      <c r="U424" s="104"/>
    </row>
    <row r="425" spans="1:21" ht="15.75" customHeight="1" x14ac:dyDescent="0.25">
      <c r="A425" s="58">
        <v>1302</v>
      </c>
      <c r="B425" s="154"/>
      <c r="C425" s="154"/>
      <c r="D425" s="154">
        <v>31</v>
      </c>
      <c r="E425" s="154"/>
      <c r="F425" s="154"/>
      <c r="G425" s="154"/>
      <c r="H425" s="154"/>
      <c r="I425" s="154"/>
      <c r="J425" s="154"/>
      <c r="K425" s="154"/>
      <c r="L425" s="144"/>
      <c r="M425" s="237"/>
      <c r="N425" s="129"/>
      <c r="O425" s="238"/>
      <c r="P425" s="67">
        <f>IF(D425=0,"",D425/C424)</f>
        <v>0.96875</v>
      </c>
      <c r="Q425" s="68">
        <v>32</v>
      </c>
      <c r="R425" s="245">
        <f t="shared" si="53"/>
        <v>1</v>
      </c>
      <c r="S425" s="245">
        <f t="shared" si="54"/>
        <v>0</v>
      </c>
      <c r="U425" s="70">
        <f>Q425/Q423</f>
        <v>0.84210526315789469</v>
      </c>
    </row>
    <row r="426" spans="1:21" ht="15.75" customHeight="1" x14ac:dyDescent="0.25">
      <c r="A426" s="58">
        <v>1401</v>
      </c>
      <c r="B426" s="154"/>
      <c r="C426" s="154"/>
      <c r="D426" s="154"/>
      <c r="E426" s="154">
        <v>28</v>
      </c>
      <c r="F426" s="154"/>
      <c r="G426" s="154"/>
      <c r="H426" s="154"/>
      <c r="I426" s="154"/>
      <c r="J426" s="154"/>
      <c r="K426" s="154"/>
      <c r="L426" s="144"/>
      <c r="M426" s="237"/>
      <c r="N426" s="129"/>
      <c r="O426" s="238"/>
      <c r="P426" s="67">
        <f>IF(E426=0,"",E426/D425)</f>
        <v>0.90322580645161288</v>
      </c>
      <c r="Q426" s="68">
        <v>31</v>
      </c>
      <c r="R426" s="245">
        <f t="shared" si="53"/>
        <v>0.96875</v>
      </c>
      <c r="S426" s="245">
        <f t="shared" si="54"/>
        <v>3.125E-2</v>
      </c>
      <c r="U426" s="104"/>
    </row>
    <row r="427" spans="1:21" ht="15.75" customHeight="1" x14ac:dyDescent="0.25">
      <c r="A427" s="58">
        <v>1402</v>
      </c>
      <c r="B427" s="154"/>
      <c r="C427" s="154"/>
      <c r="D427" s="154"/>
      <c r="E427" s="154"/>
      <c r="F427" s="154">
        <v>24</v>
      </c>
      <c r="G427" s="154"/>
      <c r="H427" s="154"/>
      <c r="I427" s="154"/>
      <c r="J427" s="154"/>
      <c r="K427" s="154"/>
      <c r="L427" s="144"/>
      <c r="M427" s="237"/>
      <c r="N427" s="129"/>
      <c r="O427" s="238"/>
      <c r="P427" s="67">
        <f>IF(F427=0,"",F427/E426)</f>
        <v>0.8571428571428571</v>
      </c>
      <c r="Q427" s="68">
        <v>31</v>
      </c>
      <c r="R427" s="245">
        <f t="shared" si="53"/>
        <v>1</v>
      </c>
      <c r="S427" s="245">
        <f t="shared" si="54"/>
        <v>0</v>
      </c>
      <c r="U427" s="104"/>
    </row>
    <row r="428" spans="1:21" ht="15.75" customHeight="1" x14ac:dyDescent="0.25">
      <c r="A428" s="58">
        <v>1501</v>
      </c>
      <c r="B428" s="154"/>
      <c r="C428" s="154"/>
      <c r="D428" s="154"/>
      <c r="E428" s="154"/>
      <c r="F428" s="154"/>
      <c r="G428" s="154">
        <v>24</v>
      </c>
      <c r="H428" s="154"/>
      <c r="I428" s="154"/>
      <c r="J428" s="154"/>
      <c r="K428" s="154"/>
      <c r="L428" s="144"/>
      <c r="M428" s="237"/>
      <c r="N428" s="129"/>
      <c r="O428" s="238"/>
      <c r="P428" s="67">
        <f>IF(G428=0,"",G428/F427)</f>
        <v>1</v>
      </c>
      <c r="Q428" s="68">
        <v>31</v>
      </c>
      <c r="R428" s="245">
        <f t="shared" si="53"/>
        <v>1</v>
      </c>
      <c r="S428" s="245">
        <f t="shared" si="54"/>
        <v>0</v>
      </c>
      <c r="U428" s="104"/>
    </row>
    <row r="429" spans="1:21" ht="15.75" customHeight="1" x14ac:dyDescent="0.25">
      <c r="A429" s="58">
        <v>1502</v>
      </c>
      <c r="B429" s="154"/>
      <c r="C429" s="154"/>
      <c r="D429" s="154"/>
      <c r="E429" s="154"/>
      <c r="F429" s="154"/>
      <c r="G429" s="154"/>
      <c r="H429" s="154">
        <v>21</v>
      </c>
      <c r="I429" s="154"/>
      <c r="J429" s="154"/>
      <c r="K429" s="154"/>
      <c r="L429" s="144"/>
      <c r="M429" s="237"/>
      <c r="N429" s="129"/>
      <c r="O429" s="238"/>
      <c r="P429" s="67">
        <f>IF(H429=0,"",H429/G428)</f>
        <v>0.875</v>
      </c>
      <c r="Q429" s="68">
        <v>29</v>
      </c>
      <c r="R429" s="245">
        <f t="shared" si="53"/>
        <v>0.93548387096774188</v>
      </c>
      <c r="S429" s="245">
        <f t="shared" si="54"/>
        <v>6.4516129032258118E-2</v>
      </c>
      <c r="U429" s="104"/>
    </row>
    <row r="430" spans="1:21" ht="15.75" customHeight="1" x14ac:dyDescent="0.25">
      <c r="A430" s="58">
        <v>1601</v>
      </c>
      <c r="B430" s="154"/>
      <c r="C430" s="154"/>
      <c r="D430" s="154"/>
      <c r="E430" s="154"/>
      <c r="F430" s="154"/>
      <c r="G430" s="154"/>
      <c r="H430" s="154"/>
      <c r="I430" s="154">
        <v>21</v>
      </c>
      <c r="J430" s="154"/>
      <c r="K430" s="154"/>
      <c r="L430" s="144"/>
      <c r="M430" s="237"/>
      <c r="N430" s="129"/>
      <c r="O430" s="238"/>
      <c r="P430" s="67">
        <f>IF(I430=0,"",I430/H429)</f>
        <v>1</v>
      </c>
      <c r="Q430" s="68">
        <v>29</v>
      </c>
      <c r="R430" s="245">
        <f t="shared" si="53"/>
        <v>1</v>
      </c>
      <c r="S430" s="245">
        <f t="shared" si="54"/>
        <v>0</v>
      </c>
      <c r="U430" s="104"/>
    </row>
    <row r="431" spans="1:21" ht="15.75" customHeight="1" x14ac:dyDescent="0.25">
      <c r="A431" s="58">
        <v>1602</v>
      </c>
      <c r="B431" s="154"/>
      <c r="C431" s="154"/>
      <c r="D431" s="154"/>
      <c r="E431" s="154"/>
      <c r="F431" s="154"/>
      <c r="G431" s="154"/>
      <c r="H431" s="154"/>
      <c r="I431" s="154"/>
      <c r="J431" s="154">
        <v>21</v>
      </c>
      <c r="K431" s="154"/>
      <c r="L431" s="144"/>
      <c r="M431" s="237"/>
      <c r="N431" s="129"/>
      <c r="O431" s="238"/>
      <c r="P431" s="67">
        <f>IF(J431=0,"",J431/I430)</f>
        <v>1</v>
      </c>
      <c r="Q431" s="68">
        <v>29</v>
      </c>
      <c r="R431" s="245">
        <f t="shared" si="53"/>
        <v>1</v>
      </c>
      <c r="S431" s="245">
        <f t="shared" si="54"/>
        <v>0</v>
      </c>
      <c r="U431" s="104"/>
    </row>
    <row r="432" spans="1:21" ht="15.75" customHeight="1" x14ac:dyDescent="0.25">
      <c r="A432" s="58">
        <v>1701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54">
        <v>21</v>
      </c>
      <c r="L432" s="144">
        <v>21</v>
      </c>
      <c r="M432" s="237"/>
      <c r="N432" s="129"/>
      <c r="O432" s="238"/>
      <c r="P432" s="67">
        <f>IF(K432=0,"",K432/J431)</f>
        <v>1</v>
      </c>
      <c r="Q432" s="68">
        <v>28</v>
      </c>
      <c r="R432" s="245">
        <f t="shared" si="53"/>
        <v>0.96551724137931039</v>
      </c>
      <c r="S432" s="245">
        <f t="shared" si="54"/>
        <v>3.4482758620689613E-2</v>
      </c>
      <c r="U432" s="104"/>
    </row>
    <row r="433" spans="1:21" ht="15.75" customHeight="1" x14ac:dyDescent="0.25">
      <c r="A433" s="58">
        <v>1702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54">
        <v>5</v>
      </c>
      <c r="L433" s="144">
        <v>5</v>
      </c>
      <c r="M433" s="237"/>
      <c r="N433" s="129"/>
      <c r="O433" s="239"/>
      <c r="P433" s="246"/>
      <c r="Q433" s="109">
        <v>7</v>
      </c>
      <c r="R433" s="271"/>
      <c r="S433" s="246"/>
      <c r="U433" s="104"/>
    </row>
    <row r="434" spans="1:21" ht="15.75" customHeight="1" x14ac:dyDescent="0.25">
      <c r="A434" s="58">
        <v>1801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44">
        <v>1</v>
      </c>
      <c r="M434" s="237"/>
      <c r="N434" s="129"/>
      <c r="O434" s="239"/>
      <c r="P434" s="247"/>
      <c r="Q434" s="109"/>
      <c r="R434" s="248"/>
      <c r="S434" s="247"/>
      <c r="U434" s="104"/>
    </row>
    <row r="435" spans="1:21" ht="15.75" customHeight="1" x14ac:dyDescent="0.25">
      <c r="A435" s="58">
        <v>1802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54">
        <v>1</v>
      </c>
      <c r="L435" s="144">
        <v>1</v>
      </c>
      <c r="M435" s="237"/>
      <c r="N435" s="129"/>
      <c r="O435" s="239"/>
      <c r="P435" s="247"/>
      <c r="Q435" s="109"/>
      <c r="R435" s="248"/>
      <c r="S435" s="247"/>
      <c r="U435" s="104"/>
    </row>
    <row r="436" spans="1:21" ht="15.75" customHeight="1" x14ac:dyDescent="0.25">
      <c r="A436" s="58">
        <v>1901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44"/>
      <c r="M436" s="237"/>
      <c r="N436" s="129"/>
      <c r="O436" s="239"/>
      <c r="P436" s="129"/>
      <c r="Q436" s="239"/>
      <c r="R436" s="124"/>
      <c r="S436" s="247"/>
      <c r="U436" s="104"/>
    </row>
    <row r="437" spans="1:21" ht="15.75" customHeight="1" x14ac:dyDescent="0.25">
      <c r="A437" s="58">
        <v>1902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44"/>
      <c r="M437" s="237"/>
      <c r="N437" s="129"/>
      <c r="O437" s="239"/>
      <c r="P437" s="197" t="s">
        <v>83</v>
      </c>
      <c r="Q437" s="82">
        <v>28</v>
      </c>
      <c r="R437" s="111">
        <f>L440</f>
        <v>28</v>
      </c>
      <c r="S437" s="199" t="s">
        <v>11</v>
      </c>
      <c r="U437" s="104"/>
    </row>
    <row r="438" spans="1:21" ht="15.75" customHeight="1" x14ac:dyDescent="0.25">
      <c r="A438" s="58">
        <v>2001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44"/>
      <c r="M438" s="237"/>
      <c r="N438" s="129"/>
      <c r="O438" s="239"/>
      <c r="P438" s="198" t="s">
        <v>85</v>
      </c>
      <c r="Q438" s="86">
        <f>IF(Q437/B423=0,"",Q437/B423)</f>
        <v>0.73684210526315785</v>
      </c>
      <c r="R438" s="112">
        <f>IF(Q437/R437=0,"",Q437/R437)</f>
        <v>1</v>
      </c>
      <c r="S438" s="200" t="s">
        <v>86</v>
      </c>
      <c r="U438" s="104"/>
    </row>
    <row r="439" spans="1:21" ht="15.75" customHeight="1" x14ac:dyDescent="0.25">
      <c r="A439" s="58">
        <v>2002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44"/>
      <c r="M439" s="240"/>
      <c r="N439" s="241"/>
      <c r="O439" s="242"/>
      <c r="P439" s="90"/>
      <c r="Q439" s="91"/>
      <c r="R439" s="91"/>
      <c r="S439" s="113"/>
      <c r="U439" s="104"/>
    </row>
    <row r="440" spans="1:21" ht="18" customHeight="1" x14ac:dyDescent="0.25">
      <c r="A440" s="28"/>
      <c r="B440" s="335" t="s">
        <v>111</v>
      </c>
      <c r="C440" s="335"/>
      <c r="D440" s="335"/>
      <c r="E440" s="335"/>
      <c r="F440" s="335"/>
      <c r="G440" s="335"/>
      <c r="H440" s="335"/>
      <c r="I440" s="335"/>
      <c r="J440" s="335"/>
      <c r="K440" s="335"/>
      <c r="L440" s="93">
        <f>SUM(L423:L436)</f>
        <v>28</v>
      </c>
      <c r="M440" s="94">
        <f>IF(SUM(L429:L432)=0,"0%",SUM(L429:L432)/B423)</f>
        <v>0.55263157894736847</v>
      </c>
      <c r="N440" s="94">
        <f>IF(L440=0,"",L440/B423)</f>
        <v>0.73684210526315785</v>
      </c>
      <c r="O440" s="94">
        <f>N440-M440</f>
        <v>0.18421052631578938</v>
      </c>
      <c r="P440" s="3"/>
      <c r="Q440" s="29"/>
      <c r="R440" s="22"/>
      <c r="S440" s="3"/>
      <c r="U440" s="104"/>
    </row>
    <row r="441" spans="1:21" ht="12.75" customHeight="1" x14ac:dyDescent="0.2">
      <c r="L441" s="114"/>
      <c r="M441" s="3"/>
      <c r="O441" s="3"/>
    </row>
    <row r="442" spans="1:21" ht="12.75" customHeight="1" x14ac:dyDescent="0.2">
      <c r="L442" s="114"/>
      <c r="M442" s="3"/>
      <c r="O442" s="3"/>
    </row>
    <row r="443" spans="1:21" s="222" customFormat="1" ht="26.25" customHeight="1" x14ac:dyDescent="0.4">
      <c r="A443" s="164"/>
      <c r="B443" s="307" t="s">
        <v>99</v>
      </c>
      <c r="C443" s="307"/>
      <c r="D443" s="307"/>
      <c r="E443" s="307"/>
      <c r="F443" s="307"/>
      <c r="G443" s="307"/>
      <c r="H443" s="307"/>
      <c r="I443" s="307"/>
      <c r="J443" s="307"/>
      <c r="K443" s="307"/>
      <c r="L443" s="223" t="s">
        <v>87</v>
      </c>
      <c r="M443" s="3"/>
      <c r="N443" s="29"/>
      <c r="O443" s="3"/>
      <c r="P443" s="29"/>
      <c r="Q443" s="29"/>
      <c r="R443" s="29"/>
    </row>
    <row r="444" spans="1:21" ht="20.25" customHeight="1" x14ac:dyDescent="0.2">
      <c r="A444" s="319" t="s">
        <v>10</v>
      </c>
      <c r="B444" s="301" t="s">
        <v>100</v>
      </c>
      <c r="C444" s="302"/>
      <c r="D444" s="302"/>
      <c r="E444" s="302"/>
      <c r="F444" s="302"/>
      <c r="G444" s="302"/>
      <c r="H444" s="302"/>
      <c r="I444" s="302"/>
      <c r="J444" s="302"/>
      <c r="K444" s="303"/>
      <c r="L444" s="304" t="s">
        <v>11</v>
      </c>
      <c r="M444" s="296" t="s">
        <v>3</v>
      </c>
      <c r="N444" s="296" t="s">
        <v>4</v>
      </c>
      <c r="O444" s="306" t="s">
        <v>5</v>
      </c>
      <c r="P444" s="296" t="s">
        <v>6</v>
      </c>
      <c r="Q444" s="294" t="s">
        <v>7</v>
      </c>
      <c r="R444" s="294" t="s">
        <v>8</v>
      </c>
      <c r="S444" s="296" t="s">
        <v>101</v>
      </c>
    </row>
    <row r="445" spans="1:21" ht="15.75" customHeight="1" x14ac:dyDescent="0.25">
      <c r="A445" s="320"/>
      <c r="B445" s="58" t="s">
        <v>102</v>
      </c>
      <c r="C445" s="58" t="s">
        <v>103</v>
      </c>
      <c r="D445" s="58" t="s">
        <v>104</v>
      </c>
      <c r="E445" s="58" t="s">
        <v>105</v>
      </c>
      <c r="F445" s="58" t="s">
        <v>106</v>
      </c>
      <c r="G445" s="58" t="s">
        <v>107</v>
      </c>
      <c r="H445" s="58" t="s">
        <v>108</v>
      </c>
      <c r="I445" s="58" t="s">
        <v>109</v>
      </c>
      <c r="J445" s="58" t="s">
        <v>110</v>
      </c>
      <c r="K445" s="58" t="s">
        <v>137</v>
      </c>
      <c r="L445" s="305"/>
      <c r="M445" s="295"/>
      <c r="N445" s="295"/>
      <c r="O445" s="295"/>
      <c r="P445" s="295"/>
      <c r="Q445" s="295"/>
      <c r="R445" s="295"/>
      <c r="S445" s="295"/>
      <c r="U445" s="104"/>
    </row>
    <row r="446" spans="1:21" ht="15.75" customHeight="1" x14ac:dyDescent="0.25">
      <c r="A446" s="58">
        <v>1301</v>
      </c>
      <c r="B446" s="154">
        <v>42</v>
      </c>
      <c r="C446" s="154"/>
      <c r="D446" s="154"/>
      <c r="E446" s="154"/>
      <c r="F446" s="154"/>
      <c r="G446" s="154"/>
      <c r="H446" s="154"/>
      <c r="I446" s="154"/>
      <c r="J446" s="154"/>
      <c r="K446" s="154"/>
      <c r="L446" s="144"/>
      <c r="M446" s="234"/>
      <c r="N446" s="235"/>
      <c r="O446" s="236"/>
      <c r="P446" s="243"/>
      <c r="Q446" s="63">
        <f>B446</f>
        <v>42</v>
      </c>
      <c r="R446" s="244"/>
      <c r="S446" s="243"/>
      <c r="U446" s="104"/>
    </row>
    <row r="447" spans="1:21" ht="15.75" customHeight="1" x14ac:dyDescent="0.25">
      <c r="A447" s="58">
        <v>1302</v>
      </c>
      <c r="B447" s="154"/>
      <c r="C447" s="154">
        <v>29</v>
      </c>
      <c r="D447" s="154"/>
      <c r="E447" s="154"/>
      <c r="F447" s="154"/>
      <c r="G447" s="154"/>
      <c r="H447" s="154"/>
      <c r="I447" s="154"/>
      <c r="J447" s="154"/>
      <c r="K447" s="154"/>
      <c r="L447" s="144"/>
      <c r="M447" s="237"/>
      <c r="N447" s="129"/>
      <c r="O447" s="238"/>
      <c r="P447" s="67">
        <f>IF(C447=0,"",C447/B446)</f>
        <v>0.69047619047619047</v>
      </c>
      <c r="Q447" s="68">
        <v>32</v>
      </c>
      <c r="R447" s="245">
        <f t="shared" ref="R447:R455" si="55">IF(Q447=0,"",Q447/Q446)</f>
        <v>0.76190476190476186</v>
      </c>
      <c r="S447" s="245">
        <f t="shared" ref="S447:S455" si="56">IF(Q447=0,"",100%-R447)</f>
        <v>0.23809523809523814</v>
      </c>
      <c r="U447" s="104"/>
    </row>
    <row r="448" spans="1:21" ht="15.75" customHeight="1" x14ac:dyDescent="0.25">
      <c r="A448" s="58">
        <v>1401</v>
      </c>
      <c r="B448" s="154"/>
      <c r="C448" s="154"/>
      <c r="D448" s="154">
        <v>27</v>
      </c>
      <c r="E448" s="154"/>
      <c r="F448" s="154"/>
      <c r="G448" s="154"/>
      <c r="H448" s="154"/>
      <c r="I448" s="154"/>
      <c r="J448" s="154"/>
      <c r="K448" s="154"/>
      <c r="L448" s="144"/>
      <c r="M448" s="237"/>
      <c r="N448" s="129"/>
      <c r="O448" s="238"/>
      <c r="P448" s="67">
        <f>IF(D448=0,"",D448/C447)</f>
        <v>0.93103448275862066</v>
      </c>
      <c r="Q448" s="68">
        <v>32</v>
      </c>
      <c r="R448" s="245">
        <f t="shared" si="55"/>
        <v>1</v>
      </c>
      <c r="S448" s="245">
        <f t="shared" si="56"/>
        <v>0</v>
      </c>
      <c r="U448" s="70">
        <f>Q448/Q446</f>
        <v>0.76190476190476186</v>
      </c>
    </row>
    <row r="449" spans="1:21" ht="15.75" customHeight="1" x14ac:dyDescent="0.25">
      <c r="A449" s="58">
        <v>1402</v>
      </c>
      <c r="B449" s="154"/>
      <c r="C449" s="154"/>
      <c r="D449" s="154"/>
      <c r="E449" s="154">
        <v>25</v>
      </c>
      <c r="F449" s="154"/>
      <c r="G449" s="154"/>
      <c r="H449" s="154"/>
      <c r="I449" s="154"/>
      <c r="J449" s="154"/>
      <c r="K449" s="154"/>
      <c r="L449" s="144"/>
      <c r="M449" s="237"/>
      <c r="N449" s="129"/>
      <c r="O449" s="238"/>
      <c r="P449" s="67">
        <f>IF(E449=0,"",E449/D448)</f>
        <v>0.92592592592592593</v>
      </c>
      <c r="Q449" s="68">
        <v>29</v>
      </c>
      <c r="R449" s="245">
        <f t="shared" si="55"/>
        <v>0.90625</v>
      </c>
      <c r="S449" s="245">
        <f t="shared" si="56"/>
        <v>9.375E-2</v>
      </c>
      <c r="U449" s="104"/>
    </row>
    <row r="450" spans="1:21" ht="15.75" customHeight="1" x14ac:dyDescent="0.25">
      <c r="A450" s="58">
        <v>1501</v>
      </c>
      <c r="B450" s="154"/>
      <c r="C450" s="154"/>
      <c r="D450" s="154"/>
      <c r="E450" s="154"/>
      <c r="F450" s="154">
        <v>23</v>
      </c>
      <c r="G450" s="154"/>
      <c r="H450" s="154"/>
      <c r="I450" s="154"/>
      <c r="J450" s="154"/>
      <c r="K450" s="154"/>
      <c r="L450" s="144"/>
      <c r="M450" s="237"/>
      <c r="N450" s="129"/>
      <c r="O450" s="238"/>
      <c r="P450" s="67">
        <f>IF(F450=0,"",F450/E449)</f>
        <v>0.92</v>
      </c>
      <c r="Q450" s="68">
        <v>29</v>
      </c>
      <c r="R450" s="245">
        <f t="shared" si="55"/>
        <v>1</v>
      </c>
      <c r="S450" s="245">
        <f t="shared" si="56"/>
        <v>0</v>
      </c>
      <c r="U450" s="104"/>
    </row>
    <row r="451" spans="1:21" ht="15.75" customHeight="1" x14ac:dyDescent="0.25">
      <c r="A451" s="58">
        <v>1502</v>
      </c>
      <c r="B451" s="154"/>
      <c r="C451" s="154"/>
      <c r="D451" s="154"/>
      <c r="E451" s="154"/>
      <c r="F451" s="154"/>
      <c r="G451" s="154">
        <v>19</v>
      </c>
      <c r="H451" s="154"/>
      <c r="I451" s="154"/>
      <c r="J451" s="154"/>
      <c r="K451" s="154"/>
      <c r="L451" s="144"/>
      <c r="M451" s="237"/>
      <c r="N451" s="129"/>
      <c r="O451" s="238"/>
      <c r="P451" s="67">
        <f>IF(G451=0,"",G451/F450)</f>
        <v>0.82608695652173914</v>
      </c>
      <c r="Q451" s="68">
        <v>24</v>
      </c>
      <c r="R451" s="245">
        <f t="shared" si="55"/>
        <v>0.82758620689655171</v>
      </c>
      <c r="S451" s="245">
        <f t="shared" si="56"/>
        <v>0.17241379310344829</v>
      </c>
      <c r="U451" s="104"/>
    </row>
    <row r="452" spans="1:21" ht="15.75" customHeight="1" x14ac:dyDescent="0.25">
      <c r="A452" s="58">
        <v>1601</v>
      </c>
      <c r="B452" s="154"/>
      <c r="C452" s="154"/>
      <c r="D452" s="154"/>
      <c r="E452" s="154"/>
      <c r="F452" s="154"/>
      <c r="G452" s="154"/>
      <c r="H452" s="154">
        <v>18</v>
      </c>
      <c r="I452" s="154"/>
      <c r="J452" s="154"/>
      <c r="K452" s="154"/>
      <c r="L452" s="144">
        <v>1</v>
      </c>
      <c r="M452" s="237"/>
      <c r="N452" s="129"/>
      <c r="O452" s="238"/>
      <c r="P452" s="67">
        <f>IF(H452=0,"",H452/G451)</f>
        <v>0.94736842105263153</v>
      </c>
      <c r="Q452" s="68">
        <v>24</v>
      </c>
      <c r="R452" s="245">
        <f t="shared" si="55"/>
        <v>1</v>
      </c>
      <c r="S452" s="245">
        <f t="shared" si="56"/>
        <v>0</v>
      </c>
      <c r="U452" s="104"/>
    </row>
    <row r="453" spans="1:21" ht="15.75" customHeight="1" x14ac:dyDescent="0.25">
      <c r="A453" s="58">
        <v>1602</v>
      </c>
      <c r="B453" s="154"/>
      <c r="C453" s="154"/>
      <c r="D453" s="154"/>
      <c r="E453" s="154"/>
      <c r="F453" s="154"/>
      <c r="G453" s="154"/>
      <c r="H453" s="154"/>
      <c r="I453" s="154">
        <v>18</v>
      </c>
      <c r="J453" s="154"/>
      <c r="K453" s="154"/>
      <c r="L453" s="144"/>
      <c r="M453" s="237"/>
      <c r="N453" s="129"/>
      <c r="O453" s="238"/>
      <c r="P453" s="67">
        <f>IF(I453=0,"",I453/H452)</f>
        <v>1</v>
      </c>
      <c r="Q453" s="68">
        <v>24</v>
      </c>
      <c r="R453" s="245">
        <f t="shared" si="55"/>
        <v>1</v>
      </c>
      <c r="S453" s="245">
        <f t="shared" si="56"/>
        <v>0</v>
      </c>
      <c r="U453" s="104"/>
    </row>
    <row r="454" spans="1:21" ht="15.75" customHeight="1" x14ac:dyDescent="0.25">
      <c r="A454" s="58">
        <v>1701</v>
      </c>
      <c r="B454" s="154"/>
      <c r="C454" s="154"/>
      <c r="D454" s="154"/>
      <c r="E454" s="154"/>
      <c r="F454" s="154"/>
      <c r="G454" s="154"/>
      <c r="H454" s="154"/>
      <c r="I454" s="154"/>
      <c r="J454" s="154">
        <v>14</v>
      </c>
      <c r="K454" s="154"/>
      <c r="L454" s="144">
        <v>2</v>
      </c>
      <c r="M454" s="237"/>
      <c r="N454" s="129"/>
      <c r="O454" s="238"/>
      <c r="P454" s="67">
        <f>IF(J454=0,"",J454/I453)</f>
        <v>0.77777777777777779</v>
      </c>
      <c r="Q454" s="68">
        <v>23</v>
      </c>
      <c r="R454" s="245">
        <f t="shared" si="55"/>
        <v>0.95833333333333337</v>
      </c>
      <c r="S454" s="245">
        <f t="shared" si="56"/>
        <v>4.166666666666663E-2</v>
      </c>
      <c r="U454" s="104"/>
    </row>
    <row r="455" spans="1:21" ht="15.75" customHeight="1" x14ac:dyDescent="0.25">
      <c r="A455" s="58">
        <v>1702</v>
      </c>
      <c r="B455" s="154"/>
      <c r="C455" s="154"/>
      <c r="D455" s="154"/>
      <c r="E455" s="154"/>
      <c r="F455" s="154"/>
      <c r="G455" s="154"/>
      <c r="H455" s="154"/>
      <c r="I455" s="154"/>
      <c r="J455" s="154"/>
      <c r="K455" s="154">
        <v>13</v>
      </c>
      <c r="L455" s="144">
        <v>13</v>
      </c>
      <c r="M455" s="237"/>
      <c r="N455" s="129"/>
      <c r="O455" s="238"/>
      <c r="P455" s="67">
        <f>IF(K455=0,"",K455/J454)</f>
        <v>0.9285714285714286</v>
      </c>
      <c r="Q455" s="68">
        <v>22</v>
      </c>
      <c r="R455" s="245">
        <f t="shared" si="55"/>
        <v>0.95652173913043481</v>
      </c>
      <c r="S455" s="245">
        <f t="shared" si="56"/>
        <v>4.3478260869565188E-2</v>
      </c>
      <c r="U455" s="104"/>
    </row>
    <row r="456" spans="1:21" ht="15.75" customHeight="1" x14ac:dyDescent="0.25">
      <c r="A456" s="58">
        <v>1801</v>
      </c>
      <c r="B456" s="154"/>
      <c r="C456" s="154"/>
      <c r="D456" s="154"/>
      <c r="E456" s="154"/>
      <c r="F456" s="154"/>
      <c r="G456" s="154"/>
      <c r="H456" s="154"/>
      <c r="I456" s="154"/>
      <c r="J456" s="154"/>
      <c r="K456" s="154">
        <v>4</v>
      </c>
      <c r="L456" s="144">
        <v>4</v>
      </c>
      <c r="M456" s="237"/>
      <c r="N456" s="129"/>
      <c r="O456" s="239"/>
      <c r="P456" s="246"/>
      <c r="Q456" s="109">
        <v>14</v>
      </c>
      <c r="R456" s="271"/>
      <c r="S456" s="246"/>
      <c r="U456" s="104"/>
    </row>
    <row r="457" spans="1:21" ht="15.75" customHeight="1" x14ac:dyDescent="0.25">
      <c r="A457" s="58">
        <v>1802</v>
      </c>
      <c r="B457" s="154"/>
      <c r="C457" s="154"/>
      <c r="D457" s="154"/>
      <c r="E457" s="154"/>
      <c r="F457" s="154"/>
      <c r="G457" s="154"/>
      <c r="H457" s="154"/>
      <c r="I457" s="154"/>
      <c r="J457" s="154"/>
      <c r="K457" s="154">
        <v>2</v>
      </c>
      <c r="L457" s="144">
        <v>2</v>
      </c>
      <c r="M457" s="237"/>
      <c r="N457" s="129"/>
      <c r="O457" s="239"/>
      <c r="P457" s="247"/>
      <c r="Q457" s="109">
        <v>2</v>
      </c>
      <c r="R457" s="248"/>
      <c r="S457" s="247"/>
      <c r="U457" s="104"/>
    </row>
    <row r="458" spans="1:21" ht="15.75" customHeight="1" x14ac:dyDescent="0.25">
      <c r="A458" s="58">
        <v>1901</v>
      </c>
      <c r="B458" s="154"/>
      <c r="C458" s="154"/>
      <c r="D458" s="154"/>
      <c r="E458" s="154"/>
      <c r="F458" s="154"/>
      <c r="G458" s="154"/>
      <c r="H458" s="154"/>
      <c r="I458" s="154"/>
      <c r="J458" s="154"/>
      <c r="K458" s="154">
        <v>1</v>
      </c>
      <c r="L458" s="144">
        <v>1</v>
      </c>
      <c r="M458" s="237"/>
      <c r="N458" s="129"/>
      <c r="O458" s="239"/>
      <c r="P458" s="247"/>
      <c r="Q458" s="109">
        <v>2</v>
      </c>
      <c r="R458" s="248"/>
      <c r="S458" s="247"/>
      <c r="U458" s="104"/>
    </row>
    <row r="459" spans="1:21" ht="15.75" customHeight="1" x14ac:dyDescent="0.25">
      <c r="A459" s="58">
        <v>1902</v>
      </c>
      <c r="B459" s="154"/>
      <c r="C459" s="154"/>
      <c r="D459" s="154"/>
      <c r="E459" s="154"/>
      <c r="F459" s="154"/>
      <c r="G459" s="154"/>
      <c r="H459" s="154"/>
      <c r="I459" s="154"/>
      <c r="J459" s="154"/>
      <c r="K459" s="154">
        <v>1</v>
      </c>
      <c r="L459" s="144">
        <v>1</v>
      </c>
      <c r="M459" s="237"/>
      <c r="N459" s="129"/>
      <c r="O459" s="239"/>
      <c r="P459" s="129"/>
      <c r="Q459" s="239"/>
      <c r="R459" s="124"/>
      <c r="S459" s="247"/>
      <c r="U459" s="104"/>
    </row>
    <row r="460" spans="1:21" ht="15.75" customHeight="1" x14ac:dyDescent="0.25">
      <c r="A460" s="58">
        <v>2001</v>
      </c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44"/>
      <c r="M460" s="237"/>
      <c r="N460" s="129"/>
      <c r="O460" s="239"/>
      <c r="P460" s="197" t="s">
        <v>83</v>
      </c>
      <c r="Q460" s="82">
        <v>23</v>
      </c>
      <c r="R460" s="111">
        <f>L463</f>
        <v>24</v>
      </c>
      <c r="S460" s="199" t="s">
        <v>11</v>
      </c>
      <c r="U460" s="104"/>
    </row>
    <row r="461" spans="1:21" ht="15.75" customHeight="1" x14ac:dyDescent="0.25">
      <c r="A461" s="58">
        <v>2002</v>
      </c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44"/>
      <c r="M461" s="237"/>
      <c r="N461" s="129"/>
      <c r="O461" s="239"/>
      <c r="P461" s="198" t="s">
        <v>85</v>
      </c>
      <c r="Q461" s="86">
        <f>IF(Q460/B446=0,"",Q460/B446)</f>
        <v>0.54761904761904767</v>
      </c>
      <c r="R461" s="112">
        <f>IF(Q460/R460=0,"",Q460/R460)</f>
        <v>0.95833333333333337</v>
      </c>
      <c r="S461" s="200" t="s">
        <v>86</v>
      </c>
      <c r="U461" s="104"/>
    </row>
    <row r="462" spans="1:21" ht="15.75" customHeight="1" x14ac:dyDescent="0.25">
      <c r="A462" s="58">
        <v>2101</v>
      </c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44"/>
      <c r="M462" s="240"/>
      <c r="N462" s="241"/>
      <c r="O462" s="242"/>
      <c r="P462" s="90"/>
      <c r="Q462" s="91"/>
      <c r="R462" s="91"/>
      <c r="S462" s="113"/>
      <c r="U462" s="104"/>
    </row>
    <row r="463" spans="1:21" ht="18" customHeight="1" x14ac:dyDescent="0.25">
      <c r="A463" s="28"/>
      <c r="B463" s="335" t="s">
        <v>111</v>
      </c>
      <c r="C463" s="335"/>
      <c r="D463" s="335"/>
      <c r="E463" s="335"/>
      <c r="F463" s="335"/>
      <c r="G463" s="335"/>
      <c r="H463" s="335"/>
      <c r="I463" s="335"/>
      <c r="J463" s="335"/>
      <c r="K463" s="335"/>
      <c r="L463" s="93">
        <f>SUM(L446:L459)</f>
        <v>24</v>
      </c>
      <c r="M463" s="94">
        <f>IF(SUM(L452:L455)=0,"",SUM(L452:L455)/B446)</f>
        <v>0.38095238095238093</v>
      </c>
      <c r="N463" s="94">
        <f>IF(L463=0,"",L463/B446)</f>
        <v>0.5714285714285714</v>
      </c>
      <c r="O463" s="94">
        <f>IF(L454=0,"",N463-M463)</f>
        <v>0.19047619047619047</v>
      </c>
      <c r="P463" s="3"/>
      <c r="Q463" s="29"/>
      <c r="R463" s="22"/>
      <c r="S463" s="3"/>
      <c r="U463" s="104"/>
    </row>
    <row r="464" spans="1:21" ht="12.75" customHeight="1" x14ac:dyDescent="0.2">
      <c r="L464" s="114"/>
      <c r="M464" s="3"/>
      <c r="O464" s="3"/>
    </row>
    <row r="465" spans="1:21" ht="12.75" customHeight="1" x14ac:dyDescent="0.2">
      <c r="L465" s="114"/>
      <c r="M465" s="3"/>
      <c r="O465" s="3"/>
    </row>
    <row r="466" spans="1:21" s="222" customFormat="1" ht="26.25" customHeight="1" x14ac:dyDescent="0.4">
      <c r="A466" s="164"/>
      <c r="B466" s="307" t="s">
        <v>99</v>
      </c>
      <c r="C466" s="307"/>
      <c r="D466" s="307"/>
      <c r="E466" s="307"/>
      <c r="F466" s="307"/>
      <c r="G466" s="307"/>
      <c r="H466" s="307"/>
      <c r="I466" s="307"/>
      <c r="J466" s="307"/>
      <c r="K466" s="307"/>
      <c r="L466" s="223" t="s">
        <v>88</v>
      </c>
      <c r="M466" s="3"/>
      <c r="N466" s="3"/>
      <c r="O466" s="29"/>
      <c r="P466" s="3"/>
      <c r="Q466" s="29"/>
      <c r="R466" s="29"/>
      <c r="S466" s="29"/>
    </row>
    <row r="467" spans="1:21" ht="20.25" customHeight="1" x14ac:dyDescent="0.2">
      <c r="A467" s="319" t="s">
        <v>10</v>
      </c>
      <c r="B467" s="301" t="s">
        <v>100</v>
      </c>
      <c r="C467" s="302"/>
      <c r="D467" s="302"/>
      <c r="E467" s="302"/>
      <c r="F467" s="302"/>
      <c r="G467" s="302"/>
      <c r="H467" s="302"/>
      <c r="I467" s="302"/>
      <c r="J467" s="302"/>
      <c r="K467" s="303"/>
      <c r="L467" s="304" t="s">
        <v>11</v>
      </c>
      <c r="M467" s="296" t="s">
        <v>3</v>
      </c>
      <c r="N467" s="296" t="s">
        <v>4</v>
      </c>
      <c r="O467" s="306" t="s">
        <v>5</v>
      </c>
      <c r="P467" s="296" t="s">
        <v>6</v>
      </c>
      <c r="Q467" s="294" t="s">
        <v>7</v>
      </c>
      <c r="R467" s="294" t="s">
        <v>8</v>
      </c>
      <c r="S467" s="296" t="s">
        <v>101</v>
      </c>
    </row>
    <row r="468" spans="1:21" ht="15.75" customHeight="1" x14ac:dyDescent="0.25">
      <c r="A468" s="320"/>
      <c r="B468" s="58" t="s">
        <v>102</v>
      </c>
      <c r="C468" s="58" t="s">
        <v>103</v>
      </c>
      <c r="D468" s="58" t="s">
        <v>104</v>
      </c>
      <c r="E468" s="58" t="s">
        <v>105</v>
      </c>
      <c r="F468" s="58" t="s">
        <v>106</v>
      </c>
      <c r="G468" s="58" t="s">
        <v>107</v>
      </c>
      <c r="H468" s="58" t="s">
        <v>108</v>
      </c>
      <c r="I468" s="58" t="s">
        <v>109</v>
      </c>
      <c r="J468" s="58" t="s">
        <v>110</v>
      </c>
      <c r="K468" s="58" t="s">
        <v>137</v>
      </c>
      <c r="L468" s="305"/>
      <c r="M468" s="295"/>
      <c r="N468" s="295"/>
      <c r="O468" s="295"/>
      <c r="P468" s="295"/>
      <c r="Q468" s="295"/>
      <c r="R468" s="295"/>
      <c r="S468" s="295"/>
      <c r="U468" s="104"/>
    </row>
    <row r="469" spans="1:21" ht="15.75" customHeight="1" x14ac:dyDescent="0.25">
      <c r="A469" s="58">
        <v>1302</v>
      </c>
      <c r="B469" s="154">
        <v>36</v>
      </c>
      <c r="C469" s="154"/>
      <c r="D469" s="154"/>
      <c r="E469" s="154"/>
      <c r="F469" s="154"/>
      <c r="G469" s="154"/>
      <c r="H469" s="154"/>
      <c r="I469" s="154"/>
      <c r="J469" s="154"/>
      <c r="K469" s="154"/>
      <c r="L469" s="144"/>
      <c r="M469" s="234"/>
      <c r="N469" s="235"/>
      <c r="O469" s="236"/>
      <c r="P469" s="243"/>
      <c r="Q469" s="63">
        <f>B469</f>
        <v>36</v>
      </c>
      <c r="R469" s="244"/>
      <c r="S469" s="243"/>
      <c r="U469" s="104"/>
    </row>
    <row r="470" spans="1:21" ht="15.75" customHeight="1" x14ac:dyDescent="0.25">
      <c r="A470" s="58">
        <v>1401</v>
      </c>
      <c r="B470" s="154"/>
      <c r="C470" s="154">
        <v>29</v>
      </c>
      <c r="D470" s="154"/>
      <c r="E470" s="154"/>
      <c r="F470" s="154"/>
      <c r="G470" s="154"/>
      <c r="H470" s="154"/>
      <c r="I470" s="154"/>
      <c r="J470" s="154"/>
      <c r="K470" s="154"/>
      <c r="L470" s="144"/>
      <c r="M470" s="237"/>
      <c r="N470" s="129"/>
      <c r="O470" s="238"/>
      <c r="P470" s="67">
        <f>IF(C470=0,"",C470/B469)</f>
        <v>0.80555555555555558</v>
      </c>
      <c r="Q470" s="68">
        <v>29</v>
      </c>
      <c r="R470" s="245">
        <f t="shared" ref="R470:R478" si="57">IF(Q470=0,"",Q470/Q469)</f>
        <v>0.80555555555555558</v>
      </c>
      <c r="S470" s="245">
        <f t="shared" ref="S470:S478" si="58">IF(Q470=0,"",100%-R470)</f>
        <v>0.19444444444444442</v>
      </c>
      <c r="U470" s="104"/>
    </row>
    <row r="471" spans="1:21" ht="15.75" customHeight="1" x14ac:dyDescent="0.25">
      <c r="A471" s="58">
        <v>1402</v>
      </c>
      <c r="B471" s="154"/>
      <c r="C471" s="154"/>
      <c r="D471" s="154">
        <v>28</v>
      </c>
      <c r="E471" s="154"/>
      <c r="F471" s="154"/>
      <c r="G471" s="154"/>
      <c r="H471" s="154"/>
      <c r="I471" s="154"/>
      <c r="J471" s="154"/>
      <c r="K471" s="154"/>
      <c r="L471" s="144"/>
      <c r="M471" s="237"/>
      <c r="N471" s="129"/>
      <c r="O471" s="238"/>
      <c r="P471" s="67">
        <f>IF(D471=0,"",D471/C470)</f>
        <v>0.96551724137931039</v>
      </c>
      <c r="Q471" s="68">
        <v>29</v>
      </c>
      <c r="R471" s="245">
        <f t="shared" si="57"/>
        <v>1</v>
      </c>
      <c r="S471" s="245">
        <f t="shared" si="58"/>
        <v>0</v>
      </c>
      <c r="U471" s="70">
        <f>Q471/Q469</f>
        <v>0.80555555555555558</v>
      </c>
    </row>
    <row r="472" spans="1:21" ht="15.75" customHeight="1" x14ac:dyDescent="0.25">
      <c r="A472" s="58">
        <v>1501</v>
      </c>
      <c r="B472" s="154"/>
      <c r="C472" s="154"/>
      <c r="D472" s="154"/>
      <c r="E472" s="154">
        <v>28</v>
      </c>
      <c r="F472" s="154"/>
      <c r="G472" s="154"/>
      <c r="H472" s="154"/>
      <c r="I472" s="154"/>
      <c r="J472" s="154"/>
      <c r="K472" s="154"/>
      <c r="L472" s="144"/>
      <c r="M472" s="237"/>
      <c r="N472" s="129"/>
      <c r="O472" s="238"/>
      <c r="P472" s="67">
        <f>IF(E472=0,"",E472/D471)</f>
        <v>1</v>
      </c>
      <c r="Q472" s="68">
        <v>28</v>
      </c>
      <c r="R472" s="245">
        <f t="shared" si="57"/>
        <v>0.96551724137931039</v>
      </c>
      <c r="S472" s="245">
        <f t="shared" si="58"/>
        <v>3.4482758620689613E-2</v>
      </c>
      <c r="U472" s="104"/>
    </row>
    <row r="473" spans="1:21" ht="15.75" customHeight="1" x14ac:dyDescent="0.25">
      <c r="A473" s="58">
        <v>1502</v>
      </c>
      <c r="B473" s="154"/>
      <c r="C473" s="154"/>
      <c r="D473" s="154"/>
      <c r="E473" s="154"/>
      <c r="F473" s="154">
        <v>25</v>
      </c>
      <c r="G473" s="154"/>
      <c r="H473" s="154"/>
      <c r="I473" s="154"/>
      <c r="J473" s="154"/>
      <c r="K473" s="154"/>
      <c r="L473" s="144"/>
      <c r="M473" s="237"/>
      <c r="N473" s="129"/>
      <c r="O473" s="238"/>
      <c r="P473" s="67">
        <f>IF(F473=0,"",F473/E472)</f>
        <v>0.8928571428571429</v>
      </c>
      <c r="Q473" s="68">
        <v>27</v>
      </c>
      <c r="R473" s="245">
        <f t="shared" si="57"/>
        <v>0.9642857142857143</v>
      </c>
      <c r="S473" s="245">
        <f t="shared" si="58"/>
        <v>3.5714285714285698E-2</v>
      </c>
      <c r="U473" s="104"/>
    </row>
    <row r="474" spans="1:21" ht="15.75" customHeight="1" x14ac:dyDescent="0.25">
      <c r="A474" s="58">
        <v>1601</v>
      </c>
      <c r="B474" s="154"/>
      <c r="C474" s="154"/>
      <c r="D474" s="154"/>
      <c r="E474" s="154"/>
      <c r="F474" s="154"/>
      <c r="G474" s="154">
        <v>22</v>
      </c>
      <c r="H474" s="154"/>
      <c r="I474" s="154"/>
      <c r="J474" s="154"/>
      <c r="K474" s="154"/>
      <c r="L474" s="144"/>
      <c r="M474" s="237"/>
      <c r="N474" s="129"/>
      <c r="O474" s="238"/>
      <c r="P474" s="67">
        <f>IF(G474=0,"",G474/F473)</f>
        <v>0.88</v>
      </c>
      <c r="Q474" s="68">
        <v>25</v>
      </c>
      <c r="R474" s="245">
        <f t="shared" si="57"/>
        <v>0.92592592592592593</v>
      </c>
      <c r="S474" s="245">
        <f t="shared" si="58"/>
        <v>7.407407407407407E-2</v>
      </c>
      <c r="U474" s="104"/>
    </row>
    <row r="475" spans="1:21" ht="15.75" customHeight="1" x14ac:dyDescent="0.25">
      <c r="A475" s="58">
        <v>1602</v>
      </c>
      <c r="B475" s="154"/>
      <c r="C475" s="154"/>
      <c r="D475" s="154"/>
      <c r="E475" s="154"/>
      <c r="F475" s="154"/>
      <c r="G475" s="154"/>
      <c r="H475" s="154">
        <v>21</v>
      </c>
      <c r="I475" s="154"/>
      <c r="J475" s="154"/>
      <c r="K475" s="154"/>
      <c r="L475" s="144"/>
      <c r="M475" s="237"/>
      <c r="N475" s="129"/>
      <c r="O475" s="238"/>
      <c r="P475" s="67">
        <f>IF(H475=0,"",H475/G474)</f>
        <v>0.95454545454545459</v>
      </c>
      <c r="Q475" s="68">
        <v>24</v>
      </c>
      <c r="R475" s="245">
        <f t="shared" si="57"/>
        <v>0.96</v>
      </c>
      <c r="S475" s="245">
        <f t="shared" si="58"/>
        <v>4.0000000000000036E-2</v>
      </c>
      <c r="U475" s="104"/>
    </row>
    <row r="476" spans="1:21" ht="15.75" customHeight="1" x14ac:dyDescent="0.25">
      <c r="A476" s="58">
        <v>1701</v>
      </c>
      <c r="B476" s="154"/>
      <c r="C476" s="154"/>
      <c r="D476" s="154"/>
      <c r="E476" s="154"/>
      <c r="F476" s="154"/>
      <c r="G476" s="154"/>
      <c r="H476" s="154"/>
      <c r="I476" s="154">
        <v>20</v>
      </c>
      <c r="J476" s="154"/>
      <c r="K476" s="154"/>
      <c r="L476" s="144"/>
      <c r="M476" s="237"/>
      <c r="N476" s="129"/>
      <c r="O476" s="238"/>
      <c r="P476" s="67">
        <f>IF(I476=0,"",I476/H475)</f>
        <v>0.95238095238095233</v>
      </c>
      <c r="Q476" s="68">
        <v>24</v>
      </c>
      <c r="R476" s="245">
        <f t="shared" si="57"/>
        <v>1</v>
      </c>
      <c r="S476" s="245">
        <f t="shared" si="58"/>
        <v>0</v>
      </c>
      <c r="U476" s="104"/>
    </row>
    <row r="477" spans="1:21" ht="15.75" customHeight="1" x14ac:dyDescent="0.25">
      <c r="A477" s="58">
        <v>1702</v>
      </c>
      <c r="B477" s="154"/>
      <c r="C477" s="154"/>
      <c r="D477" s="154"/>
      <c r="E477" s="154"/>
      <c r="F477" s="154"/>
      <c r="G477" s="154"/>
      <c r="H477" s="154"/>
      <c r="I477" s="154"/>
      <c r="J477" s="154">
        <v>19</v>
      </c>
      <c r="K477" s="154"/>
      <c r="L477" s="144">
        <v>1</v>
      </c>
      <c r="M477" s="237"/>
      <c r="N477" s="129"/>
      <c r="O477" s="238"/>
      <c r="P477" s="67">
        <f>IF(J477=0,"",J477/I476)</f>
        <v>0.95</v>
      </c>
      <c r="Q477" s="68">
        <v>23</v>
      </c>
      <c r="R477" s="245">
        <f t="shared" si="57"/>
        <v>0.95833333333333337</v>
      </c>
      <c r="S477" s="245">
        <f t="shared" si="58"/>
        <v>4.166666666666663E-2</v>
      </c>
      <c r="U477" s="104"/>
    </row>
    <row r="478" spans="1:21" ht="15.75" customHeight="1" x14ac:dyDescent="0.25">
      <c r="A478" s="58">
        <v>1801</v>
      </c>
      <c r="B478" s="154"/>
      <c r="C478" s="154"/>
      <c r="D478" s="154"/>
      <c r="E478" s="154"/>
      <c r="F478" s="154"/>
      <c r="G478" s="154"/>
      <c r="H478" s="154"/>
      <c r="I478" s="154"/>
      <c r="J478" s="154"/>
      <c r="K478" s="154">
        <v>19</v>
      </c>
      <c r="L478" s="144">
        <v>19</v>
      </c>
      <c r="M478" s="237"/>
      <c r="N478" s="129"/>
      <c r="O478" s="238"/>
      <c r="P478" s="67">
        <f>IF(K478=0,"",K478/J477)</f>
        <v>1</v>
      </c>
      <c r="Q478" s="68">
        <v>22</v>
      </c>
      <c r="R478" s="245">
        <f t="shared" si="57"/>
        <v>0.95652173913043481</v>
      </c>
      <c r="S478" s="245">
        <f t="shared" si="58"/>
        <v>4.3478260869565188E-2</v>
      </c>
      <c r="U478" s="104"/>
    </row>
    <row r="479" spans="1:21" ht="15.75" customHeight="1" x14ac:dyDescent="0.25">
      <c r="A479" s="58">
        <v>1802</v>
      </c>
      <c r="B479" s="154"/>
      <c r="C479" s="154"/>
      <c r="D479" s="154"/>
      <c r="E479" s="154"/>
      <c r="F479" s="154"/>
      <c r="G479" s="154"/>
      <c r="H479" s="154"/>
      <c r="I479" s="154"/>
      <c r="J479" s="154"/>
      <c r="K479" s="154">
        <v>2</v>
      </c>
      <c r="L479" s="144">
        <v>2</v>
      </c>
      <c r="M479" s="237"/>
      <c r="N479" s="129"/>
      <c r="O479" s="239"/>
      <c r="P479" s="246"/>
      <c r="Q479" s="109">
        <v>2</v>
      </c>
      <c r="R479" s="271"/>
      <c r="S479" s="246"/>
      <c r="U479" s="104"/>
    </row>
    <row r="480" spans="1:21" ht="15.75" customHeight="1" x14ac:dyDescent="0.25">
      <c r="A480" s="58">
        <v>1901</v>
      </c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44"/>
      <c r="M480" s="237"/>
      <c r="N480" s="129"/>
      <c r="O480" s="239"/>
      <c r="P480" s="247"/>
      <c r="Q480" s="109"/>
      <c r="R480" s="248"/>
      <c r="S480" s="247"/>
      <c r="U480" s="104"/>
    </row>
    <row r="481" spans="1:21" ht="15.75" customHeight="1" x14ac:dyDescent="0.25">
      <c r="A481" s="58">
        <v>1902</v>
      </c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44"/>
      <c r="M481" s="237"/>
      <c r="N481" s="129"/>
      <c r="O481" s="239"/>
      <c r="P481" s="247"/>
      <c r="Q481" s="109"/>
      <c r="R481" s="248"/>
      <c r="S481" s="247"/>
      <c r="U481" s="104"/>
    </row>
    <row r="482" spans="1:21" ht="15.75" customHeight="1" x14ac:dyDescent="0.25">
      <c r="A482" s="58">
        <v>2001</v>
      </c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44"/>
      <c r="M482" s="237"/>
      <c r="N482" s="129"/>
      <c r="O482" s="239"/>
      <c r="P482" s="129"/>
      <c r="Q482" s="239"/>
      <c r="R482" s="124"/>
      <c r="S482" s="247"/>
      <c r="U482" s="104"/>
    </row>
    <row r="483" spans="1:21" ht="15.75" customHeight="1" x14ac:dyDescent="0.25">
      <c r="A483" s="58">
        <v>2002</v>
      </c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44"/>
      <c r="M483" s="237"/>
      <c r="N483" s="129"/>
      <c r="O483" s="239"/>
      <c r="P483" s="197" t="s">
        <v>83</v>
      </c>
      <c r="Q483" s="82">
        <v>22</v>
      </c>
      <c r="R483" s="111">
        <f>L486</f>
        <v>22</v>
      </c>
      <c r="S483" s="199" t="s">
        <v>11</v>
      </c>
      <c r="U483" s="104"/>
    </row>
    <row r="484" spans="1:21" ht="15.75" customHeight="1" x14ac:dyDescent="0.25">
      <c r="A484" s="58">
        <v>2101</v>
      </c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44"/>
      <c r="M484" s="237"/>
      <c r="N484" s="129"/>
      <c r="O484" s="239"/>
      <c r="P484" s="198" t="s">
        <v>85</v>
      </c>
      <c r="Q484" s="86">
        <f>IF(Q483/B469=0,"",Q483/B469)</f>
        <v>0.61111111111111116</v>
      </c>
      <c r="R484" s="112">
        <f>IF(Q483/R483=0,"",Q483/R483)</f>
        <v>1</v>
      </c>
      <c r="S484" s="200" t="s">
        <v>86</v>
      </c>
      <c r="U484" s="104"/>
    </row>
    <row r="485" spans="1:21" ht="15.75" customHeight="1" x14ac:dyDescent="0.25">
      <c r="A485" s="58">
        <v>2102</v>
      </c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44"/>
      <c r="M485" s="240"/>
      <c r="N485" s="241"/>
      <c r="O485" s="242"/>
      <c r="P485" s="90"/>
      <c r="Q485" s="91"/>
      <c r="R485" s="91"/>
      <c r="S485" s="113"/>
      <c r="U485" s="104"/>
    </row>
    <row r="486" spans="1:21" ht="18" customHeight="1" x14ac:dyDescent="0.25">
      <c r="A486" s="28"/>
      <c r="B486" s="335" t="s">
        <v>111</v>
      </c>
      <c r="C486" s="335"/>
      <c r="D486" s="335"/>
      <c r="E486" s="335"/>
      <c r="F486" s="335"/>
      <c r="G486" s="335"/>
      <c r="H486" s="335"/>
      <c r="I486" s="335"/>
      <c r="J486" s="335"/>
      <c r="K486" s="335"/>
      <c r="L486" s="93">
        <f>SUM(L469:L482)</f>
        <v>22</v>
      </c>
      <c r="M486" s="94">
        <f>IF(SUM(L477:L478)=0,"",SUM(L477:L478)/B469)</f>
        <v>0.55555555555555558</v>
      </c>
      <c r="N486" s="94">
        <f>IF(L486=0,"",L486/B469)</f>
        <v>0.61111111111111116</v>
      </c>
      <c r="O486" s="94">
        <f>N486-M486</f>
        <v>5.555555555555558E-2</v>
      </c>
      <c r="P486" s="3"/>
      <c r="Q486" s="29"/>
      <c r="R486" s="22"/>
      <c r="S486" s="3"/>
      <c r="U486" s="104"/>
    </row>
    <row r="487" spans="1:21" ht="12.75" customHeight="1" x14ac:dyDescent="0.2">
      <c r="L487" s="114"/>
      <c r="M487" s="3"/>
      <c r="O487" s="3"/>
    </row>
    <row r="488" spans="1:21" ht="12.75" customHeight="1" x14ac:dyDescent="0.2">
      <c r="L488" s="114"/>
      <c r="M488" s="3"/>
      <c r="O488" s="3"/>
    </row>
    <row r="489" spans="1:21" s="222" customFormat="1" ht="26.25" customHeight="1" x14ac:dyDescent="0.4">
      <c r="A489" s="164"/>
      <c r="B489" s="307" t="s">
        <v>99</v>
      </c>
      <c r="C489" s="307"/>
      <c r="D489" s="307"/>
      <c r="E489" s="307"/>
      <c r="F489" s="307"/>
      <c r="G489" s="307"/>
      <c r="H489" s="307"/>
      <c r="I489" s="307"/>
      <c r="J489" s="307"/>
      <c r="K489" s="307"/>
      <c r="L489" s="223" t="s">
        <v>91</v>
      </c>
      <c r="M489" s="3"/>
      <c r="N489" s="29"/>
      <c r="O489" s="3"/>
      <c r="P489" s="29"/>
      <c r="Q489" s="29"/>
      <c r="R489" s="29"/>
    </row>
    <row r="490" spans="1:21" ht="20.25" customHeight="1" x14ac:dyDescent="0.2">
      <c r="A490" s="319" t="s">
        <v>10</v>
      </c>
      <c r="B490" s="301" t="s">
        <v>100</v>
      </c>
      <c r="C490" s="302"/>
      <c r="D490" s="302"/>
      <c r="E490" s="302"/>
      <c r="F490" s="302"/>
      <c r="G490" s="302"/>
      <c r="H490" s="302"/>
      <c r="I490" s="302"/>
      <c r="J490" s="302"/>
      <c r="K490" s="303"/>
      <c r="L490" s="304" t="s">
        <v>11</v>
      </c>
      <c r="M490" s="296" t="s">
        <v>3</v>
      </c>
      <c r="N490" s="296" t="s">
        <v>4</v>
      </c>
      <c r="O490" s="306" t="s">
        <v>5</v>
      </c>
      <c r="P490" s="296" t="s">
        <v>6</v>
      </c>
      <c r="Q490" s="294" t="s">
        <v>7</v>
      </c>
      <c r="R490" s="294" t="s">
        <v>8</v>
      </c>
      <c r="S490" s="296" t="s">
        <v>101</v>
      </c>
    </row>
    <row r="491" spans="1:21" ht="15.75" customHeight="1" x14ac:dyDescent="0.25">
      <c r="A491" s="320"/>
      <c r="B491" s="58" t="s">
        <v>102</v>
      </c>
      <c r="C491" s="58" t="s">
        <v>103</v>
      </c>
      <c r="D491" s="58" t="s">
        <v>104</v>
      </c>
      <c r="E491" s="58" t="s">
        <v>105</v>
      </c>
      <c r="F491" s="58" t="s">
        <v>106</v>
      </c>
      <c r="G491" s="58" t="s">
        <v>107</v>
      </c>
      <c r="H491" s="58" t="s">
        <v>108</v>
      </c>
      <c r="I491" s="58" t="s">
        <v>109</v>
      </c>
      <c r="J491" s="58" t="s">
        <v>110</v>
      </c>
      <c r="K491" s="58" t="s">
        <v>137</v>
      </c>
      <c r="L491" s="305"/>
      <c r="M491" s="295"/>
      <c r="N491" s="295"/>
      <c r="O491" s="295"/>
      <c r="P491" s="295"/>
      <c r="Q491" s="295"/>
      <c r="R491" s="295"/>
      <c r="S491" s="295"/>
      <c r="U491" s="104"/>
    </row>
    <row r="492" spans="1:21" ht="15.75" customHeight="1" x14ac:dyDescent="0.25">
      <c r="A492" s="58">
        <v>1401</v>
      </c>
      <c r="B492" s="154">
        <v>38</v>
      </c>
      <c r="C492" s="154"/>
      <c r="D492" s="154"/>
      <c r="E492" s="154"/>
      <c r="F492" s="154"/>
      <c r="G492" s="154"/>
      <c r="H492" s="154"/>
      <c r="I492" s="154"/>
      <c r="J492" s="154"/>
      <c r="K492" s="154"/>
      <c r="L492" s="144"/>
      <c r="M492" s="234"/>
      <c r="N492" s="235"/>
      <c r="O492" s="236"/>
      <c r="P492" s="243"/>
      <c r="Q492" s="63">
        <f>B492</f>
        <v>38</v>
      </c>
      <c r="R492" s="244"/>
      <c r="S492" s="243"/>
      <c r="U492" s="104"/>
    </row>
    <row r="493" spans="1:21" ht="15.75" customHeight="1" x14ac:dyDescent="0.25">
      <c r="A493" s="58">
        <v>1402</v>
      </c>
      <c r="B493" s="154"/>
      <c r="C493" s="154">
        <v>30</v>
      </c>
      <c r="D493" s="154"/>
      <c r="E493" s="154"/>
      <c r="F493" s="154"/>
      <c r="G493" s="154"/>
      <c r="H493" s="154"/>
      <c r="I493" s="154"/>
      <c r="J493" s="154"/>
      <c r="K493" s="154"/>
      <c r="L493" s="144"/>
      <c r="M493" s="237"/>
      <c r="N493" s="129"/>
      <c r="O493" s="238"/>
      <c r="P493" s="67">
        <f>IF(C493=0,"",C493/B492)</f>
        <v>0.78947368421052633</v>
      </c>
      <c r="Q493" s="68">
        <v>30</v>
      </c>
      <c r="R493" s="245">
        <f t="shared" ref="R493:R501" si="59">IF(Q493=0,"",Q493/Q492)</f>
        <v>0.78947368421052633</v>
      </c>
      <c r="S493" s="245">
        <f t="shared" ref="S493:S501" si="60">IF(Q493=0,"",100%-R493)</f>
        <v>0.21052631578947367</v>
      </c>
      <c r="U493" s="104"/>
    </row>
    <row r="494" spans="1:21" ht="15.75" customHeight="1" x14ac:dyDescent="0.25">
      <c r="A494" s="58">
        <v>1501</v>
      </c>
      <c r="B494" s="154"/>
      <c r="C494" s="154"/>
      <c r="D494" s="154">
        <v>21</v>
      </c>
      <c r="E494" s="154"/>
      <c r="F494" s="154"/>
      <c r="G494" s="154"/>
      <c r="H494" s="154"/>
      <c r="I494" s="154"/>
      <c r="J494" s="154"/>
      <c r="K494" s="154"/>
      <c r="L494" s="144"/>
      <c r="M494" s="237"/>
      <c r="N494" s="129"/>
      <c r="O494" s="238"/>
      <c r="P494" s="67">
        <f>IF(D494=0,"",D494/C493)</f>
        <v>0.7</v>
      </c>
      <c r="Q494" s="68">
        <v>26</v>
      </c>
      <c r="R494" s="245">
        <f t="shared" si="59"/>
        <v>0.8666666666666667</v>
      </c>
      <c r="S494" s="245">
        <f t="shared" si="60"/>
        <v>0.1333333333333333</v>
      </c>
      <c r="U494" s="70">
        <f>Q494/Q492</f>
        <v>0.68421052631578949</v>
      </c>
    </row>
    <row r="495" spans="1:21" ht="15.75" customHeight="1" x14ac:dyDescent="0.25">
      <c r="A495" s="58">
        <v>1502</v>
      </c>
      <c r="B495" s="154"/>
      <c r="C495" s="154"/>
      <c r="D495" s="154"/>
      <c r="E495" s="154">
        <v>18</v>
      </c>
      <c r="F495" s="154"/>
      <c r="G495" s="154"/>
      <c r="H495" s="154"/>
      <c r="I495" s="154"/>
      <c r="J495" s="154"/>
      <c r="K495" s="154"/>
      <c r="L495" s="144"/>
      <c r="M495" s="237"/>
      <c r="N495" s="129"/>
      <c r="O495" s="238"/>
      <c r="P495" s="67">
        <f>IF(E495=0,"",E495/D494)</f>
        <v>0.8571428571428571</v>
      </c>
      <c r="Q495" s="68">
        <v>22</v>
      </c>
      <c r="R495" s="245">
        <f t="shared" si="59"/>
        <v>0.84615384615384615</v>
      </c>
      <c r="S495" s="245">
        <f t="shared" si="60"/>
        <v>0.15384615384615385</v>
      </c>
      <c r="U495" s="104"/>
    </row>
    <row r="496" spans="1:21" ht="15.75" customHeight="1" x14ac:dyDescent="0.25">
      <c r="A496" s="58">
        <v>1601</v>
      </c>
      <c r="B496" s="154"/>
      <c r="C496" s="154"/>
      <c r="D496" s="154"/>
      <c r="E496" s="154"/>
      <c r="F496" s="154">
        <v>18</v>
      </c>
      <c r="G496" s="154"/>
      <c r="H496" s="154"/>
      <c r="I496" s="154"/>
      <c r="J496" s="154"/>
      <c r="K496" s="154"/>
      <c r="L496" s="144"/>
      <c r="M496" s="237"/>
      <c r="N496" s="129"/>
      <c r="O496" s="238"/>
      <c r="P496" s="67">
        <f>IF(F496=0,"",F496/E495)</f>
        <v>1</v>
      </c>
      <c r="Q496" s="68">
        <v>21</v>
      </c>
      <c r="R496" s="245">
        <f t="shared" si="59"/>
        <v>0.95454545454545459</v>
      </c>
      <c r="S496" s="245">
        <f t="shared" si="60"/>
        <v>4.5454545454545414E-2</v>
      </c>
      <c r="U496" s="104"/>
    </row>
    <row r="497" spans="1:21" ht="15.75" customHeight="1" x14ac:dyDescent="0.25">
      <c r="A497" s="58">
        <v>1602</v>
      </c>
      <c r="B497" s="154"/>
      <c r="C497" s="154"/>
      <c r="D497" s="154"/>
      <c r="E497" s="154"/>
      <c r="F497" s="154"/>
      <c r="G497" s="154">
        <v>15</v>
      </c>
      <c r="H497" s="154"/>
      <c r="I497" s="154"/>
      <c r="J497" s="154"/>
      <c r="K497" s="154"/>
      <c r="L497" s="144"/>
      <c r="M497" s="237"/>
      <c r="N497" s="129"/>
      <c r="O497" s="238"/>
      <c r="P497" s="67">
        <f>IF(G497=0,"",G497/F496)</f>
        <v>0.83333333333333337</v>
      </c>
      <c r="Q497" s="68">
        <v>21</v>
      </c>
      <c r="R497" s="245">
        <f t="shared" si="59"/>
        <v>1</v>
      </c>
      <c r="S497" s="245">
        <f t="shared" si="60"/>
        <v>0</v>
      </c>
      <c r="U497" s="104"/>
    </row>
    <row r="498" spans="1:21" ht="15.75" customHeight="1" x14ac:dyDescent="0.25">
      <c r="A498" s="58">
        <v>1701</v>
      </c>
      <c r="B498" s="154"/>
      <c r="C498" s="154"/>
      <c r="D498" s="154"/>
      <c r="E498" s="154"/>
      <c r="F498" s="154"/>
      <c r="G498" s="154"/>
      <c r="H498" s="154">
        <v>15</v>
      </c>
      <c r="I498" s="154"/>
      <c r="J498" s="154"/>
      <c r="K498" s="154"/>
      <c r="L498" s="144"/>
      <c r="M498" s="237"/>
      <c r="N498" s="129"/>
      <c r="O498" s="238"/>
      <c r="P498" s="67">
        <f>IF(H498=0,"",H498/G497)</f>
        <v>1</v>
      </c>
      <c r="Q498" s="68">
        <v>20</v>
      </c>
      <c r="R498" s="245">
        <f t="shared" si="59"/>
        <v>0.95238095238095233</v>
      </c>
      <c r="S498" s="245">
        <f t="shared" si="60"/>
        <v>4.7619047619047672E-2</v>
      </c>
      <c r="U498" s="104"/>
    </row>
    <row r="499" spans="1:21" ht="15.75" customHeight="1" x14ac:dyDescent="0.25">
      <c r="A499" s="58">
        <v>1702</v>
      </c>
      <c r="B499" s="154"/>
      <c r="C499" s="154"/>
      <c r="D499" s="154"/>
      <c r="E499" s="154"/>
      <c r="F499" s="154"/>
      <c r="G499" s="154"/>
      <c r="H499" s="154"/>
      <c r="I499" s="154">
        <v>15</v>
      </c>
      <c r="J499" s="154"/>
      <c r="K499" s="154"/>
      <c r="L499" s="144"/>
      <c r="M499" s="237"/>
      <c r="N499" s="129"/>
      <c r="O499" s="238"/>
      <c r="P499" s="67">
        <f>IF(I499=0,"",I499/H498)</f>
        <v>1</v>
      </c>
      <c r="Q499" s="68">
        <v>20</v>
      </c>
      <c r="R499" s="245">
        <f t="shared" si="59"/>
        <v>1</v>
      </c>
      <c r="S499" s="245">
        <f t="shared" si="60"/>
        <v>0</v>
      </c>
      <c r="U499" s="104"/>
    </row>
    <row r="500" spans="1:21" ht="15.75" customHeight="1" x14ac:dyDescent="0.25">
      <c r="A500" s="58">
        <v>1801</v>
      </c>
      <c r="B500" s="154"/>
      <c r="C500" s="154"/>
      <c r="D500" s="154"/>
      <c r="E500" s="154"/>
      <c r="F500" s="154"/>
      <c r="G500" s="154"/>
      <c r="H500" s="154"/>
      <c r="I500" s="154"/>
      <c r="J500" s="154">
        <v>15</v>
      </c>
      <c r="K500" s="154"/>
      <c r="L500" s="144"/>
      <c r="M500" s="237"/>
      <c r="N500" s="129"/>
      <c r="O500" s="238"/>
      <c r="P500" s="67">
        <f>IF(J500=0,"",J500/I499)</f>
        <v>1</v>
      </c>
      <c r="Q500" s="68">
        <v>20</v>
      </c>
      <c r="R500" s="245">
        <f t="shared" si="59"/>
        <v>1</v>
      </c>
      <c r="S500" s="245">
        <f t="shared" si="60"/>
        <v>0</v>
      </c>
      <c r="U500" s="104"/>
    </row>
    <row r="501" spans="1:21" ht="15.75" customHeight="1" x14ac:dyDescent="0.25">
      <c r="A501" s="58">
        <v>1802</v>
      </c>
      <c r="B501" s="154"/>
      <c r="C501" s="154"/>
      <c r="D501" s="154"/>
      <c r="E501" s="154"/>
      <c r="F501" s="154"/>
      <c r="G501" s="154"/>
      <c r="H501" s="154"/>
      <c r="I501" s="154"/>
      <c r="J501" s="154"/>
      <c r="K501" s="154">
        <v>14</v>
      </c>
      <c r="L501" s="144">
        <v>13</v>
      </c>
      <c r="M501" s="237"/>
      <c r="N501" s="129"/>
      <c r="O501" s="238"/>
      <c r="P501" s="67">
        <f>IF(K501=0,"",K501/J500)</f>
        <v>0.93333333333333335</v>
      </c>
      <c r="Q501" s="68">
        <v>19</v>
      </c>
      <c r="R501" s="245">
        <f t="shared" si="59"/>
        <v>0.95</v>
      </c>
      <c r="S501" s="245">
        <f t="shared" si="60"/>
        <v>5.0000000000000044E-2</v>
      </c>
      <c r="U501" s="104"/>
    </row>
    <row r="502" spans="1:21" ht="15.75" customHeight="1" x14ac:dyDescent="0.25">
      <c r="A502" s="58">
        <v>1901</v>
      </c>
      <c r="B502" s="154"/>
      <c r="C502" s="154"/>
      <c r="D502" s="154"/>
      <c r="E502" s="154"/>
      <c r="F502" s="154"/>
      <c r="G502" s="154"/>
      <c r="H502" s="154"/>
      <c r="I502" s="154"/>
      <c r="J502" s="154"/>
      <c r="K502" s="154">
        <v>3</v>
      </c>
      <c r="L502" s="144">
        <v>4</v>
      </c>
      <c r="M502" s="237"/>
      <c r="N502" s="129"/>
      <c r="O502" s="239"/>
      <c r="P502" s="246"/>
      <c r="Q502" s="109">
        <v>6</v>
      </c>
      <c r="R502" s="271"/>
      <c r="S502" s="246"/>
      <c r="U502" s="104"/>
    </row>
    <row r="503" spans="1:21" ht="15.75" customHeight="1" x14ac:dyDescent="0.25">
      <c r="A503" s="58">
        <v>1902</v>
      </c>
      <c r="B503" s="154"/>
      <c r="C503" s="154"/>
      <c r="D503" s="154"/>
      <c r="E503" s="154"/>
      <c r="F503" s="154"/>
      <c r="G503" s="154"/>
      <c r="H503" s="154"/>
      <c r="I503" s="154"/>
      <c r="J503" s="154"/>
      <c r="K503" s="154">
        <v>2</v>
      </c>
      <c r="L503" s="144">
        <v>2</v>
      </c>
      <c r="M503" s="237"/>
      <c r="N503" s="129"/>
      <c r="O503" s="239"/>
      <c r="P503" s="247"/>
      <c r="Q503" s="109">
        <v>2</v>
      </c>
      <c r="R503" s="248"/>
      <c r="S503" s="247"/>
      <c r="U503" s="104"/>
    </row>
    <row r="504" spans="1:21" ht="15.75" customHeight="1" x14ac:dyDescent="0.25">
      <c r="A504" s="58">
        <v>2001</v>
      </c>
      <c r="B504" s="154"/>
      <c r="C504" s="154"/>
      <c r="D504" s="154"/>
      <c r="E504" s="154"/>
      <c r="F504" s="154"/>
      <c r="G504" s="154"/>
      <c r="H504" s="154"/>
      <c r="I504" s="154"/>
      <c r="J504" s="154"/>
      <c r="K504" s="154">
        <v>1</v>
      </c>
      <c r="L504" s="144"/>
      <c r="M504" s="237"/>
      <c r="N504" s="129"/>
      <c r="O504" s="239"/>
      <c r="P504" s="247"/>
      <c r="Q504" s="109">
        <v>2</v>
      </c>
      <c r="R504" s="248"/>
      <c r="S504" s="247"/>
      <c r="U504" s="104"/>
    </row>
    <row r="505" spans="1:21" ht="15.75" customHeight="1" x14ac:dyDescent="0.25">
      <c r="A505" s="58">
        <v>2002</v>
      </c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44"/>
      <c r="M505" s="237"/>
      <c r="N505" s="129"/>
      <c r="O505" s="239"/>
      <c r="P505" s="129"/>
      <c r="Q505" s="239"/>
      <c r="R505" s="124"/>
      <c r="S505" s="247"/>
      <c r="U505" s="104"/>
    </row>
    <row r="506" spans="1:21" ht="15.75" customHeight="1" x14ac:dyDescent="0.25">
      <c r="A506" s="58">
        <v>2101</v>
      </c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44"/>
      <c r="M506" s="237"/>
      <c r="N506" s="129"/>
      <c r="O506" s="239"/>
      <c r="P506" s="197" t="s">
        <v>83</v>
      </c>
      <c r="Q506" s="82">
        <v>17</v>
      </c>
      <c r="R506" s="111">
        <f>L509</f>
        <v>19</v>
      </c>
      <c r="S506" s="199" t="s">
        <v>11</v>
      </c>
      <c r="U506" s="104"/>
    </row>
    <row r="507" spans="1:21" ht="15.75" customHeight="1" x14ac:dyDescent="0.25">
      <c r="A507" s="58">
        <v>2102</v>
      </c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44"/>
      <c r="M507" s="237"/>
      <c r="N507" s="129"/>
      <c r="O507" s="239"/>
      <c r="P507" s="198" t="s">
        <v>85</v>
      </c>
      <c r="Q507" s="86">
        <f>Q506/B492</f>
        <v>0.44736842105263158</v>
      </c>
      <c r="R507" s="112">
        <f>Q506/R506</f>
        <v>0.89473684210526316</v>
      </c>
      <c r="S507" s="200" t="s">
        <v>86</v>
      </c>
      <c r="U507" s="104"/>
    </row>
    <row r="508" spans="1:21" ht="15.75" customHeight="1" x14ac:dyDescent="0.25">
      <c r="A508" s="58">
        <v>2201</v>
      </c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44"/>
      <c r="M508" s="240"/>
      <c r="N508" s="241"/>
      <c r="O508" s="242"/>
      <c r="P508" s="90"/>
      <c r="Q508" s="91"/>
      <c r="R508" s="91"/>
      <c r="S508" s="113"/>
      <c r="U508" s="104"/>
    </row>
    <row r="509" spans="1:21" ht="18" customHeight="1" x14ac:dyDescent="0.25">
      <c r="A509" s="28"/>
      <c r="B509" s="335" t="s">
        <v>111</v>
      </c>
      <c r="C509" s="335"/>
      <c r="D509" s="335"/>
      <c r="E509" s="335"/>
      <c r="F509" s="335"/>
      <c r="G509" s="335"/>
      <c r="H509" s="335"/>
      <c r="I509" s="335"/>
      <c r="J509" s="335"/>
      <c r="K509" s="335"/>
      <c r="L509" s="93">
        <f>SUM(L492:L505)</f>
        <v>19</v>
      </c>
      <c r="M509" s="94">
        <f>IF(L501=0,"",L501/B492)</f>
        <v>0.34210526315789475</v>
      </c>
      <c r="N509" s="94">
        <f>IF(L509=0,"",L509/B492)</f>
        <v>0.5</v>
      </c>
      <c r="O509" s="94">
        <f>N509-M509</f>
        <v>0.15789473684210525</v>
      </c>
      <c r="P509" s="3"/>
      <c r="Q509" s="29"/>
      <c r="R509" s="22"/>
      <c r="S509" s="3"/>
      <c r="U509" s="104"/>
    </row>
    <row r="510" spans="1:21" ht="12.75" customHeight="1" x14ac:dyDescent="0.2">
      <c r="L510" s="114"/>
      <c r="M510" s="3"/>
      <c r="O510" s="3"/>
    </row>
    <row r="511" spans="1:21" ht="12.75" customHeight="1" x14ac:dyDescent="0.2">
      <c r="L511" s="114"/>
      <c r="M511" s="3"/>
      <c r="O511" s="3"/>
    </row>
    <row r="512" spans="1:21" s="222" customFormat="1" ht="26.25" customHeight="1" x14ac:dyDescent="0.4">
      <c r="A512" s="164"/>
      <c r="B512" s="307" t="s">
        <v>99</v>
      </c>
      <c r="C512" s="307"/>
      <c r="D512" s="307"/>
      <c r="E512" s="307"/>
      <c r="F512" s="307"/>
      <c r="G512" s="307"/>
      <c r="H512" s="307"/>
      <c r="I512" s="307"/>
      <c r="J512" s="307"/>
      <c r="K512" s="307"/>
      <c r="L512" s="223" t="s">
        <v>93</v>
      </c>
      <c r="M512" s="3"/>
      <c r="N512" s="29"/>
      <c r="O512" s="3"/>
      <c r="P512" s="29"/>
      <c r="Q512" s="29"/>
      <c r="R512" s="29"/>
    </row>
    <row r="513" spans="1:21" ht="20.25" customHeight="1" x14ac:dyDescent="0.2">
      <c r="A513" s="319" t="s">
        <v>10</v>
      </c>
      <c r="B513" s="301" t="s">
        <v>100</v>
      </c>
      <c r="C513" s="302"/>
      <c r="D513" s="302"/>
      <c r="E513" s="302"/>
      <c r="F513" s="302"/>
      <c r="G513" s="302"/>
      <c r="H513" s="302"/>
      <c r="I513" s="302"/>
      <c r="J513" s="302"/>
      <c r="K513" s="303"/>
      <c r="L513" s="304" t="s">
        <v>11</v>
      </c>
      <c r="M513" s="296" t="s">
        <v>3</v>
      </c>
      <c r="N513" s="296" t="s">
        <v>4</v>
      </c>
      <c r="O513" s="306" t="s">
        <v>5</v>
      </c>
      <c r="P513" s="296" t="s">
        <v>6</v>
      </c>
      <c r="Q513" s="294" t="s">
        <v>7</v>
      </c>
      <c r="R513" s="294" t="s">
        <v>8</v>
      </c>
      <c r="S513" s="296" t="s">
        <v>101</v>
      </c>
    </row>
    <row r="514" spans="1:21" ht="15.75" customHeight="1" x14ac:dyDescent="0.25">
      <c r="A514" s="320"/>
      <c r="B514" s="58" t="s">
        <v>102</v>
      </c>
      <c r="C514" s="58" t="s">
        <v>103</v>
      </c>
      <c r="D514" s="58" t="s">
        <v>104</v>
      </c>
      <c r="E514" s="58" t="s">
        <v>105</v>
      </c>
      <c r="F514" s="58" t="s">
        <v>106</v>
      </c>
      <c r="G514" s="58" t="s">
        <v>107</v>
      </c>
      <c r="H514" s="58" t="s">
        <v>108</v>
      </c>
      <c r="I514" s="58" t="s">
        <v>109</v>
      </c>
      <c r="J514" s="58" t="s">
        <v>110</v>
      </c>
      <c r="K514" s="58" t="s">
        <v>137</v>
      </c>
      <c r="L514" s="305"/>
      <c r="M514" s="295"/>
      <c r="N514" s="295"/>
      <c r="O514" s="295"/>
      <c r="P514" s="295"/>
      <c r="Q514" s="295"/>
      <c r="R514" s="295"/>
      <c r="S514" s="295"/>
      <c r="U514" s="104"/>
    </row>
    <row r="515" spans="1:21" ht="15.75" customHeight="1" x14ac:dyDescent="0.25">
      <c r="A515" s="58">
        <v>1402</v>
      </c>
      <c r="B515" s="154">
        <v>63</v>
      </c>
      <c r="C515" s="154"/>
      <c r="D515" s="154"/>
      <c r="E515" s="154"/>
      <c r="F515" s="154"/>
      <c r="G515" s="154"/>
      <c r="H515" s="154"/>
      <c r="I515" s="154"/>
      <c r="J515" s="154"/>
      <c r="K515" s="154"/>
      <c r="L515" s="144"/>
      <c r="M515" s="234"/>
      <c r="N515" s="235"/>
      <c r="O515" s="236"/>
      <c r="P515" s="243"/>
      <c r="Q515" s="63">
        <f>B515</f>
        <v>63</v>
      </c>
      <c r="R515" s="244"/>
      <c r="S515" s="243"/>
      <c r="U515" s="104"/>
    </row>
    <row r="516" spans="1:21" ht="15.75" customHeight="1" x14ac:dyDescent="0.25">
      <c r="A516" s="58">
        <v>1501</v>
      </c>
      <c r="B516" s="154"/>
      <c r="C516" s="154">
        <v>55</v>
      </c>
      <c r="D516" s="154"/>
      <c r="E516" s="154"/>
      <c r="F516" s="154"/>
      <c r="G516" s="154"/>
      <c r="H516" s="154"/>
      <c r="I516" s="154"/>
      <c r="J516" s="154"/>
      <c r="K516" s="154"/>
      <c r="L516" s="144"/>
      <c r="M516" s="237"/>
      <c r="N516" s="129"/>
      <c r="O516" s="238"/>
      <c r="P516" s="67">
        <f>IF(C516=0,"",C516/B515)</f>
        <v>0.87301587301587302</v>
      </c>
      <c r="Q516" s="68">
        <v>55</v>
      </c>
      <c r="R516" s="245">
        <f t="shared" ref="R516:R524" si="61">IF(Q516=0,"",Q516/Q515)</f>
        <v>0.87301587301587302</v>
      </c>
      <c r="S516" s="245">
        <f t="shared" ref="S516:S524" si="62">IF(Q516=0,"",100%-R516)</f>
        <v>0.12698412698412698</v>
      </c>
      <c r="U516" s="104"/>
    </row>
    <row r="517" spans="1:21" ht="15.75" customHeight="1" x14ac:dyDescent="0.25">
      <c r="A517" s="58">
        <v>1502</v>
      </c>
      <c r="B517" s="154"/>
      <c r="C517" s="154"/>
      <c r="D517" s="154">
        <v>45</v>
      </c>
      <c r="E517" s="154"/>
      <c r="F517" s="154"/>
      <c r="G517" s="154"/>
      <c r="H517" s="154"/>
      <c r="I517" s="154"/>
      <c r="J517" s="154"/>
      <c r="K517" s="154"/>
      <c r="L517" s="144"/>
      <c r="M517" s="237"/>
      <c r="N517" s="129"/>
      <c r="O517" s="238"/>
      <c r="P517" s="67">
        <f>IF(D517=0,"",D517/C516)</f>
        <v>0.81818181818181823</v>
      </c>
      <c r="Q517" s="68">
        <v>49</v>
      </c>
      <c r="R517" s="245">
        <f t="shared" si="61"/>
        <v>0.89090909090909087</v>
      </c>
      <c r="S517" s="245">
        <f t="shared" si="62"/>
        <v>0.10909090909090913</v>
      </c>
      <c r="U517" s="70">
        <f>Q517/Q515</f>
        <v>0.77777777777777779</v>
      </c>
    </row>
    <row r="518" spans="1:21" ht="15.75" customHeight="1" x14ac:dyDescent="0.25">
      <c r="A518" s="58">
        <v>1601</v>
      </c>
      <c r="B518" s="154"/>
      <c r="C518" s="154"/>
      <c r="D518" s="154"/>
      <c r="E518" s="154">
        <v>41</v>
      </c>
      <c r="F518" s="154"/>
      <c r="G518" s="154"/>
      <c r="H518" s="154"/>
      <c r="I518" s="154"/>
      <c r="J518" s="154"/>
      <c r="K518" s="154"/>
      <c r="L518" s="144"/>
      <c r="M518" s="237"/>
      <c r="N518" s="129"/>
      <c r="O518" s="238"/>
      <c r="P518" s="67">
        <f>IF(E518=0,"",E518/D517)</f>
        <v>0.91111111111111109</v>
      </c>
      <c r="Q518" s="68">
        <v>46</v>
      </c>
      <c r="R518" s="245">
        <f t="shared" si="61"/>
        <v>0.93877551020408168</v>
      </c>
      <c r="S518" s="245">
        <f t="shared" si="62"/>
        <v>6.1224489795918324E-2</v>
      </c>
      <c r="U518" s="104"/>
    </row>
    <row r="519" spans="1:21" ht="15.75" customHeight="1" x14ac:dyDescent="0.25">
      <c r="A519" s="58">
        <v>1602</v>
      </c>
      <c r="B519" s="154"/>
      <c r="C519" s="154"/>
      <c r="D519" s="154"/>
      <c r="E519" s="154"/>
      <c r="F519" s="154">
        <v>38</v>
      </c>
      <c r="G519" s="154"/>
      <c r="H519" s="154"/>
      <c r="I519" s="154"/>
      <c r="J519" s="154"/>
      <c r="K519" s="154"/>
      <c r="L519" s="144"/>
      <c r="M519" s="237"/>
      <c r="N519" s="129"/>
      <c r="O519" s="238"/>
      <c r="P519" s="67">
        <f>IF(F519=0,"",F519/E518)</f>
        <v>0.92682926829268297</v>
      </c>
      <c r="Q519" s="68">
        <v>45</v>
      </c>
      <c r="R519" s="245">
        <f t="shared" si="61"/>
        <v>0.97826086956521741</v>
      </c>
      <c r="S519" s="245">
        <f t="shared" si="62"/>
        <v>2.1739130434782594E-2</v>
      </c>
      <c r="U519" s="104"/>
    </row>
    <row r="520" spans="1:21" ht="15.75" customHeight="1" x14ac:dyDescent="0.25">
      <c r="A520" s="58">
        <v>1701</v>
      </c>
      <c r="B520" s="154"/>
      <c r="C520" s="154"/>
      <c r="D520" s="154"/>
      <c r="E520" s="154"/>
      <c r="F520" s="154"/>
      <c r="G520" s="154">
        <v>36</v>
      </c>
      <c r="H520" s="154"/>
      <c r="I520" s="154"/>
      <c r="J520" s="154"/>
      <c r="K520" s="154"/>
      <c r="L520" s="144"/>
      <c r="M520" s="237"/>
      <c r="N520" s="129"/>
      <c r="O520" s="238"/>
      <c r="P520" s="67">
        <f>IF(G520=0,"",G520/F519)</f>
        <v>0.94736842105263153</v>
      </c>
      <c r="Q520" s="68">
        <v>45</v>
      </c>
      <c r="R520" s="245">
        <f t="shared" si="61"/>
        <v>1</v>
      </c>
      <c r="S520" s="245">
        <f t="shared" si="62"/>
        <v>0</v>
      </c>
      <c r="U520" s="104"/>
    </row>
    <row r="521" spans="1:21" ht="15.75" customHeight="1" x14ac:dyDescent="0.25">
      <c r="A521" s="58">
        <v>1702</v>
      </c>
      <c r="B521" s="154"/>
      <c r="C521" s="154"/>
      <c r="D521" s="154"/>
      <c r="E521" s="154"/>
      <c r="F521" s="154"/>
      <c r="G521" s="154"/>
      <c r="H521" s="154">
        <v>33</v>
      </c>
      <c r="I521" s="154"/>
      <c r="J521" s="154"/>
      <c r="K521" s="154"/>
      <c r="L521" s="144"/>
      <c r="M521" s="237"/>
      <c r="N521" s="129"/>
      <c r="O521" s="238"/>
      <c r="P521" s="67">
        <f>IF(H521=0,"",H521/G520)</f>
        <v>0.91666666666666663</v>
      </c>
      <c r="Q521" s="68">
        <v>45</v>
      </c>
      <c r="R521" s="245">
        <f t="shared" si="61"/>
        <v>1</v>
      </c>
      <c r="S521" s="245">
        <f t="shared" si="62"/>
        <v>0</v>
      </c>
      <c r="U521" s="104"/>
    </row>
    <row r="522" spans="1:21" ht="15.75" customHeight="1" x14ac:dyDescent="0.25">
      <c r="A522" s="58">
        <v>1801</v>
      </c>
      <c r="B522" s="154"/>
      <c r="C522" s="154"/>
      <c r="D522" s="154"/>
      <c r="E522" s="154"/>
      <c r="F522" s="154"/>
      <c r="G522" s="154"/>
      <c r="H522" s="154"/>
      <c r="I522" s="154">
        <v>33</v>
      </c>
      <c r="J522" s="154"/>
      <c r="K522" s="154"/>
      <c r="L522" s="144"/>
      <c r="M522" s="237"/>
      <c r="N522" s="129"/>
      <c r="O522" s="238"/>
      <c r="P522" s="67">
        <f>IF(I522=0,"",I522/H521)</f>
        <v>1</v>
      </c>
      <c r="Q522" s="68">
        <v>45</v>
      </c>
      <c r="R522" s="245">
        <f t="shared" si="61"/>
        <v>1</v>
      </c>
      <c r="S522" s="245">
        <f t="shared" si="62"/>
        <v>0</v>
      </c>
      <c r="U522" s="104"/>
    </row>
    <row r="523" spans="1:21" ht="15.75" customHeight="1" x14ac:dyDescent="0.25">
      <c r="A523" s="58">
        <v>1802</v>
      </c>
      <c r="B523" s="154"/>
      <c r="C523" s="154"/>
      <c r="D523" s="154"/>
      <c r="E523" s="154"/>
      <c r="F523" s="154"/>
      <c r="G523" s="154"/>
      <c r="H523" s="154"/>
      <c r="I523" s="154"/>
      <c r="J523" s="154">
        <v>33</v>
      </c>
      <c r="K523" s="154"/>
      <c r="L523" s="144"/>
      <c r="M523" s="237"/>
      <c r="N523" s="129"/>
      <c r="O523" s="238"/>
      <c r="P523" s="67">
        <f>IF(J523=0,"",J523/I522)</f>
        <v>1</v>
      </c>
      <c r="Q523" s="68">
        <v>44</v>
      </c>
      <c r="R523" s="245">
        <f t="shared" si="61"/>
        <v>0.97777777777777775</v>
      </c>
      <c r="S523" s="245">
        <f t="shared" si="62"/>
        <v>2.2222222222222254E-2</v>
      </c>
      <c r="U523" s="104"/>
    </row>
    <row r="524" spans="1:21" ht="15.75" customHeight="1" x14ac:dyDescent="0.25">
      <c r="A524" s="58">
        <v>1901</v>
      </c>
      <c r="B524" s="154"/>
      <c r="C524" s="154"/>
      <c r="D524" s="154"/>
      <c r="E524" s="154"/>
      <c r="F524" s="154"/>
      <c r="G524" s="154"/>
      <c r="H524" s="154"/>
      <c r="I524" s="154"/>
      <c r="J524" s="154"/>
      <c r="K524" s="154">
        <v>33</v>
      </c>
      <c r="L524" s="144">
        <v>32</v>
      </c>
      <c r="M524" s="237"/>
      <c r="N524" s="129"/>
      <c r="O524" s="238"/>
      <c r="P524" s="67">
        <f>K524/J523</f>
        <v>1</v>
      </c>
      <c r="Q524" s="68">
        <v>44</v>
      </c>
      <c r="R524" s="245">
        <f t="shared" si="61"/>
        <v>1</v>
      </c>
      <c r="S524" s="245">
        <f t="shared" si="62"/>
        <v>0</v>
      </c>
      <c r="U524" s="104"/>
    </row>
    <row r="525" spans="1:21" ht="15.75" customHeight="1" x14ac:dyDescent="0.25">
      <c r="A525" s="58">
        <v>1902</v>
      </c>
      <c r="B525" s="154"/>
      <c r="C525" s="154"/>
      <c r="D525" s="154"/>
      <c r="E525" s="154"/>
      <c r="F525" s="154"/>
      <c r="G525" s="154"/>
      <c r="H525" s="154"/>
      <c r="I525" s="154"/>
      <c r="J525" s="154"/>
      <c r="K525" s="154">
        <v>5</v>
      </c>
      <c r="L525" s="144">
        <v>5</v>
      </c>
      <c r="M525" s="237"/>
      <c r="N525" s="129"/>
      <c r="O525" s="239"/>
      <c r="P525" s="246"/>
      <c r="Q525" s="109">
        <v>12</v>
      </c>
      <c r="R525" s="271"/>
      <c r="S525" s="246"/>
      <c r="U525" s="104"/>
    </row>
    <row r="526" spans="1:21" ht="15.75" customHeight="1" x14ac:dyDescent="0.25">
      <c r="A526" s="58">
        <v>2001</v>
      </c>
      <c r="B526" s="154"/>
      <c r="C526" s="154"/>
      <c r="D526" s="154"/>
      <c r="E526" s="154"/>
      <c r="F526" s="154"/>
      <c r="G526" s="154"/>
      <c r="H526" s="154"/>
      <c r="I526" s="154"/>
      <c r="J526" s="154"/>
      <c r="K526" s="154">
        <v>4</v>
      </c>
      <c r="L526" s="144">
        <v>2</v>
      </c>
      <c r="M526" s="237"/>
      <c r="N526" s="129"/>
      <c r="O526" s="239"/>
      <c r="P526" s="247"/>
      <c r="Q526" s="109">
        <v>6</v>
      </c>
      <c r="R526" s="248"/>
      <c r="S526" s="247"/>
      <c r="U526" s="104"/>
    </row>
    <row r="527" spans="1:21" ht="15.75" customHeight="1" x14ac:dyDescent="0.25">
      <c r="A527" s="58">
        <v>2002</v>
      </c>
      <c r="B527" s="154"/>
      <c r="C527" s="154"/>
      <c r="D527" s="154"/>
      <c r="E527" s="154"/>
      <c r="F527" s="154"/>
      <c r="G527" s="154"/>
      <c r="H527" s="154"/>
      <c r="I527" s="154"/>
      <c r="J527" s="154"/>
      <c r="K527" s="154">
        <v>1</v>
      </c>
      <c r="L527" s="144">
        <v>1</v>
      </c>
      <c r="M527" s="237"/>
      <c r="N527" s="129"/>
      <c r="O527" s="239"/>
      <c r="P527" s="247"/>
      <c r="Q527" s="202">
        <v>4</v>
      </c>
      <c r="R527" s="248"/>
      <c r="S527" s="247"/>
      <c r="U527" s="104"/>
    </row>
    <row r="528" spans="1:21" ht="15.75" customHeight="1" x14ac:dyDescent="0.25">
      <c r="A528" s="58">
        <v>2101</v>
      </c>
      <c r="B528" s="154"/>
      <c r="C528" s="154"/>
      <c r="D528" s="154"/>
      <c r="E528" s="154"/>
      <c r="F528" s="154"/>
      <c r="G528" s="154"/>
      <c r="H528" s="154"/>
      <c r="I528" s="154"/>
      <c r="J528" s="154"/>
      <c r="K528" s="154">
        <v>1</v>
      </c>
      <c r="L528" s="144">
        <v>1</v>
      </c>
      <c r="M528" s="237"/>
      <c r="N528" s="129"/>
      <c r="O528" s="239"/>
      <c r="P528" s="129"/>
      <c r="Q528" s="204">
        <v>3</v>
      </c>
      <c r="R528" s="124"/>
      <c r="S528" s="247"/>
      <c r="U528" s="104"/>
    </row>
    <row r="529" spans="1:21" ht="15.75" customHeight="1" x14ac:dyDescent="0.25">
      <c r="A529" s="58">
        <v>2102</v>
      </c>
      <c r="B529" s="154"/>
      <c r="C529" s="154"/>
      <c r="D529" s="154"/>
      <c r="E529" s="154"/>
      <c r="F529" s="154"/>
      <c r="G529" s="154"/>
      <c r="H529" s="154"/>
      <c r="I529" s="154"/>
      <c r="J529" s="154"/>
      <c r="K529" s="154">
        <v>1</v>
      </c>
      <c r="L529" s="144">
        <v>2</v>
      </c>
      <c r="M529" s="237"/>
      <c r="N529" s="129"/>
      <c r="O529" s="239"/>
      <c r="P529" s="197" t="s">
        <v>83</v>
      </c>
      <c r="Q529" s="203">
        <v>41</v>
      </c>
      <c r="R529" s="111">
        <f>L532</f>
        <v>43</v>
      </c>
      <c r="S529" s="199" t="s">
        <v>11</v>
      </c>
      <c r="U529" s="104"/>
    </row>
    <row r="530" spans="1:21" ht="15.75" customHeight="1" x14ac:dyDescent="0.25">
      <c r="A530" s="58">
        <v>2201</v>
      </c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44"/>
      <c r="M530" s="237"/>
      <c r="N530" s="129"/>
      <c r="O530" s="239"/>
      <c r="P530" s="198" t="s">
        <v>85</v>
      </c>
      <c r="Q530" s="86">
        <f>Q529/B515</f>
        <v>0.65079365079365081</v>
      </c>
      <c r="R530" s="112">
        <f>Q529/R529</f>
        <v>0.95348837209302328</v>
      </c>
      <c r="S530" s="200" t="s">
        <v>86</v>
      </c>
      <c r="U530" s="104"/>
    </row>
    <row r="531" spans="1:21" ht="15.75" customHeight="1" x14ac:dyDescent="0.25">
      <c r="A531" s="58">
        <v>2202</v>
      </c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44"/>
      <c r="M531" s="240"/>
      <c r="N531" s="241"/>
      <c r="O531" s="242"/>
      <c r="P531" s="90"/>
      <c r="Q531" s="91"/>
      <c r="R531" s="91"/>
      <c r="S531" s="113"/>
      <c r="U531" s="104"/>
    </row>
    <row r="532" spans="1:21" ht="18" customHeight="1" x14ac:dyDescent="0.25">
      <c r="A532" s="28"/>
      <c r="B532" s="335" t="s">
        <v>111</v>
      </c>
      <c r="C532" s="335"/>
      <c r="D532" s="335"/>
      <c r="E532" s="335"/>
      <c r="F532" s="335"/>
      <c r="G532" s="335"/>
      <c r="H532" s="335"/>
      <c r="I532" s="335"/>
      <c r="J532" s="335"/>
      <c r="K532" s="335"/>
      <c r="L532" s="93">
        <f>SUM(L515:L529)</f>
        <v>43</v>
      </c>
      <c r="M532" s="94">
        <f>L524/B515</f>
        <v>0.50793650793650791</v>
      </c>
      <c r="N532" s="94">
        <f>IF(L532=0,"",L532/B515)</f>
        <v>0.68253968253968256</v>
      </c>
      <c r="O532" s="94">
        <f>N532-M532</f>
        <v>0.17460317460317465</v>
      </c>
      <c r="P532" s="3"/>
      <c r="Q532" s="29"/>
      <c r="R532" s="22"/>
      <c r="S532" s="3"/>
      <c r="U532" s="104"/>
    </row>
    <row r="533" spans="1:21" ht="12.75" customHeight="1" x14ac:dyDescent="0.2">
      <c r="M533" s="3"/>
      <c r="N533" s="3"/>
      <c r="P533" s="3"/>
    </row>
    <row r="534" spans="1:21" ht="12.75" customHeight="1" x14ac:dyDescent="0.2">
      <c r="M534" s="3"/>
      <c r="N534" s="3"/>
      <c r="P534" s="3"/>
    </row>
    <row r="535" spans="1:21" s="222" customFormat="1" ht="26.25" customHeight="1" x14ac:dyDescent="0.4">
      <c r="A535" s="164"/>
      <c r="B535" s="307" t="s">
        <v>99</v>
      </c>
      <c r="C535" s="307"/>
      <c r="D535" s="307"/>
      <c r="E535" s="307"/>
      <c r="F535" s="307"/>
      <c r="G535" s="307"/>
      <c r="H535" s="307"/>
      <c r="I535" s="307"/>
      <c r="J535" s="307"/>
      <c r="K535" s="307"/>
      <c r="L535" s="223" t="s">
        <v>94</v>
      </c>
      <c r="M535" s="3"/>
      <c r="N535" s="3"/>
      <c r="O535" s="29"/>
      <c r="P535" s="3"/>
      <c r="Q535" s="29"/>
      <c r="R535" s="29"/>
      <c r="S535" s="29"/>
    </row>
    <row r="536" spans="1:21" ht="20.25" customHeight="1" x14ac:dyDescent="0.2">
      <c r="A536" s="319" t="s">
        <v>10</v>
      </c>
      <c r="B536" s="301" t="s">
        <v>100</v>
      </c>
      <c r="C536" s="302"/>
      <c r="D536" s="302"/>
      <c r="E536" s="302"/>
      <c r="F536" s="302"/>
      <c r="G536" s="302"/>
      <c r="H536" s="302"/>
      <c r="I536" s="302"/>
      <c r="J536" s="302"/>
      <c r="K536" s="303"/>
      <c r="L536" s="304" t="s">
        <v>11</v>
      </c>
      <c r="M536" s="296" t="s">
        <v>3</v>
      </c>
      <c r="N536" s="296" t="s">
        <v>4</v>
      </c>
      <c r="O536" s="306" t="s">
        <v>5</v>
      </c>
      <c r="P536" s="296" t="s">
        <v>6</v>
      </c>
      <c r="Q536" s="294" t="s">
        <v>7</v>
      </c>
      <c r="R536" s="294" t="s">
        <v>8</v>
      </c>
      <c r="S536" s="296" t="s">
        <v>101</v>
      </c>
    </row>
    <row r="537" spans="1:21" ht="15.75" customHeight="1" x14ac:dyDescent="0.25">
      <c r="A537" s="320"/>
      <c r="B537" s="58" t="s">
        <v>102</v>
      </c>
      <c r="C537" s="58" t="s">
        <v>103</v>
      </c>
      <c r="D537" s="58" t="s">
        <v>104</v>
      </c>
      <c r="E537" s="58" t="s">
        <v>105</v>
      </c>
      <c r="F537" s="58" t="s">
        <v>106</v>
      </c>
      <c r="G537" s="58" t="s">
        <v>107</v>
      </c>
      <c r="H537" s="58" t="s">
        <v>108</v>
      </c>
      <c r="I537" s="58" t="s">
        <v>109</v>
      </c>
      <c r="J537" s="58" t="s">
        <v>110</v>
      </c>
      <c r="K537" s="58" t="s">
        <v>137</v>
      </c>
      <c r="L537" s="305"/>
      <c r="M537" s="295"/>
      <c r="N537" s="295"/>
      <c r="O537" s="295"/>
      <c r="P537" s="295"/>
      <c r="Q537" s="295"/>
      <c r="R537" s="295"/>
      <c r="S537" s="295"/>
      <c r="U537" s="104"/>
    </row>
    <row r="538" spans="1:21" ht="15.75" customHeight="1" x14ac:dyDescent="0.25">
      <c r="A538" s="58">
        <v>1501</v>
      </c>
      <c r="B538" s="154">
        <v>58</v>
      </c>
      <c r="C538" s="154"/>
      <c r="D538" s="154"/>
      <c r="E538" s="154"/>
      <c r="F538" s="154"/>
      <c r="G538" s="154"/>
      <c r="H538" s="154"/>
      <c r="I538" s="154"/>
      <c r="J538" s="154"/>
      <c r="K538" s="154"/>
      <c r="L538" s="144"/>
      <c r="M538" s="234"/>
      <c r="N538" s="235"/>
      <c r="O538" s="236"/>
      <c r="P538" s="243"/>
      <c r="Q538" s="63">
        <f>B538</f>
        <v>58</v>
      </c>
      <c r="R538" s="244"/>
      <c r="S538" s="243"/>
      <c r="U538" s="104"/>
    </row>
    <row r="539" spans="1:21" ht="15.75" customHeight="1" x14ac:dyDescent="0.25">
      <c r="A539" s="58">
        <v>1502</v>
      </c>
      <c r="B539" s="154"/>
      <c r="C539" s="154">
        <v>51</v>
      </c>
      <c r="D539" s="154"/>
      <c r="E539" s="154"/>
      <c r="F539" s="154"/>
      <c r="G539" s="154"/>
      <c r="H539" s="154"/>
      <c r="I539" s="154"/>
      <c r="J539" s="154"/>
      <c r="K539" s="154"/>
      <c r="L539" s="144"/>
      <c r="M539" s="237"/>
      <c r="N539" s="129"/>
      <c r="O539" s="238"/>
      <c r="P539" s="67">
        <f>IF(C539=0,"",C539/B538)</f>
        <v>0.87931034482758619</v>
      </c>
      <c r="Q539" s="68">
        <v>51</v>
      </c>
      <c r="R539" s="245">
        <f t="shared" ref="R539:R547" si="63">IF(Q539=0,"",Q539/Q538)</f>
        <v>0.87931034482758619</v>
      </c>
      <c r="S539" s="245">
        <f t="shared" ref="S539:S547" si="64">IF(Q539=0,"",100%-R539)</f>
        <v>0.12068965517241381</v>
      </c>
      <c r="U539" s="104"/>
    </row>
    <row r="540" spans="1:21" ht="15.75" customHeight="1" x14ac:dyDescent="0.25">
      <c r="A540" s="58">
        <v>1601</v>
      </c>
      <c r="B540" s="154"/>
      <c r="C540" s="154"/>
      <c r="D540" s="154">
        <v>38</v>
      </c>
      <c r="E540" s="154"/>
      <c r="F540" s="154"/>
      <c r="G540" s="154"/>
      <c r="H540" s="154"/>
      <c r="I540" s="154"/>
      <c r="J540" s="154"/>
      <c r="K540" s="154"/>
      <c r="L540" s="144"/>
      <c r="M540" s="237"/>
      <c r="N540" s="129"/>
      <c r="O540" s="238"/>
      <c r="P540" s="67">
        <f>IF(D540=0,"",D540/C539)</f>
        <v>0.74509803921568629</v>
      </c>
      <c r="Q540" s="68">
        <v>47</v>
      </c>
      <c r="R540" s="245">
        <f t="shared" si="63"/>
        <v>0.92156862745098034</v>
      </c>
      <c r="S540" s="245">
        <f t="shared" si="64"/>
        <v>7.8431372549019662E-2</v>
      </c>
      <c r="U540" s="70">
        <f>Q540/Q538</f>
        <v>0.81034482758620685</v>
      </c>
    </row>
    <row r="541" spans="1:21" ht="15.75" customHeight="1" x14ac:dyDescent="0.25">
      <c r="A541" s="58">
        <v>1602</v>
      </c>
      <c r="B541" s="154"/>
      <c r="C541" s="154"/>
      <c r="D541" s="154"/>
      <c r="E541" s="154">
        <v>38</v>
      </c>
      <c r="F541" s="154"/>
      <c r="G541" s="154"/>
      <c r="H541" s="154"/>
      <c r="I541" s="154"/>
      <c r="J541" s="154"/>
      <c r="K541" s="154"/>
      <c r="L541" s="144"/>
      <c r="M541" s="237"/>
      <c r="N541" s="129"/>
      <c r="O541" s="238"/>
      <c r="P541" s="67">
        <f>IF(E541=0,"",E541/D540)</f>
        <v>1</v>
      </c>
      <c r="Q541" s="68">
        <v>43</v>
      </c>
      <c r="R541" s="245">
        <f t="shared" si="63"/>
        <v>0.91489361702127658</v>
      </c>
      <c r="S541" s="245">
        <f t="shared" si="64"/>
        <v>8.5106382978723416E-2</v>
      </c>
      <c r="U541" s="104"/>
    </row>
    <row r="542" spans="1:21" ht="15.75" customHeight="1" x14ac:dyDescent="0.25">
      <c r="A542" s="58">
        <v>1701</v>
      </c>
      <c r="B542" s="154"/>
      <c r="C542" s="154"/>
      <c r="D542" s="154"/>
      <c r="E542" s="154"/>
      <c r="F542" s="154">
        <v>37</v>
      </c>
      <c r="G542" s="154"/>
      <c r="H542" s="154"/>
      <c r="I542" s="154"/>
      <c r="J542" s="154"/>
      <c r="K542" s="154"/>
      <c r="L542" s="144"/>
      <c r="M542" s="237"/>
      <c r="N542" s="129"/>
      <c r="O542" s="238"/>
      <c r="P542" s="67">
        <f>IF(F542=0,"",F542/E541)</f>
        <v>0.97368421052631582</v>
      </c>
      <c r="Q542" s="68">
        <v>41</v>
      </c>
      <c r="R542" s="245">
        <f t="shared" si="63"/>
        <v>0.95348837209302328</v>
      </c>
      <c r="S542" s="245">
        <f t="shared" si="64"/>
        <v>4.6511627906976716E-2</v>
      </c>
      <c r="U542" s="104"/>
    </row>
    <row r="543" spans="1:21" ht="15.75" customHeight="1" x14ac:dyDescent="0.25">
      <c r="A543" s="58">
        <v>1702</v>
      </c>
      <c r="B543" s="154"/>
      <c r="C543" s="154"/>
      <c r="D543" s="154"/>
      <c r="E543" s="154"/>
      <c r="F543" s="154"/>
      <c r="G543" s="154">
        <v>27</v>
      </c>
      <c r="H543" s="154"/>
      <c r="I543" s="154"/>
      <c r="J543" s="154"/>
      <c r="K543" s="154"/>
      <c r="L543" s="144"/>
      <c r="M543" s="237"/>
      <c r="N543" s="129"/>
      <c r="O543" s="238"/>
      <c r="P543" s="67">
        <f>IF(G543=0,"",G543/F542)</f>
        <v>0.72972972972972971</v>
      </c>
      <c r="Q543" s="68">
        <v>39</v>
      </c>
      <c r="R543" s="245">
        <f t="shared" si="63"/>
        <v>0.95121951219512191</v>
      </c>
      <c r="S543" s="245">
        <f t="shared" si="64"/>
        <v>4.8780487804878092E-2</v>
      </c>
      <c r="U543" s="104"/>
    </row>
    <row r="544" spans="1:21" ht="15.75" customHeight="1" x14ac:dyDescent="0.25">
      <c r="A544" s="58">
        <v>1801</v>
      </c>
      <c r="B544" s="154"/>
      <c r="C544" s="154"/>
      <c r="D544" s="154"/>
      <c r="E544" s="154"/>
      <c r="F544" s="154"/>
      <c r="G544" s="154"/>
      <c r="H544" s="154">
        <v>27</v>
      </c>
      <c r="I544" s="154"/>
      <c r="J544" s="154"/>
      <c r="K544" s="154"/>
      <c r="L544" s="144"/>
      <c r="M544" s="237"/>
      <c r="N544" s="129"/>
      <c r="O544" s="238"/>
      <c r="P544" s="67">
        <f>IF(H544=0,"",H544/G543)</f>
        <v>1</v>
      </c>
      <c r="Q544" s="68">
        <v>38</v>
      </c>
      <c r="R544" s="245">
        <f t="shared" si="63"/>
        <v>0.97435897435897434</v>
      </c>
      <c r="S544" s="245">
        <f t="shared" si="64"/>
        <v>2.5641025641025661E-2</v>
      </c>
      <c r="U544" s="104"/>
    </row>
    <row r="545" spans="1:21" ht="15.75" customHeight="1" x14ac:dyDescent="0.25">
      <c r="A545" s="58">
        <v>1802</v>
      </c>
      <c r="B545" s="154"/>
      <c r="C545" s="154"/>
      <c r="D545" s="154"/>
      <c r="E545" s="154"/>
      <c r="F545" s="154"/>
      <c r="G545" s="154"/>
      <c r="H545" s="154"/>
      <c r="I545" s="154">
        <v>26</v>
      </c>
      <c r="J545" s="154"/>
      <c r="K545" s="154"/>
      <c r="L545" s="144"/>
      <c r="M545" s="237"/>
      <c r="N545" s="129"/>
      <c r="O545" s="238"/>
      <c r="P545" s="67">
        <f>IF(I545=0,"",I545/H544)</f>
        <v>0.96296296296296291</v>
      </c>
      <c r="Q545" s="68">
        <v>37</v>
      </c>
      <c r="R545" s="245">
        <f t="shared" si="63"/>
        <v>0.97368421052631582</v>
      </c>
      <c r="S545" s="245">
        <f t="shared" si="64"/>
        <v>2.6315789473684181E-2</v>
      </c>
      <c r="U545" s="104"/>
    </row>
    <row r="546" spans="1:21" ht="15.75" customHeight="1" x14ac:dyDescent="0.25">
      <c r="A546" s="58">
        <v>1901</v>
      </c>
      <c r="B546" s="154"/>
      <c r="C546" s="154"/>
      <c r="D546" s="154"/>
      <c r="E546" s="154"/>
      <c r="F546" s="154"/>
      <c r="G546" s="154"/>
      <c r="H546" s="154"/>
      <c r="I546" s="154"/>
      <c r="J546" s="154">
        <v>26</v>
      </c>
      <c r="K546" s="154"/>
      <c r="L546" s="144">
        <v>4</v>
      </c>
      <c r="M546" s="237"/>
      <c r="N546" s="129"/>
      <c r="O546" s="238"/>
      <c r="P546" s="67">
        <f>IF(J546=0,"",J546/I545)</f>
        <v>1</v>
      </c>
      <c r="Q546" s="68">
        <v>36</v>
      </c>
      <c r="R546" s="245">
        <f t="shared" si="63"/>
        <v>0.97297297297297303</v>
      </c>
      <c r="S546" s="245">
        <f t="shared" si="64"/>
        <v>2.7027027027026973E-2</v>
      </c>
      <c r="U546" s="104"/>
    </row>
    <row r="547" spans="1:21" ht="15.75" customHeight="1" x14ac:dyDescent="0.25">
      <c r="A547" s="58">
        <v>1902</v>
      </c>
      <c r="B547" s="154"/>
      <c r="C547" s="154"/>
      <c r="D547" s="154"/>
      <c r="E547" s="154"/>
      <c r="F547" s="154"/>
      <c r="G547" s="154"/>
      <c r="H547" s="154"/>
      <c r="I547" s="154"/>
      <c r="J547" s="154"/>
      <c r="K547" s="154">
        <v>22</v>
      </c>
      <c r="L547" s="144">
        <v>22</v>
      </c>
      <c r="M547" s="237"/>
      <c r="N547" s="129"/>
      <c r="O547" s="238"/>
      <c r="P547" s="67">
        <f>K547/J546</f>
        <v>0.84615384615384615</v>
      </c>
      <c r="Q547" s="68">
        <v>31</v>
      </c>
      <c r="R547" s="245">
        <f t="shared" si="63"/>
        <v>0.86111111111111116</v>
      </c>
      <c r="S547" s="245">
        <f t="shared" si="64"/>
        <v>0.13888888888888884</v>
      </c>
      <c r="U547" s="104"/>
    </row>
    <row r="548" spans="1:21" ht="15.75" customHeight="1" x14ac:dyDescent="0.25">
      <c r="A548" s="58">
        <v>2001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54">
        <v>7</v>
      </c>
      <c r="L548" s="144"/>
      <c r="M548" s="237"/>
      <c r="N548" s="129"/>
      <c r="O548" s="239"/>
      <c r="P548" s="246"/>
      <c r="Q548" s="109">
        <v>9</v>
      </c>
      <c r="R548" s="271"/>
      <c r="S548" s="246"/>
      <c r="U548" s="104"/>
    </row>
    <row r="549" spans="1:21" ht="15.75" customHeight="1" x14ac:dyDescent="0.25">
      <c r="A549" s="58">
        <v>2002</v>
      </c>
      <c r="B549" s="154"/>
      <c r="C549" s="154"/>
      <c r="D549" s="154"/>
      <c r="E549" s="154"/>
      <c r="F549" s="154"/>
      <c r="G549" s="154"/>
      <c r="H549" s="154"/>
      <c r="I549" s="154"/>
      <c r="J549" s="154"/>
      <c r="K549" s="154">
        <v>7</v>
      </c>
      <c r="L549" s="144">
        <v>2</v>
      </c>
      <c r="M549" s="237"/>
      <c r="N549" s="129"/>
      <c r="O549" s="239"/>
      <c r="P549" s="247"/>
      <c r="Q549" s="109">
        <v>8</v>
      </c>
      <c r="R549" s="248"/>
      <c r="S549" s="247"/>
      <c r="U549" s="104"/>
    </row>
    <row r="550" spans="1:21" ht="15.75" customHeight="1" x14ac:dyDescent="0.25">
      <c r="A550" s="58">
        <v>2101</v>
      </c>
      <c r="B550" s="154"/>
      <c r="C550" s="154"/>
      <c r="D550" s="154"/>
      <c r="E550" s="154"/>
      <c r="F550" s="154"/>
      <c r="G550" s="154"/>
      <c r="H550" s="154"/>
      <c r="I550" s="154"/>
      <c r="J550" s="154"/>
      <c r="K550" s="154">
        <v>5</v>
      </c>
      <c r="L550" s="144">
        <v>5</v>
      </c>
      <c r="M550" s="237"/>
      <c r="N550" s="129"/>
      <c r="O550" s="239"/>
      <c r="P550" s="247"/>
      <c r="Q550" s="202">
        <v>5</v>
      </c>
      <c r="R550" s="248"/>
      <c r="S550" s="247"/>
      <c r="U550" s="104"/>
    </row>
    <row r="551" spans="1:21" ht="15.75" customHeight="1" x14ac:dyDescent="0.25">
      <c r="A551" s="58">
        <v>2102</v>
      </c>
      <c r="B551" s="154"/>
      <c r="C551" s="154"/>
      <c r="D551" s="154"/>
      <c r="E551" s="154"/>
      <c r="F551" s="154"/>
      <c r="G551" s="154"/>
      <c r="H551" s="154"/>
      <c r="I551" s="154"/>
      <c r="J551" s="154"/>
      <c r="K551" s="154">
        <v>1</v>
      </c>
      <c r="L551" s="144"/>
      <c r="M551" s="237"/>
      <c r="N551" s="129"/>
      <c r="O551" s="239"/>
      <c r="P551" s="129"/>
      <c r="Q551" s="204">
        <v>1</v>
      </c>
      <c r="R551" s="124"/>
      <c r="S551" s="247"/>
      <c r="U551" s="104"/>
    </row>
    <row r="552" spans="1:21" ht="15.75" customHeight="1" x14ac:dyDescent="0.25">
      <c r="A552" s="58">
        <v>2201</v>
      </c>
      <c r="B552" s="154"/>
      <c r="C552" s="154"/>
      <c r="D552" s="154"/>
      <c r="E552" s="154"/>
      <c r="F552" s="154"/>
      <c r="G552" s="154"/>
      <c r="H552" s="154"/>
      <c r="I552" s="154"/>
      <c r="J552" s="154"/>
      <c r="K552" s="154">
        <v>1</v>
      </c>
      <c r="L552" s="144">
        <v>1</v>
      </c>
      <c r="M552" s="237"/>
      <c r="N552" s="129"/>
      <c r="O552" s="239"/>
      <c r="P552" s="197" t="s">
        <v>83</v>
      </c>
      <c r="Q552" s="203">
        <v>32</v>
      </c>
      <c r="R552" s="111">
        <f>L555</f>
        <v>34</v>
      </c>
      <c r="S552" s="199" t="s">
        <v>11</v>
      </c>
      <c r="U552" s="104"/>
    </row>
    <row r="553" spans="1:21" ht="15.75" customHeight="1" x14ac:dyDescent="0.25">
      <c r="A553" s="58">
        <v>2202</v>
      </c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44"/>
      <c r="M553" s="237"/>
      <c r="N553" s="129"/>
      <c r="O553" s="239"/>
      <c r="P553" s="198" t="s">
        <v>85</v>
      </c>
      <c r="Q553" s="86">
        <f>Q552/B538</f>
        <v>0.55172413793103448</v>
      </c>
      <c r="R553" s="112">
        <f>Q552/R552</f>
        <v>0.94117647058823528</v>
      </c>
      <c r="S553" s="200" t="s">
        <v>86</v>
      </c>
      <c r="U553" s="104"/>
    </row>
    <row r="554" spans="1:21" ht="15.75" customHeight="1" x14ac:dyDescent="0.25">
      <c r="A554" s="58">
        <v>2301</v>
      </c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44"/>
      <c r="M554" s="240"/>
      <c r="N554" s="241"/>
      <c r="O554" s="242"/>
      <c r="P554" s="90"/>
      <c r="Q554" s="91"/>
      <c r="R554" s="91"/>
      <c r="S554" s="113"/>
      <c r="U554" s="104"/>
    </row>
    <row r="555" spans="1:21" ht="18" customHeight="1" x14ac:dyDescent="0.25">
      <c r="A555" s="28"/>
      <c r="B555" s="335" t="s">
        <v>111</v>
      </c>
      <c r="C555" s="335"/>
      <c r="D555" s="335"/>
      <c r="E555" s="335"/>
      <c r="F555" s="335"/>
      <c r="G555" s="335"/>
      <c r="H555" s="335"/>
      <c r="I555" s="335"/>
      <c r="J555" s="335"/>
      <c r="K555" s="335"/>
      <c r="L555" s="93">
        <f>SUM(L538:L552)</f>
        <v>34</v>
      </c>
      <c r="M555" s="94">
        <f>((SUM(L546:L547))/B538)</f>
        <v>0.44827586206896552</v>
      </c>
      <c r="N555" s="94">
        <f>IF(L555=0,"",L555/B538)</f>
        <v>0.58620689655172409</v>
      </c>
      <c r="O555" s="94">
        <f>IF(L546=0,"",N555-M555)</f>
        <v>0.13793103448275856</v>
      </c>
      <c r="P555" s="3"/>
      <c r="Q555" s="29"/>
      <c r="R555" s="22"/>
      <c r="S555" s="3"/>
      <c r="U555" s="104"/>
    </row>
    <row r="556" spans="1:21" ht="14.25" customHeight="1" x14ac:dyDescent="0.2">
      <c r="U556" s="104"/>
    </row>
    <row r="557" spans="1:21" ht="14.25" customHeight="1" x14ac:dyDescent="0.2">
      <c r="M557" s="3"/>
      <c r="N557" s="3"/>
      <c r="P557" s="3"/>
      <c r="U557" s="104"/>
    </row>
    <row r="558" spans="1:21" s="222" customFormat="1" ht="26.25" customHeight="1" x14ac:dyDescent="0.4">
      <c r="A558" s="164"/>
      <c r="B558" s="307" t="s">
        <v>99</v>
      </c>
      <c r="C558" s="307"/>
      <c r="D558" s="307"/>
      <c r="E558" s="307"/>
      <c r="F558" s="307"/>
      <c r="G558" s="307"/>
      <c r="H558" s="307"/>
      <c r="I558" s="307"/>
      <c r="J558" s="307"/>
      <c r="K558" s="307"/>
      <c r="L558" s="223" t="s">
        <v>97</v>
      </c>
      <c r="M558" s="3"/>
      <c r="N558" s="3"/>
      <c r="O558" s="29"/>
      <c r="P558" s="3"/>
      <c r="Q558" s="29"/>
      <c r="R558" s="29"/>
      <c r="S558" s="29"/>
      <c r="U558" s="104"/>
    </row>
    <row r="559" spans="1:21" ht="20.25" customHeight="1" x14ac:dyDescent="0.2">
      <c r="A559" s="319" t="s">
        <v>10</v>
      </c>
      <c r="B559" s="301" t="s">
        <v>100</v>
      </c>
      <c r="C559" s="302"/>
      <c r="D559" s="302"/>
      <c r="E559" s="302"/>
      <c r="F559" s="302"/>
      <c r="G559" s="302"/>
      <c r="H559" s="302"/>
      <c r="I559" s="302"/>
      <c r="J559" s="302"/>
      <c r="K559" s="303"/>
      <c r="L559" s="304" t="s">
        <v>11</v>
      </c>
      <c r="M559" s="296" t="s">
        <v>3</v>
      </c>
      <c r="N559" s="296" t="s">
        <v>4</v>
      </c>
      <c r="O559" s="306" t="s">
        <v>5</v>
      </c>
      <c r="P559" s="296" t="s">
        <v>6</v>
      </c>
      <c r="Q559" s="294" t="s">
        <v>7</v>
      </c>
      <c r="R559" s="294" t="s">
        <v>8</v>
      </c>
      <c r="S559" s="296" t="s">
        <v>101</v>
      </c>
      <c r="U559" s="104"/>
    </row>
    <row r="560" spans="1:21" ht="15.75" customHeight="1" x14ac:dyDescent="0.25">
      <c r="A560" s="320"/>
      <c r="B560" s="58" t="s">
        <v>102</v>
      </c>
      <c r="C560" s="58" t="s">
        <v>103</v>
      </c>
      <c r="D560" s="58" t="s">
        <v>104</v>
      </c>
      <c r="E560" s="58" t="s">
        <v>105</v>
      </c>
      <c r="F560" s="58" t="s">
        <v>106</v>
      </c>
      <c r="G560" s="58" t="s">
        <v>107</v>
      </c>
      <c r="H560" s="58" t="s">
        <v>108</v>
      </c>
      <c r="I560" s="58" t="s">
        <v>109</v>
      </c>
      <c r="J560" s="58" t="s">
        <v>110</v>
      </c>
      <c r="K560" s="58" t="s">
        <v>137</v>
      </c>
      <c r="L560" s="305"/>
      <c r="M560" s="295"/>
      <c r="N560" s="295"/>
      <c r="O560" s="295"/>
      <c r="P560" s="295"/>
      <c r="Q560" s="295"/>
      <c r="R560" s="295"/>
      <c r="S560" s="295"/>
      <c r="U560" s="104"/>
    </row>
    <row r="561" spans="1:23" ht="15.75" customHeight="1" x14ac:dyDescent="0.25">
      <c r="A561" s="58">
        <v>1502</v>
      </c>
      <c r="B561" s="154">
        <v>62</v>
      </c>
      <c r="C561" s="154"/>
      <c r="D561" s="154"/>
      <c r="E561" s="154"/>
      <c r="F561" s="154"/>
      <c r="G561" s="154"/>
      <c r="H561" s="154"/>
      <c r="I561" s="154"/>
      <c r="J561" s="154"/>
      <c r="K561" s="154"/>
      <c r="L561" s="144"/>
      <c r="M561" s="234"/>
      <c r="N561" s="235"/>
      <c r="O561" s="236"/>
      <c r="P561" s="243"/>
      <c r="Q561" s="63">
        <f>B561</f>
        <v>62</v>
      </c>
      <c r="R561" s="244"/>
      <c r="S561" s="243"/>
      <c r="U561" s="104"/>
    </row>
    <row r="562" spans="1:23" ht="15.75" customHeight="1" x14ac:dyDescent="0.25">
      <c r="A562" s="58">
        <v>1601</v>
      </c>
      <c r="B562" s="154"/>
      <c r="C562" s="154">
        <v>48</v>
      </c>
      <c r="D562" s="154"/>
      <c r="E562" s="154"/>
      <c r="F562" s="154"/>
      <c r="G562" s="154"/>
      <c r="H562" s="154"/>
      <c r="I562" s="154"/>
      <c r="J562" s="154"/>
      <c r="K562" s="154"/>
      <c r="L562" s="144"/>
      <c r="M562" s="237"/>
      <c r="N562" s="129"/>
      <c r="O562" s="238"/>
      <c r="P562" s="67">
        <f>IF(C562=0,"",C562/B561)</f>
        <v>0.77419354838709675</v>
      </c>
      <c r="Q562" s="68">
        <v>48</v>
      </c>
      <c r="R562" s="245">
        <f t="shared" ref="R562:R570" si="65">IF(Q562=0,"",Q562/Q561)</f>
        <v>0.77419354838709675</v>
      </c>
      <c r="S562" s="245">
        <f t="shared" ref="S562:S570" si="66">IF(Q562=0,"",100%-R562)</f>
        <v>0.22580645161290325</v>
      </c>
      <c r="U562" s="104"/>
    </row>
    <row r="563" spans="1:23" ht="15.75" customHeight="1" x14ac:dyDescent="0.25">
      <c r="A563" s="58">
        <v>1602</v>
      </c>
      <c r="B563" s="154"/>
      <c r="C563" s="154"/>
      <c r="D563" s="154">
        <v>42</v>
      </c>
      <c r="E563" s="154"/>
      <c r="F563" s="154"/>
      <c r="G563" s="154"/>
      <c r="H563" s="154"/>
      <c r="I563" s="154"/>
      <c r="J563" s="154"/>
      <c r="K563" s="154"/>
      <c r="L563" s="144"/>
      <c r="M563" s="237"/>
      <c r="N563" s="129"/>
      <c r="O563" s="238"/>
      <c r="P563" s="67">
        <f>IF(D563=0,"",D563/C562)</f>
        <v>0.875</v>
      </c>
      <c r="Q563" s="68">
        <v>44</v>
      </c>
      <c r="R563" s="245">
        <f t="shared" si="65"/>
        <v>0.91666666666666663</v>
      </c>
      <c r="S563" s="245">
        <f t="shared" si="66"/>
        <v>8.333333333333337E-2</v>
      </c>
      <c r="U563" s="70">
        <f>Q563/Q561</f>
        <v>0.70967741935483875</v>
      </c>
    </row>
    <row r="564" spans="1:23" ht="15.75" customHeight="1" x14ac:dyDescent="0.25">
      <c r="A564" s="58">
        <v>1701</v>
      </c>
      <c r="B564" s="154"/>
      <c r="C564" s="154"/>
      <c r="D564" s="154"/>
      <c r="E564" s="154">
        <v>39</v>
      </c>
      <c r="F564" s="154"/>
      <c r="G564" s="154"/>
      <c r="H564" s="154"/>
      <c r="I564" s="154"/>
      <c r="J564" s="154"/>
      <c r="K564" s="154"/>
      <c r="L564" s="144"/>
      <c r="M564" s="237"/>
      <c r="N564" s="129"/>
      <c r="O564" s="238"/>
      <c r="P564" s="67">
        <f>IF(E564=0,"",E564/D563)</f>
        <v>0.9285714285714286</v>
      </c>
      <c r="Q564" s="68">
        <v>42</v>
      </c>
      <c r="R564" s="245">
        <f t="shared" si="65"/>
        <v>0.95454545454545459</v>
      </c>
      <c r="S564" s="245">
        <f t="shared" si="66"/>
        <v>4.5454545454545414E-2</v>
      </c>
      <c r="U564" s="104"/>
    </row>
    <row r="565" spans="1:23" ht="15.75" customHeight="1" x14ac:dyDescent="0.25">
      <c r="A565" s="58">
        <v>1702</v>
      </c>
      <c r="B565" s="154"/>
      <c r="C565" s="154"/>
      <c r="D565" s="154"/>
      <c r="E565" s="154"/>
      <c r="F565" s="154">
        <v>37</v>
      </c>
      <c r="G565" s="154"/>
      <c r="H565" s="154"/>
      <c r="I565" s="154"/>
      <c r="J565" s="154"/>
      <c r="K565" s="154"/>
      <c r="L565" s="144"/>
      <c r="M565" s="237"/>
      <c r="N565" s="129"/>
      <c r="O565" s="238"/>
      <c r="P565" s="67">
        <f>IF(F565=0,"",F565/E564)</f>
        <v>0.94871794871794868</v>
      </c>
      <c r="Q565" s="68">
        <v>40</v>
      </c>
      <c r="R565" s="245">
        <f t="shared" si="65"/>
        <v>0.95238095238095233</v>
      </c>
      <c r="S565" s="245">
        <f t="shared" si="66"/>
        <v>4.7619047619047672E-2</v>
      </c>
      <c r="U565" s="104"/>
      <c r="W565" s="290"/>
    </row>
    <row r="566" spans="1:23" ht="15.75" customHeight="1" x14ac:dyDescent="0.25">
      <c r="A566" s="58">
        <v>1801</v>
      </c>
      <c r="B566" s="154"/>
      <c r="C566" s="154"/>
      <c r="D566" s="154"/>
      <c r="E566" s="154"/>
      <c r="F566" s="154"/>
      <c r="G566" s="154">
        <v>28</v>
      </c>
      <c r="H566" s="154"/>
      <c r="I566" s="154"/>
      <c r="J566" s="154"/>
      <c r="K566" s="154"/>
      <c r="L566" s="144"/>
      <c r="M566" s="237"/>
      <c r="N566" s="129"/>
      <c r="O566" s="238"/>
      <c r="P566" s="67">
        <f>IF(G566=0,"",G566/F565)</f>
        <v>0.7567567567567568</v>
      </c>
      <c r="Q566" s="68">
        <v>40</v>
      </c>
      <c r="R566" s="245">
        <f t="shared" si="65"/>
        <v>1</v>
      </c>
      <c r="S566" s="245">
        <f t="shared" si="66"/>
        <v>0</v>
      </c>
      <c r="U566" s="104"/>
      <c r="W566" s="290"/>
    </row>
    <row r="567" spans="1:23" ht="15.75" customHeight="1" x14ac:dyDescent="0.25">
      <c r="A567" s="58">
        <v>1802</v>
      </c>
      <c r="B567" s="154"/>
      <c r="C567" s="154"/>
      <c r="D567" s="154"/>
      <c r="E567" s="154"/>
      <c r="F567" s="154"/>
      <c r="G567" s="154"/>
      <c r="H567" s="154">
        <v>28</v>
      </c>
      <c r="I567" s="154"/>
      <c r="J567" s="154"/>
      <c r="K567" s="154"/>
      <c r="L567" s="144"/>
      <c r="M567" s="237"/>
      <c r="N567" s="129"/>
      <c r="O567" s="238"/>
      <c r="P567" s="67">
        <f>IF(H567=0,"",H567/G566)</f>
        <v>1</v>
      </c>
      <c r="Q567" s="68">
        <v>39</v>
      </c>
      <c r="R567" s="245">
        <f t="shared" si="65"/>
        <v>0.97499999999999998</v>
      </c>
      <c r="S567" s="245">
        <f t="shared" si="66"/>
        <v>2.5000000000000022E-2</v>
      </c>
      <c r="U567" s="104"/>
      <c r="W567" s="290"/>
    </row>
    <row r="568" spans="1:23" ht="15.75" customHeight="1" x14ac:dyDescent="0.25">
      <c r="A568" s="58">
        <v>1901</v>
      </c>
      <c r="B568" s="154"/>
      <c r="C568" s="154"/>
      <c r="D568" s="154"/>
      <c r="E568" s="154"/>
      <c r="F568" s="154"/>
      <c r="G568" s="154"/>
      <c r="H568" s="154"/>
      <c r="I568" s="154">
        <v>28</v>
      </c>
      <c r="J568" s="154"/>
      <c r="K568" s="154"/>
      <c r="L568" s="144"/>
      <c r="M568" s="237"/>
      <c r="N568" s="129"/>
      <c r="O568" s="238"/>
      <c r="P568" s="67">
        <f>IF(I568=0,"",I568/H567)</f>
        <v>1</v>
      </c>
      <c r="Q568" s="68">
        <v>36</v>
      </c>
      <c r="R568" s="245">
        <f t="shared" si="65"/>
        <v>0.92307692307692313</v>
      </c>
      <c r="S568" s="245">
        <f t="shared" si="66"/>
        <v>7.6923076923076872E-2</v>
      </c>
      <c r="U568" s="104"/>
      <c r="W568" s="290"/>
    </row>
    <row r="569" spans="1:23" ht="15.75" customHeight="1" x14ac:dyDescent="0.25">
      <c r="A569" s="58">
        <v>1902</v>
      </c>
      <c r="B569" s="154"/>
      <c r="C569" s="154"/>
      <c r="D569" s="154"/>
      <c r="E569" s="154"/>
      <c r="F569" s="154"/>
      <c r="G569" s="154"/>
      <c r="H569" s="154"/>
      <c r="I569" s="154"/>
      <c r="J569" s="154">
        <v>26</v>
      </c>
      <c r="K569" s="154"/>
      <c r="L569" s="144"/>
      <c r="M569" s="237"/>
      <c r="N569" s="129"/>
      <c r="O569" s="238"/>
      <c r="P569" s="67">
        <f>IF(J569=0,"",J569/I568)</f>
        <v>0.9285714285714286</v>
      </c>
      <c r="Q569" s="68">
        <v>34</v>
      </c>
      <c r="R569" s="245">
        <f t="shared" si="65"/>
        <v>0.94444444444444442</v>
      </c>
      <c r="S569" s="245">
        <f t="shared" si="66"/>
        <v>5.555555555555558E-2</v>
      </c>
      <c r="U569" s="104"/>
      <c r="W569" s="290"/>
    </row>
    <row r="570" spans="1:23" ht="15.75" customHeight="1" x14ac:dyDescent="0.25">
      <c r="A570" s="58">
        <v>2001</v>
      </c>
      <c r="B570" s="154"/>
      <c r="C570" s="154"/>
      <c r="D570" s="154"/>
      <c r="E570" s="154"/>
      <c r="F570" s="154"/>
      <c r="G570" s="154"/>
      <c r="H570" s="154"/>
      <c r="I570" s="154"/>
      <c r="J570" s="154"/>
      <c r="K570" s="154">
        <v>26</v>
      </c>
      <c r="L570" s="144">
        <v>24</v>
      </c>
      <c r="M570" s="237"/>
      <c r="N570" s="129"/>
      <c r="O570" s="238"/>
      <c r="P570" s="67">
        <f>IF(K570=0,"",K570/J569)</f>
        <v>1</v>
      </c>
      <c r="Q570" s="68">
        <v>34</v>
      </c>
      <c r="R570" s="245">
        <f t="shared" si="65"/>
        <v>1</v>
      </c>
      <c r="S570" s="245">
        <f t="shared" si="66"/>
        <v>0</v>
      </c>
      <c r="U570" s="104"/>
    </row>
    <row r="571" spans="1:23" ht="15.75" customHeight="1" x14ac:dyDescent="0.25">
      <c r="A571" s="58">
        <v>2002</v>
      </c>
      <c r="B571" s="154"/>
      <c r="C571" s="154"/>
      <c r="D571" s="154"/>
      <c r="E571" s="154"/>
      <c r="F571" s="154"/>
      <c r="G571" s="154"/>
      <c r="H571" s="154"/>
      <c r="I571" s="154"/>
      <c r="J571" s="154"/>
      <c r="K571" s="154">
        <v>7</v>
      </c>
      <c r="L571" s="144">
        <v>7</v>
      </c>
      <c r="M571" s="237"/>
      <c r="N571" s="129"/>
      <c r="O571" s="239"/>
      <c r="P571" s="246"/>
      <c r="Q571" s="109">
        <v>8</v>
      </c>
      <c r="R571" s="271"/>
      <c r="S571" s="246"/>
      <c r="U571" s="104"/>
    </row>
    <row r="572" spans="1:23" ht="15.75" customHeight="1" x14ac:dyDescent="0.25">
      <c r="A572" s="58">
        <v>2101</v>
      </c>
      <c r="B572" s="154"/>
      <c r="C572" s="154"/>
      <c r="D572" s="154"/>
      <c r="E572" s="154"/>
      <c r="F572" s="154"/>
      <c r="G572" s="154"/>
      <c r="H572" s="154"/>
      <c r="I572" s="154"/>
      <c r="J572" s="154"/>
      <c r="K572" s="154">
        <v>3</v>
      </c>
      <c r="L572" s="144">
        <v>3</v>
      </c>
      <c r="M572" s="237"/>
      <c r="N572" s="129"/>
      <c r="O572" s="239"/>
      <c r="P572" s="247"/>
      <c r="Q572" s="109">
        <v>3</v>
      </c>
      <c r="R572" s="248"/>
      <c r="S572" s="247"/>
      <c r="U572" s="104"/>
    </row>
    <row r="573" spans="1:23" ht="15.75" customHeight="1" x14ac:dyDescent="0.25">
      <c r="A573" s="58">
        <v>2102</v>
      </c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44"/>
      <c r="M573" s="237"/>
      <c r="N573" s="129"/>
      <c r="O573" s="239"/>
      <c r="P573" s="247"/>
      <c r="Q573" s="109"/>
      <c r="R573" s="248"/>
      <c r="S573" s="247"/>
      <c r="U573" s="104"/>
    </row>
    <row r="574" spans="1:23" ht="15.75" customHeight="1" x14ac:dyDescent="0.25">
      <c r="A574" s="58">
        <v>2201</v>
      </c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44"/>
      <c r="M574" s="237"/>
      <c r="N574" s="129"/>
      <c r="O574" s="239"/>
      <c r="P574" s="129"/>
      <c r="Q574" s="239"/>
      <c r="R574" s="124"/>
      <c r="S574" s="247"/>
      <c r="U574" s="104"/>
    </row>
    <row r="575" spans="1:23" ht="15.75" customHeight="1" x14ac:dyDescent="0.25">
      <c r="A575" s="58">
        <v>2202</v>
      </c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44"/>
      <c r="M575" s="237"/>
      <c r="N575" s="129"/>
      <c r="O575" s="239"/>
      <c r="P575" s="197" t="s">
        <v>83</v>
      </c>
      <c r="Q575" s="82">
        <v>31</v>
      </c>
      <c r="R575" s="111">
        <f>L578</f>
        <v>34</v>
      </c>
      <c r="S575" s="199" t="s">
        <v>11</v>
      </c>
      <c r="U575" s="104"/>
    </row>
    <row r="576" spans="1:23" ht="15.75" customHeight="1" x14ac:dyDescent="0.25">
      <c r="A576" s="58">
        <v>2301</v>
      </c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44"/>
      <c r="M576" s="237"/>
      <c r="N576" s="129"/>
      <c r="O576" s="239"/>
      <c r="P576" s="198" t="s">
        <v>85</v>
      </c>
      <c r="Q576" s="86">
        <f>IF(Q575/B561=0,"",Q575/B561)</f>
        <v>0.5</v>
      </c>
      <c r="R576" s="112">
        <f>IF(Q575/R575=0,"",Q575/R575)</f>
        <v>0.91176470588235292</v>
      </c>
      <c r="S576" s="200" t="s">
        <v>86</v>
      </c>
      <c r="U576" s="104"/>
    </row>
    <row r="577" spans="1:21" ht="15.75" customHeight="1" x14ac:dyDescent="0.25">
      <c r="A577" s="58">
        <v>2302</v>
      </c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44"/>
      <c r="M577" s="240"/>
      <c r="N577" s="241"/>
      <c r="O577" s="242"/>
      <c r="P577" s="90"/>
      <c r="Q577" s="91"/>
      <c r="R577" s="91"/>
      <c r="S577" s="113"/>
      <c r="U577" s="104"/>
    </row>
    <row r="578" spans="1:21" ht="18" customHeight="1" x14ac:dyDescent="0.25">
      <c r="A578" s="28"/>
      <c r="B578" s="335" t="s">
        <v>111</v>
      </c>
      <c r="C578" s="335"/>
      <c r="D578" s="335"/>
      <c r="E578" s="335"/>
      <c r="F578" s="335"/>
      <c r="G578" s="335"/>
      <c r="H578" s="335"/>
      <c r="I578" s="335"/>
      <c r="J578" s="335"/>
      <c r="K578" s="335"/>
      <c r="L578" s="93">
        <f>SUM(L561:L574)</f>
        <v>34</v>
      </c>
      <c r="M578" s="94">
        <f>IF(L570=0,"",L570/B561)</f>
        <v>0.38709677419354838</v>
      </c>
      <c r="N578" s="94">
        <f>IF(L578=0,"",L578/B561)</f>
        <v>0.54838709677419351</v>
      </c>
      <c r="O578" s="94">
        <f>N578-M578</f>
        <v>0.16129032258064513</v>
      </c>
      <c r="P578" s="3"/>
      <c r="Q578" s="29"/>
      <c r="R578" s="22"/>
      <c r="S578" s="3"/>
      <c r="U578" s="104"/>
    </row>
    <row r="579" spans="1:21" ht="14.25" customHeight="1" x14ac:dyDescent="0.2">
      <c r="M579" s="3"/>
      <c r="N579" s="3"/>
      <c r="P579" s="3"/>
      <c r="U579" s="104"/>
    </row>
    <row r="580" spans="1:21" ht="26.25" customHeight="1" x14ac:dyDescent="0.4">
      <c r="A580" s="164"/>
      <c r="B580" s="307" t="s">
        <v>99</v>
      </c>
      <c r="C580" s="307"/>
      <c r="D580" s="307"/>
      <c r="E580" s="307"/>
      <c r="F580" s="307"/>
      <c r="G580" s="307"/>
      <c r="H580" s="307"/>
      <c r="I580" s="307"/>
      <c r="J580" s="307"/>
      <c r="K580" s="307"/>
      <c r="L580" s="223" t="s">
        <v>98</v>
      </c>
      <c r="M580" s="3"/>
      <c r="N580" s="3"/>
      <c r="O580" s="29"/>
      <c r="P580" s="3"/>
      <c r="Q580" s="29"/>
      <c r="R580" s="29"/>
      <c r="S580" s="29"/>
      <c r="T580" s="222"/>
      <c r="U580" s="104"/>
    </row>
    <row r="581" spans="1:21" ht="20.25" customHeight="1" x14ac:dyDescent="0.2">
      <c r="A581" s="319" t="s">
        <v>10</v>
      </c>
      <c r="B581" s="301" t="s">
        <v>100</v>
      </c>
      <c r="C581" s="302"/>
      <c r="D581" s="302"/>
      <c r="E581" s="302"/>
      <c r="F581" s="302"/>
      <c r="G581" s="302"/>
      <c r="H581" s="302"/>
      <c r="I581" s="302"/>
      <c r="J581" s="302"/>
      <c r="K581" s="303"/>
      <c r="L581" s="304" t="s">
        <v>11</v>
      </c>
      <c r="M581" s="296" t="s">
        <v>3</v>
      </c>
      <c r="N581" s="296" t="s">
        <v>4</v>
      </c>
      <c r="O581" s="306" t="s">
        <v>5</v>
      </c>
      <c r="P581" s="296" t="s">
        <v>6</v>
      </c>
      <c r="Q581" s="294" t="s">
        <v>7</v>
      </c>
      <c r="R581" s="294" t="s">
        <v>8</v>
      </c>
      <c r="S581" s="296" t="s">
        <v>101</v>
      </c>
      <c r="U581" s="104"/>
    </row>
    <row r="582" spans="1:21" ht="15.75" customHeight="1" x14ac:dyDescent="0.25">
      <c r="A582" s="320"/>
      <c r="B582" s="58" t="s">
        <v>102</v>
      </c>
      <c r="C582" s="58" t="s">
        <v>103</v>
      </c>
      <c r="D582" s="58" t="s">
        <v>104</v>
      </c>
      <c r="E582" s="58" t="s">
        <v>105</v>
      </c>
      <c r="F582" s="58" t="s">
        <v>106</v>
      </c>
      <c r="G582" s="58" t="s">
        <v>107</v>
      </c>
      <c r="H582" s="58" t="s">
        <v>108</v>
      </c>
      <c r="I582" s="58" t="s">
        <v>109</v>
      </c>
      <c r="J582" s="58" t="s">
        <v>110</v>
      </c>
      <c r="K582" s="58" t="s">
        <v>137</v>
      </c>
      <c r="L582" s="305"/>
      <c r="M582" s="295"/>
      <c r="N582" s="295"/>
      <c r="O582" s="295"/>
      <c r="P582" s="295"/>
      <c r="Q582" s="295"/>
      <c r="R582" s="295"/>
      <c r="S582" s="295"/>
      <c r="U582" s="104"/>
    </row>
    <row r="583" spans="1:21" ht="15.75" customHeight="1" x14ac:dyDescent="0.25">
      <c r="A583" s="58">
        <v>1601</v>
      </c>
      <c r="B583" s="154">
        <v>41</v>
      </c>
      <c r="C583" s="154"/>
      <c r="D583" s="154"/>
      <c r="E583" s="154"/>
      <c r="F583" s="154"/>
      <c r="G583" s="154"/>
      <c r="H583" s="154"/>
      <c r="I583" s="154"/>
      <c r="J583" s="154"/>
      <c r="K583" s="154"/>
      <c r="L583" s="144"/>
      <c r="M583" s="234"/>
      <c r="N583" s="235"/>
      <c r="O583" s="236"/>
      <c r="P583" s="243"/>
      <c r="Q583" s="63">
        <f>B583</f>
        <v>41</v>
      </c>
      <c r="R583" s="244"/>
      <c r="S583" s="243"/>
      <c r="U583" s="104"/>
    </row>
    <row r="584" spans="1:21" ht="15.75" customHeight="1" x14ac:dyDescent="0.25">
      <c r="A584" s="58">
        <v>1602</v>
      </c>
      <c r="B584" s="154"/>
      <c r="C584" s="154">
        <v>33</v>
      </c>
      <c r="D584" s="154"/>
      <c r="E584" s="154"/>
      <c r="F584" s="154"/>
      <c r="G584" s="154"/>
      <c r="H584" s="154"/>
      <c r="I584" s="154"/>
      <c r="J584" s="154"/>
      <c r="K584" s="154"/>
      <c r="L584" s="144"/>
      <c r="M584" s="237"/>
      <c r="N584" s="129"/>
      <c r="O584" s="238"/>
      <c r="P584" s="67">
        <f>IF(C584=0,"",C584/B583)</f>
        <v>0.80487804878048785</v>
      </c>
      <c r="Q584" s="68">
        <v>33</v>
      </c>
      <c r="R584" s="245">
        <f t="shared" ref="R584:R592" si="67">IF(Q584=0,"",Q584/Q583)</f>
        <v>0.80487804878048785</v>
      </c>
      <c r="S584" s="245">
        <f t="shared" ref="S584:S592" si="68">IF(Q584=0,"",100%-R584)</f>
        <v>0.19512195121951215</v>
      </c>
      <c r="U584" s="104"/>
    </row>
    <row r="585" spans="1:21" ht="15.75" customHeight="1" x14ac:dyDescent="0.25">
      <c r="A585" s="58">
        <v>1701</v>
      </c>
      <c r="B585" s="154"/>
      <c r="C585" s="154"/>
      <c r="D585" s="154">
        <v>28</v>
      </c>
      <c r="E585" s="154"/>
      <c r="F585" s="154"/>
      <c r="G585" s="154"/>
      <c r="H585" s="154"/>
      <c r="I585" s="154"/>
      <c r="J585" s="154"/>
      <c r="K585" s="154"/>
      <c r="L585" s="144"/>
      <c r="M585" s="237"/>
      <c r="N585" s="129"/>
      <c r="O585" s="238"/>
      <c r="P585" s="67">
        <f>IF(D585=0,"",D585/C584)</f>
        <v>0.84848484848484851</v>
      </c>
      <c r="Q585" s="68">
        <v>31</v>
      </c>
      <c r="R585" s="245">
        <f t="shared" si="67"/>
        <v>0.93939393939393945</v>
      </c>
      <c r="S585" s="245">
        <f t="shared" si="68"/>
        <v>6.0606060606060552E-2</v>
      </c>
      <c r="U585" s="70">
        <f>Q585/Q583</f>
        <v>0.75609756097560976</v>
      </c>
    </row>
    <row r="586" spans="1:21" ht="15.75" customHeight="1" x14ac:dyDescent="0.25">
      <c r="A586" s="58">
        <v>1702</v>
      </c>
      <c r="B586" s="154"/>
      <c r="C586" s="154"/>
      <c r="D586" s="154"/>
      <c r="E586" s="154">
        <v>24</v>
      </c>
      <c r="F586" s="154"/>
      <c r="G586" s="154"/>
      <c r="H586" s="154"/>
      <c r="I586" s="154"/>
      <c r="J586" s="154"/>
      <c r="K586" s="154"/>
      <c r="L586" s="144"/>
      <c r="M586" s="237"/>
      <c r="N586" s="129"/>
      <c r="O586" s="238"/>
      <c r="P586" s="67">
        <f>IF(E586=0,"",E586/D585)</f>
        <v>0.8571428571428571</v>
      </c>
      <c r="Q586" s="68">
        <v>29</v>
      </c>
      <c r="R586" s="245">
        <f t="shared" si="67"/>
        <v>0.93548387096774188</v>
      </c>
      <c r="S586" s="245">
        <f t="shared" si="68"/>
        <v>6.4516129032258118E-2</v>
      </c>
      <c r="U586" s="104"/>
    </row>
    <row r="587" spans="1:21" ht="15.75" customHeight="1" x14ac:dyDescent="0.25">
      <c r="A587" s="58">
        <v>1801</v>
      </c>
      <c r="B587" s="154"/>
      <c r="C587" s="154"/>
      <c r="D587" s="154"/>
      <c r="E587" s="154"/>
      <c r="F587" s="154">
        <v>24</v>
      </c>
      <c r="G587" s="154"/>
      <c r="H587" s="154"/>
      <c r="I587" s="154"/>
      <c r="J587" s="154"/>
      <c r="K587" s="154"/>
      <c r="L587" s="144"/>
      <c r="M587" s="237"/>
      <c r="N587" s="129"/>
      <c r="O587" s="238"/>
      <c r="P587" s="67">
        <f>IF(F587=0,"",F587/E586)</f>
        <v>1</v>
      </c>
      <c r="Q587" s="68">
        <v>27</v>
      </c>
      <c r="R587" s="245">
        <f t="shared" si="67"/>
        <v>0.93103448275862066</v>
      </c>
      <c r="S587" s="245">
        <f t="shared" si="68"/>
        <v>6.8965517241379337E-2</v>
      </c>
      <c r="U587" s="104"/>
    </row>
    <row r="588" spans="1:21" ht="15.75" customHeight="1" x14ac:dyDescent="0.25">
      <c r="A588" s="58">
        <v>1802</v>
      </c>
      <c r="B588" s="154"/>
      <c r="C588" s="154"/>
      <c r="D588" s="154"/>
      <c r="E588" s="154"/>
      <c r="F588" s="154"/>
      <c r="G588" s="154">
        <v>24</v>
      </c>
      <c r="H588" s="154"/>
      <c r="I588" s="154"/>
      <c r="J588" s="154"/>
      <c r="K588" s="154"/>
      <c r="L588" s="144"/>
      <c r="M588" s="237"/>
      <c r="N588" s="129"/>
      <c r="O588" s="238"/>
      <c r="P588" s="67">
        <f>IF(G588=0,"",G588/F587)</f>
        <v>1</v>
      </c>
      <c r="Q588" s="68">
        <v>27</v>
      </c>
      <c r="R588" s="245">
        <f t="shared" si="67"/>
        <v>1</v>
      </c>
      <c r="S588" s="245">
        <f t="shared" si="68"/>
        <v>0</v>
      </c>
      <c r="U588" s="104"/>
    </row>
    <row r="589" spans="1:21" ht="15.75" customHeight="1" x14ac:dyDescent="0.25">
      <c r="A589" s="58">
        <v>1901</v>
      </c>
      <c r="B589" s="154"/>
      <c r="C589" s="154"/>
      <c r="D589" s="154"/>
      <c r="E589" s="154"/>
      <c r="F589" s="154"/>
      <c r="G589" s="154"/>
      <c r="H589" s="154">
        <v>16</v>
      </c>
      <c r="I589" s="154"/>
      <c r="J589" s="154"/>
      <c r="K589" s="154"/>
      <c r="L589" s="144"/>
      <c r="M589" s="237"/>
      <c r="N589" s="129"/>
      <c r="O589" s="238"/>
      <c r="P589" s="67">
        <f>IF(H589=0,"",H589/G588)</f>
        <v>0.66666666666666663</v>
      </c>
      <c r="Q589" s="68">
        <v>27</v>
      </c>
      <c r="R589" s="245">
        <f t="shared" si="67"/>
        <v>1</v>
      </c>
      <c r="S589" s="245">
        <f t="shared" si="68"/>
        <v>0</v>
      </c>
      <c r="U589" s="104"/>
    </row>
    <row r="590" spans="1:21" ht="15.75" customHeight="1" x14ac:dyDescent="0.25">
      <c r="A590" s="58">
        <v>1902</v>
      </c>
      <c r="B590" s="154"/>
      <c r="C590" s="154"/>
      <c r="D590" s="154"/>
      <c r="E590" s="154"/>
      <c r="F590" s="154"/>
      <c r="G590" s="154"/>
      <c r="H590" s="154"/>
      <c r="I590" s="154">
        <v>15</v>
      </c>
      <c r="J590" s="154"/>
      <c r="K590" s="154"/>
      <c r="L590" s="144"/>
      <c r="M590" s="237"/>
      <c r="N590" s="129"/>
      <c r="O590" s="238"/>
      <c r="P590" s="67">
        <f>IF(I590=0,"",I590/H589)</f>
        <v>0.9375</v>
      </c>
      <c r="Q590" s="68">
        <v>27</v>
      </c>
      <c r="R590" s="245">
        <f t="shared" si="67"/>
        <v>1</v>
      </c>
      <c r="S590" s="245">
        <f t="shared" si="68"/>
        <v>0</v>
      </c>
      <c r="U590" s="104"/>
    </row>
    <row r="591" spans="1:21" ht="15.75" customHeight="1" x14ac:dyDescent="0.25">
      <c r="A591" s="58">
        <v>2001</v>
      </c>
      <c r="B591" s="154"/>
      <c r="C591" s="154"/>
      <c r="D591" s="154"/>
      <c r="E591" s="154"/>
      <c r="F591" s="154"/>
      <c r="G591" s="154"/>
      <c r="H591" s="154"/>
      <c r="I591" s="154"/>
      <c r="J591" s="154">
        <v>15</v>
      </c>
      <c r="K591" s="154"/>
      <c r="L591" s="144"/>
      <c r="M591" s="237"/>
      <c r="N591" s="129"/>
      <c r="O591" s="238"/>
      <c r="P591" s="67">
        <f>IF(J591=0,"",J591/I590)</f>
        <v>1</v>
      </c>
      <c r="Q591" s="68">
        <v>26</v>
      </c>
      <c r="R591" s="245">
        <f t="shared" si="67"/>
        <v>0.96296296296296291</v>
      </c>
      <c r="S591" s="245">
        <f t="shared" si="68"/>
        <v>3.703703703703709E-2</v>
      </c>
    </row>
    <row r="592" spans="1:21" ht="15.75" customHeight="1" x14ac:dyDescent="0.25">
      <c r="A592" s="58">
        <v>2002</v>
      </c>
      <c r="B592" s="154"/>
      <c r="C592" s="154"/>
      <c r="D592" s="154"/>
      <c r="E592" s="154"/>
      <c r="F592" s="154"/>
      <c r="G592" s="154"/>
      <c r="H592" s="154"/>
      <c r="I592" s="154"/>
      <c r="J592" s="154"/>
      <c r="K592" s="154">
        <v>14</v>
      </c>
      <c r="L592" s="144">
        <v>13</v>
      </c>
      <c r="M592" s="237"/>
      <c r="N592" s="129"/>
      <c r="O592" s="238"/>
      <c r="P592" s="67">
        <f>IF(K592=0,"",K592/J591)</f>
        <v>0.93333333333333335</v>
      </c>
      <c r="Q592" s="68">
        <v>25</v>
      </c>
      <c r="R592" s="245">
        <f t="shared" si="67"/>
        <v>0.96153846153846156</v>
      </c>
      <c r="S592" s="245">
        <f t="shared" si="68"/>
        <v>3.8461538461538436E-2</v>
      </c>
    </row>
    <row r="593" spans="1:21" ht="15.75" customHeight="1" x14ac:dyDescent="0.25">
      <c r="A593" s="58">
        <v>2101</v>
      </c>
      <c r="B593" s="154"/>
      <c r="C593" s="154"/>
      <c r="D593" s="154"/>
      <c r="E593" s="154"/>
      <c r="F593" s="154"/>
      <c r="G593" s="154"/>
      <c r="H593" s="154"/>
      <c r="I593" s="154"/>
      <c r="J593" s="154"/>
      <c r="K593" s="154">
        <v>11</v>
      </c>
      <c r="L593" s="144">
        <v>11</v>
      </c>
      <c r="M593" s="237"/>
      <c r="N593" s="129"/>
      <c r="O593" s="239"/>
      <c r="P593" s="246"/>
      <c r="Q593" s="109">
        <v>12</v>
      </c>
      <c r="R593" s="271"/>
      <c r="S593" s="246"/>
    </row>
    <row r="594" spans="1:21" ht="15.75" customHeight="1" x14ac:dyDescent="0.25">
      <c r="A594" s="58">
        <v>2102</v>
      </c>
      <c r="B594" s="154"/>
      <c r="C594" s="154"/>
      <c r="D594" s="154"/>
      <c r="E594" s="154"/>
      <c r="F594" s="154"/>
      <c r="G594" s="154"/>
      <c r="H594" s="154"/>
      <c r="I594" s="154"/>
      <c r="J594" s="154"/>
      <c r="K594" s="154">
        <v>1</v>
      </c>
      <c r="L594" s="144"/>
      <c r="M594" s="237"/>
      <c r="N594" s="129"/>
      <c r="O594" s="239"/>
      <c r="P594" s="247"/>
      <c r="Q594" s="109">
        <v>1</v>
      </c>
      <c r="R594" s="248"/>
      <c r="S594" s="247"/>
    </row>
    <row r="595" spans="1:21" ht="15.75" customHeight="1" x14ac:dyDescent="0.25">
      <c r="A595" s="58">
        <v>2201</v>
      </c>
      <c r="B595" s="154"/>
      <c r="C595" s="154"/>
      <c r="D595" s="154"/>
      <c r="E595" s="154"/>
      <c r="F595" s="154"/>
      <c r="G595" s="154"/>
      <c r="H595" s="154"/>
      <c r="I595" s="154"/>
      <c r="J595" s="154"/>
      <c r="K595" s="154">
        <v>1</v>
      </c>
      <c r="L595" s="144">
        <v>1</v>
      </c>
      <c r="M595" s="237"/>
      <c r="N595" s="129"/>
      <c r="O595" s="239"/>
      <c r="P595" s="247"/>
      <c r="Q595" s="109">
        <v>1</v>
      </c>
      <c r="R595" s="248"/>
      <c r="S595" s="247"/>
    </row>
    <row r="596" spans="1:21" ht="15.75" customHeight="1" x14ac:dyDescent="0.25">
      <c r="A596" s="58">
        <v>2202</v>
      </c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44"/>
      <c r="M596" s="237"/>
      <c r="N596" s="129"/>
      <c r="O596" s="239"/>
      <c r="P596" s="129"/>
      <c r="Q596" s="239"/>
      <c r="R596" s="124"/>
      <c r="S596" s="247"/>
    </row>
    <row r="597" spans="1:21" ht="15.75" customHeight="1" x14ac:dyDescent="0.25">
      <c r="A597" s="58">
        <v>2301</v>
      </c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44"/>
      <c r="M597" s="237"/>
      <c r="N597" s="129"/>
      <c r="O597" s="239"/>
      <c r="P597" s="197" t="s">
        <v>83</v>
      </c>
      <c r="Q597" s="82">
        <v>21</v>
      </c>
      <c r="R597" s="111">
        <f>L600</f>
        <v>25</v>
      </c>
      <c r="S597" s="199" t="s">
        <v>11</v>
      </c>
    </row>
    <row r="598" spans="1:21" ht="15.75" customHeight="1" x14ac:dyDescent="0.25">
      <c r="A598" s="58">
        <v>2302</v>
      </c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44"/>
      <c r="M598" s="237"/>
      <c r="N598" s="129"/>
      <c r="O598" s="239"/>
      <c r="P598" s="198" t="s">
        <v>85</v>
      </c>
      <c r="Q598" s="86">
        <f>IF(Q597/B583=0,"",Q597/B583)</f>
        <v>0.51219512195121952</v>
      </c>
      <c r="R598" s="112">
        <f>IF(Q597/R597=0,"",Q597/R597)</f>
        <v>0.84</v>
      </c>
      <c r="S598" s="200" t="s">
        <v>86</v>
      </c>
    </row>
    <row r="599" spans="1:21" ht="15.75" customHeight="1" x14ac:dyDescent="0.25">
      <c r="A599" s="58">
        <v>2401</v>
      </c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44"/>
      <c r="M599" s="240"/>
      <c r="N599" s="241"/>
      <c r="O599" s="242"/>
      <c r="P599" s="90"/>
      <c r="Q599" s="91"/>
      <c r="R599" s="91"/>
      <c r="S599" s="113"/>
    </row>
    <row r="600" spans="1:21" ht="18" customHeight="1" x14ac:dyDescent="0.25">
      <c r="A600" s="28"/>
      <c r="B600" s="335" t="s">
        <v>111</v>
      </c>
      <c r="C600" s="335"/>
      <c r="D600" s="335"/>
      <c r="E600" s="335"/>
      <c r="F600" s="335"/>
      <c r="G600" s="335"/>
      <c r="H600" s="335"/>
      <c r="I600" s="335"/>
      <c r="J600" s="335"/>
      <c r="K600" s="335"/>
      <c r="L600" s="93">
        <f>SUM(L583:L596)</f>
        <v>25</v>
      </c>
      <c r="M600" s="94">
        <f>IF(L592=0,"",L592/B583)</f>
        <v>0.31707317073170732</v>
      </c>
      <c r="N600" s="94">
        <f>IF(L600=0,"",L600/B583)</f>
        <v>0.6097560975609756</v>
      </c>
      <c r="O600" s="94">
        <f>N600-M600</f>
        <v>0.29268292682926828</v>
      </c>
      <c r="P600" s="3"/>
      <c r="Q600" s="29"/>
      <c r="R600" s="22"/>
      <c r="S600" s="3"/>
    </row>
    <row r="601" spans="1:21" ht="12.75" customHeight="1" x14ac:dyDescent="0.2">
      <c r="M601" s="3"/>
      <c r="N601" s="3"/>
      <c r="P601" s="3"/>
    </row>
    <row r="602" spans="1:21" ht="12.75" customHeight="1" x14ac:dyDescent="0.2">
      <c r="M602" s="3"/>
      <c r="N602" s="3"/>
      <c r="P602" s="3"/>
    </row>
    <row r="603" spans="1:21" ht="26.25" customHeight="1" x14ac:dyDescent="0.4">
      <c r="A603" s="164"/>
      <c r="B603" s="307" t="s">
        <v>99</v>
      </c>
      <c r="C603" s="307"/>
      <c r="D603" s="307"/>
      <c r="E603" s="307"/>
      <c r="F603" s="307"/>
      <c r="G603" s="307"/>
      <c r="H603" s="307"/>
      <c r="I603" s="307"/>
      <c r="J603" s="307"/>
      <c r="K603" s="307"/>
      <c r="L603" s="223" t="s">
        <v>112</v>
      </c>
      <c r="M603" s="3"/>
      <c r="N603" s="3"/>
      <c r="O603" s="29"/>
      <c r="P603" s="3"/>
      <c r="Q603" s="29"/>
      <c r="R603" s="29"/>
      <c r="S603" s="29"/>
    </row>
    <row r="604" spans="1:21" ht="20.25" customHeight="1" x14ac:dyDescent="0.2">
      <c r="A604" s="319" t="s">
        <v>10</v>
      </c>
      <c r="B604" s="301" t="s">
        <v>100</v>
      </c>
      <c r="C604" s="302"/>
      <c r="D604" s="302"/>
      <c r="E604" s="302"/>
      <c r="F604" s="302"/>
      <c r="G604" s="302"/>
      <c r="H604" s="302"/>
      <c r="I604" s="302"/>
      <c r="J604" s="302"/>
      <c r="K604" s="303"/>
      <c r="L604" s="304" t="s">
        <v>11</v>
      </c>
      <c r="M604" s="296" t="s">
        <v>3</v>
      </c>
      <c r="N604" s="296" t="s">
        <v>4</v>
      </c>
      <c r="O604" s="306" t="s">
        <v>5</v>
      </c>
      <c r="P604" s="296" t="s">
        <v>6</v>
      </c>
      <c r="Q604" s="294" t="s">
        <v>7</v>
      </c>
      <c r="R604" s="294" t="s">
        <v>8</v>
      </c>
      <c r="S604" s="296" t="s">
        <v>101</v>
      </c>
    </row>
    <row r="605" spans="1:21" ht="15.75" customHeight="1" x14ac:dyDescent="0.25">
      <c r="A605" s="320"/>
      <c r="B605" s="58" t="s">
        <v>102</v>
      </c>
      <c r="C605" s="58" t="s">
        <v>103</v>
      </c>
      <c r="D605" s="58" t="s">
        <v>104</v>
      </c>
      <c r="E605" s="58" t="s">
        <v>105</v>
      </c>
      <c r="F605" s="58" t="s">
        <v>106</v>
      </c>
      <c r="G605" s="58" t="s">
        <v>107</v>
      </c>
      <c r="H605" s="58" t="s">
        <v>108</v>
      </c>
      <c r="I605" s="58" t="s">
        <v>109</v>
      </c>
      <c r="J605" s="58" t="s">
        <v>110</v>
      </c>
      <c r="K605" s="58" t="s">
        <v>137</v>
      </c>
      <c r="L605" s="305"/>
      <c r="M605" s="295"/>
      <c r="N605" s="295"/>
      <c r="O605" s="295"/>
      <c r="P605" s="295"/>
      <c r="Q605" s="295"/>
      <c r="R605" s="295"/>
      <c r="S605" s="295"/>
    </row>
    <row r="606" spans="1:21" ht="15.75" customHeight="1" x14ac:dyDescent="0.25">
      <c r="A606" s="58">
        <v>1602</v>
      </c>
      <c r="B606" s="154">
        <v>63</v>
      </c>
      <c r="C606" s="154"/>
      <c r="D606" s="154"/>
      <c r="E606" s="154"/>
      <c r="F606" s="154"/>
      <c r="G606" s="154"/>
      <c r="H606" s="154"/>
      <c r="I606" s="154"/>
      <c r="J606" s="154"/>
      <c r="K606" s="154"/>
      <c r="L606" s="144"/>
      <c r="M606" s="234"/>
      <c r="N606" s="235"/>
      <c r="O606" s="236"/>
      <c r="P606" s="243"/>
      <c r="Q606" s="63">
        <f>B606</f>
        <v>63</v>
      </c>
      <c r="R606" s="244"/>
      <c r="S606" s="243"/>
    </row>
    <row r="607" spans="1:21" ht="15.75" customHeight="1" x14ac:dyDescent="0.25">
      <c r="A607" s="58">
        <v>1701</v>
      </c>
      <c r="B607" s="154"/>
      <c r="C607" s="154">
        <v>56</v>
      </c>
      <c r="D607" s="154"/>
      <c r="E607" s="154"/>
      <c r="F607" s="154"/>
      <c r="G607" s="154"/>
      <c r="H607" s="154"/>
      <c r="I607" s="154"/>
      <c r="J607" s="154"/>
      <c r="K607" s="154"/>
      <c r="L607" s="144"/>
      <c r="M607" s="237"/>
      <c r="N607" s="129"/>
      <c r="O607" s="238"/>
      <c r="P607" s="67">
        <f>IF(C607=0,"",C607/B606)</f>
        <v>0.88888888888888884</v>
      </c>
      <c r="Q607" s="68">
        <v>56</v>
      </c>
      <c r="R607" s="245">
        <f t="shared" ref="R607:R615" si="69">IF(Q607=0,"",Q607/Q606)</f>
        <v>0.88888888888888884</v>
      </c>
      <c r="S607" s="245">
        <f t="shared" ref="S607:S615" si="70">IF(Q607=0,"",100%-R607)</f>
        <v>0.11111111111111116</v>
      </c>
    </row>
    <row r="608" spans="1:21" ht="15.75" customHeight="1" x14ac:dyDescent="0.25">
      <c r="A608" s="58">
        <v>1702</v>
      </c>
      <c r="B608" s="154"/>
      <c r="C608" s="154"/>
      <c r="D608" s="154">
        <v>49</v>
      </c>
      <c r="E608" s="154"/>
      <c r="F608" s="154"/>
      <c r="G608" s="154"/>
      <c r="H608" s="154"/>
      <c r="I608" s="154"/>
      <c r="J608" s="154"/>
      <c r="K608" s="154"/>
      <c r="L608" s="144"/>
      <c r="M608" s="237"/>
      <c r="N608" s="129"/>
      <c r="O608" s="238"/>
      <c r="P608" s="67">
        <f>IF(D608=0,"",D608/C607)</f>
        <v>0.875</v>
      </c>
      <c r="Q608" s="68">
        <v>53</v>
      </c>
      <c r="R608" s="245">
        <f t="shared" si="69"/>
        <v>0.9464285714285714</v>
      </c>
      <c r="S608" s="245">
        <f t="shared" si="70"/>
        <v>5.3571428571428603E-2</v>
      </c>
      <c r="U608" s="70">
        <f>Q608/Q606</f>
        <v>0.84126984126984128</v>
      </c>
    </row>
    <row r="609" spans="1:21" ht="15.75" customHeight="1" x14ac:dyDescent="0.25">
      <c r="A609" s="58">
        <v>1801</v>
      </c>
      <c r="B609" s="154"/>
      <c r="C609" s="154"/>
      <c r="D609" s="154"/>
      <c r="E609" s="154">
        <v>43</v>
      </c>
      <c r="F609" s="154"/>
      <c r="G609" s="154"/>
      <c r="H609" s="154"/>
      <c r="I609" s="154"/>
      <c r="J609" s="154"/>
      <c r="K609" s="154"/>
      <c r="L609" s="144"/>
      <c r="M609" s="237"/>
      <c r="N609" s="129"/>
      <c r="O609" s="238"/>
      <c r="P609" s="67">
        <f>IF(E609=0,"",E609/D608)</f>
        <v>0.87755102040816324</v>
      </c>
      <c r="Q609" s="68">
        <v>46</v>
      </c>
      <c r="R609" s="245">
        <f t="shared" si="69"/>
        <v>0.86792452830188682</v>
      </c>
      <c r="S609" s="245">
        <f t="shared" si="70"/>
        <v>0.13207547169811318</v>
      </c>
      <c r="U609" s="104"/>
    </row>
    <row r="610" spans="1:21" ht="15.75" customHeight="1" x14ac:dyDescent="0.25">
      <c r="A610" s="58">
        <v>1802</v>
      </c>
      <c r="B610" s="154"/>
      <c r="C610" s="154"/>
      <c r="D610" s="154"/>
      <c r="E610" s="154"/>
      <c r="F610" s="154">
        <v>40</v>
      </c>
      <c r="G610" s="154"/>
      <c r="H610" s="154"/>
      <c r="I610" s="154"/>
      <c r="J610" s="154"/>
      <c r="K610" s="154"/>
      <c r="L610" s="144"/>
      <c r="M610" s="237"/>
      <c r="N610" s="129"/>
      <c r="O610" s="238"/>
      <c r="P610" s="67">
        <f>IF(F610=0,"",F610/E609)</f>
        <v>0.93023255813953487</v>
      </c>
      <c r="Q610" s="68">
        <v>44</v>
      </c>
      <c r="R610" s="245">
        <f t="shared" si="69"/>
        <v>0.95652173913043481</v>
      </c>
      <c r="S610" s="245">
        <f t="shared" si="70"/>
        <v>4.3478260869565188E-2</v>
      </c>
      <c r="U610" s="104"/>
    </row>
    <row r="611" spans="1:21" ht="15.75" customHeight="1" x14ac:dyDescent="0.25">
      <c r="A611" s="58">
        <v>1901</v>
      </c>
      <c r="B611" s="154"/>
      <c r="C611" s="154"/>
      <c r="D611" s="154"/>
      <c r="E611" s="154"/>
      <c r="F611" s="154"/>
      <c r="G611" s="154">
        <v>38</v>
      </c>
      <c r="H611" s="154"/>
      <c r="I611" s="154"/>
      <c r="J611" s="154"/>
      <c r="K611" s="154"/>
      <c r="L611" s="144"/>
      <c r="M611" s="237"/>
      <c r="N611" s="129"/>
      <c r="O611" s="238"/>
      <c r="P611" s="67">
        <f>IF(G611=0,"",G611/F610)</f>
        <v>0.95</v>
      </c>
      <c r="Q611" s="68">
        <v>43</v>
      </c>
      <c r="R611" s="245">
        <f t="shared" si="69"/>
        <v>0.97727272727272729</v>
      </c>
      <c r="S611" s="245">
        <f t="shared" si="70"/>
        <v>2.2727272727272707E-2</v>
      </c>
      <c r="U611" s="104"/>
    </row>
    <row r="612" spans="1:21" ht="15.75" customHeight="1" x14ac:dyDescent="0.25">
      <c r="A612" s="58">
        <v>1902</v>
      </c>
      <c r="B612" s="154"/>
      <c r="C612" s="154"/>
      <c r="D612" s="154"/>
      <c r="E612" s="154"/>
      <c r="F612" s="154"/>
      <c r="G612" s="154"/>
      <c r="H612" s="154">
        <v>38</v>
      </c>
      <c r="I612" s="154"/>
      <c r="J612" s="154"/>
      <c r="K612" s="154"/>
      <c r="L612" s="144"/>
      <c r="M612" s="237"/>
      <c r="N612" s="129"/>
      <c r="O612" s="238"/>
      <c r="P612" s="67">
        <f>IF(H612=0,"",H612/G611)</f>
        <v>1</v>
      </c>
      <c r="Q612" s="68">
        <v>42</v>
      </c>
      <c r="R612" s="245">
        <f t="shared" si="69"/>
        <v>0.97674418604651159</v>
      </c>
      <c r="S612" s="245">
        <f t="shared" si="70"/>
        <v>2.3255813953488413E-2</v>
      </c>
      <c r="U612" s="104"/>
    </row>
    <row r="613" spans="1:21" ht="15.75" customHeight="1" x14ac:dyDescent="0.25">
      <c r="A613" s="58">
        <v>2001</v>
      </c>
      <c r="B613" s="154"/>
      <c r="C613" s="154"/>
      <c r="D613" s="154"/>
      <c r="E613" s="154"/>
      <c r="F613" s="154"/>
      <c r="G613" s="154"/>
      <c r="H613" s="154"/>
      <c r="I613" s="154">
        <v>38</v>
      </c>
      <c r="J613" s="154"/>
      <c r="K613" s="154"/>
      <c r="L613" s="144"/>
      <c r="M613" s="237"/>
      <c r="N613" s="129"/>
      <c r="O613" s="238"/>
      <c r="P613" s="67">
        <f>IF(I613=0,"",I613/H612)</f>
        <v>1</v>
      </c>
      <c r="Q613" s="68">
        <v>40</v>
      </c>
      <c r="R613" s="245">
        <f t="shared" si="69"/>
        <v>0.95238095238095233</v>
      </c>
      <c r="S613" s="245">
        <f t="shared" si="70"/>
        <v>4.7619047619047672E-2</v>
      </c>
      <c r="U613" s="104"/>
    </row>
    <row r="614" spans="1:21" ht="15.75" customHeight="1" x14ac:dyDescent="0.25">
      <c r="A614" s="58">
        <v>2002</v>
      </c>
      <c r="B614" s="154"/>
      <c r="C614" s="154"/>
      <c r="D614" s="154"/>
      <c r="E614" s="154"/>
      <c r="F614" s="154"/>
      <c r="G614" s="154"/>
      <c r="H614" s="154"/>
      <c r="I614" s="154"/>
      <c r="J614" s="154">
        <v>38</v>
      </c>
      <c r="K614" s="154"/>
      <c r="L614" s="144">
        <v>6</v>
      </c>
      <c r="M614" s="237"/>
      <c r="N614" s="129"/>
      <c r="O614" s="238"/>
      <c r="P614" s="67">
        <f>IF(J614=0,"",J614/I613)</f>
        <v>1</v>
      </c>
      <c r="Q614" s="68">
        <v>40</v>
      </c>
      <c r="R614" s="245">
        <f t="shared" si="69"/>
        <v>1</v>
      </c>
      <c r="S614" s="245">
        <f t="shared" si="70"/>
        <v>0</v>
      </c>
      <c r="U614" s="104"/>
    </row>
    <row r="615" spans="1:21" ht="15.75" customHeight="1" x14ac:dyDescent="0.25">
      <c r="A615" s="58">
        <v>2101</v>
      </c>
      <c r="B615" s="154"/>
      <c r="C615" s="154"/>
      <c r="D615" s="154"/>
      <c r="E615" s="154"/>
      <c r="F615" s="154"/>
      <c r="G615" s="154"/>
      <c r="H615" s="154"/>
      <c r="I615" s="154"/>
      <c r="J615" s="154"/>
      <c r="K615" s="154">
        <v>31</v>
      </c>
      <c r="L615" s="144">
        <v>28</v>
      </c>
      <c r="M615" s="237"/>
      <c r="N615" s="129"/>
      <c r="O615" s="238"/>
      <c r="P615" s="67">
        <f>IF(K615=0,"",K615/J614)</f>
        <v>0.81578947368421051</v>
      </c>
      <c r="Q615" s="68">
        <v>37</v>
      </c>
      <c r="R615" s="245">
        <f t="shared" si="69"/>
        <v>0.92500000000000004</v>
      </c>
      <c r="S615" s="245">
        <f t="shared" si="70"/>
        <v>7.4999999999999956E-2</v>
      </c>
      <c r="U615" s="104"/>
    </row>
    <row r="616" spans="1:21" ht="15.75" customHeight="1" x14ac:dyDescent="0.25">
      <c r="A616" s="58">
        <v>2102</v>
      </c>
      <c r="B616" s="154"/>
      <c r="C616" s="154"/>
      <c r="D616" s="154"/>
      <c r="E616" s="154"/>
      <c r="F616" s="154"/>
      <c r="G616" s="154"/>
      <c r="H616" s="154"/>
      <c r="I616" s="154"/>
      <c r="J616" s="154"/>
      <c r="K616" s="154">
        <v>5</v>
      </c>
      <c r="L616" s="144">
        <v>4</v>
      </c>
      <c r="M616" s="237"/>
      <c r="N616" s="129"/>
      <c r="O616" s="239"/>
      <c r="P616" s="246"/>
      <c r="Q616" s="109">
        <v>5</v>
      </c>
      <c r="R616" s="271"/>
      <c r="S616" s="246"/>
      <c r="U616" s="104"/>
    </row>
    <row r="617" spans="1:21" ht="15.75" customHeight="1" x14ac:dyDescent="0.25">
      <c r="A617" s="58">
        <v>2201</v>
      </c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44"/>
      <c r="M617" s="237"/>
      <c r="N617" s="129"/>
      <c r="O617" s="239"/>
      <c r="P617" s="247"/>
      <c r="Q617" s="109"/>
      <c r="R617" s="248"/>
      <c r="S617" s="247"/>
      <c r="U617" s="104"/>
    </row>
    <row r="618" spans="1:21" ht="15.75" customHeight="1" x14ac:dyDescent="0.25">
      <c r="A618" s="58">
        <v>2202</v>
      </c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44"/>
      <c r="M618" s="237"/>
      <c r="N618" s="129"/>
      <c r="O618" s="239"/>
      <c r="P618" s="247"/>
      <c r="Q618" s="109"/>
      <c r="R618" s="248"/>
      <c r="S618" s="247"/>
      <c r="U618" s="104"/>
    </row>
    <row r="619" spans="1:21" ht="15.75" customHeight="1" x14ac:dyDescent="0.25">
      <c r="A619" s="58">
        <v>2301</v>
      </c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44"/>
      <c r="M619" s="237"/>
      <c r="N619" s="129"/>
      <c r="O619" s="239"/>
      <c r="P619" s="129"/>
      <c r="Q619" s="239"/>
      <c r="R619" s="124"/>
      <c r="S619" s="247"/>
      <c r="U619" s="104"/>
    </row>
    <row r="620" spans="1:21" ht="15.75" customHeight="1" x14ac:dyDescent="0.25">
      <c r="A620" s="58">
        <v>2302</v>
      </c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44"/>
      <c r="M620" s="237"/>
      <c r="N620" s="129"/>
      <c r="O620" s="239"/>
      <c r="P620" s="197" t="s">
        <v>83</v>
      </c>
      <c r="Q620" s="82">
        <v>37</v>
      </c>
      <c r="R620" s="111">
        <f>L623</f>
        <v>38</v>
      </c>
      <c r="S620" s="199" t="s">
        <v>11</v>
      </c>
      <c r="U620" s="104"/>
    </row>
    <row r="621" spans="1:21" ht="15.75" customHeight="1" x14ac:dyDescent="0.25">
      <c r="A621" s="58">
        <v>2401</v>
      </c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44"/>
      <c r="M621" s="237"/>
      <c r="N621" s="129"/>
      <c r="O621" s="239"/>
      <c r="P621" s="198" t="s">
        <v>85</v>
      </c>
      <c r="Q621" s="86">
        <f>IF(Q620/B606=0,"",Q620/B606)</f>
        <v>0.58730158730158732</v>
      </c>
      <c r="R621" s="112">
        <f>IF(Q620/R620=0,"",Q620/R620)</f>
        <v>0.97368421052631582</v>
      </c>
      <c r="S621" s="200" t="s">
        <v>86</v>
      </c>
      <c r="U621" s="104"/>
    </row>
    <row r="622" spans="1:21" ht="15.75" customHeight="1" x14ac:dyDescent="0.25">
      <c r="A622" s="58">
        <v>2402</v>
      </c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44"/>
      <c r="M622" s="240"/>
      <c r="N622" s="241"/>
      <c r="O622" s="242"/>
      <c r="P622" s="90"/>
      <c r="Q622" s="91"/>
      <c r="R622" s="91"/>
      <c r="S622" s="113"/>
      <c r="U622" s="104"/>
    </row>
    <row r="623" spans="1:21" ht="18" customHeight="1" x14ac:dyDescent="0.25">
      <c r="A623" s="28"/>
      <c r="B623" s="335" t="s">
        <v>111</v>
      </c>
      <c r="C623" s="335"/>
      <c r="D623" s="335"/>
      <c r="E623" s="335"/>
      <c r="F623" s="335"/>
      <c r="G623" s="335"/>
      <c r="H623" s="335"/>
      <c r="I623" s="335"/>
      <c r="J623" s="335"/>
      <c r="K623" s="335"/>
      <c r="L623" s="93">
        <f>SUM(L606:L619)</f>
        <v>38</v>
      </c>
      <c r="M623" s="94">
        <f>SUM(L614:L615)/B606</f>
        <v>0.53968253968253965</v>
      </c>
      <c r="N623" s="94">
        <f>IF(L623=0,"",L623/B606)</f>
        <v>0.60317460317460314</v>
      </c>
      <c r="O623" s="94">
        <f>IF(L614=0,"",N623-M623)</f>
        <v>6.3492063492063489E-2</v>
      </c>
      <c r="P623" s="3"/>
      <c r="Q623" s="29"/>
      <c r="R623" s="22"/>
      <c r="S623" s="3"/>
      <c r="U623" s="104"/>
    </row>
    <row r="624" spans="1:21" ht="14.25" customHeight="1" x14ac:dyDescent="0.2">
      <c r="U624" s="104"/>
    </row>
    <row r="625" spans="1:23" ht="14.25" customHeight="1" x14ac:dyDescent="0.2">
      <c r="U625" s="104"/>
    </row>
    <row r="626" spans="1:23" ht="26.25" customHeight="1" x14ac:dyDescent="0.4">
      <c r="A626" s="164"/>
      <c r="B626" s="307" t="s">
        <v>99</v>
      </c>
      <c r="C626" s="307"/>
      <c r="D626" s="307"/>
      <c r="E626" s="307"/>
      <c r="F626" s="307"/>
      <c r="G626" s="307"/>
      <c r="H626" s="307"/>
      <c r="I626" s="307"/>
      <c r="J626" s="307"/>
      <c r="K626" s="307"/>
      <c r="L626" s="223" t="s">
        <v>113</v>
      </c>
      <c r="M626" s="3"/>
      <c r="N626" s="3"/>
      <c r="O626" s="29"/>
      <c r="P626" s="3"/>
      <c r="Q626" s="29"/>
      <c r="R626" s="29"/>
      <c r="S626" s="29"/>
      <c r="U626" s="104"/>
      <c r="W626" s="168">
        <f>AVERAGE(Q621,Q644)</f>
        <v>0.48283998283998286</v>
      </c>
    </row>
    <row r="627" spans="1:23" ht="20.25" customHeight="1" x14ac:dyDescent="0.2">
      <c r="A627" s="319" t="s">
        <v>10</v>
      </c>
      <c r="B627" s="301" t="s">
        <v>100</v>
      </c>
      <c r="C627" s="302"/>
      <c r="D627" s="302"/>
      <c r="E627" s="302"/>
      <c r="F627" s="302"/>
      <c r="G627" s="302"/>
      <c r="H627" s="302"/>
      <c r="I627" s="302"/>
      <c r="J627" s="302"/>
      <c r="K627" s="303"/>
      <c r="L627" s="304" t="s">
        <v>11</v>
      </c>
      <c r="M627" s="296" t="s">
        <v>3</v>
      </c>
      <c r="N627" s="296" t="s">
        <v>4</v>
      </c>
      <c r="O627" s="306" t="s">
        <v>5</v>
      </c>
      <c r="P627" s="296" t="s">
        <v>6</v>
      </c>
      <c r="Q627" s="294" t="s">
        <v>7</v>
      </c>
      <c r="R627" s="294" t="s">
        <v>8</v>
      </c>
      <c r="S627" s="296" t="s">
        <v>101</v>
      </c>
      <c r="U627" s="104"/>
    </row>
    <row r="628" spans="1:23" ht="15.75" x14ac:dyDescent="0.25">
      <c r="A628" s="320"/>
      <c r="B628" s="58" t="s">
        <v>102</v>
      </c>
      <c r="C628" s="58" t="s">
        <v>103</v>
      </c>
      <c r="D628" s="58" t="s">
        <v>104</v>
      </c>
      <c r="E628" s="58" t="s">
        <v>105</v>
      </c>
      <c r="F628" s="58" t="s">
        <v>106</v>
      </c>
      <c r="G628" s="58" t="s">
        <v>107</v>
      </c>
      <c r="H628" s="58" t="s">
        <v>108</v>
      </c>
      <c r="I628" s="58" t="s">
        <v>109</v>
      </c>
      <c r="J628" s="58" t="s">
        <v>110</v>
      </c>
      <c r="K628" s="58" t="s">
        <v>137</v>
      </c>
      <c r="L628" s="305"/>
      <c r="M628" s="295"/>
      <c r="N628" s="295"/>
      <c r="O628" s="295"/>
      <c r="P628" s="295"/>
      <c r="Q628" s="295"/>
      <c r="R628" s="295"/>
      <c r="S628" s="295"/>
      <c r="U628" s="104"/>
    </row>
    <row r="629" spans="1:23" ht="15.75" customHeight="1" x14ac:dyDescent="0.25">
      <c r="A629" s="58">
        <v>1701</v>
      </c>
      <c r="B629" s="154">
        <v>37</v>
      </c>
      <c r="C629" s="154"/>
      <c r="D629" s="154"/>
      <c r="E629" s="154"/>
      <c r="F629" s="154"/>
      <c r="G629" s="154"/>
      <c r="H629" s="154"/>
      <c r="I629" s="154"/>
      <c r="J629" s="154"/>
      <c r="K629" s="154"/>
      <c r="L629" s="144"/>
      <c r="M629" s="234"/>
      <c r="N629" s="235"/>
      <c r="O629" s="236"/>
      <c r="P629" s="243"/>
      <c r="Q629" s="63">
        <f>B629</f>
        <v>37</v>
      </c>
      <c r="R629" s="244"/>
      <c r="S629" s="243"/>
      <c r="U629" s="104"/>
    </row>
    <row r="630" spans="1:23" ht="15.75" customHeight="1" x14ac:dyDescent="0.25">
      <c r="A630" s="58">
        <v>1702</v>
      </c>
      <c r="B630" s="154"/>
      <c r="C630" s="154">
        <v>24</v>
      </c>
      <c r="D630" s="154"/>
      <c r="E630" s="154"/>
      <c r="F630" s="154"/>
      <c r="G630" s="154"/>
      <c r="H630" s="154"/>
      <c r="I630" s="154"/>
      <c r="J630" s="154"/>
      <c r="K630" s="154"/>
      <c r="L630" s="144"/>
      <c r="M630" s="237"/>
      <c r="N630" s="129"/>
      <c r="O630" s="238"/>
      <c r="P630" s="67">
        <f>IF(C630=0,"",C630/B629)</f>
        <v>0.64864864864864868</v>
      </c>
      <c r="Q630" s="68">
        <v>24</v>
      </c>
      <c r="R630" s="245">
        <f t="shared" ref="R630:R638" si="71">IF(Q630=0,"",Q630/Q629)</f>
        <v>0.64864864864864868</v>
      </c>
      <c r="S630" s="245">
        <f t="shared" ref="S630:S638" si="72">IF(Q630=0,"",100%-R630)</f>
        <v>0.35135135135135132</v>
      </c>
      <c r="U630" s="104"/>
    </row>
    <row r="631" spans="1:23" ht="15.75" customHeight="1" x14ac:dyDescent="0.25">
      <c r="A631" s="58">
        <v>1801</v>
      </c>
      <c r="B631" s="154"/>
      <c r="C631" s="154"/>
      <c r="D631" s="154">
        <v>22</v>
      </c>
      <c r="E631" s="154"/>
      <c r="F631" s="154"/>
      <c r="G631" s="154"/>
      <c r="H631" s="154"/>
      <c r="I631" s="154"/>
      <c r="J631" s="154"/>
      <c r="K631" s="154"/>
      <c r="L631" s="144"/>
      <c r="M631" s="237"/>
      <c r="N631" s="129"/>
      <c r="O631" s="238"/>
      <c r="P631" s="67">
        <f>IF(D631=0,"",D631/C630)</f>
        <v>0.91666666666666663</v>
      </c>
      <c r="Q631" s="68">
        <v>22</v>
      </c>
      <c r="R631" s="245">
        <f t="shared" si="71"/>
        <v>0.91666666666666663</v>
      </c>
      <c r="S631" s="245">
        <f t="shared" si="72"/>
        <v>8.333333333333337E-2</v>
      </c>
      <c r="U631" s="70">
        <f>Q631/Q629</f>
        <v>0.59459459459459463</v>
      </c>
    </row>
    <row r="632" spans="1:23" ht="15.75" customHeight="1" x14ac:dyDescent="0.25">
      <c r="A632" s="58">
        <v>1802</v>
      </c>
      <c r="B632" s="154"/>
      <c r="C632" s="154"/>
      <c r="D632" s="154"/>
      <c r="E632" s="154">
        <v>21</v>
      </c>
      <c r="F632" s="154"/>
      <c r="G632" s="154"/>
      <c r="H632" s="154"/>
      <c r="I632" s="154"/>
      <c r="J632" s="154"/>
      <c r="K632" s="154"/>
      <c r="L632" s="144"/>
      <c r="M632" s="237"/>
      <c r="N632" s="129"/>
      <c r="O632" s="238"/>
      <c r="P632" s="67">
        <f>IF(E632=0,"",E632/D631)</f>
        <v>0.95454545454545459</v>
      </c>
      <c r="Q632" s="68">
        <v>21</v>
      </c>
      <c r="R632" s="245">
        <f t="shared" si="71"/>
        <v>0.95454545454545459</v>
      </c>
      <c r="S632" s="245">
        <f t="shared" si="72"/>
        <v>4.5454545454545414E-2</v>
      </c>
      <c r="U632" s="104"/>
    </row>
    <row r="633" spans="1:23" ht="15.75" customHeight="1" x14ac:dyDescent="0.25">
      <c r="A633" s="58">
        <v>1901</v>
      </c>
      <c r="B633" s="154"/>
      <c r="C633" s="154"/>
      <c r="D633" s="154"/>
      <c r="E633" s="154"/>
      <c r="F633" s="154">
        <v>19</v>
      </c>
      <c r="G633" s="154"/>
      <c r="H633" s="154"/>
      <c r="I633" s="154"/>
      <c r="J633" s="154"/>
      <c r="K633" s="154"/>
      <c r="L633" s="144"/>
      <c r="M633" s="237"/>
      <c r="N633" s="129"/>
      <c r="O633" s="238"/>
      <c r="P633" s="67">
        <f>IF(F633=0,"",F633/E632)</f>
        <v>0.90476190476190477</v>
      </c>
      <c r="Q633" s="68">
        <v>20</v>
      </c>
      <c r="R633" s="245">
        <f t="shared" si="71"/>
        <v>0.95238095238095233</v>
      </c>
      <c r="S633" s="245">
        <f t="shared" si="72"/>
        <v>4.7619047619047672E-2</v>
      </c>
    </row>
    <row r="634" spans="1:23" ht="15.75" customHeight="1" x14ac:dyDescent="0.25">
      <c r="A634" s="58">
        <v>1902</v>
      </c>
      <c r="B634" s="154"/>
      <c r="C634" s="154"/>
      <c r="D634" s="154"/>
      <c r="E634" s="154"/>
      <c r="F634" s="154"/>
      <c r="G634" s="154">
        <v>18</v>
      </c>
      <c r="H634" s="154"/>
      <c r="I634" s="154"/>
      <c r="J634" s="154"/>
      <c r="K634" s="154"/>
      <c r="L634" s="144"/>
      <c r="M634" s="237"/>
      <c r="N634" s="129"/>
      <c r="O634" s="238"/>
      <c r="P634" s="67">
        <f>IF(G634=0,"",G634/F633)</f>
        <v>0.94736842105263153</v>
      </c>
      <c r="Q634" s="68">
        <v>19</v>
      </c>
      <c r="R634" s="245">
        <f t="shared" si="71"/>
        <v>0.95</v>
      </c>
      <c r="S634" s="245">
        <f t="shared" si="72"/>
        <v>5.0000000000000044E-2</v>
      </c>
    </row>
    <row r="635" spans="1:23" ht="15.75" customHeight="1" x14ac:dyDescent="0.25">
      <c r="A635" s="58">
        <v>2001</v>
      </c>
      <c r="B635" s="154"/>
      <c r="C635" s="154"/>
      <c r="D635" s="154"/>
      <c r="E635" s="154"/>
      <c r="F635" s="154"/>
      <c r="G635" s="154"/>
      <c r="H635" s="154">
        <v>16</v>
      </c>
      <c r="I635" s="154"/>
      <c r="J635" s="154"/>
      <c r="K635" s="154"/>
      <c r="L635" s="144"/>
      <c r="M635" s="237"/>
      <c r="N635" s="129"/>
      <c r="O635" s="238"/>
      <c r="P635" s="67">
        <f>IF(H635=0,"",H635/G634)</f>
        <v>0.88888888888888884</v>
      </c>
      <c r="Q635" s="68">
        <v>16</v>
      </c>
      <c r="R635" s="245">
        <f t="shared" si="71"/>
        <v>0.84210526315789469</v>
      </c>
      <c r="S635" s="245">
        <f t="shared" si="72"/>
        <v>0.15789473684210531</v>
      </c>
    </row>
    <row r="636" spans="1:23" ht="15.75" customHeight="1" x14ac:dyDescent="0.25">
      <c r="A636" s="58">
        <v>2002</v>
      </c>
      <c r="B636" s="154"/>
      <c r="C636" s="154"/>
      <c r="D636" s="154"/>
      <c r="E636" s="154"/>
      <c r="F636" s="154"/>
      <c r="G636" s="154"/>
      <c r="H636" s="154"/>
      <c r="I636" s="154">
        <v>16</v>
      </c>
      <c r="J636" s="154"/>
      <c r="K636" s="154"/>
      <c r="L636" s="144"/>
      <c r="M636" s="237"/>
      <c r="N636" s="129"/>
      <c r="O636" s="238"/>
      <c r="P636" s="67">
        <f>IF(I636=0,"",I636/H635)</f>
        <v>1</v>
      </c>
      <c r="Q636" s="68">
        <v>16</v>
      </c>
      <c r="R636" s="245">
        <f t="shared" si="71"/>
        <v>1</v>
      </c>
      <c r="S636" s="245">
        <f t="shared" si="72"/>
        <v>0</v>
      </c>
    </row>
    <row r="637" spans="1:23" ht="15.75" customHeight="1" x14ac:dyDescent="0.25">
      <c r="A637" s="58">
        <v>2101</v>
      </c>
      <c r="B637" s="154"/>
      <c r="C637" s="154"/>
      <c r="D637" s="154"/>
      <c r="E637" s="154"/>
      <c r="F637" s="154"/>
      <c r="G637" s="154"/>
      <c r="H637" s="154"/>
      <c r="I637" s="154"/>
      <c r="J637" s="154">
        <v>16</v>
      </c>
      <c r="K637" s="154"/>
      <c r="L637" s="144">
        <v>2</v>
      </c>
      <c r="M637" s="237"/>
      <c r="N637" s="129"/>
      <c r="O637" s="238"/>
      <c r="P637" s="67">
        <f>IF(J637=0,"",J637/I636)</f>
        <v>1</v>
      </c>
      <c r="Q637" s="68">
        <v>16</v>
      </c>
      <c r="R637" s="245">
        <f t="shared" si="71"/>
        <v>1</v>
      </c>
      <c r="S637" s="245">
        <f t="shared" si="72"/>
        <v>0</v>
      </c>
    </row>
    <row r="638" spans="1:23" ht="15.75" customHeight="1" x14ac:dyDescent="0.25">
      <c r="A638" s="58">
        <v>2102</v>
      </c>
      <c r="B638" s="154"/>
      <c r="C638" s="154"/>
      <c r="D638" s="154"/>
      <c r="E638" s="154"/>
      <c r="F638" s="154"/>
      <c r="G638" s="154"/>
      <c r="H638" s="154"/>
      <c r="I638" s="154"/>
      <c r="J638" s="154"/>
      <c r="K638" s="154">
        <v>13</v>
      </c>
      <c r="L638" s="144">
        <v>10</v>
      </c>
      <c r="M638" s="237"/>
      <c r="N638" s="129"/>
      <c r="O638" s="238"/>
      <c r="P638" s="67">
        <f>K638/J637</f>
        <v>0.8125</v>
      </c>
      <c r="Q638" s="68">
        <v>14</v>
      </c>
      <c r="R638" s="245">
        <f t="shared" si="71"/>
        <v>0.875</v>
      </c>
      <c r="S638" s="245">
        <f t="shared" si="72"/>
        <v>0.125</v>
      </c>
    </row>
    <row r="639" spans="1:23" ht="15.75" customHeight="1" x14ac:dyDescent="0.25">
      <c r="A639" s="58">
        <v>2201</v>
      </c>
      <c r="B639" s="154"/>
      <c r="C639" s="154"/>
      <c r="D639" s="154"/>
      <c r="E639" s="154"/>
      <c r="F639" s="154"/>
      <c r="G639" s="154"/>
      <c r="H639" s="154"/>
      <c r="I639" s="154"/>
      <c r="J639" s="154"/>
      <c r="K639" s="154">
        <v>3</v>
      </c>
      <c r="L639" s="144">
        <v>3</v>
      </c>
      <c r="M639" s="237"/>
      <c r="N639" s="129"/>
      <c r="O639" s="239"/>
      <c r="P639" s="246"/>
      <c r="Q639" s="109">
        <v>3</v>
      </c>
      <c r="R639" s="271"/>
      <c r="S639" s="246"/>
    </row>
    <row r="640" spans="1:23" ht="15.75" customHeight="1" x14ac:dyDescent="0.25">
      <c r="A640" s="58">
        <v>2202</v>
      </c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44"/>
      <c r="M640" s="237"/>
      <c r="N640" s="129"/>
      <c r="O640" s="239"/>
      <c r="P640" s="247"/>
      <c r="Q640" s="109"/>
      <c r="R640" s="248"/>
      <c r="S640" s="247"/>
    </row>
    <row r="641" spans="1:20" ht="15.75" customHeight="1" x14ac:dyDescent="0.25">
      <c r="A641" s="58">
        <v>2301</v>
      </c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44"/>
      <c r="M641" s="237"/>
      <c r="N641" s="129"/>
      <c r="O641" s="239"/>
      <c r="P641" s="247"/>
      <c r="Q641" s="109"/>
      <c r="R641" s="248"/>
      <c r="S641" s="247"/>
    </row>
    <row r="642" spans="1:20" ht="15.75" customHeight="1" x14ac:dyDescent="0.25">
      <c r="A642" s="58">
        <v>2302</v>
      </c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44"/>
      <c r="M642" s="237"/>
      <c r="N642" s="129"/>
      <c r="O642" s="239"/>
      <c r="P642" s="129"/>
      <c r="Q642" s="239"/>
      <c r="R642" s="124"/>
      <c r="S642" s="247"/>
    </row>
    <row r="643" spans="1:20" ht="15.75" customHeight="1" x14ac:dyDescent="0.25">
      <c r="A643" s="58">
        <v>2401</v>
      </c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44"/>
      <c r="M643" s="237"/>
      <c r="N643" s="129"/>
      <c r="O643" s="239"/>
      <c r="P643" s="197" t="s">
        <v>83</v>
      </c>
      <c r="Q643" s="82">
        <v>14</v>
      </c>
      <c r="R643" s="111">
        <f>L646</f>
        <v>15</v>
      </c>
      <c r="S643" s="199" t="s">
        <v>11</v>
      </c>
    </row>
    <row r="644" spans="1:20" ht="15.75" customHeight="1" x14ac:dyDescent="0.25">
      <c r="A644" s="58">
        <v>2402</v>
      </c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44"/>
      <c r="M644" s="237"/>
      <c r="N644" s="129"/>
      <c r="O644" s="239"/>
      <c r="P644" s="198" t="s">
        <v>85</v>
      </c>
      <c r="Q644" s="86">
        <f>IF(Q643/B629=0,"",Q643/B629)</f>
        <v>0.3783783783783784</v>
      </c>
      <c r="R644" s="112">
        <f>IF(Q643/R643=0,"",Q643/R643)</f>
        <v>0.93333333333333335</v>
      </c>
      <c r="S644" s="200" t="s">
        <v>86</v>
      </c>
    </row>
    <row r="645" spans="1:20" ht="15.75" customHeight="1" x14ac:dyDescent="0.25">
      <c r="A645" s="58">
        <v>2501</v>
      </c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44"/>
      <c r="M645" s="240"/>
      <c r="N645" s="241"/>
      <c r="O645" s="242"/>
      <c r="P645" s="90"/>
      <c r="Q645" s="91"/>
      <c r="R645" s="91"/>
      <c r="S645" s="113"/>
    </row>
    <row r="646" spans="1:20" ht="18" customHeight="1" x14ac:dyDescent="0.25">
      <c r="A646" s="28"/>
      <c r="B646" s="335" t="s">
        <v>111</v>
      </c>
      <c r="C646" s="335"/>
      <c r="D646" s="335"/>
      <c r="E646" s="335"/>
      <c r="F646" s="335"/>
      <c r="G646" s="335"/>
      <c r="H646" s="335"/>
      <c r="I646" s="335"/>
      <c r="J646" s="335"/>
      <c r="K646" s="335"/>
      <c r="L646" s="93">
        <f>SUM(L629:L642)</f>
        <v>15</v>
      </c>
      <c r="M646" s="94">
        <f>SUM(L637:L638)/B629</f>
        <v>0.32432432432432434</v>
      </c>
      <c r="N646" s="94">
        <f>IF(L646=0,"",L646/B629)</f>
        <v>0.40540540540540543</v>
      </c>
      <c r="O646" s="94">
        <f>IF(L637=0,"",N646-M646)</f>
        <v>8.1081081081081086E-2</v>
      </c>
      <c r="P646" s="3"/>
      <c r="Q646" s="29"/>
      <c r="R646" s="22"/>
      <c r="S646" s="3"/>
    </row>
    <row r="647" spans="1:20" ht="12.75" customHeight="1" x14ac:dyDescent="0.2">
      <c r="M647" s="3"/>
      <c r="N647" s="3"/>
      <c r="P647" s="3"/>
    </row>
    <row r="648" spans="1:20" ht="12.75" customHeight="1" x14ac:dyDescent="0.2">
      <c r="M648" s="3"/>
      <c r="N648" s="3"/>
      <c r="P648" s="3"/>
    </row>
    <row r="649" spans="1:20" ht="26.25" customHeight="1" x14ac:dyDescent="0.4">
      <c r="A649" s="164"/>
      <c r="B649" s="307" t="s">
        <v>99</v>
      </c>
      <c r="C649" s="307"/>
      <c r="D649" s="307"/>
      <c r="E649" s="307"/>
      <c r="F649" s="307"/>
      <c r="G649" s="307"/>
      <c r="H649" s="307"/>
      <c r="I649" s="307"/>
      <c r="J649" s="307"/>
      <c r="K649" s="307"/>
      <c r="L649" s="223" t="s">
        <v>114</v>
      </c>
      <c r="M649" s="3"/>
      <c r="N649" s="3"/>
      <c r="O649" s="29"/>
      <c r="P649" s="3"/>
      <c r="Q649" s="29"/>
      <c r="R649" s="29"/>
      <c r="S649" s="29"/>
    </row>
    <row r="650" spans="1:20" ht="20.25" x14ac:dyDescent="0.2">
      <c r="A650" s="319" t="s">
        <v>10</v>
      </c>
      <c r="B650" s="301" t="s">
        <v>100</v>
      </c>
      <c r="C650" s="302"/>
      <c r="D650" s="302"/>
      <c r="E650" s="302"/>
      <c r="F650" s="302"/>
      <c r="G650" s="302"/>
      <c r="H650" s="302"/>
      <c r="I650" s="302"/>
      <c r="J650" s="302"/>
      <c r="K650" s="303"/>
      <c r="L650" s="304" t="s">
        <v>11</v>
      </c>
      <c r="M650" s="296" t="s">
        <v>3</v>
      </c>
      <c r="N650" s="296" t="s">
        <v>4</v>
      </c>
      <c r="O650" s="306" t="s">
        <v>5</v>
      </c>
      <c r="P650" s="296" t="s">
        <v>6</v>
      </c>
      <c r="Q650" s="294" t="s">
        <v>7</v>
      </c>
      <c r="R650" s="294" t="s">
        <v>8</v>
      </c>
      <c r="S650" s="296" t="s">
        <v>101</v>
      </c>
    </row>
    <row r="651" spans="1:20" ht="15.75" x14ac:dyDescent="0.25">
      <c r="A651" s="320"/>
      <c r="B651" s="58" t="s">
        <v>102</v>
      </c>
      <c r="C651" s="58" t="s">
        <v>103</v>
      </c>
      <c r="D651" s="58" t="s">
        <v>104</v>
      </c>
      <c r="E651" s="58" t="s">
        <v>105</v>
      </c>
      <c r="F651" s="58" t="s">
        <v>106</v>
      </c>
      <c r="G651" s="58" t="s">
        <v>107</v>
      </c>
      <c r="H651" s="58" t="s">
        <v>108</v>
      </c>
      <c r="I651" s="58" t="s">
        <v>109</v>
      </c>
      <c r="J651" s="58" t="s">
        <v>110</v>
      </c>
      <c r="K651" s="58" t="s">
        <v>135</v>
      </c>
      <c r="L651" s="305"/>
      <c r="M651" s="295"/>
      <c r="N651" s="295"/>
      <c r="O651" s="295"/>
      <c r="P651" s="295"/>
      <c r="Q651" s="295"/>
      <c r="R651" s="295"/>
      <c r="S651" s="295"/>
    </row>
    <row r="652" spans="1:20" ht="15.75" customHeight="1" x14ac:dyDescent="0.25">
      <c r="A652" s="58">
        <v>1702</v>
      </c>
      <c r="B652" s="154">
        <v>68</v>
      </c>
      <c r="C652" s="154"/>
      <c r="D652" s="154"/>
      <c r="E652" s="154"/>
      <c r="F652" s="154"/>
      <c r="G652" s="154"/>
      <c r="H652" s="154"/>
      <c r="I652" s="154"/>
      <c r="J652" s="154"/>
      <c r="K652" s="154"/>
      <c r="L652" s="144"/>
      <c r="M652" s="234"/>
      <c r="N652" s="235"/>
      <c r="O652" s="236"/>
      <c r="P652" s="243"/>
      <c r="Q652" s="63">
        <f>B652</f>
        <v>68</v>
      </c>
      <c r="R652" s="244"/>
      <c r="S652" s="243"/>
    </row>
    <row r="653" spans="1:20" ht="15.75" customHeight="1" x14ac:dyDescent="0.25">
      <c r="A653" s="58">
        <v>1801</v>
      </c>
      <c r="B653" s="154"/>
      <c r="C653" s="154">
        <v>49</v>
      </c>
      <c r="D653" s="154"/>
      <c r="E653" s="154"/>
      <c r="F653" s="154"/>
      <c r="G653" s="154"/>
      <c r="H653" s="154"/>
      <c r="I653" s="154"/>
      <c r="J653" s="154"/>
      <c r="K653" s="154"/>
      <c r="L653" s="144"/>
      <c r="M653" s="237"/>
      <c r="N653" s="129"/>
      <c r="O653" s="238"/>
      <c r="P653" s="67">
        <f>IF(C653=0,"",C653/B652)</f>
        <v>0.72058823529411764</v>
      </c>
      <c r="Q653" s="68">
        <v>49</v>
      </c>
      <c r="R653" s="245">
        <f t="shared" ref="R653:R661" si="73">IF(Q653=0,"",Q653/Q652)</f>
        <v>0.72058823529411764</v>
      </c>
      <c r="S653" s="245">
        <f t="shared" ref="S653:S661" si="74">IF(Q653=0,"",100%-R653)</f>
        <v>0.27941176470588236</v>
      </c>
    </row>
    <row r="654" spans="1:20" ht="15.75" customHeight="1" x14ac:dyDescent="0.25">
      <c r="A654" s="58">
        <v>1802</v>
      </c>
      <c r="B654" s="154"/>
      <c r="C654" s="154"/>
      <c r="D654" s="154">
        <v>44</v>
      </c>
      <c r="E654" s="154"/>
      <c r="F654" s="154"/>
      <c r="G654" s="154"/>
      <c r="H654" s="154"/>
      <c r="I654" s="154"/>
      <c r="J654" s="154"/>
      <c r="K654" s="154"/>
      <c r="L654" s="144"/>
      <c r="M654" s="237"/>
      <c r="N654" s="129"/>
      <c r="O654" s="238"/>
      <c r="P654" s="67">
        <f>IF(D654=0,"",D654/C653)</f>
        <v>0.89795918367346939</v>
      </c>
      <c r="Q654" s="68">
        <v>46</v>
      </c>
      <c r="R654" s="245">
        <f t="shared" si="73"/>
        <v>0.93877551020408168</v>
      </c>
      <c r="S654" s="245">
        <f t="shared" si="74"/>
        <v>6.1224489795918324E-2</v>
      </c>
      <c r="T654" s="70">
        <f>Q654/Q652</f>
        <v>0.67647058823529416</v>
      </c>
    </row>
    <row r="655" spans="1:20" ht="15.75" customHeight="1" x14ac:dyDescent="0.25">
      <c r="A655" s="58">
        <v>1901</v>
      </c>
      <c r="B655" s="154"/>
      <c r="C655" s="154"/>
      <c r="D655" s="154"/>
      <c r="E655" s="154">
        <v>41</v>
      </c>
      <c r="F655" s="154"/>
      <c r="G655" s="154"/>
      <c r="H655" s="154"/>
      <c r="I655" s="154"/>
      <c r="J655" s="154"/>
      <c r="K655" s="154"/>
      <c r="L655" s="144"/>
      <c r="M655" s="237"/>
      <c r="N655" s="129"/>
      <c r="O655" s="238"/>
      <c r="P655" s="67">
        <f>IF(E655=0,"",E655/D654)</f>
        <v>0.93181818181818177</v>
      </c>
      <c r="Q655" s="68">
        <v>43</v>
      </c>
      <c r="R655" s="245">
        <f t="shared" si="73"/>
        <v>0.93478260869565222</v>
      </c>
      <c r="S655" s="245">
        <f t="shared" si="74"/>
        <v>6.5217391304347783E-2</v>
      </c>
    </row>
    <row r="656" spans="1:20" ht="15.75" customHeight="1" x14ac:dyDescent="0.25">
      <c r="A656" s="58">
        <v>1902</v>
      </c>
      <c r="B656" s="154"/>
      <c r="C656" s="154"/>
      <c r="D656" s="154"/>
      <c r="E656" s="154"/>
      <c r="F656" s="154">
        <v>40</v>
      </c>
      <c r="G656" s="154"/>
      <c r="H656" s="154"/>
      <c r="I656" s="154"/>
      <c r="J656" s="154"/>
      <c r="K656" s="154"/>
      <c r="L656" s="144"/>
      <c r="M656" s="237"/>
      <c r="N656" s="129"/>
      <c r="O656" s="238"/>
      <c r="P656" s="67">
        <f>IF(F656=0,"",F656/E655)</f>
        <v>0.97560975609756095</v>
      </c>
      <c r="Q656" s="68">
        <v>43</v>
      </c>
      <c r="R656" s="245">
        <f t="shared" si="73"/>
        <v>1</v>
      </c>
      <c r="S656" s="245">
        <f t="shared" si="74"/>
        <v>0</v>
      </c>
    </row>
    <row r="657" spans="1:25" ht="15.75" customHeight="1" x14ac:dyDescent="0.25">
      <c r="A657" s="58">
        <v>2001</v>
      </c>
      <c r="B657" s="154"/>
      <c r="C657" s="154"/>
      <c r="D657" s="154"/>
      <c r="E657" s="154"/>
      <c r="F657" s="154"/>
      <c r="G657" s="154">
        <v>38</v>
      </c>
      <c r="H657" s="154"/>
      <c r="I657" s="154"/>
      <c r="J657" s="154"/>
      <c r="K657" s="154"/>
      <c r="L657" s="144"/>
      <c r="M657" s="237"/>
      <c r="N657" s="129"/>
      <c r="O657" s="238"/>
      <c r="P657" s="67">
        <f>IF(G657=0,"",G657/F656)</f>
        <v>0.95</v>
      </c>
      <c r="Q657" s="68">
        <v>41</v>
      </c>
      <c r="R657" s="245">
        <f t="shared" si="73"/>
        <v>0.95348837209302328</v>
      </c>
      <c r="S657" s="245">
        <f t="shared" si="74"/>
        <v>4.6511627906976716E-2</v>
      </c>
    </row>
    <row r="658" spans="1:25" ht="15.75" customHeight="1" x14ac:dyDescent="0.25">
      <c r="A658" s="58">
        <v>2002</v>
      </c>
      <c r="B658" s="154"/>
      <c r="C658" s="154"/>
      <c r="D658" s="154"/>
      <c r="E658" s="154"/>
      <c r="F658" s="154"/>
      <c r="G658" s="154"/>
      <c r="H658" s="154">
        <v>38</v>
      </c>
      <c r="I658" s="154"/>
      <c r="J658" s="154"/>
      <c r="K658" s="154"/>
      <c r="L658" s="144"/>
      <c r="M658" s="237"/>
      <c r="N658" s="129"/>
      <c r="O658" s="238"/>
      <c r="P658" s="67">
        <f>IF(H658=0,"",H658/G657)</f>
        <v>1</v>
      </c>
      <c r="Q658" s="68">
        <v>41</v>
      </c>
      <c r="R658" s="245">
        <f t="shared" si="73"/>
        <v>1</v>
      </c>
      <c r="S658" s="245">
        <f t="shared" si="74"/>
        <v>0</v>
      </c>
    </row>
    <row r="659" spans="1:25" ht="15.75" customHeight="1" x14ac:dyDescent="0.25">
      <c r="A659" s="58">
        <v>2101</v>
      </c>
      <c r="B659" s="154"/>
      <c r="C659" s="154"/>
      <c r="D659" s="154"/>
      <c r="E659" s="154"/>
      <c r="F659" s="154"/>
      <c r="G659" s="154"/>
      <c r="H659" s="154"/>
      <c r="I659" s="154">
        <v>38</v>
      </c>
      <c r="J659" s="154"/>
      <c r="K659" s="154"/>
      <c r="L659" s="144"/>
      <c r="M659" s="237"/>
      <c r="N659" s="129"/>
      <c r="O659" s="238"/>
      <c r="P659" s="67">
        <f>IF(I659=0,"",I659/H658)</f>
        <v>1</v>
      </c>
      <c r="Q659" s="68">
        <v>41</v>
      </c>
      <c r="R659" s="245">
        <f t="shared" si="73"/>
        <v>1</v>
      </c>
      <c r="S659" s="245">
        <f t="shared" si="74"/>
        <v>0</v>
      </c>
    </row>
    <row r="660" spans="1:25" ht="15.75" customHeight="1" x14ac:dyDescent="0.25">
      <c r="A660" s="58">
        <v>2102</v>
      </c>
      <c r="B660" s="154"/>
      <c r="C660" s="154"/>
      <c r="D660" s="154"/>
      <c r="E660" s="154"/>
      <c r="F660" s="154"/>
      <c r="G660" s="154"/>
      <c r="H660" s="154"/>
      <c r="I660" s="154"/>
      <c r="J660" s="154">
        <v>34</v>
      </c>
      <c r="K660" s="154"/>
      <c r="L660" s="144"/>
      <c r="M660" s="237"/>
      <c r="N660" s="129"/>
      <c r="O660" s="238"/>
      <c r="P660" s="67">
        <f>IF(J660=0,"",J660/I659)</f>
        <v>0.89473684210526316</v>
      </c>
      <c r="Q660" s="68">
        <v>41</v>
      </c>
      <c r="R660" s="245">
        <f t="shared" si="73"/>
        <v>1</v>
      </c>
      <c r="S660" s="245">
        <f t="shared" si="74"/>
        <v>0</v>
      </c>
    </row>
    <row r="661" spans="1:25" ht="15.75" customHeight="1" x14ac:dyDescent="0.25">
      <c r="A661" s="58">
        <v>2201</v>
      </c>
      <c r="B661" s="154"/>
      <c r="C661" s="154"/>
      <c r="D661" s="154"/>
      <c r="E661" s="154"/>
      <c r="F661" s="154"/>
      <c r="G661" s="154"/>
      <c r="H661" s="154"/>
      <c r="I661" s="154"/>
      <c r="J661" s="154"/>
      <c r="K661" s="154">
        <v>31</v>
      </c>
      <c r="L661" s="144">
        <v>27</v>
      </c>
      <c r="M661" s="237"/>
      <c r="N661" s="129"/>
      <c r="O661" s="238"/>
      <c r="P661" s="67">
        <f>IF(K661=0,"",K661/J660)</f>
        <v>0.91176470588235292</v>
      </c>
      <c r="Q661" s="68">
        <v>40</v>
      </c>
      <c r="R661" s="245">
        <f t="shared" si="73"/>
        <v>0.97560975609756095</v>
      </c>
      <c r="S661" s="245">
        <f t="shared" si="74"/>
        <v>2.4390243902439046E-2</v>
      </c>
    </row>
    <row r="662" spans="1:25" ht="15.75" customHeight="1" x14ac:dyDescent="0.25">
      <c r="A662" s="58">
        <v>2202</v>
      </c>
      <c r="B662" s="154"/>
      <c r="C662" s="154"/>
      <c r="D662" s="154"/>
      <c r="E662" s="154"/>
      <c r="F662" s="154"/>
      <c r="G662" s="154"/>
      <c r="H662" s="154"/>
      <c r="I662" s="154"/>
      <c r="J662" s="154"/>
      <c r="K662" s="154">
        <v>8</v>
      </c>
      <c r="L662" s="144">
        <v>9</v>
      </c>
      <c r="M662" s="237"/>
      <c r="N662" s="129"/>
      <c r="O662" s="239"/>
      <c r="P662" s="246"/>
      <c r="Q662" s="109">
        <v>14</v>
      </c>
      <c r="R662" s="271"/>
      <c r="S662" s="246"/>
    </row>
    <row r="663" spans="1:25" ht="15.75" customHeight="1" x14ac:dyDescent="0.25">
      <c r="A663" s="58">
        <v>2301</v>
      </c>
      <c r="B663" s="154"/>
      <c r="C663" s="154"/>
      <c r="D663" s="154"/>
      <c r="E663" s="154"/>
      <c r="F663" s="154"/>
      <c r="G663" s="154"/>
      <c r="H663" s="154"/>
      <c r="I663" s="154"/>
      <c r="J663" s="154"/>
      <c r="K663" s="154">
        <v>4</v>
      </c>
      <c r="L663" s="144">
        <v>3</v>
      </c>
      <c r="M663" s="237"/>
      <c r="N663" s="129"/>
      <c r="O663" s="239"/>
      <c r="P663" s="247"/>
      <c r="Q663" s="109">
        <v>5</v>
      </c>
      <c r="R663" s="248"/>
      <c r="S663" s="247"/>
    </row>
    <row r="664" spans="1:25" ht="15.75" customHeight="1" x14ac:dyDescent="0.25">
      <c r="A664" s="58">
        <v>2302</v>
      </c>
      <c r="B664" s="154"/>
      <c r="C664" s="154"/>
      <c r="D664" s="154"/>
      <c r="E664" s="154"/>
      <c r="F664" s="154"/>
      <c r="G664" s="154"/>
      <c r="H664" s="154"/>
      <c r="I664" s="154"/>
      <c r="J664" s="154"/>
      <c r="K664" s="154">
        <v>1</v>
      </c>
      <c r="L664" s="144">
        <v>1</v>
      </c>
      <c r="M664" s="237"/>
      <c r="N664" s="129"/>
      <c r="O664" s="239"/>
      <c r="P664" s="247"/>
      <c r="Q664" s="202">
        <v>2</v>
      </c>
      <c r="R664" s="248"/>
      <c r="S664" s="247"/>
    </row>
    <row r="665" spans="1:25" ht="15.75" customHeight="1" x14ac:dyDescent="0.25">
      <c r="A665" s="58">
        <v>2401</v>
      </c>
      <c r="B665" s="154"/>
      <c r="C665" s="154"/>
      <c r="D665" s="154"/>
      <c r="E665" s="154"/>
      <c r="F665" s="154"/>
      <c r="G665" s="154"/>
      <c r="H665" s="154"/>
      <c r="I665" s="154"/>
      <c r="J665" s="154"/>
      <c r="K665" s="154">
        <v>1</v>
      </c>
      <c r="L665" s="144"/>
      <c r="M665" s="237"/>
      <c r="N665" s="129"/>
      <c r="O665" s="239"/>
      <c r="P665" s="129"/>
      <c r="Q665" s="204">
        <v>1</v>
      </c>
      <c r="R665" s="124"/>
      <c r="S665" s="247"/>
    </row>
    <row r="666" spans="1:25" ht="15.75" customHeight="1" x14ac:dyDescent="0.25">
      <c r="A666" s="58">
        <v>2402</v>
      </c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44"/>
      <c r="M666" s="237"/>
      <c r="N666" s="129"/>
      <c r="O666" s="239"/>
      <c r="P666" s="197" t="s">
        <v>83</v>
      </c>
      <c r="Q666" s="203">
        <v>38</v>
      </c>
      <c r="R666" s="111">
        <f>L669</f>
        <v>40</v>
      </c>
      <c r="S666" s="199" t="s">
        <v>11</v>
      </c>
    </row>
    <row r="667" spans="1:25" ht="15.75" customHeight="1" x14ac:dyDescent="0.25">
      <c r="A667" s="58">
        <v>2501</v>
      </c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44"/>
      <c r="M667" s="237"/>
      <c r="N667" s="129"/>
      <c r="O667" s="239"/>
      <c r="P667" s="198" t="s">
        <v>85</v>
      </c>
      <c r="Q667" s="86">
        <f>IF(Q666/B652=0,"",Q666/B652)</f>
        <v>0.55882352941176472</v>
      </c>
      <c r="R667" s="112">
        <f>IF(Q666/R666=0,"",Q666/R666)</f>
        <v>0.95</v>
      </c>
      <c r="S667" s="200" t="s">
        <v>86</v>
      </c>
    </row>
    <row r="668" spans="1:25" ht="15.75" x14ac:dyDescent="0.25">
      <c r="A668" s="58">
        <v>2502</v>
      </c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44"/>
      <c r="M668" s="240"/>
      <c r="N668" s="241"/>
      <c r="O668" s="242"/>
      <c r="P668" s="90"/>
      <c r="Q668" s="91"/>
      <c r="R668" s="91"/>
      <c r="S668" s="113"/>
    </row>
    <row r="669" spans="1:25" ht="18" customHeight="1" x14ac:dyDescent="0.25">
      <c r="A669" s="28"/>
      <c r="B669" s="335" t="s">
        <v>111</v>
      </c>
      <c r="C669" s="335"/>
      <c r="D669" s="335"/>
      <c r="E669" s="335"/>
      <c r="F669" s="335"/>
      <c r="G669" s="335"/>
      <c r="H669" s="335"/>
      <c r="I669" s="335"/>
      <c r="J669" s="335"/>
      <c r="K669" s="335"/>
      <c r="L669" s="93">
        <f>SUM(L661:L665)</f>
        <v>40</v>
      </c>
      <c r="M669" s="94">
        <f>IF(L661=0,"",L661/B652)</f>
        <v>0.39705882352941174</v>
      </c>
      <c r="N669" s="94">
        <f>IF(L669=0,"",L669/B652)</f>
        <v>0.58823529411764708</v>
      </c>
      <c r="O669" s="94">
        <f>IF(L661=0,"",N669-M669)</f>
        <v>0.19117647058823534</v>
      </c>
      <c r="P669" s="3"/>
      <c r="Q669" s="29"/>
      <c r="R669" s="22"/>
      <c r="S669" s="3"/>
    </row>
    <row r="670" spans="1:25" ht="12.75" customHeight="1" x14ac:dyDescent="0.2">
      <c r="M670" s="3"/>
      <c r="N670" s="3"/>
      <c r="P670" s="3"/>
    </row>
    <row r="671" spans="1:25" ht="12.75" customHeight="1" x14ac:dyDescent="0.2">
      <c r="M671" s="3"/>
      <c r="N671" s="3"/>
      <c r="P671" s="3"/>
    </row>
    <row r="672" spans="1:25" ht="26.25" customHeight="1" x14ac:dyDescent="0.4">
      <c r="A672" s="164"/>
      <c r="B672" s="307" t="s">
        <v>99</v>
      </c>
      <c r="C672" s="307"/>
      <c r="D672" s="307"/>
      <c r="E672" s="307"/>
      <c r="F672" s="307"/>
      <c r="G672" s="307"/>
      <c r="H672" s="307"/>
      <c r="I672" s="307"/>
      <c r="J672" s="307"/>
      <c r="K672" s="307"/>
      <c r="L672" s="223" t="s">
        <v>115</v>
      </c>
      <c r="M672" s="3"/>
      <c r="N672" s="3"/>
      <c r="O672" s="29"/>
      <c r="P672" s="3"/>
      <c r="Q672" s="29"/>
      <c r="R672" s="29"/>
      <c r="S672" s="29"/>
      <c r="Y672" s="167">
        <f>AVERAGE(M669,M691)</f>
        <v>0.3271008403361344</v>
      </c>
    </row>
    <row r="673" spans="1:20" ht="20.25" customHeight="1" x14ac:dyDescent="0.2">
      <c r="A673" s="319" t="s">
        <v>10</v>
      </c>
      <c r="B673" s="301" t="s">
        <v>100</v>
      </c>
      <c r="C673" s="302"/>
      <c r="D673" s="302"/>
      <c r="E673" s="302"/>
      <c r="F673" s="302"/>
      <c r="G673" s="302"/>
      <c r="H673" s="302"/>
      <c r="I673" s="302"/>
      <c r="J673" s="302"/>
      <c r="K673" s="303"/>
      <c r="L673" s="304" t="s">
        <v>11</v>
      </c>
      <c r="M673" s="296" t="s">
        <v>3</v>
      </c>
      <c r="N673" s="296" t="s">
        <v>4</v>
      </c>
      <c r="O673" s="306" t="s">
        <v>5</v>
      </c>
      <c r="P673" s="296" t="s">
        <v>6</v>
      </c>
      <c r="Q673" s="294" t="s">
        <v>7</v>
      </c>
      <c r="R673" s="294" t="s">
        <v>8</v>
      </c>
      <c r="S673" s="296" t="s">
        <v>101</v>
      </c>
    </row>
    <row r="674" spans="1:20" ht="15.75" customHeight="1" x14ac:dyDescent="0.25">
      <c r="A674" s="320"/>
      <c r="B674" s="58" t="s">
        <v>102</v>
      </c>
      <c r="C674" s="58" t="s">
        <v>103</v>
      </c>
      <c r="D674" s="58" t="s">
        <v>104</v>
      </c>
      <c r="E674" s="58" t="s">
        <v>105</v>
      </c>
      <c r="F674" s="58" t="s">
        <v>106</v>
      </c>
      <c r="G674" s="58" t="s">
        <v>107</v>
      </c>
      <c r="H674" s="58" t="s">
        <v>108</v>
      </c>
      <c r="I674" s="58" t="s">
        <v>109</v>
      </c>
      <c r="J674" s="58" t="s">
        <v>110</v>
      </c>
      <c r="K674" s="58" t="s">
        <v>135</v>
      </c>
      <c r="L674" s="305"/>
      <c r="M674" s="295"/>
      <c r="N674" s="295"/>
      <c r="O674" s="295"/>
      <c r="P674" s="295"/>
      <c r="Q674" s="295"/>
      <c r="R674" s="295"/>
      <c r="S674" s="295"/>
    </row>
    <row r="675" spans="1:20" ht="15.75" customHeight="1" x14ac:dyDescent="0.25">
      <c r="A675" s="58">
        <v>1801</v>
      </c>
      <c r="B675" s="154">
        <v>70</v>
      </c>
      <c r="C675" s="154"/>
      <c r="D675" s="154"/>
      <c r="E675" s="154"/>
      <c r="F675" s="154"/>
      <c r="G675" s="154"/>
      <c r="H675" s="154"/>
      <c r="I675" s="154"/>
      <c r="J675" s="154"/>
      <c r="K675" s="154"/>
      <c r="L675" s="144"/>
      <c r="M675" s="234"/>
      <c r="N675" s="235"/>
      <c r="O675" s="236"/>
      <c r="P675" s="243"/>
      <c r="Q675" s="63">
        <f>B675</f>
        <v>70</v>
      </c>
      <c r="R675" s="244"/>
      <c r="S675" s="243"/>
    </row>
    <row r="676" spans="1:20" ht="15.75" customHeight="1" x14ac:dyDescent="0.25">
      <c r="A676" s="58">
        <v>1802</v>
      </c>
      <c r="B676" s="154"/>
      <c r="C676" s="154">
        <v>37</v>
      </c>
      <c r="D676" s="154"/>
      <c r="E676" s="154"/>
      <c r="F676" s="154"/>
      <c r="G676" s="154"/>
      <c r="H676" s="154"/>
      <c r="I676" s="154"/>
      <c r="J676" s="154"/>
      <c r="K676" s="154"/>
      <c r="L676" s="144"/>
      <c r="M676" s="237"/>
      <c r="N676" s="129"/>
      <c r="O676" s="238"/>
      <c r="P676" s="67">
        <f>IF(C676=0,"",C676/B675)</f>
        <v>0.52857142857142858</v>
      </c>
      <c r="Q676" s="68">
        <v>37</v>
      </c>
      <c r="R676" s="245">
        <f t="shared" ref="R676:R684" si="75">IF(Q676=0,"",Q676/Q675)</f>
        <v>0.52857142857142858</v>
      </c>
      <c r="S676" s="245">
        <f t="shared" ref="S676:S684" si="76">IF(Q676=0,"",100%-R676)</f>
        <v>0.47142857142857142</v>
      </c>
    </row>
    <row r="677" spans="1:20" ht="15.75" customHeight="1" x14ac:dyDescent="0.25">
      <c r="A677" s="58">
        <v>1901</v>
      </c>
      <c r="B677" s="154"/>
      <c r="C677" s="154"/>
      <c r="D677" s="154">
        <v>26</v>
      </c>
      <c r="E677" s="154"/>
      <c r="F677" s="154"/>
      <c r="G677" s="154"/>
      <c r="H677" s="154"/>
      <c r="I677" s="154"/>
      <c r="J677" s="154"/>
      <c r="K677" s="154"/>
      <c r="L677" s="144"/>
      <c r="M677" s="237"/>
      <c r="N677" s="129"/>
      <c r="O677" s="238"/>
      <c r="P677" s="67">
        <f>D677/C676</f>
        <v>0.70270270270270274</v>
      </c>
      <c r="Q677" s="68">
        <v>32</v>
      </c>
      <c r="R677" s="245">
        <f t="shared" si="75"/>
        <v>0.86486486486486491</v>
      </c>
      <c r="S677" s="245">
        <f t="shared" si="76"/>
        <v>0.13513513513513509</v>
      </c>
      <c r="T677" s="8">
        <f>Q677/Q675</f>
        <v>0.45714285714285713</v>
      </c>
    </row>
    <row r="678" spans="1:20" ht="15.75" customHeight="1" x14ac:dyDescent="0.25">
      <c r="A678" s="58">
        <v>1902</v>
      </c>
      <c r="B678" s="154"/>
      <c r="C678" s="154"/>
      <c r="D678" s="154"/>
      <c r="E678" s="154">
        <v>22</v>
      </c>
      <c r="F678" s="154"/>
      <c r="G678" s="154"/>
      <c r="H678" s="154"/>
      <c r="I678" s="154"/>
      <c r="J678" s="154"/>
      <c r="K678" s="154"/>
      <c r="L678" s="144"/>
      <c r="M678" s="237"/>
      <c r="N678" s="129"/>
      <c r="O678" s="238"/>
      <c r="P678" s="67">
        <f>E678/D677</f>
        <v>0.84615384615384615</v>
      </c>
      <c r="Q678" s="68">
        <v>31</v>
      </c>
      <c r="R678" s="245">
        <f t="shared" si="75"/>
        <v>0.96875</v>
      </c>
      <c r="S678" s="245">
        <f t="shared" si="76"/>
        <v>3.125E-2</v>
      </c>
    </row>
    <row r="679" spans="1:20" ht="15.75" customHeight="1" x14ac:dyDescent="0.25">
      <c r="A679" s="58">
        <v>2001</v>
      </c>
      <c r="B679" s="154"/>
      <c r="C679" s="154"/>
      <c r="D679" s="154"/>
      <c r="E679" s="154"/>
      <c r="F679" s="154">
        <v>21</v>
      </c>
      <c r="G679" s="154"/>
      <c r="H679" s="154"/>
      <c r="I679" s="154"/>
      <c r="J679" s="154"/>
      <c r="K679" s="154"/>
      <c r="L679" s="144"/>
      <c r="M679" s="237"/>
      <c r="N679" s="129"/>
      <c r="O679" s="238"/>
      <c r="P679" s="67">
        <f>F679/E678</f>
        <v>0.95454545454545459</v>
      </c>
      <c r="Q679" s="68">
        <v>29</v>
      </c>
      <c r="R679" s="245">
        <f t="shared" si="75"/>
        <v>0.93548387096774188</v>
      </c>
      <c r="S679" s="245">
        <f t="shared" si="76"/>
        <v>6.4516129032258118E-2</v>
      </c>
    </row>
    <row r="680" spans="1:20" ht="15.75" customHeight="1" x14ac:dyDescent="0.25">
      <c r="A680" s="58">
        <v>2002</v>
      </c>
      <c r="B680" s="154"/>
      <c r="C680" s="154"/>
      <c r="D680" s="154"/>
      <c r="E680" s="154"/>
      <c r="F680" s="154"/>
      <c r="G680" s="154">
        <v>21</v>
      </c>
      <c r="H680" s="154"/>
      <c r="I680" s="154"/>
      <c r="J680" s="154"/>
      <c r="K680" s="154"/>
      <c r="L680" s="144"/>
      <c r="M680" s="237"/>
      <c r="N680" s="129"/>
      <c r="O680" s="238"/>
      <c r="P680" s="67">
        <f>IF(G680=0,"",G680/F679)</f>
        <v>1</v>
      </c>
      <c r="Q680" s="68">
        <v>28</v>
      </c>
      <c r="R680" s="245">
        <f t="shared" si="75"/>
        <v>0.96551724137931039</v>
      </c>
      <c r="S680" s="245">
        <f t="shared" si="76"/>
        <v>3.4482758620689613E-2</v>
      </c>
    </row>
    <row r="681" spans="1:20" ht="15.75" customHeight="1" x14ac:dyDescent="0.25">
      <c r="A681" s="58">
        <v>2101</v>
      </c>
      <c r="B681" s="154"/>
      <c r="C681" s="154"/>
      <c r="D681" s="154"/>
      <c r="E681" s="154"/>
      <c r="F681" s="154"/>
      <c r="G681" s="154"/>
      <c r="H681" s="154">
        <v>21</v>
      </c>
      <c r="I681" s="154"/>
      <c r="J681" s="154"/>
      <c r="K681" s="154"/>
      <c r="L681" s="144"/>
      <c r="M681" s="237"/>
      <c r="N681" s="129"/>
      <c r="O681" s="238"/>
      <c r="P681" s="67">
        <f>IF(H681=0,"",H681/G680)</f>
        <v>1</v>
      </c>
      <c r="Q681" s="68">
        <v>27</v>
      </c>
      <c r="R681" s="245">
        <f t="shared" si="75"/>
        <v>0.9642857142857143</v>
      </c>
      <c r="S681" s="245">
        <f t="shared" si="76"/>
        <v>3.5714285714285698E-2</v>
      </c>
    </row>
    <row r="682" spans="1:20" ht="15.75" customHeight="1" x14ac:dyDescent="0.25">
      <c r="A682" s="58">
        <v>2102</v>
      </c>
      <c r="B682" s="154"/>
      <c r="C682" s="154"/>
      <c r="D682" s="154"/>
      <c r="E682" s="154"/>
      <c r="F682" s="154"/>
      <c r="G682" s="154"/>
      <c r="H682" s="154"/>
      <c r="I682" s="154">
        <v>21</v>
      </c>
      <c r="J682" s="154"/>
      <c r="K682" s="154"/>
      <c r="L682" s="144"/>
      <c r="M682" s="237"/>
      <c r="N682" s="129"/>
      <c r="O682" s="238"/>
      <c r="P682" s="67">
        <f>IF(I682=0,"",I682/H681)</f>
        <v>1</v>
      </c>
      <c r="Q682" s="68">
        <v>27</v>
      </c>
      <c r="R682" s="245">
        <f t="shared" si="75"/>
        <v>1</v>
      </c>
      <c r="S682" s="245">
        <f t="shared" si="76"/>
        <v>0</v>
      </c>
    </row>
    <row r="683" spans="1:20" ht="15.75" customHeight="1" x14ac:dyDescent="0.25">
      <c r="A683" s="58">
        <v>2201</v>
      </c>
      <c r="B683" s="154"/>
      <c r="C683" s="154"/>
      <c r="D683" s="154"/>
      <c r="E683" s="154"/>
      <c r="F683" s="154"/>
      <c r="G683" s="154"/>
      <c r="H683" s="154"/>
      <c r="I683" s="154"/>
      <c r="J683" s="154">
        <v>19</v>
      </c>
      <c r="K683" s="154"/>
      <c r="L683" s="144"/>
      <c r="M683" s="237"/>
      <c r="N683" s="129"/>
      <c r="O683" s="238"/>
      <c r="P683" s="178">
        <f t="shared" ref="P683" si="77">IF(J683=0,"",J683/I682)</f>
        <v>0.90476190476190477</v>
      </c>
      <c r="Q683" s="68">
        <v>26</v>
      </c>
      <c r="R683" s="245">
        <f t="shared" si="75"/>
        <v>0.96296296296296291</v>
      </c>
      <c r="S683" s="245">
        <f t="shared" si="76"/>
        <v>3.703703703703709E-2</v>
      </c>
    </row>
    <row r="684" spans="1:20" ht="15.75" customHeight="1" x14ac:dyDescent="0.25">
      <c r="A684" s="58">
        <v>2202</v>
      </c>
      <c r="B684" s="154"/>
      <c r="C684" s="154"/>
      <c r="D684" s="154"/>
      <c r="E684" s="154"/>
      <c r="F684" s="154"/>
      <c r="G684" s="154"/>
      <c r="H684" s="154"/>
      <c r="I684" s="154"/>
      <c r="J684" s="154"/>
      <c r="K684" s="154">
        <v>18</v>
      </c>
      <c r="L684" s="144">
        <v>18</v>
      </c>
      <c r="M684" s="237"/>
      <c r="N684" s="129"/>
      <c r="O684" s="239"/>
      <c r="P684" s="179">
        <f>IF(K684=0,"",K684/J683)</f>
        <v>0.94736842105263153</v>
      </c>
      <c r="Q684" s="177">
        <v>25</v>
      </c>
      <c r="R684" s="245">
        <f t="shared" si="75"/>
        <v>0.96153846153846156</v>
      </c>
      <c r="S684" s="245">
        <f t="shared" si="76"/>
        <v>3.8461538461538436E-2</v>
      </c>
    </row>
    <row r="685" spans="1:20" ht="15.75" customHeight="1" x14ac:dyDescent="0.25">
      <c r="A685" s="58">
        <v>2301</v>
      </c>
      <c r="B685" s="154"/>
      <c r="C685" s="154"/>
      <c r="D685" s="154"/>
      <c r="E685" s="154"/>
      <c r="F685" s="154"/>
      <c r="G685" s="154"/>
      <c r="H685" s="154"/>
      <c r="I685" s="154"/>
      <c r="J685" s="154"/>
      <c r="K685" s="154">
        <v>4</v>
      </c>
      <c r="L685" s="144">
        <v>4</v>
      </c>
      <c r="M685" s="237"/>
      <c r="N685" s="129"/>
      <c r="O685" s="239"/>
      <c r="P685" s="247"/>
      <c r="Q685" s="202">
        <v>7</v>
      </c>
      <c r="R685" s="248"/>
      <c r="S685" s="247"/>
    </row>
    <row r="686" spans="1:20" ht="15.75" customHeight="1" x14ac:dyDescent="0.25">
      <c r="A686" s="58">
        <v>2302</v>
      </c>
      <c r="B686" s="154"/>
      <c r="C686" s="154"/>
      <c r="D686" s="154"/>
      <c r="E686" s="154"/>
      <c r="F686" s="154"/>
      <c r="G686" s="154"/>
      <c r="H686" s="154"/>
      <c r="I686" s="154"/>
      <c r="J686" s="154"/>
      <c r="K686" s="154">
        <v>2</v>
      </c>
      <c r="L686" s="144"/>
      <c r="M686" s="237"/>
      <c r="N686" s="129"/>
      <c r="O686" s="239"/>
      <c r="P686" s="249"/>
      <c r="Q686" s="204">
        <v>3</v>
      </c>
      <c r="R686" s="250"/>
      <c r="S686" s="247"/>
    </row>
    <row r="687" spans="1:20" ht="15.75" customHeight="1" x14ac:dyDescent="0.25">
      <c r="A687" s="58">
        <v>2401</v>
      </c>
      <c r="B687" s="154"/>
      <c r="C687" s="154"/>
      <c r="D687" s="154"/>
      <c r="E687" s="154"/>
      <c r="F687" s="154"/>
      <c r="G687" s="154"/>
      <c r="H687" s="154"/>
      <c r="I687" s="154"/>
      <c r="J687" s="154"/>
      <c r="K687" s="154">
        <v>1</v>
      </c>
      <c r="L687" s="144">
        <v>1</v>
      </c>
      <c r="M687" s="237"/>
      <c r="N687" s="129"/>
      <c r="O687" s="239"/>
      <c r="P687" s="249"/>
      <c r="Q687" s="204">
        <v>2</v>
      </c>
      <c r="R687" s="250"/>
      <c r="S687" s="247"/>
    </row>
    <row r="688" spans="1:20" ht="15.75" customHeight="1" x14ac:dyDescent="0.25">
      <c r="A688" s="58">
        <v>2402</v>
      </c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44"/>
      <c r="M688" s="237"/>
      <c r="N688" s="129"/>
      <c r="O688" s="239"/>
      <c r="P688" s="197" t="s">
        <v>83</v>
      </c>
      <c r="Q688" s="203">
        <v>18</v>
      </c>
      <c r="R688" s="111">
        <f>L691</f>
        <v>23</v>
      </c>
      <c r="S688" s="199" t="s">
        <v>11</v>
      </c>
    </row>
    <row r="689" spans="1:20" ht="15.75" customHeight="1" x14ac:dyDescent="0.25">
      <c r="A689" s="58">
        <v>2501</v>
      </c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44"/>
      <c r="M689" s="237"/>
      <c r="N689" s="129"/>
      <c r="O689" s="239"/>
      <c r="P689" s="198" t="s">
        <v>85</v>
      </c>
      <c r="Q689" s="86">
        <f>IF(Q688/B675=0,"",Q688/B675)</f>
        <v>0.25714285714285712</v>
      </c>
      <c r="R689" s="112">
        <f>IF(Q688/R688=0,"",Q688/R688)</f>
        <v>0.78260869565217395</v>
      </c>
      <c r="S689" s="200" t="s">
        <v>86</v>
      </c>
    </row>
    <row r="690" spans="1:20" ht="15.75" customHeight="1" x14ac:dyDescent="0.25">
      <c r="A690" s="58">
        <v>2502</v>
      </c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44"/>
      <c r="M690" s="240"/>
      <c r="N690" s="241"/>
      <c r="O690" s="242"/>
      <c r="P690" s="90"/>
      <c r="Q690" s="91"/>
      <c r="R690" s="91"/>
      <c r="S690" s="113"/>
    </row>
    <row r="691" spans="1:20" ht="18" customHeight="1" x14ac:dyDescent="0.25">
      <c r="A691" s="28"/>
      <c r="B691" s="335" t="s">
        <v>111</v>
      </c>
      <c r="C691" s="335"/>
      <c r="D691" s="335"/>
      <c r="E691" s="335"/>
      <c r="F691" s="335"/>
      <c r="G691" s="335"/>
      <c r="H691" s="335"/>
      <c r="I691" s="335"/>
      <c r="J691" s="335"/>
      <c r="K691" s="335"/>
      <c r="L691" s="93">
        <f>SUM(L683:L687)</f>
        <v>23</v>
      </c>
      <c r="M691" s="94">
        <f>IF(L684=0,"",L684/B675)</f>
        <v>0.25714285714285712</v>
      </c>
      <c r="N691" s="94">
        <f>IF(L691=0,"",L691/B675)</f>
        <v>0.32857142857142857</v>
      </c>
      <c r="O691" s="94">
        <f>N691-M691</f>
        <v>7.1428571428571452E-2</v>
      </c>
      <c r="P691" s="3"/>
      <c r="Q691" s="29"/>
      <c r="R691" s="22"/>
      <c r="S691" s="3"/>
    </row>
    <row r="692" spans="1:20" ht="12.75" customHeight="1" x14ac:dyDescent="0.2">
      <c r="M692" s="3"/>
      <c r="N692" s="3"/>
      <c r="P692" s="3"/>
    </row>
    <row r="693" spans="1:20" ht="12.75" customHeight="1" x14ac:dyDescent="0.2">
      <c r="M693" s="3"/>
      <c r="N693" s="3"/>
      <c r="P693" s="3"/>
    </row>
    <row r="694" spans="1:20" ht="26.25" customHeight="1" x14ac:dyDescent="0.4">
      <c r="A694" s="164"/>
      <c r="B694" s="307" t="s">
        <v>99</v>
      </c>
      <c r="C694" s="307"/>
      <c r="D694" s="307"/>
      <c r="E694" s="307"/>
      <c r="F694" s="307"/>
      <c r="G694" s="307"/>
      <c r="H694" s="307"/>
      <c r="I694" s="307"/>
      <c r="J694" s="307"/>
      <c r="K694" s="307"/>
      <c r="L694" s="223" t="s">
        <v>116</v>
      </c>
      <c r="M694" s="3"/>
      <c r="N694" s="3"/>
      <c r="O694" s="29"/>
      <c r="P694" s="3"/>
      <c r="Q694" s="29"/>
      <c r="R694" s="29"/>
      <c r="S694" s="29"/>
    </row>
    <row r="695" spans="1:20" ht="20.25" customHeight="1" x14ac:dyDescent="0.2">
      <c r="A695" s="319" t="s">
        <v>10</v>
      </c>
      <c r="B695" s="301" t="s">
        <v>100</v>
      </c>
      <c r="C695" s="302"/>
      <c r="D695" s="302"/>
      <c r="E695" s="302"/>
      <c r="F695" s="302"/>
      <c r="G695" s="302"/>
      <c r="H695" s="302"/>
      <c r="I695" s="302"/>
      <c r="J695" s="302"/>
      <c r="K695" s="303"/>
      <c r="L695" s="304" t="s">
        <v>11</v>
      </c>
      <c r="M695" s="296" t="s">
        <v>3</v>
      </c>
      <c r="N695" s="296" t="s">
        <v>4</v>
      </c>
      <c r="O695" s="306" t="s">
        <v>5</v>
      </c>
      <c r="P695" s="296" t="s">
        <v>6</v>
      </c>
      <c r="Q695" s="294" t="s">
        <v>7</v>
      </c>
      <c r="R695" s="294" t="s">
        <v>8</v>
      </c>
      <c r="S695" s="296" t="s">
        <v>101</v>
      </c>
    </row>
    <row r="696" spans="1:20" ht="15.75" customHeight="1" x14ac:dyDescent="0.25">
      <c r="A696" s="320"/>
      <c r="B696" s="58" t="s">
        <v>102</v>
      </c>
      <c r="C696" s="58" t="s">
        <v>103</v>
      </c>
      <c r="D696" s="58" t="s">
        <v>104</v>
      </c>
      <c r="E696" s="58" t="s">
        <v>105</v>
      </c>
      <c r="F696" s="58" t="s">
        <v>106</v>
      </c>
      <c r="G696" s="58" t="s">
        <v>107</v>
      </c>
      <c r="H696" s="58" t="s">
        <v>108</v>
      </c>
      <c r="I696" s="58" t="s">
        <v>109</v>
      </c>
      <c r="J696" s="58" t="s">
        <v>110</v>
      </c>
      <c r="K696" s="58" t="s">
        <v>135</v>
      </c>
      <c r="L696" s="305"/>
      <c r="M696" s="295"/>
      <c r="N696" s="295"/>
      <c r="O696" s="295"/>
      <c r="P696" s="295"/>
      <c r="Q696" s="295"/>
      <c r="R696" s="295"/>
      <c r="S696" s="295"/>
    </row>
    <row r="697" spans="1:20" ht="15.75" customHeight="1" x14ac:dyDescent="0.25">
      <c r="A697" s="58">
        <v>1802</v>
      </c>
      <c r="B697" s="154">
        <v>74</v>
      </c>
      <c r="C697" s="154"/>
      <c r="D697" s="154"/>
      <c r="E697" s="154"/>
      <c r="F697" s="154"/>
      <c r="G697" s="154"/>
      <c r="H697" s="154"/>
      <c r="I697" s="154"/>
      <c r="J697" s="154"/>
      <c r="K697" s="154"/>
      <c r="L697" s="144"/>
      <c r="M697" s="234"/>
      <c r="N697" s="235"/>
      <c r="O697" s="236"/>
      <c r="P697" s="243"/>
      <c r="Q697" s="63">
        <f>B697</f>
        <v>74</v>
      </c>
      <c r="R697" s="244"/>
      <c r="S697" s="243"/>
    </row>
    <row r="698" spans="1:20" ht="15.75" customHeight="1" x14ac:dyDescent="0.25">
      <c r="A698" s="58">
        <v>1901</v>
      </c>
      <c r="B698" s="154"/>
      <c r="C698" s="154">
        <v>46</v>
      </c>
      <c r="D698" s="154"/>
      <c r="E698" s="154"/>
      <c r="F698" s="154"/>
      <c r="G698" s="154"/>
      <c r="H698" s="154"/>
      <c r="I698" s="154"/>
      <c r="J698" s="154"/>
      <c r="K698" s="154"/>
      <c r="L698" s="144"/>
      <c r="M698" s="237"/>
      <c r="N698" s="129"/>
      <c r="O698" s="238"/>
      <c r="P698" s="67">
        <f>IF(C698=0,"",C698/B697)</f>
        <v>0.6216216216216216</v>
      </c>
      <c r="Q698" s="68">
        <v>46</v>
      </c>
      <c r="R698" s="245">
        <f t="shared" ref="R698:R706" si="78">IF(Q698=0,"",Q698/Q697)</f>
        <v>0.6216216216216216</v>
      </c>
      <c r="S698" s="245">
        <f t="shared" ref="S698:S706" si="79">IF(Q698=0,"",100%-R698)</f>
        <v>0.3783783783783784</v>
      </c>
    </row>
    <row r="699" spans="1:20" ht="15.75" customHeight="1" x14ac:dyDescent="0.25">
      <c r="A699" s="58">
        <v>1902</v>
      </c>
      <c r="B699" s="154"/>
      <c r="C699" s="154"/>
      <c r="D699" s="154">
        <v>38</v>
      </c>
      <c r="E699" s="154"/>
      <c r="F699" s="154"/>
      <c r="G699" s="154"/>
      <c r="H699" s="154"/>
      <c r="I699" s="154"/>
      <c r="J699" s="154"/>
      <c r="K699" s="154"/>
      <c r="L699" s="144"/>
      <c r="M699" s="237"/>
      <c r="N699" s="129"/>
      <c r="O699" s="238"/>
      <c r="P699" s="67">
        <f>D699/C698</f>
        <v>0.82608695652173914</v>
      </c>
      <c r="Q699" s="68">
        <v>41</v>
      </c>
      <c r="R699" s="245">
        <f t="shared" si="78"/>
        <v>0.89130434782608692</v>
      </c>
      <c r="S699" s="245">
        <f t="shared" si="79"/>
        <v>0.10869565217391308</v>
      </c>
      <c r="T699" s="70">
        <f>Q699/Q697</f>
        <v>0.55405405405405406</v>
      </c>
    </row>
    <row r="700" spans="1:20" ht="15.75" customHeight="1" x14ac:dyDescent="0.25">
      <c r="A700" s="58">
        <v>2001</v>
      </c>
      <c r="B700" s="154"/>
      <c r="C700" s="154"/>
      <c r="D700" s="154"/>
      <c r="E700" s="154">
        <v>36</v>
      </c>
      <c r="F700" s="154"/>
      <c r="G700" s="154"/>
      <c r="H700" s="154"/>
      <c r="I700" s="154"/>
      <c r="J700" s="154"/>
      <c r="K700" s="154"/>
      <c r="L700" s="144"/>
      <c r="M700" s="237"/>
      <c r="N700" s="129"/>
      <c r="O700" s="238"/>
      <c r="P700" s="67">
        <f>E700/D699</f>
        <v>0.94736842105263153</v>
      </c>
      <c r="Q700" s="68">
        <v>40</v>
      </c>
      <c r="R700" s="245">
        <f t="shared" si="78"/>
        <v>0.97560975609756095</v>
      </c>
      <c r="S700" s="245">
        <f t="shared" si="79"/>
        <v>2.4390243902439046E-2</v>
      </c>
    </row>
    <row r="701" spans="1:20" ht="15.75" customHeight="1" x14ac:dyDescent="0.25">
      <c r="A701" s="58">
        <v>2002</v>
      </c>
      <c r="B701" s="154"/>
      <c r="C701" s="154"/>
      <c r="D701" s="154"/>
      <c r="E701" s="154"/>
      <c r="F701" s="154">
        <v>36</v>
      </c>
      <c r="G701" s="154"/>
      <c r="H701" s="154"/>
      <c r="I701" s="154"/>
      <c r="J701" s="154"/>
      <c r="K701" s="154"/>
      <c r="L701" s="144"/>
      <c r="M701" s="237"/>
      <c r="N701" s="129"/>
      <c r="O701" s="238"/>
      <c r="P701" s="67">
        <f>IF(F701=0,"",F701/E700)</f>
        <v>1</v>
      </c>
      <c r="Q701" s="68">
        <v>40</v>
      </c>
      <c r="R701" s="245">
        <f t="shared" si="78"/>
        <v>1</v>
      </c>
      <c r="S701" s="245">
        <f t="shared" si="79"/>
        <v>0</v>
      </c>
    </row>
    <row r="702" spans="1:20" ht="15.75" customHeight="1" x14ac:dyDescent="0.25">
      <c r="A702" s="58">
        <v>2101</v>
      </c>
      <c r="B702" s="154"/>
      <c r="C702" s="154"/>
      <c r="D702" s="154"/>
      <c r="E702" s="154"/>
      <c r="F702" s="154"/>
      <c r="G702" s="154">
        <v>35</v>
      </c>
      <c r="H702" s="154"/>
      <c r="I702" s="154"/>
      <c r="J702" s="154"/>
      <c r="K702" s="154"/>
      <c r="L702" s="144"/>
      <c r="M702" s="237"/>
      <c r="N702" s="129"/>
      <c r="O702" s="238"/>
      <c r="P702" s="67">
        <f>IF(G702=0,"",G702/F701)</f>
        <v>0.97222222222222221</v>
      </c>
      <c r="Q702" s="68">
        <v>39</v>
      </c>
      <c r="R702" s="245">
        <f t="shared" si="78"/>
        <v>0.97499999999999998</v>
      </c>
      <c r="S702" s="245">
        <f t="shared" si="79"/>
        <v>2.5000000000000022E-2</v>
      </c>
    </row>
    <row r="703" spans="1:20" ht="15.75" customHeight="1" x14ac:dyDescent="0.25">
      <c r="A703" s="58">
        <v>2102</v>
      </c>
      <c r="B703" s="154"/>
      <c r="C703" s="154"/>
      <c r="D703" s="154"/>
      <c r="E703" s="154"/>
      <c r="F703" s="154"/>
      <c r="G703" s="154"/>
      <c r="H703" s="154">
        <v>35</v>
      </c>
      <c r="I703" s="154"/>
      <c r="J703" s="154"/>
      <c r="K703" s="154"/>
      <c r="L703" s="144"/>
      <c r="M703" s="237"/>
      <c r="N703" s="129"/>
      <c r="O703" s="238"/>
      <c r="P703" s="67">
        <f>IF(H703=0,"",H703/G702)</f>
        <v>1</v>
      </c>
      <c r="Q703" s="68">
        <v>38</v>
      </c>
      <c r="R703" s="245">
        <f t="shared" si="78"/>
        <v>0.97435897435897434</v>
      </c>
      <c r="S703" s="245">
        <f t="shared" si="79"/>
        <v>2.5641025641025661E-2</v>
      </c>
    </row>
    <row r="704" spans="1:20" ht="15.75" customHeight="1" x14ac:dyDescent="0.25">
      <c r="A704" s="58">
        <v>2201</v>
      </c>
      <c r="B704" s="154"/>
      <c r="C704" s="154"/>
      <c r="D704" s="154"/>
      <c r="E704" s="154"/>
      <c r="F704" s="154"/>
      <c r="G704" s="154"/>
      <c r="H704" s="154"/>
      <c r="I704" s="154">
        <v>35</v>
      </c>
      <c r="J704" s="154"/>
      <c r="K704" s="154"/>
      <c r="L704" s="144"/>
      <c r="M704" s="237"/>
      <c r="N704" s="129"/>
      <c r="O704" s="238"/>
      <c r="P704" s="67">
        <f>IF(I704=0,"",I704/H703)</f>
        <v>1</v>
      </c>
      <c r="Q704" s="68">
        <v>38</v>
      </c>
      <c r="R704" s="245">
        <f t="shared" si="78"/>
        <v>1</v>
      </c>
      <c r="S704" s="245">
        <f t="shared" si="79"/>
        <v>0</v>
      </c>
    </row>
    <row r="705" spans="1:20" ht="15.75" customHeight="1" x14ac:dyDescent="0.25">
      <c r="A705" s="58">
        <v>2202</v>
      </c>
      <c r="B705" s="154"/>
      <c r="C705" s="154"/>
      <c r="D705" s="154"/>
      <c r="E705" s="154"/>
      <c r="F705" s="154"/>
      <c r="G705" s="154"/>
      <c r="H705" s="154"/>
      <c r="I705" s="154"/>
      <c r="J705" s="154">
        <v>30</v>
      </c>
      <c r="K705" s="154"/>
      <c r="L705" s="144"/>
      <c r="M705" s="237"/>
      <c r="N705" s="129"/>
      <c r="O705" s="238"/>
      <c r="P705" s="178">
        <f>IF(J705=0,"",J705/I704)</f>
        <v>0.8571428571428571</v>
      </c>
      <c r="Q705" s="68">
        <v>37</v>
      </c>
      <c r="R705" s="245">
        <f t="shared" si="78"/>
        <v>0.97368421052631582</v>
      </c>
      <c r="S705" s="245">
        <f t="shared" si="79"/>
        <v>2.6315789473684181E-2</v>
      </c>
    </row>
    <row r="706" spans="1:20" ht="15.75" customHeight="1" x14ac:dyDescent="0.25">
      <c r="A706" s="58">
        <v>2301</v>
      </c>
      <c r="B706" s="154"/>
      <c r="C706" s="154"/>
      <c r="D706" s="154"/>
      <c r="E706" s="154"/>
      <c r="F706" s="154"/>
      <c r="G706" s="154"/>
      <c r="H706" s="154"/>
      <c r="I706" s="154"/>
      <c r="J706" s="154"/>
      <c r="K706" s="154">
        <v>30</v>
      </c>
      <c r="L706" s="144">
        <v>29</v>
      </c>
      <c r="M706" s="237"/>
      <c r="N706" s="129"/>
      <c r="O706" s="239"/>
      <c r="P706" s="179">
        <f>IF(K706=0,"",K706/J705)</f>
        <v>1</v>
      </c>
      <c r="Q706" s="177">
        <v>37</v>
      </c>
      <c r="R706" s="245">
        <f t="shared" si="78"/>
        <v>1</v>
      </c>
      <c r="S706" s="245">
        <f t="shared" si="79"/>
        <v>0</v>
      </c>
    </row>
    <row r="707" spans="1:20" ht="15.75" customHeight="1" x14ac:dyDescent="0.25">
      <c r="A707" s="58">
        <v>2302</v>
      </c>
      <c r="B707" s="154"/>
      <c r="C707" s="154"/>
      <c r="D707" s="154"/>
      <c r="E707" s="154"/>
      <c r="F707" s="154"/>
      <c r="G707" s="154"/>
      <c r="H707" s="154"/>
      <c r="I707" s="154"/>
      <c r="J707" s="154"/>
      <c r="K707" s="154">
        <v>3</v>
      </c>
      <c r="L707" s="144">
        <v>5</v>
      </c>
      <c r="M707" s="237"/>
      <c r="N707" s="129"/>
      <c r="O707" s="239"/>
      <c r="P707" s="247"/>
      <c r="Q707" s="202">
        <v>5</v>
      </c>
      <c r="R707" s="248"/>
      <c r="S707" s="247"/>
    </row>
    <row r="708" spans="1:20" ht="15.75" customHeight="1" x14ac:dyDescent="0.25">
      <c r="A708" s="58">
        <v>2401</v>
      </c>
      <c r="B708" s="154"/>
      <c r="C708" s="154"/>
      <c r="D708" s="154"/>
      <c r="E708" s="154"/>
      <c r="F708" s="154"/>
      <c r="G708" s="154"/>
      <c r="H708" s="154"/>
      <c r="I708" s="154"/>
      <c r="J708" s="154"/>
      <c r="K708" s="154">
        <v>1</v>
      </c>
      <c r="L708" s="144">
        <v>1</v>
      </c>
      <c r="M708" s="237"/>
      <c r="N708" s="129"/>
      <c r="O708" s="239"/>
      <c r="P708" s="129"/>
      <c r="Q708" s="204">
        <v>2</v>
      </c>
      <c r="R708" s="124"/>
      <c r="S708" s="247"/>
    </row>
    <row r="709" spans="1:20" ht="15.75" customHeight="1" x14ac:dyDescent="0.25">
      <c r="A709" s="58">
        <v>2402</v>
      </c>
      <c r="B709" s="154"/>
      <c r="C709" s="154"/>
      <c r="D709" s="154"/>
      <c r="E709" s="154"/>
      <c r="F709" s="154"/>
      <c r="G709" s="154"/>
      <c r="H709" s="154"/>
      <c r="I709" s="154"/>
      <c r="J709" s="154"/>
      <c r="K709" s="154">
        <v>1</v>
      </c>
      <c r="L709" s="144">
        <v>1</v>
      </c>
      <c r="M709" s="237"/>
      <c r="N709" s="129"/>
      <c r="O709" s="239"/>
      <c r="P709" s="197" t="s">
        <v>83</v>
      </c>
      <c r="Q709" s="203">
        <v>31</v>
      </c>
      <c r="R709" s="111">
        <f>L712</f>
        <v>36</v>
      </c>
      <c r="S709" s="199" t="s">
        <v>11</v>
      </c>
    </row>
    <row r="710" spans="1:20" ht="15.75" customHeight="1" x14ac:dyDescent="0.25">
      <c r="A710" s="58">
        <v>2501</v>
      </c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44"/>
      <c r="M710" s="237"/>
      <c r="N710" s="129"/>
      <c r="O710" s="239"/>
      <c r="P710" s="198" t="s">
        <v>85</v>
      </c>
      <c r="Q710" s="86">
        <f>IF(Q709/B697=0,"",Q709/B697)</f>
        <v>0.41891891891891891</v>
      </c>
      <c r="R710" s="112">
        <f>IF(Q709/R709=0,"",Q709/R709)</f>
        <v>0.86111111111111116</v>
      </c>
      <c r="S710" s="200" t="s">
        <v>86</v>
      </c>
    </row>
    <row r="711" spans="1:20" ht="15.75" customHeight="1" x14ac:dyDescent="0.25">
      <c r="A711" s="58">
        <v>2502</v>
      </c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44"/>
      <c r="M711" s="240"/>
      <c r="N711" s="241"/>
      <c r="O711" s="242"/>
      <c r="P711" s="90"/>
      <c r="Q711" s="91"/>
      <c r="R711" s="91"/>
      <c r="S711" s="113"/>
    </row>
    <row r="712" spans="1:20" ht="18" customHeight="1" x14ac:dyDescent="0.25">
      <c r="A712" s="28"/>
      <c r="B712" s="335" t="s">
        <v>111</v>
      </c>
      <c r="C712" s="335"/>
      <c r="D712" s="335"/>
      <c r="E712" s="335"/>
      <c r="F712" s="335"/>
      <c r="G712" s="335"/>
      <c r="H712" s="335"/>
      <c r="I712" s="335"/>
      <c r="J712" s="335"/>
      <c r="K712" s="335"/>
      <c r="L712" s="93">
        <f>SUM(L705:L709)</f>
        <v>36</v>
      </c>
      <c r="M712" s="94">
        <f>IF(L706=0,"",L706/B697)</f>
        <v>0.39189189189189189</v>
      </c>
      <c r="N712" s="94">
        <f>IF(L712=0,"",L712/B697)</f>
        <v>0.48648648648648651</v>
      </c>
      <c r="O712" s="94">
        <f>N712-M712</f>
        <v>9.4594594594594628E-2</v>
      </c>
      <c r="P712" s="3"/>
      <c r="Q712" s="29"/>
      <c r="R712" s="22"/>
      <c r="S712" s="3"/>
    </row>
    <row r="713" spans="1:20" ht="12.75" customHeight="1" x14ac:dyDescent="0.2">
      <c r="M713" s="3"/>
      <c r="N713" s="3"/>
      <c r="P713" s="3"/>
    </row>
    <row r="714" spans="1:20" ht="12.75" customHeight="1" x14ac:dyDescent="0.2">
      <c r="M714" s="3"/>
      <c r="N714" s="3"/>
      <c r="P714" s="3"/>
    </row>
    <row r="715" spans="1:20" ht="26.25" customHeight="1" x14ac:dyDescent="0.4">
      <c r="A715" s="164"/>
      <c r="B715" s="307" t="s">
        <v>99</v>
      </c>
      <c r="C715" s="307"/>
      <c r="D715" s="307"/>
      <c r="E715" s="307"/>
      <c r="F715" s="307"/>
      <c r="G715" s="307"/>
      <c r="H715" s="307"/>
      <c r="I715" s="307"/>
      <c r="J715" s="307"/>
      <c r="K715" s="307"/>
      <c r="L715" s="223" t="s">
        <v>117</v>
      </c>
      <c r="M715" s="3"/>
      <c r="N715" s="3"/>
      <c r="O715" s="29"/>
      <c r="P715" s="3"/>
      <c r="Q715" s="29"/>
      <c r="R715" s="29"/>
      <c r="S715" s="29"/>
    </row>
    <row r="716" spans="1:20" ht="20.25" customHeight="1" x14ac:dyDescent="0.2">
      <c r="A716" s="319" t="s">
        <v>10</v>
      </c>
      <c r="B716" s="301" t="s">
        <v>100</v>
      </c>
      <c r="C716" s="302"/>
      <c r="D716" s="302"/>
      <c r="E716" s="302"/>
      <c r="F716" s="302"/>
      <c r="G716" s="302"/>
      <c r="H716" s="302"/>
      <c r="I716" s="302"/>
      <c r="J716" s="302"/>
      <c r="K716" s="303"/>
      <c r="L716" s="304" t="s">
        <v>11</v>
      </c>
      <c r="M716" s="296" t="s">
        <v>3</v>
      </c>
      <c r="N716" s="296" t="s">
        <v>4</v>
      </c>
      <c r="O716" s="306" t="s">
        <v>5</v>
      </c>
      <c r="P716" s="296" t="s">
        <v>6</v>
      </c>
      <c r="Q716" s="294" t="s">
        <v>7</v>
      </c>
      <c r="R716" s="294" t="s">
        <v>8</v>
      </c>
      <c r="S716" s="296" t="s">
        <v>101</v>
      </c>
    </row>
    <row r="717" spans="1:20" ht="15.75" customHeight="1" x14ac:dyDescent="0.25">
      <c r="A717" s="320"/>
      <c r="B717" s="58" t="s">
        <v>102</v>
      </c>
      <c r="C717" s="58" t="s">
        <v>103</v>
      </c>
      <c r="D717" s="58" t="s">
        <v>104</v>
      </c>
      <c r="E717" s="58" t="s">
        <v>105</v>
      </c>
      <c r="F717" s="58" t="s">
        <v>106</v>
      </c>
      <c r="G717" s="58" t="s">
        <v>107</v>
      </c>
      <c r="H717" s="58" t="s">
        <v>108</v>
      </c>
      <c r="I717" s="58" t="s">
        <v>109</v>
      </c>
      <c r="J717" s="58" t="s">
        <v>110</v>
      </c>
      <c r="K717" s="58" t="s">
        <v>135</v>
      </c>
      <c r="L717" s="305"/>
      <c r="M717" s="295"/>
      <c r="N717" s="295"/>
      <c r="O717" s="295"/>
      <c r="P717" s="295"/>
      <c r="Q717" s="295"/>
      <c r="R717" s="295"/>
      <c r="S717" s="295"/>
    </row>
    <row r="718" spans="1:20" ht="15.75" customHeight="1" x14ac:dyDescent="0.25">
      <c r="A718" s="58">
        <v>1901</v>
      </c>
      <c r="B718" s="154">
        <v>67</v>
      </c>
      <c r="C718" s="154"/>
      <c r="D718" s="154"/>
      <c r="E718" s="154"/>
      <c r="F718" s="154"/>
      <c r="G718" s="154"/>
      <c r="H718" s="154"/>
      <c r="I718" s="154"/>
      <c r="J718" s="154"/>
      <c r="K718" s="154"/>
      <c r="L718" s="144"/>
      <c r="M718" s="234"/>
      <c r="N718" s="235"/>
      <c r="O718" s="236"/>
      <c r="P718" s="243"/>
      <c r="Q718" s="63">
        <f>B718</f>
        <v>67</v>
      </c>
      <c r="R718" s="244"/>
      <c r="S718" s="243"/>
    </row>
    <row r="719" spans="1:20" ht="15.75" customHeight="1" x14ac:dyDescent="0.25">
      <c r="A719" s="58">
        <v>1902</v>
      </c>
      <c r="B719" s="154"/>
      <c r="C719" s="154">
        <v>47</v>
      </c>
      <c r="D719" s="154"/>
      <c r="E719" s="154"/>
      <c r="F719" s="154"/>
      <c r="G719" s="154"/>
      <c r="H719" s="154"/>
      <c r="I719" s="154"/>
      <c r="J719" s="154"/>
      <c r="K719" s="154"/>
      <c r="L719" s="144"/>
      <c r="M719" s="237"/>
      <c r="N719" s="129"/>
      <c r="O719" s="238"/>
      <c r="P719" s="67">
        <f>IF(C719=0,"",C719/B718)</f>
        <v>0.70149253731343286</v>
      </c>
      <c r="Q719" s="68">
        <v>47</v>
      </c>
      <c r="R719" s="245">
        <f t="shared" ref="R719:R727" si="80">IF(Q719=0,"",Q719/Q718)</f>
        <v>0.70149253731343286</v>
      </c>
      <c r="S719" s="245">
        <f t="shared" ref="S719:S727" si="81">IF(Q719=0,"",100%-R719)</f>
        <v>0.29850746268656714</v>
      </c>
    </row>
    <row r="720" spans="1:20" ht="15.75" customHeight="1" x14ac:dyDescent="0.25">
      <c r="A720" s="58">
        <v>2001</v>
      </c>
      <c r="B720" s="154"/>
      <c r="C720" s="154"/>
      <c r="D720" s="154">
        <v>39</v>
      </c>
      <c r="E720" s="154"/>
      <c r="F720" s="154"/>
      <c r="G720" s="154"/>
      <c r="H720" s="154"/>
      <c r="I720" s="154"/>
      <c r="J720" s="154"/>
      <c r="K720" s="154"/>
      <c r="L720" s="144"/>
      <c r="M720" s="237"/>
      <c r="N720" s="129"/>
      <c r="O720" s="238"/>
      <c r="P720" s="67">
        <f>IF(D720=0,"",D720/C719)</f>
        <v>0.82978723404255317</v>
      </c>
      <c r="Q720" s="68">
        <v>42</v>
      </c>
      <c r="R720" s="245">
        <f t="shared" si="80"/>
        <v>0.8936170212765957</v>
      </c>
      <c r="S720" s="245">
        <f t="shared" si="81"/>
        <v>0.1063829787234043</v>
      </c>
      <c r="T720" s="155">
        <f>Q720/Q718</f>
        <v>0.62686567164179108</v>
      </c>
    </row>
    <row r="721" spans="1:19" ht="15.75" customHeight="1" x14ac:dyDescent="0.25">
      <c r="A721" s="58">
        <v>2002</v>
      </c>
      <c r="B721" s="154"/>
      <c r="C721" s="154"/>
      <c r="D721" s="154"/>
      <c r="E721" s="154">
        <v>39</v>
      </c>
      <c r="F721" s="154"/>
      <c r="G721" s="154"/>
      <c r="H721" s="154"/>
      <c r="I721" s="154"/>
      <c r="J721" s="154"/>
      <c r="K721" s="154"/>
      <c r="L721" s="144"/>
      <c r="M721" s="237"/>
      <c r="N721" s="129"/>
      <c r="O721" s="238"/>
      <c r="P721" s="67">
        <f>IF(E721=0,"",E721/D720)</f>
        <v>1</v>
      </c>
      <c r="Q721" s="68">
        <v>41</v>
      </c>
      <c r="R721" s="245">
        <f t="shared" si="80"/>
        <v>0.97619047619047616</v>
      </c>
      <c r="S721" s="245">
        <f t="shared" si="81"/>
        <v>2.3809523809523836E-2</v>
      </c>
    </row>
    <row r="722" spans="1:19" ht="15.75" customHeight="1" x14ac:dyDescent="0.25">
      <c r="A722" s="58">
        <v>2101</v>
      </c>
      <c r="B722" s="154"/>
      <c r="C722" s="154"/>
      <c r="D722" s="154"/>
      <c r="E722" s="154"/>
      <c r="F722" s="154">
        <v>38</v>
      </c>
      <c r="G722" s="154"/>
      <c r="H722" s="154"/>
      <c r="I722" s="154"/>
      <c r="J722" s="154"/>
      <c r="K722" s="154"/>
      <c r="L722" s="144"/>
      <c r="M722" s="237"/>
      <c r="N722" s="129"/>
      <c r="O722" s="238"/>
      <c r="P722" s="67">
        <f>IF(F722=0,"",F722/E721)</f>
        <v>0.97435897435897434</v>
      </c>
      <c r="Q722" s="68">
        <v>40</v>
      </c>
      <c r="R722" s="245">
        <f t="shared" si="80"/>
        <v>0.97560975609756095</v>
      </c>
      <c r="S722" s="245">
        <f t="shared" si="81"/>
        <v>2.4390243902439046E-2</v>
      </c>
    </row>
    <row r="723" spans="1:19" ht="15.75" customHeight="1" x14ac:dyDescent="0.25">
      <c r="A723" s="58">
        <v>2102</v>
      </c>
      <c r="B723" s="154"/>
      <c r="C723" s="154"/>
      <c r="D723" s="154"/>
      <c r="E723" s="154"/>
      <c r="F723" s="154"/>
      <c r="G723" s="154">
        <v>34</v>
      </c>
      <c r="H723" s="154"/>
      <c r="I723" s="154"/>
      <c r="J723" s="154"/>
      <c r="K723" s="154"/>
      <c r="L723" s="144"/>
      <c r="M723" s="237"/>
      <c r="N723" s="129"/>
      <c r="O723" s="238"/>
      <c r="P723" s="67">
        <f>IF(G723=0,"",G723/F722)</f>
        <v>0.89473684210526316</v>
      </c>
      <c r="Q723" s="68">
        <v>39</v>
      </c>
      <c r="R723" s="245">
        <f t="shared" si="80"/>
        <v>0.97499999999999998</v>
      </c>
      <c r="S723" s="245">
        <f t="shared" si="81"/>
        <v>2.5000000000000022E-2</v>
      </c>
    </row>
    <row r="724" spans="1:19" ht="15.75" customHeight="1" x14ac:dyDescent="0.25">
      <c r="A724" s="58">
        <v>2201</v>
      </c>
      <c r="B724" s="154"/>
      <c r="C724" s="154"/>
      <c r="D724" s="154"/>
      <c r="E724" s="154"/>
      <c r="F724" s="154"/>
      <c r="G724" s="154"/>
      <c r="H724" s="154">
        <v>34</v>
      </c>
      <c r="I724" s="154"/>
      <c r="J724" s="154"/>
      <c r="K724" s="154"/>
      <c r="L724" s="144"/>
      <c r="M724" s="237"/>
      <c r="N724" s="129"/>
      <c r="O724" s="238"/>
      <c r="P724" s="67">
        <f>IF(H724=0,"",H724/G723)</f>
        <v>1</v>
      </c>
      <c r="Q724" s="68">
        <v>39</v>
      </c>
      <c r="R724" s="245">
        <f t="shared" si="80"/>
        <v>1</v>
      </c>
      <c r="S724" s="245">
        <f t="shared" si="81"/>
        <v>0</v>
      </c>
    </row>
    <row r="725" spans="1:19" ht="15.75" customHeight="1" x14ac:dyDescent="0.25">
      <c r="A725" s="58">
        <v>2202</v>
      </c>
      <c r="B725" s="154"/>
      <c r="C725" s="154"/>
      <c r="D725" s="154"/>
      <c r="E725" s="154"/>
      <c r="F725" s="154"/>
      <c r="G725" s="154"/>
      <c r="H725" s="154"/>
      <c r="I725" s="154">
        <v>34</v>
      </c>
      <c r="J725" s="154"/>
      <c r="K725" s="154"/>
      <c r="L725" s="144"/>
      <c r="M725" s="237"/>
      <c r="N725" s="129"/>
      <c r="O725" s="238"/>
      <c r="P725" s="67">
        <f>IF(I725=0,"",I725/H724)</f>
        <v>1</v>
      </c>
      <c r="Q725" s="68">
        <v>38</v>
      </c>
      <c r="R725" s="245">
        <f t="shared" si="80"/>
        <v>0.97435897435897434</v>
      </c>
      <c r="S725" s="245">
        <f t="shared" si="81"/>
        <v>2.5641025641025661E-2</v>
      </c>
    </row>
    <row r="726" spans="1:19" ht="15.75" customHeight="1" x14ac:dyDescent="0.25">
      <c r="A726" s="58">
        <v>2301</v>
      </c>
      <c r="B726" s="154"/>
      <c r="C726" s="154"/>
      <c r="D726" s="154"/>
      <c r="E726" s="154"/>
      <c r="F726" s="154"/>
      <c r="G726" s="154"/>
      <c r="H726" s="154"/>
      <c r="I726" s="154"/>
      <c r="J726" s="154">
        <v>19</v>
      </c>
      <c r="K726" s="154"/>
      <c r="L726" s="144">
        <v>1</v>
      </c>
      <c r="M726" s="237"/>
      <c r="N726" s="129"/>
      <c r="O726" s="238"/>
      <c r="P726" s="178">
        <f>IF(J726=0,"",J726/I725)</f>
        <v>0.55882352941176472</v>
      </c>
      <c r="Q726" s="68">
        <v>34</v>
      </c>
      <c r="R726" s="245">
        <f t="shared" si="80"/>
        <v>0.89473684210526316</v>
      </c>
      <c r="S726" s="245">
        <f t="shared" si="81"/>
        <v>0.10526315789473684</v>
      </c>
    </row>
    <row r="727" spans="1:19" ht="15.75" customHeight="1" x14ac:dyDescent="0.25">
      <c r="A727" s="58">
        <v>2302</v>
      </c>
      <c r="B727" s="154"/>
      <c r="C727" s="154"/>
      <c r="D727" s="154"/>
      <c r="E727" s="154"/>
      <c r="F727" s="154"/>
      <c r="G727" s="154"/>
      <c r="H727" s="154"/>
      <c r="I727" s="154"/>
      <c r="J727" s="154"/>
      <c r="K727" s="154">
        <v>17</v>
      </c>
      <c r="L727" s="144">
        <v>22</v>
      </c>
      <c r="M727" s="237"/>
      <c r="N727" s="129"/>
      <c r="O727" s="239"/>
      <c r="P727" s="179">
        <f>IF(K727=0,"",K727/J726)</f>
        <v>0.89473684210526316</v>
      </c>
      <c r="Q727" s="177">
        <v>31</v>
      </c>
      <c r="R727" s="245">
        <f t="shared" si="80"/>
        <v>0.91176470588235292</v>
      </c>
      <c r="S727" s="245">
        <f t="shared" si="81"/>
        <v>8.8235294117647078E-2</v>
      </c>
    </row>
    <row r="728" spans="1:19" ht="15.75" customHeight="1" x14ac:dyDescent="0.25">
      <c r="A728" s="58">
        <v>2401</v>
      </c>
      <c r="B728" s="154"/>
      <c r="C728" s="154"/>
      <c r="D728" s="154"/>
      <c r="E728" s="154"/>
      <c r="F728" s="154"/>
      <c r="G728" s="154"/>
      <c r="H728" s="154"/>
      <c r="I728" s="154"/>
      <c r="J728" s="154"/>
      <c r="K728" s="154">
        <v>5</v>
      </c>
      <c r="L728" s="144">
        <v>8</v>
      </c>
      <c r="M728" s="237"/>
      <c r="N728" s="129"/>
      <c r="O728" s="239"/>
      <c r="P728" s="247"/>
      <c r="Q728" s="109">
        <v>11</v>
      </c>
      <c r="R728" s="248"/>
      <c r="S728" s="247"/>
    </row>
    <row r="729" spans="1:19" ht="15.75" customHeight="1" x14ac:dyDescent="0.25">
      <c r="A729" s="58">
        <v>2402</v>
      </c>
      <c r="B729" s="154"/>
      <c r="C729" s="154"/>
      <c r="D729" s="154"/>
      <c r="E729" s="154"/>
      <c r="F729" s="154"/>
      <c r="G729" s="154"/>
      <c r="H729" s="154"/>
      <c r="I729" s="154"/>
      <c r="J729" s="154"/>
      <c r="K729" s="154">
        <v>1</v>
      </c>
      <c r="L729" s="144"/>
      <c r="M729" s="237"/>
      <c r="N729" s="129"/>
      <c r="O729" s="239"/>
      <c r="P729" s="129"/>
      <c r="Q729" s="239"/>
      <c r="R729" s="124"/>
      <c r="S729" s="247"/>
    </row>
    <row r="730" spans="1:19" ht="15.75" customHeight="1" x14ac:dyDescent="0.25">
      <c r="A730" s="58">
        <v>2501</v>
      </c>
      <c r="B730" s="154"/>
      <c r="C730" s="154"/>
      <c r="D730" s="154"/>
      <c r="E730" s="154"/>
      <c r="F730" s="154"/>
      <c r="G730" s="154"/>
      <c r="H730" s="154"/>
      <c r="I730" s="154"/>
      <c r="J730" s="154"/>
      <c r="K730" s="154">
        <v>2</v>
      </c>
      <c r="L730" s="144">
        <v>2</v>
      </c>
      <c r="M730" s="237"/>
      <c r="N730" s="129"/>
      <c r="O730" s="239"/>
      <c r="P730" s="197" t="s">
        <v>83</v>
      </c>
      <c r="Q730" s="82">
        <v>20</v>
      </c>
      <c r="R730" s="111">
        <f>L733</f>
        <v>34</v>
      </c>
      <c r="S730" s="199" t="s">
        <v>11</v>
      </c>
    </row>
    <row r="731" spans="1:19" ht="15.75" customHeight="1" x14ac:dyDescent="0.25">
      <c r="A731" s="58">
        <v>2502</v>
      </c>
      <c r="B731" s="154"/>
      <c r="C731" s="154"/>
      <c r="D731" s="154"/>
      <c r="E731" s="154"/>
      <c r="F731" s="154"/>
      <c r="G731" s="154"/>
      <c r="H731" s="154"/>
      <c r="I731" s="154"/>
      <c r="J731" s="154"/>
      <c r="K731" s="154">
        <v>1</v>
      </c>
      <c r="L731" s="144">
        <v>1</v>
      </c>
      <c r="M731" s="237"/>
      <c r="N731" s="129"/>
      <c r="O731" s="239"/>
      <c r="P731" s="198" t="s">
        <v>85</v>
      </c>
      <c r="Q731" s="86">
        <f>IF(Q730/B718=0,"",Q730/B718)</f>
        <v>0.29850746268656714</v>
      </c>
      <c r="R731" s="112">
        <f>IF(Q730/R730=0,"",Q730/R730)</f>
        <v>0.58823529411764708</v>
      </c>
      <c r="S731" s="200" t="s">
        <v>86</v>
      </c>
    </row>
    <row r="732" spans="1:19" ht="15.75" customHeight="1" x14ac:dyDescent="0.25">
      <c r="A732" s="58">
        <v>2601</v>
      </c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44"/>
      <c r="M732" s="240"/>
      <c r="N732" s="241"/>
      <c r="O732" s="242"/>
      <c r="P732" s="90"/>
      <c r="Q732" s="91"/>
      <c r="R732" s="91"/>
      <c r="S732" s="113"/>
    </row>
    <row r="733" spans="1:19" ht="18" customHeight="1" x14ac:dyDescent="0.25">
      <c r="A733" s="28"/>
      <c r="B733" s="335" t="s">
        <v>111</v>
      </c>
      <c r="C733" s="335"/>
      <c r="D733" s="335"/>
      <c r="E733" s="335"/>
      <c r="F733" s="335"/>
      <c r="G733" s="335"/>
      <c r="H733" s="335"/>
      <c r="I733" s="335"/>
      <c r="J733" s="335"/>
      <c r="K733" s="335"/>
      <c r="L733" s="93">
        <f>SUM(L726:L731)</f>
        <v>34</v>
      </c>
      <c r="M733" s="94">
        <f>SUM(L726:L727)/B718</f>
        <v>0.34328358208955223</v>
      </c>
      <c r="N733" s="94">
        <f>IF(L733=0,"",L733/B718)</f>
        <v>0.5074626865671642</v>
      </c>
      <c r="O733" s="94">
        <f>N733-M733</f>
        <v>0.16417910447761197</v>
      </c>
      <c r="P733" s="3"/>
      <c r="Q733" s="29"/>
      <c r="R733" s="22"/>
      <c r="S733" s="3"/>
    </row>
    <row r="734" spans="1:19" ht="12.75" customHeight="1" x14ac:dyDescent="0.2">
      <c r="M734" s="3"/>
      <c r="N734" s="3"/>
      <c r="P734" s="3"/>
    </row>
    <row r="735" spans="1:19" ht="12.75" customHeight="1" x14ac:dyDescent="0.2">
      <c r="M735" s="3"/>
      <c r="N735" s="3"/>
      <c r="P735" s="3"/>
    </row>
    <row r="736" spans="1:19" ht="26.25" customHeight="1" x14ac:dyDescent="0.4">
      <c r="A736" s="164"/>
      <c r="B736" s="307" t="s">
        <v>99</v>
      </c>
      <c r="C736" s="307"/>
      <c r="D736" s="307"/>
      <c r="E736" s="307"/>
      <c r="F736" s="307"/>
      <c r="G736" s="307"/>
      <c r="H736" s="307"/>
      <c r="I736" s="307"/>
      <c r="J736" s="307"/>
      <c r="K736" s="307"/>
      <c r="L736" s="223" t="s">
        <v>118</v>
      </c>
      <c r="M736" s="3"/>
      <c r="N736" s="3"/>
      <c r="O736" s="29"/>
      <c r="P736" s="3"/>
      <c r="Q736" s="29"/>
      <c r="R736" s="29"/>
      <c r="S736" s="29"/>
    </row>
    <row r="737" spans="1:20" ht="20.25" customHeight="1" x14ac:dyDescent="0.2">
      <c r="A737" s="319" t="s">
        <v>10</v>
      </c>
      <c r="B737" s="301" t="s">
        <v>100</v>
      </c>
      <c r="C737" s="302"/>
      <c r="D737" s="302"/>
      <c r="E737" s="302"/>
      <c r="F737" s="302"/>
      <c r="G737" s="302"/>
      <c r="H737" s="302"/>
      <c r="I737" s="302"/>
      <c r="J737" s="302"/>
      <c r="K737" s="303"/>
      <c r="L737" s="304" t="s">
        <v>11</v>
      </c>
      <c r="M737" s="296" t="s">
        <v>3</v>
      </c>
      <c r="N737" s="296" t="s">
        <v>4</v>
      </c>
      <c r="O737" s="306" t="s">
        <v>5</v>
      </c>
      <c r="P737" s="296" t="s">
        <v>6</v>
      </c>
      <c r="Q737" s="294" t="s">
        <v>7</v>
      </c>
      <c r="R737" s="294" t="s">
        <v>8</v>
      </c>
      <c r="S737" s="296" t="s">
        <v>101</v>
      </c>
    </row>
    <row r="738" spans="1:20" ht="15.75" customHeight="1" x14ac:dyDescent="0.25">
      <c r="A738" s="320"/>
      <c r="B738" s="58" t="s">
        <v>102</v>
      </c>
      <c r="C738" s="58" t="s">
        <v>103</v>
      </c>
      <c r="D738" s="58" t="s">
        <v>104</v>
      </c>
      <c r="E738" s="58" t="s">
        <v>105</v>
      </c>
      <c r="F738" s="58" t="s">
        <v>106</v>
      </c>
      <c r="G738" s="58" t="s">
        <v>107</v>
      </c>
      <c r="H738" s="58" t="s">
        <v>108</v>
      </c>
      <c r="I738" s="58" t="s">
        <v>109</v>
      </c>
      <c r="J738" s="58" t="s">
        <v>110</v>
      </c>
      <c r="K738" s="58" t="s">
        <v>135</v>
      </c>
      <c r="L738" s="305"/>
      <c r="M738" s="295"/>
      <c r="N738" s="295"/>
      <c r="O738" s="295"/>
      <c r="P738" s="295"/>
      <c r="Q738" s="295"/>
      <c r="R738" s="295"/>
      <c r="S738" s="295"/>
    </row>
    <row r="739" spans="1:20" ht="15.75" customHeight="1" x14ac:dyDescent="0.25">
      <c r="A739" s="58">
        <v>1902</v>
      </c>
      <c r="B739" s="154">
        <v>70</v>
      </c>
      <c r="C739" s="154"/>
      <c r="D739" s="154"/>
      <c r="E739" s="154"/>
      <c r="F739" s="154"/>
      <c r="G739" s="154"/>
      <c r="H739" s="154"/>
      <c r="I739" s="154"/>
      <c r="J739" s="154"/>
      <c r="K739" s="154"/>
      <c r="L739" s="144"/>
      <c r="M739" s="234"/>
      <c r="N739" s="235"/>
      <c r="O739" s="236"/>
      <c r="P739" s="243"/>
      <c r="Q739" s="63">
        <f>B739</f>
        <v>70</v>
      </c>
      <c r="R739" s="244"/>
      <c r="S739" s="243"/>
    </row>
    <row r="740" spans="1:20" ht="15.75" customHeight="1" x14ac:dyDescent="0.25">
      <c r="A740" s="58">
        <v>2001</v>
      </c>
      <c r="B740" s="154"/>
      <c r="C740" s="154">
        <v>43</v>
      </c>
      <c r="D740" s="154"/>
      <c r="E740" s="154"/>
      <c r="F740" s="154"/>
      <c r="G740" s="154"/>
      <c r="H740" s="154"/>
      <c r="I740" s="154"/>
      <c r="J740" s="154"/>
      <c r="K740" s="154"/>
      <c r="L740" s="144"/>
      <c r="M740" s="237"/>
      <c r="N740" s="129"/>
      <c r="O740" s="238"/>
      <c r="P740" s="67">
        <f>IF(C740=0,"",C740/B739)</f>
        <v>0.61428571428571432</v>
      </c>
      <c r="Q740" s="68">
        <v>46</v>
      </c>
      <c r="R740" s="245">
        <f t="shared" ref="R740:R748" si="82">IF(Q740=0,"",Q740/Q739)</f>
        <v>0.65714285714285714</v>
      </c>
      <c r="S740" s="245">
        <f t="shared" ref="S740:S748" si="83">IF(Q740=0,"",100%-R740)</f>
        <v>0.34285714285714286</v>
      </c>
    </row>
    <row r="741" spans="1:20" ht="15.75" customHeight="1" x14ac:dyDescent="0.25">
      <c r="A741" s="58">
        <v>2002</v>
      </c>
      <c r="B741" s="154"/>
      <c r="C741" s="154"/>
      <c r="D741" s="154">
        <v>43</v>
      </c>
      <c r="E741" s="154"/>
      <c r="F741" s="154"/>
      <c r="G741" s="154"/>
      <c r="H741" s="154"/>
      <c r="I741" s="154"/>
      <c r="J741" s="154"/>
      <c r="K741" s="154"/>
      <c r="L741" s="144"/>
      <c r="M741" s="237"/>
      <c r="N741" s="129"/>
      <c r="O741" s="238"/>
      <c r="P741" s="67">
        <f>IF(D741=0,"",D741/C740)</f>
        <v>1</v>
      </c>
      <c r="Q741" s="68">
        <v>46</v>
      </c>
      <c r="R741" s="245">
        <f t="shared" si="82"/>
        <v>1</v>
      </c>
      <c r="S741" s="245">
        <f t="shared" si="83"/>
        <v>0</v>
      </c>
      <c r="T741" s="155">
        <f>Q741/Q739</f>
        <v>0.65714285714285714</v>
      </c>
    </row>
    <row r="742" spans="1:20" ht="15.75" customHeight="1" x14ac:dyDescent="0.25">
      <c r="A742" s="58">
        <v>2101</v>
      </c>
      <c r="B742" s="154"/>
      <c r="C742" s="154"/>
      <c r="D742" s="154"/>
      <c r="E742" s="154">
        <v>41</v>
      </c>
      <c r="F742" s="154"/>
      <c r="G742" s="154"/>
      <c r="H742" s="154"/>
      <c r="I742" s="154"/>
      <c r="J742" s="154"/>
      <c r="K742" s="154"/>
      <c r="L742" s="144"/>
      <c r="M742" s="237"/>
      <c r="N742" s="129"/>
      <c r="O742" s="238"/>
      <c r="P742" s="67">
        <f>IF(E742=0,"",E742/D741)</f>
        <v>0.95348837209302328</v>
      </c>
      <c r="Q742" s="68">
        <v>45</v>
      </c>
      <c r="R742" s="245">
        <f t="shared" si="82"/>
        <v>0.97826086956521741</v>
      </c>
      <c r="S742" s="245">
        <f t="shared" si="83"/>
        <v>2.1739130434782594E-2</v>
      </c>
    </row>
    <row r="743" spans="1:20" ht="15.75" customHeight="1" x14ac:dyDescent="0.25">
      <c r="A743" s="58">
        <v>2102</v>
      </c>
      <c r="B743" s="154"/>
      <c r="C743" s="154"/>
      <c r="D743" s="154"/>
      <c r="E743" s="154"/>
      <c r="F743" s="154">
        <v>39</v>
      </c>
      <c r="G743" s="154"/>
      <c r="H743" s="154"/>
      <c r="I743" s="154"/>
      <c r="J743" s="154"/>
      <c r="K743" s="154"/>
      <c r="L743" s="144"/>
      <c r="M743" s="237"/>
      <c r="N743" s="129"/>
      <c r="O743" s="238"/>
      <c r="P743" s="67">
        <f>IF(F743=0,"",F743/E742)</f>
        <v>0.95121951219512191</v>
      </c>
      <c r="Q743" s="68">
        <v>45</v>
      </c>
      <c r="R743" s="245">
        <f t="shared" si="82"/>
        <v>1</v>
      </c>
      <c r="S743" s="245">
        <f t="shared" si="83"/>
        <v>0</v>
      </c>
    </row>
    <row r="744" spans="1:20" ht="15.75" customHeight="1" x14ac:dyDescent="0.25">
      <c r="A744" s="58">
        <v>2201</v>
      </c>
      <c r="B744" s="154"/>
      <c r="C744" s="154"/>
      <c r="D744" s="154"/>
      <c r="E744" s="154"/>
      <c r="F744" s="154"/>
      <c r="G744" s="154">
        <v>39</v>
      </c>
      <c r="H744" s="154"/>
      <c r="I744" s="154"/>
      <c r="J744" s="154"/>
      <c r="K744" s="154"/>
      <c r="L744" s="144"/>
      <c r="M744" s="237"/>
      <c r="N744" s="129"/>
      <c r="O744" s="238"/>
      <c r="P744" s="67">
        <f>IF(G744=0,"",G744/F743)</f>
        <v>1</v>
      </c>
      <c r="Q744" s="68">
        <v>45</v>
      </c>
      <c r="R744" s="245">
        <f t="shared" si="82"/>
        <v>1</v>
      </c>
      <c r="S744" s="245">
        <f t="shared" si="83"/>
        <v>0</v>
      </c>
    </row>
    <row r="745" spans="1:20" ht="15.75" customHeight="1" x14ac:dyDescent="0.25">
      <c r="A745" s="58">
        <v>2202</v>
      </c>
      <c r="B745" s="154"/>
      <c r="C745" s="154"/>
      <c r="D745" s="154"/>
      <c r="E745" s="154"/>
      <c r="F745" s="154"/>
      <c r="G745" s="154"/>
      <c r="H745" s="154">
        <v>39</v>
      </c>
      <c r="I745" s="154"/>
      <c r="J745" s="154"/>
      <c r="K745" s="154"/>
      <c r="L745" s="144"/>
      <c r="M745" s="237"/>
      <c r="N745" s="129"/>
      <c r="O745" s="238"/>
      <c r="P745" s="67">
        <f>IF(H745=0,"",H745/G744)</f>
        <v>1</v>
      </c>
      <c r="Q745" s="68">
        <v>45</v>
      </c>
      <c r="R745" s="245">
        <f t="shared" si="82"/>
        <v>1</v>
      </c>
      <c r="S745" s="245">
        <f t="shared" si="83"/>
        <v>0</v>
      </c>
    </row>
    <row r="746" spans="1:20" ht="15.75" customHeight="1" x14ac:dyDescent="0.25">
      <c r="A746" s="58">
        <v>2301</v>
      </c>
      <c r="B746" s="154"/>
      <c r="C746" s="154"/>
      <c r="D746" s="154"/>
      <c r="E746" s="154"/>
      <c r="F746" s="154"/>
      <c r="G746" s="154"/>
      <c r="H746" s="154"/>
      <c r="I746" s="154">
        <v>39</v>
      </c>
      <c r="J746" s="154"/>
      <c r="K746" s="154"/>
      <c r="L746" s="144"/>
      <c r="M746" s="237"/>
      <c r="N746" s="129"/>
      <c r="O746" s="238"/>
      <c r="P746" s="67">
        <f>IF(I746=0,"",I746/H745)</f>
        <v>1</v>
      </c>
      <c r="Q746" s="68">
        <v>45</v>
      </c>
      <c r="R746" s="245">
        <f t="shared" si="82"/>
        <v>1</v>
      </c>
      <c r="S746" s="245">
        <f t="shared" si="83"/>
        <v>0</v>
      </c>
    </row>
    <row r="747" spans="1:20" ht="15.75" customHeight="1" x14ac:dyDescent="0.25">
      <c r="A747" s="58">
        <v>2302</v>
      </c>
      <c r="B747" s="154"/>
      <c r="C747" s="154"/>
      <c r="D747" s="154"/>
      <c r="E747" s="154"/>
      <c r="F747" s="154"/>
      <c r="G747" s="154"/>
      <c r="H747" s="154"/>
      <c r="I747" s="154"/>
      <c r="J747" s="154">
        <v>31</v>
      </c>
      <c r="K747" s="154"/>
      <c r="L747" s="144">
        <v>1</v>
      </c>
      <c r="M747" s="237"/>
      <c r="N747" s="129"/>
      <c r="O747" s="238"/>
      <c r="P747" s="178">
        <f>IF(J747=0,"",J747/I746)</f>
        <v>0.79487179487179482</v>
      </c>
      <c r="Q747" s="68">
        <v>42</v>
      </c>
      <c r="R747" s="245">
        <f t="shared" si="82"/>
        <v>0.93333333333333335</v>
      </c>
      <c r="S747" s="245">
        <f t="shared" si="83"/>
        <v>6.6666666666666652E-2</v>
      </c>
    </row>
    <row r="748" spans="1:20" ht="15.75" customHeight="1" x14ac:dyDescent="0.25">
      <c r="A748" s="58">
        <v>2401</v>
      </c>
      <c r="B748" s="154"/>
      <c r="C748" s="154"/>
      <c r="D748" s="154"/>
      <c r="E748" s="154"/>
      <c r="F748" s="154"/>
      <c r="G748" s="154"/>
      <c r="H748" s="154"/>
      <c r="I748" s="154"/>
      <c r="J748" s="154"/>
      <c r="K748" s="154">
        <v>31</v>
      </c>
      <c r="L748" s="144">
        <v>29</v>
      </c>
      <c r="M748" s="237"/>
      <c r="N748" s="129"/>
      <c r="O748" s="239"/>
      <c r="P748" s="179">
        <f>IF(K748=0,"",K748/J747)</f>
        <v>1</v>
      </c>
      <c r="Q748" s="177">
        <v>41</v>
      </c>
      <c r="R748" s="245">
        <f t="shared" si="82"/>
        <v>0.97619047619047616</v>
      </c>
      <c r="S748" s="245">
        <f t="shared" si="83"/>
        <v>2.3809523809523836E-2</v>
      </c>
    </row>
    <row r="749" spans="1:20" ht="15.75" customHeight="1" x14ac:dyDescent="0.25">
      <c r="A749" s="58">
        <v>2402</v>
      </c>
      <c r="B749" s="154"/>
      <c r="C749" s="154"/>
      <c r="D749" s="154"/>
      <c r="E749" s="154"/>
      <c r="F749" s="154"/>
      <c r="G749" s="154"/>
      <c r="H749" s="154"/>
      <c r="I749" s="154"/>
      <c r="J749" s="154"/>
      <c r="K749" s="154">
        <v>6</v>
      </c>
      <c r="L749" s="144">
        <v>4</v>
      </c>
      <c r="M749" s="237"/>
      <c r="N749" s="129"/>
      <c r="O749" s="239"/>
      <c r="P749" s="247"/>
      <c r="Q749" s="202">
        <v>12</v>
      </c>
      <c r="R749" s="248"/>
      <c r="S749" s="247"/>
    </row>
    <row r="750" spans="1:20" ht="15.75" customHeight="1" x14ac:dyDescent="0.25">
      <c r="A750" s="58">
        <v>2501</v>
      </c>
      <c r="B750" s="154"/>
      <c r="C750" s="154"/>
      <c r="D750" s="154"/>
      <c r="E750" s="154"/>
      <c r="F750" s="154"/>
      <c r="G750" s="154"/>
      <c r="H750" s="154"/>
      <c r="I750" s="154"/>
      <c r="J750" s="154"/>
      <c r="K750" s="154">
        <v>5</v>
      </c>
      <c r="L750" s="144">
        <v>5</v>
      </c>
      <c r="M750" s="237"/>
      <c r="N750" s="129"/>
      <c r="O750" s="239"/>
      <c r="P750" s="129"/>
      <c r="Q750" s="204">
        <v>7</v>
      </c>
      <c r="R750" s="124"/>
      <c r="S750" s="247"/>
    </row>
    <row r="751" spans="1:20" ht="15.75" customHeight="1" x14ac:dyDescent="0.25">
      <c r="A751" s="58">
        <v>2502</v>
      </c>
      <c r="B751" s="154"/>
      <c r="C751" s="154"/>
      <c r="D751" s="154"/>
      <c r="E751" s="154"/>
      <c r="F751" s="154"/>
      <c r="G751" s="154"/>
      <c r="H751" s="154"/>
      <c r="I751" s="154"/>
      <c r="J751" s="154"/>
      <c r="K751" s="154">
        <v>1</v>
      </c>
      <c r="L751" s="144">
        <v>1</v>
      </c>
      <c r="M751" s="237"/>
      <c r="N751" s="129"/>
      <c r="O751" s="239"/>
      <c r="P751" s="197" t="s">
        <v>83</v>
      </c>
      <c r="Q751" s="203">
        <v>18</v>
      </c>
      <c r="R751" s="111">
        <f>L754</f>
        <v>40</v>
      </c>
      <c r="S751" s="199" t="s">
        <v>11</v>
      </c>
    </row>
    <row r="752" spans="1:20" ht="15.75" customHeight="1" x14ac:dyDescent="0.25">
      <c r="A752" s="58">
        <v>2601</v>
      </c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44"/>
      <c r="M752" s="237"/>
      <c r="N752" s="129"/>
      <c r="O752" s="239"/>
      <c r="P752" s="198" t="s">
        <v>85</v>
      </c>
      <c r="Q752" s="86">
        <f>IF(Q751/B739=0,"",Q751/B739)</f>
        <v>0.25714285714285712</v>
      </c>
      <c r="R752" s="112">
        <f>IF(Q751/R751=0,"",Q751/R751)</f>
        <v>0.45</v>
      </c>
      <c r="S752" s="200" t="s">
        <v>86</v>
      </c>
    </row>
    <row r="753" spans="1:20" ht="15.75" customHeight="1" x14ac:dyDescent="0.25">
      <c r="A753" s="58">
        <v>2602</v>
      </c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44"/>
      <c r="M753" s="240"/>
      <c r="N753" s="241"/>
      <c r="O753" s="242"/>
      <c r="P753" s="90"/>
      <c r="Q753" s="91"/>
      <c r="R753" s="91"/>
      <c r="S753" s="113"/>
    </row>
    <row r="754" spans="1:20" ht="18" customHeight="1" x14ac:dyDescent="0.25">
      <c r="A754" s="28"/>
      <c r="B754" s="335" t="s">
        <v>111</v>
      </c>
      <c r="C754" s="335"/>
      <c r="D754" s="335"/>
      <c r="E754" s="335"/>
      <c r="F754" s="335"/>
      <c r="G754" s="335"/>
      <c r="H754" s="335"/>
      <c r="I754" s="335"/>
      <c r="J754" s="335"/>
      <c r="K754" s="335"/>
      <c r="L754" s="93">
        <f>SUM(L747:L751)</f>
        <v>40</v>
      </c>
      <c r="M754" s="94">
        <f>SUM(L747:L748)/B739</f>
        <v>0.42857142857142855</v>
      </c>
      <c r="N754" s="94">
        <f>IF(L754=0,"",L754/B739)</f>
        <v>0.5714285714285714</v>
      </c>
      <c r="O754" s="94">
        <f>N754-M754</f>
        <v>0.14285714285714285</v>
      </c>
      <c r="P754" s="3"/>
      <c r="Q754" s="29"/>
      <c r="R754" s="22"/>
      <c r="S754" s="3"/>
    </row>
    <row r="755" spans="1:20" ht="12.75" customHeight="1" x14ac:dyDescent="0.2">
      <c r="M755" s="3"/>
      <c r="N755" s="3"/>
      <c r="P755" s="3"/>
    </row>
    <row r="756" spans="1:20" ht="12.75" customHeight="1" x14ac:dyDescent="0.2">
      <c r="M756" s="3"/>
      <c r="N756" s="3"/>
      <c r="P756" s="3"/>
    </row>
    <row r="757" spans="1:20" ht="26.25" customHeight="1" x14ac:dyDescent="0.4">
      <c r="A757" s="164"/>
      <c r="B757" s="307" t="s">
        <v>99</v>
      </c>
      <c r="C757" s="307"/>
      <c r="D757" s="307"/>
      <c r="E757" s="307"/>
      <c r="F757" s="307"/>
      <c r="G757" s="307"/>
      <c r="H757" s="307"/>
      <c r="I757" s="307"/>
      <c r="J757" s="307"/>
      <c r="K757" s="307"/>
      <c r="L757" s="223" t="s">
        <v>119</v>
      </c>
      <c r="M757" s="3"/>
      <c r="N757" s="3"/>
      <c r="O757" s="29"/>
      <c r="P757" s="3"/>
      <c r="Q757" s="29"/>
      <c r="R757" s="29"/>
      <c r="S757" s="29"/>
    </row>
    <row r="758" spans="1:20" ht="20.25" customHeight="1" x14ac:dyDescent="0.2">
      <c r="A758" s="319" t="s">
        <v>10</v>
      </c>
      <c r="B758" s="301" t="s">
        <v>100</v>
      </c>
      <c r="C758" s="302"/>
      <c r="D758" s="302"/>
      <c r="E758" s="302"/>
      <c r="F758" s="302"/>
      <c r="G758" s="302"/>
      <c r="H758" s="302"/>
      <c r="I758" s="302"/>
      <c r="J758" s="302"/>
      <c r="K758" s="303"/>
      <c r="L758" s="304" t="s">
        <v>11</v>
      </c>
      <c r="M758" s="296" t="s">
        <v>3</v>
      </c>
      <c r="N758" s="296" t="s">
        <v>4</v>
      </c>
      <c r="O758" s="306" t="s">
        <v>5</v>
      </c>
      <c r="P758" s="296" t="s">
        <v>6</v>
      </c>
      <c r="Q758" s="294" t="s">
        <v>7</v>
      </c>
      <c r="R758" s="294" t="s">
        <v>8</v>
      </c>
      <c r="S758" s="296" t="s">
        <v>101</v>
      </c>
    </row>
    <row r="759" spans="1:20" ht="15.75" customHeight="1" x14ac:dyDescent="0.25">
      <c r="A759" s="320"/>
      <c r="B759" s="58" t="s">
        <v>102</v>
      </c>
      <c r="C759" s="58" t="s">
        <v>103</v>
      </c>
      <c r="D759" s="58" t="s">
        <v>104</v>
      </c>
      <c r="E759" s="58" t="s">
        <v>105</v>
      </c>
      <c r="F759" s="58" t="s">
        <v>106</v>
      </c>
      <c r="G759" s="58" t="s">
        <v>107</v>
      </c>
      <c r="H759" s="58" t="s">
        <v>108</v>
      </c>
      <c r="I759" s="58" t="s">
        <v>109</v>
      </c>
      <c r="J759" s="58" t="s">
        <v>110</v>
      </c>
      <c r="K759" s="58" t="s">
        <v>135</v>
      </c>
      <c r="L759" s="305"/>
      <c r="M759" s="295"/>
      <c r="N759" s="295"/>
      <c r="O759" s="295"/>
      <c r="P759" s="295"/>
      <c r="Q759" s="295"/>
      <c r="R759" s="295"/>
      <c r="S759" s="295"/>
    </row>
    <row r="760" spans="1:20" ht="15.75" customHeight="1" x14ac:dyDescent="0.25">
      <c r="A760" s="58">
        <v>2001</v>
      </c>
      <c r="B760" s="154">
        <v>70</v>
      </c>
      <c r="C760" s="154"/>
      <c r="D760" s="154"/>
      <c r="E760" s="154"/>
      <c r="F760" s="154"/>
      <c r="G760" s="154"/>
      <c r="H760" s="154"/>
      <c r="I760" s="154"/>
      <c r="J760" s="154"/>
      <c r="K760" s="154"/>
      <c r="L760" s="144"/>
      <c r="M760" s="234"/>
      <c r="N760" s="235"/>
      <c r="O760" s="236"/>
      <c r="P760" s="243"/>
      <c r="Q760" s="63">
        <f>B760</f>
        <v>70</v>
      </c>
      <c r="R760" s="244"/>
      <c r="S760" s="243"/>
    </row>
    <row r="761" spans="1:20" ht="15.75" customHeight="1" x14ac:dyDescent="0.25">
      <c r="A761" s="58">
        <v>2002</v>
      </c>
      <c r="B761" s="154"/>
      <c r="C761" s="154">
        <v>38</v>
      </c>
      <c r="D761" s="154"/>
      <c r="E761" s="154"/>
      <c r="F761" s="154"/>
      <c r="G761" s="154"/>
      <c r="H761" s="154"/>
      <c r="I761" s="154"/>
      <c r="J761" s="154"/>
      <c r="K761" s="154"/>
      <c r="L761" s="144"/>
      <c r="M761" s="237"/>
      <c r="N761" s="129"/>
      <c r="O761" s="238"/>
      <c r="P761" s="67">
        <f>IF(C761=0,"",C761/B760)</f>
        <v>0.54285714285714282</v>
      </c>
      <c r="Q761" s="68">
        <v>38</v>
      </c>
      <c r="R761" s="245">
        <f t="shared" ref="R761:R769" si="84">IF(Q761=0,"",Q761/Q760)</f>
        <v>0.54285714285714282</v>
      </c>
      <c r="S761" s="245">
        <f t="shared" ref="S761:S769" si="85">IF(Q761=0,"",100%-R761)</f>
        <v>0.45714285714285718</v>
      </c>
    </row>
    <row r="762" spans="1:20" ht="15.75" customHeight="1" x14ac:dyDescent="0.25">
      <c r="A762" s="58">
        <v>2101</v>
      </c>
      <c r="B762" s="154"/>
      <c r="C762" s="154"/>
      <c r="D762" s="154">
        <v>32</v>
      </c>
      <c r="E762" s="154"/>
      <c r="F762" s="154"/>
      <c r="G762" s="154"/>
      <c r="H762" s="154"/>
      <c r="I762" s="154"/>
      <c r="J762" s="154"/>
      <c r="K762" s="154"/>
      <c r="L762" s="144"/>
      <c r="M762" s="237"/>
      <c r="N762" s="129"/>
      <c r="O762" s="238"/>
      <c r="P762" s="67">
        <f>IF(D762=0,"",D762/C761)</f>
        <v>0.84210526315789469</v>
      </c>
      <c r="Q762" s="68">
        <v>36</v>
      </c>
      <c r="R762" s="245">
        <f t="shared" si="84"/>
        <v>0.94736842105263153</v>
      </c>
      <c r="S762" s="245">
        <f t="shared" si="85"/>
        <v>5.2631578947368474E-2</v>
      </c>
      <c r="T762" s="155">
        <f>Q762/Q760</f>
        <v>0.51428571428571423</v>
      </c>
    </row>
    <row r="763" spans="1:20" ht="15.75" customHeight="1" x14ac:dyDescent="0.25">
      <c r="A763" s="58">
        <v>2102</v>
      </c>
      <c r="B763" s="154"/>
      <c r="C763" s="154"/>
      <c r="D763" s="154"/>
      <c r="E763" s="154">
        <v>31</v>
      </c>
      <c r="F763" s="154"/>
      <c r="G763" s="154"/>
      <c r="H763" s="154"/>
      <c r="I763" s="154"/>
      <c r="J763" s="154"/>
      <c r="K763" s="154"/>
      <c r="L763" s="144"/>
      <c r="M763" s="237"/>
      <c r="N763" s="129"/>
      <c r="O763" s="238"/>
      <c r="P763" s="67">
        <f>IF(E763=0,"",E763/D762)</f>
        <v>0.96875</v>
      </c>
      <c r="Q763" s="68">
        <v>32</v>
      </c>
      <c r="R763" s="245">
        <f t="shared" si="84"/>
        <v>0.88888888888888884</v>
      </c>
      <c r="S763" s="245">
        <f t="shared" si="85"/>
        <v>0.11111111111111116</v>
      </c>
    </row>
    <row r="764" spans="1:20" ht="15.75" customHeight="1" x14ac:dyDescent="0.25">
      <c r="A764" s="58">
        <v>2201</v>
      </c>
      <c r="B764" s="154"/>
      <c r="C764" s="154"/>
      <c r="D764" s="154"/>
      <c r="E764" s="154"/>
      <c r="F764" s="154">
        <v>26</v>
      </c>
      <c r="G764" s="154"/>
      <c r="H764" s="154"/>
      <c r="I764" s="154"/>
      <c r="J764" s="154"/>
      <c r="K764" s="154"/>
      <c r="L764" s="144"/>
      <c r="M764" s="237"/>
      <c r="N764" s="129"/>
      <c r="O764" s="238"/>
      <c r="P764" s="67">
        <f>IF(F764=0,"",F764/E763)</f>
        <v>0.83870967741935487</v>
      </c>
      <c r="Q764" s="68">
        <v>28</v>
      </c>
      <c r="R764" s="245">
        <f t="shared" si="84"/>
        <v>0.875</v>
      </c>
      <c r="S764" s="245">
        <f t="shared" si="85"/>
        <v>0.125</v>
      </c>
    </row>
    <row r="765" spans="1:20" ht="15.75" customHeight="1" x14ac:dyDescent="0.25">
      <c r="A765" s="58">
        <v>2202</v>
      </c>
      <c r="B765" s="154"/>
      <c r="C765" s="154"/>
      <c r="D765" s="154"/>
      <c r="E765" s="154"/>
      <c r="F765" s="154"/>
      <c r="G765" s="154">
        <v>22</v>
      </c>
      <c r="H765" s="154"/>
      <c r="I765" s="154"/>
      <c r="J765" s="154"/>
      <c r="K765" s="154"/>
      <c r="L765" s="144"/>
      <c r="M765" s="237"/>
      <c r="N765" s="129"/>
      <c r="O765" s="238"/>
      <c r="P765" s="67">
        <f>IF(G765=0,"",G765/F764)</f>
        <v>0.84615384615384615</v>
      </c>
      <c r="Q765" s="68">
        <v>24</v>
      </c>
      <c r="R765" s="245">
        <f t="shared" si="84"/>
        <v>0.8571428571428571</v>
      </c>
      <c r="S765" s="245">
        <f t="shared" si="85"/>
        <v>0.1428571428571429</v>
      </c>
    </row>
    <row r="766" spans="1:20" ht="15.75" customHeight="1" x14ac:dyDescent="0.25">
      <c r="A766" s="58">
        <v>2301</v>
      </c>
      <c r="B766" s="154"/>
      <c r="C766" s="154"/>
      <c r="D766" s="154"/>
      <c r="E766" s="154"/>
      <c r="F766" s="154"/>
      <c r="G766" s="154"/>
      <c r="H766" s="154">
        <v>22</v>
      </c>
      <c r="I766" s="154"/>
      <c r="J766" s="154"/>
      <c r="K766" s="154"/>
      <c r="L766" s="144"/>
      <c r="M766" s="237"/>
      <c r="N766" s="129"/>
      <c r="O766" s="238"/>
      <c r="P766" s="67">
        <f>IF(H766=0,"",H766/G765)</f>
        <v>1</v>
      </c>
      <c r="Q766" s="68">
        <v>24</v>
      </c>
      <c r="R766" s="245">
        <f t="shared" si="84"/>
        <v>1</v>
      </c>
      <c r="S766" s="245">
        <f t="shared" si="85"/>
        <v>0</v>
      </c>
    </row>
    <row r="767" spans="1:20" ht="15.75" customHeight="1" x14ac:dyDescent="0.25">
      <c r="A767" s="58">
        <v>2302</v>
      </c>
      <c r="B767" s="154"/>
      <c r="C767" s="154"/>
      <c r="D767" s="154"/>
      <c r="E767" s="154"/>
      <c r="F767" s="154"/>
      <c r="G767" s="154"/>
      <c r="H767" s="154"/>
      <c r="I767" s="154">
        <v>22</v>
      </c>
      <c r="J767" s="154"/>
      <c r="K767" s="154"/>
      <c r="L767" s="144"/>
      <c r="M767" s="237"/>
      <c r="N767" s="129"/>
      <c r="O767" s="238"/>
      <c r="P767" s="67">
        <f>IF(I767=0,"",I767/H766)</f>
        <v>1</v>
      </c>
      <c r="Q767" s="68">
        <v>24</v>
      </c>
      <c r="R767" s="245">
        <f t="shared" si="84"/>
        <v>1</v>
      </c>
      <c r="S767" s="245">
        <f t="shared" si="85"/>
        <v>0</v>
      </c>
    </row>
    <row r="768" spans="1:20" ht="15.75" customHeight="1" x14ac:dyDescent="0.25">
      <c r="A768" s="58">
        <v>2401</v>
      </c>
      <c r="B768" s="154"/>
      <c r="C768" s="154"/>
      <c r="D768" s="154"/>
      <c r="E768" s="154"/>
      <c r="F768" s="154"/>
      <c r="G768" s="154"/>
      <c r="H768" s="154"/>
      <c r="I768" s="154"/>
      <c r="J768" s="154">
        <v>20</v>
      </c>
      <c r="K768" s="154"/>
      <c r="L768" s="144">
        <v>1</v>
      </c>
      <c r="M768" s="237"/>
      <c r="N768" s="129"/>
      <c r="O768" s="238"/>
      <c r="P768" s="178">
        <f>IF(J768=0,"",J768/I767)</f>
        <v>0.90909090909090906</v>
      </c>
      <c r="Q768" s="68">
        <v>24</v>
      </c>
      <c r="R768" s="245">
        <f t="shared" si="84"/>
        <v>1</v>
      </c>
      <c r="S768" s="245">
        <f t="shared" si="85"/>
        <v>0</v>
      </c>
    </row>
    <row r="769" spans="1:24" ht="15.75" customHeight="1" x14ac:dyDescent="0.25">
      <c r="A769" s="58">
        <v>2402</v>
      </c>
      <c r="B769" s="154"/>
      <c r="C769" s="154"/>
      <c r="D769" s="154"/>
      <c r="E769" s="154"/>
      <c r="F769" s="154"/>
      <c r="G769" s="154"/>
      <c r="H769" s="154"/>
      <c r="I769" s="154"/>
      <c r="J769" s="154"/>
      <c r="K769" s="154">
        <v>20</v>
      </c>
      <c r="L769" s="144">
        <v>16</v>
      </c>
      <c r="M769" s="237"/>
      <c r="N769" s="129"/>
      <c r="O769" s="239"/>
      <c r="P769" s="179">
        <f>IF(K769=0,"",K769/J768)</f>
        <v>1</v>
      </c>
      <c r="Q769" s="177">
        <v>24</v>
      </c>
      <c r="R769" s="245">
        <f t="shared" si="84"/>
        <v>1</v>
      </c>
      <c r="S769" s="245">
        <f t="shared" si="85"/>
        <v>0</v>
      </c>
    </row>
    <row r="770" spans="1:24" ht="15.75" customHeight="1" x14ac:dyDescent="0.25">
      <c r="A770" s="58">
        <v>2501</v>
      </c>
      <c r="B770" s="154"/>
      <c r="C770" s="154"/>
      <c r="D770" s="154"/>
      <c r="E770" s="154"/>
      <c r="F770" s="154"/>
      <c r="G770" s="154"/>
      <c r="H770" s="154"/>
      <c r="I770" s="154"/>
      <c r="J770" s="154"/>
      <c r="K770" s="154">
        <v>6</v>
      </c>
      <c r="L770" s="144">
        <v>5</v>
      </c>
      <c r="M770" s="237"/>
      <c r="N770" s="129"/>
      <c r="O770" s="239"/>
      <c r="P770" s="247"/>
      <c r="Q770" s="109">
        <v>8</v>
      </c>
      <c r="R770" s="248"/>
      <c r="S770" s="247"/>
    </row>
    <row r="771" spans="1:24" ht="15.75" customHeight="1" x14ac:dyDescent="0.25">
      <c r="A771" s="58">
        <v>2502</v>
      </c>
      <c r="B771" s="154"/>
      <c r="C771" s="154"/>
      <c r="D771" s="154"/>
      <c r="E771" s="154"/>
      <c r="F771" s="154"/>
      <c r="G771" s="154"/>
      <c r="H771" s="154"/>
      <c r="I771" s="154"/>
      <c r="J771" s="154"/>
      <c r="K771" s="154">
        <v>2</v>
      </c>
      <c r="L771" s="144">
        <v>2</v>
      </c>
      <c r="M771" s="237"/>
      <c r="N771" s="129"/>
      <c r="O771" s="239"/>
      <c r="P771" s="129"/>
      <c r="Q771" s="239"/>
      <c r="R771" s="124"/>
      <c r="S771" s="247"/>
    </row>
    <row r="772" spans="1:24" ht="15.75" customHeight="1" x14ac:dyDescent="0.25">
      <c r="A772" s="58">
        <v>2601</v>
      </c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44"/>
      <c r="M772" s="237"/>
      <c r="N772" s="129"/>
      <c r="O772" s="239"/>
      <c r="P772" s="197" t="s">
        <v>83</v>
      </c>
      <c r="Q772" s="82">
        <v>5</v>
      </c>
      <c r="R772" s="111">
        <f>L775</f>
        <v>24</v>
      </c>
      <c r="S772" s="199" t="s">
        <v>11</v>
      </c>
    </row>
    <row r="773" spans="1:24" ht="15.75" customHeight="1" x14ac:dyDescent="0.25">
      <c r="A773" s="58">
        <v>2602</v>
      </c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44"/>
      <c r="M773" s="237"/>
      <c r="N773" s="129"/>
      <c r="O773" s="239"/>
      <c r="P773" s="198" t="s">
        <v>85</v>
      </c>
      <c r="Q773" s="86">
        <f>IF(Q772/B760=0,"",Q772/B760)</f>
        <v>7.1428571428571425E-2</v>
      </c>
      <c r="R773" s="112">
        <f>IF(Q772/R772=0,"",Q772/R772)</f>
        <v>0.20833333333333334</v>
      </c>
      <c r="S773" s="200" t="s">
        <v>86</v>
      </c>
    </row>
    <row r="774" spans="1:24" ht="15.75" customHeight="1" x14ac:dyDescent="0.25">
      <c r="A774" s="58">
        <v>2701</v>
      </c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44"/>
      <c r="M774" s="240"/>
      <c r="N774" s="241"/>
      <c r="O774" s="242"/>
      <c r="P774" s="90"/>
      <c r="Q774" s="91"/>
      <c r="R774" s="91"/>
      <c r="S774" s="113"/>
    </row>
    <row r="775" spans="1:24" ht="18" customHeight="1" x14ac:dyDescent="0.25">
      <c r="A775" s="28"/>
      <c r="B775" s="335" t="s">
        <v>111</v>
      </c>
      <c r="C775" s="335"/>
      <c r="D775" s="335"/>
      <c r="E775" s="335"/>
      <c r="F775" s="335"/>
      <c r="G775" s="335"/>
      <c r="H775" s="335"/>
      <c r="I775" s="335"/>
      <c r="J775" s="335"/>
      <c r="K775" s="335"/>
      <c r="L775" s="93">
        <f>SUM(L768:L771)</f>
        <v>24</v>
      </c>
      <c r="M775" s="94">
        <f>SUM(L768:L769)/B760</f>
        <v>0.24285714285714285</v>
      </c>
      <c r="N775" s="94">
        <f>IF(L775=0,"",L775/B760)</f>
        <v>0.34285714285714286</v>
      </c>
      <c r="O775" s="94">
        <f>N775-M775</f>
        <v>0.1</v>
      </c>
      <c r="P775" s="3"/>
      <c r="Q775" s="29"/>
      <c r="R775" s="22"/>
      <c r="S775" s="3"/>
    </row>
    <row r="776" spans="1:24" ht="12.75" customHeight="1" x14ac:dyDescent="0.2">
      <c r="M776" s="3"/>
      <c r="N776" s="3"/>
      <c r="P776" s="3"/>
    </row>
    <row r="777" spans="1:24" ht="12.75" customHeight="1" x14ac:dyDescent="0.2">
      <c r="M777" s="3"/>
      <c r="N777" s="3"/>
      <c r="P777" s="3"/>
    </row>
    <row r="778" spans="1:24" ht="26.25" x14ac:dyDescent="0.4">
      <c r="A778" s="164"/>
      <c r="B778" s="307" t="s">
        <v>99</v>
      </c>
      <c r="C778" s="307"/>
      <c r="D778" s="307"/>
      <c r="E778" s="307"/>
      <c r="F778" s="307"/>
      <c r="G778" s="307"/>
      <c r="H778" s="307"/>
      <c r="I778" s="307"/>
      <c r="J778" s="307"/>
      <c r="K778" s="307"/>
      <c r="L778" s="223" t="s">
        <v>120</v>
      </c>
      <c r="M778" s="3"/>
      <c r="N778" s="3"/>
      <c r="O778" s="29"/>
      <c r="P778" s="3"/>
      <c r="Q778" s="29"/>
      <c r="R778" s="29"/>
      <c r="S778" s="29"/>
    </row>
    <row r="779" spans="1:24" ht="20.25" x14ac:dyDescent="0.2">
      <c r="A779" s="319" t="s">
        <v>10</v>
      </c>
      <c r="B779" s="301" t="s">
        <v>100</v>
      </c>
      <c r="C779" s="302"/>
      <c r="D779" s="302"/>
      <c r="E779" s="302"/>
      <c r="F779" s="302"/>
      <c r="G779" s="302"/>
      <c r="H779" s="302"/>
      <c r="I779" s="302"/>
      <c r="J779" s="302"/>
      <c r="K779" s="303"/>
      <c r="L779" s="304" t="s">
        <v>11</v>
      </c>
      <c r="M779" s="296" t="s">
        <v>3</v>
      </c>
      <c r="N779" s="296" t="s">
        <v>4</v>
      </c>
      <c r="O779" s="306" t="s">
        <v>5</v>
      </c>
      <c r="P779" s="296" t="s">
        <v>6</v>
      </c>
      <c r="Q779" s="294" t="s">
        <v>7</v>
      </c>
      <c r="R779" s="294" t="s">
        <v>8</v>
      </c>
      <c r="S779" s="296" t="s">
        <v>101</v>
      </c>
    </row>
    <row r="780" spans="1:24" ht="15.75" x14ac:dyDescent="0.25">
      <c r="A780" s="320"/>
      <c r="B780" s="58" t="s">
        <v>102</v>
      </c>
      <c r="C780" s="58" t="s">
        <v>103</v>
      </c>
      <c r="D780" s="58" t="s">
        <v>104</v>
      </c>
      <c r="E780" s="58" t="s">
        <v>105</v>
      </c>
      <c r="F780" s="58" t="s">
        <v>106</v>
      </c>
      <c r="G780" s="58" t="s">
        <v>107</v>
      </c>
      <c r="H780" s="58" t="s">
        <v>108</v>
      </c>
      <c r="I780" s="58" t="s">
        <v>109</v>
      </c>
      <c r="J780" s="58" t="s">
        <v>110</v>
      </c>
      <c r="K780" s="58" t="s">
        <v>135</v>
      </c>
      <c r="L780" s="305"/>
      <c r="M780" s="295"/>
      <c r="N780" s="295"/>
      <c r="O780" s="295"/>
      <c r="P780" s="295"/>
      <c r="Q780" s="295"/>
      <c r="R780" s="295"/>
      <c r="S780" s="295"/>
    </row>
    <row r="781" spans="1:24" ht="15.75" customHeight="1" x14ac:dyDescent="0.25">
      <c r="A781" s="58">
        <v>2002</v>
      </c>
      <c r="B781" s="154">
        <v>71</v>
      </c>
      <c r="C781" s="154"/>
      <c r="D781" s="154"/>
      <c r="E781" s="154"/>
      <c r="F781" s="154"/>
      <c r="G781" s="154"/>
      <c r="H781" s="154"/>
      <c r="I781" s="154"/>
      <c r="J781" s="154"/>
      <c r="K781" s="154"/>
      <c r="L781" s="144"/>
      <c r="M781" s="234"/>
      <c r="N781" s="235"/>
      <c r="O781" s="236"/>
      <c r="P781" s="243"/>
      <c r="Q781" s="63">
        <f>B781</f>
        <v>71</v>
      </c>
      <c r="R781" s="244"/>
      <c r="S781" s="243"/>
    </row>
    <row r="782" spans="1:24" ht="15.75" customHeight="1" x14ac:dyDescent="0.25">
      <c r="A782" s="58">
        <v>2101</v>
      </c>
      <c r="B782" s="154"/>
      <c r="C782" s="154">
        <v>43</v>
      </c>
      <c r="D782" s="154"/>
      <c r="E782" s="154"/>
      <c r="F782" s="154"/>
      <c r="G782" s="154"/>
      <c r="H782" s="154"/>
      <c r="I782" s="154"/>
      <c r="J782" s="154"/>
      <c r="K782" s="154"/>
      <c r="L782" s="144"/>
      <c r="M782" s="237"/>
      <c r="N782" s="129"/>
      <c r="O782" s="238"/>
      <c r="P782" s="67">
        <f>IF(C782=0,"",C782/B781)</f>
        <v>0.60563380281690138</v>
      </c>
      <c r="Q782" s="68">
        <v>43</v>
      </c>
      <c r="R782" s="245">
        <f t="shared" ref="R782:R790" si="86">IF(Q782=0,"",Q782/Q781)</f>
        <v>0.60563380281690138</v>
      </c>
      <c r="S782" s="245">
        <f t="shared" ref="S782:S790" si="87">IF(Q782=0,"",100%-R782)</f>
        <v>0.39436619718309862</v>
      </c>
    </row>
    <row r="783" spans="1:24" ht="15.75" customHeight="1" x14ac:dyDescent="0.25">
      <c r="A783" s="58">
        <v>2102</v>
      </c>
      <c r="B783" s="154"/>
      <c r="C783" s="154"/>
      <c r="D783" s="154">
        <v>31</v>
      </c>
      <c r="E783" s="154"/>
      <c r="F783" s="154"/>
      <c r="G783" s="154"/>
      <c r="H783" s="154"/>
      <c r="I783" s="154"/>
      <c r="J783" s="154"/>
      <c r="K783" s="154"/>
      <c r="L783" s="144"/>
      <c r="M783" s="237"/>
      <c r="N783" s="129"/>
      <c r="O783" s="238"/>
      <c r="P783" s="67">
        <f>IF(D783=0,"",D783/C782)</f>
        <v>0.72093023255813948</v>
      </c>
      <c r="Q783" s="68">
        <v>39</v>
      </c>
      <c r="R783" s="245">
        <f t="shared" si="86"/>
        <v>0.90697674418604646</v>
      </c>
      <c r="S783" s="245">
        <f t="shared" si="87"/>
        <v>9.3023255813953543E-2</v>
      </c>
      <c r="T783" s="155">
        <f>Q783/Q781</f>
        <v>0.54929577464788737</v>
      </c>
    </row>
    <row r="784" spans="1:24" ht="15.75" customHeight="1" x14ac:dyDescent="0.25">
      <c r="A784" s="58">
        <v>2201</v>
      </c>
      <c r="B784" s="154"/>
      <c r="C784" s="154"/>
      <c r="D784" s="154"/>
      <c r="E784" s="154">
        <v>27</v>
      </c>
      <c r="F784" s="154"/>
      <c r="G784" s="154"/>
      <c r="H784" s="154"/>
      <c r="I784" s="154"/>
      <c r="J784" s="154"/>
      <c r="K784" s="154"/>
      <c r="L784" s="144"/>
      <c r="M784" s="237"/>
      <c r="N784" s="129"/>
      <c r="O784" s="238"/>
      <c r="P784" s="67">
        <f>IF(E784=0,"",E784/D783)</f>
        <v>0.87096774193548387</v>
      </c>
      <c r="Q784" s="68">
        <v>36</v>
      </c>
      <c r="R784" s="245">
        <f t="shared" si="86"/>
        <v>0.92307692307692313</v>
      </c>
      <c r="S784" s="245">
        <f t="shared" si="87"/>
        <v>7.6923076923076872E-2</v>
      </c>
      <c r="W784" s="285"/>
      <c r="X784" s="284"/>
    </row>
    <row r="785" spans="1:24" ht="15.75" customHeight="1" x14ac:dyDescent="0.25">
      <c r="A785" s="58">
        <v>2202</v>
      </c>
      <c r="B785" s="154"/>
      <c r="C785" s="154"/>
      <c r="D785" s="154"/>
      <c r="E785" s="154"/>
      <c r="F785" s="154">
        <v>25</v>
      </c>
      <c r="G785" s="154"/>
      <c r="H785" s="154"/>
      <c r="I785" s="154"/>
      <c r="J785" s="154"/>
      <c r="K785" s="154"/>
      <c r="L785" s="144"/>
      <c r="M785" s="237"/>
      <c r="N785" s="129"/>
      <c r="O785" s="238"/>
      <c r="P785" s="67">
        <f>IF(F785=0,"",F785/E784)</f>
        <v>0.92592592592592593</v>
      </c>
      <c r="Q785" s="68">
        <v>34</v>
      </c>
      <c r="R785" s="245">
        <f t="shared" si="86"/>
        <v>0.94444444444444442</v>
      </c>
      <c r="S785" s="245">
        <f t="shared" si="87"/>
        <v>5.555555555555558E-2</v>
      </c>
      <c r="W785" s="285"/>
      <c r="X785" s="284"/>
    </row>
    <row r="786" spans="1:24" ht="15.75" customHeight="1" x14ac:dyDescent="0.25">
      <c r="A786" s="58">
        <v>2301</v>
      </c>
      <c r="B786" s="154"/>
      <c r="C786" s="154"/>
      <c r="D786" s="154"/>
      <c r="E786" s="154"/>
      <c r="F786" s="154"/>
      <c r="G786" s="154">
        <v>22</v>
      </c>
      <c r="H786" s="154"/>
      <c r="I786" s="154"/>
      <c r="J786" s="154"/>
      <c r="K786" s="154"/>
      <c r="L786" s="144"/>
      <c r="M786" s="237"/>
      <c r="N786" s="129"/>
      <c r="O786" s="238"/>
      <c r="P786" s="67">
        <f>IF(G786=0,"",G786/F785)</f>
        <v>0.88</v>
      </c>
      <c r="Q786" s="68">
        <v>33</v>
      </c>
      <c r="R786" s="245">
        <f t="shared" si="86"/>
        <v>0.97058823529411764</v>
      </c>
      <c r="S786" s="245">
        <f t="shared" si="87"/>
        <v>2.9411764705882359E-2</v>
      </c>
    </row>
    <row r="787" spans="1:24" ht="15.75" customHeight="1" x14ac:dyDescent="0.25">
      <c r="A787" s="58">
        <v>2302</v>
      </c>
      <c r="B787" s="154"/>
      <c r="C787" s="154"/>
      <c r="D787" s="154"/>
      <c r="E787" s="154"/>
      <c r="F787" s="154"/>
      <c r="G787" s="154"/>
      <c r="H787" s="154">
        <v>22</v>
      </c>
      <c r="I787" s="154"/>
      <c r="J787" s="154"/>
      <c r="K787" s="154"/>
      <c r="L787" s="144">
        <v>1</v>
      </c>
      <c r="M787" s="237"/>
      <c r="N787" s="129"/>
      <c r="O787" s="238"/>
      <c r="P787" s="67">
        <f>IF(H787=0,"",H787/G786)</f>
        <v>1</v>
      </c>
      <c r="Q787" s="68">
        <v>30</v>
      </c>
      <c r="R787" s="245">
        <f t="shared" si="86"/>
        <v>0.90909090909090906</v>
      </c>
      <c r="S787" s="245">
        <f t="shared" si="87"/>
        <v>9.0909090909090939E-2</v>
      </c>
    </row>
    <row r="788" spans="1:24" ht="15.75" customHeight="1" x14ac:dyDescent="0.25">
      <c r="A788" s="58">
        <v>2401</v>
      </c>
      <c r="B788" s="154"/>
      <c r="C788" s="154"/>
      <c r="D788" s="154"/>
      <c r="E788" s="154"/>
      <c r="F788" s="154"/>
      <c r="G788" s="154"/>
      <c r="H788" s="154"/>
      <c r="I788" s="154">
        <v>22</v>
      </c>
      <c r="J788" s="154"/>
      <c r="K788" s="154"/>
      <c r="L788" s="144"/>
      <c r="M788" s="237"/>
      <c r="N788" s="129"/>
      <c r="O788" s="238"/>
      <c r="P788" s="67">
        <f>IF(I788=0,"",I788/H787)</f>
        <v>1</v>
      </c>
      <c r="Q788" s="68">
        <v>28</v>
      </c>
      <c r="R788" s="245">
        <f t="shared" si="86"/>
        <v>0.93333333333333335</v>
      </c>
      <c r="S788" s="245">
        <f t="shared" si="87"/>
        <v>6.6666666666666652E-2</v>
      </c>
      <c r="X788" s="284"/>
    </row>
    <row r="789" spans="1:24" ht="15.75" customHeight="1" x14ac:dyDescent="0.25">
      <c r="A789" s="58">
        <v>2402</v>
      </c>
      <c r="B789" s="154"/>
      <c r="C789" s="154"/>
      <c r="D789" s="154"/>
      <c r="E789" s="154"/>
      <c r="F789" s="154"/>
      <c r="G789" s="154"/>
      <c r="H789" s="154"/>
      <c r="I789" s="154"/>
      <c r="J789" s="154">
        <v>20</v>
      </c>
      <c r="K789" s="154"/>
      <c r="L789" s="144"/>
      <c r="M789" s="237"/>
      <c r="N789" s="129"/>
      <c r="O789" s="238"/>
      <c r="P789" s="178">
        <f>IF(J789=0,"",J789/I788)</f>
        <v>0.90909090909090906</v>
      </c>
      <c r="Q789" s="68">
        <v>24</v>
      </c>
      <c r="R789" s="245">
        <f t="shared" si="86"/>
        <v>0.8571428571428571</v>
      </c>
      <c r="S789" s="245">
        <f t="shared" si="87"/>
        <v>0.1428571428571429</v>
      </c>
      <c r="X789" s="284"/>
    </row>
    <row r="790" spans="1:24" ht="15.75" customHeight="1" x14ac:dyDescent="0.25">
      <c r="A790" s="58">
        <v>2501</v>
      </c>
      <c r="B790" s="154"/>
      <c r="C790" s="154"/>
      <c r="D790" s="154"/>
      <c r="E790" s="154"/>
      <c r="F790" s="154"/>
      <c r="G790" s="154"/>
      <c r="H790" s="154"/>
      <c r="I790" s="154"/>
      <c r="J790" s="154"/>
      <c r="K790" s="180">
        <v>20</v>
      </c>
      <c r="L790" s="144">
        <v>13</v>
      </c>
      <c r="M790" s="237"/>
      <c r="N790" s="129"/>
      <c r="O790" s="239"/>
      <c r="P790" s="179">
        <f>IF(K790=0,"",K790/J789)</f>
        <v>1</v>
      </c>
      <c r="Q790" s="177">
        <v>24</v>
      </c>
      <c r="R790" s="291">
        <f t="shared" si="86"/>
        <v>1</v>
      </c>
      <c r="S790" s="291">
        <f t="shared" si="87"/>
        <v>0</v>
      </c>
      <c r="X790" s="284"/>
    </row>
    <row r="791" spans="1:24" ht="15.75" customHeight="1" x14ac:dyDescent="0.25">
      <c r="A791" s="58">
        <v>2502</v>
      </c>
      <c r="B791" s="154"/>
      <c r="C791" s="154"/>
      <c r="D791" s="154"/>
      <c r="E791" s="154"/>
      <c r="F791" s="154"/>
      <c r="G791" s="154"/>
      <c r="H791" s="154"/>
      <c r="I791" s="154"/>
      <c r="J791" s="154"/>
      <c r="K791" s="154">
        <v>8</v>
      </c>
      <c r="L791" s="144">
        <v>10</v>
      </c>
      <c r="M791" s="237"/>
      <c r="N791" s="129"/>
      <c r="O791" s="239"/>
      <c r="P791" s="247"/>
      <c r="Q791" s="109">
        <v>12</v>
      </c>
      <c r="R791" s="248"/>
      <c r="S791" s="247"/>
      <c r="X791" s="284"/>
    </row>
    <row r="792" spans="1:24" ht="15.75" customHeight="1" x14ac:dyDescent="0.25">
      <c r="A792" s="58">
        <v>2601</v>
      </c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44"/>
      <c r="M792" s="237"/>
      <c r="N792" s="129"/>
      <c r="O792" s="239"/>
      <c r="P792" s="129"/>
      <c r="Q792" s="239"/>
      <c r="R792" s="124"/>
      <c r="S792" s="247"/>
      <c r="X792" s="284"/>
    </row>
    <row r="793" spans="1:24" ht="15.75" customHeight="1" x14ac:dyDescent="0.25">
      <c r="A793" s="58">
        <v>2602</v>
      </c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44"/>
      <c r="M793" s="237"/>
      <c r="N793" s="129"/>
      <c r="O793" s="239"/>
      <c r="P793" s="197" t="s">
        <v>83</v>
      </c>
      <c r="Q793" s="82"/>
      <c r="R793" s="111">
        <f>L796</f>
        <v>24</v>
      </c>
      <c r="S793" s="199" t="s">
        <v>11</v>
      </c>
      <c r="X793" s="284"/>
    </row>
    <row r="794" spans="1:24" ht="15.75" customHeight="1" x14ac:dyDescent="0.25">
      <c r="A794" s="58">
        <v>2701</v>
      </c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44"/>
      <c r="M794" s="237"/>
      <c r="N794" s="129"/>
      <c r="O794" s="239"/>
      <c r="P794" s="198" t="s">
        <v>85</v>
      </c>
      <c r="Q794" s="86" t="str">
        <f>IF(Q793/B781=0,"",Q793/B781)</f>
        <v/>
      </c>
      <c r="R794" s="112" t="str">
        <f>IF(Q793/R793=0,"",Q793/R793)</f>
        <v/>
      </c>
      <c r="S794" s="200" t="s">
        <v>86</v>
      </c>
      <c r="X794" s="284"/>
    </row>
    <row r="795" spans="1:24" ht="15.75" x14ac:dyDescent="0.25">
      <c r="A795" s="58">
        <v>2702</v>
      </c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44"/>
      <c r="M795" s="240"/>
      <c r="N795" s="241"/>
      <c r="O795" s="242"/>
      <c r="P795" s="90"/>
      <c r="Q795" s="91"/>
      <c r="R795" s="91"/>
      <c r="S795" s="113"/>
      <c r="X795" s="284"/>
    </row>
    <row r="796" spans="1:24" ht="18" x14ac:dyDescent="0.25">
      <c r="A796" s="28"/>
      <c r="B796" s="335" t="s">
        <v>111</v>
      </c>
      <c r="C796" s="335"/>
      <c r="D796" s="335"/>
      <c r="E796" s="335"/>
      <c r="F796" s="335"/>
      <c r="G796" s="335"/>
      <c r="H796" s="335"/>
      <c r="I796" s="335"/>
      <c r="J796" s="335"/>
      <c r="K796" s="335"/>
      <c r="L796" s="93">
        <f>SUM(L787:L792)</f>
        <v>24</v>
      </c>
      <c r="M796" s="94">
        <f>SUM(L787:L790)/B781</f>
        <v>0.19718309859154928</v>
      </c>
      <c r="N796" s="94">
        <f>IF(L796=0,"",L796/B781)</f>
        <v>0.3380281690140845</v>
      </c>
      <c r="O796" s="94">
        <f>N796-M796</f>
        <v>0.14084507042253522</v>
      </c>
      <c r="P796" s="3"/>
      <c r="Q796" s="29"/>
      <c r="R796" s="22"/>
      <c r="S796" s="3"/>
    </row>
    <row r="797" spans="1:24" ht="12.75" customHeight="1" x14ac:dyDescent="0.2"/>
    <row r="798" spans="1:24" ht="12.75" customHeight="1" x14ac:dyDescent="0.2"/>
    <row r="799" spans="1:24" ht="26.25" x14ac:dyDescent="0.4">
      <c r="A799" s="164"/>
      <c r="B799" s="307" t="s">
        <v>99</v>
      </c>
      <c r="C799" s="307"/>
      <c r="D799" s="307"/>
      <c r="E799" s="307"/>
      <c r="F799" s="307"/>
      <c r="G799" s="307"/>
      <c r="H799" s="307"/>
      <c r="I799" s="307"/>
      <c r="J799" s="307"/>
      <c r="K799" s="307"/>
      <c r="L799" s="223" t="s">
        <v>121</v>
      </c>
      <c r="M799" s="3"/>
      <c r="N799" s="3"/>
      <c r="O799" s="29"/>
      <c r="P799" s="3"/>
      <c r="Q799" s="29"/>
      <c r="R799" s="29"/>
      <c r="S799" s="29"/>
    </row>
    <row r="800" spans="1:24" ht="20.25" x14ac:dyDescent="0.2">
      <c r="A800" s="319" t="s">
        <v>10</v>
      </c>
      <c r="B800" s="301" t="s">
        <v>100</v>
      </c>
      <c r="C800" s="302"/>
      <c r="D800" s="302"/>
      <c r="E800" s="302"/>
      <c r="F800" s="302"/>
      <c r="G800" s="302"/>
      <c r="H800" s="302"/>
      <c r="I800" s="302"/>
      <c r="J800" s="302"/>
      <c r="K800" s="303"/>
      <c r="L800" s="304" t="s">
        <v>11</v>
      </c>
      <c r="M800" s="296" t="s">
        <v>3</v>
      </c>
      <c r="N800" s="296" t="s">
        <v>4</v>
      </c>
      <c r="O800" s="306" t="s">
        <v>5</v>
      </c>
      <c r="P800" s="296" t="s">
        <v>6</v>
      </c>
      <c r="Q800" s="294" t="s">
        <v>7</v>
      </c>
      <c r="R800" s="294" t="s">
        <v>8</v>
      </c>
      <c r="S800" s="296" t="s">
        <v>101</v>
      </c>
    </row>
    <row r="801" spans="1:20" ht="15.75" x14ac:dyDescent="0.25">
      <c r="A801" s="320"/>
      <c r="B801" s="58" t="s">
        <v>102</v>
      </c>
      <c r="C801" s="58" t="s">
        <v>103</v>
      </c>
      <c r="D801" s="58" t="s">
        <v>104</v>
      </c>
      <c r="E801" s="58" t="s">
        <v>105</v>
      </c>
      <c r="F801" s="58" t="s">
        <v>106</v>
      </c>
      <c r="G801" s="58" t="s">
        <v>107</v>
      </c>
      <c r="H801" s="58" t="s">
        <v>108</v>
      </c>
      <c r="I801" s="58" t="s">
        <v>109</v>
      </c>
      <c r="J801" s="58" t="s">
        <v>110</v>
      </c>
      <c r="K801" s="58" t="s">
        <v>135</v>
      </c>
      <c r="L801" s="305"/>
      <c r="M801" s="295"/>
      <c r="N801" s="295"/>
      <c r="O801" s="295"/>
      <c r="P801" s="295"/>
      <c r="Q801" s="295"/>
      <c r="R801" s="295"/>
      <c r="S801" s="295"/>
    </row>
    <row r="802" spans="1:20" ht="15.75" customHeight="1" x14ac:dyDescent="0.25">
      <c r="A802" s="58">
        <v>2101</v>
      </c>
      <c r="B802" s="154">
        <v>30</v>
      </c>
      <c r="C802" s="154"/>
      <c r="D802" s="154"/>
      <c r="E802" s="154"/>
      <c r="F802" s="154"/>
      <c r="G802" s="154"/>
      <c r="H802" s="154"/>
      <c r="I802" s="154"/>
      <c r="J802" s="154"/>
      <c r="K802" s="154"/>
      <c r="L802" s="144"/>
      <c r="M802" s="234"/>
      <c r="N802" s="235"/>
      <c r="O802" s="236"/>
      <c r="P802" s="243"/>
      <c r="Q802" s="63">
        <f>B802</f>
        <v>30</v>
      </c>
      <c r="R802" s="244"/>
      <c r="S802" s="243"/>
    </row>
    <row r="803" spans="1:20" ht="15.75" customHeight="1" x14ac:dyDescent="0.25">
      <c r="A803" s="58">
        <v>2102</v>
      </c>
      <c r="B803" s="154"/>
      <c r="C803" s="154">
        <v>19</v>
      </c>
      <c r="D803" s="154"/>
      <c r="E803" s="154"/>
      <c r="F803" s="154"/>
      <c r="G803" s="154"/>
      <c r="H803" s="154"/>
      <c r="I803" s="154"/>
      <c r="J803" s="154"/>
      <c r="K803" s="154"/>
      <c r="L803" s="144"/>
      <c r="M803" s="237"/>
      <c r="N803" s="129"/>
      <c r="O803" s="238"/>
      <c r="P803" s="67">
        <f>IF(C803=0,"",C803/B802)</f>
        <v>0.6333333333333333</v>
      </c>
      <c r="Q803" s="68">
        <v>19</v>
      </c>
      <c r="R803" s="245">
        <f t="shared" ref="R803:R811" si="88">IF(Q803=0,"",Q803/Q802)</f>
        <v>0.6333333333333333</v>
      </c>
      <c r="S803" s="245">
        <f t="shared" ref="S803:S811" si="89">IF(Q803=0,"",100%-R803)</f>
        <v>0.3666666666666667</v>
      </c>
    </row>
    <row r="804" spans="1:20" ht="15.75" customHeight="1" x14ac:dyDescent="0.25">
      <c r="A804" s="58">
        <v>2201</v>
      </c>
      <c r="B804" s="154"/>
      <c r="C804" s="154"/>
      <c r="D804" s="154">
        <v>10</v>
      </c>
      <c r="E804" s="154"/>
      <c r="F804" s="154"/>
      <c r="G804" s="154"/>
      <c r="H804" s="154"/>
      <c r="I804" s="154"/>
      <c r="J804" s="154"/>
      <c r="K804" s="154"/>
      <c r="L804" s="144"/>
      <c r="M804" s="237"/>
      <c r="N804" s="129"/>
      <c r="O804" s="238"/>
      <c r="P804" s="67">
        <f>IF(D804=0,"",D804/C803)</f>
        <v>0.52631578947368418</v>
      </c>
      <c r="Q804" s="68">
        <v>14</v>
      </c>
      <c r="R804" s="245">
        <f t="shared" si="88"/>
        <v>0.73684210526315785</v>
      </c>
      <c r="S804" s="245">
        <f t="shared" si="89"/>
        <v>0.26315789473684215</v>
      </c>
      <c r="T804" s="155">
        <f>Q804/Q802</f>
        <v>0.46666666666666667</v>
      </c>
    </row>
    <row r="805" spans="1:20" ht="15.75" customHeight="1" x14ac:dyDescent="0.25">
      <c r="A805" s="58">
        <v>2202</v>
      </c>
      <c r="B805" s="154"/>
      <c r="C805" s="154"/>
      <c r="D805" s="154"/>
      <c r="E805" s="154">
        <v>8</v>
      </c>
      <c r="F805" s="154"/>
      <c r="G805" s="154"/>
      <c r="H805" s="154"/>
      <c r="I805" s="154"/>
      <c r="J805" s="154"/>
      <c r="K805" s="154"/>
      <c r="L805" s="144"/>
      <c r="M805" s="237"/>
      <c r="N805" s="129"/>
      <c r="O805" s="238"/>
      <c r="P805" s="67">
        <f>IF(E805=0,"",E805/D804)</f>
        <v>0.8</v>
      </c>
      <c r="Q805" s="68">
        <v>13</v>
      </c>
      <c r="R805" s="245">
        <f t="shared" si="88"/>
        <v>0.9285714285714286</v>
      </c>
      <c r="S805" s="245">
        <f t="shared" si="89"/>
        <v>7.1428571428571397E-2</v>
      </c>
    </row>
    <row r="806" spans="1:20" ht="15.75" customHeight="1" x14ac:dyDescent="0.25">
      <c r="A806" s="58">
        <v>2301</v>
      </c>
      <c r="B806" s="154"/>
      <c r="C806" s="154"/>
      <c r="D806" s="154"/>
      <c r="E806" s="154"/>
      <c r="F806" s="154">
        <v>8</v>
      </c>
      <c r="G806" s="154"/>
      <c r="H806" s="154"/>
      <c r="I806" s="154"/>
      <c r="J806" s="154"/>
      <c r="K806" s="154"/>
      <c r="L806" s="144"/>
      <c r="M806" s="237"/>
      <c r="N806" s="129"/>
      <c r="O806" s="238"/>
      <c r="P806" s="67">
        <f>IF(F806=0,"",F806/E805)</f>
        <v>1</v>
      </c>
      <c r="Q806" s="68">
        <v>12</v>
      </c>
      <c r="R806" s="245">
        <f t="shared" si="88"/>
        <v>0.92307692307692313</v>
      </c>
      <c r="S806" s="245">
        <f t="shared" si="89"/>
        <v>7.6923076923076872E-2</v>
      </c>
    </row>
    <row r="807" spans="1:20" ht="15.75" customHeight="1" x14ac:dyDescent="0.25">
      <c r="A807" s="58">
        <v>2302</v>
      </c>
      <c r="B807" s="154"/>
      <c r="C807" s="154"/>
      <c r="D807" s="154"/>
      <c r="E807" s="154"/>
      <c r="F807" s="154"/>
      <c r="G807" s="154">
        <v>8</v>
      </c>
      <c r="H807" s="154"/>
      <c r="I807" s="154"/>
      <c r="J807" s="154"/>
      <c r="K807" s="154"/>
      <c r="L807" s="144"/>
      <c r="M807" s="237"/>
      <c r="N807" s="129"/>
      <c r="O807" s="238"/>
      <c r="P807" s="67">
        <f>IF(G807=0,"",G807/F806)</f>
        <v>1</v>
      </c>
      <c r="Q807" s="68">
        <v>11</v>
      </c>
      <c r="R807" s="245">
        <f t="shared" si="88"/>
        <v>0.91666666666666663</v>
      </c>
      <c r="S807" s="245">
        <f t="shared" si="89"/>
        <v>8.333333333333337E-2</v>
      </c>
    </row>
    <row r="808" spans="1:20" ht="15.75" customHeight="1" x14ac:dyDescent="0.25">
      <c r="A808" s="58">
        <v>2401</v>
      </c>
      <c r="B808" s="154"/>
      <c r="C808" s="154"/>
      <c r="D808" s="154"/>
      <c r="E808" s="154"/>
      <c r="F808" s="154"/>
      <c r="G808" s="154"/>
      <c r="H808" s="154">
        <v>8</v>
      </c>
      <c r="I808" s="154"/>
      <c r="J808" s="154"/>
      <c r="K808" s="154"/>
      <c r="L808" s="144"/>
      <c r="M808" s="237"/>
      <c r="N808" s="129"/>
      <c r="O808" s="238"/>
      <c r="P808" s="67">
        <f>IF(H808=0,"",H808/G807)</f>
        <v>1</v>
      </c>
      <c r="Q808" s="68">
        <v>11</v>
      </c>
      <c r="R808" s="245">
        <f t="shared" si="88"/>
        <v>1</v>
      </c>
      <c r="S808" s="245">
        <f t="shared" si="89"/>
        <v>0</v>
      </c>
    </row>
    <row r="809" spans="1:20" ht="15.75" customHeight="1" x14ac:dyDescent="0.25">
      <c r="A809" s="58">
        <v>2402</v>
      </c>
      <c r="B809" s="154"/>
      <c r="C809" s="154"/>
      <c r="D809" s="154"/>
      <c r="E809" s="154"/>
      <c r="F809" s="154"/>
      <c r="G809" s="154"/>
      <c r="H809" s="154"/>
      <c r="I809" s="154">
        <v>8</v>
      </c>
      <c r="J809" s="154"/>
      <c r="K809" s="154"/>
      <c r="L809" s="144"/>
      <c r="M809" s="237"/>
      <c r="N809" s="129"/>
      <c r="O809" s="238"/>
      <c r="P809" s="67">
        <f>IF(I809=0,"",I809/H808)</f>
        <v>1</v>
      </c>
      <c r="Q809" s="68">
        <v>10</v>
      </c>
      <c r="R809" s="245">
        <f t="shared" si="88"/>
        <v>0.90909090909090906</v>
      </c>
      <c r="S809" s="245">
        <f t="shared" si="89"/>
        <v>9.0909090909090939E-2</v>
      </c>
    </row>
    <row r="810" spans="1:20" ht="15.75" customHeight="1" x14ac:dyDescent="0.25">
      <c r="A810" s="58">
        <v>2501</v>
      </c>
      <c r="B810" s="154"/>
      <c r="C810" s="154"/>
      <c r="D810" s="154"/>
      <c r="E810" s="154"/>
      <c r="F810" s="154"/>
      <c r="G810" s="180"/>
      <c r="H810" s="180"/>
      <c r="I810" s="180"/>
      <c r="J810" s="180">
        <v>2</v>
      </c>
      <c r="K810" s="180"/>
      <c r="L810" s="144"/>
      <c r="M810" s="237"/>
      <c r="N810" s="129"/>
      <c r="O810" s="238"/>
      <c r="P810" s="292">
        <f>IF(J810=0,"",J810/I809)</f>
        <v>0.25</v>
      </c>
      <c r="Q810" s="68">
        <v>10</v>
      </c>
      <c r="R810" s="245">
        <f t="shared" si="88"/>
        <v>1</v>
      </c>
      <c r="S810" s="245">
        <f t="shared" si="89"/>
        <v>0</v>
      </c>
    </row>
    <row r="811" spans="1:20" ht="15.75" customHeight="1" x14ac:dyDescent="0.25">
      <c r="A811" s="58">
        <v>2502</v>
      </c>
      <c r="B811" s="154"/>
      <c r="C811" s="154"/>
      <c r="D811" s="154"/>
      <c r="E811" s="154"/>
      <c r="F811" s="154"/>
      <c r="G811" s="154"/>
      <c r="H811" s="154"/>
      <c r="I811" s="154"/>
      <c r="J811" s="154"/>
      <c r="K811" s="154">
        <v>2</v>
      </c>
      <c r="L811" s="144">
        <v>1</v>
      </c>
      <c r="M811" s="237"/>
      <c r="N811" s="129"/>
      <c r="O811" s="239"/>
      <c r="P811" s="179">
        <f>K811/J810</f>
        <v>1</v>
      </c>
      <c r="Q811" s="177">
        <v>10</v>
      </c>
      <c r="R811" s="245">
        <f t="shared" si="88"/>
        <v>1</v>
      </c>
      <c r="S811" s="245">
        <f t="shared" si="89"/>
        <v>0</v>
      </c>
    </row>
    <row r="812" spans="1:20" ht="15.75" customHeight="1" x14ac:dyDescent="0.25">
      <c r="A812" s="58">
        <v>2601</v>
      </c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44"/>
      <c r="M812" s="237"/>
      <c r="N812" s="129"/>
      <c r="O812" s="239"/>
      <c r="P812" s="247"/>
      <c r="Q812" s="109"/>
      <c r="R812" s="248"/>
      <c r="S812" s="247"/>
    </row>
    <row r="813" spans="1:20" ht="15.75" customHeight="1" x14ac:dyDescent="0.25">
      <c r="A813" s="58">
        <v>2602</v>
      </c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44"/>
      <c r="M813" s="237"/>
      <c r="N813" s="129"/>
      <c r="O813" s="239"/>
      <c r="P813" s="129"/>
      <c r="Q813" s="239"/>
      <c r="R813" s="124"/>
      <c r="S813" s="247"/>
    </row>
    <row r="814" spans="1:20" ht="15.75" customHeight="1" x14ac:dyDescent="0.25">
      <c r="A814" s="58">
        <v>2701</v>
      </c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44"/>
      <c r="M814" s="237"/>
      <c r="N814" s="129"/>
      <c r="O814" s="239"/>
      <c r="P814" s="197" t="s">
        <v>83</v>
      </c>
      <c r="Q814" s="82"/>
      <c r="R814" s="111">
        <f>L817</f>
        <v>1</v>
      </c>
      <c r="S814" s="199" t="s">
        <v>11</v>
      </c>
    </row>
    <row r="815" spans="1:20" ht="15.75" customHeight="1" x14ac:dyDescent="0.25">
      <c r="A815" s="58">
        <v>2702</v>
      </c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44"/>
      <c r="M815" s="237"/>
      <c r="N815" s="129"/>
      <c r="O815" s="239"/>
      <c r="P815" s="198" t="s">
        <v>85</v>
      </c>
      <c r="Q815" s="86" t="str">
        <f>IF(Q814/B802=0,"",Q814/B802)</f>
        <v/>
      </c>
      <c r="R815" s="112" t="str">
        <f>IF(Q814/R814=0,"",Q814/R814)</f>
        <v/>
      </c>
      <c r="S815" s="200" t="s">
        <v>86</v>
      </c>
    </row>
    <row r="816" spans="1:20" ht="15.75" customHeight="1" x14ac:dyDescent="0.25">
      <c r="A816" s="58">
        <v>2801</v>
      </c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44"/>
      <c r="M816" s="240"/>
      <c r="N816" s="241"/>
      <c r="O816" s="242"/>
      <c r="P816" s="90"/>
      <c r="Q816" s="91"/>
      <c r="R816" s="91"/>
      <c r="S816" s="113"/>
    </row>
    <row r="817" spans="1:24" ht="18" x14ac:dyDescent="0.25">
      <c r="A817" s="28"/>
      <c r="B817" s="335" t="s">
        <v>111</v>
      </c>
      <c r="C817" s="335"/>
      <c r="D817" s="335"/>
      <c r="E817" s="335"/>
      <c r="F817" s="335"/>
      <c r="G817" s="335"/>
      <c r="H817" s="335"/>
      <c r="I817" s="335"/>
      <c r="J817" s="335"/>
      <c r="K817" s="335"/>
      <c r="L817" s="93">
        <f>SUM(L810:L813)</f>
        <v>1</v>
      </c>
      <c r="M817" s="94">
        <f>SUM(L808:L811)/B802</f>
        <v>3.3333333333333333E-2</v>
      </c>
      <c r="N817" s="94">
        <f>IF(L817=0,"",L817/B802)</f>
        <v>3.3333333333333333E-2</v>
      </c>
      <c r="O817" s="94">
        <f>N817-M817</f>
        <v>0</v>
      </c>
      <c r="P817" s="3"/>
      <c r="Q817" s="29"/>
      <c r="R817" s="22"/>
      <c r="S817" s="3"/>
    </row>
    <row r="818" spans="1:24" ht="12.75" customHeight="1" x14ac:dyDescent="0.2"/>
    <row r="819" spans="1:24" ht="12.75" customHeight="1" x14ac:dyDescent="0.2">
      <c r="X819" s="169">
        <f>AVERAGE(T804,T825)</f>
        <v>0.61428571428571432</v>
      </c>
    </row>
    <row r="820" spans="1:24" ht="26.25" x14ac:dyDescent="0.4">
      <c r="A820" s="164"/>
      <c r="B820" s="307" t="s">
        <v>99</v>
      </c>
      <c r="C820" s="307"/>
      <c r="D820" s="307"/>
      <c r="E820" s="307"/>
      <c r="F820" s="307"/>
      <c r="G820" s="307"/>
      <c r="H820" s="307"/>
      <c r="I820" s="307"/>
      <c r="J820" s="307"/>
      <c r="K820" s="307"/>
      <c r="L820" s="223" t="s">
        <v>122</v>
      </c>
      <c r="M820" s="3"/>
      <c r="N820" s="3"/>
      <c r="O820" s="29"/>
      <c r="P820" s="3"/>
      <c r="Q820" s="29"/>
      <c r="R820" s="29"/>
      <c r="S820" s="29"/>
      <c r="T820" s="120"/>
    </row>
    <row r="821" spans="1:24" ht="20.25" x14ac:dyDescent="0.2">
      <c r="A821" s="319" t="s">
        <v>10</v>
      </c>
      <c r="B821" s="301" t="s">
        <v>100</v>
      </c>
      <c r="C821" s="302"/>
      <c r="D821" s="302"/>
      <c r="E821" s="302"/>
      <c r="F821" s="302"/>
      <c r="G821" s="302"/>
      <c r="H821" s="302"/>
      <c r="I821" s="302"/>
      <c r="J821" s="302"/>
      <c r="K821" s="303"/>
      <c r="L821" s="304" t="s">
        <v>11</v>
      </c>
      <c r="M821" s="296" t="s">
        <v>3</v>
      </c>
      <c r="N821" s="296" t="s">
        <v>4</v>
      </c>
      <c r="O821" s="306" t="s">
        <v>5</v>
      </c>
      <c r="P821" s="296" t="s">
        <v>6</v>
      </c>
      <c r="Q821" s="294" t="s">
        <v>7</v>
      </c>
      <c r="R821" s="294" t="s">
        <v>8</v>
      </c>
      <c r="S821" s="296" t="s">
        <v>101</v>
      </c>
      <c r="T821" s="120"/>
    </row>
    <row r="822" spans="1:24" ht="15.75" x14ac:dyDescent="0.25">
      <c r="A822" s="320"/>
      <c r="B822" s="58" t="s">
        <v>102</v>
      </c>
      <c r="C822" s="58" t="s">
        <v>103</v>
      </c>
      <c r="D822" s="58" t="s">
        <v>104</v>
      </c>
      <c r="E822" s="58" t="s">
        <v>105</v>
      </c>
      <c r="F822" s="58" t="s">
        <v>106</v>
      </c>
      <c r="G822" s="58" t="s">
        <v>107</v>
      </c>
      <c r="H822" s="58" t="s">
        <v>108</v>
      </c>
      <c r="I822" s="58" t="s">
        <v>109</v>
      </c>
      <c r="J822" s="58" t="s">
        <v>110</v>
      </c>
      <c r="K822" s="58" t="s">
        <v>135</v>
      </c>
      <c r="L822" s="305"/>
      <c r="M822" s="295"/>
      <c r="N822" s="295"/>
      <c r="O822" s="295"/>
      <c r="P822" s="295"/>
      <c r="Q822" s="295"/>
      <c r="R822" s="295"/>
      <c r="S822" s="295"/>
      <c r="T822" s="120"/>
    </row>
    <row r="823" spans="1:24" ht="15.75" customHeight="1" x14ac:dyDescent="0.25">
      <c r="A823" s="58">
        <v>2102</v>
      </c>
      <c r="B823" s="154">
        <v>63</v>
      </c>
      <c r="C823" s="154"/>
      <c r="D823" s="154"/>
      <c r="E823" s="154"/>
      <c r="F823" s="154"/>
      <c r="G823" s="154"/>
      <c r="H823" s="154"/>
      <c r="I823" s="154"/>
      <c r="J823" s="154"/>
      <c r="K823" s="154"/>
      <c r="L823" s="144"/>
      <c r="M823" s="234"/>
      <c r="N823" s="235"/>
      <c r="O823" s="236"/>
      <c r="P823" s="243"/>
      <c r="Q823" s="63">
        <f>B823</f>
        <v>63</v>
      </c>
      <c r="R823" s="244"/>
      <c r="S823" s="243"/>
      <c r="T823" s="120"/>
    </row>
    <row r="824" spans="1:24" ht="15.75" customHeight="1" x14ac:dyDescent="0.25">
      <c r="A824" s="58">
        <v>2201</v>
      </c>
      <c r="B824" s="154"/>
      <c r="C824" s="154">
        <v>53</v>
      </c>
      <c r="D824" s="154"/>
      <c r="E824" s="154"/>
      <c r="F824" s="154"/>
      <c r="G824" s="154"/>
      <c r="H824" s="154"/>
      <c r="I824" s="154"/>
      <c r="J824" s="154"/>
      <c r="K824" s="154"/>
      <c r="L824" s="144"/>
      <c r="M824" s="237"/>
      <c r="N824" s="129"/>
      <c r="O824" s="238"/>
      <c r="P824" s="67">
        <f>IF(C824=0,"",C824/B823)</f>
        <v>0.84126984126984128</v>
      </c>
      <c r="Q824" s="68">
        <v>53</v>
      </c>
      <c r="R824" s="245">
        <f t="shared" ref="R824:R832" si="90">IF(Q824=0,"",Q824/Q823)</f>
        <v>0.84126984126984128</v>
      </c>
      <c r="S824" s="245">
        <f t="shared" ref="S824:S832" si="91">IF(Q824=0,"",100%-R824)</f>
        <v>0.15873015873015872</v>
      </c>
      <c r="T824" s="120"/>
    </row>
    <row r="825" spans="1:24" ht="15.75" customHeight="1" x14ac:dyDescent="0.25">
      <c r="A825" s="58">
        <v>2202</v>
      </c>
      <c r="B825" s="154"/>
      <c r="C825" s="154"/>
      <c r="D825" s="154">
        <v>40</v>
      </c>
      <c r="E825" s="154"/>
      <c r="F825" s="154"/>
      <c r="G825" s="154"/>
      <c r="H825" s="154"/>
      <c r="I825" s="154"/>
      <c r="J825" s="154"/>
      <c r="K825" s="154"/>
      <c r="L825" s="144"/>
      <c r="M825" s="237"/>
      <c r="N825" s="129"/>
      <c r="O825" s="238"/>
      <c r="P825" s="67">
        <f>IF(D825=0,"",D825/C824)</f>
        <v>0.75471698113207553</v>
      </c>
      <c r="Q825" s="68">
        <v>48</v>
      </c>
      <c r="R825" s="245">
        <f t="shared" si="90"/>
        <v>0.90566037735849059</v>
      </c>
      <c r="S825" s="245">
        <f t="shared" si="91"/>
        <v>9.4339622641509413E-2</v>
      </c>
      <c r="T825" s="155">
        <f>Q825/Q823</f>
        <v>0.76190476190476186</v>
      </c>
    </row>
    <row r="826" spans="1:24" ht="15.75" customHeight="1" x14ac:dyDescent="0.25">
      <c r="A826" s="58">
        <v>2301</v>
      </c>
      <c r="B826" s="154"/>
      <c r="C826" s="154"/>
      <c r="D826" s="154"/>
      <c r="E826" s="154">
        <v>37</v>
      </c>
      <c r="F826" s="154"/>
      <c r="G826" s="154"/>
      <c r="H826" s="154"/>
      <c r="I826" s="154"/>
      <c r="J826" s="154"/>
      <c r="K826" s="154"/>
      <c r="L826" s="144"/>
      <c r="M826" s="237"/>
      <c r="N826" s="129"/>
      <c r="O826" s="238"/>
      <c r="P826" s="67">
        <f>IF(E826=0,"",E826/D825)</f>
        <v>0.92500000000000004</v>
      </c>
      <c r="Q826" s="68">
        <v>45</v>
      </c>
      <c r="R826" s="245">
        <f t="shared" si="90"/>
        <v>0.9375</v>
      </c>
      <c r="S826" s="245">
        <f t="shared" si="91"/>
        <v>6.25E-2</v>
      </c>
      <c r="T826" s="120"/>
    </row>
    <row r="827" spans="1:24" ht="15.75" customHeight="1" x14ac:dyDescent="0.25">
      <c r="A827" s="58">
        <v>2302</v>
      </c>
      <c r="B827" s="154"/>
      <c r="C827" s="154"/>
      <c r="D827" s="154"/>
      <c r="E827" s="154"/>
      <c r="F827" s="154">
        <v>35</v>
      </c>
      <c r="G827" s="154"/>
      <c r="H827" s="154"/>
      <c r="I827" s="154"/>
      <c r="J827" s="154"/>
      <c r="K827" s="154"/>
      <c r="L827" s="144"/>
      <c r="M827" s="237"/>
      <c r="N827" s="129"/>
      <c r="O827" s="238"/>
      <c r="P827" s="67">
        <f>IF(F827=0,"",F827/E826)</f>
        <v>0.94594594594594594</v>
      </c>
      <c r="Q827" s="68">
        <v>42</v>
      </c>
      <c r="R827" s="245">
        <f t="shared" si="90"/>
        <v>0.93333333333333335</v>
      </c>
      <c r="S827" s="245">
        <f t="shared" si="91"/>
        <v>6.6666666666666652E-2</v>
      </c>
      <c r="T827" s="120"/>
    </row>
    <row r="828" spans="1:24" ht="15.75" customHeight="1" x14ac:dyDescent="0.25">
      <c r="A828" s="58">
        <v>2401</v>
      </c>
      <c r="B828" s="154"/>
      <c r="C828" s="154"/>
      <c r="D828" s="154"/>
      <c r="E828" s="154"/>
      <c r="F828" s="154"/>
      <c r="G828" s="154">
        <v>33</v>
      </c>
      <c r="H828" s="154"/>
      <c r="I828" s="154"/>
      <c r="J828" s="154"/>
      <c r="K828" s="154"/>
      <c r="L828" s="144"/>
      <c r="M828" s="237"/>
      <c r="N828" s="129"/>
      <c r="O828" s="238"/>
      <c r="P828" s="67">
        <f>IF(G828=0,"",G828/F827)</f>
        <v>0.94285714285714284</v>
      </c>
      <c r="Q828" s="68">
        <v>39</v>
      </c>
      <c r="R828" s="245">
        <f t="shared" si="90"/>
        <v>0.9285714285714286</v>
      </c>
      <c r="S828" s="245">
        <f t="shared" si="91"/>
        <v>7.1428571428571397E-2</v>
      </c>
      <c r="T828" s="120"/>
    </row>
    <row r="829" spans="1:24" ht="15.75" customHeight="1" x14ac:dyDescent="0.25">
      <c r="A829" s="58">
        <v>2402</v>
      </c>
      <c r="B829" s="154"/>
      <c r="C829" s="154"/>
      <c r="D829" s="154"/>
      <c r="E829" s="154"/>
      <c r="F829" s="154"/>
      <c r="G829" s="154"/>
      <c r="H829" s="154">
        <v>33</v>
      </c>
      <c r="I829" s="154"/>
      <c r="J829" s="154"/>
      <c r="K829" s="154"/>
      <c r="L829" s="144"/>
      <c r="M829" s="237"/>
      <c r="N829" s="129"/>
      <c r="O829" s="238"/>
      <c r="P829" s="67">
        <f>IF(H829=0,"",H829/G828)</f>
        <v>1</v>
      </c>
      <c r="Q829" s="68">
        <v>39</v>
      </c>
      <c r="R829" s="245">
        <f t="shared" si="90"/>
        <v>1</v>
      </c>
      <c r="S829" s="245">
        <f t="shared" si="91"/>
        <v>0</v>
      </c>
      <c r="T829" s="120"/>
    </row>
    <row r="830" spans="1:24" ht="15.75" customHeight="1" x14ac:dyDescent="0.25">
      <c r="A830" s="58">
        <v>2501</v>
      </c>
      <c r="B830" s="154"/>
      <c r="C830" s="154"/>
      <c r="D830" s="154"/>
      <c r="E830" s="154"/>
      <c r="F830" s="154"/>
      <c r="G830" s="154"/>
      <c r="H830" s="154"/>
      <c r="I830" s="154">
        <v>31</v>
      </c>
      <c r="J830" s="154"/>
      <c r="K830" s="154"/>
      <c r="L830" s="144"/>
      <c r="M830" s="237"/>
      <c r="N830" s="129"/>
      <c r="O830" s="238"/>
      <c r="P830" s="67">
        <f>IF(I830=0,"",I830/H829)</f>
        <v>0.93939393939393945</v>
      </c>
      <c r="Q830" s="68">
        <v>36</v>
      </c>
      <c r="R830" s="245">
        <f t="shared" si="90"/>
        <v>0.92307692307692313</v>
      </c>
      <c r="S830" s="245">
        <f t="shared" si="91"/>
        <v>7.6923076923076872E-2</v>
      </c>
      <c r="T830" s="120"/>
    </row>
    <row r="831" spans="1:24" ht="15.75" customHeight="1" x14ac:dyDescent="0.25">
      <c r="A831" s="58">
        <v>2502</v>
      </c>
      <c r="B831" s="154"/>
      <c r="C831" s="154"/>
      <c r="D831" s="154"/>
      <c r="E831" s="154"/>
      <c r="F831" s="154"/>
      <c r="G831" s="154"/>
      <c r="H831" s="154"/>
      <c r="I831" s="154"/>
      <c r="J831" s="154">
        <v>17</v>
      </c>
      <c r="K831" s="154"/>
      <c r="L831" s="144"/>
      <c r="M831" s="237"/>
      <c r="N831" s="129"/>
      <c r="O831" s="238"/>
      <c r="P831" s="178" t="str">
        <f>IF(F831=0,"",F831/E830)</f>
        <v/>
      </c>
      <c r="Q831" s="68">
        <v>34</v>
      </c>
      <c r="R831" s="245">
        <f t="shared" si="90"/>
        <v>0.94444444444444442</v>
      </c>
      <c r="S831" s="245">
        <f t="shared" si="91"/>
        <v>5.555555555555558E-2</v>
      </c>
      <c r="T831" s="120"/>
    </row>
    <row r="832" spans="1:24" ht="15.75" customHeight="1" x14ac:dyDescent="0.25">
      <c r="A832" s="58">
        <v>2601</v>
      </c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44"/>
      <c r="M832" s="237"/>
      <c r="N832" s="129"/>
      <c r="O832" s="239"/>
      <c r="P832" s="179" t="str">
        <f>IF(C832=0,"",C832/B831)</f>
        <v/>
      </c>
      <c r="Q832" s="177"/>
      <c r="R832" s="245" t="str">
        <f t="shared" si="90"/>
        <v/>
      </c>
      <c r="S832" s="245" t="str">
        <f t="shared" si="91"/>
        <v/>
      </c>
      <c r="T832" s="120"/>
    </row>
    <row r="833" spans="1:20" ht="15.75" customHeight="1" x14ac:dyDescent="0.25">
      <c r="A833" s="58">
        <v>2602</v>
      </c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44"/>
      <c r="M833" s="237"/>
      <c r="N833" s="129"/>
      <c r="O833" s="239"/>
      <c r="P833" s="247"/>
      <c r="Q833" s="109"/>
      <c r="R833" s="248"/>
      <c r="S833" s="247"/>
      <c r="T833" s="120"/>
    </row>
    <row r="834" spans="1:20" ht="15.75" customHeight="1" x14ac:dyDescent="0.25">
      <c r="A834" s="58">
        <v>2701</v>
      </c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44"/>
      <c r="M834" s="237"/>
      <c r="N834" s="129"/>
      <c r="O834" s="239"/>
      <c r="P834" s="129"/>
      <c r="Q834" s="239"/>
      <c r="R834" s="124"/>
      <c r="S834" s="247"/>
      <c r="T834" s="120"/>
    </row>
    <row r="835" spans="1:20" ht="15.75" customHeight="1" x14ac:dyDescent="0.25">
      <c r="A835" s="58">
        <v>2702</v>
      </c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44"/>
      <c r="M835" s="237"/>
      <c r="N835" s="129"/>
      <c r="O835" s="239"/>
      <c r="P835" s="197" t="s">
        <v>83</v>
      </c>
      <c r="Q835" s="82"/>
      <c r="R835" s="111" t="str">
        <f>IF(SUM(L828:L831)=0,"",SUM(L828:L831))</f>
        <v/>
      </c>
      <c r="S835" s="199" t="s">
        <v>11</v>
      </c>
      <c r="T835" s="120"/>
    </row>
    <row r="836" spans="1:20" ht="15.75" customHeight="1" x14ac:dyDescent="0.25">
      <c r="A836" s="58">
        <v>2801</v>
      </c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44"/>
      <c r="M836" s="237"/>
      <c r="N836" s="129"/>
      <c r="O836" s="239"/>
      <c r="P836" s="198" t="s">
        <v>85</v>
      </c>
      <c r="Q836" s="86" t="str">
        <f>IF(Q835/B823=0,"",Q835/B823)</f>
        <v/>
      </c>
      <c r="R836" s="112" t="e">
        <f>IF(Q835/R835=0,"",Q835/R835)</f>
        <v>#VALUE!</v>
      </c>
      <c r="S836" s="200" t="s">
        <v>86</v>
      </c>
      <c r="T836" s="120"/>
    </row>
    <row r="837" spans="1:20" ht="15.75" customHeight="1" x14ac:dyDescent="0.25">
      <c r="A837" s="58">
        <v>2802</v>
      </c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44"/>
      <c r="M837" s="240"/>
      <c r="N837" s="241"/>
      <c r="O837" s="242"/>
      <c r="P837" s="90"/>
      <c r="Q837" s="91"/>
      <c r="R837" s="91"/>
      <c r="S837" s="113"/>
      <c r="T837" s="120"/>
    </row>
    <row r="838" spans="1:20" ht="18" x14ac:dyDescent="0.25">
      <c r="A838" s="28"/>
      <c r="B838" s="335" t="s">
        <v>111</v>
      </c>
      <c r="C838" s="335"/>
      <c r="D838" s="335"/>
      <c r="E838" s="335"/>
      <c r="F838" s="335"/>
      <c r="G838" s="335"/>
      <c r="H838" s="335"/>
      <c r="I838" s="335"/>
      <c r="J838" s="335"/>
      <c r="K838" s="335"/>
      <c r="L838" s="93">
        <f>SUM(L831:L834)</f>
        <v>0</v>
      </c>
      <c r="M838" s="94" t="str">
        <f>IF(L831=0,"",L831/B822)</f>
        <v/>
      </c>
      <c r="N838" s="94" t="str">
        <f>IF(L838=0,"",L838/B822)</f>
        <v/>
      </c>
      <c r="O838" s="94" t="e">
        <f>N838-M838</f>
        <v>#VALUE!</v>
      </c>
      <c r="P838" s="3"/>
      <c r="Q838" s="29"/>
      <c r="R838" s="22"/>
      <c r="S838" s="3"/>
      <c r="T838" s="120"/>
    </row>
    <row r="839" spans="1:20" ht="12.75" customHeight="1" x14ac:dyDescent="0.2"/>
    <row r="840" spans="1:20" ht="12.75" customHeight="1" x14ac:dyDescent="0.2"/>
    <row r="841" spans="1:20" ht="26.25" x14ac:dyDescent="0.4">
      <c r="A841" s="164"/>
      <c r="B841" s="307" t="s">
        <v>99</v>
      </c>
      <c r="C841" s="307"/>
      <c r="D841" s="307"/>
      <c r="E841" s="307"/>
      <c r="F841" s="307"/>
      <c r="G841" s="307"/>
      <c r="H841" s="307"/>
      <c r="I841" s="307"/>
      <c r="J841" s="307"/>
      <c r="K841" s="307"/>
      <c r="L841" s="223" t="s">
        <v>123</v>
      </c>
      <c r="M841" s="3"/>
      <c r="N841" s="3"/>
      <c r="O841" s="29"/>
      <c r="P841" s="3"/>
      <c r="Q841" s="29"/>
      <c r="R841" s="29"/>
      <c r="S841" s="29"/>
      <c r="T841" s="120"/>
    </row>
    <row r="842" spans="1:20" ht="20.25" x14ac:dyDescent="0.2">
      <c r="A842" s="319" t="s">
        <v>10</v>
      </c>
      <c r="B842" s="301" t="s">
        <v>100</v>
      </c>
      <c r="C842" s="302"/>
      <c r="D842" s="302"/>
      <c r="E842" s="302"/>
      <c r="F842" s="302"/>
      <c r="G842" s="302"/>
      <c r="H842" s="302"/>
      <c r="I842" s="302"/>
      <c r="J842" s="302"/>
      <c r="K842" s="303"/>
      <c r="L842" s="304" t="s">
        <v>11</v>
      </c>
      <c r="M842" s="296" t="s">
        <v>3</v>
      </c>
      <c r="N842" s="296" t="s">
        <v>4</v>
      </c>
      <c r="O842" s="306" t="s">
        <v>5</v>
      </c>
      <c r="P842" s="296" t="s">
        <v>6</v>
      </c>
      <c r="Q842" s="294" t="s">
        <v>7</v>
      </c>
      <c r="R842" s="294" t="s">
        <v>8</v>
      </c>
      <c r="S842" s="296" t="s">
        <v>101</v>
      </c>
      <c r="T842" s="120"/>
    </row>
    <row r="843" spans="1:20" ht="15.75" x14ac:dyDescent="0.25">
      <c r="A843" s="320"/>
      <c r="B843" s="58" t="s">
        <v>102</v>
      </c>
      <c r="C843" s="58" t="s">
        <v>103</v>
      </c>
      <c r="D843" s="58" t="s">
        <v>104</v>
      </c>
      <c r="E843" s="58" t="s">
        <v>105</v>
      </c>
      <c r="F843" s="58" t="s">
        <v>106</v>
      </c>
      <c r="G843" s="58" t="s">
        <v>107</v>
      </c>
      <c r="H843" s="58" t="s">
        <v>108</v>
      </c>
      <c r="I843" s="58" t="s">
        <v>109</v>
      </c>
      <c r="J843" s="58" t="s">
        <v>110</v>
      </c>
      <c r="K843" s="58" t="s">
        <v>135</v>
      </c>
      <c r="L843" s="305"/>
      <c r="M843" s="295"/>
      <c r="N843" s="295"/>
      <c r="O843" s="295"/>
      <c r="P843" s="295"/>
      <c r="Q843" s="295"/>
      <c r="R843" s="295"/>
      <c r="S843" s="295"/>
      <c r="T843" s="120"/>
    </row>
    <row r="844" spans="1:20" ht="15.75" customHeight="1" x14ac:dyDescent="0.25">
      <c r="A844" s="58">
        <v>2201</v>
      </c>
      <c r="B844" s="154">
        <v>29</v>
      </c>
      <c r="C844" s="154"/>
      <c r="D844" s="154"/>
      <c r="E844" s="154"/>
      <c r="F844" s="154"/>
      <c r="G844" s="154"/>
      <c r="H844" s="154"/>
      <c r="I844" s="154"/>
      <c r="J844" s="154"/>
      <c r="K844" s="154"/>
      <c r="L844" s="144"/>
      <c r="M844" s="234"/>
      <c r="N844" s="235"/>
      <c r="O844" s="236"/>
      <c r="P844" s="243"/>
      <c r="Q844" s="63">
        <f>B844</f>
        <v>29</v>
      </c>
      <c r="R844" s="244"/>
      <c r="S844" s="243"/>
      <c r="T844" s="120"/>
    </row>
    <row r="845" spans="1:20" ht="15.75" customHeight="1" x14ac:dyDescent="0.25">
      <c r="A845" s="58">
        <v>2202</v>
      </c>
      <c r="B845" s="154"/>
      <c r="C845" s="154">
        <v>21</v>
      </c>
      <c r="D845" s="154"/>
      <c r="E845" s="154"/>
      <c r="F845" s="154"/>
      <c r="G845" s="154"/>
      <c r="H845" s="154"/>
      <c r="I845" s="154"/>
      <c r="J845" s="154"/>
      <c r="K845" s="154"/>
      <c r="L845" s="144"/>
      <c r="M845" s="237"/>
      <c r="N845" s="129"/>
      <c r="O845" s="238"/>
      <c r="P845" s="67">
        <f>IF(C845=0,"",C845/B844)</f>
        <v>0.72413793103448276</v>
      </c>
      <c r="Q845" s="68">
        <v>21</v>
      </c>
      <c r="R845" s="245">
        <f>IF(Q845=0,"",Q845/Q844)</f>
        <v>0.72413793103448276</v>
      </c>
      <c r="S845" s="245">
        <f t="shared" ref="S845:S853" si="92">IF(Q845=0,"",100%-R845)</f>
        <v>0.27586206896551724</v>
      </c>
      <c r="T845" s="120"/>
    </row>
    <row r="846" spans="1:20" ht="15.75" customHeight="1" x14ac:dyDescent="0.25">
      <c r="A846" s="58">
        <v>2301</v>
      </c>
      <c r="B846" s="154"/>
      <c r="C846" s="154"/>
      <c r="D846" s="154">
        <v>19</v>
      </c>
      <c r="E846" s="154"/>
      <c r="F846" s="154"/>
      <c r="G846" s="154"/>
      <c r="H846" s="154"/>
      <c r="I846" s="154"/>
      <c r="J846" s="154"/>
      <c r="K846" s="154"/>
      <c r="L846" s="144"/>
      <c r="M846" s="237"/>
      <c r="N846" s="129"/>
      <c r="O846" s="238"/>
      <c r="P846" s="67">
        <f>IF(D846=0,"",D846/C845)</f>
        <v>0.90476190476190477</v>
      </c>
      <c r="Q846" s="68">
        <v>19</v>
      </c>
      <c r="R846" s="245">
        <f t="shared" ref="R846:R853" si="93">IF(Q846=0,"",Q846/Q845)</f>
        <v>0.90476190476190477</v>
      </c>
      <c r="S846" s="245">
        <f t="shared" si="92"/>
        <v>9.5238095238095233E-2</v>
      </c>
      <c r="T846" s="155">
        <f>Q846/Q844</f>
        <v>0.65517241379310343</v>
      </c>
    </row>
    <row r="847" spans="1:20" ht="15.75" customHeight="1" x14ac:dyDescent="0.25">
      <c r="A847" s="58">
        <v>2302</v>
      </c>
      <c r="B847" s="154"/>
      <c r="C847" s="154"/>
      <c r="D847" s="154"/>
      <c r="E847" s="154">
        <v>9</v>
      </c>
      <c r="F847" s="154"/>
      <c r="G847" s="154"/>
      <c r="H847" s="154"/>
      <c r="I847" s="154"/>
      <c r="J847" s="154"/>
      <c r="K847" s="154"/>
      <c r="L847" s="144"/>
      <c r="M847" s="237"/>
      <c r="N847" s="129"/>
      <c r="O847" s="238"/>
      <c r="P847" s="67">
        <f>IF(E847=0,"",E847/D846)</f>
        <v>0.47368421052631576</v>
      </c>
      <c r="Q847" s="68">
        <v>16</v>
      </c>
      <c r="R847" s="245">
        <f t="shared" si="93"/>
        <v>0.84210526315789469</v>
      </c>
      <c r="S847" s="245">
        <f t="shared" si="92"/>
        <v>0.15789473684210531</v>
      </c>
      <c r="T847" s="120"/>
    </row>
    <row r="848" spans="1:20" ht="15.75" customHeight="1" x14ac:dyDescent="0.25">
      <c r="A848" s="58">
        <v>2401</v>
      </c>
      <c r="B848" s="154"/>
      <c r="C848" s="154"/>
      <c r="D848" s="154"/>
      <c r="E848" s="154"/>
      <c r="F848" s="154">
        <v>9</v>
      </c>
      <c r="G848" s="154"/>
      <c r="H848" s="154"/>
      <c r="I848" s="154"/>
      <c r="J848" s="154"/>
      <c r="K848" s="154"/>
      <c r="L848" s="144"/>
      <c r="M848" s="237"/>
      <c r="N848" s="129"/>
      <c r="O848" s="238"/>
      <c r="P848" s="67">
        <f>IF(F848=0,"",F848/E847)</f>
        <v>1</v>
      </c>
      <c r="Q848" s="68">
        <v>15</v>
      </c>
      <c r="R848" s="245">
        <f t="shared" si="93"/>
        <v>0.9375</v>
      </c>
      <c r="S848" s="245">
        <f t="shared" si="92"/>
        <v>6.25E-2</v>
      </c>
      <c r="T848" s="120"/>
    </row>
    <row r="849" spans="1:20" ht="15.75" customHeight="1" x14ac:dyDescent="0.25">
      <c r="A849" s="58">
        <v>2402</v>
      </c>
      <c r="B849" s="154"/>
      <c r="C849" s="154"/>
      <c r="D849" s="154"/>
      <c r="E849" s="154"/>
      <c r="F849" s="154"/>
      <c r="G849" s="154">
        <v>9</v>
      </c>
      <c r="H849" s="154"/>
      <c r="I849" s="154"/>
      <c r="J849" s="154"/>
      <c r="K849" s="154"/>
      <c r="L849" s="144"/>
      <c r="M849" s="237"/>
      <c r="N849" s="129"/>
      <c r="O849" s="238"/>
      <c r="P849" s="67">
        <f>G849/F848</f>
        <v>1</v>
      </c>
      <c r="Q849" s="68">
        <v>12</v>
      </c>
      <c r="R849" s="245">
        <f t="shared" si="93"/>
        <v>0.8</v>
      </c>
      <c r="S849" s="245">
        <f t="shared" si="92"/>
        <v>0.19999999999999996</v>
      </c>
      <c r="T849" s="120"/>
    </row>
    <row r="850" spans="1:20" ht="15.75" customHeight="1" x14ac:dyDescent="0.25">
      <c r="A850" s="58">
        <v>2501</v>
      </c>
      <c r="B850" s="154"/>
      <c r="C850" s="154"/>
      <c r="D850" s="154"/>
      <c r="E850" s="154"/>
      <c r="F850" s="154"/>
      <c r="G850" s="154"/>
      <c r="H850" s="154">
        <v>8</v>
      </c>
      <c r="I850" s="154"/>
      <c r="J850" s="154"/>
      <c r="K850" s="154"/>
      <c r="L850" s="144"/>
      <c r="M850" s="237"/>
      <c r="N850" s="129"/>
      <c r="O850" s="238"/>
      <c r="P850" s="67">
        <f>H850/G849</f>
        <v>0.88888888888888884</v>
      </c>
      <c r="Q850" s="68">
        <v>10</v>
      </c>
      <c r="R850" s="245">
        <f t="shared" si="93"/>
        <v>0.83333333333333337</v>
      </c>
      <c r="S850" s="245">
        <f t="shared" si="92"/>
        <v>0.16666666666666663</v>
      </c>
      <c r="T850" s="120"/>
    </row>
    <row r="851" spans="1:20" ht="15.75" customHeight="1" x14ac:dyDescent="0.25">
      <c r="A851" s="58">
        <v>2502</v>
      </c>
      <c r="B851" s="154"/>
      <c r="C851" s="154"/>
      <c r="D851" s="154"/>
      <c r="E851" s="154"/>
      <c r="F851" s="154"/>
      <c r="G851" s="154"/>
      <c r="H851" s="154"/>
      <c r="I851" s="154">
        <v>8</v>
      </c>
      <c r="J851" s="154"/>
      <c r="K851" s="154"/>
      <c r="L851" s="144"/>
      <c r="M851" s="237"/>
      <c r="N851" s="129"/>
      <c r="O851" s="238"/>
      <c r="P851" s="67">
        <f>I851/H850</f>
        <v>1</v>
      </c>
      <c r="Q851" s="68">
        <v>10</v>
      </c>
      <c r="R851" s="245">
        <f t="shared" si="93"/>
        <v>1</v>
      </c>
      <c r="S851" s="245">
        <f t="shared" si="92"/>
        <v>0</v>
      </c>
      <c r="T851" s="120"/>
    </row>
    <row r="852" spans="1:20" ht="15.75" customHeight="1" x14ac:dyDescent="0.25">
      <c r="A852" s="58">
        <v>2601</v>
      </c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44"/>
      <c r="M852" s="237"/>
      <c r="N852" s="129"/>
      <c r="O852" s="238"/>
      <c r="P852" s="178"/>
      <c r="Q852" s="68"/>
      <c r="R852" s="245" t="str">
        <f t="shared" si="93"/>
        <v/>
      </c>
      <c r="S852" s="245" t="str">
        <f t="shared" si="92"/>
        <v/>
      </c>
      <c r="T852" s="120"/>
    </row>
    <row r="853" spans="1:20" ht="15.75" customHeight="1" x14ac:dyDescent="0.25">
      <c r="A853" s="58">
        <v>2602</v>
      </c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44"/>
      <c r="M853" s="237"/>
      <c r="N853" s="129"/>
      <c r="O853" s="239"/>
      <c r="P853" s="179"/>
      <c r="Q853" s="177"/>
      <c r="R853" s="245" t="str">
        <f t="shared" si="93"/>
        <v/>
      </c>
      <c r="S853" s="245" t="str">
        <f t="shared" si="92"/>
        <v/>
      </c>
      <c r="T853" s="120"/>
    </row>
    <row r="854" spans="1:20" ht="15.75" customHeight="1" x14ac:dyDescent="0.25">
      <c r="A854" s="58">
        <v>2701</v>
      </c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44"/>
      <c r="M854" s="237"/>
      <c r="N854" s="129"/>
      <c r="O854" s="239"/>
      <c r="P854" s="247"/>
      <c r="Q854" s="109"/>
      <c r="R854" s="248"/>
      <c r="S854" s="247"/>
      <c r="T854" s="120"/>
    </row>
    <row r="855" spans="1:20" ht="15.75" customHeight="1" x14ac:dyDescent="0.25">
      <c r="A855" s="58">
        <v>2702</v>
      </c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44"/>
      <c r="M855" s="237"/>
      <c r="N855" s="129"/>
      <c r="O855" s="239"/>
      <c r="P855" s="129"/>
      <c r="Q855" s="239"/>
      <c r="R855" s="124"/>
      <c r="S855" s="247"/>
      <c r="T855" s="120"/>
    </row>
    <row r="856" spans="1:20" ht="15.75" customHeight="1" x14ac:dyDescent="0.25">
      <c r="A856" s="58">
        <v>2801</v>
      </c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44"/>
      <c r="M856" s="237"/>
      <c r="N856" s="129"/>
      <c r="O856" s="239"/>
      <c r="P856" s="197" t="s">
        <v>83</v>
      </c>
      <c r="Q856" s="82"/>
      <c r="R856" s="111" t="str">
        <f>IF(SUM(L849:L852)=0,"",SUM(L849:L852))</f>
        <v/>
      </c>
      <c r="S856" s="199" t="s">
        <v>11</v>
      </c>
      <c r="T856" s="120"/>
    </row>
    <row r="857" spans="1:20" ht="15.75" customHeight="1" x14ac:dyDescent="0.25">
      <c r="A857" s="58">
        <v>2802</v>
      </c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44"/>
      <c r="M857" s="237"/>
      <c r="N857" s="129"/>
      <c r="O857" s="239"/>
      <c r="P857" s="198" t="s">
        <v>85</v>
      </c>
      <c r="Q857" s="86" t="str">
        <f>IF(Q856/B844=0,"",Q856/B844)</f>
        <v/>
      </c>
      <c r="R857" s="112" t="e">
        <f>IF(Q856/R856=0,"",Q856/R856)</f>
        <v>#VALUE!</v>
      </c>
      <c r="S857" s="200" t="s">
        <v>86</v>
      </c>
      <c r="T857" s="120"/>
    </row>
    <row r="858" spans="1:20" ht="15.75" customHeight="1" x14ac:dyDescent="0.25">
      <c r="A858" s="58">
        <v>2901</v>
      </c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44"/>
      <c r="M858" s="240"/>
      <c r="N858" s="241"/>
      <c r="O858" s="242"/>
      <c r="P858" s="90"/>
      <c r="Q858" s="91"/>
      <c r="R858" s="91"/>
      <c r="S858" s="113"/>
      <c r="T858" s="120"/>
    </row>
    <row r="859" spans="1:20" ht="18" x14ac:dyDescent="0.25">
      <c r="A859" s="28"/>
      <c r="B859" s="335" t="s">
        <v>111</v>
      </c>
      <c r="C859" s="335"/>
      <c r="D859" s="335"/>
      <c r="E859" s="335"/>
      <c r="F859" s="335"/>
      <c r="G859" s="335"/>
      <c r="H859" s="335"/>
      <c r="I859" s="335"/>
      <c r="J859" s="335"/>
      <c r="K859" s="335"/>
      <c r="L859" s="93">
        <f>SUM(L852:L855)</f>
        <v>0</v>
      </c>
      <c r="M859" s="94" t="str">
        <f>IF(L852=0,"",L852/B843)</f>
        <v/>
      </c>
      <c r="N859" s="94" t="str">
        <f>IF(L859=0,"",L859/B843)</f>
        <v/>
      </c>
      <c r="O859" s="94" t="e">
        <f>N859-M859</f>
        <v>#VALUE!</v>
      </c>
      <c r="P859" s="3"/>
      <c r="Q859" s="29"/>
      <c r="R859" s="22"/>
      <c r="S859" s="3"/>
      <c r="T859" s="120"/>
    </row>
    <row r="860" spans="1:20" ht="12.75" customHeight="1" x14ac:dyDescent="0.25">
      <c r="A860" s="28"/>
      <c r="B860" s="29"/>
      <c r="C860" s="29"/>
      <c r="D860" s="29"/>
      <c r="E860" s="29"/>
      <c r="F860" s="132"/>
      <c r="G860" s="132"/>
      <c r="H860" s="132"/>
      <c r="I860" s="132"/>
      <c r="J860" s="132"/>
      <c r="K860" s="132"/>
      <c r="L860" s="133"/>
      <c r="M860" s="134"/>
      <c r="N860" s="134"/>
      <c r="O860" s="134"/>
      <c r="P860" s="3"/>
      <c r="Q860" s="29"/>
      <c r="R860" s="22"/>
      <c r="S860" s="3"/>
      <c r="T860" s="120"/>
    </row>
    <row r="861" spans="1:20" ht="12.75" customHeight="1" x14ac:dyDescent="0.25">
      <c r="A861" s="28"/>
      <c r="B861" s="29"/>
      <c r="C861" s="29"/>
      <c r="D861" s="29"/>
      <c r="E861" s="29"/>
      <c r="F861" s="132"/>
      <c r="G861" s="132"/>
      <c r="H861" s="132"/>
      <c r="I861" s="132"/>
      <c r="J861" s="132"/>
      <c r="K861" s="132"/>
      <c r="L861" s="133"/>
      <c r="M861" s="134"/>
      <c r="N861" s="134"/>
      <c r="O861" s="134"/>
      <c r="P861" s="3"/>
      <c r="Q861" s="29"/>
      <c r="R861" s="22"/>
      <c r="S861" s="3"/>
      <c r="T861" s="120"/>
    </row>
    <row r="862" spans="1:20" ht="26.25" x14ac:dyDescent="0.4">
      <c r="A862" s="164"/>
      <c r="B862" s="307" t="s">
        <v>99</v>
      </c>
      <c r="C862" s="307"/>
      <c r="D862" s="307"/>
      <c r="E862" s="307"/>
      <c r="F862" s="307"/>
      <c r="G862" s="307"/>
      <c r="H862" s="307"/>
      <c r="I862" s="307"/>
      <c r="J862" s="307"/>
      <c r="K862" s="307"/>
      <c r="L862" s="223" t="s">
        <v>124</v>
      </c>
      <c r="M862" s="3"/>
      <c r="N862" s="3"/>
      <c r="O862" s="29"/>
      <c r="P862" s="3"/>
      <c r="Q862" s="29"/>
      <c r="R862" s="29"/>
      <c r="S862" s="29"/>
      <c r="T862" s="120"/>
    </row>
    <row r="863" spans="1:20" ht="20.25" x14ac:dyDescent="0.2">
      <c r="A863" s="319" t="s">
        <v>10</v>
      </c>
      <c r="B863" s="301" t="s">
        <v>100</v>
      </c>
      <c r="C863" s="302"/>
      <c r="D863" s="302"/>
      <c r="E863" s="302"/>
      <c r="F863" s="302"/>
      <c r="G863" s="302"/>
      <c r="H863" s="302"/>
      <c r="I863" s="302"/>
      <c r="J863" s="302"/>
      <c r="K863" s="303"/>
      <c r="L863" s="304" t="s">
        <v>11</v>
      </c>
      <c r="M863" s="296" t="s">
        <v>3</v>
      </c>
      <c r="N863" s="296" t="s">
        <v>4</v>
      </c>
      <c r="O863" s="306" t="s">
        <v>5</v>
      </c>
      <c r="P863" s="296" t="s">
        <v>6</v>
      </c>
      <c r="Q863" s="294" t="s">
        <v>7</v>
      </c>
      <c r="R863" s="294" t="s">
        <v>8</v>
      </c>
      <c r="S863" s="296" t="s">
        <v>101</v>
      </c>
      <c r="T863" s="120"/>
    </row>
    <row r="864" spans="1:20" ht="15.75" x14ac:dyDescent="0.25">
      <c r="A864" s="320"/>
      <c r="B864" s="58" t="s">
        <v>102</v>
      </c>
      <c r="C864" s="58" t="s">
        <v>103</v>
      </c>
      <c r="D864" s="58" t="s">
        <v>104</v>
      </c>
      <c r="E864" s="58" t="s">
        <v>105</v>
      </c>
      <c r="F864" s="58" t="s">
        <v>106</v>
      </c>
      <c r="G864" s="58" t="s">
        <v>107</v>
      </c>
      <c r="H864" s="58" t="s">
        <v>108</v>
      </c>
      <c r="I864" s="58" t="s">
        <v>109</v>
      </c>
      <c r="J864" s="58" t="s">
        <v>110</v>
      </c>
      <c r="K864" s="58" t="s">
        <v>135</v>
      </c>
      <c r="L864" s="305"/>
      <c r="M864" s="295"/>
      <c r="N864" s="295"/>
      <c r="O864" s="295"/>
      <c r="P864" s="295"/>
      <c r="Q864" s="295"/>
      <c r="R864" s="295"/>
      <c r="S864" s="295"/>
      <c r="T864" s="120"/>
    </row>
    <row r="865" spans="1:20" ht="15.75" customHeight="1" x14ac:dyDescent="0.25">
      <c r="A865" s="58">
        <v>2202</v>
      </c>
      <c r="B865" s="154">
        <v>72</v>
      </c>
      <c r="C865" s="154"/>
      <c r="D865" s="154"/>
      <c r="E865" s="154"/>
      <c r="F865" s="154"/>
      <c r="G865" s="154"/>
      <c r="H865" s="154"/>
      <c r="I865" s="154"/>
      <c r="J865" s="154"/>
      <c r="K865" s="154"/>
      <c r="L865" s="144"/>
      <c r="M865" s="234"/>
      <c r="N865" s="235"/>
      <c r="O865" s="236"/>
      <c r="P865" s="243"/>
      <c r="Q865" s="63">
        <f>B865</f>
        <v>72</v>
      </c>
      <c r="R865" s="244"/>
      <c r="S865" s="243"/>
      <c r="T865" s="120"/>
    </row>
    <row r="866" spans="1:20" ht="15.75" customHeight="1" x14ac:dyDescent="0.25">
      <c r="A866" s="58">
        <v>2301</v>
      </c>
      <c r="B866" s="154"/>
      <c r="C866" s="154">
        <v>50</v>
      </c>
      <c r="D866" s="154"/>
      <c r="E866" s="154"/>
      <c r="F866" s="154"/>
      <c r="G866" s="154"/>
      <c r="H866" s="154"/>
      <c r="I866" s="154"/>
      <c r="J866" s="154"/>
      <c r="K866" s="154"/>
      <c r="L866" s="144"/>
      <c r="M866" s="237"/>
      <c r="N866" s="129"/>
      <c r="O866" s="238"/>
      <c r="P866" s="67">
        <f>IF(C866=0,"",C866/B865)</f>
        <v>0.69444444444444442</v>
      </c>
      <c r="Q866" s="68">
        <v>51</v>
      </c>
      <c r="R866" s="245">
        <f>IF(Q866=0,"",Q866/Q865)</f>
        <v>0.70833333333333337</v>
      </c>
      <c r="S866" s="245">
        <f t="shared" ref="S866:S874" si="94">IF(Q866=0,"",100%-R866)</f>
        <v>0.29166666666666663</v>
      </c>
      <c r="T866" s="120"/>
    </row>
    <row r="867" spans="1:20" ht="15.75" customHeight="1" x14ac:dyDescent="0.25">
      <c r="A867" s="58">
        <v>2302</v>
      </c>
      <c r="B867" s="154"/>
      <c r="C867" s="154"/>
      <c r="D867" s="154">
        <v>40</v>
      </c>
      <c r="E867" s="154"/>
      <c r="F867" s="154"/>
      <c r="G867" s="154"/>
      <c r="H867" s="154"/>
      <c r="I867" s="154"/>
      <c r="J867" s="154"/>
      <c r="K867" s="154"/>
      <c r="L867" s="144"/>
      <c r="M867" s="237"/>
      <c r="N867" s="129"/>
      <c r="O867" s="238"/>
      <c r="P867" s="67">
        <f>IF(D867=0,"",D867/C866)</f>
        <v>0.8</v>
      </c>
      <c r="Q867" s="68">
        <v>42</v>
      </c>
      <c r="R867" s="245">
        <f t="shared" ref="R867:R874" si="95">IF(Q867=0,"",Q867/Q866)</f>
        <v>0.82352941176470584</v>
      </c>
      <c r="S867" s="245">
        <f t="shared" si="94"/>
        <v>0.17647058823529416</v>
      </c>
      <c r="T867" s="155">
        <f>Q867/Q865</f>
        <v>0.58333333333333337</v>
      </c>
    </row>
    <row r="868" spans="1:20" ht="15.75" customHeight="1" x14ac:dyDescent="0.25">
      <c r="A868" s="58">
        <v>2401</v>
      </c>
      <c r="B868" s="154"/>
      <c r="C868" s="154"/>
      <c r="D868" s="154"/>
      <c r="E868" s="154">
        <v>38</v>
      </c>
      <c r="F868" s="154"/>
      <c r="G868" s="154"/>
      <c r="H868" s="154"/>
      <c r="I868" s="154"/>
      <c r="J868" s="154"/>
      <c r="K868" s="154"/>
      <c r="L868" s="144"/>
      <c r="M868" s="237"/>
      <c r="N868" s="129"/>
      <c r="O868" s="238"/>
      <c r="P868" s="67">
        <f>IF(E868=0,"",E868/D867)</f>
        <v>0.95</v>
      </c>
      <c r="Q868" s="68">
        <v>40</v>
      </c>
      <c r="R868" s="245">
        <f t="shared" si="95"/>
        <v>0.95238095238095233</v>
      </c>
      <c r="S868" s="245">
        <f t="shared" si="94"/>
        <v>4.7619047619047672E-2</v>
      </c>
      <c r="T868" s="120"/>
    </row>
    <row r="869" spans="1:20" ht="15.75" customHeight="1" x14ac:dyDescent="0.25">
      <c r="A869" s="58">
        <v>2402</v>
      </c>
      <c r="B869" s="154"/>
      <c r="C869" s="154"/>
      <c r="D869" s="154"/>
      <c r="E869" s="154"/>
      <c r="F869" s="154">
        <v>36</v>
      </c>
      <c r="G869" s="154"/>
      <c r="H869" s="154"/>
      <c r="I869" s="154"/>
      <c r="J869" s="154"/>
      <c r="K869" s="154"/>
      <c r="L869" s="144"/>
      <c r="M869" s="237"/>
      <c r="N869" s="129"/>
      <c r="O869" s="238"/>
      <c r="P869" s="67">
        <f>IF(F869=0,"",F869/E868)</f>
        <v>0.94736842105263153</v>
      </c>
      <c r="Q869" s="68">
        <v>38</v>
      </c>
      <c r="R869" s="245">
        <f t="shared" si="95"/>
        <v>0.95</v>
      </c>
      <c r="S869" s="245">
        <f t="shared" si="94"/>
        <v>5.0000000000000044E-2</v>
      </c>
      <c r="T869" s="120"/>
    </row>
    <row r="870" spans="1:20" ht="15.75" customHeight="1" x14ac:dyDescent="0.25">
      <c r="A870" s="58">
        <v>2501</v>
      </c>
      <c r="B870" s="154"/>
      <c r="C870" s="154"/>
      <c r="D870" s="154"/>
      <c r="E870" s="154"/>
      <c r="F870" s="154"/>
      <c r="G870" s="154">
        <v>35</v>
      </c>
      <c r="H870" s="154"/>
      <c r="I870" s="154"/>
      <c r="J870" s="154"/>
      <c r="K870" s="154"/>
      <c r="L870" s="144"/>
      <c r="M870" s="237"/>
      <c r="N870" s="129"/>
      <c r="O870" s="238"/>
      <c r="P870" s="67">
        <f>G870/F869</f>
        <v>0.97222222222222221</v>
      </c>
      <c r="Q870" s="68">
        <v>38</v>
      </c>
      <c r="R870" s="245">
        <f t="shared" si="95"/>
        <v>1</v>
      </c>
      <c r="S870" s="245">
        <f t="shared" si="94"/>
        <v>0</v>
      </c>
      <c r="T870" s="120"/>
    </row>
    <row r="871" spans="1:20" ht="15.75" customHeight="1" x14ac:dyDescent="0.25">
      <c r="A871" s="58">
        <v>2502</v>
      </c>
      <c r="B871" s="154"/>
      <c r="C871" s="154"/>
      <c r="D871" s="154"/>
      <c r="E871" s="154"/>
      <c r="F871" s="154"/>
      <c r="G871" s="154"/>
      <c r="H871" s="154">
        <v>35</v>
      </c>
      <c r="I871" s="154"/>
      <c r="J871" s="154"/>
      <c r="K871" s="154"/>
      <c r="L871" s="144"/>
      <c r="M871" s="237"/>
      <c r="N871" s="129"/>
      <c r="O871" s="238"/>
      <c r="P871" s="67">
        <f>H871/G870</f>
        <v>1</v>
      </c>
      <c r="Q871" s="68">
        <v>37</v>
      </c>
      <c r="R871" s="245">
        <f t="shared" si="95"/>
        <v>0.97368421052631582</v>
      </c>
      <c r="S871" s="245">
        <f t="shared" si="94"/>
        <v>2.6315789473684181E-2</v>
      </c>
      <c r="T871" s="120"/>
    </row>
    <row r="872" spans="1:20" ht="15.75" customHeight="1" x14ac:dyDescent="0.25">
      <c r="A872" s="58">
        <v>2601</v>
      </c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44"/>
      <c r="M872" s="237"/>
      <c r="N872" s="129"/>
      <c r="O872" s="238"/>
      <c r="P872" s="67" t="str">
        <f>IF(E872=0,"",E872/D871)</f>
        <v/>
      </c>
      <c r="Q872" s="68"/>
      <c r="R872" s="245" t="str">
        <f t="shared" si="95"/>
        <v/>
      </c>
      <c r="S872" s="245" t="str">
        <f t="shared" si="94"/>
        <v/>
      </c>
      <c r="T872" s="120"/>
    </row>
    <row r="873" spans="1:20" ht="15.75" customHeight="1" x14ac:dyDescent="0.25">
      <c r="A873" s="58">
        <v>2602</v>
      </c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44"/>
      <c r="M873" s="237"/>
      <c r="N873" s="129"/>
      <c r="O873" s="238"/>
      <c r="P873" s="178" t="str">
        <f>IF(F873=0,"",F873/E872)</f>
        <v/>
      </c>
      <c r="Q873" s="68"/>
      <c r="R873" s="245" t="str">
        <f t="shared" si="95"/>
        <v/>
      </c>
      <c r="S873" s="245" t="str">
        <f t="shared" si="94"/>
        <v/>
      </c>
      <c r="T873" s="120"/>
    </row>
    <row r="874" spans="1:20" ht="15.75" customHeight="1" x14ac:dyDescent="0.25">
      <c r="A874" s="58">
        <v>2701</v>
      </c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44"/>
      <c r="M874" s="237"/>
      <c r="N874" s="129"/>
      <c r="O874" s="239"/>
      <c r="P874" s="179" t="str">
        <f>IF(C874=0,"",C874/B873)</f>
        <v/>
      </c>
      <c r="Q874" s="177"/>
      <c r="R874" s="245" t="str">
        <f t="shared" si="95"/>
        <v/>
      </c>
      <c r="S874" s="245" t="str">
        <f t="shared" si="94"/>
        <v/>
      </c>
      <c r="T874" s="120"/>
    </row>
    <row r="875" spans="1:20" ht="15.75" customHeight="1" x14ac:dyDescent="0.25">
      <c r="A875" s="58">
        <v>2702</v>
      </c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44"/>
      <c r="M875" s="237"/>
      <c r="N875" s="129"/>
      <c r="O875" s="239"/>
      <c r="P875" s="247"/>
      <c r="Q875" s="109"/>
      <c r="R875" s="248"/>
      <c r="S875" s="247"/>
      <c r="T875" s="120"/>
    </row>
    <row r="876" spans="1:20" ht="15.75" customHeight="1" x14ac:dyDescent="0.25">
      <c r="A876" s="58">
        <v>2801</v>
      </c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44"/>
      <c r="M876" s="237"/>
      <c r="N876" s="129"/>
      <c r="O876" s="239"/>
      <c r="P876" s="129"/>
      <c r="Q876" s="239"/>
      <c r="R876" s="124"/>
      <c r="S876" s="247"/>
      <c r="T876" s="120"/>
    </row>
    <row r="877" spans="1:20" ht="15.75" customHeight="1" x14ac:dyDescent="0.25">
      <c r="A877" s="58">
        <v>2802</v>
      </c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44"/>
      <c r="M877" s="237"/>
      <c r="N877" s="129"/>
      <c r="O877" s="239"/>
      <c r="P877" s="197" t="s">
        <v>83</v>
      </c>
      <c r="Q877" s="82"/>
      <c r="R877" s="111" t="str">
        <f>IF(SUM(L870:L873)=0,"",SUM(L870:L873))</f>
        <v/>
      </c>
      <c r="S877" s="199" t="s">
        <v>11</v>
      </c>
      <c r="T877" s="120"/>
    </row>
    <row r="878" spans="1:20" ht="15.75" customHeight="1" x14ac:dyDescent="0.25">
      <c r="A878" s="58">
        <v>2901</v>
      </c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44"/>
      <c r="M878" s="237"/>
      <c r="N878" s="129"/>
      <c r="O878" s="239"/>
      <c r="P878" s="198" t="s">
        <v>85</v>
      </c>
      <c r="Q878" s="86" t="str">
        <f>IF(Q877/B865=0,"",Q877/B865)</f>
        <v/>
      </c>
      <c r="R878" s="112" t="e">
        <f>IF(Q877/R877=0,"",Q877/R877)</f>
        <v>#VALUE!</v>
      </c>
      <c r="S878" s="200" t="s">
        <v>86</v>
      </c>
      <c r="T878" s="120"/>
    </row>
    <row r="879" spans="1:20" ht="15.75" customHeight="1" x14ac:dyDescent="0.25">
      <c r="A879" s="58">
        <v>2902</v>
      </c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44"/>
      <c r="M879" s="240"/>
      <c r="N879" s="241"/>
      <c r="O879" s="242"/>
      <c r="P879" s="90"/>
      <c r="Q879" s="91"/>
      <c r="R879" s="91"/>
      <c r="S879" s="113"/>
      <c r="T879" s="120"/>
    </row>
    <row r="880" spans="1:20" ht="18" x14ac:dyDescent="0.25">
      <c r="A880" s="28"/>
      <c r="B880" s="335" t="s">
        <v>111</v>
      </c>
      <c r="C880" s="335"/>
      <c r="D880" s="335"/>
      <c r="E880" s="335"/>
      <c r="F880" s="335"/>
      <c r="G880" s="335"/>
      <c r="H880" s="335"/>
      <c r="I880" s="335"/>
      <c r="J880" s="335"/>
      <c r="K880" s="335"/>
      <c r="L880" s="93">
        <f>SUM(L873:L876)</f>
        <v>0</v>
      </c>
      <c r="M880" s="94" t="str">
        <f>IF(L873=0,"",L873/B864)</f>
        <v/>
      </c>
      <c r="N880" s="94" t="str">
        <f>IF(L880=0,"",L880/B864)</f>
        <v/>
      </c>
      <c r="O880" s="94" t="e">
        <f>N880-M880</f>
        <v>#VALUE!</v>
      </c>
      <c r="P880" s="3"/>
      <c r="Q880" s="29"/>
      <c r="R880" s="22"/>
      <c r="S880" s="3"/>
      <c r="T880" s="120"/>
    </row>
    <row r="881" spans="1:20" ht="12.75" customHeight="1" x14ac:dyDescent="0.25">
      <c r="A881" s="28"/>
      <c r="B881" s="29"/>
      <c r="C881" s="29"/>
      <c r="D881" s="29"/>
      <c r="E881" s="29"/>
      <c r="F881" s="132"/>
      <c r="G881" s="132"/>
      <c r="H881" s="132"/>
      <c r="I881" s="132"/>
      <c r="J881" s="132"/>
      <c r="K881" s="132"/>
      <c r="L881" s="133"/>
      <c r="M881" s="134"/>
      <c r="N881" s="134"/>
      <c r="O881" s="134"/>
      <c r="P881" s="3"/>
      <c r="Q881" s="29"/>
      <c r="R881" s="22"/>
      <c r="S881" s="3"/>
      <c r="T881" s="120"/>
    </row>
    <row r="882" spans="1:20" ht="12.75" customHeight="1" x14ac:dyDescent="0.25">
      <c r="A882" s="28"/>
      <c r="B882" s="29"/>
      <c r="C882" s="29"/>
      <c r="D882" s="29"/>
      <c r="E882" s="29"/>
      <c r="F882" s="132"/>
      <c r="G882" s="132"/>
      <c r="H882" s="132"/>
      <c r="I882" s="132"/>
      <c r="J882" s="132"/>
      <c r="K882" s="132"/>
      <c r="L882" s="133"/>
      <c r="M882" s="134"/>
      <c r="N882" s="134"/>
      <c r="O882" s="134"/>
      <c r="P882" s="3"/>
      <c r="Q882" s="29"/>
      <c r="R882" s="22"/>
      <c r="S882" s="3"/>
      <c r="T882" s="120"/>
    </row>
    <row r="883" spans="1:20" ht="26.25" x14ac:dyDescent="0.4">
      <c r="A883" s="164"/>
      <c r="B883" s="307" t="s">
        <v>99</v>
      </c>
      <c r="C883" s="307"/>
      <c r="D883" s="307"/>
      <c r="E883" s="307"/>
      <c r="F883" s="307"/>
      <c r="G883" s="307"/>
      <c r="H883" s="307"/>
      <c r="I883" s="307"/>
      <c r="J883" s="307"/>
      <c r="K883" s="307"/>
      <c r="L883" s="223" t="s">
        <v>142</v>
      </c>
      <c r="M883" s="3"/>
      <c r="N883" s="3"/>
      <c r="O883" s="29"/>
      <c r="P883" s="3"/>
      <c r="Q883" s="29"/>
      <c r="R883" s="29"/>
      <c r="S883" s="29"/>
      <c r="T883" s="120"/>
    </row>
    <row r="884" spans="1:20" ht="20.25" x14ac:dyDescent="0.2">
      <c r="A884" s="319" t="s">
        <v>10</v>
      </c>
      <c r="B884" s="301" t="s">
        <v>100</v>
      </c>
      <c r="C884" s="302"/>
      <c r="D884" s="302"/>
      <c r="E884" s="302"/>
      <c r="F884" s="302"/>
      <c r="G884" s="302"/>
      <c r="H884" s="302"/>
      <c r="I884" s="302"/>
      <c r="J884" s="302"/>
      <c r="K884" s="303"/>
      <c r="L884" s="304" t="s">
        <v>11</v>
      </c>
      <c r="M884" s="296" t="s">
        <v>3</v>
      </c>
      <c r="N884" s="296" t="s">
        <v>4</v>
      </c>
      <c r="O884" s="306" t="s">
        <v>5</v>
      </c>
      <c r="P884" s="296" t="s">
        <v>6</v>
      </c>
      <c r="Q884" s="294" t="s">
        <v>7</v>
      </c>
      <c r="R884" s="294" t="s">
        <v>8</v>
      </c>
      <c r="S884" s="296" t="s">
        <v>101</v>
      </c>
      <c r="T884" s="120"/>
    </row>
    <row r="885" spans="1:20" ht="15.75" x14ac:dyDescent="0.25">
      <c r="A885" s="320"/>
      <c r="B885" s="58" t="s">
        <v>102</v>
      </c>
      <c r="C885" s="58" t="s">
        <v>103</v>
      </c>
      <c r="D885" s="58" t="s">
        <v>104</v>
      </c>
      <c r="E885" s="58" t="s">
        <v>105</v>
      </c>
      <c r="F885" s="58" t="s">
        <v>106</v>
      </c>
      <c r="G885" s="58" t="s">
        <v>107</v>
      </c>
      <c r="H885" s="58" t="s">
        <v>108</v>
      </c>
      <c r="I885" s="58" t="s">
        <v>109</v>
      </c>
      <c r="J885" s="58" t="s">
        <v>110</v>
      </c>
      <c r="K885" s="58" t="s">
        <v>135</v>
      </c>
      <c r="L885" s="305"/>
      <c r="M885" s="295"/>
      <c r="N885" s="295"/>
      <c r="O885" s="295"/>
      <c r="P885" s="295"/>
      <c r="Q885" s="295"/>
      <c r="R885" s="295"/>
      <c r="S885" s="295"/>
      <c r="T885" s="120"/>
    </row>
    <row r="886" spans="1:20" ht="15.75" customHeight="1" x14ac:dyDescent="0.25">
      <c r="A886" s="58">
        <v>2301</v>
      </c>
      <c r="B886" s="154">
        <v>16</v>
      </c>
      <c r="C886" s="154"/>
      <c r="D886" s="154"/>
      <c r="E886" s="154"/>
      <c r="F886" s="154"/>
      <c r="G886" s="154"/>
      <c r="H886" s="154"/>
      <c r="I886" s="154"/>
      <c r="J886" s="154"/>
      <c r="K886" s="154"/>
      <c r="L886" s="144"/>
      <c r="M886" s="234"/>
      <c r="N886" s="235"/>
      <c r="O886" s="236"/>
      <c r="P886" s="243"/>
      <c r="Q886" s="63">
        <f>B886</f>
        <v>16</v>
      </c>
      <c r="R886" s="244"/>
      <c r="S886" s="243"/>
      <c r="T886" s="120"/>
    </row>
    <row r="887" spans="1:20" ht="15.75" customHeight="1" x14ac:dyDescent="0.25">
      <c r="A887" s="58">
        <v>2302</v>
      </c>
      <c r="B887" s="154"/>
      <c r="C887" s="154">
        <v>14</v>
      </c>
      <c r="D887" s="154"/>
      <c r="E887" s="154"/>
      <c r="F887" s="154"/>
      <c r="G887" s="154"/>
      <c r="H887" s="154"/>
      <c r="I887" s="154"/>
      <c r="J887" s="154"/>
      <c r="K887" s="154"/>
      <c r="L887" s="144"/>
      <c r="M887" s="237"/>
      <c r="N887" s="129"/>
      <c r="O887" s="238"/>
      <c r="P887" s="67">
        <f>IF(C887=0,"",C887/B886)</f>
        <v>0.875</v>
      </c>
      <c r="Q887" s="68">
        <v>14</v>
      </c>
      <c r="R887" s="245">
        <f>IF(Q887=0,"",Q887/Q886)</f>
        <v>0.875</v>
      </c>
      <c r="S887" s="245">
        <f t="shared" ref="S887:S895" si="96">IF(Q887=0,"",100%-R887)</f>
        <v>0.125</v>
      </c>
      <c r="T887" s="120"/>
    </row>
    <row r="888" spans="1:20" ht="15.75" customHeight="1" x14ac:dyDescent="0.25">
      <c r="A888" s="58">
        <v>2401</v>
      </c>
      <c r="B888" s="154"/>
      <c r="C888" s="154"/>
      <c r="D888" s="154">
        <v>11</v>
      </c>
      <c r="E888" s="154"/>
      <c r="F888" s="154"/>
      <c r="G888" s="154"/>
      <c r="H888" s="154"/>
      <c r="I888" s="154"/>
      <c r="J888" s="154"/>
      <c r="K888" s="154"/>
      <c r="L888" s="144"/>
      <c r="M888" s="237"/>
      <c r="N888" s="129"/>
      <c r="O888" s="238"/>
      <c r="P888" s="67">
        <f>IF(D888=0,"",D888/C887)</f>
        <v>0.7857142857142857</v>
      </c>
      <c r="Q888" s="68">
        <v>14</v>
      </c>
      <c r="R888" s="245">
        <f t="shared" ref="R888:R889" si="97">IF(Q888=0,"",Q888/Q887)</f>
        <v>1</v>
      </c>
      <c r="S888" s="245">
        <f t="shared" si="96"/>
        <v>0</v>
      </c>
      <c r="T888" s="155">
        <f>Q888/Q886</f>
        <v>0.875</v>
      </c>
    </row>
    <row r="889" spans="1:20" ht="15.75" customHeight="1" x14ac:dyDescent="0.25">
      <c r="A889" s="58">
        <v>2402</v>
      </c>
      <c r="B889" s="154"/>
      <c r="C889" s="154"/>
      <c r="D889" s="154"/>
      <c r="E889" s="154">
        <v>11</v>
      </c>
      <c r="F889" s="154"/>
      <c r="G889" s="154"/>
      <c r="H889" s="154"/>
      <c r="I889" s="154"/>
      <c r="J889" s="154"/>
      <c r="K889" s="154"/>
      <c r="L889" s="144"/>
      <c r="M889" s="237"/>
      <c r="N889" s="129"/>
      <c r="O889" s="238"/>
      <c r="P889" s="67">
        <f>IF(E889=0,"",E889/D888)</f>
        <v>1</v>
      </c>
      <c r="Q889" s="68">
        <v>12</v>
      </c>
      <c r="R889" s="245">
        <f t="shared" si="97"/>
        <v>0.8571428571428571</v>
      </c>
      <c r="S889" s="245">
        <f t="shared" si="96"/>
        <v>0.1428571428571429</v>
      </c>
      <c r="T889" s="120"/>
    </row>
    <row r="890" spans="1:20" ht="15.75" customHeight="1" x14ac:dyDescent="0.25">
      <c r="A890" s="58">
        <v>2501</v>
      </c>
      <c r="B890" s="154"/>
      <c r="C890" s="154"/>
      <c r="D890" s="154"/>
      <c r="E890" s="154"/>
      <c r="F890" s="154">
        <v>9</v>
      </c>
      <c r="G890" s="154"/>
      <c r="H890" s="154"/>
      <c r="I890" s="154"/>
      <c r="J890" s="154"/>
      <c r="K890" s="154"/>
      <c r="L890" s="144"/>
      <c r="M890" s="237"/>
      <c r="N890" s="129"/>
      <c r="O890" s="238"/>
      <c r="P890" s="67">
        <f>IF(F890=0,"",F890/E889)</f>
        <v>0.81818181818181823</v>
      </c>
      <c r="Q890" s="68">
        <v>11</v>
      </c>
      <c r="R890" s="245">
        <f t="shared" ref="R890:R895" si="98">IF(Q890=0,"",Q890/Q889)</f>
        <v>0.91666666666666663</v>
      </c>
      <c r="S890" s="245">
        <f t="shared" si="96"/>
        <v>8.333333333333337E-2</v>
      </c>
      <c r="T890" s="120"/>
    </row>
    <row r="891" spans="1:20" ht="15.75" customHeight="1" x14ac:dyDescent="0.25">
      <c r="A891" s="58">
        <v>2502</v>
      </c>
      <c r="B891" s="154"/>
      <c r="C891" s="154"/>
      <c r="D891" s="154"/>
      <c r="E891" s="154"/>
      <c r="F891" s="154"/>
      <c r="G891" s="154">
        <v>7</v>
      </c>
      <c r="H891" s="154"/>
      <c r="I891" s="154"/>
      <c r="J891" s="154"/>
      <c r="K891" s="154"/>
      <c r="L891" s="144"/>
      <c r="M891" s="237"/>
      <c r="N891" s="129"/>
      <c r="O891" s="238"/>
      <c r="P891" s="67">
        <f>G891/F890</f>
        <v>0.77777777777777779</v>
      </c>
      <c r="Q891" s="68">
        <v>8</v>
      </c>
      <c r="R891" s="245">
        <f t="shared" si="98"/>
        <v>0.72727272727272729</v>
      </c>
      <c r="S891" s="245">
        <f t="shared" si="96"/>
        <v>0.27272727272727271</v>
      </c>
      <c r="T891" s="120"/>
    </row>
    <row r="892" spans="1:20" ht="15.75" customHeight="1" x14ac:dyDescent="0.25">
      <c r="A892" s="58">
        <v>2601</v>
      </c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44"/>
      <c r="M892" s="237"/>
      <c r="N892" s="129"/>
      <c r="O892" s="238"/>
      <c r="P892" s="67" t="str">
        <f>IF(D892=0,"",D892/C891)</f>
        <v/>
      </c>
      <c r="Q892" s="68"/>
      <c r="R892" s="245" t="str">
        <f t="shared" si="98"/>
        <v/>
      </c>
      <c r="S892" s="245" t="str">
        <f t="shared" si="96"/>
        <v/>
      </c>
      <c r="T892" s="120"/>
    </row>
    <row r="893" spans="1:20" ht="15.75" customHeight="1" x14ac:dyDescent="0.25">
      <c r="A893" s="58">
        <v>2602</v>
      </c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44"/>
      <c r="M893" s="237"/>
      <c r="N893" s="129"/>
      <c r="O893" s="238"/>
      <c r="P893" s="67" t="str">
        <f>IF(E893=0,"",E893/D892)</f>
        <v/>
      </c>
      <c r="Q893" s="68"/>
      <c r="R893" s="245" t="str">
        <f t="shared" si="98"/>
        <v/>
      </c>
      <c r="S893" s="245" t="str">
        <f t="shared" si="96"/>
        <v/>
      </c>
      <c r="T893" s="120"/>
    </row>
    <row r="894" spans="1:20" ht="15.75" customHeight="1" x14ac:dyDescent="0.25">
      <c r="A894" s="58">
        <v>2701</v>
      </c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44"/>
      <c r="M894" s="237"/>
      <c r="N894" s="129"/>
      <c r="O894" s="238"/>
      <c r="P894" s="178" t="str">
        <f>IF(F894=0,"",F894/E893)</f>
        <v/>
      </c>
      <c r="Q894" s="68"/>
      <c r="R894" s="245" t="str">
        <f t="shared" si="98"/>
        <v/>
      </c>
      <c r="S894" s="245" t="str">
        <f t="shared" si="96"/>
        <v/>
      </c>
      <c r="T894" s="120"/>
    </row>
    <row r="895" spans="1:20" ht="15.75" customHeight="1" x14ac:dyDescent="0.25">
      <c r="A895" s="58">
        <v>2702</v>
      </c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44"/>
      <c r="M895" s="237"/>
      <c r="N895" s="129"/>
      <c r="O895" s="239"/>
      <c r="P895" s="179" t="str">
        <f>IF(C895=0,"",C895/B894)</f>
        <v/>
      </c>
      <c r="Q895" s="177"/>
      <c r="R895" s="245" t="str">
        <f t="shared" si="98"/>
        <v/>
      </c>
      <c r="S895" s="245" t="str">
        <f t="shared" si="96"/>
        <v/>
      </c>
      <c r="T895" s="120"/>
    </row>
    <row r="896" spans="1:20" ht="15.75" customHeight="1" x14ac:dyDescent="0.25">
      <c r="A896" s="58">
        <v>2801</v>
      </c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44"/>
      <c r="M896" s="237"/>
      <c r="N896" s="129"/>
      <c r="O896" s="239"/>
      <c r="P896" s="247"/>
      <c r="Q896" s="109"/>
      <c r="R896" s="248"/>
      <c r="S896" s="247"/>
      <c r="T896" s="120"/>
    </row>
    <row r="897" spans="1:20" ht="15.75" customHeight="1" x14ac:dyDescent="0.25">
      <c r="A897" s="58">
        <v>2802</v>
      </c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44"/>
      <c r="M897" s="237"/>
      <c r="N897" s="129"/>
      <c r="O897" s="239"/>
      <c r="P897" s="129"/>
      <c r="Q897" s="239"/>
      <c r="R897" s="124"/>
      <c r="S897" s="247"/>
      <c r="T897" s="120"/>
    </row>
    <row r="898" spans="1:20" ht="15.75" customHeight="1" x14ac:dyDescent="0.25">
      <c r="A898" s="58">
        <v>2901</v>
      </c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44"/>
      <c r="M898" s="237"/>
      <c r="N898" s="129"/>
      <c r="O898" s="239"/>
      <c r="P898" s="197" t="s">
        <v>83</v>
      </c>
      <c r="Q898" s="82"/>
      <c r="R898" s="111" t="str">
        <f>IF(SUM(L891:L894)=0,"",SUM(L891:L894))</f>
        <v/>
      </c>
      <c r="S898" s="199" t="s">
        <v>11</v>
      </c>
      <c r="T898" s="120"/>
    </row>
    <row r="899" spans="1:20" ht="15.75" customHeight="1" x14ac:dyDescent="0.25">
      <c r="A899" s="58">
        <v>2902</v>
      </c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44"/>
      <c r="M899" s="237"/>
      <c r="N899" s="129"/>
      <c r="O899" s="239"/>
      <c r="P899" s="198" t="s">
        <v>85</v>
      </c>
      <c r="Q899" s="86" t="str">
        <f>IF(Q898/B886=0,"",Q898/B886)</f>
        <v/>
      </c>
      <c r="R899" s="112" t="e">
        <f>IF(Q898/R898=0,"",Q898/R898)</f>
        <v>#VALUE!</v>
      </c>
      <c r="S899" s="200" t="s">
        <v>86</v>
      </c>
      <c r="T899" s="120"/>
    </row>
    <row r="900" spans="1:20" ht="15.75" customHeight="1" x14ac:dyDescent="0.25">
      <c r="A900" s="58">
        <v>3001</v>
      </c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44"/>
      <c r="M900" s="240"/>
      <c r="N900" s="241"/>
      <c r="O900" s="242"/>
      <c r="P900" s="90"/>
      <c r="Q900" s="91"/>
      <c r="R900" s="91"/>
      <c r="S900" s="113"/>
      <c r="T900" s="120"/>
    </row>
    <row r="901" spans="1:20" ht="18" x14ac:dyDescent="0.25">
      <c r="A901" s="28"/>
      <c r="B901" s="335" t="s">
        <v>111</v>
      </c>
      <c r="C901" s="335"/>
      <c r="D901" s="335"/>
      <c r="E901" s="335"/>
      <c r="F901" s="335"/>
      <c r="G901" s="335"/>
      <c r="H901" s="335"/>
      <c r="I901" s="335"/>
      <c r="J901" s="335"/>
      <c r="K901" s="335"/>
      <c r="L901" s="93">
        <f>SUM(L894:L897)</f>
        <v>0</v>
      </c>
      <c r="M901" s="94" t="str">
        <f>IF(L894=0,"",L894/B885)</f>
        <v/>
      </c>
      <c r="N901" s="94" t="str">
        <f>IF(L901=0,"",L901/B885)</f>
        <v/>
      </c>
      <c r="O901" s="94" t="e">
        <f>N901-M901</f>
        <v>#VALUE!</v>
      </c>
      <c r="P901" s="3"/>
      <c r="Q901" s="29"/>
      <c r="R901" s="22"/>
      <c r="S901" s="3"/>
      <c r="T901" s="120"/>
    </row>
    <row r="902" spans="1:20" ht="12.75" customHeight="1" x14ac:dyDescent="0.25">
      <c r="A902" s="28"/>
      <c r="B902" s="29"/>
      <c r="C902" s="29"/>
      <c r="D902" s="29"/>
      <c r="E902" s="29"/>
      <c r="F902" s="132"/>
      <c r="G902" s="132"/>
      <c r="H902" s="132"/>
      <c r="I902" s="132"/>
      <c r="J902" s="132"/>
      <c r="K902" s="132"/>
      <c r="L902" s="133"/>
      <c r="M902" s="134"/>
      <c r="N902" s="134"/>
      <c r="O902" s="134"/>
      <c r="P902" s="3"/>
      <c r="Q902" s="29"/>
      <c r="R902" s="22"/>
      <c r="S902" s="3"/>
      <c r="T902" s="120"/>
    </row>
    <row r="903" spans="1:20" ht="12.75" customHeight="1" x14ac:dyDescent="0.25">
      <c r="A903" s="28"/>
      <c r="B903" s="29"/>
      <c r="C903" s="29"/>
      <c r="D903" s="29"/>
      <c r="E903" s="29"/>
      <c r="F903" s="132"/>
      <c r="G903" s="132"/>
      <c r="H903" s="132"/>
      <c r="I903" s="132"/>
      <c r="J903" s="132"/>
      <c r="K903" s="132"/>
      <c r="L903" s="133"/>
      <c r="M903" s="134"/>
      <c r="N903" s="134"/>
      <c r="O903" s="134"/>
      <c r="P903" s="3"/>
      <c r="Q903" s="29"/>
      <c r="R903" s="22"/>
      <c r="S903" s="3"/>
      <c r="T903" s="120"/>
    </row>
    <row r="904" spans="1:20" ht="26.25" x14ac:dyDescent="0.4">
      <c r="A904" s="164"/>
      <c r="B904" s="307" t="s">
        <v>99</v>
      </c>
      <c r="C904" s="307"/>
      <c r="D904" s="307"/>
      <c r="E904" s="307"/>
      <c r="F904" s="307"/>
      <c r="G904" s="307"/>
      <c r="H904" s="307"/>
      <c r="I904" s="307"/>
      <c r="J904" s="307"/>
      <c r="K904" s="307"/>
      <c r="L904" s="223" t="s">
        <v>143</v>
      </c>
      <c r="M904" s="3"/>
      <c r="N904" s="3"/>
      <c r="O904" s="29"/>
      <c r="P904" s="3"/>
      <c r="Q904" s="29"/>
      <c r="R904" s="29"/>
      <c r="S904" s="29"/>
      <c r="T904" s="120"/>
    </row>
    <row r="905" spans="1:20" ht="20.25" x14ac:dyDescent="0.2">
      <c r="A905" s="319" t="s">
        <v>10</v>
      </c>
      <c r="B905" s="301" t="s">
        <v>100</v>
      </c>
      <c r="C905" s="302"/>
      <c r="D905" s="302"/>
      <c r="E905" s="302"/>
      <c r="F905" s="302"/>
      <c r="G905" s="302"/>
      <c r="H905" s="302"/>
      <c r="I905" s="302"/>
      <c r="J905" s="302"/>
      <c r="K905" s="303"/>
      <c r="L905" s="304" t="s">
        <v>11</v>
      </c>
      <c r="M905" s="296" t="s">
        <v>3</v>
      </c>
      <c r="N905" s="296" t="s">
        <v>4</v>
      </c>
      <c r="O905" s="306" t="s">
        <v>5</v>
      </c>
      <c r="P905" s="296" t="s">
        <v>6</v>
      </c>
      <c r="Q905" s="294" t="s">
        <v>7</v>
      </c>
      <c r="R905" s="294" t="s">
        <v>8</v>
      </c>
      <c r="S905" s="296" t="s">
        <v>101</v>
      </c>
      <c r="T905" s="120"/>
    </row>
    <row r="906" spans="1:20" ht="15.75" x14ac:dyDescent="0.25">
      <c r="A906" s="320"/>
      <c r="B906" s="58" t="s">
        <v>102</v>
      </c>
      <c r="C906" s="58" t="s">
        <v>103</v>
      </c>
      <c r="D906" s="58" t="s">
        <v>104</v>
      </c>
      <c r="E906" s="58" t="s">
        <v>105</v>
      </c>
      <c r="F906" s="58" t="s">
        <v>106</v>
      </c>
      <c r="G906" s="58" t="s">
        <v>107</v>
      </c>
      <c r="H906" s="58" t="s">
        <v>108</v>
      </c>
      <c r="I906" s="58" t="s">
        <v>109</v>
      </c>
      <c r="J906" s="58" t="s">
        <v>110</v>
      </c>
      <c r="K906" s="58" t="s">
        <v>135</v>
      </c>
      <c r="L906" s="305"/>
      <c r="M906" s="295"/>
      <c r="N906" s="295"/>
      <c r="O906" s="295"/>
      <c r="P906" s="295"/>
      <c r="Q906" s="295"/>
      <c r="R906" s="295"/>
      <c r="S906" s="295"/>
      <c r="T906" s="120"/>
    </row>
    <row r="907" spans="1:20" ht="15.75" customHeight="1" x14ac:dyDescent="0.25">
      <c r="A907" s="58">
        <v>2302</v>
      </c>
      <c r="B907" s="154">
        <v>35</v>
      </c>
      <c r="C907" s="154"/>
      <c r="D907" s="154"/>
      <c r="E907" s="154"/>
      <c r="F907" s="154"/>
      <c r="G907" s="154"/>
      <c r="H907" s="154"/>
      <c r="I907" s="154"/>
      <c r="J907" s="154"/>
      <c r="K907" s="154"/>
      <c r="L907" s="144"/>
      <c r="M907" s="234"/>
      <c r="N907" s="235"/>
      <c r="O907" s="236"/>
      <c r="P907" s="243"/>
      <c r="Q907" s="63">
        <f>B907</f>
        <v>35</v>
      </c>
      <c r="R907" s="244"/>
      <c r="S907" s="243"/>
      <c r="T907" s="120"/>
    </row>
    <row r="908" spans="1:20" ht="15.75" customHeight="1" x14ac:dyDescent="0.25">
      <c r="A908" s="58">
        <v>2401</v>
      </c>
      <c r="B908" s="154"/>
      <c r="C908" s="154">
        <v>26</v>
      </c>
      <c r="D908" s="154"/>
      <c r="E908" s="154"/>
      <c r="F908" s="154"/>
      <c r="G908" s="154"/>
      <c r="H908" s="154"/>
      <c r="I908" s="154"/>
      <c r="J908" s="154"/>
      <c r="K908" s="154"/>
      <c r="L908" s="144"/>
      <c r="M908" s="237"/>
      <c r="N908" s="129"/>
      <c r="O908" s="238"/>
      <c r="P908" s="67">
        <f>IF(C908=0,"",C908/B907)</f>
        <v>0.74285714285714288</v>
      </c>
      <c r="Q908" s="68">
        <v>26</v>
      </c>
      <c r="R908" s="245">
        <f>IF(Q908=0,"",Q908/Q907)</f>
        <v>0.74285714285714288</v>
      </c>
      <c r="S908" s="245">
        <f t="shared" ref="S908:S916" si="99">IF(Q908=0,"",100%-R908)</f>
        <v>0.25714285714285712</v>
      </c>
      <c r="T908" s="120"/>
    </row>
    <row r="909" spans="1:20" ht="15.75" customHeight="1" x14ac:dyDescent="0.25">
      <c r="A909" s="58">
        <v>2402</v>
      </c>
      <c r="B909" s="154"/>
      <c r="C909" s="154"/>
      <c r="D909" s="154">
        <v>18</v>
      </c>
      <c r="E909" s="154"/>
      <c r="F909" s="154"/>
      <c r="G909" s="154"/>
      <c r="H909" s="154"/>
      <c r="I909" s="154"/>
      <c r="J909" s="154"/>
      <c r="K909" s="154"/>
      <c r="L909" s="144"/>
      <c r="M909" s="237"/>
      <c r="N909" s="129"/>
      <c r="O909" s="238"/>
      <c r="P909" s="67">
        <f>IF(D909=0,"",D909/C908)</f>
        <v>0.69230769230769229</v>
      </c>
      <c r="Q909" s="68">
        <v>24</v>
      </c>
      <c r="R909" s="245">
        <f t="shared" ref="R909:R911" si="100">IF(Q909=0,"",Q909/Q908)</f>
        <v>0.92307692307692313</v>
      </c>
      <c r="S909" s="245">
        <f t="shared" ref="S909:S911" si="101">IF(Q909=0,"",100%-R909)</f>
        <v>7.6923076923076872E-2</v>
      </c>
      <c r="T909" s="155">
        <f>Q909/Q907</f>
        <v>0.68571428571428572</v>
      </c>
    </row>
    <row r="910" spans="1:20" ht="15.75" customHeight="1" x14ac:dyDescent="0.25">
      <c r="A910" s="58">
        <v>2501</v>
      </c>
      <c r="B910" s="154"/>
      <c r="C910" s="154"/>
      <c r="D910" s="154"/>
      <c r="E910" s="154">
        <v>17</v>
      </c>
      <c r="F910" s="154"/>
      <c r="G910" s="154"/>
      <c r="H910" s="154"/>
      <c r="I910" s="154"/>
      <c r="J910" s="154"/>
      <c r="K910" s="154"/>
      <c r="L910" s="144"/>
      <c r="M910" s="237"/>
      <c r="N910" s="129"/>
      <c r="O910" s="238"/>
      <c r="P910" s="67">
        <f>IF(E910=0,"",E910/D909)</f>
        <v>0.94444444444444442</v>
      </c>
      <c r="Q910" s="68">
        <v>22</v>
      </c>
      <c r="R910" s="245">
        <f t="shared" si="100"/>
        <v>0.91666666666666663</v>
      </c>
      <c r="S910" s="245">
        <f t="shared" si="101"/>
        <v>8.333333333333337E-2</v>
      </c>
      <c r="T910" s="120"/>
    </row>
    <row r="911" spans="1:20" ht="15.75" customHeight="1" x14ac:dyDescent="0.25">
      <c r="A911" s="58">
        <v>2502</v>
      </c>
      <c r="B911" s="154"/>
      <c r="C911" s="154"/>
      <c r="D911" s="154"/>
      <c r="E911" s="154"/>
      <c r="F911" s="154">
        <v>17</v>
      </c>
      <c r="G911" s="154"/>
      <c r="H911" s="154"/>
      <c r="I911" s="154"/>
      <c r="J911" s="154"/>
      <c r="K911" s="154"/>
      <c r="L911" s="144"/>
      <c r="M911" s="237"/>
      <c r="N911" s="129"/>
      <c r="O911" s="238"/>
      <c r="P911" s="67">
        <f>IF(F911=0,"",F911/E910)</f>
        <v>1</v>
      </c>
      <c r="Q911" s="68">
        <v>21</v>
      </c>
      <c r="R911" s="245">
        <f t="shared" si="100"/>
        <v>0.95454545454545459</v>
      </c>
      <c r="S911" s="245">
        <f t="shared" si="101"/>
        <v>4.5454545454545414E-2</v>
      </c>
      <c r="T911" s="120"/>
    </row>
    <row r="912" spans="1:20" ht="15.75" customHeight="1" x14ac:dyDescent="0.25">
      <c r="A912" s="58">
        <v>2601</v>
      </c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44"/>
      <c r="M912" s="237"/>
      <c r="N912" s="129"/>
      <c r="O912" s="238"/>
      <c r="P912" s="67" t="str">
        <f>IF(C912=0,"",C912/B911)</f>
        <v/>
      </c>
      <c r="Q912" s="68"/>
      <c r="R912" s="245" t="str">
        <f t="shared" ref="R912:R916" si="102">IF(Q912=0,"",Q912/Q911)</f>
        <v/>
      </c>
      <c r="S912" s="245" t="str">
        <f t="shared" si="99"/>
        <v/>
      </c>
      <c r="T912" s="120"/>
    </row>
    <row r="913" spans="1:20" ht="15.75" customHeight="1" x14ac:dyDescent="0.25">
      <c r="A913" s="58">
        <v>2602</v>
      </c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44"/>
      <c r="M913" s="237"/>
      <c r="N913" s="129"/>
      <c r="O913" s="238"/>
      <c r="P913" s="67" t="str">
        <f>IF(D913=0,"",D913/C912)</f>
        <v/>
      </c>
      <c r="Q913" s="68"/>
      <c r="R913" s="245" t="str">
        <f t="shared" si="102"/>
        <v/>
      </c>
      <c r="S913" s="245" t="str">
        <f t="shared" si="99"/>
        <v/>
      </c>
      <c r="T913" s="120"/>
    </row>
    <row r="914" spans="1:20" ht="15.75" customHeight="1" x14ac:dyDescent="0.25">
      <c r="A914" s="58">
        <v>2701</v>
      </c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44"/>
      <c r="M914" s="237"/>
      <c r="N914" s="129"/>
      <c r="O914" s="238"/>
      <c r="P914" s="67" t="str">
        <f>IF(E914=0,"",E914/D913)</f>
        <v/>
      </c>
      <c r="Q914" s="68"/>
      <c r="R914" s="245" t="str">
        <f t="shared" si="102"/>
        <v/>
      </c>
      <c r="S914" s="245" t="str">
        <f t="shared" si="99"/>
        <v/>
      </c>
      <c r="T914" s="120"/>
    </row>
    <row r="915" spans="1:20" ht="15.75" customHeight="1" x14ac:dyDescent="0.25">
      <c r="A915" s="58">
        <v>2702</v>
      </c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44"/>
      <c r="M915" s="237"/>
      <c r="N915" s="129"/>
      <c r="O915" s="238"/>
      <c r="P915" s="178" t="str">
        <f>IF(F915=0,"",F915/E914)</f>
        <v/>
      </c>
      <c r="Q915" s="68"/>
      <c r="R915" s="245" t="str">
        <f t="shared" si="102"/>
        <v/>
      </c>
      <c r="S915" s="245" t="str">
        <f t="shared" si="99"/>
        <v/>
      </c>
      <c r="T915" s="120"/>
    </row>
    <row r="916" spans="1:20" ht="15.75" customHeight="1" x14ac:dyDescent="0.25">
      <c r="A916" s="58">
        <v>2801</v>
      </c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44"/>
      <c r="M916" s="237"/>
      <c r="N916" s="129"/>
      <c r="O916" s="239"/>
      <c r="P916" s="179" t="str">
        <f>IF(C916=0,"",C916/B915)</f>
        <v/>
      </c>
      <c r="Q916" s="177"/>
      <c r="R916" s="245" t="str">
        <f t="shared" si="102"/>
        <v/>
      </c>
      <c r="S916" s="245" t="str">
        <f t="shared" si="99"/>
        <v/>
      </c>
      <c r="T916" s="120"/>
    </row>
    <row r="917" spans="1:20" ht="15.75" customHeight="1" x14ac:dyDescent="0.25">
      <c r="A917" s="58">
        <v>2802</v>
      </c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44"/>
      <c r="M917" s="237"/>
      <c r="N917" s="129"/>
      <c r="O917" s="239"/>
      <c r="P917" s="247"/>
      <c r="Q917" s="109"/>
      <c r="R917" s="248"/>
      <c r="S917" s="247"/>
      <c r="T917" s="120"/>
    </row>
    <row r="918" spans="1:20" ht="15.75" customHeight="1" x14ac:dyDescent="0.25">
      <c r="A918" s="58">
        <v>2901</v>
      </c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44"/>
      <c r="M918" s="237"/>
      <c r="N918" s="129"/>
      <c r="O918" s="239"/>
      <c r="P918" s="129"/>
      <c r="Q918" s="239"/>
      <c r="R918" s="124"/>
      <c r="S918" s="247"/>
      <c r="T918" s="120"/>
    </row>
    <row r="919" spans="1:20" ht="15.75" customHeight="1" x14ac:dyDescent="0.25">
      <c r="A919" s="58">
        <v>2902</v>
      </c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44"/>
      <c r="M919" s="237"/>
      <c r="N919" s="129"/>
      <c r="O919" s="239"/>
      <c r="P919" s="197" t="s">
        <v>83</v>
      </c>
      <c r="Q919" s="82"/>
      <c r="R919" s="111" t="str">
        <f>IF(SUM(L912:L915)=0,"",SUM(L912:L915))</f>
        <v/>
      </c>
      <c r="S919" s="199" t="s">
        <v>11</v>
      </c>
      <c r="T919" s="120"/>
    </row>
    <row r="920" spans="1:20" ht="15.75" customHeight="1" x14ac:dyDescent="0.25">
      <c r="A920" s="58">
        <v>3001</v>
      </c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44"/>
      <c r="M920" s="237"/>
      <c r="N920" s="129"/>
      <c r="O920" s="239"/>
      <c r="P920" s="198" t="s">
        <v>85</v>
      </c>
      <c r="Q920" s="86" t="str">
        <f>IF(Q919/B907=0,"",Q919/B907)</f>
        <v/>
      </c>
      <c r="R920" s="112" t="e">
        <f>IF(Q919/R919=0,"",Q919/R919)</f>
        <v>#VALUE!</v>
      </c>
      <c r="S920" s="200" t="s">
        <v>86</v>
      </c>
      <c r="T920" s="120"/>
    </row>
    <row r="921" spans="1:20" ht="15.75" x14ac:dyDescent="0.25">
      <c r="A921" s="58">
        <v>3002</v>
      </c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44"/>
      <c r="M921" s="240"/>
      <c r="N921" s="241"/>
      <c r="O921" s="242"/>
      <c r="P921" s="90"/>
      <c r="Q921" s="91"/>
      <c r="R921" s="91"/>
      <c r="S921" s="113"/>
      <c r="T921" s="120"/>
    </row>
    <row r="922" spans="1:20" ht="18" x14ac:dyDescent="0.25">
      <c r="A922" s="28"/>
      <c r="B922" s="335" t="s">
        <v>111</v>
      </c>
      <c r="C922" s="335"/>
      <c r="D922" s="335"/>
      <c r="E922" s="335"/>
      <c r="F922" s="335"/>
      <c r="G922" s="335"/>
      <c r="H922" s="335"/>
      <c r="I922" s="335"/>
      <c r="J922" s="335"/>
      <c r="K922" s="335"/>
      <c r="L922" s="93">
        <f>SUM(L915:L918)</f>
        <v>0</v>
      </c>
      <c r="M922" s="94" t="str">
        <f>IF(L915=0,"",L915/B906)</f>
        <v/>
      </c>
      <c r="N922" s="94" t="str">
        <f>IF(L922=0,"",L922/B906)</f>
        <v/>
      </c>
      <c r="O922" s="94" t="e">
        <f>N922-M922</f>
        <v>#VALUE!</v>
      </c>
      <c r="P922" s="3"/>
      <c r="Q922" s="29"/>
      <c r="R922" s="22"/>
      <c r="S922" s="3"/>
      <c r="T922" s="120"/>
    </row>
    <row r="923" spans="1:20" ht="12.75" customHeight="1" x14ac:dyDescent="0.25">
      <c r="A923" s="28"/>
      <c r="B923" s="29"/>
      <c r="C923" s="29"/>
      <c r="D923" s="29"/>
      <c r="E923" s="29"/>
      <c r="F923" s="132"/>
      <c r="G923" s="132"/>
      <c r="H923" s="132"/>
      <c r="I923" s="132"/>
      <c r="J923" s="132"/>
      <c r="K923" s="132"/>
      <c r="L923" s="133"/>
      <c r="M923" s="134"/>
      <c r="N923" s="134"/>
      <c r="O923" s="134"/>
      <c r="P923" s="3"/>
      <c r="Q923" s="29"/>
      <c r="R923" s="22"/>
      <c r="S923" s="3"/>
      <c r="T923" s="120"/>
    </row>
    <row r="924" spans="1:20" ht="12.75" customHeight="1" x14ac:dyDescent="0.25">
      <c r="A924" s="28"/>
      <c r="B924" s="29"/>
      <c r="C924" s="29"/>
      <c r="D924" s="29"/>
      <c r="E924" s="29"/>
      <c r="F924" s="132"/>
      <c r="G924" s="132"/>
      <c r="H924" s="132"/>
      <c r="I924" s="132"/>
      <c r="J924" s="132"/>
      <c r="K924" s="132"/>
      <c r="L924" s="133"/>
      <c r="M924" s="134"/>
      <c r="N924" s="134"/>
      <c r="O924" s="134"/>
      <c r="P924" s="3"/>
      <c r="Q924" s="29"/>
      <c r="R924" s="22"/>
      <c r="S924" s="3"/>
      <c r="T924" s="120"/>
    </row>
    <row r="925" spans="1:20" ht="26.25" x14ac:dyDescent="0.4">
      <c r="A925" s="164"/>
      <c r="B925" s="307" t="s">
        <v>99</v>
      </c>
      <c r="C925" s="307"/>
      <c r="D925" s="307"/>
      <c r="E925" s="307"/>
      <c r="F925" s="307"/>
      <c r="G925" s="307"/>
      <c r="H925" s="307"/>
      <c r="I925" s="307"/>
      <c r="J925" s="307"/>
      <c r="K925" s="307"/>
      <c r="L925" s="223" t="s">
        <v>144</v>
      </c>
      <c r="M925" s="3"/>
      <c r="N925" s="3"/>
      <c r="O925" s="29"/>
      <c r="P925" s="3"/>
      <c r="Q925" s="29"/>
      <c r="R925" s="29"/>
      <c r="S925" s="29"/>
      <c r="T925" s="120"/>
    </row>
    <row r="926" spans="1:20" ht="20.25" x14ac:dyDescent="0.2">
      <c r="A926" s="319" t="s">
        <v>10</v>
      </c>
      <c r="B926" s="301" t="s">
        <v>100</v>
      </c>
      <c r="C926" s="302"/>
      <c r="D926" s="302"/>
      <c r="E926" s="302"/>
      <c r="F926" s="302"/>
      <c r="G926" s="302"/>
      <c r="H926" s="302"/>
      <c r="I926" s="302"/>
      <c r="J926" s="302"/>
      <c r="K926" s="303"/>
      <c r="L926" s="304" t="s">
        <v>11</v>
      </c>
      <c r="M926" s="296" t="s">
        <v>3</v>
      </c>
      <c r="N926" s="296" t="s">
        <v>4</v>
      </c>
      <c r="O926" s="306" t="s">
        <v>5</v>
      </c>
      <c r="P926" s="296" t="s">
        <v>6</v>
      </c>
      <c r="Q926" s="294" t="s">
        <v>7</v>
      </c>
      <c r="R926" s="294" t="s">
        <v>8</v>
      </c>
      <c r="S926" s="296" t="s">
        <v>101</v>
      </c>
      <c r="T926" s="120"/>
    </row>
    <row r="927" spans="1:20" ht="15.75" x14ac:dyDescent="0.25">
      <c r="A927" s="320"/>
      <c r="B927" s="58" t="s">
        <v>102</v>
      </c>
      <c r="C927" s="58" t="s">
        <v>103</v>
      </c>
      <c r="D927" s="58" t="s">
        <v>104</v>
      </c>
      <c r="E927" s="58" t="s">
        <v>105</v>
      </c>
      <c r="F927" s="58" t="s">
        <v>106</v>
      </c>
      <c r="G927" s="58" t="s">
        <v>107</v>
      </c>
      <c r="H927" s="58" t="s">
        <v>108</v>
      </c>
      <c r="I927" s="58" t="s">
        <v>109</v>
      </c>
      <c r="J927" s="58" t="s">
        <v>110</v>
      </c>
      <c r="K927" s="58" t="s">
        <v>135</v>
      </c>
      <c r="L927" s="305"/>
      <c r="M927" s="295"/>
      <c r="N927" s="295"/>
      <c r="O927" s="295"/>
      <c r="P927" s="295"/>
      <c r="Q927" s="295"/>
      <c r="R927" s="295"/>
      <c r="S927" s="295"/>
      <c r="T927" s="120"/>
    </row>
    <row r="928" spans="1:20" ht="15.75" customHeight="1" x14ac:dyDescent="0.25">
      <c r="A928" s="58">
        <v>2401</v>
      </c>
      <c r="B928" s="154">
        <v>28</v>
      </c>
      <c r="C928" s="154"/>
      <c r="D928" s="154"/>
      <c r="E928" s="154"/>
      <c r="F928" s="154"/>
      <c r="G928" s="154"/>
      <c r="H928" s="154"/>
      <c r="I928" s="154"/>
      <c r="J928" s="154"/>
      <c r="K928" s="154"/>
      <c r="L928" s="144"/>
      <c r="M928" s="234"/>
      <c r="N928" s="235"/>
      <c r="O928" s="236"/>
      <c r="P928" s="243"/>
      <c r="Q928" s="63">
        <f>B928</f>
        <v>28</v>
      </c>
      <c r="R928" s="244"/>
      <c r="S928" s="243"/>
      <c r="T928" s="120"/>
    </row>
    <row r="929" spans="1:20" ht="15.75" customHeight="1" x14ac:dyDescent="0.25">
      <c r="A929" s="58">
        <v>2402</v>
      </c>
      <c r="B929" s="154"/>
      <c r="C929" s="154">
        <v>23</v>
      </c>
      <c r="D929" s="154"/>
      <c r="E929" s="154"/>
      <c r="F929" s="154"/>
      <c r="G929" s="154"/>
      <c r="H929" s="154"/>
      <c r="I929" s="154"/>
      <c r="J929" s="154"/>
      <c r="K929" s="154"/>
      <c r="L929" s="144"/>
      <c r="M929" s="237"/>
      <c r="N929" s="129"/>
      <c r="O929" s="238"/>
      <c r="P929" s="67">
        <f>IF(C929=0,"",C929/B928)</f>
        <v>0.8214285714285714</v>
      </c>
      <c r="Q929" s="68">
        <v>23</v>
      </c>
      <c r="R929" s="245">
        <f>IF(Q929=0,"",Q929/Q928)</f>
        <v>0.8214285714285714</v>
      </c>
      <c r="S929" s="245">
        <f t="shared" ref="S929:S937" si="103">IF(Q929=0,"",100%-R929)</f>
        <v>0.1785714285714286</v>
      </c>
      <c r="T929" s="120"/>
    </row>
    <row r="930" spans="1:20" ht="15.75" customHeight="1" x14ac:dyDescent="0.25">
      <c r="A930" s="58">
        <v>2501</v>
      </c>
      <c r="B930" s="154"/>
      <c r="C930" s="154"/>
      <c r="D930" s="154">
        <v>14</v>
      </c>
      <c r="E930" s="154"/>
      <c r="F930" s="154"/>
      <c r="G930" s="154"/>
      <c r="H930" s="154"/>
      <c r="I930" s="154"/>
      <c r="J930" s="154"/>
      <c r="K930" s="154"/>
      <c r="L930" s="144"/>
      <c r="M930" s="237"/>
      <c r="N930" s="129"/>
      <c r="O930" s="238"/>
      <c r="P930" s="67">
        <f>IF(D930=0,"",D930/C929)</f>
        <v>0.60869565217391308</v>
      </c>
      <c r="Q930" s="68">
        <v>22</v>
      </c>
      <c r="R930" s="245">
        <f t="shared" ref="R930:R936" si="104">IF(Q930=0,"",Q930/Q929)</f>
        <v>0.95652173913043481</v>
      </c>
      <c r="S930" s="245">
        <f t="shared" si="103"/>
        <v>4.3478260869565188E-2</v>
      </c>
      <c r="T930" s="155">
        <f>Q930/Q928</f>
        <v>0.7857142857142857</v>
      </c>
    </row>
    <row r="931" spans="1:20" ht="15.75" customHeight="1" x14ac:dyDescent="0.25">
      <c r="A931" s="58">
        <v>2502</v>
      </c>
      <c r="B931" s="154"/>
      <c r="C931" s="154"/>
      <c r="D931" s="154"/>
      <c r="E931" s="154">
        <v>14</v>
      </c>
      <c r="F931" s="154"/>
      <c r="G931" s="154"/>
      <c r="H931" s="154"/>
      <c r="I931" s="154"/>
      <c r="J931" s="154"/>
      <c r="K931" s="154"/>
      <c r="L931" s="144"/>
      <c r="M931" s="237"/>
      <c r="N931" s="129"/>
      <c r="O931" s="238"/>
      <c r="P931" s="67">
        <f>IF(E931=0,"",E931/D930)</f>
        <v>1</v>
      </c>
      <c r="Q931" s="68">
        <v>13</v>
      </c>
      <c r="R931" s="245">
        <f t="shared" si="104"/>
        <v>0.59090909090909094</v>
      </c>
      <c r="S931" s="245">
        <f t="shared" si="103"/>
        <v>0.40909090909090906</v>
      </c>
      <c r="T931" s="120"/>
    </row>
    <row r="932" spans="1:20" ht="15.75" customHeight="1" x14ac:dyDescent="0.25">
      <c r="A932" s="58">
        <v>2601</v>
      </c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44"/>
      <c r="M932" s="237"/>
      <c r="N932" s="129"/>
      <c r="O932" s="238"/>
      <c r="P932" s="67" t="str">
        <f>IF(F932=0,"",F932/E931)</f>
        <v/>
      </c>
      <c r="Q932" s="68"/>
      <c r="R932" s="245" t="str">
        <f t="shared" si="104"/>
        <v/>
      </c>
      <c r="S932" s="245" t="str">
        <f t="shared" si="103"/>
        <v/>
      </c>
      <c r="T932" s="120"/>
    </row>
    <row r="933" spans="1:20" ht="15.75" customHeight="1" x14ac:dyDescent="0.25">
      <c r="A933" s="58">
        <v>2602</v>
      </c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44"/>
      <c r="M933" s="237"/>
      <c r="N933" s="129"/>
      <c r="O933" s="238"/>
      <c r="P933" s="67" t="str">
        <f>IF(C933=0,"",C933/B932)</f>
        <v/>
      </c>
      <c r="Q933" s="68"/>
      <c r="R933" s="245" t="str">
        <f t="shared" si="104"/>
        <v/>
      </c>
      <c r="S933" s="245" t="str">
        <f t="shared" si="103"/>
        <v/>
      </c>
      <c r="T933" s="120"/>
    </row>
    <row r="934" spans="1:20" ht="15.75" customHeight="1" x14ac:dyDescent="0.25">
      <c r="A934" s="58">
        <v>2701</v>
      </c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44"/>
      <c r="M934" s="237"/>
      <c r="N934" s="129"/>
      <c r="O934" s="238"/>
      <c r="P934" s="67" t="str">
        <f>IF(D934=0,"",D934/C933)</f>
        <v/>
      </c>
      <c r="Q934" s="68"/>
      <c r="R934" s="245" t="str">
        <f t="shared" si="104"/>
        <v/>
      </c>
      <c r="S934" s="245" t="str">
        <f t="shared" si="103"/>
        <v/>
      </c>
      <c r="T934" s="120"/>
    </row>
    <row r="935" spans="1:20" ht="15.75" customHeight="1" x14ac:dyDescent="0.25">
      <c r="A935" s="58">
        <v>2702</v>
      </c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44"/>
      <c r="M935" s="237"/>
      <c r="N935" s="129"/>
      <c r="O935" s="238"/>
      <c r="P935" s="67" t="str">
        <f>IF(E935=0,"",E935/D934)</f>
        <v/>
      </c>
      <c r="Q935" s="68"/>
      <c r="R935" s="245" t="str">
        <f t="shared" si="104"/>
        <v/>
      </c>
      <c r="S935" s="245" t="str">
        <f t="shared" si="103"/>
        <v/>
      </c>
      <c r="T935" s="120"/>
    </row>
    <row r="936" spans="1:20" ht="15.75" customHeight="1" x14ac:dyDescent="0.25">
      <c r="A936" s="58">
        <v>2801</v>
      </c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44"/>
      <c r="M936" s="237"/>
      <c r="N936" s="129"/>
      <c r="O936" s="238"/>
      <c r="P936" s="178" t="str">
        <f>IF(F936=0,"",F936/E935)</f>
        <v/>
      </c>
      <c r="Q936" s="68"/>
      <c r="R936" s="245" t="str">
        <f t="shared" si="104"/>
        <v/>
      </c>
      <c r="S936" s="245" t="str">
        <f t="shared" si="103"/>
        <v/>
      </c>
      <c r="T936" s="120"/>
    </row>
    <row r="937" spans="1:20" ht="15.75" customHeight="1" x14ac:dyDescent="0.25">
      <c r="A937" s="58">
        <v>2802</v>
      </c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44"/>
      <c r="M937" s="237"/>
      <c r="N937" s="129"/>
      <c r="O937" s="239"/>
      <c r="P937" s="179" t="str">
        <f>IF(C937=0,"",C937/B936)</f>
        <v/>
      </c>
      <c r="Q937" s="177"/>
      <c r="R937" s="245" t="str">
        <f t="shared" ref="R937" si="105">IF(Q937=0,"",Q937/Q936)</f>
        <v/>
      </c>
      <c r="S937" s="245" t="str">
        <f t="shared" si="103"/>
        <v/>
      </c>
      <c r="T937" s="120"/>
    </row>
    <row r="938" spans="1:20" ht="15.75" customHeight="1" x14ac:dyDescent="0.25">
      <c r="A938" s="58">
        <v>2901</v>
      </c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44"/>
      <c r="M938" s="237"/>
      <c r="N938" s="129"/>
      <c r="O938" s="239"/>
      <c r="P938" s="247"/>
      <c r="Q938" s="109"/>
      <c r="R938" s="248"/>
      <c r="S938" s="247"/>
      <c r="T938" s="120"/>
    </row>
    <row r="939" spans="1:20" ht="15.75" customHeight="1" x14ac:dyDescent="0.25">
      <c r="A939" s="58">
        <v>2902</v>
      </c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44"/>
      <c r="M939" s="237"/>
      <c r="N939" s="129"/>
      <c r="O939" s="239"/>
      <c r="P939" s="129"/>
      <c r="Q939" s="239"/>
      <c r="R939" s="124"/>
      <c r="S939" s="247"/>
      <c r="T939" s="120"/>
    </row>
    <row r="940" spans="1:20" ht="15.75" customHeight="1" x14ac:dyDescent="0.25">
      <c r="A940" s="58">
        <v>3001</v>
      </c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44"/>
      <c r="M940" s="237"/>
      <c r="N940" s="129"/>
      <c r="O940" s="239"/>
      <c r="P940" s="197" t="s">
        <v>83</v>
      </c>
      <c r="Q940" s="82"/>
      <c r="R940" s="111" t="str">
        <f>IF(SUM(L933:L936)=0,"",SUM(L933:L936))</f>
        <v/>
      </c>
      <c r="S940" s="199" t="s">
        <v>11</v>
      </c>
      <c r="T940" s="120"/>
    </row>
    <row r="941" spans="1:20" ht="15.75" customHeight="1" x14ac:dyDescent="0.25">
      <c r="A941" s="58">
        <v>3002</v>
      </c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44"/>
      <c r="M941" s="237"/>
      <c r="N941" s="129"/>
      <c r="O941" s="239"/>
      <c r="P941" s="198" t="s">
        <v>85</v>
      </c>
      <c r="Q941" s="86" t="str">
        <f>IF(Q940/B928=0,"",Q940/B928)</f>
        <v/>
      </c>
      <c r="R941" s="112" t="e">
        <f>IF(Q940/R940=0,"",Q940/R940)</f>
        <v>#VALUE!</v>
      </c>
      <c r="S941" s="200" t="s">
        <v>86</v>
      </c>
      <c r="T941" s="120"/>
    </row>
    <row r="942" spans="1:20" ht="15.75" customHeight="1" x14ac:dyDescent="0.25">
      <c r="A942" s="58">
        <v>3101</v>
      </c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44"/>
      <c r="M942" s="240"/>
      <c r="N942" s="241"/>
      <c r="O942" s="242"/>
      <c r="P942" s="90"/>
      <c r="Q942" s="91"/>
      <c r="R942" s="91"/>
      <c r="S942" s="113"/>
      <c r="T942" s="120"/>
    </row>
    <row r="943" spans="1:20" ht="18" x14ac:dyDescent="0.25">
      <c r="A943" s="28"/>
      <c r="B943" s="335" t="s">
        <v>111</v>
      </c>
      <c r="C943" s="335"/>
      <c r="D943" s="335"/>
      <c r="E943" s="335"/>
      <c r="F943" s="335"/>
      <c r="G943" s="335"/>
      <c r="H943" s="335"/>
      <c r="I943" s="335"/>
      <c r="J943" s="335"/>
      <c r="K943" s="335"/>
      <c r="L943" s="93">
        <f>SUM(L936:L939)</f>
        <v>0</v>
      </c>
      <c r="M943" s="94" t="str">
        <f>IF(L936=0,"",L936/B927)</f>
        <v/>
      </c>
      <c r="N943" s="94" t="str">
        <f>IF(L943=0,"",L943/B927)</f>
        <v/>
      </c>
      <c r="O943" s="94" t="e">
        <f>N943-M943</f>
        <v>#VALUE!</v>
      </c>
      <c r="P943" s="3"/>
      <c r="Q943" s="29"/>
      <c r="R943" s="22"/>
      <c r="S943" s="3"/>
      <c r="T943" s="120"/>
    </row>
    <row r="944" spans="1:20" ht="12.75" customHeight="1" x14ac:dyDescent="0.25">
      <c r="A944" s="28"/>
      <c r="B944" s="29"/>
      <c r="C944" s="29"/>
      <c r="D944" s="29"/>
      <c r="E944" s="29"/>
      <c r="F944" s="132"/>
      <c r="G944" s="132"/>
      <c r="H944" s="132"/>
      <c r="I944" s="132"/>
      <c r="J944" s="132"/>
      <c r="K944" s="132"/>
      <c r="L944" s="133"/>
      <c r="M944" s="134"/>
      <c r="N944" s="134"/>
      <c r="O944" s="134"/>
      <c r="P944" s="3"/>
      <c r="Q944" s="29"/>
      <c r="R944" s="22"/>
      <c r="S944" s="3"/>
      <c r="T944" s="120"/>
    </row>
    <row r="945" spans="1:20" ht="12.75" customHeight="1" x14ac:dyDescent="0.25">
      <c r="A945" s="28"/>
      <c r="B945" s="29"/>
      <c r="C945" s="29"/>
      <c r="D945" s="29"/>
      <c r="E945" s="29"/>
      <c r="F945" s="132"/>
      <c r="G945" s="132"/>
      <c r="H945" s="132"/>
      <c r="I945" s="132"/>
      <c r="J945" s="132"/>
      <c r="K945" s="132"/>
      <c r="L945" s="133"/>
      <c r="M945" s="134"/>
      <c r="N945" s="134"/>
      <c r="O945" s="134"/>
      <c r="P945" s="3"/>
      <c r="Q945" s="29"/>
      <c r="R945" s="22"/>
      <c r="S945" s="3"/>
      <c r="T945" s="120"/>
    </row>
    <row r="946" spans="1:20" ht="26.25" x14ac:dyDescent="0.4">
      <c r="A946" s="164"/>
      <c r="B946" s="307" t="s">
        <v>99</v>
      </c>
      <c r="C946" s="307"/>
      <c r="D946" s="307"/>
      <c r="E946" s="307"/>
      <c r="F946" s="307"/>
      <c r="G946" s="307"/>
      <c r="H946" s="307"/>
      <c r="I946" s="307"/>
      <c r="J946" s="307"/>
      <c r="K946" s="307"/>
      <c r="L946" s="223" t="s">
        <v>145</v>
      </c>
      <c r="M946" s="3"/>
      <c r="N946" s="3"/>
      <c r="O946" s="29"/>
      <c r="P946" s="3"/>
      <c r="Q946" s="29"/>
      <c r="R946" s="29"/>
      <c r="S946" s="29"/>
      <c r="T946" s="120"/>
    </row>
    <row r="947" spans="1:20" ht="20.25" x14ac:dyDescent="0.2">
      <c r="A947" s="319" t="s">
        <v>10</v>
      </c>
      <c r="B947" s="301" t="s">
        <v>100</v>
      </c>
      <c r="C947" s="302"/>
      <c r="D947" s="302"/>
      <c r="E947" s="302"/>
      <c r="F947" s="302"/>
      <c r="G947" s="302"/>
      <c r="H947" s="302"/>
      <c r="I947" s="302"/>
      <c r="J947" s="302"/>
      <c r="K947" s="303"/>
      <c r="L947" s="304" t="s">
        <v>11</v>
      </c>
      <c r="M947" s="296" t="s">
        <v>3</v>
      </c>
      <c r="N947" s="296" t="s">
        <v>4</v>
      </c>
      <c r="O947" s="306" t="s">
        <v>5</v>
      </c>
      <c r="P947" s="296" t="s">
        <v>6</v>
      </c>
      <c r="Q947" s="294" t="s">
        <v>7</v>
      </c>
      <c r="R947" s="294" t="s">
        <v>8</v>
      </c>
      <c r="S947" s="296" t="s">
        <v>101</v>
      </c>
      <c r="T947" s="120"/>
    </row>
    <row r="948" spans="1:20" ht="15.75" x14ac:dyDescent="0.25">
      <c r="A948" s="320"/>
      <c r="B948" s="58" t="s">
        <v>102</v>
      </c>
      <c r="C948" s="58" t="s">
        <v>103</v>
      </c>
      <c r="D948" s="58" t="s">
        <v>104</v>
      </c>
      <c r="E948" s="58" t="s">
        <v>105</v>
      </c>
      <c r="F948" s="58" t="s">
        <v>106</v>
      </c>
      <c r="G948" s="58" t="s">
        <v>107</v>
      </c>
      <c r="H948" s="58" t="s">
        <v>108</v>
      </c>
      <c r="I948" s="58" t="s">
        <v>109</v>
      </c>
      <c r="J948" s="58" t="s">
        <v>110</v>
      </c>
      <c r="K948" s="58" t="s">
        <v>135</v>
      </c>
      <c r="L948" s="305"/>
      <c r="M948" s="295"/>
      <c r="N948" s="295"/>
      <c r="O948" s="295"/>
      <c r="P948" s="295"/>
      <c r="Q948" s="295"/>
      <c r="R948" s="295"/>
      <c r="S948" s="295"/>
      <c r="T948" s="120"/>
    </row>
    <row r="949" spans="1:20" ht="15.75" customHeight="1" x14ac:dyDescent="0.25">
      <c r="A949" s="58">
        <v>2402</v>
      </c>
      <c r="B949" s="154">
        <v>20</v>
      </c>
      <c r="C949" s="154"/>
      <c r="D949" s="154"/>
      <c r="E949" s="154"/>
      <c r="F949" s="154"/>
      <c r="G949" s="154"/>
      <c r="H949" s="154"/>
      <c r="I949" s="154"/>
      <c r="J949" s="154"/>
      <c r="K949" s="154"/>
      <c r="L949" s="144"/>
      <c r="M949" s="234"/>
      <c r="N949" s="235"/>
      <c r="O949" s="236"/>
      <c r="P949" s="243"/>
      <c r="Q949" s="63">
        <f>B949</f>
        <v>20</v>
      </c>
      <c r="R949" s="244"/>
      <c r="S949" s="243"/>
      <c r="T949" s="120"/>
    </row>
    <row r="950" spans="1:20" ht="15.75" customHeight="1" x14ac:dyDescent="0.25">
      <c r="A950" s="58">
        <v>2501</v>
      </c>
      <c r="B950" s="154"/>
      <c r="C950" s="154">
        <v>14</v>
      </c>
      <c r="D950" s="154"/>
      <c r="E950" s="154"/>
      <c r="F950" s="154"/>
      <c r="G950" s="154"/>
      <c r="H950" s="154"/>
      <c r="I950" s="154"/>
      <c r="J950" s="154"/>
      <c r="K950" s="154"/>
      <c r="L950" s="144"/>
      <c r="M950" s="237"/>
      <c r="N950" s="129"/>
      <c r="O950" s="238"/>
      <c r="P950" s="67">
        <f>IF(C950=0,"",C950/B949)</f>
        <v>0.7</v>
      </c>
      <c r="Q950" s="68">
        <v>14</v>
      </c>
      <c r="R950" s="245">
        <f>IF(Q950=0,"",Q950/Q949)</f>
        <v>0.7</v>
      </c>
      <c r="S950" s="245">
        <f t="shared" ref="S950:S958" si="106">IF(Q950=0,"",100%-R950)</f>
        <v>0.30000000000000004</v>
      </c>
      <c r="T950" s="120"/>
    </row>
    <row r="951" spans="1:20" ht="15.75" customHeight="1" x14ac:dyDescent="0.25">
      <c r="A951" s="58">
        <v>2502</v>
      </c>
      <c r="B951" s="154"/>
      <c r="C951" s="154"/>
      <c r="D951" s="154">
        <v>10</v>
      </c>
      <c r="E951" s="154"/>
      <c r="F951" s="154"/>
      <c r="G951" s="154"/>
      <c r="H951" s="154"/>
      <c r="I951" s="154"/>
      <c r="J951" s="154"/>
      <c r="K951" s="154"/>
      <c r="L951" s="144"/>
      <c r="M951" s="237"/>
      <c r="N951" s="129"/>
      <c r="O951" s="238"/>
      <c r="P951" s="67">
        <f>IF(D951=0,"",D951/C950)</f>
        <v>0.7142857142857143</v>
      </c>
      <c r="Q951" s="68">
        <v>12</v>
      </c>
      <c r="R951" s="245">
        <f t="shared" ref="R951:R958" si="107">IF(Q951=0,"",Q951/Q950)</f>
        <v>0.8571428571428571</v>
      </c>
      <c r="S951" s="245">
        <f t="shared" si="106"/>
        <v>0.1428571428571429</v>
      </c>
      <c r="T951" s="155">
        <f>Q951/Q949</f>
        <v>0.6</v>
      </c>
    </row>
    <row r="952" spans="1:20" ht="15.75" customHeight="1" x14ac:dyDescent="0.25">
      <c r="A952" s="58">
        <v>2601</v>
      </c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44"/>
      <c r="M952" s="237"/>
      <c r="N952" s="129"/>
      <c r="O952" s="238"/>
      <c r="P952" s="67" t="str">
        <f>IF(E952=0,"",E952/D951)</f>
        <v/>
      </c>
      <c r="Q952" s="68"/>
      <c r="R952" s="245" t="str">
        <f t="shared" si="107"/>
        <v/>
      </c>
      <c r="S952" s="245" t="str">
        <f t="shared" si="106"/>
        <v/>
      </c>
      <c r="T952" s="120"/>
    </row>
    <row r="953" spans="1:20" ht="15.75" customHeight="1" x14ac:dyDescent="0.25">
      <c r="A953" s="58">
        <v>2602</v>
      </c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44"/>
      <c r="M953" s="237"/>
      <c r="N953" s="129"/>
      <c r="O953" s="238"/>
      <c r="P953" s="67" t="str">
        <f>IF(F953=0,"",F953/E952)</f>
        <v/>
      </c>
      <c r="Q953" s="68"/>
      <c r="R953" s="245" t="str">
        <f t="shared" si="107"/>
        <v/>
      </c>
      <c r="S953" s="245" t="str">
        <f t="shared" si="106"/>
        <v/>
      </c>
      <c r="T953" s="120"/>
    </row>
    <row r="954" spans="1:20" ht="15.75" customHeight="1" x14ac:dyDescent="0.25">
      <c r="A954" s="58">
        <v>2701</v>
      </c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44"/>
      <c r="M954" s="237"/>
      <c r="N954" s="129"/>
      <c r="O954" s="238"/>
      <c r="P954" s="67" t="str">
        <f>IF(C954=0,"",C954/B953)</f>
        <v/>
      </c>
      <c r="Q954" s="68"/>
      <c r="R954" s="245" t="str">
        <f t="shared" si="107"/>
        <v/>
      </c>
      <c r="S954" s="245" t="str">
        <f t="shared" si="106"/>
        <v/>
      </c>
      <c r="T954" s="120"/>
    </row>
    <row r="955" spans="1:20" ht="15.75" customHeight="1" x14ac:dyDescent="0.25">
      <c r="A955" s="58">
        <v>2702</v>
      </c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44"/>
      <c r="M955" s="237"/>
      <c r="N955" s="129"/>
      <c r="O955" s="238"/>
      <c r="P955" s="67" t="str">
        <f>IF(D955=0,"",D955/C954)</f>
        <v/>
      </c>
      <c r="Q955" s="68"/>
      <c r="R955" s="245" t="str">
        <f t="shared" si="107"/>
        <v/>
      </c>
      <c r="S955" s="245" t="str">
        <f t="shared" si="106"/>
        <v/>
      </c>
      <c r="T955" s="120"/>
    </row>
    <row r="956" spans="1:20" ht="15.75" customHeight="1" x14ac:dyDescent="0.25">
      <c r="A956" s="58">
        <v>2801</v>
      </c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44"/>
      <c r="M956" s="237"/>
      <c r="N956" s="129"/>
      <c r="O956" s="238"/>
      <c r="P956" s="67" t="str">
        <f>IF(E956=0,"",E956/D955)</f>
        <v/>
      </c>
      <c r="Q956" s="68"/>
      <c r="R956" s="245" t="str">
        <f t="shared" si="107"/>
        <v/>
      </c>
      <c r="S956" s="245" t="str">
        <f t="shared" si="106"/>
        <v/>
      </c>
      <c r="T956" s="120"/>
    </row>
    <row r="957" spans="1:20" ht="15.75" customHeight="1" x14ac:dyDescent="0.25">
      <c r="A957" s="58">
        <v>2802</v>
      </c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44"/>
      <c r="M957" s="237"/>
      <c r="N957" s="129"/>
      <c r="O957" s="238"/>
      <c r="P957" s="178" t="str">
        <f>IF(F957=0,"",F957/E956)</f>
        <v/>
      </c>
      <c r="Q957" s="68"/>
      <c r="R957" s="245" t="str">
        <f t="shared" si="107"/>
        <v/>
      </c>
      <c r="S957" s="245" t="str">
        <f t="shared" si="106"/>
        <v/>
      </c>
      <c r="T957" s="120"/>
    </row>
    <row r="958" spans="1:20" ht="15.75" customHeight="1" x14ac:dyDescent="0.25">
      <c r="A958" s="58">
        <v>2901</v>
      </c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44"/>
      <c r="M958" s="237"/>
      <c r="N958" s="129"/>
      <c r="O958" s="239"/>
      <c r="P958" s="179" t="str">
        <f>IF(C958=0,"",C958/B957)</f>
        <v/>
      </c>
      <c r="Q958" s="177"/>
      <c r="R958" s="245" t="str">
        <f t="shared" si="107"/>
        <v/>
      </c>
      <c r="S958" s="245" t="str">
        <f t="shared" si="106"/>
        <v/>
      </c>
      <c r="T958" s="120"/>
    </row>
    <row r="959" spans="1:20" ht="15.75" customHeight="1" x14ac:dyDescent="0.25">
      <c r="A959" s="58">
        <v>2902</v>
      </c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44"/>
      <c r="M959" s="237"/>
      <c r="N959" s="129"/>
      <c r="O959" s="239"/>
      <c r="P959" s="247"/>
      <c r="Q959" s="109"/>
      <c r="R959" s="248"/>
      <c r="S959" s="247"/>
      <c r="T959" s="120"/>
    </row>
    <row r="960" spans="1:20" ht="15.75" customHeight="1" x14ac:dyDescent="0.25">
      <c r="A960" s="58">
        <v>3001</v>
      </c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44"/>
      <c r="M960" s="237"/>
      <c r="N960" s="129"/>
      <c r="O960" s="239"/>
      <c r="P960" s="129"/>
      <c r="Q960" s="239"/>
      <c r="R960" s="124"/>
      <c r="S960" s="247"/>
      <c r="T960" s="120"/>
    </row>
    <row r="961" spans="1:21" ht="15.75" customHeight="1" x14ac:dyDescent="0.25">
      <c r="A961" s="58">
        <v>3002</v>
      </c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44"/>
      <c r="M961" s="237"/>
      <c r="N961" s="129"/>
      <c r="O961" s="239"/>
      <c r="P961" s="197" t="s">
        <v>83</v>
      </c>
      <c r="Q961" s="82"/>
      <c r="R961" s="111" t="str">
        <f>IF(SUM(L954:L957)=0,"",SUM(L954:L957))</f>
        <v/>
      </c>
      <c r="S961" s="199" t="s">
        <v>11</v>
      </c>
      <c r="T961" s="120"/>
    </row>
    <row r="962" spans="1:21" ht="15.75" customHeight="1" x14ac:dyDescent="0.25">
      <c r="A962" s="58">
        <v>3101</v>
      </c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44"/>
      <c r="M962" s="237"/>
      <c r="N962" s="129"/>
      <c r="O962" s="239"/>
      <c r="P962" s="198" t="s">
        <v>85</v>
      </c>
      <c r="Q962" s="86" t="str">
        <f>IF(Q961/B949=0,"",Q961/B949)</f>
        <v/>
      </c>
      <c r="R962" s="112" t="e">
        <f>IF(Q961/R961=0,"",Q961/R961)</f>
        <v>#VALUE!</v>
      </c>
      <c r="S962" s="200" t="s">
        <v>86</v>
      </c>
      <c r="T962" s="120"/>
    </row>
    <row r="963" spans="1:21" ht="15.75" customHeight="1" x14ac:dyDescent="0.25">
      <c r="A963" s="58">
        <v>3102</v>
      </c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44"/>
      <c r="M963" s="240"/>
      <c r="N963" s="241"/>
      <c r="O963" s="242"/>
      <c r="P963" s="90"/>
      <c r="Q963" s="91"/>
      <c r="R963" s="91"/>
      <c r="S963" s="113"/>
      <c r="T963" s="120"/>
    </row>
    <row r="964" spans="1:21" ht="18" x14ac:dyDescent="0.25">
      <c r="A964" s="28"/>
      <c r="B964" s="335" t="s">
        <v>111</v>
      </c>
      <c r="C964" s="335"/>
      <c r="D964" s="335"/>
      <c r="E964" s="335"/>
      <c r="F964" s="335"/>
      <c r="G964" s="335"/>
      <c r="H964" s="335"/>
      <c r="I964" s="335"/>
      <c r="J964" s="335"/>
      <c r="K964" s="335"/>
      <c r="L964" s="93">
        <f>SUM(L957:L960)</f>
        <v>0</v>
      </c>
      <c r="M964" s="94" t="str">
        <f>IF(L957=0,"",L957/B948)</f>
        <v/>
      </c>
      <c r="N964" s="94" t="str">
        <f>IF(L964=0,"",L964/B948)</f>
        <v/>
      </c>
      <c r="O964" s="94" t="e">
        <f>N964-M964</f>
        <v>#VALUE!</v>
      </c>
      <c r="P964" s="3"/>
      <c r="Q964" s="29"/>
      <c r="R964" s="22"/>
      <c r="S964" s="3"/>
      <c r="T964" s="120"/>
    </row>
    <row r="965" spans="1:21" ht="12.75" x14ac:dyDescent="0.2"/>
    <row r="966" spans="1:21" ht="12.75" x14ac:dyDescent="0.2"/>
    <row r="967" spans="1:21" ht="26.25" x14ac:dyDescent="0.4">
      <c r="A967" s="164"/>
      <c r="B967" s="307" t="s">
        <v>99</v>
      </c>
      <c r="C967" s="307"/>
      <c r="D967" s="307"/>
      <c r="E967" s="307"/>
      <c r="F967" s="307"/>
      <c r="G967" s="307"/>
      <c r="H967" s="307"/>
      <c r="I967" s="307"/>
      <c r="J967" s="307"/>
      <c r="K967" s="307"/>
      <c r="L967" s="223" t="s">
        <v>146</v>
      </c>
      <c r="M967" s="3"/>
      <c r="N967" s="3"/>
      <c r="O967" s="29"/>
      <c r="P967" s="3"/>
      <c r="Q967" s="29"/>
      <c r="R967" s="29"/>
      <c r="S967" s="29"/>
      <c r="T967" s="176"/>
      <c r="U967" s="176"/>
    </row>
    <row r="968" spans="1:21" ht="20.25" x14ac:dyDescent="0.2">
      <c r="A968" s="319" t="s">
        <v>10</v>
      </c>
      <c r="B968" s="301" t="s">
        <v>100</v>
      </c>
      <c r="C968" s="302"/>
      <c r="D968" s="302"/>
      <c r="E968" s="302"/>
      <c r="F968" s="302"/>
      <c r="G968" s="302"/>
      <c r="H968" s="302"/>
      <c r="I968" s="302"/>
      <c r="J968" s="302"/>
      <c r="K968" s="303"/>
      <c r="L968" s="304" t="s">
        <v>11</v>
      </c>
      <c r="M968" s="296" t="s">
        <v>3</v>
      </c>
      <c r="N968" s="296" t="s">
        <v>4</v>
      </c>
      <c r="O968" s="306" t="s">
        <v>5</v>
      </c>
      <c r="P968" s="296" t="s">
        <v>6</v>
      </c>
      <c r="Q968" s="294" t="s">
        <v>7</v>
      </c>
      <c r="R968" s="294" t="s">
        <v>8</v>
      </c>
      <c r="S968" s="296" t="s">
        <v>101</v>
      </c>
      <c r="T968" s="176"/>
      <c r="U968" s="176"/>
    </row>
    <row r="969" spans="1:21" ht="15.75" x14ac:dyDescent="0.25">
      <c r="A969" s="320"/>
      <c r="B969" s="58" t="s">
        <v>102</v>
      </c>
      <c r="C969" s="58" t="s">
        <v>103</v>
      </c>
      <c r="D969" s="58" t="s">
        <v>104</v>
      </c>
      <c r="E969" s="58" t="s">
        <v>105</v>
      </c>
      <c r="F969" s="58" t="s">
        <v>106</v>
      </c>
      <c r="G969" s="58" t="s">
        <v>107</v>
      </c>
      <c r="H969" s="58" t="s">
        <v>108</v>
      </c>
      <c r="I969" s="58" t="s">
        <v>109</v>
      </c>
      <c r="J969" s="58" t="s">
        <v>110</v>
      </c>
      <c r="K969" s="58" t="s">
        <v>137</v>
      </c>
      <c r="L969" s="305"/>
      <c r="M969" s="295"/>
      <c r="N969" s="295"/>
      <c r="O969" s="295"/>
      <c r="P969" s="295"/>
      <c r="Q969" s="295"/>
      <c r="R969" s="295"/>
      <c r="S969" s="295"/>
      <c r="T969" s="176"/>
      <c r="U969" s="104"/>
    </row>
    <row r="970" spans="1:21" ht="15.75" customHeight="1" x14ac:dyDescent="0.25">
      <c r="A970" s="58">
        <v>2501</v>
      </c>
      <c r="B970" s="180">
        <v>18</v>
      </c>
      <c r="C970" s="154"/>
      <c r="D970" s="154"/>
      <c r="E970" s="154"/>
      <c r="F970" s="154"/>
      <c r="G970" s="154"/>
      <c r="H970" s="154"/>
      <c r="I970" s="154"/>
      <c r="J970" s="154"/>
      <c r="K970" s="154"/>
      <c r="L970" s="144"/>
      <c r="M970" s="234"/>
      <c r="N970" s="235"/>
      <c r="O970" s="236"/>
      <c r="P970" s="243"/>
      <c r="Q970" s="63">
        <f>B970</f>
        <v>18</v>
      </c>
      <c r="R970" s="244"/>
      <c r="S970" s="243"/>
      <c r="T970" s="176"/>
      <c r="U970" s="104"/>
    </row>
    <row r="971" spans="1:21" ht="15.75" customHeight="1" x14ac:dyDescent="0.25">
      <c r="A971" s="58">
        <v>2502</v>
      </c>
      <c r="B971" s="180"/>
      <c r="C971" s="154">
        <v>17</v>
      </c>
      <c r="D971" s="154"/>
      <c r="E971" s="154"/>
      <c r="F971" s="154"/>
      <c r="G971" s="154"/>
      <c r="H971" s="154"/>
      <c r="I971" s="154"/>
      <c r="J971" s="154"/>
      <c r="K971" s="154"/>
      <c r="L971" s="144"/>
      <c r="M971" s="237"/>
      <c r="N971" s="129"/>
      <c r="O971" s="238"/>
      <c r="P971" s="67">
        <f>IF(C971=0,"",C971/B970)</f>
        <v>0.94444444444444442</v>
      </c>
      <c r="Q971" s="68">
        <v>18</v>
      </c>
      <c r="R971" s="245">
        <f t="shared" ref="R971:R979" si="108">IF(Q971=0,"",Q971/Q970)</f>
        <v>1</v>
      </c>
      <c r="S971" s="245">
        <f t="shared" ref="S971:S979" si="109">IF(Q971=0,"",100%-R971)</f>
        <v>0</v>
      </c>
      <c r="T971" s="176"/>
      <c r="U971" s="104"/>
    </row>
    <row r="972" spans="1:21" ht="15.75" customHeight="1" x14ac:dyDescent="0.25">
      <c r="A972" s="58">
        <v>2601</v>
      </c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44"/>
      <c r="M972" s="237"/>
      <c r="N972" s="129"/>
      <c r="O972" s="238"/>
      <c r="P972" s="67" t="str">
        <f>IF(D972=0,"",D972/C971)</f>
        <v/>
      </c>
      <c r="Q972" s="68"/>
      <c r="R972" s="245" t="str">
        <f t="shared" si="108"/>
        <v/>
      </c>
      <c r="S972" s="245" t="str">
        <f t="shared" si="109"/>
        <v/>
      </c>
      <c r="T972" s="176"/>
      <c r="U972" s="70">
        <f>Q972/Q970</f>
        <v>0</v>
      </c>
    </row>
    <row r="973" spans="1:21" ht="15.75" customHeight="1" x14ac:dyDescent="0.25">
      <c r="A973" s="58">
        <v>2602</v>
      </c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44"/>
      <c r="M973" s="237"/>
      <c r="N973" s="129"/>
      <c r="O973" s="238"/>
      <c r="P973" s="67" t="str">
        <f>IF(E973=0,"",E973/D972)</f>
        <v/>
      </c>
      <c r="Q973" s="68"/>
      <c r="R973" s="245" t="str">
        <f t="shared" si="108"/>
        <v/>
      </c>
      <c r="S973" s="245" t="str">
        <f t="shared" si="109"/>
        <v/>
      </c>
      <c r="T973" s="176"/>
      <c r="U973" s="104"/>
    </row>
    <row r="974" spans="1:21" ht="15.75" customHeight="1" x14ac:dyDescent="0.25">
      <c r="A974" s="58">
        <v>2701</v>
      </c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44"/>
      <c r="M974" s="237"/>
      <c r="N974" s="129"/>
      <c r="O974" s="238"/>
      <c r="P974" s="67" t="str">
        <f>IF(F974=0,"",F974/E973)</f>
        <v/>
      </c>
      <c r="Q974" s="68"/>
      <c r="R974" s="245" t="str">
        <f t="shared" si="108"/>
        <v/>
      </c>
      <c r="S974" s="245" t="str">
        <f t="shared" si="109"/>
        <v/>
      </c>
      <c r="T974" s="176"/>
      <c r="U974" s="104"/>
    </row>
    <row r="975" spans="1:21" ht="15.75" customHeight="1" x14ac:dyDescent="0.25">
      <c r="A975" s="58">
        <v>2702</v>
      </c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44"/>
      <c r="M975" s="237"/>
      <c r="N975" s="129"/>
      <c r="O975" s="238"/>
      <c r="P975" s="67" t="str">
        <f>IF(G975=0,"",G975/F974)</f>
        <v/>
      </c>
      <c r="Q975" s="68"/>
      <c r="R975" s="245" t="str">
        <f t="shared" si="108"/>
        <v/>
      </c>
      <c r="S975" s="245" t="str">
        <f t="shared" si="109"/>
        <v/>
      </c>
      <c r="T975" s="176"/>
      <c r="U975" s="104"/>
    </row>
    <row r="976" spans="1:21" ht="15.75" customHeight="1" x14ac:dyDescent="0.25">
      <c r="A976" s="58">
        <v>2801</v>
      </c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44"/>
      <c r="M976" s="237"/>
      <c r="N976" s="129"/>
      <c r="O976" s="238"/>
      <c r="P976" s="67" t="str">
        <f>IF(H976=0,"",H976/G975)</f>
        <v/>
      </c>
      <c r="Q976" s="68"/>
      <c r="R976" s="245" t="str">
        <f t="shared" si="108"/>
        <v/>
      </c>
      <c r="S976" s="245" t="str">
        <f t="shared" si="109"/>
        <v/>
      </c>
      <c r="T976" s="176"/>
      <c r="U976" s="104"/>
    </row>
    <row r="977" spans="1:21" ht="15.75" customHeight="1" x14ac:dyDescent="0.25">
      <c r="A977" s="58">
        <v>2802</v>
      </c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44"/>
      <c r="M977" s="237"/>
      <c r="N977" s="129"/>
      <c r="O977" s="238"/>
      <c r="P977" s="67" t="str">
        <f>IF(I977=0,"",I977/H976)</f>
        <v/>
      </c>
      <c r="Q977" s="68"/>
      <c r="R977" s="245" t="str">
        <f t="shared" si="108"/>
        <v/>
      </c>
      <c r="S977" s="245" t="str">
        <f t="shared" si="109"/>
        <v/>
      </c>
      <c r="T977" s="176"/>
      <c r="U977" s="104"/>
    </row>
    <row r="978" spans="1:21" ht="15.75" customHeight="1" x14ac:dyDescent="0.25">
      <c r="A978" s="58">
        <v>2901</v>
      </c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44"/>
      <c r="M978" s="237"/>
      <c r="N978" s="129"/>
      <c r="O978" s="238"/>
      <c r="P978" s="67" t="str">
        <f>IF(J978=0,"",J978/I977)</f>
        <v/>
      </c>
      <c r="Q978" s="68"/>
      <c r="R978" s="245" t="str">
        <f t="shared" si="108"/>
        <v/>
      </c>
      <c r="S978" s="245" t="str">
        <f t="shared" si="109"/>
        <v/>
      </c>
      <c r="T978" s="176"/>
      <c r="U978" s="104"/>
    </row>
    <row r="979" spans="1:21" ht="15.75" customHeight="1" x14ac:dyDescent="0.25">
      <c r="A979" s="58">
        <v>2902</v>
      </c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44"/>
      <c r="M979" s="237"/>
      <c r="N979" s="129"/>
      <c r="O979" s="238"/>
      <c r="P979" s="67" t="e">
        <f>K979/J978</f>
        <v>#DIV/0!</v>
      </c>
      <c r="Q979" s="68"/>
      <c r="R979" s="245" t="str">
        <f t="shared" si="108"/>
        <v/>
      </c>
      <c r="S979" s="245" t="str">
        <f t="shared" si="109"/>
        <v/>
      </c>
      <c r="T979" s="176"/>
      <c r="U979" s="104"/>
    </row>
    <row r="980" spans="1:21" ht="15.75" customHeight="1" x14ac:dyDescent="0.25">
      <c r="A980" s="58">
        <v>3001</v>
      </c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44"/>
      <c r="M980" s="237"/>
      <c r="N980" s="129"/>
      <c r="O980" s="239"/>
      <c r="P980" s="246"/>
      <c r="Q980" s="109"/>
      <c r="R980" s="271"/>
      <c r="S980" s="246"/>
      <c r="T980" s="176"/>
      <c r="U980" s="104"/>
    </row>
    <row r="981" spans="1:21" ht="15.75" customHeight="1" x14ac:dyDescent="0.25">
      <c r="A981" s="58">
        <v>3002</v>
      </c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44"/>
      <c r="M981" s="237"/>
      <c r="N981" s="129"/>
      <c r="O981" s="239"/>
      <c r="P981" s="247"/>
      <c r="Q981" s="109"/>
      <c r="R981" s="248"/>
      <c r="S981" s="247"/>
      <c r="T981" s="176"/>
      <c r="U981" s="104"/>
    </row>
    <row r="982" spans="1:21" ht="15.75" customHeight="1" x14ac:dyDescent="0.25">
      <c r="A982" s="58">
        <v>3101</v>
      </c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44"/>
      <c r="M982" s="237"/>
      <c r="N982" s="129"/>
      <c r="O982" s="239"/>
      <c r="P982" s="247"/>
      <c r="Q982" s="109"/>
      <c r="R982" s="248"/>
      <c r="S982" s="247"/>
      <c r="T982" s="176"/>
      <c r="U982" s="104"/>
    </row>
    <row r="983" spans="1:21" ht="15.75" customHeight="1" x14ac:dyDescent="0.25">
      <c r="A983" s="58">
        <v>3102</v>
      </c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44"/>
      <c r="M983" s="237"/>
      <c r="N983" s="129"/>
      <c r="O983" s="239"/>
      <c r="P983" s="129"/>
      <c r="Q983" s="239"/>
      <c r="R983" s="124"/>
      <c r="S983" s="247"/>
      <c r="T983" s="176"/>
      <c r="U983" s="104"/>
    </row>
    <row r="984" spans="1:21" ht="15.75" customHeight="1" x14ac:dyDescent="0.25">
      <c r="A984" s="58">
        <v>3201</v>
      </c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44"/>
      <c r="M984" s="237"/>
      <c r="N984" s="129"/>
      <c r="O984" s="239"/>
      <c r="P984" s="197" t="s">
        <v>83</v>
      </c>
      <c r="Q984" s="82"/>
      <c r="R984" s="111"/>
      <c r="S984" s="199" t="s">
        <v>11</v>
      </c>
      <c r="T984" s="176"/>
      <c r="U984" s="104"/>
    </row>
    <row r="985" spans="1:21" ht="15.75" customHeight="1" x14ac:dyDescent="0.25">
      <c r="A985" s="58">
        <v>3202</v>
      </c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44"/>
      <c r="M985" s="237"/>
      <c r="N985" s="129"/>
      <c r="O985" s="239"/>
      <c r="P985" s="198" t="s">
        <v>85</v>
      </c>
      <c r="Q985" s="86">
        <f>Q984/B970</f>
        <v>0</v>
      </c>
      <c r="R985" s="112" t="e">
        <f>Q984/R984</f>
        <v>#DIV/0!</v>
      </c>
      <c r="S985" s="200" t="s">
        <v>86</v>
      </c>
      <c r="T985" s="176"/>
      <c r="U985" s="104"/>
    </row>
    <row r="986" spans="1:21" ht="15.75" customHeight="1" x14ac:dyDescent="0.25">
      <c r="A986" s="58">
        <v>3301</v>
      </c>
      <c r="B986" s="201"/>
      <c r="C986" s="201"/>
      <c r="D986" s="201"/>
      <c r="E986" s="201"/>
      <c r="F986" s="201"/>
      <c r="G986" s="201"/>
      <c r="H986" s="201"/>
      <c r="I986" s="201"/>
      <c r="J986" s="201"/>
      <c r="K986" s="201"/>
      <c r="L986" s="144"/>
      <c r="M986" s="240"/>
      <c r="N986" s="241"/>
      <c r="O986" s="242"/>
      <c r="P986" s="90"/>
      <c r="Q986" s="91"/>
      <c r="R986" s="91"/>
      <c r="S986" s="113"/>
      <c r="T986" s="176"/>
      <c r="U986" s="104"/>
    </row>
    <row r="987" spans="1:21" ht="18" x14ac:dyDescent="0.25">
      <c r="A987" s="28"/>
      <c r="B987" s="335" t="s">
        <v>111</v>
      </c>
      <c r="C987" s="335"/>
      <c r="D987" s="335"/>
      <c r="E987" s="335"/>
      <c r="F987" s="335"/>
      <c r="G987" s="335"/>
      <c r="H987" s="335"/>
      <c r="I987" s="335"/>
      <c r="J987" s="335"/>
      <c r="K987" s="335"/>
      <c r="L987" s="196">
        <f>SUM(L970:L984)</f>
        <v>0</v>
      </c>
      <c r="M987" s="94">
        <f>((SUM(L978:L979))/B970)</f>
        <v>0</v>
      </c>
      <c r="N987" s="94" t="str">
        <f>IF(L987=0,"",L987/B970)</f>
        <v/>
      </c>
      <c r="O987" s="94" t="str">
        <f>IF(L978=0,"",N987-M987)</f>
        <v/>
      </c>
      <c r="P987" s="3"/>
      <c r="Q987" s="29"/>
      <c r="R987" s="22"/>
      <c r="S987" s="3"/>
      <c r="T987" s="176"/>
      <c r="U987" s="104"/>
    </row>
    <row r="988" spans="1:21" ht="12.75" customHeight="1" x14ac:dyDescent="0.2"/>
    <row r="989" spans="1:21" ht="12.75" customHeight="1" x14ac:dyDescent="0.2"/>
    <row r="990" spans="1:21" s="293" customFormat="1" ht="26.25" x14ac:dyDescent="0.4">
      <c r="A990" s="164"/>
      <c r="B990" s="307" t="s">
        <v>99</v>
      </c>
      <c r="C990" s="307"/>
      <c r="D990" s="307"/>
      <c r="E990" s="307"/>
      <c r="F990" s="307"/>
      <c r="G990" s="307"/>
      <c r="H990" s="307"/>
      <c r="I990" s="307"/>
      <c r="J990" s="307"/>
      <c r="K990" s="307"/>
      <c r="L990" s="256" t="s">
        <v>147</v>
      </c>
      <c r="M990" s="3"/>
      <c r="N990" s="3"/>
      <c r="O990" s="29"/>
      <c r="P990" s="3"/>
      <c r="Q990" s="29"/>
      <c r="R990" s="29"/>
      <c r="S990" s="29"/>
    </row>
    <row r="991" spans="1:21" s="293" customFormat="1" ht="20.25" x14ac:dyDescent="0.2">
      <c r="A991" s="319" t="s">
        <v>10</v>
      </c>
      <c r="B991" s="301" t="s">
        <v>100</v>
      </c>
      <c r="C991" s="302"/>
      <c r="D991" s="302"/>
      <c r="E991" s="302"/>
      <c r="F991" s="302"/>
      <c r="G991" s="302"/>
      <c r="H991" s="302"/>
      <c r="I991" s="302"/>
      <c r="J991" s="302"/>
      <c r="K991" s="303"/>
      <c r="L991" s="304" t="s">
        <v>11</v>
      </c>
      <c r="M991" s="296" t="s">
        <v>3</v>
      </c>
      <c r="N991" s="296" t="s">
        <v>4</v>
      </c>
      <c r="O991" s="306" t="s">
        <v>5</v>
      </c>
      <c r="P991" s="296" t="s">
        <v>6</v>
      </c>
      <c r="Q991" s="294" t="s">
        <v>7</v>
      </c>
      <c r="R991" s="294" t="s">
        <v>8</v>
      </c>
      <c r="S991" s="296" t="s">
        <v>101</v>
      </c>
    </row>
    <row r="992" spans="1:21" s="293" customFormat="1" ht="15.75" x14ac:dyDescent="0.25">
      <c r="A992" s="320"/>
      <c r="B992" s="58" t="s">
        <v>102</v>
      </c>
      <c r="C992" s="58" t="s">
        <v>103</v>
      </c>
      <c r="D992" s="58" t="s">
        <v>104</v>
      </c>
      <c r="E992" s="58" t="s">
        <v>105</v>
      </c>
      <c r="F992" s="58" t="s">
        <v>106</v>
      </c>
      <c r="G992" s="58" t="s">
        <v>107</v>
      </c>
      <c r="H992" s="58" t="s">
        <v>108</v>
      </c>
      <c r="I992" s="58" t="s">
        <v>109</v>
      </c>
      <c r="J992" s="58" t="s">
        <v>110</v>
      </c>
      <c r="K992" s="58" t="s">
        <v>137</v>
      </c>
      <c r="L992" s="305"/>
      <c r="M992" s="295"/>
      <c r="N992" s="295"/>
      <c r="O992" s="295"/>
      <c r="P992" s="295"/>
      <c r="Q992" s="295"/>
      <c r="R992" s="295"/>
      <c r="S992" s="295"/>
      <c r="U992" s="104"/>
    </row>
    <row r="993" spans="1:21" s="293" customFormat="1" ht="15.75" customHeight="1" x14ac:dyDescent="0.25">
      <c r="A993" s="58">
        <v>2502</v>
      </c>
      <c r="B993" s="180">
        <v>20</v>
      </c>
      <c r="C993" s="154"/>
      <c r="D993" s="154"/>
      <c r="E993" s="154"/>
      <c r="F993" s="154"/>
      <c r="G993" s="154"/>
      <c r="H993" s="154"/>
      <c r="I993" s="154"/>
      <c r="J993" s="154"/>
      <c r="K993" s="154"/>
      <c r="L993" s="144"/>
      <c r="M993" s="234"/>
      <c r="N993" s="235"/>
      <c r="O993" s="236"/>
      <c r="P993" s="243"/>
      <c r="Q993" s="63">
        <f>B993</f>
        <v>20</v>
      </c>
      <c r="R993" s="244"/>
      <c r="S993" s="243"/>
      <c r="U993" s="104"/>
    </row>
    <row r="994" spans="1:21" s="293" customFormat="1" ht="15.75" customHeight="1" x14ac:dyDescent="0.25">
      <c r="A994" s="58">
        <v>2601</v>
      </c>
      <c r="B994" s="180"/>
      <c r="C994" s="154"/>
      <c r="D994" s="154"/>
      <c r="E994" s="154"/>
      <c r="F994" s="154"/>
      <c r="G994" s="154"/>
      <c r="H994" s="154"/>
      <c r="I994" s="154"/>
      <c r="J994" s="154"/>
      <c r="K994" s="154"/>
      <c r="L994" s="144"/>
      <c r="M994" s="237"/>
      <c r="N994" s="129"/>
      <c r="O994" s="238"/>
      <c r="P994" s="67" t="str">
        <f>IF(C994=0,"",C994/B993)</f>
        <v/>
      </c>
      <c r="Q994" s="68"/>
      <c r="R994" s="245" t="str">
        <f t="shared" ref="R994:R1002" si="110">IF(Q994=0,"",Q994/Q993)</f>
        <v/>
      </c>
      <c r="S994" s="245" t="str">
        <f t="shared" ref="S994:S1002" si="111">IF(Q994=0,"",100%-R994)</f>
        <v/>
      </c>
      <c r="U994" s="104"/>
    </row>
    <row r="995" spans="1:21" s="293" customFormat="1" ht="15.75" customHeight="1" x14ac:dyDescent="0.25">
      <c r="A995" s="58">
        <v>2602</v>
      </c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44"/>
      <c r="M995" s="237"/>
      <c r="N995" s="129"/>
      <c r="O995" s="238"/>
      <c r="P995" s="67" t="str">
        <f>IF(D995=0,"",D995/C994)</f>
        <v/>
      </c>
      <c r="Q995" s="68"/>
      <c r="R995" s="245" t="str">
        <f t="shared" si="110"/>
        <v/>
      </c>
      <c r="S995" s="245" t="str">
        <f t="shared" si="111"/>
        <v/>
      </c>
      <c r="U995" s="70">
        <f>Q995/Q993</f>
        <v>0</v>
      </c>
    </row>
    <row r="996" spans="1:21" s="293" customFormat="1" ht="15.75" customHeight="1" x14ac:dyDescent="0.25">
      <c r="A996" s="58">
        <v>2701</v>
      </c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44"/>
      <c r="M996" s="237"/>
      <c r="N996" s="129"/>
      <c r="O996" s="238"/>
      <c r="P996" s="67" t="str">
        <f>IF(E996=0,"",E996/D995)</f>
        <v/>
      </c>
      <c r="Q996" s="68"/>
      <c r="R996" s="245" t="str">
        <f t="shared" si="110"/>
        <v/>
      </c>
      <c r="S996" s="245" t="str">
        <f t="shared" si="111"/>
        <v/>
      </c>
      <c r="U996" s="104"/>
    </row>
    <row r="997" spans="1:21" s="293" customFormat="1" ht="15.75" customHeight="1" x14ac:dyDescent="0.25">
      <c r="A997" s="58">
        <v>2702</v>
      </c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44"/>
      <c r="M997" s="237"/>
      <c r="N997" s="129"/>
      <c r="O997" s="238"/>
      <c r="P997" s="67" t="str">
        <f>IF(F997=0,"",F997/E996)</f>
        <v/>
      </c>
      <c r="Q997" s="68"/>
      <c r="R997" s="245" t="str">
        <f t="shared" si="110"/>
        <v/>
      </c>
      <c r="S997" s="245" t="str">
        <f t="shared" si="111"/>
        <v/>
      </c>
      <c r="U997" s="104"/>
    </row>
    <row r="998" spans="1:21" s="293" customFormat="1" ht="15.75" customHeight="1" x14ac:dyDescent="0.25">
      <c r="A998" s="58">
        <v>2801</v>
      </c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44"/>
      <c r="M998" s="237"/>
      <c r="N998" s="129"/>
      <c r="O998" s="238"/>
      <c r="P998" s="67" t="str">
        <f>IF(G998=0,"",G998/F997)</f>
        <v/>
      </c>
      <c r="Q998" s="68"/>
      <c r="R998" s="245" t="str">
        <f t="shared" si="110"/>
        <v/>
      </c>
      <c r="S998" s="245" t="str">
        <f t="shared" si="111"/>
        <v/>
      </c>
      <c r="U998" s="104"/>
    </row>
    <row r="999" spans="1:21" s="293" customFormat="1" ht="15.75" customHeight="1" x14ac:dyDescent="0.25">
      <c r="A999" s="58">
        <v>2802</v>
      </c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44"/>
      <c r="M999" s="237"/>
      <c r="N999" s="129"/>
      <c r="O999" s="238"/>
      <c r="P999" s="67" t="str">
        <f>IF(H999=0,"",H999/G998)</f>
        <v/>
      </c>
      <c r="Q999" s="68"/>
      <c r="R999" s="245" t="str">
        <f t="shared" si="110"/>
        <v/>
      </c>
      <c r="S999" s="245" t="str">
        <f t="shared" si="111"/>
        <v/>
      </c>
      <c r="U999" s="104"/>
    </row>
    <row r="1000" spans="1:21" s="293" customFormat="1" ht="15.75" customHeight="1" x14ac:dyDescent="0.25">
      <c r="A1000" s="58">
        <v>2901</v>
      </c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44"/>
      <c r="M1000" s="237"/>
      <c r="N1000" s="129"/>
      <c r="O1000" s="238"/>
      <c r="P1000" s="67" t="str">
        <f>IF(I1000=0,"",I1000/H999)</f>
        <v/>
      </c>
      <c r="Q1000" s="68"/>
      <c r="R1000" s="245" t="str">
        <f t="shared" si="110"/>
        <v/>
      </c>
      <c r="S1000" s="245" t="str">
        <f t="shared" si="111"/>
        <v/>
      </c>
      <c r="U1000" s="104"/>
    </row>
    <row r="1001" spans="1:21" s="293" customFormat="1" ht="15.75" customHeight="1" x14ac:dyDescent="0.25">
      <c r="A1001" s="58">
        <v>2902</v>
      </c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44"/>
      <c r="M1001" s="237"/>
      <c r="N1001" s="129"/>
      <c r="O1001" s="238"/>
      <c r="P1001" s="67" t="str">
        <f>IF(J1001=0,"",J1001/I1000)</f>
        <v/>
      </c>
      <c r="Q1001" s="68"/>
      <c r="R1001" s="245" t="str">
        <f t="shared" si="110"/>
        <v/>
      </c>
      <c r="S1001" s="245" t="str">
        <f t="shared" si="111"/>
        <v/>
      </c>
      <c r="U1001" s="104"/>
    </row>
    <row r="1002" spans="1:21" s="293" customFormat="1" ht="15.75" customHeight="1" x14ac:dyDescent="0.25">
      <c r="A1002" s="58">
        <v>3001</v>
      </c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44"/>
      <c r="M1002" s="237"/>
      <c r="N1002" s="129"/>
      <c r="O1002" s="238"/>
      <c r="P1002" s="67" t="e">
        <f>K1002/J1001</f>
        <v>#DIV/0!</v>
      </c>
      <c r="Q1002" s="68"/>
      <c r="R1002" s="245" t="str">
        <f t="shared" si="110"/>
        <v/>
      </c>
      <c r="S1002" s="245" t="str">
        <f t="shared" si="111"/>
        <v/>
      </c>
      <c r="U1002" s="104"/>
    </row>
    <row r="1003" spans="1:21" s="293" customFormat="1" ht="15.75" customHeight="1" x14ac:dyDescent="0.25">
      <c r="A1003" s="58">
        <v>3002</v>
      </c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44"/>
      <c r="M1003" s="237"/>
      <c r="N1003" s="129"/>
      <c r="O1003" s="239"/>
      <c r="P1003" s="246"/>
      <c r="Q1003" s="109"/>
      <c r="R1003" s="271"/>
      <c r="S1003" s="246"/>
      <c r="U1003" s="104"/>
    </row>
    <row r="1004" spans="1:21" s="293" customFormat="1" ht="15.75" customHeight="1" x14ac:dyDescent="0.25">
      <c r="A1004" s="58">
        <v>3101</v>
      </c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44"/>
      <c r="M1004" s="237"/>
      <c r="N1004" s="129"/>
      <c r="O1004" s="239"/>
      <c r="P1004" s="247"/>
      <c r="Q1004" s="109"/>
      <c r="R1004" s="248"/>
      <c r="S1004" s="247"/>
      <c r="U1004" s="104"/>
    </row>
    <row r="1005" spans="1:21" s="293" customFormat="1" ht="15.75" customHeight="1" x14ac:dyDescent="0.25">
      <c r="A1005" s="58">
        <v>3102</v>
      </c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44"/>
      <c r="M1005" s="237"/>
      <c r="N1005" s="129"/>
      <c r="O1005" s="239"/>
      <c r="P1005" s="247"/>
      <c r="Q1005" s="109"/>
      <c r="R1005" s="248"/>
      <c r="S1005" s="247"/>
      <c r="U1005" s="104"/>
    </row>
    <row r="1006" spans="1:21" s="293" customFormat="1" ht="15.75" customHeight="1" x14ac:dyDescent="0.25">
      <c r="A1006" s="58">
        <v>3201</v>
      </c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44"/>
      <c r="M1006" s="237"/>
      <c r="N1006" s="129"/>
      <c r="O1006" s="239"/>
      <c r="P1006" s="129"/>
      <c r="Q1006" s="239"/>
      <c r="R1006" s="124"/>
      <c r="S1006" s="247"/>
      <c r="U1006" s="104"/>
    </row>
    <row r="1007" spans="1:21" s="293" customFormat="1" ht="15.75" customHeight="1" x14ac:dyDescent="0.25">
      <c r="A1007" s="58">
        <v>3202</v>
      </c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44"/>
      <c r="M1007" s="237"/>
      <c r="N1007" s="129"/>
      <c r="O1007" s="239"/>
      <c r="P1007" s="197" t="s">
        <v>83</v>
      </c>
      <c r="Q1007" s="82"/>
      <c r="R1007" s="111"/>
      <c r="S1007" s="199" t="s">
        <v>11</v>
      </c>
      <c r="U1007" s="104"/>
    </row>
    <row r="1008" spans="1:21" s="293" customFormat="1" ht="15.75" customHeight="1" x14ac:dyDescent="0.25">
      <c r="A1008" s="58">
        <v>3301</v>
      </c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44"/>
      <c r="M1008" s="237"/>
      <c r="N1008" s="129"/>
      <c r="O1008" s="239"/>
      <c r="P1008" s="198" t="s">
        <v>85</v>
      </c>
      <c r="Q1008" s="86">
        <f>Q1007/B993</f>
        <v>0</v>
      </c>
      <c r="R1008" s="112" t="e">
        <f>Q1007/R1007</f>
        <v>#DIV/0!</v>
      </c>
      <c r="S1008" s="200" t="s">
        <v>86</v>
      </c>
      <c r="U1008" s="104"/>
    </row>
    <row r="1009" spans="1:21" s="293" customFormat="1" ht="15.75" customHeight="1" x14ac:dyDescent="0.25">
      <c r="A1009" s="58">
        <v>3302</v>
      </c>
      <c r="B1009" s="201"/>
      <c r="C1009" s="201"/>
      <c r="D1009" s="201"/>
      <c r="E1009" s="201"/>
      <c r="F1009" s="201"/>
      <c r="G1009" s="201"/>
      <c r="H1009" s="201"/>
      <c r="I1009" s="201"/>
      <c r="J1009" s="201"/>
      <c r="K1009" s="201"/>
      <c r="L1009" s="144"/>
      <c r="M1009" s="240"/>
      <c r="N1009" s="241"/>
      <c r="O1009" s="242"/>
      <c r="P1009" s="90"/>
      <c r="Q1009" s="91"/>
      <c r="R1009" s="91"/>
      <c r="S1009" s="113"/>
      <c r="U1009" s="104"/>
    </row>
    <row r="1010" spans="1:21" s="293" customFormat="1" ht="18" x14ac:dyDescent="0.25">
      <c r="A1010" s="28"/>
      <c r="B1010" s="335" t="s">
        <v>111</v>
      </c>
      <c r="C1010" s="335"/>
      <c r="D1010" s="335"/>
      <c r="E1010" s="335"/>
      <c r="F1010" s="335"/>
      <c r="G1010" s="335"/>
      <c r="H1010" s="335"/>
      <c r="I1010" s="335"/>
      <c r="J1010" s="335"/>
      <c r="K1010" s="335"/>
      <c r="L1010" s="196">
        <f>SUM(L993:L1007)</f>
        <v>0</v>
      </c>
      <c r="M1010" s="94">
        <f>((SUM(L1001:L1002))/B993)</f>
        <v>0</v>
      </c>
      <c r="N1010" s="94" t="str">
        <f>IF(L1010=0,"",L1010/B993)</f>
        <v/>
      </c>
      <c r="O1010" s="94" t="str">
        <f>IF(L1001=0,"",N1010-M1010)</f>
        <v/>
      </c>
      <c r="P1010" s="3"/>
      <c r="Q1010" s="29"/>
      <c r="R1010" s="22"/>
      <c r="S1010" s="3"/>
      <c r="U1010" s="104"/>
    </row>
    <row r="1011" spans="1:21" ht="12.75" customHeight="1" x14ac:dyDescent="0.2"/>
    <row r="1012" spans="1:21" ht="12.75" customHeight="1" x14ac:dyDescent="0.2"/>
    <row r="1013" spans="1:21" ht="12.75" customHeight="1" x14ac:dyDescent="0.2"/>
    <row r="1014" spans="1:21" ht="12.75" customHeight="1" x14ac:dyDescent="0.2"/>
    <row r="1015" spans="1:21" ht="12.75" customHeight="1" x14ac:dyDescent="0.2"/>
    <row r="1016" spans="1:21" ht="12.75" customHeight="1" x14ac:dyDescent="0.2"/>
    <row r="1017" spans="1:21" ht="12.75" customHeight="1" x14ac:dyDescent="0.2"/>
    <row r="1018" spans="1:21" ht="12.75" customHeight="1" x14ac:dyDescent="0.2"/>
    <row r="1019" spans="1:21" ht="12.75" customHeight="1" x14ac:dyDescent="0.2"/>
    <row r="1020" spans="1:21" ht="12.75" customHeight="1" x14ac:dyDescent="0.2"/>
    <row r="1021" spans="1:21" ht="12.75" customHeight="1" x14ac:dyDescent="0.2"/>
    <row r="1022" spans="1:21" ht="12.75" customHeight="1" x14ac:dyDescent="0.2"/>
    <row r="1023" spans="1:21" ht="12.75" customHeight="1" x14ac:dyDescent="0.2"/>
    <row r="1024" spans="1:21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</sheetData>
  <mergeCells count="443">
    <mergeCell ref="N305:N306"/>
    <mergeCell ref="O305:O306"/>
    <mergeCell ref="P305:P306"/>
    <mergeCell ref="Q305:Q306"/>
    <mergeCell ref="R305:R306"/>
    <mergeCell ref="N351:N352"/>
    <mergeCell ref="O351:O352"/>
    <mergeCell ref="P351:P352"/>
    <mergeCell ref="Q351:Q352"/>
    <mergeCell ref="R351:R352"/>
    <mergeCell ref="S259:S260"/>
    <mergeCell ref="A259:A260"/>
    <mergeCell ref="B259:K259"/>
    <mergeCell ref="L259:L260"/>
    <mergeCell ref="M259:M260"/>
    <mergeCell ref="N282:N283"/>
    <mergeCell ref="O282:O283"/>
    <mergeCell ref="P282:P283"/>
    <mergeCell ref="Q282:Q283"/>
    <mergeCell ref="R282:R283"/>
    <mergeCell ref="S282:S283"/>
    <mergeCell ref="A282:A283"/>
    <mergeCell ref="B282:K282"/>
    <mergeCell ref="L282:L283"/>
    <mergeCell ref="M282:M283"/>
    <mergeCell ref="B281:K281"/>
    <mergeCell ref="N259:N260"/>
    <mergeCell ref="O259:O260"/>
    <mergeCell ref="P259:P260"/>
    <mergeCell ref="Q259:Q260"/>
    <mergeCell ref="R259:R260"/>
    <mergeCell ref="S604:S605"/>
    <mergeCell ref="A604:A605"/>
    <mergeCell ref="S351:S352"/>
    <mergeCell ref="A351:A352"/>
    <mergeCell ref="B351:K351"/>
    <mergeCell ref="L351:L352"/>
    <mergeCell ref="M351:M352"/>
    <mergeCell ref="N375:N376"/>
    <mergeCell ref="O375:O376"/>
    <mergeCell ref="P375:P376"/>
    <mergeCell ref="Q375:Q376"/>
    <mergeCell ref="R375:R376"/>
    <mergeCell ref="S375:S376"/>
    <mergeCell ref="A375:A376"/>
    <mergeCell ref="B375:K375"/>
    <mergeCell ref="L375:L376"/>
    <mergeCell ref="M375:M376"/>
    <mergeCell ref="N398:N399"/>
    <mergeCell ref="O398:O399"/>
    <mergeCell ref="P398:P399"/>
    <mergeCell ref="Q398:Q399"/>
    <mergeCell ref="R398:R399"/>
    <mergeCell ref="P421:P422"/>
    <mergeCell ref="N604:N605"/>
    <mergeCell ref="O604:O605"/>
    <mergeCell ref="P604:P605"/>
    <mergeCell ref="Q604:Q605"/>
    <mergeCell ref="R604:R605"/>
    <mergeCell ref="P581:P582"/>
    <mergeCell ref="Q581:Q582"/>
    <mergeCell ref="R581:R582"/>
    <mergeCell ref="N559:N560"/>
    <mergeCell ref="O559:O560"/>
    <mergeCell ref="P559:P560"/>
    <mergeCell ref="Q559:Q560"/>
    <mergeCell ref="R559:R560"/>
    <mergeCell ref="A212:A213"/>
    <mergeCell ref="A536:A537"/>
    <mergeCell ref="B536:K536"/>
    <mergeCell ref="L536:L537"/>
    <mergeCell ref="M536:M537"/>
    <mergeCell ref="S398:S399"/>
    <mergeCell ref="A398:A399"/>
    <mergeCell ref="B398:K398"/>
    <mergeCell ref="L398:L399"/>
    <mergeCell ref="M398:M399"/>
    <mergeCell ref="S305:S306"/>
    <mergeCell ref="A305:A306"/>
    <mergeCell ref="B305:K305"/>
    <mergeCell ref="L305:L306"/>
    <mergeCell ref="M305:M306"/>
    <mergeCell ref="N328:N329"/>
    <mergeCell ref="O328:O329"/>
    <mergeCell ref="P328:P329"/>
    <mergeCell ref="Q328:Q329"/>
    <mergeCell ref="R328:R329"/>
    <mergeCell ref="S328:S329"/>
    <mergeCell ref="A328:A329"/>
    <mergeCell ref="B328:K328"/>
    <mergeCell ref="L328:L329"/>
    <mergeCell ref="B604:K604"/>
    <mergeCell ref="L604:L605"/>
    <mergeCell ref="M604:M605"/>
    <mergeCell ref="B16:J16"/>
    <mergeCell ref="B36:J36"/>
    <mergeCell ref="B54:J54"/>
    <mergeCell ref="B71:J71"/>
    <mergeCell ref="B88:J88"/>
    <mergeCell ref="B104:J104"/>
    <mergeCell ref="B122:J122"/>
    <mergeCell ref="B143:J143"/>
    <mergeCell ref="B160:J160"/>
    <mergeCell ref="B176:J176"/>
    <mergeCell ref="B192:J192"/>
    <mergeCell ref="M328:M329"/>
    <mergeCell ref="B327:K327"/>
    <mergeCell ref="B304:K304"/>
    <mergeCell ref="B258:K258"/>
    <mergeCell ref="B255:K255"/>
    <mergeCell ref="B234:K234"/>
    <mergeCell ref="B231:K231"/>
    <mergeCell ref="B535:K535"/>
    <mergeCell ref="B489:K489"/>
    <mergeCell ref="B443:K443"/>
    <mergeCell ref="R212:R213"/>
    <mergeCell ref="S212:S213"/>
    <mergeCell ref="B212:K212"/>
    <mergeCell ref="L212:L213"/>
    <mergeCell ref="M212:M213"/>
    <mergeCell ref="N212:N213"/>
    <mergeCell ref="O212:O213"/>
    <mergeCell ref="P212:P213"/>
    <mergeCell ref="Q212:Q213"/>
    <mergeCell ref="N235:N236"/>
    <mergeCell ref="O235:O236"/>
    <mergeCell ref="P235:P236"/>
    <mergeCell ref="Q235:Q236"/>
    <mergeCell ref="R235:R236"/>
    <mergeCell ref="S235:S236"/>
    <mergeCell ref="A235:A236"/>
    <mergeCell ref="B235:K235"/>
    <mergeCell ref="L235:L236"/>
    <mergeCell ref="M235:M236"/>
    <mergeCell ref="N627:N628"/>
    <mergeCell ref="O627:O628"/>
    <mergeCell ref="P627:P628"/>
    <mergeCell ref="Q627:Q628"/>
    <mergeCell ref="R627:R628"/>
    <mergeCell ref="S627:S628"/>
    <mergeCell ref="A627:A628"/>
    <mergeCell ref="A650:A651"/>
    <mergeCell ref="A673:A674"/>
    <mergeCell ref="N650:N651"/>
    <mergeCell ref="O650:O651"/>
    <mergeCell ref="P650:P651"/>
    <mergeCell ref="Q650:Q651"/>
    <mergeCell ref="Q673:Q674"/>
    <mergeCell ref="R673:R674"/>
    <mergeCell ref="R650:R651"/>
    <mergeCell ref="S650:S651"/>
    <mergeCell ref="N673:N674"/>
    <mergeCell ref="S673:S674"/>
    <mergeCell ref="A695:A696"/>
    <mergeCell ref="A716:A717"/>
    <mergeCell ref="B627:K627"/>
    <mergeCell ref="L627:L628"/>
    <mergeCell ref="M627:M628"/>
    <mergeCell ref="B650:K650"/>
    <mergeCell ref="L650:L651"/>
    <mergeCell ref="M650:M651"/>
    <mergeCell ref="B673:K673"/>
    <mergeCell ref="L673:L674"/>
    <mergeCell ref="M673:M674"/>
    <mergeCell ref="O695:O696"/>
    <mergeCell ref="P695:P696"/>
    <mergeCell ref="Q695:Q696"/>
    <mergeCell ref="R695:R696"/>
    <mergeCell ref="S695:S696"/>
    <mergeCell ref="S716:S717"/>
    <mergeCell ref="O673:O674"/>
    <mergeCell ref="P673:P674"/>
    <mergeCell ref="B695:K695"/>
    <mergeCell ref="L695:L696"/>
    <mergeCell ref="M695:M696"/>
    <mergeCell ref="N695:N696"/>
    <mergeCell ref="B716:K716"/>
    <mergeCell ref="L716:L717"/>
    <mergeCell ref="M716:M717"/>
    <mergeCell ref="N716:N717"/>
    <mergeCell ref="O716:O717"/>
    <mergeCell ref="P716:P717"/>
    <mergeCell ref="B694:K694"/>
    <mergeCell ref="B715:K715"/>
    <mergeCell ref="A758:A759"/>
    <mergeCell ref="A779:A780"/>
    <mergeCell ref="A800:A801"/>
    <mergeCell ref="P737:P738"/>
    <mergeCell ref="Q737:Q738"/>
    <mergeCell ref="S737:S738"/>
    <mergeCell ref="Q716:Q717"/>
    <mergeCell ref="R716:R717"/>
    <mergeCell ref="A737:A738"/>
    <mergeCell ref="B737:K737"/>
    <mergeCell ref="L737:L738"/>
    <mergeCell ref="M737:M738"/>
    <mergeCell ref="R737:R738"/>
    <mergeCell ref="N737:N738"/>
    <mergeCell ref="O737:O738"/>
    <mergeCell ref="B758:K758"/>
    <mergeCell ref="L758:L759"/>
    <mergeCell ref="M758:M759"/>
    <mergeCell ref="O800:O801"/>
    <mergeCell ref="P800:P801"/>
    <mergeCell ref="B778:K778"/>
    <mergeCell ref="B736:K736"/>
    <mergeCell ref="B757:K757"/>
    <mergeCell ref="R863:R864"/>
    <mergeCell ref="S863:S864"/>
    <mergeCell ref="R779:R780"/>
    <mergeCell ref="S779:S780"/>
    <mergeCell ref="S800:S801"/>
    <mergeCell ref="S821:S822"/>
    <mergeCell ref="R800:R801"/>
    <mergeCell ref="S842:S843"/>
    <mergeCell ref="N758:N759"/>
    <mergeCell ref="O758:O759"/>
    <mergeCell ref="P758:P759"/>
    <mergeCell ref="Q758:Q759"/>
    <mergeCell ref="R758:R759"/>
    <mergeCell ref="S758:S759"/>
    <mergeCell ref="L863:L864"/>
    <mergeCell ref="M863:M864"/>
    <mergeCell ref="N863:N864"/>
    <mergeCell ref="O863:O864"/>
    <mergeCell ref="P863:P864"/>
    <mergeCell ref="Q863:Q864"/>
    <mergeCell ref="B779:K779"/>
    <mergeCell ref="L779:L780"/>
    <mergeCell ref="M779:M780"/>
    <mergeCell ref="N779:N780"/>
    <mergeCell ref="O779:O780"/>
    <mergeCell ref="P779:P780"/>
    <mergeCell ref="Q779:Q780"/>
    <mergeCell ref="B800:K800"/>
    <mergeCell ref="L800:L801"/>
    <mergeCell ref="M800:M801"/>
    <mergeCell ref="N800:N801"/>
    <mergeCell ref="P821:P822"/>
    <mergeCell ref="Q821:Q822"/>
    <mergeCell ref="Q800:Q801"/>
    <mergeCell ref="B799:K799"/>
    <mergeCell ref="B820:K820"/>
    <mergeCell ref="B862:K862"/>
    <mergeCell ref="B859:K859"/>
    <mergeCell ref="A821:A822"/>
    <mergeCell ref="B821:K821"/>
    <mergeCell ref="L821:L822"/>
    <mergeCell ref="M821:M822"/>
    <mergeCell ref="R821:R822"/>
    <mergeCell ref="N842:N843"/>
    <mergeCell ref="O842:O843"/>
    <mergeCell ref="P842:P843"/>
    <mergeCell ref="Q842:Q843"/>
    <mergeCell ref="R842:R843"/>
    <mergeCell ref="A842:A843"/>
    <mergeCell ref="B841:K841"/>
    <mergeCell ref="B838:K838"/>
    <mergeCell ref="Q421:Q422"/>
    <mergeCell ref="R421:R422"/>
    <mergeCell ref="S421:S422"/>
    <mergeCell ref="A421:A422"/>
    <mergeCell ref="B421:K421"/>
    <mergeCell ref="L421:L422"/>
    <mergeCell ref="M421:M422"/>
    <mergeCell ref="A863:A864"/>
    <mergeCell ref="N821:N822"/>
    <mergeCell ref="O821:O822"/>
    <mergeCell ref="B842:K842"/>
    <mergeCell ref="L842:L843"/>
    <mergeCell ref="M842:M843"/>
    <mergeCell ref="N421:N422"/>
    <mergeCell ref="O421:O422"/>
    <mergeCell ref="N444:N445"/>
    <mergeCell ref="O444:O445"/>
    <mergeCell ref="N467:N468"/>
    <mergeCell ref="O467:O468"/>
    <mergeCell ref="N490:N491"/>
    <mergeCell ref="O490:O491"/>
    <mergeCell ref="N513:N514"/>
    <mergeCell ref="O513:O514"/>
    <mergeCell ref="N536:N537"/>
    <mergeCell ref="P467:P468"/>
    <mergeCell ref="Q467:Q468"/>
    <mergeCell ref="R467:R468"/>
    <mergeCell ref="S467:S468"/>
    <mergeCell ref="A467:A468"/>
    <mergeCell ref="B467:K467"/>
    <mergeCell ref="L467:L468"/>
    <mergeCell ref="M467:M468"/>
    <mergeCell ref="P444:P445"/>
    <mergeCell ref="Q444:Q445"/>
    <mergeCell ref="R444:R445"/>
    <mergeCell ref="S444:S445"/>
    <mergeCell ref="A444:A445"/>
    <mergeCell ref="B444:K444"/>
    <mergeCell ref="L444:L445"/>
    <mergeCell ref="M444:M445"/>
    <mergeCell ref="B466:K466"/>
    <mergeCell ref="R513:R514"/>
    <mergeCell ref="S513:S514"/>
    <mergeCell ref="A513:A514"/>
    <mergeCell ref="B513:K513"/>
    <mergeCell ref="L513:L514"/>
    <mergeCell ref="M513:M514"/>
    <mergeCell ref="P513:P514"/>
    <mergeCell ref="Q513:Q514"/>
    <mergeCell ref="P490:P491"/>
    <mergeCell ref="Q490:Q491"/>
    <mergeCell ref="R490:R491"/>
    <mergeCell ref="S490:S491"/>
    <mergeCell ref="A490:A491"/>
    <mergeCell ref="B490:K490"/>
    <mergeCell ref="L490:L491"/>
    <mergeCell ref="M490:M491"/>
    <mergeCell ref="B512:K512"/>
    <mergeCell ref="S581:S582"/>
    <mergeCell ref="A581:A582"/>
    <mergeCell ref="B581:K581"/>
    <mergeCell ref="L581:L582"/>
    <mergeCell ref="M581:M582"/>
    <mergeCell ref="P536:P537"/>
    <mergeCell ref="Q536:Q537"/>
    <mergeCell ref="R536:R537"/>
    <mergeCell ref="S536:S537"/>
    <mergeCell ref="A559:A560"/>
    <mergeCell ref="B559:K559"/>
    <mergeCell ref="L559:L560"/>
    <mergeCell ref="M559:M560"/>
    <mergeCell ref="S559:S560"/>
    <mergeCell ref="B580:K580"/>
    <mergeCell ref="B558:K558"/>
    <mergeCell ref="O536:O537"/>
    <mergeCell ref="N581:N582"/>
    <mergeCell ref="O581:O582"/>
    <mergeCell ref="S884:S885"/>
    <mergeCell ref="A884:A885"/>
    <mergeCell ref="B884:K884"/>
    <mergeCell ref="L884:L885"/>
    <mergeCell ref="M884:M885"/>
    <mergeCell ref="N884:N885"/>
    <mergeCell ref="O884:O885"/>
    <mergeCell ref="P884:P885"/>
    <mergeCell ref="Q884:Q885"/>
    <mergeCell ref="R884:R885"/>
    <mergeCell ref="S905:S906"/>
    <mergeCell ref="A905:A906"/>
    <mergeCell ref="B905:K905"/>
    <mergeCell ref="L905:L906"/>
    <mergeCell ref="M905:M906"/>
    <mergeCell ref="N905:N906"/>
    <mergeCell ref="O905:O906"/>
    <mergeCell ref="P905:P906"/>
    <mergeCell ref="Q905:Q906"/>
    <mergeCell ref="R905:R906"/>
    <mergeCell ref="S926:S927"/>
    <mergeCell ref="A926:A927"/>
    <mergeCell ref="B926:K926"/>
    <mergeCell ref="L926:L927"/>
    <mergeCell ref="M926:M927"/>
    <mergeCell ref="N926:N927"/>
    <mergeCell ref="O926:O927"/>
    <mergeCell ref="P926:P927"/>
    <mergeCell ref="Q926:Q927"/>
    <mergeCell ref="R926:R927"/>
    <mergeCell ref="S947:S948"/>
    <mergeCell ref="A947:A948"/>
    <mergeCell ref="B947:K947"/>
    <mergeCell ref="L947:L948"/>
    <mergeCell ref="M947:M948"/>
    <mergeCell ref="N947:N948"/>
    <mergeCell ref="O947:O948"/>
    <mergeCell ref="P947:P948"/>
    <mergeCell ref="Q947:Q948"/>
    <mergeCell ref="R947:R948"/>
    <mergeCell ref="Q968:Q969"/>
    <mergeCell ref="R968:R969"/>
    <mergeCell ref="S968:S969"/>
    <mergeCell ref="A968:A969"/>
    <mergeCell ref="B968:K968"/>
    <mergeCell ref="L968:L969"/>
    <mergeCell ref="M968:M969"/>
    <mergeCell ref="N968:N969"/>
    <mergeCell ref="O968:O969"/>
    <mergeCell ref="P968:P969"/>
    <mergeCell ref="B420:K420"/>
    <mergeCell ref="B397:K397"/>
    <mergeCell ref="B374:K374"/>
    <mergeCell ref="B350:K350"/>
    <mergeCell ref="B211:K211"/>
    <mergeCell ref="B603:K603"/>
    <mergeCell ref="B626:K626"/>
    <mergeCell ref="B649:K649"/>
    <mergeCell ref="B672:K672"/>
    <mergeCell ref="B600:K600"/>
    <mergeCell ref="B578:K578"/>
    <mergeCell ref="B555:K555"/>
    <mergeCell ref="B532:K532"/>
    <mergeCell ref="B509:K509"/>
    <mergeCell ref="B486:K486"/>
    <mergeCell ref="B463:K463"/>
    <mergeCell ref="B440:K440"/>
    <mergeCell ref="B417:K417"/>
    <mergeCell ref="B394:K394"/>
    <mergeCell ref="B371:K371"/>
    <mergeCell ref="B347:K347"/>
    <mergeCell ref="B324:K324"/>
    <mergeCell ref="B301:K301"/>
    <mergeCell ref="B278:K278"/>
    <mergeCell ref="B883:K883"/>
    <mergeCell ref="B904:K904"/>
    <mergeCell ref="B925:K925"/>
    <mergeCell ref="B946:K946"/>
    <mergeCell ref="B967:K967"/>
    <mergeCell ref="B863:K863"/>
    <mergeCell ref="B987:K987"/>
    <mergeCell ref="B964:K964"/>
    <mergeCell ref="B943:K943"/>
    <mergeCell ref="B922:K922"/>
    <mergeCell ref="B901:K901"/>
    <mergeCell ref="B880:K880"/>
    <mergeCell ref="B623:K623"/>
    <mergeCell ref="B817:K817"/>
    <mergeCell ref="B796:K796"/>
    <mergeCell ref="B775:K775"/>
    <mergeCell ref="B754:K754"/>
    <mergeCell ref="B733:K733"/>
    <mergeCell ref="B712:K712"/>
    <mergeCell ref="B691:K691"/>
    <mergeCell ref="B669:K669"/>
    <mergeCell ref="B646:K646"/>
    <mergeCell ref="R991:R992"/>
    <mergeCell ref="S991:S992"/>
    <mergeCell ref="B1010:K1010"/>
    <mergeCell ref="B990:K990"/>
    <mergeCell ref="A991:A992"/>
    <mergeCell ref="B991:K991"/>
    <mergeCell ref="L991:L992"/>
    <mergeCell ref="M991:M992"/>
    <mergeCell ref="N991:N992"/>
    <mergeCell ref="O991:O992"/>
    <mergeCell ref="P991:P992"/>
    <mergeCell ref="Q991:Q992"/>
  </mergeCells>
  <phoneticPr fontId="24" type="noConversion"/>
  <pageMargins left="0.7" right="0.7" top="0.75" bottom="0.75" header="0" footer="0"/>
  <pageSetup orientation="landscape" r:id="rId1"/>
  <ignoredErrors>
    <ignoredError sqref="A214:A230 A237:A254 A261:A277 A284:A300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8080"/>
  </sheetPr>
  <dimension ref="A1:AA1014"/>
  <sheetViews>
    <sheetView topLeftCell="A448" workbookViewId="0">
      <selection activeCell="Q472" sqref="Q472"/>
    </sheetView>
  </sheetViews>
  <sheetFormatPr baseColWidth="10" defaultColWidth="12.5703125" defaultRowHeight="15" customHeight="1" x14ac:dyDescent="0.2"/>
  <cols>
    <col min="1" max="1" width="8.5703125" customWidth="1"/>
    <col min="2" max="11" width="7.140625" customWidth="1"/>
    <col min="12" max="12" width="15.7109375" style="187" customWidth="1"/>
    <col min="13" max="19" width="12.85546875" customWidth="1"/>
    <col min="20" max="20" width="11.5703125" customWidth="1"/>
    <col min="21" max="27" width="10" customWidth="1"/>
  </cols>
  <sheetData>
    <row r="1" spans="1:18" s="286" customFormat="1" ht="15" customHeight="1" x14ac:dyDescent="0.2">
      <c r="K1" s="187"/>
    </row>
    <row r="2" spans="1:18" s="286" customFormat="1" ht="15" customHeight="1" x14ac:dyDescent="0.2">
      <c r="K2" s="187"/>
    </row>
    <row r="3" spans="1:18" s="286" customFormat="1" ht="15" customHeight="1" x14ac:dyDescent="0.2">
      <c r="K3" s="187"/>
    </row>
    <row r="4" spans="1:18" s="286" customFormat="1" ht="15" customHeight="1" x14ac:dyDescent="0.2">
      <c r="K4" s="187"/>
    </row>
    <row r="5" spans="1:18" s="286" customFormat="1" ht="15" customHeight="1" x14ac:dyDescent="0.2">
      <c r="K5" s="187"/>
    </row>
    <row r="6" spans="1:18" s="286" customFormat="1" ht="15" customHeight="1" x14ac:dyDescent="0.2">
      <c r="K6" s="187"/>
    </row>
    <row r="7" spans="1:18" s="286" customFormat="1" ht="15" customHeight="1" x14ac:dyDescent="0.2">
      <c r="K7" s="187"/>
    </row>
    <row r="8" spans="1:18" s="286" customFormat="1" ht="15" customHeight="1" x14ac:dyDescent="0.2">
      <c r="K8" s="187"/>
    </row>
    <row r="9" spans="1:18" s="286" customFormat="1" ht="15" customHeight="1" x14ac:dyDescent="0.2">
      <c r="K9" s="187"/>
    </row>
    <row r="10" spans="1:18" s="286" customFormat="1" ht="15" customHeight="1" x14ac:dyDescent="0.2">
      <c r="K10" s="187"/>
    </row>
    <row r="11" spans="1:18" s="286" customFormat="1" ht="15" customHeight="1" x14ac:dyDescent="0.2">
      <c r="K11" s="187"/>
    </row>
    <row r="12" spans="1:18" s="286" customFormat="1" ht="15" customHeight="1" x14ac:dyDescent="0.2">
      <c r="K12" s="187"/>
    </row>
    <row r="13" spans="1:18" s="286" customFormat="1" ht="15" customHeight="1" x14ac:dyDescent="0.2">
      <c r="K13" s="187"/>
    </row>
    <row r="14" spans="1:18" s="286" customFormat="1" ht="15" customHeight="1" x14ac:dyDescent="0.2">
      <c r="K14" s="187"/>
    </row>
    <row r="15" spans="1:18" ht="12.75" customHeight="1" x14ac:dyDescent="0.3">
      <c r="A15" s="38" t="s">
        <v>75</v>
      </c>
      <c r="L15" s="114"/>
      <c r="M15" s="3"/>
      <c r="O15" s="3"/>
    </row>
    <row r="16" spans="1:18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269" t="s">
        <v>3</v>
      </c>
      <c r="M16" s="7" t="s">
        <v>4</v>
      </c>
      <c r="N16" s="49" t="s">
        <v>5</v>
      </c>
      <c r="O16" s="7" t="s">
        <v>6</v>
      </c>
      <c r="P16" s="6" t="s">
        <v>7</v>
      </c>
      <c r="Q16" s="6" t="s">
        <v>8</v>
      </c>
      <c r="R16" s="7" t="s">
        <v>9</v>
      </c>
    </row>
    <row r="17" spans="1:18" ht="12.75" customHeight="1" x14ac:dyDescent="0.2">
      <c r="A17" s="50" t="s">
        <v>10</v>
      </c>
      <c r="B17" s="51">
        <v>1</v>
      </c>
      <c r="C17" s="51">
        <v>2</v>
      </c>
      <c r="D17" s="51">
        <v>3</v>
      </c>
      <c r="E17" s="51">
        <v>4</v>
      </c>
      <c r="F17" s="51">
        <v>5</v>
      </c>
      <c r="G17" s="51">
        <v>6</v>
      </c>
      <c r="H17" s="51">
        <v>7</v>
      </c>
      <c r="I17" s="51">
        <v>8</v>
      </c>
      <c r="J17" s="51">
        <v>9</v>
      </c>
      <c r="K17" s="52" t="s">
        <v>11</v>
      </c>
      <c r="L17" s="114"/>
      <c r="M17" s="3"/>
      <c r="O17" s="3"/>
      <c r="P17" s="14"/>
      <c r="Q17" s="14"/>
      <c r="R17" s="3"/>
    </row>
    <row r="18" spans="1:18" ht="12.75" customHeight="1" x14ac:dyDescent="0.2">
      <c r="A18" s="28" t="s">
        <v>23</v>
      </c>
      <c r="B18" s="25">
        <v>17</v>
      </c>
      <c r="K18" s="30"/>
      <c r="L18" s="114"/>
      <c r="M18" s="3"/>
      <c r="O18" s="3"/>
      <c r="P18" s="17">
        <f>B18</f>
        <v>17</v>
      </c>
      <c r="Q18" s="14"/>
      <c r="R18" s="3"/>
    </row>
    <row r="19" spans="1:18" ht="12.75" customHeight="1" x14ac:dyDescent="0.2">
      <c r="A19" s="28" t="s">
        <v>48</v>
      </c>
      <c r="C19" s="25">
        <v>12</v>
      </c>
      <c r="K19" s="30"/>
      <c r="L19" s="114"/>
      <c r="M19" s="3"/>
      <c r="N19" s="3"/>
      <c r="O19" s="3">
        <f>C19/B18</f>
        <v>0.70588235294117652</v>
      </c>
      <c r="P19" s="21">
        <v>12</v>
      </c>
      <c r="Q19" s="22">
        <f t="shared" ref="Q19:Q26" si="0">P19/P18</f>
        <v>0.70588235294117652</v>
      </c>
      <c r="R19" s="3">
        <f t="shared" ref="R19:R26" si="1">100%-Q19</f>
        <v>0.29411764705882348</v>
      </c>
    </row>
    <row r="20" spans="1:18" ht="12.75" customHeight="1" x14ac:dyDescent="0.2">
      <c r="A20" s="28" t="s">
        <v>49</v>
      </c>
      <c r="D20" s="25">
        <v>9</v>
      </c>
      <c r="K20" s="30"/>
      <c r="L20" s="114"/>
      <c r="M20" s="3"/>
      <c r="N20" s="3"/>
      <c r="O20" s="3">
        <f>D20/C19</f>
        <v>0.75</v>
      </c>
      <c r="P20" s="21">
        <v>12</v>
      </c>
      <c r="Q20" s="22">
        <f t="shared" si="0"/>
        <v>1</v>
      </c>
      <c r="R20" s="3">
        <f t="shared" si="1"/>
        <v>0</v>
      </c>
    </row>
    <row r="21" spans="1:18" ht="12.75" customHeight="1" x14ac:dyDescent="0.2">
      <c r="A21" s="28" t="s">
        <v>50</v>
      </c>
      <c r="E21" s="25">
        <v>8</v>
      </c>
      <c r="K21" s="30"/>
      <c r="L21" s="114"/>
      <c r="M21" s="3"/>
      <c r="O21" s="3">
        <f>E21/D20</f>
        <v>0.88888888888888884</v>
      </c>
      <c r="P21" s="21">
        <v>11</v>
      </c>
      <c r="Q21" s="22">
        <f t="shared" si="0"/>
        <v>0.91666666666666663</v>
      </c>
      <c r="R21" s="3">
        <f t="shared" si="1"/>
        <v>8.333333333333337E-2</v>
      </c>
    </row>
    <row r="22" spans="1:18" ht="12.75" customHeight="1" x14ac:dyDescent="0.2">
      <c r="A22" s="28" t="s">
        <v>51</v>
      </c>
      <c r="F22" s="25">
        <v>6</v>
      </c>
      <c r="K22" s="30"/>
      <c r="L22" s="114"/>
      <c r="M22" s="3"/>
      <c r="O22" s="3">
        <f>F22/E21</f>
        <v>0.75</v>
      </c>
      <c r="P22" s="21">
        <v>11</v>
      </c>
      <c r="Q22" s="22">
        <f t="shared" si="0"/>
        <v>1</v>
      </c>
      <c r="R22" s="3">
        <f t="shared" si="1"/>
        <v>0</v>
      </c>
    </row>
    <row r="23" spans="1:18" ht="12.75" customHeight="1" x14ac:dyDescent="0.2">
      <c r="A23" s="28" t="s">
        <v>52</v>
      </c>
      <c r="G23" s="25">
        <v>6</v>
      </c>
      <c r="K23" s="30"/>
      <c r="L23" s="114"/>
      <c r="M23" s="3"/>
      <c r="O23" s="3">
        <f>G23/F22</f>
        <v>1</v>
      </c>
      <c r="P23" s="21">
        <v>11</v>
      </c>
      <c r="Q23" s="22">
        <f t="shared" si="0"/>
        <v>1</v>
      </c>
      <c r="R23" s="3">
        <f t="shared" si="1"/>
        <v>0</v>
      </c>
    </row>
    <row r="24" spans="1:18" ht="12.75" customHeight="1" x14ac:dyDescent="0.2">
      <c r="A24" s="28" t="s">
        <v>53</v>
      </c>
      <c r="H24" s="25">
        <v>6</v>
      </c>
      <c r="K24" s="30"/>
      <c r="L24" s="114"/>
      <c r="M24" s="3"/>
      <c r="O24" s="3">
        <f>H24/G23</f>
        <v>1</v>
      </c>
      <c r="P24" s="21">
        <v>11</v>
      </c>
      <c r="Q24" s="22">
        <f t="shared" si="0"/>
        <v>1</v>
      </c>
      <c r="R24" s="3">
        <f t="shared" si="1"/>
        <v>0</v>
      </c>
    </row>
    <row r="25" spans="1:18" ht="12.75" customHeight="1" x14ac:dyDescent="0.2">
      <c r="A25" s="28" t="s">
        <v>54</v>
      </c>
      <c r="I25" s="25">
        <v>5</v>
      </c>
      <c r="K25" s="30"/>
      <c r="L25" s="114"/>
      <c r="M25" s="3"/>
      <c r="O25" s="3">
        <f>I25/H24</f>
        <v>0.83333333333333337</v>
      </c>
      <c r="P25" s="21">
        <v>11</v>
      </c>
      <c r="Q25" s="22">
        <f t="shared" si="0"/>
        <v>1</v>
      </c>
      <c r="R25" s="3">
        <f t="shared" si="1"/>
        <v>0</v>
      </c>
    </row>
    <row r="26" spans="1:18" ht="12.75" customHeight="1" x14ac:dyDescent="0.2">
      <c r="A26" s="28" t="s">
        <v>55</v>
      </c>
      <c r="J26" s="25">
        <v>4</v>
      </c>
      <c r="K26" s="30">
        <v>3</v>
      </c>
      <c r="L26" s="114"/>
      <c r="M26" s="3"/>
      <c r="O26" s="3">
        <f>J26/I25</f>
        <v>0.8</v>
      </c>
      <c r="P26" s="21">
        <v>10</v>
      </c>
      <c r="Q26" s="22">
        <f t="shared" si="0"/>
        <v>0.90909090909090906</v>
      </c>
      <c r="R26" s="3">
        <f t="shared" si="1"/>
        <v>9.0909090909090939E-2</v>
      </c>
    </row>
    <row r="27" spans="1:18" ht="12.75" customHeight="1" x14ac:dyDescent="0.2">
      <c r="A27" s="28" t="s">
        <v>56</v>
      </c>
      <c r="J27" s="25">
        <v>7</v>
      </c>
      <c r="K27" s="30">
        <v>2</v>
      </c>
      <c r="L27" s="114"/>
      <c r="M27" s="3"/>
      <c r="O27" s="3"/>
      <c r="P27" s="21">
        <v>7</v>
      </c>
      <c r="Q27" s="22"/>
      <c r="R27" s="3"/>
    </row>
    <row r="28" spans="1:18" ht="12.75" customHeight="1" x14ac:dyDescent="0.2">
      <c r="A28" s="28" t="s">
        <v>57</v>
      </c>
      <c r="J28" s="25">
        <v>5</v>
      </c>
      <c r="K28" s="30">
        <v>1</v>
      </c>
      <c r="L28" s="114"/>
      <c r="M28" s="3"/>
      <c r="O28" s="3"/>
      <c r="P28" s="21">
        <v>7</v>
      </c>
      <c r="Q28" s="22"/>
      <c r="R28" s="3"/>
    </row>
    <row r="29" spans="1:18" ht="12.75" customHeight="1" x14ac:dyDescent="0.2">
      <c r="A29" s="28" t="s">
        <v>69</v>
      </c>
      <c r="J29" s="25">
        <v>2</v>
      </c>
      <c r="K29" s="30">
        <v>2</v>
      </c>
      <c r="L29" s="114"/>
      <c r="M29" s="3"/>
      <c r="O29" s="3"/>
      <c r="P29" s="21">
        <v>2</v>
      </c>
      <c r="Q29" s="22"/>
      <c r="R29" s="3"/>
    </row>
    <row r="30" spans="1:18" ht="12.75" customHeight="1" x14ac:dyDescent="0.2">
      <c r="K30" s="25">
        <f>SUM(K26:K29)</f>
        <v>8</v>
      </c>
      <c r="L30" s="114">
        <f>K26/B18</f>
        <v>0.17647058823529413</v>
      </c>
      <c r="M30" s="3">
        <f>K30/B18</f>
        <v>0.47058823529411764</v>
      </c>
      <c r="N30" s="3">
        <f>M30-L30</f>
        <v>0.29411764705882348</v>
      </c>
      <c r="O30" s="3"/>
    </row>
    <row r="31" spans="1:18" ht="12.75" customHeight="1" x14ac:dyDescent="0.3">
      <c r="A31" s="38" t="s">
        <v>77</v>
      </c>
      <c r="L31" s="114"/>
      <c r="M31" s="3"/>
      <c r="O31" s="3"/>
    </row>
    <row r="32" spans="1:18" ht="25.5" customHeight="1" x14ac:dyDescent="0.2">
      <c r="B32" s="308" t="s">
        <v>2</v>
      </c>
      <c r="C32" s="309"/>
      <c r="D32" s="309"/>
      <c r="E32" s="309"/>
      <c r="F32" s="309"/>
      <c r="G32" s="309"/>
      <c r="H32" s="309"/>
      <c r="I32" s="309"/>
      <c r="J32" s="309"/>
      <c r="L32" s="269" t="s">
        <v>3</v>
      </c>
      <c r="M32" s="7" t="s">
        <v>4</v>
      </c>
      <c r="N32" s="49" t="s">
        <v>5</v>
      </c>
      <c r="O32" s="7" t="s">
        <v>6</v>
      </c>
      <c r="P32" s="6" t="s">
        <v>7</v>
      </c>
      <c r="Q32" s="6" t="s">
        <v>8</v>
      </c>
      <c r="R32" s="7" t="s">
        <v>9</v>
      </c>
    </row>
    <row r="33" spans="1:27" ht="12.75" customHeight="1" x14ac:dyDescent="0.2">
      <c r="A33" s="50" t="s">
        <v>10</v>
      </c>
      <c r="B33" s="51">
        <v>1</v>
      </c>
      <c r="C33" s="51">
        <v>2</v>
      </c>
      <c r="D33" s="51">
        <v>3</v>
      </c>
      <c r="E33" s="51">
        <v>4</v>
      </c>
      <c r="F33" s="51">
        <v>5</v>
      </c>
      <c r="G33" s="51">
        <v>6</v>
      </c>
      <c r="H33" s="51">
        <v>7</v>
      </c>
      <c r="I33" s="51">
        <v>8</v>
      </c>
      <c r="J33" s="51">
        <v>9</v>
      </c>
      <c r="K33" s="52" t="s">
        <v>11</v>
      </c>
      <c r="L33" s="114"/>
      <c r="M33" s="3"/>
      <c r="O33" s="3"/>
      <c r="P33" s="14"/>
      <c r="Q33" s="14"/>
      <c r="R33" s="3"/>
      <c r="T33" s="41" t="s">
        <v>13</v>
      </c>
      <c r="U33" s="44" t="s">
        <v>23</v>
      </c>
      <c r="V33" s="44" t="s">
        <v>48</v>
      </c>
      <c r="W33" s="44" t="s">
        <v>49</v>
      </c>
      <c r="X33" s="44" t="s">
        <v>51</v>
      </c>
      <c r="Y33" s="44" t="s">
        <v>53</v>
      </c>
      <c r="Z33" s="44" t="s">
        <v>55</v>
      </c>
      <c r="AA33" s="44" t="s">
        <v>57</v>
      </c>
    </row>
    <row r="34" spans="1:27" ht="12.75" customHeight="1" x14ac:dyDescent="0.3">
      <c r="A34" s="28" t="s">
        <v>48</v>
      </c>
      <c r="B34" s="25">
        <v>8</v>
      </c>
      <c r="K34" s="30"/>
      <c r="L34" s="114"/>
      <c r="M34" s="3"/>
      <c r="O34" s="3"/>
      <c r="P34" s="17">
        <f>B34</f>
        <v>8</v>
      </c>
      <c r="Q34" s="14"/>
      <c r="R34" s="3"/>
      <c r="T34" s="45" t="s">
        <v>37</v>
      </c>
      <c r="U34" s="46">
        <f>P20/P18</f>
        <v>0.70588235294117652</v>
      </c>
      <c r="V34" s="46">
        <f>P36/P34</f>
        <v>0.875</v>
      </c>
      <c r="W34" s="46">
        <f>P51/P49</f>
        <v>0.61538461538461542</v>
      </c>
      <c r="X34" s="46">
        <f>P72/P70</f>
        <v>0.41176470588235292</v>
      </c>
      <c r="Y34" s="46" t="e">
        <f t="shared" ref="Y34:AA34" si="2">#REF!/#REF!</f>
        <v>#REF!</v>
      </c>
      <c r="Z34" s="46" t="e">
        <f t="shared" si="2"/>
        <v>#REF!</v>
      </c>
      <c r="AA34" s="46" t="e">
        <f t="shared" si="2"/>
        <v>#REF!</v>
      </c>
    </row>
    <row r="35" spans="1:27" ht="12.75" customHeight="1" x14ac:dyDescent="0.2">
      <c r="A35" s="28" t="s">
        <v>49</v>
      </c>
      <c r="C35" s="25">
        <v>7</v>
      </c>
      <c r="K35" s="30"/>
      <c r="L35" s="114"/>
      <c r="M35" s="3"/>
      <c r="N35" s="3"/>
      <c r="O35" s="3">
        <f>C35/B34</f>
        <v>0.875</v>
      </c>
      <c r="P35" s="21">
        <v>7</v>
      </c>
      <c r="Q35" s="22">
        <f t="shared" ref="Q35:Q42" si="3">P35/P34</f>
        <v>0.875</v>
      </c>
      <c r="R35" s="3">
        <f t="shared" ref="R35:R42" si="4">100%-Q35</f>
        <v>0.125</v>
      </c>
    </row>
    <row r="36" spans="1:27" ht="12.75" customHeight="1" x14ac:dyDescent="0.2">
      <c r="A36" s="28" t="s">
        <v>50</v>
      </c>
      <c r="D36" s="25">
        <v>7</v>
      </c>
      <c r="K36" s="30"/>
      <c r="L36" s="114"/>
      <c r="M36" s="3"/>
      <c r="O36" s="3">
        <f>D36/C35</f>
        <v>1</v>
      </c>
      <c r="P36" s="21">
        <v>7</v>
      </c>
      <c r="Q36" s="22">
        <f t="shared" si="3"/>
        <v>1</v>
      </c>
      <c r="R36" s="3">
        <f t="shared" si="4"/>
        <v>0</v>
      </c>
    </row>
    <row r="37" spans="1:27" ht="12.75" customHeight="1" x14ac:dyDescent="0.2">
      <c r="A37" s="28" t="s">
        <v>51</v>
      </c>
      <c r="E37" s="25">
        <v>4</v>
      </c>
      <c r="K37" s="30"/>
      <c r="L37" s="114"/>
      <c r="M37" s="3"/>
      <c r="O37" s="3">
        <f>E37/D36</f>
        <v>0.5714285714285714</v>
      </c>
      <c r="P37" s="21">
        <v>7</v>
      </c>
      <c r="Q37" s="22">
        <f t="shared" si="3"/>
        <v>1</v>
      </c>
      <c r="R37" s="3">
        <f t="shared" si="4"/>
        <v>0</v>
      </c>
    </row>
    <row r="38" spans="1:27" ht="12.75" customHeight="1" x14ac:dyDescent="0.2">
      <c r="A38" s="28" t="s">
        <v>52</v>
      </c>
      <c r="F38" s="25">
        <v>4</v>
      </c>
      <c r="K38" s="30"/>
      <c r="L38" s="114"/>
      <c r="M38" s="3"/>
      <c r="O38" s="3">
        <f>F38/E37</f>
        <v>1</v>
      </c>
      <c r="P38" s="21">
        <v>5</v>
      </c>
      <c r="Q38" s="22">
        <f t="shared" si="3"/>
        <v>0.7142857142857143</v>
      </c>
      <c r="R38" s="3">
        <f t="shared" si="4"/>
        <v>0.2857142857142857</v>
      </c>
    </row>
    <row r="39" spans="1:27" ht="12.75" customHeight="1" x14ac:dyDescent="0.2">
      <c r="A39" s="28" t="s">
        <v>53</v>
      </c>
      <c r="G39" s="25">
        <v>4</v>
      </c>
      <c r="K39" s="30"/>
      <c r="L39" s="114"/>
      <c r="M39" s="3"/>
      <c r="O39" s="3">
        <f>G39/F38</f>
        <v>1</v>
      </c>
      <c r="P39" s="21">
        <v>4</v>
      </c>
      <c r="Q39" s="22">
        <f t="shared" si="3"/>
        <v>0.8</v>
      </c>
      <c r="R39" s="3">
        <f t="shared" si="4"/>
        <v>0.19999999999999996</v>
      </c>
    </row>
    <row r="40" spans="1:27" ht="12.75" customHeight="1" x14ac:dyDescent="0.2">
      <c r="A40" s="28" t="s">
        <v>54</v>
      </c>
      <c r="H40" s="25">
        <v>4</v>
      </c>
      <c r="K40" s="30"/>
      <c r="L40" s="114"/>
      <c r="M40" s="3"/>
      <c r="O40" s="3">
        <f>H40/G39</f>
        <v>1</v>
      </c>
      <c r="P40" s="21">
        <v>4</v>
      </c>
      <c r="Q40" s="22">
        <f t="shared" si="3"/>
        <v>1</v>
      </c>
      <c r="R40" s="3">
        <f t="shared" si="4"/>
        <v>0</v>
      </c>
    </row>
    <row r="41" spans="1:27" ht="12.75" customHeight="1" x14ac:dyDescent="0.2">
      <c r="A41" s="28" t="s">
        <v>55</v>
      </c>
      <c r="I41" s="25">
        <v>4</v>
      </c>
      <c r="K41" s="30"/>
      <c r="L41" s="114"/>
      <c r="M41" s="3"/>
      <c r="O41" s="3">
        <f>I41/H40</f>
        <v>1</v>
      </c>
      <c r="P41" s="21">
        <v>4</v>
      </c>
      <c r="Q41" s="22">
        <f t="shared" si="3"/>
        <v>1</v>
      </c>
      <c r="R41" s="3">
        <f t="shared" si="4"/>
        <v>0</v>
      </c>
    </row>
    <row r="42" spans="1:27" ht="12.75" customHeight="1" x14ac:dyDescent="0.2">
      <c r="A42" s="28" t="s">
        <v>56</v>
      </c>
      <c r="J42" s="25">
        <v>2</v>
      </c>
      <c r="K42" s="30">
        <v>1</v>
      </c>
      <c r="L42" s="114"/>
      <c r="M42" s="3"/>
      <c r="O42" s="3">
        <f>J42/I41</f>
        <v>0.5</v>
      </c>
      <c r="P42" s="21">
        <v>4</v>
      </c>
      <c r="Q42" s="22">
        <f t="shared" si="3"/>
        <v>1</v>
      </c>
      <c r="R42" s="3">
        <f t="shared" si="4"/>
        <v>0</v>
      </c>
    </row>
    <row r="43" spans="1:27" ht="12.75" customHeight="1" x14ac:dyDescent="0.2">
      <c r="A43" s="28" t="s">
        <v>57</v>
      </c>
      <c r="J43" s="25">
        <v>3</v>
      </c>
      <c r="K43" s="30"/>
      <c r="L43" s="114"/>
      <c r="M43" s="3"/>
      <c r="O43" s="3"/>
      <c r="P43" s="21">
        <v>4</v>
      </c>
      <c r="Q43" s="22"/>
      <c r="R43" s="3"/>
    </row>
    <row r="44" spans="1:27" ht="12.75" customHeight="1" x14ac:dyDescent="0.2">
      <c r="A44" s="28" t="s">
        <v>69</v>
      </c>
      <c r="K44" s="30"/>
      <c r="L44" s="114"/>
      <c r="M44" s="3"/>
      <c r="O44" s="3"/>
      <c r="P44" s="21"/>
      <c r="Q44" s="22"/>
      <c r="R44" s="3"/>
    </row>
    <row r="45" spans="1:27" ht="12.75" customHeight="1" x14ac:dyDescent="0.2">
      <c r="K45" s="25">
        <f>SUM(K42)</f>
        <v>1</v>
      </c>
      <c r="L45" s="114">
        <f>K42/B34</f>
        <v>0.125</v>
      </c>
      <c r="M45" s="3">
        <f>K45/B34</f>
        <v>0.125</v>
      </c>
      <c r="N45" s="3">
        <f>M45-L45</f>
        <v>0</v>
      </c>
      <c r="O45" s="3"/>
    </row>
    <row r="46" spans="1:27" ht="12.75" customHeight="1" x14ac:dyDescent="0.3">
      <c r="A46" s="38" t="s">
        <v>78</v>
      </c>
      <c r="L46" s="114"/>
      <c r="M46" s="3"/>
      <c r="O46" s="3"/>
    </row>
    <row r="47" spans="1:27" ht="25.5" customHeight="1" x14ac:dyDescent="0.2">
      <c r="B47" s="308" t="s">
        <v>2</v>
      </c>
      <c r="C47" s="309"/>
      <c r="D47" s="309"/>
      <c r="E47" s="309"/>
      <c r="F47" s="309"/>
      <c r="G47" s="309"/>
      <c r="H47" s="309"/>
      <c r="I47" s="309"/>
      <c r="J47" s="309"/>
      <c r="L47" s="269" t="s">
        <v>3</v>
      </c>
      <c r="M47" s="7" t="s">
        <v>4</v>
      </c>
      <c r="N47" s="49" t="s">
        <v>5</v>
      </c>
      <c r="O47" s="7" t="s">
        <v>6</v>
      </c>
      <c r="P47" s="6" t="s">
        <v>7</v>
      </c>
      <c r="Q47" s="6" t="s">
        <v>8</v>
      </c>
      <c r="R47" s="7" t="s">
        <v>9</v>
      </c>
    </row>
    <row r="48" spans="1:27" ht="12.75" customHeight="1" x14ac:dyDescent="0.2">
      <c r="A48" s="50" t="s">
        <v>10</v>
      </c>
      <c r="B48" s="51">
        <v>1</v>
      </c>
      <c r="C48" s="51">
        <v>2</v>
      </c>
      <c r="D48" s="51">
        <v>3</v>
      </c>
      <c r="E48" s="51">
        <v>4</v>
      </c>
      <c r="F48" s="51">
        <v>5</v>
      </c>
      <c r="G48" s="51">
        <v>6</v>
      </c>
      <c r="H48" s="51">
        <v>7</v>
      </c>
      <c r="I48" s="51">
        <v>8</v>
      </c>
      <c r="J48" s="51">
        <v>9</v>
      </c>
      <c r="K48" s="52" t="s">
        <v>11</v>
      </c>
      <c r="L48" s="114"/>
      <c r="M48" s="3"/>
      <c r="O48" s="3"/>
      <c r="P48" s="14"/>
      <c r="Q48" s="14"/>
      <c r="R48" s="3"/>
    </row>
    <row r="49" spans="1:18" ht="12.75" customHeight="1" x14ac:dyDescent="0.2">
      <c r="A49" s="28" t="s">
        <v>49</v>
      </c>
      <c r="B49" s="25">
        <v>13</v>
      </c>
      <c r="K49" s="30"/>
      <c r="L49" s="114"/>
      <c r="M49" s="3"/>
      <c r="O49" s="3"/>
      <c r="P49" s="17">
        <f>B49</f>
        <v>13</v>
      </c>
      <c r="Q49" s="14"/>
      <c r="R49" s="3"/>
    </row>
    <row r="50" spans="1:18" ht="12.75" customHeight="1" x14ac:dyDescent="0.2">
      <c r="A50" s="28" t="s">
        <v>50</v>
      </c>
      <c r="C50" s="25">
        <v>8</v>
      </c>
      <c r="K50" s="30"/>
      <c r="L50" s="114"/>
      <c r="M50" s="3"/>
      <c r="N50" s="3"/>
      <c r="O50" s="3">
        <f>C50/B49</f>
        <v>0.61538461538461542</v>
      </c>
      <c r="P50" s="21">
        <v>8</v>
      </c>
      <c r="Q50" s="22">
        <f t="shared" ref="Q50:Q57" si="5">P50/P49</f>
        <v>0.61538461538461542</v>
      </c>
      <c r="R50" s="3">
        <f t="shared" ref="R50:R57" si="6">100%-Q50</f>
        <v>0.38461538461538458</v>
      </c>
    </row>
    <row r="51" spans="1:18" ht="12.75" customHeight="1" x14ac:dyDescent="0.2">
      <c r="A51" s="28" t="s">
        <v>51</v>
      </c>
      <c r="D51" s="25">
        <v>7</v>
      </c>
      <c r="K51" s="30"/>
      <c r="O51" s="3">
        <f>D51/C50</f>
        <v>0.875</v>
      </c>
      <c r="P51" s="21">
        <v>8</v>
      </c>
      <c r="Q51" s="22">
        <f t="shared" si="5"/>
        <v>1</v>
      </c>
      <c r="R51" s="3">
        <f t="shared" si="6"/>
        <v>0</v>
      </c>
    </row>
    <row r="52" spans="1:18" ht="12.75" customHeight="1" x14ac:dyDescent="0.2">
      <c r="A52" s="28" t="s">
        <v>52</v>
      </c>
      <c r="E52" s="25">
        <v>5</v>
      </c>
      <c r="K52" s="30"/>
      <c r="O52" s="37">
        <f>E52/D51</f>
        <v>0.7142857142857143</v>
      </c>
      <c r="P52" s="21">
        <v>8</v>
      </c>
      <c r="Q52" s="22">
        <f t="shared" si="5"/>
        <v>1</v>
      </c>
      <c r="R52" s="3">
        <f t="shared" si="6"/>
        <v>0</v>
      </c>
    </row>
    <row r="53" spans="1:18" ht="12.75" customHeight="1" x14ac:dyDescent="0.2">
      <c r="A53" s="28" t="s">
        <v>53</v>
      </c>
      <c r="F53" s="25">
        <v>5</v>
      </c>
      <c r="K53" s="30"/>
      <c r="O53" s="37">
        <f>F53/E52</f>
        <v>1</v>
      </c>
      <c r="P53" s="21">
        <v>7</v>
      </c>
      <c r="Q53" s="22">
        <f t="shared" si="5"/>
        <v>0.875</v>
      </c>
      <c r="R53" s="3">
        <f t="shared" si="6"/>
        <v>0.125</v>
      </c>
    </row>
    <row r="54" spans="1:18" ht="12.75" customHeight="1" x14ac:dyDescent="0.2">
      <c r="A54" s="28" t="s">
        <v>54</v>
      </c>
      <c r="G54" s="25">
        <v>5</v>
      </c>
      <c r="K54" s="30"/>
      <c r="O54" s="37">
        <f>G54/F53</f>
        <v>1</v>
      </c>
      <c r="P54" s="21">
        <v>7</v>
      </c>
      <c r="Q54" s="22">
        <f t="shared" si="5"/>
        <v>1</v>
      </c>
      <c r="R54" s="3">
        <f t="shared" si="6"/>
        <v>0</v>
      </c>
    </row>
    <row r="55" spans="1:18" ht="12.75" customHeight="1" x14ac:dyDescent="0.2">
      <c r="A55" s="28" t="s">
        <v>55</v>
      </c>
      <c r="H55" s="25">
        <v>5</v>
      </c>
      <c r="K55" s="30"/>
      <c r="O55" s="37">
        <f>H55/G54</f>
        <v>1</v>
      </c>
      <c r="P55" s="21">
        <v>7</v>
      </c>
      <c r="Q55" s="22">
        <f t="shared" si="5"/>
        <v>1</v>
      </c>
      <c r="R55" s="3">
        <f t="shared" si="6"/>
        <v>0</v>
      </c>
    </row>
    <row r="56" spans="1:18" ht="12.75" customHeight="1" x14ac:dyDescent="0.2">
      <c r="A56" s="28" t="s">
        <v>56</v>
      </c>
      <c r="I56" s="25">
        <v>3</v>
      </c>
      <c r="K56" s="30"/>
      <c r="O56" s="37">
        <f>I56/H55</f>
        <v>0.6</v>
      </c>
      <c r="P56" s="21">
        <v>7</v>
      </c>
      <c r="Q56" s="22">
        <f t="shared" si="5"/>
        <v>1</v>
      </c>
      <c r="R56" s="3">
        <f t="shared" si="6"/>
        <v>0</v>
      </c>
    </row>
    <row r="57" spans="1:18" ht="12.75" customHeight="1" x14ac:dyDescent="0.2">
      <c r="A57" s="28" t="s">
        <v>57</v>
      </c>
      <c r="J57" s="25">
        <v>3</v>
      </c>
      <c r="K57" s="30">
        <v>2</v>
      </c>
      <c r="O57" s="37">
        <f>J57/I56</f>
        <v>1</v>
      </c>
      <c r="P57" s="21">
        <v>7</v>
      </c>
      <c r="Q57" s="22">
        <f t="shared" si="5"/>
        <v>1</v>
      </c>
      <c r="R57" s="3">
        <f t="shared" si="6"/>
        <v>0</v>
      </c>
    </row>
    <row r="58" spans="1:18" ht="12.75" customHeight="1" x14ac:dyDescent="0.2">
      <c r="A58" s="28" t="s">
        <v>69</v>
      </c>
      <c r="J58" s="25">
        <v>4</v>
      </c>
      <c r="K58" s="30">
        <v>1</v>
      </c>
      <c r="O58" s="37"/>
      <c r="P58" s="21">
        <v>5</v>
      </c>
      <c r="Q58" s="22"/>
      <c r="R58" s="3"/>
    </row>
    <row r="59" spans="1:18" ht="12.75" customHeight="1" x14ac:dyDescent="0.2">
      <c r="A59" s="28" t="s">
        <v>70</v>
      </c>
      <c r="J59" s="25">
        <v>2</v>
      </c>
      <c r="K59" s="30">
        <v>1</v>
      </c>
      <c r="O59" s="37"/>
      <c r="P59" s="21">
        <v>4</v>
      </c>
      <c r="Q59" s="22"/>
      <c r="R59" s="3"/>
    </row>
    <row r="60" spans="1:18" ht="12.75" customHeight="1" x14ac:dyDescent="0.2">
      <c r="A60" s="28" t="s">
        <v>73</v>
      </c>
      <c r="J60" s="25">
        <v>2</v>
      </c>
      <c r="K60" s="30"/>
      <c r="O60" s="37"/>
      <c r="P60" s="21">
        <v>2</v>
      </c>
      <c r="Q60" s="22"/>
      <c r="R60" s="3"/>
    </row>
    <row r="61" spans="1:18" ht="12.75" customHeight="1" x14ac:dyDescent="0.2">
      <c r="A61" s="28" t="s">
        <v>76</v>
      </c>
      <c r="J61" s="25">
        <v>2</v>
      </c>
      <c r="K61" s="30">
        <v>1</v>
      </c>
      <c r="O61" s="37"/>
      <c r="P61" s="21">
        <v>2</v>
      </c>
      <c r="Q61" s="22"/>
      <c r="R61" s="3"/>
    </row>
    <row r="62" spans="1:18" ht="12.75" customHeight="1" x14ac:dyDescent="0.2">
      <c r="A62" s="28" t="s">
        <v>80</v>
      </c>
      <c r="J62" s="25">
        <v>1</v>
      </c>
      <c r="K62" s="30">
        <v>1</v>
      </c>
      <c r="O62" s="37"/>
      <c r="P62" s="21">
        <v>1</v>
      </c>
      <c r="Q62" s="22"/>
      <c r="R62" s="3"/>
    </row>
    <row r="63" spans="1:18" ht="12.75" customHeight="1" x14ac:dyDescent="0.2">
      <c r="K63" s="25">
        <f>SUM(K57:K62)</f>
        <v>6</v>
      </c>
      <c r="L63" s="114">
        <f>K57/B49</f>
        <v>0.15384615384615385</v>
      </c>
      <c r="M63" s="3">
        <f>K57/B49</f>
        <v>0.15384615384615385</v>
      </c>
      <c r="N63" s="3">
        <f>M63-L63</f>
        <v>0</v>
      </c>
      <c r="O63" s="3"/>
    </row>
    <row r="64" spans="1:18" ht="12.75" customHeight="1" x14ac:dyDescent="0.3">
      <c r="A64" s="38" t="s">
        <v>79</v>
      </c>
      <c r="F64" s="122" t="s">
        <v>129</v>
      </c>
      <c r="L64" s="114"/>
      <c r="M64" s="3"/>
      <c r="O64" s="3"/>
    </row>
    <row r="65" spans="1:18" ht="12.75" customHeight="1" x14ac:dyDescent="0.2">
      <c r="A65" s="28"/>
      <c r="L65" s="114"/>
      <c r="M65" s="3"/>
      <c r="O65" s="3"/>
    </row>
    <row r="66" spans="1:18" ht="12.75" customHeight="1" x14ac:dyDescent="0.2"/>
    <row r="67" spans="1:18" ht="12.75" customHeight="1" x14ac:dyDescent="0.3">
      <c r="A67" s="38" t="s">
        <v>81</v>
      </c>
      <c r="L67" s="114"/>
      <c r="M67" s="3"/>
      <c r="O67" s="3"/>
    </row>
    <row r="68" spans="1:18" ht="25.5" customHeight="1" x14ac:dyDescent="0.2">
      <c r="B68" s="308" t="s">
        <v>2</v>
      </c>
      <c r="C68" s="309"/>
      <c r="D68" s="309"/>
      <c r="E68" s="309"/>
      <c r="F68" s="309"/>
      <c r="G68" s="309"/>
      <c r="H68" s="309"/>
      <c r="I68" s="309"/>
      <c r="J68" s="309"/>
      <c r="L68" s="269" t="s">
        <v>3</v>
      </c>
      <c r="M68" s="7" t="s">
        <v>4</v>
      </c>
      <c r="N68" s="49" t="s">
        <v>5</v>
      </c>
      <c r="O68" s="7" t="s">
        <v>6</v>
      </c>
      <c r="P68" s="6" t="s">
        <v>7</v>
      </c>
      <c r="Q68" s="6" t="s">
        <v>8</v>
      </c>
      <c r="R68" s="7" t="s">
        <v>9</v>
      </c>
    </row>
    <row r="69" spans="1:18" ht="12.75" customHeight="1" x14ac:dyDescent="0.2">
      <c r="A69" s="50" t="s">
        <v>10</v>
      </c>
      <c r="B69" s="51">
        <v>1</v>
      </c>
      <c r="C69" s="51">
        <v>2</v>
      </c>
      <c r="D69" s="51">
        <v>3</v>
      </c>
      <c r="E69" s="51">
        <v>4</v>
      </c>
      <c r="F69" s="51">
        <v>5</v>
      </c>
      <c r="G69" s="51">
        <v>6</v>
      </c>
      <c r="H69" s="51">
        <v>7</v>
      </c>
      <c r="I69" s="51">
        <v>8</v>
      </c>
      <c r="J69" s="51">
        <v>9</v>
      </c>
      <c r="K69" s="52" t="s">
        <v>11</v>
      </c>
      <c r="L69" s="114"/>
      <c r="M69" s="3"/>
      <c r="O69" s="3"/>
      <c r="P69" s="14"/>
      <c r="Q69" s="14"/>
      <c r="R69" s="3"/>
    </row>
    <row r="70" spans="1:18" ht="12.75" customHeight="1" x14ac:dyDescent="0.2">
      <c r="A70" s="28" t="s">
        <v>51</v>
      </c>
      <c r="B70" s="25">
        <v>17</v>
      </c>
      <c r="K70" s="30"/>
      <c r="L70" s="114"/>
      <c r="M70" s="3"/>
      <c r="O70" s="3"/>
      <c r="P70" s="17">
        <f>B70</f>
        <v>17</v>
      </c>
      <c r="Q70" s="14"/>
      <c r="R70" s="3"/>
    </row>
    <row r="71" spans="1:18" ht="12.75" customHeight="1" x14ac:dyDescent="0.2">
      <c r="A71" s="28" t="s">
        <v>52</v>
      </c>
      <c r="C71" s="25">
        <v>10</v>
      </c>
      <c r="K71" s="30"/>
      <c r="L71" s="114"/>
      <c r="M71" s="3"/>
      <c r="N71" s="3"/>
      <c r="O71" s="3">
        <f>C71/B70</f>
        <v>0.58823529411764708</v>
      </c>
      <c r="P71" s="21">
        <v>10</v>
      </c>
      <c r="Q71" s="22">
        <f t="shared" ref="Q71:Q78" si="7">P71/P70</f>
        <v>0.58823529411764708</v>
      </c>
      <c r="R71" s="3">
        <f t="shared" ref="R71:R78" si="8">100%-Q71</f>
        <v>0.41176470588235292</v>
      </c>
    </row>
    <row r="72" spans="1:18" ht="12.75" customHeight="1" x14ac:dyDescent="0.2">
      <c r="A72" s="28" t="s">
        <v>53</v>
      </c>
      <c r="D72" s="25">
        <v>7</v>
      </c>
      <c r="K72" s="30"/>
      <c r="O72" s="37">
        <f>D72/C71</f>
        <v>0.7</v>
      </c>
      <c r="P72" s="21">
        <v>7</v>
      </c>
      <c r="Q72" s="22">
        <f t="shared" si="7"/>
        <v>0.7</v>
      </c>
      <c r="R72" s="3">
        <f t="shared" si="8"/>
        <v>0.30000000000000004</v>
      </c>
    </row>
    <row r="73" spans="1:18" ht="12.75" customHeight="1" x14ac:dyDescent="0.2">
      <c r="A73" s="28" t="s">
        <v>54</v>
      </c>
      <c r="E73" s="25">
        <v>6</v>
      </c>
      <c r="K73" s="30"/>
      <c r="O73" s="37">
        <f>E73/D72</f>
        <v>0.8571428571428571</v>
      </c>
      <c r="P73" s="21">
        <v>8</v>
      </c>
      <c r="Q73" s="22">
        <f t="shared" si="7"/>
        <v>1.1428571428571428</v>
      </c>
      <c r="R73" s="3">
        <f t="shared" si="8"/>
        <v>-0.14285714285714279</v>
      </c>
    </row>
    <row r="74" spans="1:18" ht="12.75" customHeight="1" x14ac:dyDescent="0.2">
      <c r="A74" s="28" t="s">
        <v>55</v>
      </c>
      <c r="F74" s="25">
        <v>5</v>
      </c>
      <c r="K74" s="30"/>
      <c r="O74" s="37">
        <f>F74/E73</f>
        <v>0.83333333333333337</v>
      </c>
      <c r="P74" s="21">
        <v>7</v>
      </c>
      <c r="Q74" s="22">
        <f t="shared" si="7"/>
        <v>0.875</v>
      </c>
      <c r="R74" s="3">
        <f t="shared" si="8"/>
        <v>0.125</v>
      </c>
    </row>
    <row r="75" spans="1:18" ht="12.75" customHeight="1" x14ac:dyDescent="0.2">
      <c r="A75" s="28" t="s">
        <v>56</v>
      </c>
      <c r="G75" s="25">
        <v>3</v>
      </c>
      <c r="K75" s="30"/>
      <c r="O75" s="37">
        <f>G75/F74</f>
        <v>0.6</v>
      </c>
      <c r="P75" s="21">
        <v>6</v>
      </c>
      <c r="Q75" s="22">
        <f t="shared" si="7"/>
        <v>0.8571428571428571</v>
      </c>
      <c r="R75" s="3">
        <f t="shared" si="8"/>
        <v>0.1428571428571429</v>
      </c>
    </row>
    <row r="76" spans="1:18" ht="12.75" customHeight="1" x14ac:dyDescent="0.2">
      <c r="A76" s="28" t="s">
        <v>57</v>
      </c>
      <c r="H76" s="25">
        <v>3</v>
      </c>
      <c r="K76" s="30"/>
      <c r="O76" s="37">
        <f>H76/G75</f>
        <v>1</v>
      </c>
      <c r="P76" s="21">
        <v>7</v>
      </c>
      <c r="Q76" s="22">
        <f t="shared" si="7"/>
        <v>1.1666666666666667</v>
      </c>
      <c r="R76" s="3">
        <f t="shared" si="8"/>
        <v>-0.16666666666666674</v>
      </c>
    </row>
    <row r="77" spans="1:18" ht="12.75" customHeight="1" x14ac:dyDescent="0.2">
      <c r="A77" s="28" t="s">
        <v>69</v>
      </c>
      <c r="I77" s="25">
        <v>3</v>
      </c>
      <c r="K77" s="30"/>
      <c r="O77" s="37">
        <f>I77/H76</f>
        <v>1</v>
      </c>
      <c r="P77" s="21">
        <v>7</v>
      </c>
      <c r="Q77" s="22">
        <f t="shared" si="7"/>
        <v>1</v>
      </c>
      <c r="R77" s="3">
        <f t="shared" si="8"/>
        <v>0</v>
      </c>
    </row>
    <row r="78" spans="1:18" ht="12.75" customHeight="1" x14ac:dyDescent="0.2">
      <c r="A78" s="28" t="s">
        <v>70</v>
      </c>
      <c r="J78" s="25">
        <v>3</v>
      </c>
      <c r="K78" s="30">
        <v>2</v>
      </c>
      <c r="O78" s="37">
        <f>J78/I77</f>
        <v>1</v>
      </c>
      <c r="P78" s="21">
        <v>7</v>
      </c>
      <c r="Q78" s="22">
        <f t="shared" si="7"/>
        <v>1</v>
      </c>
      <c r="R78" s="3">
        <f t="shared" si="8"/>
        <v>0</v>
      </c>
    </row>
    <row r="79" spans="1:18" ht="12.75" customHeight="1" x14ac:dyDescent="0.2">
      <c r="A79" s="28" t="s">
        <v>73</v>
      </c>
      <c r="J79" s="25">
        <v>3</v>
      </c>
      <c r="K79" s="30"/>
      <c r="O79" s="37"/>
      <c r="P79" s="21">
        <v>5</v>
      </c>
      <c r="Q79" s="22"/>
      <c r="R79" s="3"/>
    </row>
    <row r="80" spans="1:18" ht="12.75" customHeight="1" x14ac:dyDescent="0.2">
      <c r="A80" s="28" t="s">
        <v>76</v>
      </c>
      <c r="J80" s="25">
        <v>3</v>
      </c>
      <c r="K80" s="30">
        <v>1</v>
      </c>
      <c r="O80" s="37"/>
      <c r="P80" s="21">
        <v>5</v>
      </c>
      <c r="Q80" s="22"/>
      <c r="R80" s="3"/>
    </row>
    <row r="81" spans="1:19" ht="12.75" customHeight="1" x14ac:dyDescent="0.2">
      <c r="A81" s="28" t="s">
        <v>80</v>
      </c>
      <c r="J81" s="25">
        <v>2</v>
      </c>
      <c r="K81" s="30">
        <v>2</v>
      </c>
      <c r="O81" s="37"/>
      <c r="P81" s="21">
        <v>3</v>
      </c>
      <c r="Q81" s="22"/>
      <c r="R81" s="3"/>
    </row>
    <row r="82" spans="1:19" ht="12.75" customHeight="1" x14ac:dyDescent="0.2">
      <c r="A82" s="28" t="s">
        <v>84</v>
      </c>
      <c r="J82" s="25">
        <v>1</v>
      </c>
      <c r="K82" s="30">
        <v>1</v>
      </c>
      <c r="O82" s="37"/>
      <c r="P82" s="21">
        <v>1</v>
      </c>
      <c r="Q82" s="22"/>
      <c r="R82" s="3"/>
    </row>
    <row r="83" spans="1:19" ht="12.75" customHeight="1" x14ac:dyDescent="0.2">
      <c r="A83" s="28" t="s">
        <v>87</v>
      </c>
      <c r="J83" s="25">
        <v>1</v>
      </c>
      <c r="K83" s="30"/>
      <c r="O83" s="37"/>
      <c r="P83" s="21">
        <v>1</v>
      </c>
      <c r="Q83" s="22"/>
      <c r="R83" s="3"/>
    </row>
    <row r="84" spans="1:19" ht="12.75" customHeight="1" x14ac:dyDescent="0.2">
      <c r="K84" s="25">
        <f>SUM(K78:K82)</f>
        <v>6</v>
      </c>
      <c r="L84" s="114">
        <f>K78/B70</f>
        <v>0.11764705882352941</v>
      </c>
      <c r="M84" s="3">
        <f>K84/B70</f>
        <v>0.35294117647058826</v>
      </c>
      <c r="N84" s="156">
        <f>M84-L84</f>
        <v>0.23529411764705885</v>
      </c>
      <c r="O84" s="37"/>
    </row>
    <row r="85" spans="1:19" ht="12.75" customHeight="1" x14ac:dyDescent="0.2"/>
    <row r="86" spans="1:19" ht="12.75" customHeight="1" x14ac:dyDescent="0.2"/>
    <row r="87" spans="1:19" ht="26.25" customHeight="1" x14ac:dyDescent="0.4">
      <c r="A87" s="215"/>
      <c r="B87" s="318" t="s">
        <v>99</v>
      </c>
      <c r="C87" s="318"/>
      <c r="D87" s="318"/>
      <c r="E87" s="318"/>
      <c r="F87" s="318"/>
      <c r="G87" s="318"/>
      <c r="H87" s="318"/>
      <c r="I87" s="318"/>
      <c r="J87" s="318"/>
      <c r="K87" s="57" t="s">
        <v>53</v>
      </c>
      <c r="L87" s="223"/>
      <c r="M87" s="57"/>
      <c r="N87" s="29"/>
      <c r="O87" s="3"/>
      <c r="P87" s="29"/>
      <c r="Q87" s="29"/>
      <c r="R87" s="29"/>
    </row>
    <row r="88" spans="1:19" ht="20.25" customHeight="1" x14ac:dyDescent="0.2">
      <c r="A88" s="300" t="s">
        <v>10</v>
      </c>
      <c r="B88" s="301" t="s">
        <v>100</v>
      </c>
      <c r="C88" s="302"/>
      <c r="D88" s="302"/>
      <c r="E88" s="302"/>
      <c r="F88" s="302"/>
      <c r="G88" s="302"/>
      <c r="H88" s="302"/>
      <c r="I88" s="302"/>
      <c r="J88" s="303"/>
      <c r="K88" s="304" t="s">
        <v>11</v>
      </c>
      <c r="L88" s="296" t="s">
        <v>3</v>
      </c>
      <c r="M88" s="296" t="s">
        <v>4</v>
      </c>
      <c r="N88" s="306" t="s">
        <v>5</v>
      </c>
      <c r="O88" s="296" t="s">
        <v>6</v>
      </c>
      <c r="P88" s="294" t="s">
        <v>7</v>
      </c>
      <c r="Q88" s="294" t="s">
        <v>8</v>
      </c>
      <c r="R88" s="296" t="s">
        <v>101</v>
      </c>
    </row>
    <row r="89" spans="1:19" ht="15.75" customHeight="1" x14ac:dyDescent="0.25">
      <c r="A89" s="295"/>
      <c r="B89" s="58" t="s">
        <v>102</v>
      </c>
      <c r="C89" s="58" t="s">
        <v>103</v>
      </c>
      <c r="D89" s="58" t="s">
        <v>104</v>
      </c>
      <c r="E89" s="58" t="s">
        <v>105</v>
      </c>
      <c r="F89" s="58" t="s">
        <v>106</v>
      </c>
      <c r="G89" s="58" t="s">
        <v>107</v>
      </c>
      <c r="H89" s="58" t="s">
        <v>108</v>
      </c>
      <c r="I89" s="58" t="s">
        <v>109</v>
      </c>
      <c r="J89" s="58" t="s">
        <v>110</v>
      </c>
      <c r="K89" s="295"/>
      <c r="L89" s="305"/>
      <c r="M89" s="295"/>
      <c r="N89" s="295"/>
      <c r="O89" s="295"/>
      <c r="P89" s="295"/>
      <c r="Q89" s="295"/>
      <c r="R89" s="295"/>
    </row>
    <row r="90" spans="1:19" ht="15.75" customHeight="1" x14ac:dyDescent="0.25">
      <c r="A90" s="58" t="s">
        <v>53</v>
      </c>
      <c r="B90" s="154">
        <v>24</v>
      </c>
      <c r="C90" s="154"/>
      <c r="D90" s="154"/>
      <c r="E90" s="154"/>
      <c r="F90" s="154"/>
      <c r="G90" s="154"/>
      <c r="H90" s="154"/>
      <c r="I90" s="154"/>
      <c r="J90" s="154"/>
      <c r="K90" s="144"/>
      <c r="L90" s="234"/>
      <c r="M90" s="235"/>
      <c r="N90" s="236"/>
      <c r="O90" s="243"/>
      <c r="P90" s="63">
        <f>B90</f>
        <v>24</v>
      </c>
      <c r="Q90" s="244"/>
      <c r="R90" s="243"/>
    </row>
    <row r="91" spans="1:19" ht="15.75" customHeight="1" x14ac:dyDescent="0.25">
      <c r="A91" s="58" t="s">
        <v>54</v>
      </c>
      <c r="B91" s="154"/>
      <c r="C91" s="154">
        <v>14</v>
      </c>
      <c r="D91" s="154"/>
      <c r="E91" s="154"/>
      <c r="F91" s="154"/>
      <c r="G91" s="154"/>
      <c r="H91" s="154"/>
      <c r="I91" s="154"/>
      <c r="J91" s="154"/>
      <c r="K91" s="144"/>
      <c r="L91" s="237"/>
      <c r="M91" s="129"/>
      <c r="N91" s="238"/>
      <c r="O91" s="67">
        <f>IF(C91=0,"",C91/B90)</f>
        <v>0.58333333333333337</v>
      </c>
      <c r="P91" s="68">
        <v>14</v>
      </c>
      <c r="Q91" s="245">
        <f t="shared" ref="Q91:Q98" si="9">IF(P91=0,"",P91/P90)</f>
        <v>0.58333333333333337</v>
      </c>
      <c r="R91" s="245">
        <f t="shared" ref="R91:R98" si="10">IF(P91=0,"",100%-Q91)</f>
        <v>0.41666666666666663</v>
      </c>
    </row>
    <row r="92" spans="1:19" ht="15.75" customHeight="1" x14ac:dyDescent="0.25">
      <c r="A92" s="58" t="s">
        <v>55</v>
      </c>
      <c r="B92" s="154"/>
      <c r="C92" s="154"/>
      <c r="D92" s="154">
        <v>8</v>
      </c>
      <c r="E92" s="154"/>
      <c r="F92" s="154"/>
      <c r="G92" s="154"/>
      <c r="H92" s="154"/>
      <c r="I92" s="154"/>
      <c r="J92" s="154"/>
      <c r="K92" s="144"/>
      <c r="L92" s="237"/>
      <c r="M92" s="129"/>
      <c r="N92" s="238"/>
      <c r="O92" s="67">
        <f>IF(D92=0,"",D92/C91)</f>
        <v>0.5714285714285714</v>
      </c>
      <c r="P92" s="68">
        <v>10</v>
      </c>
      <c r="Q92" s="245">
        <f t="shared" si="9"/>
        <v>0.7142857142857143</v>
      </c>
      <c r="R92" s="245">
        <f t="shared" si="10"/>
        <v>0.2857142857142857</v>
      </c>
      <c r="S92" s="8">
        <f>P92/P90</f>
        <v>0.41666666666666669</v>
      </c>
    </row>
    <row r="93" spans="1:19" ht="15.75" customHeight="1" x14ac:dyDescent="0.25">
      <c r="A93" s="58" t="s">
        <v>56</v>
      </c>
      <c r="B93" s="154"/>
      <c r="C93" s="154"/>
      <c r="D93" s="154"/>
      <c r="E93" s="154">
        <v>6</v>
      </c>
      <c r="F93" s="154"/>
      <c r="G93" s="154"/>
      <c r="H93" s="154"/>
      <c r="I93" s="154"/>
      <c r="J93" s="154"/>
      <c r="K93" s="144"/>
      <c r="L93" s="237"/>
      <c r="M93" s="129"/>
      <c r="N93" s="238"/>
      <c r="O93" s="67">
        <f>IF(E93=0,"",E93/D92)</f>
        <v>0.75</v>
      </c>
      <c r="P93" s="68">
        <v>9</v>
      </c>
      <c r="Q93" s="245">
        <f t="shared" si="9"/>
        <v>0.9</v>
      </c>
      <c r="R93" s="245">
        <f t="shared" si="10"/>
        <v>9.9999999999999978E-2</v>
      </c>
    </row>
    <row r="94" spans="1:19" ht="15.75" customHeight="1" x14ac:dyDescent="0.25">
      <c r="A94" s="58" t="s">
        <v>57</v>
      </c>
      <c r="B94" s="154"/>
      <c r="C94" s="154"/>
      <c r="D94" s="154"/>
      <c r="E94" s="154"/>
      <c r="F94" s="154">
        <v>5</v>
      </c>
      <c r="G94" s="154"/>
      <c r="H94" s="154"/>
      <c r="I94" s="154"/>
      <c r="J94" s="154"/>
      <c r="K94" s="144"/>
      <c r="L94" s="237"/>
      <c r="M94" s="129"/>
      <c r="N94" s="238"/>
      <c r="O94" s="67">
        <f>IF(F94=0,"",F94/E93)</f>
        <v>0.83333333333333337</v>
      </c>
      <c r="P94" s="68">
        <v>8</v>
      </c>
      <c r="Q94" s="245">
        <f t="shared" si="9"/>
        <v>0.88888888888888884</v>
      </c>
      <c r="R94" s="245">
        <f t="shared" si="10"/>
        <v>0.11111111111111116</v>
      </c>
    </row>
    <row r="95" spans="1:19" ht="15.75" customHeight="1" x14ac:dyDescent="0.25">
      <c r="A95" s="58">
        <v>1001</v>
      </c>
      <c r="B95" s="154"/>
      <c r="C95" s="154"/>
      <c r="D95" s="154"/>
      <c r="E95" s="154"/>
      <c r="F95" s="154"/>
      <c r="G95" s="154">
        <v>2</v>
      </c>
      <c r="H95" s="154"/>
      <c r="I95" s="154"/>
      <c r="J95" s="154"/>
      <c r="K95" s="144"/>
      <c r="L95" s="237"/>
      <c r="M95" s="129"/>
      <c r="N95" s="238"/>
      <c r="O95" s="67">
        <f>IF(G95=0,"",G95/F94)</f>
        <v>0.4</v>
      </c>
      <c r="P95" s="68">
        <v>7</v>
      </c>
      <c r="Q95" s="245">
        <f t="shared" si="9"/>
        <v>0.875</v>
      </c>
      <c r="R95" s="245">
        <f t="shared" si="10"/>
        <v>0.125</v>
      </c>
    </row>
    <row r="96" spans="1:19" ht="15.75" customHeight="1" x14ac:dyDescent="0.25">
      <c r="A96" s="58">
        <v>1002</v>
      </c>
      <c r="B96" s="154"/>
      <c r="C96" s="154"/>
      <c r="D96" s="154"/>
      <c r="E96" s="154"/>
      <c r="F96" s="154"/>
      <c r="G96" s="154"/>
      <c r="H96" s="154">
        <v>2</v>
      </c>
      <c r="I96" s="154"/>
      <c r="J96" s="154"/>
      <c r="K96" s="144"/>
      <c r="L96" s="237"/>
      <c r="M96" s="129"/>
      <c r="N96" s="238"/>
      <c r="O96" s="67">
        <f>IF(H96=0,"",H96/G95)</f>
        <v>1</v>
      </c>
      <c r="P96" s="68">
        <v>7</v>
      </c>
      <c r="Q96" s="245">
        <f t="shared" si="9"/>
        <v>1</v>
      </c>
      <c r="R96" s="245">
        <f t="shared" si="10"/>
        <v>0</v>
      </c>
    </row>
    <row r="97" spans="1:20" ht="15.75" customHeight="1" x14ac:dyDescent="0.25">
      <c r="A97" s="58">
        <v>1101</v>
      </c>
      <c r="B97" s="154"/>
      <c r="C97" s="154"/>
      <c r="D97" s="154"/>
      <c r="E97" s="154"/>
      <c r="F97" s="154"/>
      <c r="G97" s="154"/>
      <c r="H97" s="154"/>
      <c r="I97" s="154">
        <v>2</v>
      </c>
      <c r="J97" s="154"/>
      <c r="K97" s="144"/>
      <c r="L97" s="237"/>
      <c r="M97" s="129"/>
      <c r="N97" s="238"/>
      <c r="O97" s="67">
        <f>IF(I97=0,"",I97/H96)</f>
        <v>1</v>
      </c>
      <c r="P97" s="68">
        <v>5</v>
      </c>
      <c r="Q97" s="245">
        <f t="shared" si="9"/>
        <v>0.7142857142857143</v>
      </c>
      <c r="R97" s="245">
        <f t="shared" si="10"/>
        <v>0.2857142857142857</v>
      </c>
    </row>
    <row r="98" spans="1:20" ht="15.75" customHeight="1" x14ac:dyDescent="0.25">
      <c r="A98" s="58">
        <v>1102</v>
      </c>
      <c r="B98" s="154"/>
      <c r="C98" s="154"/>
      <c r="D98" s="154"/>
      <c r="E98" s="154"/>
      <c r="F98" s="154"/>
      <c r="G98" s="154"/>
      <c r="H98" s="154"/>
      <c r="I98" s="154"/>
      <c r="J98" s="154">
        <v>2</v>
      </c>
      <c r="K98" s="144">
        <v>1</v>
      </c>
      <c r="L98" s="237"/>
      <c r="M98" s="129"/>
      <c r="N98" s="238"/>
      <c r="O98" s="71">
        <f>IF(J98=0,"",J98/I97)</f>
        <v>1</v>
      </c>
      <c r="P98" s="68">
        <v>5</v>
      </c>
      <c r="Q98" s="71">
        <f t="shared" si="9"/>
        <v>1</v>
      </c>
      <c r="R98" s="71">
        <f t="shared" si="10"/>
        <v>0</v>
      </c>
    </row>
    <row r="99" spans="1:20" ht="15.75" customHeight="1" x14ac:dyDescent="0.25">
      <c r="A99" s="58">
        <v>1201</v>
      </c>
      <c r="B99" s="154"/>
      <c r="C99" s="154"/>
      <c r="D99" s="154"/>
      <c r="E99" s="154"/>
      <c r="F99" s="154"/>
      <c r="G99" s="154"/>
      <c r="H99" s="154"/>
      <c r="I99" s="154"/>
      <c r="J99" s="154">
        <v>1</v>
      </c>
      <c r="K99" s="144"/>
      <c r="L99" s="237"/>
      <c r="M99" s="129"/>
      <c r="N99" s="239"/>
      <c r="O99" s="105"/>
      <c r="P99" s="68">
        <v>5</v>
      </c>
      <c r="Q99" s="105"/>
      <c r="R99" s="253"/>
    </row>
    <row r="100" spans="1:20" ht="15.75" customHeight="1" x14ac:dyDescent="0.25">
      <c r="A100" s="58">
        <v>1202</v>
      </c>
      <c r="B100" s="154"/>
      <c r="C100" s="154"/>
      <c r="D100" s="154"/>
      <c r="E100" s="154"/>
      <c r="F100" s="154"/>
      <c r="G100" s="154"/>
      <c r="H100" s="154"/>
      <c r="I100" s="154"/>
      <c r="J100" s="154">
        <v>2</v>
      </c>
      <c r="K100" s="144">
        <v>1</v>
      </c>
      <c r="L100" s="237"/>
      <c r="M100" s="129"/>
      <c r="N100" s="239"/>
      <c r="O100" s="247"/>
      <c r="P100" s="109">
        <v>3</v>
      </c>
      <c r="Q100" s="248"/>
      <c r="R100" s="247"/>
    </row>
    <row r="101" spans="1:20" ht="15.75" customHeight="1" x14ac:dyDescent="0.25">
      <c r="A101" s="58">
        <v>1301</v>
      </c>
      <c r="B101" s="154"/>
      <c r="C101" s="154"/>
      <c r="D101" s="154"/>
      <c r="E101" s="154"/>
      <c r="F101" s="154"/>
      <c r="G101" s="154"/>
      <c r="H101" s="154"/>
      <c r="I101" s="154"/>
      <c r="J101" s="154">
        <v>1</v>
      </c>
      <c r="K101" s="144">
        <v>1</v>
      </c>
      <c r="L101" s="237"/>
      <c r="M101" s="129"/>
      <c r="N101" s="239"/>
      <c r="O101" s="247"/>
      <c r="P101" s="109">
        <v>3</v>
      </c>
      <c r="Q101" s="248"/>
      <c r="R101" s="247"/>
    </row>
    <row r="102" spans="1:20" ht="15.75" customHeight="1" x14ac:dyDescent="0.25">
      <c r="A102" s="58">
        <v>1302</v>
      </c>
      <c r="B102" s="154"/>
      <c r="C102" s="154"/>
      <c r="D102" s="154"/>
      <c r="E102" s="154"/>
      <c r="F102" s="154"/>
      <c r="G102" s="154"/>
      <c r="H102" s="154"/>
      <c r="I102" s="154"/>
      <c r="J102" s="154">
        <v>1</v>
      </c>
      <c r="K102" s="144"/>
      <c r="L102" s="237"/>
      <c r="M102" s="129"/>
      <c r="N102" s="239"/>
      <c r="O102" s="247"/>
      <c r="P102" s="109">
        <v>1</v>
      </c>
      <c r="Q102" s="248"/>
      <c r="R102" s="247"/>
    </row>
    <row r="103" spans="1:20" ht="15.75" customHeight="1" x14ac:dyDescent="0.25">
      <c r="A103" s="58">
        <v>1401</v>
      </c>
      <c r="B103" s="154"/>
      <c r="C103" s="154"/>
      <c r="D103" s="154"/>
      <c r="E103" s="154"/>
      <c r="F103" s="154"/>
      <c r="G103" s="154"/>
      <c r="H103" s="154"/>
      <c r="I103" s="154"/>
      <c r="J103" s="154">
        <v>1</v>
      </c>
      <c r="K103" s="144"/>
      <c r="L103" s="237"/>
      <c r="M103" s="129"/>
      <c r="N103" s="239"/>
      <c r="O103" s="129"/>
      <c r="P103" s="239"/>
      <c r="Q103" s="124"/>
      <c r="R103" s="247"/>
    </row>
    <row r="104" spans="1:20" ht="15.75" customHeight="1" x14ac:dyDescent="0.25">
      <c r="A104" s="58">
        <v>1402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44"/>
      <c r="L104" s="237"/>
      <c r="M104" s="129"/>
      <c r="N104" s="239"/>
      <c r="O104" s="197" t="s">
        <v>83</v>
      </c>
      <c r="P104" s="82">
        <v>2</v>
      </c>
      <c r="Q104" s="83">
        <f>K107</f>
        <v>3</v>
      </c>
      <c r="R104" s="199" t="s">
        <v>11</v>
      </c>
    </row>
    <row r="105" spans="1:20" ht="15.75" customHeight="1" x14ac:dyDescent="0.25">
      <c r="A105" s="58">
        <v>1501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44"/>
      <c r="L105" s="237"/>
      <c r="M105" s="129"/>
      <c r="N105" s="239"/>
      <c r="O105" s="198" t="s">
        <v>85</v>
      </c>
      <c r="P105" s="86">
        <f>IF(P104/B90=0,"",P104/B90)</f>
        <v>8.3333333333333329E-2</v>
      </c>
      <c r="Q105" s="87">
        <f>IF(P104/Q104=0,"",P104/Q104)</f>
        <v>0.66666666666666663</v>
      </c>
      <c r="R105" s="200" t="s">
        <v>86</v>
      </c>
    </row>
    <row r="106" spans="1:20" ht="15.75" customHeight="1" x14ac:dyDescent="0.25">
      <c r="A106" s="58">
        <v>1502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44"/>
      <c r="L106" s="240"/>
      <c r="M106" s="241"/>
      <c r="N106" s="242"/>
      <c r="O106" s="90"/>
      <c r="P106" s="91"/>
      <c r="Q106" s="91"/>
      <c r="R106" s="113"/>
    </row>
    <row r="107" spans="1:20" ht="18" customHeight="1" x14ac:dyDescent="0.25">
      <c r="A107" s="28"/>
      <c r="B107" s="297" t="s">
        <v>111</v>
      </c>
      <c r="C107" s="297"/>
      <c r="D107" s="297"/>
      <c r="E107" s="297"/>
      <c r="F107" s="297"/>
      <c r="G107" s="297"/>
      <c r="H107" s="297"/>
      <c r="I107" s="297"/>
      <c r="J107" s="297"/>
      <c r="K107" s="93">
        <f>SUM(K90:K103)</f>
        <v>3</v>
      </c>
      <c r="L107" s="267">
        <f>IF(K98=0,"",K98/B90)</f>
        <v>4.1666666666666664E-2</v>
      </c>
      <c r="M107" s="94">
        <f>IF(K107=0,"",K107/B90)</f>
        <v>0.125</v>
      </c>
      <c r="N107" s="94">
        <f>IF(K98=0,"",M107-L107)</f>
        <v>8.3333333333333343E-2</v>
      </c>
      <c r="O107" s="3"/>
      <c r="P107" s="29"/>
      <c r="Q107" s="22"/>
      <c r="R107" s="3"/>
    </row>
    <row r="108" spans="1:20" ht="12.75" customHeight="1" x14ac:dyDescent="0.2"/>
    <row r="109" spans="1:20" ht="12.75" customHeight="1" x14ac:dyDescent="0.2"/>
    <row r="110" spans="1:20" s="222" customFormat="1" ht="26.25" customHeight="1" x14ac:dyDescent="0.4">
      <c r="A110" s="215"/>
      <c r="B110" s="318" t="s">
        <v>99</v>
      </c>
      <c r="C110" s="318"/>
      <c r="D110" s="318"/>
      <c r="E110" s="318"/>
      <c r="F110" s="318"/>
      <c r="G110" s="318"/>
      <c r="H110" s="318"/>
      <c r="I110" s="318"/>
      <c r="J110" s="318"/>
      <c r="K110" s="57" t="s">
        <v>55</v>
      </c>
      <c r="L110" s="114"/>
      <c r="M110" s="3"/>
      <c r="N110" s="29"/>
      <c r="O110" s="3"/>
      <c r="P110" s="29"/>
      <c r="Q110" s="29"/>
      <c r="R110" s="29"/>
    </row>
    <row r="111" spans="1:20" ht="20.25" customHeight="1" x14ac:dyDescent="0.2">
      <c r="A111" s="300" t="s">
        <v>10</v>
      </c>
      <c r="B111" s="301" t="s">
        <v>100</v>
      </c>
      <c r="C111" s="302"/>
      <c r="D111" s="302"/>
      <c r="E111" s="302"/>
      <c r="F111" s="302"/>
      <c r="G111" s="302"/>
      <c r="H111" s="302"/>
      <c r="I111" s="302"/>
      <c r="J111" s="303"/>
      <c r="K111" s="304" t="s">
        <v>11</v>
      </c>
      <c r="L111" s="296" t="s">
        <v>3</v>
      </c>
      <c r="M111" s="296" t="s">
        <v>4</v>
      </c>
      <c r="N111" s="306" t="s">
        <v>5</v>
      </c>
      <c r="O111" s="296" t="s">
        <v>6</v>
      </c>
      <c r="P111" s="294" t="s">
        <v>7</v>
      </c>
      <c r="Q111" s="294" t="s">
        <v>8</v>
      </c>
      <c r="R111" s="296" t="s">
        <v>101</v>
      </c>
    </row>
    <row r="112" spans="1:20" ht="15.75" customHeight="1" x14ac:dyDescent="0.25">
      <c r="A112" s="295"/>
      <c r="B112" s="58" t="s">
        <v>102</v>
      </c>
      <c r="C112" s="58" t="s">
        <v>103</v>
      </c>
      <c r="D112" s="58" t="s">
        <v>104</v>
      </c>
      <c r="E112" s="58" t="s">
        <v>105</v>
      </c>
      <c r="F112" s="58" t="s">
        <v>106</v>
      </c>
      <c r="G112" s="58" t="s">
        <v>107</v>
      </c>
      <c r="H112" s="58" t="s">
        <v>108</v>
      </c>
      <c r="I112" s="58" t="s">
        <v>109</v>
      </c>
      <c r="J112" s="58" t="s">
        <v>110</v>
      </c>
      <c r="K112" s="295"/>
      <c r="L112" s="305"/>
      <c r="M112" s="295"/>
      <c r="N112" s="295"/>
      <c r="O112" s="295"/>
      <c r="P112" s="295"/>
      <c r="Q112" s="295"/>
      <c r="R112" s="295"/>
      <c r="T112" s="104"/>
    </row>
    <row r="113" spans="1:20" ht="15.75" customHeight="1" x14ac:dyDescent="0.25">
      <c r="A113" s="58" t="s">
        <v>55</v>
      </c>
      <c r="B113" s="154">
        <v>13</v>
      </c>
      <c r="C113" s="154"/>
      <c r="D113" s="154"/>
      <c r="E113" s="154"/>
      <c r="F113" s="154"/>
      <c r="G113" s="154"/>
      <c r="H113" s="154"/>
      <c r="I113" s="154"/>
      <c r="J113" s="154"/>
      <c r="K113" s="144"/>
      <c r="L113" s="234"/>
      <c r="M113" s="235"/>
      <c r="N113" s="236"/>
      <c r="O113" s="243"/>
      <c r="P113" s="63">
        <f>B113</f>
        <v>13</v>
      </c>
      <c r="Q113" s="244"/>
      <c r="R113" s="243"/>
      <c r="T113" s="104"/>
    </row>
    <row r="114" spans="1:20" ht="15.75" customHeight="1" x14ac:dyDescent="0.25">
      <c r="A114" s="58" t="s">
        <v>56</v>
      </c>
      <c r="B114" s="154"/>
      <c r="C114" s="154">
        <v>10</v>
      </c>
      <c r="D114" s="154"/>
      <c r="E114" s="154"/>
      <c r="F114" s="154"/>
      <c r="G114" s="154"/>
      <c r="H114" s="154"/>
      <c r="I114" s="154"/>
      <c r="J114" s="154"/>
      <c r="K114" s="144"/>
      <c r="L114" s="237"/>
      <c r="M114" s="129"/>
      <c r="N114" s="238"/>
      <c r="O114" s="67">
        <f>IF(C114=0,"",C114/B113)</f>
        <v>0.76923076923076927</v>
      </c>
      <c r="P114" s="68">
        <v>10</v>
      </c>
      <c r="Q114" s="245">
        <f t="shared" ref="Q114:Q121" si="11">IF(P114=0,"",P114/P113)</f>
        <v>0.76923076923076927</v>
      </c>
      <c r="R114" s="245">
        <f t="shared" ref="R114:R121" si="12">IF(P114=0,"",100%-Q114)</f>
        <v>0.23076923076923073</v>
      </c>
      <c r="T114" s="104"/>
    </row>
    <row r="115" spans="1:20" ht="15.75" customHeight="1" x14ac:dyDescent="0.25">
      <c r="A115" s="58" t="s">
        <v>57</v>
      </c>
      <c r="B115" s="154"/>
      <c r="C115" s="154"/>
      <c r="D115" s="154">
        <v>5</v>
      </c>
      <c r="E115" s="154"/>
      <c r="F115" s="154"/>
      <c r="G115" s="154"/>
      <c r="H115" s="154"/>
      <c r="I115" s="154"/>
      <c r="J115" s="154"/>
      <c r="K115" s="144"/>
      <c r="L115" s="237"/>
      <c r="M115" s="129"/>
      <c r="N115" s="238"/>
      <c r="O115" s="67">
        <f>IF(D115=0,"",D115/C114)</f>
        <v>0.5</v>
      </c>
      <c r="P115" s="68">
        <v>8</v>
      </c>
      <c r="Q115" s="245">
        <f t="shared" si="11"/>
        <v>0.8</v>
      </c>
      <c r="R115" s="245">
        <f t="shared" si="12"/>
        <v>0.19999999999999996</v>
      </c>
      <c r="T115" s="70">
        <f>P115/P113</f>
        <v>0.61538461538461542</v>
      </c>
    </row>
    <row r="116" spans="1:20" ht="15.75" customHeight="1" x14ac:dyDescent="0.25">
      <c r="A116" s="58">
        <v>1001</v>
      </c>
      <c r="B116" s="154"/>
      <c r="C116" s="154"/>
      <c r="D116" s="154"/>
      <c r="E116" s="154">
        <v>2</v>
      </c>
      <c r="F116" s="154"/>
      <c r="G116" s="154"/>
      <c r="H116" s="154"/>
      <c r="I116" s="154"/>
      <c r="J116" s="154"/>
      <c r="K116" s="144"/>
      <c r="L116" s="237"/>
      <c r="M116" s="129"/>
      <c r="N116" s="238"/>
      <c r="O116" s="67">
        <f>IF(E116=0,"",E116/D115)</f>
        <v>0.4</v>
      </c>
      <c r="P116" s="68">
        <v>6</v>
      </c>
      <c r="Q116" s="245">
        <f t="shared" si="11"/>
        <v>0.75</v>
      </c>
      <c r="R116" s="245">
        <f t="shared" si="12"/>
        <v>0.25</v>
      </c>
      <c r="T116" s="104"/>
    </row>
    <row r="117" spans="1:20" ht="15.75" customHeight="1" x14ac:dyDescent="0.25">
      <c r="A117" s="58">
        <v>1002</v>
      </c>
      <c r="B117" s="154"/>
      <c r="C117" s="154"/>
      <c r="D117" s="154"/>
      <c r="E117" s="154"/>
      <c r="F117" s="154">
        <v>2</v>
      </c>
      <c r="G117" s="154"/>
      <c r="H117" s="154"/>
      <c r="I117" s="154"/>
      <c r="J117" s="154"/>
      <c r="K117" s="144"/>
      <c r="L117" s="237"/>
      <c r="M117" s="129"/>
      <c r="N117" s="238"/>
      <c r="O117" s="67">
        <f>IF(F117=0,"",F117/E116)</f>
        <v>1</v>
      </c>
      <c r="P117" s="68">
        <v>4</v>
      </c>
      <c r="Q117" s="245">
        <f t="shared" si="11"/>
        <v>0.66666666666666663</v>
      </c>
      <c r="R117" s="245">
        <f t="shared" si="12"/>
        <v>0.33333333333333337</v>
      </c>
      <c r="T117" s="104"/>
    </row>
    <row r="118" spans="1:20" ht="15.75" customHeight="1" x14ac:dyDescent="0.25">
      <c r="A118" s="58">
        <v>1101</v>
      </c>
      <c r="B118" s="154"/>
      <c r="C118" s="154"/>
      <c r="D118" s="154"/>
      <c r="E118" s="154"/>
      <c r="F118" s="154"/>
      <c r="G118" s="154">
        <v>2</v>
      </c>
      <c r="H118" s="154"/>
      <c r="I118" s="154"/>
      <c r="J118" s="154"/>
      <c r="K118" s="144"/>
      <c r="L118" s="237"/>
      <c r="M118" s="129"/>
      <c r="N118" s="238"/>
      <c r="O118" s="67">
        <f>IF(G118=0,"",G118/F117)</f>
        <v>1</v>
      </c>
      <c r="P118" s="68">
        <v>2</v>
      </c>
      <c r="Q118" s="245">
        <f t="shared" si="11"/>
        <v>0.5</v>
      </c>
      <c r="R118" s="245">
        <f t="shared" si="12"/>
        <v>0.5</v>
      </c>
      <c r="T118" s="104"/>
    </row>
    <row r="119" spans="1:20" ht="15.75" customHeight="1" x14ac:dyDescent="0.25">
      <c r="A119" s="58">
        <v>1102</v>
      </c>
      <c r="B119" s="154"/>
      <c r="C119" s="154"/>
      <c r="D119" s="154"/>
      <c r="E119" s="154"/>
      <c r="F119" s="154"/>
      <c r="G119" s="154"/>
      <c r="H119" s="154">
        <v>2</v>
      </c>
      <c r="I119" s="154"/>
      <c r="J119" s="154"/>
      <c r="K119" s="144"/>
      <c r="L119" s="237"/>
      <c r="M119" s="129"/>
      <c r="N119" s="238"/>
      <c r="O119" s="67">
        <f>IF(H119=0,"",H119/G118)</f>
        <v>1</v>
      </c>
      <c r="P119" s="68">
        <v>2</v>
      </c>
      <c r="Q119" s="245">
        <f t="shared" si="11"/>
        <v>1</v>
      </c>
      <c r="R119" s="245">
        <f t="shared" si="12"/>
        <v>0</v>
      </c>
      <c r="T119" s="104"/>
    </row>
    <row r="120" spans="1:20" ht="15.75" customHeight="1" x14ac:dyDescent="0.25">
      <c r="A120" s="58">
        <v>1201</v>
      </c>
      <c r="B120" s="154"/>
      <c r="C120" s="154"/>
      <c r="D120" s="154"/>
      <c r="E120" s="154"/>
      <c r="F120" s="154"/>
      <c r="G120" s="154"/>
      <c r="H120" s="154"/>
      <c r="I120" s="154">
        <v>2</v>
      </c>
      <c r="J120" s="154"/>
      <c r="K120" s="144"/>
      <c r="L120" s="237"/>
      <c r="M120" s="129"/>
      <c r="N120" s="238"/>
      <c r="O120" s="67">
        <f>IF(I120=0,"",I120/H119)</f>
        <v>1</v>
      </c>
      <c r="P120" s="68">
        <v>2</v>
      </c>
      <c r="Q120" s="245">
        <f t="shared" si="11"/>
        <v>1</v>
      </c>
      <c r="R120" s="245">
        <f t="shared" si="12"/>
        <v>0</v>
      </c>
      <c r="T120" s="104"/>
    </row>
    <row r="121" spans="1:20" ht="15.75" customHeight="1" x14ac:dyDescent="0.25">
      <c r="A121" s="58">
        <v>1202</v>
      </c>
      <c r="B121" s="154"/>
      <c r="C121" s="154"/>
      <c r="D121" s="154"/>
      <c r="E121" s="154"/>
      <c r="F121" s="154"/>
      <c r="G121" s="154"/>
      <c r="H121" s="154"/>
      <c r="I121" s="154"/>
      <c r="J121" s="154">
        <v>2</v>
      </c>
      <c r="K121" s="144">
        <v>1</v>
      </c>
      <c r="L121" s="237"/>
      <c r="M121" s="129"/>
      <c r="N121" s="238"/>
      <c r="O121" s="71">
        <f>IF(J121=0,"",J121/I120)</f>
        <v>1</v>
      </c>
      <c r="P121" s="68">
        <v>2</v>
      </c>
      <c r="Q121" s="71">
        <f t="shared" si="11"/>
        <v>1</v>
      </c>
      <c r="R121" s="71">
        <f t="shared" si="12"/>
        <v>0</v>
      </c>
      <c r="T121" s="104"/>
    </row>
    <row r="122" spans="1:20" ht="15.75" customHeight="1" x14ac:dyDescent="0.25">
      <c r="A122" s="58">
        <v>1301</v>
      </c>
      <c r="B122" s="154"/>
      <c r="C122" s="154"/>
      <c r="D122" s="154"/>
      <c r="E122" s="154"/>
      <c r="F122" s="154"/>
      <c r="G122" s="154"/>
      <c r="H122" s="154"/>
      <c r="I122" s="154"/>
      <c r="J122" s="154">
        <v>2</v>
      </c>
      <c r="K122" s="144"/>
      <c r="L122" s="237"/>
      <c r="M122" s="129"/>
      <c r="N122" s="239"/>
      <c r="O122" s="129"/>
      <c r="P122" s="68">
        <v>2</v>
      </c>
      <c r="Q122" s="129"/>
      <c r="R122" s="246"/>
      <c r="T122" s="104"/>
    </row>
    <row r="123" spans="1:20" ht="15.75" customHeight="1" x14ac:dyDescent="0.25">
      <c r="A123" s="58">
        <v>1302</v>
      </c>
      <c r="B123" s="154"/>
      <c r="C123" s="154"/>
      <c r="D123" s="154"/>
      <c r="E123" s="154"/>
      <c r="F123" s="154"/>
      <c r="G123" s="154"/>
      <c r="H123" s="154"/>
      <c r="I123" s="154"/>
      <c r="J123" s="154">
        <v>1</v>
      </c>
      <c r="K123" s="144">
        <v>1</v>
      </c>
      <c r="L123" s="237"/>
      <c r="M123" s="129"/>
      <c r="N123" s="239"/>
      <c r="O123" s="247"/>
      <c r="P123" s="109">
        <v>2</v>
      </c>
      <c r="Q123" s="248"/>
      <c r="R123" s="247"/>
      <c r="T123" s="104"/>
    </row>
    <row r="124" spans="1:20" ht="15.75" customHeight="1" x14ac:dyDescent="0.25">
      <c r="A124" s="58">
        <v>1401</v>
      </c>
      <c r="B124" s="154"/>
      <c r="C124" s="154"/>
      <c r="D124" s="154"/>
      <c r="E124" s="154"/>
      <c r="F124" s="154"/>
      <c r="G124" s="154"/>
      <c r="H124" s="154"/>
      <c r="I124" s="154"/>
      <c r="J124" s="154">
        <v>1</v>
      </c>
      <c r="K124" s="144"/>
      <c r="L124" s="237"/>
      <c r="M124" s="129"/>
      <c r="N124" s="239"/>
      <c r="O124" s="247"/>
      <c r="P124" s="109">
        <v>1</v>
      </c>
      <c r="Q124" s="248"/>
      <c r="R124" s="247"/>
      <c r="T124" s="104"/>
    </row>
    <row r="125" spans="1:20" ht="15.75" customHeight="1" x14ac:dyDescent="0.25">
      <c r="A125" s="58">
        <v>1402</v>
      </c>
      <c r="B125" s="154"/>
      <c r="C125" s="154"/>
      <c r="D125" s="154"/>
      <c r="E125" s="154"/>
      <c r="F125" s="154"/>
      <c r="G125" s="154"/>
      <c r="H125" s="154"/>
      <c r="I125" s="154"/>
      <c r="J125" s="154">
        <v>1</v>
      </c>
      <c r="K125" s="144">
        <v>1</v>
      </c>
      <c r="L125" s="237"/>
      <c r="M125" s="129"/>
      <c r="N125" s="239"/>
      <c r="O125" s="247"/>
      <c r="P125" s="109">
        <v>1</v>
      </c>
      <c r="Q125" s="248"/>
      <c r="R125" s="247"/>
      <c r="T125" s="104"/>
    </row>
    <row r="126" spans="1:20" ht="15.75" customHeight="1" x14ac:dyDescent="0.25">
      <c r="A126" s="58">
        <v>1501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44"/>
      <c r="L126" s="237"/>
      <c r="M126" s="129"/>
      <c r="N126" s="239"/>
      <c r="O126" s="129"/>
      <c r="P126" s="239"/>
      <c r="Q126" s="124"/>
      <c r="R126" s="247"/>
      <c r="T126" s="104"/>
    </row>
    <row r="127" spans="1:20" ht="15.75" customHeight="1" x14ac:dyDescent="0.25">
      <c r="A127" s="58">
        <v>1502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44"/>
      <c r="L127" s="237"/>
      <c r="M127" s="129"/>
      <c r="N127" s="239"/>
      <c r="O127" s="197" t="s">
        <v>83</v>
      </c>
      <c r="P127" s="82">
        <v>1</v>
      </c>
      <c r="Q127" s="83">
        <f>K130</f>
        <v>3</v>
      </c>
      <c r="R127" s="199" t="s">
        <v>11</v>
      </c>
      <c r="T127" s="104"/>
    </row>
    <row r="128" spans="1:20" ht="15.75" customHeight="1" x14ac:dyDescent="0.25">
      <c r="A128" s="58">
        <v>1601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44"/>
      <c r="L128" s="237"/>
      <c r="M128" s="129"/>
      <c r="N128" s="239"/>
      <c r="O128" s="198" t="s">
        <v>85</v>
      </c>
      <c r="P128" s="86">
        <f>IF(P127/B113=0,"",P127/B113)</f>
        <v>7.6923076923076927E-2</v>
      </c>
      <c r="Q128" s="87">
        <f>IF(P127/Q127=0,"",P127/Q127)</f>
        <v>0.33333333333333331</v>
      </c>
      <c r="R128" s="200" t="s">
        <v>86</v>
      </c>
      <c r="T128" s="104"/>
    </row>
    <row r="129" spans="1:20" ht="15.75" customHeight="1" x14ac:dyDescent="0.25">
      <c r="A129" s="58">
        <v>1602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44"/>
      <c r="L129" s="240"/>
      <c r="M129" s="241"/>
      <c r="N129" s="242"/>
      <c r="O129" s="90"/>
      <c r="P129" s="91"/>
      <c r="Q129" s="91"/>
      <c r="R129" s="113"/>
      <c r="T129" s="104"/>
    </row>
    <row r="130" spans="1:20" ht="18" customHeight="1" x14ac:dyDescent="0.25">
      <c r="A130" s="28"/>
      <c r="B130" s="297" t="s">
        <v>111</v>
      </c>
      <c r="C130" s="297"/>
      <c r="D130" s="297"/>
      <c r="E130" s="297"/>
      <c r="F130" s="297"/>
      <c r="G130" s="297"/>
      <c r="H130" s="297"/>
      <c r="I130" s="297"/>
      <c r="J130" s="297"/>
      <c r="K130" s="93">
        <f>SUM(K113:K126)</f>
        <v>3</v>
      </c>
      <c r="L130" s="267">
        <f>IF(K121=0,"",K121/B113)</f>
        <v>7.6923076923076927E-2</v>
      </c>
      <c r="M130" s="94">
        <f>IF(K130=0,"",K130/B113)</f>
        <v>0.23076923076923078</v>
      </c>
      <c r="N130" s="94">
        <f>IF(K121=0,"",M130-L130)</f>
        <v>0.15384615384615385</v>
      </c>
      <c r="O130" s="3"/>
      <c r="P130" s="29"/>
      <c r="Q130" s="22"/>
      <c r="R130" s="3"/>
      <c r="T130" s="104"/>
    </row>
    <row r="131" spans="1:20" ht="12.75" customHeight="1" x14ac:dyDescent="0.2">
      <c r="L131" s="114"/>
      <c r="M131" s="3"/>
      <c r="O131" s="3"/>
    </row>
    <row r="132" spans="1:20" ht="12.75" customHeight="1" x14ac:dyDescent="0.2">
      <c r="L132" s="114"/>
      <c r="M132" s="3"/>
      <c r="O132" s="3"/>
    </row>
    <row r="133" spans="1:20" ht="12.75" customHeight="1" x14ac:dyDescent="0.2">
      <c r="L133" s="114"/>
      <c r="M133" s="3"/>
      <c r="N133" s="3"/>
      <c r="O133" s="3"/>
    </row>
    <row r="134" spans="1:20" ht="12.75" customHeight="1" x14ac:dyDescent="0.2">
      <c r="L134" s="114"/>
      <c r="M134" s="3"/>
      <c r="N134" s="3"/>
      <c r="O134" s="3"/>
    </row>
    <row r="135" spans="1:20" s="222" customFormat="1" ht="26.25" customHeight="1" x14ac:dyDescent="0.4">
      <c r="A135" s="215"/>
      <c r="B135" s="318" t="s">
        <v>99</v>
      </c>
      <c r="C135" s="318"/>
      <c r="D135" s="318"/>
      <c r="E135" s="318"/>
      <c r="F135" s="318"/>
      <c r="G135" s="318"/>
      <c r="H135" s="318"/>
      <c r="I135" s="318"/>
      <c r="J135" s="318"/>
      <c r="K135" s="57" t="s">
        <v>57</v>
      </c>
      <c r="L135" s="114"/>
      <c r="M135" s="3"/>
      <c r="N135" s="29"/>
      <c r="O135" s="3"/>
      <c r="P135" s="29"/>
      <c r="Q135" s="29"/>
      <c r="R135" s="29"/>
    </row>
    <row r="136" spans="1:20" ht="20.25" customHeight="1" x14ac:dyDescent="0.2">
      <c r="A136" s="300" t="s">
        <v>10</v>
      </c>
      <c r="B136" s="301" t="s">
        <v>100</v>
      </c>
      <c r="C136" s="302"/>
      <c r="D136" s="302"/>
      <c r="E136" s="302"/>
      <c r="F136" s="302"/>
      <c r="G136" s="302"/>
      <c r="H136" s="302"/>
      <c r="I136" s="302"/>
      <c r="J136" s="303"/>
      <c r="K136" s="304" t="s">
        <v>11</v>
      </c>
      <c r="L136" s="296" t="s">
        <v>3</v>
      </c>
      <c r="M136" s="296" t="s">
        <v>4</v>
      </c>
      <c r="N136" s="306" t="s">
        <v>5</v>
      </c>
      <c r="O136" s="296" t="s">
        <v>6</v>
      </c>
      <c r="P136" s="294" t="s">
        <v>7</v>
      </c>
      <c r="Q136" s="294" t="s">
        <v>8</v>
      </c>
      <c r="R136" s="296" t="s">
        <v>101</v>
      </c>
    </row>
    <row r="137" spans="1:20" ht="15.75" customHeight="1" x14ac:dyDescent="0.25">
      <c r="A137" s="295"/>
      <c r="B137" s="58" t="s">
        <v>102</v>
      </c>
      <c r="C137" s="58" t="s">
        <v>103</v>
      </c>
      <c r="D137" s="58" t="s">
        <v>104</v>
      </c>
      <c r="E137" s="58" t="s">
        <v>105</v>
      </c>
      <c r="F137" s="58" t="s">
        <v>106</v>
      </c>
      <c r="G137" s="58" t="s">
        <v>107</v>
      </c>
      <c r="H137" s="58" t="s">
        <v>108</v>
      </c>
      <c r="I137" s="58" t="s">
        <v>109</v>
      </c>
      <c r="J137" s="58" t="s">
        <v>110</v>
      </c>
      <c r="K137" s="295"/>
      <c r="L137" s="305"/>
      <c r="M137" s="295"/>
      <c r="N137" s="295"/>
      <c r="O137" s="295"/>
      <c r="P137" s="295"/>
      <c r="Q137" s="295"/>
      <c r="R137" s="295"/>
      <c r="T137" s="104"/>
    </row>
    <row r="138" spans="1:20" ht="15.75" customHeight="1" x14ac:dyDescent="0.25">
      <c r="A138" s="58" t="s">
        <v>57</v>
      </c>
      <c r="B138" s="154">
        <v>16</v>
      </c>
      <c r="C138" s="154"/>
      <c r="D138" s="154"/>
      <c r="E138" s="154"/>
      <c r="F138" s="154"/>
      <c r="G138" s="154"/>
      <c r="H138" s="154"/>
      <c r="I138" s="154"/>
      <c r="J138" s="154"/>
      <c r="K138" s="144"/>
      <c r="L138" s="234"/>
      <c r="M138" s="235"/>
      <c r="N138" s="236"/>
      <c r="O138" s="243"/>
      <c r="P138" s="63">
        <f>B138</f>
        <v>16</v>
      </c>
      <c r="Q138" s="244"/>
      <c r="R138" s="243"/>
      <c r="T138" s="104"/>
    </row>
    <row r="139" spans="1:20" ht="15.75" customHeight="1" x14ac:dyDescent="0.25">
      <c r="A139" s="58">
        <v>1001</v>
      </c>
      <c r="B139" s="154"/>
      <c r="C139" s="154">
        <v>13</v>
      </c>
      <c r="D139" s="154"/>
      <c r="E139" s="154"/>
      <c r="F139" s="154"/>
      <c r="G139" s="154"/>
      <c r="H139" s="154"/>
      <c r="I139" s="154"/>
      <c r="J139" s="154"/>
      <c r="K139" s="144"/>
      <c r="L139" s="237"/>
      <c r="M139" s="129"/>
      <c r="N139" s="238"/>
      <c r="O139" s="67">
        <f>IF(C139=0,"",C139/B138)</f>
        <v>0.8125</v>
      </c>
      <c r="P139" s="68">
        <v>13</v>
      </c>
      <c r="Q139" s="245">
        <f t="shared" ref="Q139:Q146" si="13">IF(P139=0,"",P139/P138)</f>
        <v>0.8125</v>
      </c>
      <c r="R139" s="245">
        <f t="shared" ref="R139:R146" si="14">IF(P139=0,"",100%-Q139)</f>
        <v>0.1875</v>
      </c>
      <c r="T139" s="104"/>
    </row>
    <row r="140" spans="1:20" ht="15.75" customHeight="1" x14ac:dyDescent="0.25">
      <c r="A140" s="58">
        <v>1002</v>
      </c>
      <c r="B140" s="154"/>
      <c r="C140" s="154"/>
      <c r="D140" s="154">
        <v>8</v>
      </c>
      <c r="E140" s="154"/>
      <c r="F140" s="154"/>
      <c r="G140" s="154"/>
      <c r="H140" s="154"/>
      <c r="I140" s="154"/>
      <c r="J140" s="154"/>
      <c r="K140" s="144"/>
      <c r="L140" s="237"/>
      <c r="M140" s="129"/>
      <c r="N140" s="238"/>
      <c r="O140" s="67">
        <f>IF(D140=0,"",D140/C139)</f>
        <v>0.61538461538461542</v>
      </c>
      <c r="P140" s="68">
        <v>9</v>
      </c>
      <c r="Q140" s="245">
        <f t="shared" si="13"/>
        <v>0.69230769230769229</v>
      </c>
      <c r="R140" s="245">
        <f t="shared" si="14"/>
        <v>0.30769230769230771</v>
      </c>
      <c r="T140" s="70">
        <f>P140/P138</f>
        <v>0.5625</v>
      </c>
    </row>
    <row r="141" spans="1:20" ht="15.75" customHeight="1" x14ac:dyDescent="0.25">
      <c r="A141" s="58">
        <v>1101</v>
      </c>
      <c r="B141" s="154"/>
      <c r="C141" s="154"/>
      <c r="D141" s="154"/>
      <c r="E141" s="154">
        <v>7</v>
      </c>
      <c r="F141" s="154"/>
      <c r="G141" s="154"/>
      <c r="H141" s="154"/>
      <c r="I141" s="154"/>
      <c r="J141" s="154"/>
      <c r="K141" s="144"/>
      <c r="L141" s="237"/>
      <c r="M141" s="129"/>
      <c r="N141" s="238"/>
      <c r="O141" s="67">
        <f>IF(E141=0,"",E141/D140)</f>
        <v>0.875</v>
      </c>
      <c r="P141" s="68">
        <v>8</v>
      </c>
      <c r="Q141" s="245">
        <f t="shared" si="13"/>
        <v>0.88888888888888884</v>
      </c>
      <c r="R141" s="245">
        <f t="shared" si="14"/>
        <v>0.11111111111111116</v>
      </c>
      <c r="T141" s="104"/>
    </row>
    <row r="142" spans="1:20" ht="15.75" customHeight="1" x14ac:dyDescent="0.25">
      <c r="A142" s="58">
        <v>1102</v>
      </c>
      <c r="B142" s="154"/>
      <c r="C142" s="154"/>
      <c r="D142" s="154"/>
      <c r="E142" s="154"/>
      <c r="F142" s="154">
        <v>5</v>
      </c>
      <c r="G142" s="154"/>
      <c r="H142" s="154"/>
      <c r="I142" s="154"/>
      <c r="J142" s="154"/>
      <c r="K142" s="144"/>
      <c r="L142" s="237"/>
      <c r="M142" s="129"/>
      <c r="N142" s="238"/>
      <c r="O142" s="67">
        <f>IF(F142=0,"",F142/E141)</f>
        <v>0.7142857142857143</v>
      </c>
      <c r="P142" s="68">
        <v>6</v>
      </c>
      <c r="Q142" s="245">
        <f t="shared" si="13"/>
        <v>0.75</v>
      </c>
      <c r="R142" s="245">
        <f t="shared" si="14"/>
        <v>0.25</v>
      </c>
      <c r="T142" s="104"/>
    </row>
    <row r="143" spans="1:20" ht="15.75" customHeight="1" x14ac:dyDescent="0.25">
      <c r="A143" s="58">
        <v>1201</v>
      </c>
      <c r="B143" s="154"/>
      <c r="C143" s="154"/>
      <c r="D143" s="154"/>
      <c r="E143" s="154"/>
      <c r="F143" s="154"/>
      <c r="G143" s="154">
        <v>4</v>
      </c>
      <c r="H143" s="154"/>
      <c r="I143" s="154"/>
      <c r="J143" s="154"/>
      <c r="K143" s="144"/>
      <c r="L143" s="237"/>
      <c r="M143" s="129"/>
      <c r="N143" s="238"/>
      <c r="O143" s="67">
        <f>IF(G143=0,"",G143/F142)</f>
        <v>0.8</v>
      </c>
      <c r="P143" s="68">
        <v>7</v>
      </c>
      <c r="Q143" s="245">
        <f t="shared" si="13"/>
        <v>1.1666666666666667</v>
      </c>
      <c r="R143" s="245">
        <f t="shared" si="14"/>
        <v>-0.16666666666666674</v>
      </c>
      <c r="T143" s="104"/>
    </row>
    <row r="144" spans="1:20" ht="15.75" customHeight="1" x14ac:dyDescent="0.25">
      <c r="A144" s="58">
        <v>1202</v>
      </c>
      <c r="B144" s="154"/>
      <c r="C144" s="154"/>
      <c r="D144" s="154"/>
      <c r="E144" s="154"/>
      <c r="F144" s="154"/>
      <c r="G144" s="154"/>
      <c r="H144" s="154">
        <v>4</v>
      </c>
      <c r="I144" s="154"/>
      <c r="J144" s="154"/>
      <c r="K144" s="144"/>
      <c r="L144" s="237"/>
      <c r="M144" s="129"/>
      <c r="N144" s="238"/>
      <c r="O144" s="67">
        <f>IF(H144=0,"",H144/G143)</f>
        <v>1</v>
      </c>
      <c r="P144" s="68">
        <v>7</v>
      </c>
      <c r="Q144" s="245">
        <f t="shared" si="13"/>
        <v>1</v>
      </c>
      <c r="R144" s="245">
        <f t="shared" si="14"/>
        <v>0</v>
      </c>
      <c r="T144" s="104"/>
    </row>
    <row r="145" spans="1:20" ht="15.75" customHeight="1" x14ac:dyDescent="0.25">
      <c r="A145" s="58">
        <v>1301</v>
      </c>
      <c r="B145" s="154"/>
      <c r="C145" s="154"/>
      <c r="D145" s="154"/>
      <c r="E145" s="154"/>
      <c r="F145" s="154"/>
      <c r="G145" s="154"/>
      <c r="H145" s="154"/>
      <c r="I145" s="154">
        <v>2</v>
      </c>
      <c r="J145" s="154"/>
      <c r="K145" s="144"/>
      <c r="L145" s="237"/>
      <c r="M145" s="129"/>
      <c r="N145" s="238"/>
      <c r="O145" s="67">
        <f>IF(I145=0,"",I145/H144)</f>
        <v>0.5</v>
      </c>
      <c r="P145" s="68">
        <v>7</v>
      </c>
      <c r="Q145" s="245">
        <f t="shared" si="13"/>
        <v>1</v>
      </c>
      <c r="R145" s="245">
        <f t="shared" si="14"/>
        <v>0</v>
      </c>
      <c r="T145" s="104"/>
    </row>
    <row r="146" spans="1:20" ht="15.75" customHeight="1" x14ac:dyDescent="0.25">
      <c r="A146" s="58">
        <v>1302</v>
      </c>
      <c r="B146" s="154"/>
      <c r="C146" s="154"/>
      <c r="D146" s="154"/>
      <c r="E146" s="154"/>
      <c r="F146" s="154"/>
      <c r="G146" s="154"/>
      <c r="H146" s="154"/>
      <c r="I146" s="154"/>
      <c r="J146" s="154">
        <v>2</v>
      </c>
      <c r="K146" s="144">
        <v>2</v>
      </c>
      <c r="L146" s="237"/>
      <c r="M146" s="129"/>
      <c r="N146" s="238"/>
      <c r="O146" s="71">
        <f>IF(J146=0,"",J146/I145)</f>
        <v>1</v>
      </c>
      <c r="P146" s="68">
        <v>7</v>
      </c>
      <c r="Q146" s="71">
        <f t="shared" si="13"/>
        <v>1</v>
      </c>
      <c r="R146" s="71">
        <f t="shared" si="14"/>
        <v>0</v>
      </c>
      <c r="T146" s="104"/>
    </row>
    <row r="147" spans="1:20" ht="15.75" customHeight="1" x14ac:dyDescent="0.25">
      <c r="A147" s="58">
        <v>1401</v>
      </c>
      <c r="B147" s="154"/>
      <c r="C147" s="154"/>
      <c r="D147" s="154"/>
      <c r="E147" s="154"/>
      <c r="F147" s="154"/>
      <c r="G147" s="154"/>
      <c r="H147" s="154"/>
      <c r="I147" s="154"/>
      <c r="J147" s="154">
        <v>4</v>
      </c>
      <c r="K147" s="144"/>
      <c r="L147" s="237"/>
      <c r="M147" s="129"/>
      <c r="N147" s="239"/>
      <c r="O147" s="129"/>
      <c r="P147" s="68">
        <v>6</v>
      </c>
      <c r="Q147" s="129"/>
      <c r="R147" s="246"/>
      <c r="T147" s="104"/>
    </row>
    <row r="148" spans="1:20" ht="15.75" customHeight="1" x14ac:dyDescent="0.25">
      <c r="A148" s="58">
        <v>1402</v>
      </c>
      <c r="B148" s="154"/>
      <c r="C148" s="154"/>
      <c r="D148" s="154"/>
      <c r="E148" s="154"/>
      <c r="F148" s="154"/>
      <c r="G148" s="154"/>
      <c r="H148" s="154"/>
      <c r="I148" s="154"/>
      <c r="J148" s="154">
        <v>4</v>
      </c>
      <c r="K148" s="144"/>
      <c r="L148" s="237"/>
      <c r="M148" s="129"/>
      <c r="N148" s="239"/>
      <c r="O148" s="247"/>
      <c r="P148" s="109">
        <v>6</v>
      </c>
      <c r="Q148" s="248"/>
      <c r="R148" s="247"/>
      <c r="T148" s="104"/>
    </row>
    <row r="149" spans="1:20" ht="15.75" customHeight="1" x14ac:dyDescent="0.25">
      <c r="A149" s="58">
        <v>1501</v>
      </c>
      <c r="B149" s="154"/>
      <c r="C149" s="154"/>
      <c r="D149" s="154"/>
      <c r="E149" s="154"/>
      <c r="F149" s="154"/>
      <c r="G149" s="154"/>
      <c r="H149" s="154"/>
      <c r="I149" s="154"/>
      <c r="J149" s="154">
        <v>4</v>
      </c>
      <c r="K149" s="144">
        <v>2</v>
      </c>
      <c r="L149" s="237"/>
      <c r="M149" s="129"/>
      <c r="N149" s="239"/>
      <c r="O149" s="247"/>
      <c r="P149" s="109">
        <v>6</v>
      </c>
      <c r="Q149" s="248"/>
      <c r="R149" s="247"/>
      <c r="T149" s="104"/>
    </row>
    <row r="150" spans="1:20" ht="15.75" customHeight="1" x14ac:dyDescent="0.25">
      <c r="A150" s="58">
        <v>1502</v>
      </c>
      <c r="B150" s="154"/>
      <c r="C150" s="154"/>
      <c r="D150" s="154"/>
      <c r="E150" s="154"/>
      <c r="F150" s="154"/>
      <c r="G150" s="154"/>
      <c r="H150" s="154"/>
      <c r="I150" s="154"/>
      <c r="J150" s="154">
        <v>1</v>
      </c>
      <c r="K150" s="144"/>
      <c r="L150" s="237"/>
      <c r="M150" s="129"/>
      <c r="N150" s="239"/>
      <c r="O150" s="247"/>
      <c r="P150" s="109">
        <v>1</v>
      </c>
      <c r="Q150" s="248"/>
      <c r="R150" s="247"/>
      <c r="T150" s="104"/>
    </row>
    <row r="151" spans="1:20" ht="15.75" customHeight="1" x14ac:dyDescent="0.25">
      <c r="A151" s="58">
        <v>1601</v>
      </c>
      <c r="B151" s="154"/>
      <c r="C151" s="154"/>
      <c r="D151" s="154"/>
      <c r="E151" s="154"/>
      <c r="F151" s="154"/>
      <c r="G151" s="154"/>
      <c r="H151" s="154"/>
      <c r="I151" s="154"/>
      <c r="J151" s="154">
        <v>0</v>
      </c>
      <c r="K151" s="144">
        <v>1</v>
      </c>
      <c r="L151" s="237"/>
      <c r="M151" s="129"/>
      <c r="N151" s="239"/>
      <c r="O151" s="129"/>
      <c r="P151" s="239"/>
      <c r="Q151" s="124"/>
      <c r="R151" s="247"/>
      <c r="T151" s="104"/>
    </row>
    <row r="152" spans="1:20" ht="15.75" customHeight="1" x14ac:dyDescent="0.25">
      <c r="A152" s="58">
        <v>1602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44"/>
      <c r="L152" s="237"/>
      <c r="M152" s="129"/>
      <c r="N152" s="239"/>
      <c r="O152" s="197" t="s">
        <v>83</v>
      </c>
      <c r="P152" s="82">
        <v>4</v>
      </c>
      <c r="Q152" s="83">
        <f>K155</f>
        <v>5</v>
      </c>
      <c r="R152" s="199" t="s">
        <v>11</v>
      </c>
      <c r="T152" s="104"/>
    </row>
    <row r="153" spans="1:20" ht="15.75" customHeight="1" x14ac:dyDescent="0.25">
      <c r="A153" s="58">
        <v>1701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44"/>
      <c r="L153" s="237"/>
      <c r="M153" s="129"/>
      <c r="N153" s="239"/>
      <c r="O153" s="198" t="s">
        <v>85</v>
      </c>
      <c r="P153" s="86">
        <f>IF(P152/B138=0,"",P152/B138)</f>
        <v>0.25</v>
      </c>
      <c r="Q153" s="87">
        <f>IF(P152/Q152=0,"",P152/Q152)</f>
        <v>0.8</v>
      </c>
      <c r="R153" s="200" t="s">
        <v>86</v>
      </c>
      <c r="T153" s="104"/>
    </row>
    <row r="154" spans="1:20" ht="15.75" customHeight="1" x14ac:dyDescent="0.25">
      <c r="A154" s="58">
        <v>1702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44"/>
      <c r="L154" s="240"/>
      <c r="M154" s="241"/>
      <c r="N154" s="242"/>
      <c r="O154" s="90"/>
      <c r="P154" s="91"/>
      <c r="Q154" s="91"/>
      <c r="R154" s="113"/>
      <c r="T154" s="104"/>
    </row>
    <row r="155" spans="1:20" ht="18" customHeight="1" x14ac:dyDescent="0.25">
      <c r="A155" s="28"/>
      <c r="B155" s="297" t="s">
        <v>111</v>
      </c>
      <c r="C155" s="297"/>
      <c r="D155" s="297"/>
      <c r="E155" s="297"/>
      <c r="F155" s="297"/>
      <c r="G155" s="297"/>
      <c r="H155" s="297"/>
      <c r="I155" s="297"/>
      <c r="J155" s="297"/>
      <c r="K155" s="93">
        <f>SUM(K138:K151)</f>
        <v>5</v>
      </c>
      <c r="L155" s="267">
        <f>IF(SUM(K145:K146)=0,"",SUM(K145:K146)/B138)</f>
        <v>0.125</v>
      </c>
      <c r="M155" s="94">
        <f>IF(K155=0,"",K155/B138)</f>
        <v>0.3125</v>
      </c>
      <c r="N155" s="94">
        <f>IF(K146=0,"",M155-L155)</f>
        <v>0.1875</v>
      </c>
      <c r="O155" s="3"/>
      <c r="P155" s="29"/>
      <c r="Q155" s="22"/>
      <c r="R155" s="3"/>
      <c r="T155" s="104"/>
    </row>
    <row r="156" spans="1:20" ht="12.75" customHeight="1" x14ac:dyDescent="0.2">
      <c r="L156" s="114"/>
      <c r="M156" s="3"/>
      <c r="N156" s="3"/>
      <c r="O156" s="3"/>
    </row>
    <row r="157" spans="1:20" ht="12.75" customHeight="1" x14ac:dyDescent="0.2">
      <c r="L157" s="114"/>
      <c r="M157" s="3"/>
      <c r="N157" s="3"/>
      <c r="O157" s="3"/>
      <c r="S157" s="29"/>
      <c r="T157" s="22"/>
    </row>
    <row r="158" spans="1:20" s="222" customFormat="1" ht="26.25" customHeight="1" x14ac:dyDescent="0.4">
      <c r="A158" s="215"/>
      <c r="B158" s="318" t="s">
        <v>99</v>
      </c>
      <c r="C158" s="318"/>
      <c r="D158" s="318"/>
      <c r="E158" s="318"/>
      <c r="F158" s="318"/>
      <c r="G158" s="318"/>
      <c r="H158" s="318"/>
      <c r="I158" s="318"/>
      <c r="J158" s="318"/>
      <c r="K158" s="57" t="s">
        <v>70</v>
      </c>
      <c r="L158" s="114"/>
      <c r="M158" s="3"/>
      <c r="N158" s="29"/>
      <c r="O158" s="3"/>
      <c r="P158" s="29"/>
      <c r="Q158" s="29"/>
      <c r="R158" s="29"/>
    </row>
    <row r="159" spans="1:20" ht="20.25" customHeight="1" x14ac:dyDescent="0.2">
      <c r="A159" s="300" t="s">
        <v>10</v>
      </c>
      <c r="B159" s="301" t="s">
        <v>100</v>
      </c>
      <c r="C159" s="302"/>
      <c r="D159" s="302"/>
      <c r="E159" s="302"/>
      <c r="F159" s="302"/>
      <c r="G159" s="302"/>
      <c r="H159" s="302"/>
      <c r="I159" s="302"/>
      <c r="J159" s="303"/>
      <c r="K159" s="304" t="s">
        <v>11</v>
      </c>
      <c r="L159" s="296" t="s">
        <v>3</v>
      </c>
      <c r="M159" s="296" t="s">
        <v>4</v>
      </c>
      <c r="N159" s="306" t="s">
        <v>5</v>
      </c>
      <c r="O159" s="296" t="s">
        <v>6</v>
      </c>
      <c r="P159" s="294" t="s">
        <v>7</v>
      </c>
      <c r="Q159" s="294" t="s">
        <v>8</v>
      </c>
      <c r="R159" s="296" t="s">
        <v>101</v>
      </c>
    </row>
    <row r="160" spans="1:20" ht="15.75" customHeight="1" x14ac:dyDescent="0.25">
      <c r="A160" s="295"/>
      <c r="B160" s="58" t="s">
        <v>102</v>
      </c>
      <c r="C160" s="58" t="s">
        <v>103</v>
      </c>
      <c r="D160" s="58" t="s">
        <v>104</v>
      </c>
      <c r="E160" s="58" t="s">
        <v>105</v>
      </c>
      <c r="F160" s="58" t="s">
        <v>106</v>
      </c>
      <c r="G160" s="58" t="s">
        <v>107</v>
      </c>
      <c r="H160" s="58" t="s">
        <v>108</v>
      </c>
      <c r="I160" s="58" t="s">
        <v>109</v>
      </c>
      <c r="J160" s="58" t="s">
        <v>110</v>
      </c>
      <c r="K160" s="295"/>
      <c r="L160" s="305"/>
      <c r="M160" s="295"/>
      <c r="N160" s="295"/>
      <c r="O160" s="295"/>
      <c r="P160" s="295"/>
      <c r="Q160" s="295"/>
      <c r="R160" s="295"/>
      <c r="T160" s="104"/>
    </row>
    <row r="161" spans="1:20" ht="15.75" customHeight="1" x14ac:dyDescent="0.25">
      <c r="A161" s="58">
        <v>1002</v>
      </c>
      <c r="B161" s="154">
        <v>33</v>
      </c>
      <c r="C161" s="154"/>
      <c r="D161" s="154"/>
      <c r="E161" s="154"/>
      <c r="F161" s="154"/>
      <c r="G161" s="154"/>
      <c r="H161" s="154"/>
      <c r="I161" s="154"/>
      <c r="J161" s="154"/>
      <c r="K161" s="144"/>
      <c r="L161" s="234"/>
      <c r="M161" s="235"/>
      <c r="N161" s="236"/>
      <c r="O161" s="243"/>
      <c r="P161" s="63">
        <f>B161</f>
        <v>33</v>
      </c>
      <c r="Q161" s="244"/>
      <c r="R161" s="243"/>
      <c r="T161" s="104"/>
    </row>
    <row r="162" spans="1:20" ht="15.75" customHeight="1" x14ac:dyDescent="0.25">
      <c r="A162" s="58">
        <v>1101</v>
      </c>
      <c r="B162" s="154"/>
      <c r="C162" s="154">
        <v>13</v>
      </c>
      <c r="D162" s="154"/>
      <c r="E162" s="154"/>
      <c r="F162" s="154"/>
      <c r="G162" s="154"/>
      <c r="H162" s="154"/>
      <c r="I162" s="154"/>
      <c r="J162" s="154"/>
      <c r="K162" s="144"/>
      <c r="L162" s="237"/>
      <c r="M162" s="129"/>
      <c r="N162" s="238"/>
      <c r="O162" s="67">
        <f>IF(C162=0,"",C162/B161)</f>
        <v>0.39393939393939392</v>
      </c>
      <c r="P162" s="68">
        <v>13</v>
      </c>
      <c r="Q162" s="245">
        <f t="shared" ref="Q162:Q169" si="15">IF(P162=0,"",P162/P161)</f>
        <v>0.39393939393939392</v>
      </c>
      <c r="R162" s="245">
        <f t="shared" ref="R162:R169" si="16">IF(P162=0,"",100%-Q162)</f>
        <v>0.60606060606060608</v>
      </c>
      <c r="T162" s="104"/>
    </row>
    <row r="163" spans="1:20" ht="15.75" customHeight="1" x14ac:dyDescent="0.25">
      <c r="A163" s="58">
        <v>1102</v>
      </c>
      <c r="B163" s="154"/>
      <c r="C163" s="154"/>
      <c r="D163" s="154">
        <v>4</v>
      </c>
      <c r="E163" s="154"/>
      <c r="F163" s="154"/>
      <c r="G163" s="154"/>
      <c r="H163" s="154"/>
      <c r="I163" s="154"/>
      <c r="J163" s="154"/>
      <c r="K163" s="144"/>
      <c r="L163" s="237"/>
      <c r="M163" s="129"/>
      <c r="N163" s="238"/>
      <c r="O163" s="67">
        <f>IF(D163=0,"",D163/C162)</f>
        <v>0.30769230769230771</v>
      </c>
      <c r="P163" s="68">
        <v>4</v>
      </c>
      <c r="Q163" s="245">
        <f t="shared" si="15"/>
        <v>0.30769230769230771</v>
      </c>
      <c r="R163" s="245">
        <f t="shared" si="16"/>
        <v>0.69230769230769229</v>
      </c>
      <c r="T163" s="70">
        <f>P163/P161</f>
        <v>0.12121212121212122</v>
      </c>
    </row>
    <row r="164" spans="1:20" ht="15.75" customHeight="1" x14ac:dyDescent="0.25">
      <c r="A164" s="58">
        <v>1201</v>
      </c>
      <c r="B164" s="154"/>
      <c r="C164" s="154"/>
      <c r="D164" s="154"/>
      <c r="E164" s="154">
        <v>4</v>
      </c>
      <c r="F164" s="154"/>
      <c r="G164" s="154"/>
      <c r="H164" s="154"/>
      <c r="I164" s="154"/>
      <c r="J164" s="154"/>
      <c r="K164" s="144"/>
      <c r="L164" s="237"/>
      <c r="M164" s="129"/>
      <c r="N164" s="238"/>
      <c r="O164" s="67">
        <f>IF(E164=0,"",E164/D163)</f>
        <v>1</v>
      </c>
      <c r="P164" s="68">
        <v>4</v>
      </c>
      <c r="Q164" s="245">
        <f t="shared" si="15"/>
        <v>1</v>
      </c>
      <c r="R164" s="245">
        <f t="shared" si="16"/>
        <v>0</v>
      </c>
      <c r="T164" s="104"/>
    </row>
    <row r="165" spans="1:20" ht="15.75" customHeight="1" x14ac:dyDescent="0.25">
      <c r="A165" s="58">
        <v>1202</v>
      </c>
      <c r="B165" s="154"/>
      <c r="C165" s="154"/>
      <c r="D165" s="154"/>
      <c r="E165" s="154"/>
      <c r="F165" s="154">
        <v>3</v>
      </c>
      <c r="G165" s="154"/>
      <c r="H165" s="154"/>
      <c r="I165" s="154"/>
      <c r="J165" s="154"/>
      <c r="K165" s="144"/>
      <c r="L165" s="237"/>
      <c r="M165" s="129"/>
      <c r="N165" s="238"/>
      <c r="O165" s="67">
        <f>IF(F165=0,"",F165/E164)</f>
        <v>0.75</v>
      </c>
      <c r="P165" s="68">
        <v>3</v>
      </c>
      <c r="Q165" s="245">
        <f t="shared" si="15"/>
        <v>0.75</v>
      </c>
      <c r="R165" s="245">
        <f t="shared" si="16"/>
        <v>0.25</v>
      </c>
      <c r="T165" s="104"/>
    </row>
    <row r="166" spans="1:20" ht="15.75" customHeight="1" x14ac:dyDescent="0.25">
      <c r="A166" s="58">
        <v>1301</v>
      </c>
      <c r="B166" s="154"/>
      <c r="C166" s="154"/>
      <c r="D166" s="154"/>
      <c r="E166" s="154"/>
      <c r="F166" s="154"/>
      <c r="G166" s="154">
        <v>3</v>
      </c>
      <c r="H166" s="154"/>
      <c r="I166" s="154"/>
      <c r="J166" s="154"/>
      <c r="K166" s="144"/>
      <c r="L166" s="237"/>
      <c r="M166" s="129"/>
      <c r="N166" s="238"/>
      <c r="O166" s="67">
        <f>IF(G166=0,"",G166/F165)</f>
        <v>1</v>
      </c>
      <c r="P166" s="68">
        <v>3</v>
      </c>
      <c r="Q166" s="245">
        <f t="shared" si="15"/>
        <v>1</v>
      </c>
      <c r="R166" s="245">
        <f t="shared" si="16"/>
        <v>0</v>
      </c>
      <c r="T166" s="104"/>
    </row>
    <row r="167" spans="1:20" ht="15.75" customHeight="1" x14ac:dyDescent="0.25">
      <c r="A167" s="58">
        <v>1302</v>
      </c>
      <c r="B167" s="154"/>
      <c r="C167" s="154"/>
      <c r="D167" s="154"/>
      <c r="E167" s="154"/>
      <c r="F167" s="154"/>
      <c r="G167" s="154"/>
      <c r="H167" s="154">
        <v>2</v>
      </c>
      <c r="I167" s="154"/>
      <c r="J167" s="154"/>
      <c r="K167" s="144"/>
      <c r="L167" s="237"/>
      <c r="M167" s="129"/>
      <c r="N167" s="238"/>
      <c r="O167" s="67">
        <f>IF(H167=0,"",H167/G166)</f>
        <v>0.66666666666666663</v>
      </c>
      <c r="P167" s="68">
        <v>2</v>
      </c>
      <c r="Q167" s="245">
        <f t="shared" si="15"/>
        <v>0.66666666666666663</v>
      </c>
      <c r="R167" s="245">
        <f t="shared" si="16"/>
        <v>0.33333333333333337</v>
      </c>
      <c r="T167" s="104"/>
    </row>
    <row r="168" spans="1:20" ht="15.75" customHeight="1" x14ac:dyDescent="0.25">
      <c r="A168" s="58">
        <v>1401</v>
      </c>
      <c r="B168" s="154"/>
      <c r="C168" s="154"/>
      <c r="D168" s="154"/>
      <c r="E168" s="154"/>
      <c r="F168" s="154"/>
      <c r="G168" s="154"/>
      <c r="H168" s="154"/>
      <c r="I168" s="154">
        <v>1</v>
      </c>
      <c r="J168" s="154"/>
      <c r="K168" s="144"/>
      <c r="L168" s="237"/>
      <c r="M168" s="129"/>
      <c r="N168" s="238"/>
      <c r="O168" s="67">
        <f>IF(I168=0,"",I168/H167)</f>
        <v>0.5</v>
      </c>
      <c r="P168" s="68">
        <v>2</v>
      </c>
      <c r="Q168" s="245">
        <f t="shared" si="15"/>
        <v>1</v>
      </c>
      <c r="R168" s="245">
        <f t="shared" si="16"/>
        <v>0</v>
      </c>
      <c r="T168" s="104"/>
    </row>
    <row r="169" spans="1:20" ht="15.75" customHeight="1" x14ac:dyDescent="0.25">
      <c r="A169" s="58">
        <v>1402</v>
      </c>
      <c r="B169" s="154"/>
      <c r="C169" s="154"/>
      <c r="D169" s="154"/>
      <c r="E169" s="154"/>
      <c r="F169" s="154"/>
      <c r="G169" s="154"/>
      <c r="H169" s="154"/>
      <c r="I169" s="154"/>
      <c r="J169" s="154">
        <v>1</v>
      </c>
      <c r="K169" s="144">
        <v>1</v>
      </c>
      <c r="L169" s="237"/>
      <c r="M169" s="129"/>
      <c r="N169" s="238"/>
      <c r="O169" s="71">
        <f>IF(J169=0,"",J169/I168)</f>
        <v>1</v>
      </c>
      <c r="P169" s="68">
        <v>2</v>
      </c>
      <c r="Q169" s="71">
        <f t="shared" si="15"/>
        <v>1</v>
      </c>
      <c r="R169" s="71">
        <f t="shared" si="16"/>
        <v>0</v>
      </c>
      <c r="T169" s="104"/>
    </row>
    <row r="170" spans="1:20" ht="15.75" customHeight="1" x14ac:dyDescent="0.25">
      <c r="A170" s="58">
        <v>1501</v>
      </c>
      <c r="B170" s="154"/>
      <c r="C170" s="154"/>
      <c r="D170" s="154"/>
      <c r="E170" s="154"/>
      <c r="F170" s="154"/>
      <c r="G170" s="154"/>
      <c r="H170" s="154"/>
      <c r="I170" s="154"/>
      <c r="J170" s="154">
        <v>1</v>
      </c>
      <c r="K170" s="144"/>
      <c r="L170" s="237"/>
      <c r="M170" s="129"/>
      <c r="N170" s="239"/>
      <c r="O170" s="129"/>
      <c r="P170" s="68">
        <v>2</v>
      </c>
      <c r="Q170" s="129"/>
      <c r="R170" s="246"/>
      <c r="T170" s="104"/>
    </row>
    <row r="171" spans="1:20" ht="15.75" customHeight="1" x14ac:dyDescent="0.25">
      <c r="A171" s="58">
        <v>1502</v>
      </c>
      <c r="B171" s="154"/>
      <c r="C171" s="154"/>
      <c r="D171" s="154"/>
      <c r="E171" s="154"/>
      <c r="F171" s="154"/>
      <c r="G171" s="154"/>
      <c r="H171" s="154"/>
      <c r="I171" s="154"/>
      <c r="J171" s="154">
        <v>2</v>
      </c>
      <c r="K171" s="144"/>
      <c r="L171" s="237"/>
      <c r="M171" s="129"/>
      <c r="N171" s="239"/>
      <c r="O171" s="247"/>
      <c r="P171" s="109">
        <v>2</v>
      </c>
      <c r="Q171" s="248"/>
      <c r="R171" s="247"/>
      <c r="T171" s="104"/>
    </row>
    <row r="172" spans="1:20" ht="15.75" customHeight="1" x14ac:dyDescent="0.25">
      <c r="A172" s="58">
        <v>1601</v>
      </c>
      <c r="B172" s="154"/>
      <c r="C172" s="154"/>
      <c r="D172" s="154"/>
      <c r="E172" s="154"/>
      <c r="F172" s="154"/>
      <c r="G172" s="154"/>
      <c r="H172" s="154"/>
      <c r="I172" s="154"/>
      <c r="J172" s="154">
        <v>1</v>
      </c>
      <c r="K172" s="144">
        <v>2</v>
      </c>
      <c r="L172" s="237"/>
      <c r="M172" s="129"/>
      <c r="N172" s="239"/>
      <c r="O172" s="247"/>
      <c r="P172" s="109">
        <v>8</v>
      </c>
      <c r="Q172" s="248"/>
      <c r="R172" s="247"/>
      <c r="T172" s="104"/>
    </row>
    <row r="173" spans="1:20" ht="15.75" customHeight="1" x14ac:dyDescent="0.25">
      <c r="A173" s="58">
        <v>1602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44"/>
      <c r="L173" s="237"/>
      <c r="M173" s="129"/>
      <c r="N173" s="239"/>
      <c r="O173" s="247"/>
      <c r="P173" s="109"/>
      <c r="Q173" s="248"/>
      <c r="R173" s="247"/>
      <c r="T173" s="104"/>
    </row>
    <row r="174" spans="1:20" ht="15.75" customHeight="1" x14ac:dyDescent="0.25">
      <c r="A174" s="58">
        <v>1701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44"/>
      <c r="L174" s="237"/>
      <c r="M174" s="129"/>
      <c r="N174" s="239"/>
      <c r="O174" s="129"/>
      <c r="P174" s="239"/>
      <c r="Q174" s="124"/>
      <c r="R174" s="247"/>
      <c r="T174" s="104"/>
    </row>
    <row r="175" spans="1:20" ht="15.75" customHeight="1" x14ac:dyDescent="0.25">
      <c r="A175" s="58">
        <v>1702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44"/>
      <c r="L175" s="237"/>
      <c r="M175" s="129"/>
      <c r="N175" s="239"/>
      <c r="O175" s="197" t="s">
        <v>83</v>
      </c>
      <c r="P175" s="82">
        <v>2</v>
      </c>
      <c r="Q175" s="83">
        <f>K178</f>
        <v>3</v>
      </c>
      <c r="R175" s="199" t="s">
        <v>11</v>
      </c>
      <c r="T175" s="104"/>
    </row>
    <row r="176" spans="1:20" ht="15.75" customHeight="1" x14ac:dyDescent="0.25">
      <c r="A176" s="58">
        <v>1801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44"/>
      <c r="L176" s="237"/>
      <c r="M176" s="129"/>
      <c r="N176" s="239"/>
      <c r="O176" s="198" t="s">
        <v>85</v>
      </c>
      <c r="P176" s="86">
        <f>IF(P175/B161=0,"",P175/B161)</f>
        <v>6.0606060606060608E-2</v>
      </c>
      <c r="Q176" s="87">
        <f>IF(P175/Q175=0,"",P175/Q175)</f>
        <v>0.66666666666666663</v>
      </c>
      <c r="R176" s="200" t="s">
        <v>86</v>
      </c>
      <c r="T176" s="104"/>
    </row>
    <row r="177" spans="1:20" ht="15.75" customHeight="1" x14ac:dyDescent="0.25">
      <c r="A177" s="58">
        <v>1802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44"/>
      <c r="L177" s="240"/>
      <c r="M177" s="241"/>
      <c r="N177" s="242"/>
      <c r="O177" s="90"/>
      <c r="P177" s="91"/>
      <c r="Q177" s="91"/>
      <c r="R177" s="113"/>
      <c r="T177" s="104"/>
    </row>
    <row r="178" spans="1:20" ht="18" customHeight="1" x14ac:dyDescent="0.25">
      <c r="A178" s="28"/>
      <c r="B178" s="297" t="s">
        <v>111</v>
      </c>
      <c r="C178" s="297"/>
      <c r="D178" s="297"/>
      <c r="E178" s="297"/>
      <c r="F178" s="297"/>
      <c r="G178" s="297"/>
      <c r="H178" s="297"/>
      <c r="I178" s="297"/>
      <c r="J178" s="297"/>
      <c r="K178" s="93">
        <f>SUM(K161:K174)</f>
        <v>3</v>
      </c>
      <c r="L178" s="267">
        <f>IF(SUM(K168:K169)=0,"",SUM(K168:K169)/B161)</f>
        <v>3.0303030303030304E-2</v>
      </c>
      <c r="M178" s="94">
        <f>IF(K178=0,"",K178/B161)</f>
        <v>9.0909090909090912E-2</v>
      </c>
      <c r="N178" s="94">
        <f>IF(K169=0,"",M178-L178)</f>
        <v>6.0606060606060608E-2</v>
      </c>
      <c r="O178" s="3"/>
      <c r="P178" s="29"/>
      <c r="Q178" s="22"/>
      <c r="R178" s="3"/>
      <c r="T178" s="104"/>
    </row>
    <row r="179" spans="1:20" ht="12.75" customHeight="1" x14ac:dyDescent="0.2">
      <c r="A179" s="28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114"/>
      <c r="M179" s="3"/>
      <c r="N179" s="29"/>
      <c r="O179" s="3"/>
      <c r="P179" s="29"/>
      <c r="Q179" s="22"/>
      <c r="R179" s="3"/>
      <c r="S179" s="29"/>
      <c r="T179" s="37"/>
    </row>
    <row r="180" spans="1:20" ht="12.75" customHeight="1" x14ac:dyDescent="0.2">
      <c r="A180" s="28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114"/>
      <c r="M180" s="3"/>
      <c r="N180" s="29"/>
      <c r="O180" s="3"/>
      <c r="P180" s="29"/>
      <c r="Q180" s="22"/>
      <c r="R180" s="3"/>
      <c r="S180" s="29"/>
      <c r="T180" s="37"/>
    </row>
    <row r="181" spans="1:20" s="222" customFormat="1" ht="26.25" customHeight="1" x14ac:dyDescent="0.4">
      <c r="A181" s="215"/>
      <c r="B181" s="318" t="s">
        <v>99</v>
      </c>
      <c r="C181" s="318"/>
      <c r="D181" s="318"/>
      <c r="E181" s="318"/>
      <c r="F181" s="318"/>
      <c r="G181" s="318"/>
      <c r="H181" s="318"/>
      <c r="I181" s="318"/>
      <c r="J181" s="318"/>
      <c r="K181" s="57" t="s">
        <v>76</v>
      </c>
      <c r="L181" s="114"/>
      <c r="M181" s="3"/>
      <c r="N181" s="29"/>
      <c r="O181" s="3"/>
      <c r="P181" s="29"/>
      <c r="Q181" s="29"/>
      <c r="R181" s="29"/>
    </row>
    <row r="182" spans="1:20" ht="20.25" customHeight="1" x14ac:dyDescent="0.2">
      <c r="A182" s="300" t="s">
        <v>10</v>
      </c>
      <c r="B182" s="301" t="s">
        <v>100</v>
      </c>
      <c r="C182" s="302"/>
      <c r="D182" s="302"/>
      <c r="E182" s="302"/>
      <c r="F182" s="302"/>
      <c r="G182" s="302"/>
      <c r="H182" s="302"/>
      <c r="I182" s="302"/>
      <c r="J182" s="303"/>
      <c r="K182" s="304" t="s">
        <v>11</v>
      </c>
      <c r="L182" s="296" t="s">
        <v>3</v>
      </c>
      <c r="M182" s="296" t="s">
        <v>4</v>
      </c>
      <c r="N182" s="306" t="s">
        <v>5</v>
      </c>
      <c r="O182" s="296" t="s">
        <v>6</v>
      </c>
      <c r="P182" s="294" t="s">
        <v>7</v>
      </c>
      <c r="Q182" s="294" t="s">
        <v>8</v>
      </c>
      <c r="R182" s="296" t="s">
        <v>101</v>
      </c>
    </row>
    <row r="183" spans="1:20" ht="15.75" customHeight="1" x14ac:dyDescent="0.25">
      <c r="A183" s="295"/>
      <c r="B183" s="58" t="s">
        <v>102</v>
      </c>
      <c r="C183" s="58" t="s">
        <v>103</v>
      </c>
      <c r="D183" s="58" t="s">
        <v>104</v>
      </c>
      <c r="E183" s="58" t="s">
        <v>105</v>
      </c>
      <c r="F183" s="58" t="s">
        <v>106</v>
      </c>
      <c r="G183" s="58" t="s">
        <v>107</v>
      </c>
      <c r="H183" s="58" t="s">
        <v>108</v>
      </c>
      <c r="I183" s="58" t="s">
        <v>109</v>
      </c>
      <c r="J183" s="58" t="s">
        <v>110</v>
      </c>
      <c r="K183" s="295"/>
      <c r="L183" s="305"/>
      <c r="M183" s="295"/>
      <c r="N183" s="295"/>
      <c r="O183" s="295"/>
      <c r="P183" s="295"/>
      <c r="Q183" s="295"/>
      <c r="R183" s="295"/>
      <c r="T183" s="104"/>
    </row>
    <row r="184" spans="1:20" ht="15.75" customHeight="1" x14ac:dyDescent="0.25">
      <c r="A184" s="58">
        <v>1102</v>
      </c>
      <c r="B184" s="154">
        <v>26</v>
      </c>
      <c r="C184" s="154"/>
      <c r="D184" s="154"/>
      <c r="E184" s="154"/>
      <c r="F184" s="154"/>
      <c r="G184" s="154"/>
      <c r="H184" s="154"/>
      <c r="I184" s="154"/>
      <c r="J184" s="154"/>
      <c r="K184" s="144"/>
      <c r="L184" s="234"/>
      <c r="M184" s="235"/>
      <c r="N184" s="236"/>
      <c r="O184" s="243"/>
      <c r="P184" s="63">
        <f>B184</f>
        <v>26</v>
      </c>
      <c r="Q184" s="244"/>
      <c r="R184" s="243"/>
      <c r="T184" s="104"/>
    </row>
    <row r="185" spans="1:20" ht="15.75" customHeight="1" x14ac:dyDescent="0.25">
      <c r="A185" s="58">
        <v>1201</v>
      </c>
      <c r="B185" s="154"/>
      <c r="C185" s="154">
        <v>12</v>
      </c>
      <c r="D185" s="154"/>
      <c r="E185" s="154"/>
      <c r="F185" s="154"/>
      <c r="G185" s="154"/>
      <c r="H185" s="154"/>
      <c r="I185" s="154"/>
      <c r="J185" s="154"/>
      <c r="K185" s="144"/>
      <c r="L185" s="237"/>
      <c r="M185" s="129"/>
      <c r="N185" s="238"/>
      <c r="O185" s="67">
        <f>IF(C185=0,"",C185/B184)</f>
        <v>0.46153846153846156</v>
      </c>
      <c r="P185" s="68">
        <v>12</v>
      </c>
      <c r="Q185" s="254">
        <f t="shared" ref="Q185:Q192" si="17">IF(P185=0,"",P185/P184)</f>
        <v>0.46153846153846156</v>
      </c>
      <c r="R185" s="254">
        <f t="shared" ref="R185:R192" si="18">IF(P185=0,"",100%-Q185)</f>
        <v>0.53846153846153844</v>
      </c>
      <c r="T185" s="104"/>
    </row>
    <row r="186" spans="1:20" ht="15.75" customHeight="1" x14ac:dyDescent="0.25">
      <c r="A186" s="58">
        <v>1202</v>
      </c>
      <c r="B186" s="154"/>
      <c r="C186" s="154"/>
      <c r="D186" s="154">
        <v>8</v>
      </c>
      <c r="E186" s="154"/>
      <c r="F186" s="154"/>
      <c r="G186" s="154"/>
      <c r="H186" s="154"/>
      <c r="I186" s="154"/>
      <c r="J186" s="154"/>
      <c r="K186" s="144"/>
      <c r="L186" s="237"/>
      <c r="M186" s="129"/>
      <c r="N186" s="238"/>
      <c r="O186" s="67">
        <f>IF(D186=0,"",D186/C185)</f>
        <v>0.66666666666666663</v>
      </c>
      <c r="P186" s="68">
        <v>12</v>
      </c>
      <c r="Q186" s="254">
        <f t="shared" si="17"/>
        <v>1</v>
      </c>
      <c r="R186" s="254">
        <f t="shared" si="18"/>
        <v>0</v>
      </c>
      <c r="T186" s="70">
        <f>P186/P184</f>
        <v>0.46153846153846156</v>
      </c>
    </row>
    <row r="187" spans="1:20" ht="15.75" customHeight="1" x14ac:dyDescent="0.25">
      <c r="A187" s="58">
        <v>1301</v>
      </c>
      <c r="B187" s="154"/>
      <c r="C187" s="154"/>
      <c r="D187" s="154"/>
      <c r="E187" s="154">
        <v>6</v>
      </c>
      <c r="F187" s="154"/>
      <c r="G187" s="154"/>
      <c r="H187" s="154"/>
      <c r="I187" s="154"/>
      <c r="J187" s="154"/>
      <c r="K187" s="144"/>
      <c r="L187" s="237"/>
      <c r="M187" s="129"/>
      <c r="N187" s="238"/>
      <c r="O187" s="67">
        <f>IF(E187=0,"",E187/D186)</f>
        <v>0.75</v>
      </c>
      <c r="P187" s="68">
        <v>8</v>
      </c>
      <c r="Q187" s="254">
        <f t="shared" si="17"/>
        <v>0.66666666666666663</v>
      </c>
      <c r="R187" s="254">
        <f t="shared" si="18"/>
        <v>0.33333333333333337</v>
      </c>
      <c r="T187" s="104"/>
    </row>
    <row r="188" spans="1:20" ht="15.75" customHeight="1" x14ac:dyDescent="0.25">
      <c r="A188" s="58">
        <v>1302</v>
      </c>
      <c r="B188" s="154"/>
      <c r="C188" s="154"/>
      <c r="D188" s="154"/>
      <c r="E188" s="154"/>
      <c r="F188" s="154">
        <v>5</v>
      </c>
      <c r="G188" s="154"/>
      <c r="H188" s="154"/>
      <c r="I188" s="154"/>
      <c r="J188" s="154"/>
      <c r="K188" s="144"/>
      <c r="L188" s="237"/>
      <c r="M188" s="129"/>
      <c r="N188" s="238"/>
      <c r="O188" s="67">
        <f>IF(F188=0,"",F188/E187)</f>
        <v>0.83333333333333337</v>
      </c>
      <c r="P188" s="68">
        <v>8</v>
      </c>
      <c r="Q188" s="254">
        <f t="shared" si="17"/>
        <v>1</v>
      </c>
      <c r="R188" s="254">
        <f t="shared" si="18"/>
        <v>0</v>
      </c>
      <c r="T188" s="104"/>
    </row>
    <row r="189" spans="1:20" ht="15.75" customHeight="1" x14ac:dyDescent="0.25">
      <c r="A189" s="58">
        <v>1401</v>
      </c>
      <c r="B189" s="154"/>
      <c r="C189" s="154"/>
      <c r="D189" s="154"/>
      <c r="E189" s="154"/>
      <c r="F189" s="154"/>
      <c r="G189" s="154">
        <v>5</v>
      </c>
      <c r="H189" s="154"/>
      <c r="I189" s="154"/>
      <c r="J189" s="154"/>
      <c r="K189" s="144"/>
      <c r="L189" s="237"/>
      <c r="M189" s="129"/>
      <c r="N189" s="238"/>
      <c r="O189" s="67">
        <f>IF(G189=0,"",G189/F188)</f>
        <v>1</v>
      </c>
      <c r="P189" s="68">
        <v>8</v>
      </c>
      <c r="Q189" s="254">
        <f t="shared" si="17"/>
        <v>1</v>
      </c>
      <c r="R189" s="254">
        <f t="shared" si="18"/>
        <v>0</v>
      </c>
      <c r="T189" s="104"/>
    </row>
    <row r="190" spans="1:20" ht="15.75" customHeight="1" x14ac:dyDescent="0.25">
      <c r="A190" s="58">
        <v>1402</v>
      </c>
      <c r="B190" s="154"/>
      <c r="C190" s="154"/>
      <c r="D190" s="154"/>
      <c r="E190" s="154"/>
      <c r="F190" s="154"/>
      <c r="G190" s="154"/>
      <c r="H190" s="154">
        <v>5</v>
      </c>
      <c r="I190" s="154"/>
      <c r="J190" s="154"/>
      <c r="K190" s="144"/>
      <c r="L190" s="237"/>
      <c r="M190" s="129"/>
      <c r="N190" s="238"/>
      <c r="O190" s="67">
        <f>IF(H190=0,"",H190/G189)</f>
        <v>1</v>
      </c>
      <c r="P190" s="68">
        <v>7</v>
      </c>
      <c r="Q190" s="254">
        <f t="shared" si="17"/>
        <v>0.875</v>
      </c>
      <c r="R190" s="254">
        <f t="shared" si="18"/>
        <v>0.125</v>
      </c>
      <c r="T190" s="104"/>
    </row>
    <row r="191" spans="1:20" ht="15.75" customHeight="1" x14ac:dyDescent="0.25">
      <c r="A191" s="58">
        <v>1501</v>
      </c>
      <c r="B191" s="154"/>
      <c r="C191" s="154"/>
      <c r="D191" s="154"/>
      <c r="E191" s="154"/>
      <c r="F191" s="154"/>
      <c r="G191" s="154"/>
      <c r="H191" s="154"/>
      <c r="I191" s="154">
        <v>5</v>
      </c>
      <c r="J191" s="154"/>
      <c r="K191" s="144"/>
      <c r="L191" s="237"/>
      <c r="M191" s="129"/>
      <c r="N191" s="238"/>
      <c r="O191" s="67">
        <f>IF(I191=0,"",I191/H190)</f>
        <v>1</v>
      </c>
      <c r="P191" s="68">
        <v>7</v>
      </c>
      <c r="Q191" s="254">
        <f t="shared" si="17"/>
        <v>1</v>
      </c>
      <c r="R191" s="254">
        <f t="shared" si="18"/>
        <v>0</v>
      </c>
      <c r="T191" s="104"/>
    </row>
    <row r="192" spans="1:20" ht="15.75" customHeight="1" x14ac:dyDescent="0.25">
      <c r="A192" s="58">
        <v>1502</v>
      </c>
      <c r="B192" s="154"/>
      <c r="C192" s="154"/>
      <c r="D192" s="154"/>
      <c r="E192" s="154"/>
      <c r="F192" s="154"/>
      <c r="G192" s="154"/>
      <c r="H192" s="154"/>
      <c r="I192" s="154"/>
      <c r="J192" s="154">
        <v>5</v>
      </c>
      <c r="K192" s="144">
        <v>1</v>
      </c>
      <c r="L192" s="237"/>
      <c r="M192" s="129"/>
      <c r="N192" s="238"/>
      <c r="O192" s="71">
        <f>IF(J192=0,"",J192/I191)</f>
        <v>1</v>
      </c>
      <c r="P192" s="68">
        <v>7</v>
      </c>
      <c r="Q192" s="118">
        <f t="shared" si="17"/>
        <v>1</v>
      </c>
      <c r="R192" s="118">
        <f t="shared" si="18"/>
        <v>0</v>
      </c>
      <c r="T192" s="104"/>
    </row>
    <row r="193" spans="1:20" ht="15.75" customHeight="1" x14ac:dyDescent="0.25">
      <c r="A193" s="58">
        <v>1601</v>
      </c>
      <c r="B193" s="154"/>
      <c r="C193" s="154"/>
      <c r="D193" s="154"/>
      <c r="E193" s="154"/>
      <c r="F193" s="154"/>
      <c r="G193" s="154"/>
      <c r="H193" s="154"/>
      <c r="I193" s="154"/>
      <c r="J193" s="154">
        <v>0</v>
      </c>
      <c r="K193" s="144"/>
      <c r="L193" s="237"/>
      <c r="M193" s="129"/>
      <c r="N193" s="239"/>
      <c r="O193" s="105"/>
      <c r="P193" s="68">
        <v>7</v>
      </c>
      <c r="Q193" s="105"/>
      <c r="R193" s="253"/>
      <c r="T193" s="104"/>
    </row>
    <row r="194" spans="1:20" ht="15.75" customHeight="1" x14ac:dyDescent="0.25">
      <c r="A194" s="58">
        <v>1602</v>
      </c>
      <c r="B194" s="154"/>
      <c r="C194" s="154"/>
      <c r="D194" s="154"/>
      <c r="E194" s="154"/>
      <c r="F194" s="154"/>
      <c r="G194" s="154"/>
      <c r="H194" s="154"/>
      <c r="I194" s="154"/>
      <c r="J194" s="154">
        <v>2</v>
      </c>
      <c r="K194" s="144">
        <v>1</v>
      </c>
      <c r="L194" s="237"/>
      <c r="M194" s="129"/>
      <c r="N194" s="239"/>
      <c r="O194" s="247"/>
      <c r="P194" s="109">
        <v>4</v>
      </c>
      <c r="Q194" s="248"/>
      <c r="R194" s="247"/>
      <c r="T194" s="104"/>
    </row>
    <row r="195" spans="1:20" ht="15.75" customHeight="1" x14ac:dyDescent="0.25">
      <c r="A195" s="58">
        <v>1701</v>
      </c>
      <c r="B195" s="154"/>
      <c r="C195" s="154"/>
      <c r="D195" s="154"/>
      <c r="E195" s="154"/>
      <c r="F195" s="154"/>
      <c r="G195" s="154"/>
      <c r="H195" s="154"/>
      <c r="I195" s="154"/>
      <c r="J195" s="154">
        <v>1</v>
      </c>
      <c r="K195" s="144"/>
      <c r="L195" s="237"/>
      <c r="M195" s="129"/>
      <c r="N195" s="239"/>
      <c r="O195" s="247"/>
      <c r="P195" s="109">
        <v>2</v>
      </c>
      <c r="Q195" s="248"/>
      <c r="R195" s="247"/>
      <c r="T195" s="104"/>
    </row>
    <row r="196" spans="1:20" ht="15.75" customHeight="1" x14ac:dyDescent="0.25">
      <c r="A196" s="58">
        <v>1702</v>
      </c>
      <c r="B196" s="154"/>
      <c r="C196" s="154"/>
      <c r="D196" s="154"/>
      <c r="E196" s="154"/>
      <c r="F196" s="154"/>
      <c r="G196" s="154"/>
      <c r="H196" s="154"/>
      <c r="I196" s="154"/>
      <c r="J196" s="154">
        <v>2</v>
      </c>
      <c r="K196" s="144">
        <v>1</v>
      </c>
      <c r="L196" s="237"/>
      <c r="M196" s="129"/>
      <c r="N196" s="239"/>
      <c r="O196" s="247"/>
      <c r="P196" s="109">
        <v>2</v>
      </c>
      <c r="Q196" s="248"/>
      <c r="R196" s="247"/>
      <c r="T196" s="104"/>
    </row>
    <row r="197" spans="1:20" ht="15.75" customHeight="1" x14ac:dyDescent="0.25">
      <c r="A197" s="58">
        <v>1801</v>
      </c>
      <c r="B197" s="154"/>
      <c r="C197" s="154"/>
      <c r="D197" s="154"/>
      <c r="E197" s="154"/>
      <c r="F197" s="154"/>
      <c r="G197" s="154"/>
      <c r="H197" s="154"/>
      <c r="I197" s="154"/>
      <c r="J197" s="154">
        <v>2</v>
      </c>
      <c r="K197" s="144">
        <v>1</v>
      </c>
      <c r="L197" s="237"/>
      <c r="M197" s="129"/>
      <c r="N197" s="239"/>
      <c r="O197" s="129"/>
      <c r="P197" s="239"/>
      <c r="Q197" s="124"/>
      <c r="R197" s="247"/>
      <c r="T197" s="104"/>
    </row>
    <row r="198" spans="1:20" ht="15.75" customHeight="1" x14ac:dyDescent="0.25">
      <c r="A198" s="58">
        <v>1802</v>
      </c>
      <c r="B198" s="154"/>
      <c r="C198" s="154"/>
      <c r="D198" s="154"/>
      <c r="E198" s="154"/>
      <c r="F198" s="154"/>
      <c r="G198" s="154"/>
      <c r="H198" s="154"/>
      <c r="I198" s="154"/>
      <c r="J198" s="154"/>
      <c r="K198" s="144">
        <v>2</v>
      </c>
      <c r="L198" s="237"/>
      <c r="M198" s="129"/>
      <c r="N198" s="239"/>
      <c r="O198" s="197" t="s">
        <v>83</v>
      </c>
      <c r="P198" s="82">
        <v>6</v>
      </c>
      <c r="Q198" s="83">
        <f>K201</f>
        <v>6</v>
      </c>
      <c r="R198" s="199" t="s">
        <v>11</v>
      </c>
      <c r="T198" s="104"/>
    </row>
    <row r="199" spans="1:20" ht="15.75" customHeight="1" x14ac:dyDescent="0.25">
      <c r="A199" s="58">
        <v>1901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44"/>
      <c r="L199" s="237"/>
      <c r="M199" s="129"/>
      <c r="N199" s="239"/>
      <c r="O199" s="198" t="s">
        <v>85</v>
      </c>
      <c r="P199" s="86">
        <f>IF(P198/B184=0,"",P198/B184)</f>
        <v>0.23076923076923078</v>
      </c>
      <c r="Q199" s="87">
        <f>IF(P198/Q198=0,"",P198/Q198)</f>
        <v>1</v>
      </c>
      <c r="R199" s="200" t="s">
        <v>86</v>
      </c>
      <c r="T199" s="104"/>
    </row>
    <row r="200" spans="1:20" ht="15.75" customHeight="1" x14ac:dyDescent="0.25">
      <c r="A200" s="58">
        <v>1902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44"/>
      <c r="L200" s="240"/>
      <c r="M200" s="241"/>
      <c r="N200" s="242"/>
      <c r="O200" s="90"/>
      <c r="P200" s="91"/>
      <c r="Q200" s="91"/>
      <c r="R200" s="113"/>
      <c r="T200" s="104"/>
    </row>
    <row r="201" spans="1:20" ht="18" customHeight="1" x14ac:dyDescent="0.25">
      <c r="A201" s="28"/>
      <c r="B201" s="297" t="s">
        <v>111</v>
      </c>
      <c r="C201" s="297"/>
      <c r="D201" s="297"/>
      <c r="E201" s="297"/>
      <c r="F201" s="297"/>
      <c r="G201" s="297"/>
      <c r="H201" s="297"/>
      <c r="I201" s="297"/>
      <c r="J201" s="297"/>
      <c r="K201" s="93">
        <f>SUM(K184:K198)</f>
        <v>6</v>
      </c>
      <c r="L201" s="267">
        <f>IF(SUM(K191:K192)=0,"",SUM(K191:K192)/B184)</f>
        <v>3.8461538461538464E-2</v>
      </c>
      <c r="M201" s="94">
        <f>IF(K201=0,"",K201/B184)</f>
        <v>0.23076923076923078</v>
      </c>
      <c r="N201" s="94">
        <f>IF(K192=0,"",M201-L201)</f>
        <v>0.19230769230769232</v>
      </c>
      <c r="O201" s="3"/>
      <c r="P201" s="29"/>
      <c r="Q201" s="22"/>
      <c r="R201" s="3"/>
      <c r="T201" s="104"/>
    </row>
    <row r="202" spans="1:20" ht="12.75" customHeight="1" x14ac:dyDescent="0.2">
      <c r="L202" s="114"/>
      <c r="M202" s="3"/>
      <c r="O202" s="3"/>
    </row>
    <row r="203" spans="1:20" ht="12.75" customHeight="1" x14ac:dyDescent="0.2">
      <c r="L203" s="114"/>
      <c r="M203" s="3"/>
      <c r="O203" s="3"/>
    </row>
    <row r="204" spans="1:20" s="222" customFormat="1" ht="26.25" customHeight="1" x14ac:dyDescent="0.4">
      <c r="A204" s="215"/>
      <c r="B204" s="318" t="s">
        <v>99</v>
      </c>
      <c r="C204" s="318"/>
      <c r="D204" s="318"/>
      <c r="E204" s="318"/>
      <c r="F204" s="318"/>
      <c r="G204" s="318"/>
      <c r="H204" s="318"/>
      <c r="I204" s="318"/>
      <c r="J204" s="318"/>
      <c r="K204" s="57" t="s">
        <v>84</v>
      </c>
      <c r="L204" s="114"/>
      <c r="M204" s="3"/>
      <c r="N204" s="29"/>
      <c r="O204" s="3"/>
      <c r="P204" s="29"/>
      <c r="Q204" s="29"/>
      <c r="R204" s="29"/>
    </row>
    <row r="205" spans="1:20" ht="20.25" customHeight="1" x14ac:dyDescent="0.2">
      <c r="A205" s="300" t="s">
        <v>10</v>
      </c>
      <c r="B205" s="301" t="s">
        <v>100</v>
      </c>
      <c r="C205" s="302"/>
      <c r="D205" s="302"/>
      <c r="E205" s="302"/>
      <c r="F205" s="302"/>
      <c r="G205" s="302"/>
      <c r="H205" s="302"/>
      <c r="I205" s="302"/>
      <c r="J205" s="303"/>
      <c r="K205" s="304" t="s">
        <v>11</v>
      </c>
      <c r="L205" s="296" t="s">
        <v>3</v>
      </c>
      <c r="M205" s="296" t="s">
        <v>4</v>
      </c>
      <c r="N205" s="306" t="s">
        <v>5</v>
      </c>
      <c r="O205" s="296" t="s">
        <v>6</v>
      </c>
      <c r="P205" s="294" t="s">
        <v>7</v>
      </c>
      <c r="Q205" s="294" t="s">
        <v>8</v>
      </c>
      <c r="R205" s="296" t="s">
        <v>101</v>
      </c>
    </row>
    <row r="206" spans="1:20" ht="15.75" customHeight="1" x14ac:dyDescent="0.25">
      <c r="A206" s="295"/>
      <c r="B206" s="58" t="s">
        <v>102</v>
      </c>
      <c r="C206" s="58" t="s">
        <v>103</v>
      </c>
      <c r="D206" s="58" t="s">
        <v>104</v>
      </c>
      <c r="E206" s="58" t="s">
        <v>105</v>
      </c>
      <c r="F206" s="58" t="s">
        <v>106</v>
      </c>
      <c r="G206" s="58" t="s">
        <v>107</v>
      </c>
      <c r="H206" s="58" t="s">
        <v>108</v>
      </c>
      <c r="I206" s="58" t="s">
        <v>109</v>
      </c>
      <c r="J206" s="58" t="s">
        <v>110</v>
      </c>
      <c r="K206" s="295"/>
      <c r="L206" s="305"/>
      <c r="M206" s="295"/>
      <c r="N206" s="295"/>
      <c r="O206" s="295"/>
      <c r="P206" s="295"/>
      <c r="Q206" s="295"/>
      <c r="R206" s="295"/>
      <c r="T206" s="104"/>
    </row>
    <row r="207" spans="1:20" ht="15.75" customHeight="1" x14ac:dyDescent="0.25">
      <c r="A207" s="58">
        <v>1202</v>
      </c>
      <c r="B207" s="154">
        <v>29</v>
      </c>
      <c r="C207" s="154"/>
      <c r="D207" s="154"/>
      <c r="E207" s="154"/>
      <c r="F207" s="154"/>
      <c r="G207" s="154"/>
      <c r="H207" s="154"/>
      <c r="I207" s="154"/>
      <c r="J207" s="154"/>
      <c r="K207" s="144"/>
      <c r="L207" s="234"/>
      <c r="M207" s="235"/>
      <c r="N207" s="236"/>
      <c r="O207" s="243"/>
      <c r="P207" s="63">
        <f>B207</f>
        <v>29</v>
      </c>
      <c r="Q207" s="244"/>
      <c r="R207" s="243"/>
      <c r="T207" s="104"/>
    </row>
    <row r="208" spans="1:20" ht="15.75" customHeight="1" x14ac:dyDescent="0.25">
      <c r="A208" s="58">
        <v>1301</v>
      </c>
      <c r="B208" s="154"/>
      <c r="C208" s="154">
        <v>19</v>
      </c>
      <c r="D208" s="154"/>
      <c r="E208" s="154"/>
      <c r="F208" s="154"/>
      <c r="G208" s="154"/>
      <c r="H208" s="154"/>
      <c r="I208" s="154"/>
      <c r="J208" s="154"/>
      <c r="K208" s="144"/>
      <c r="L208" s="237"/>
      <c r="M208" s="129"/>
      <c r="N208" s="238"/>
      <c r="O208" s="67">
        <f>IF(C208=0,"",C208/B207)</f>
        <v>0.65517241379310343</v>
      </c>
      <c r="P208" s="68">
        <v>19</v>
      </c>
      <c r="Q208" s="245">
        <f t="shared" ref="Q208:Q215" si="19">IF(P208=0,"",P208/P207)</f>
        <v>0.65517241379310343</v>
      </c>
      <c r="R208" s="245">
        <f t="shared" ref="R208:R215" si="20">IF(P208=0,"",100%-Q208)</f>
        <v>0.34482758620689657</v>
      </c>
      <c r="T208" s="104"/>
    </row>
    <row r="209" spans="1:20" ht="15.75" customHeight="1" x14ac:dyDescent="0.25">
      <c r="A209" s="58">
        <v>1302</v>
      </c>
      <c r="B209" s="154"/>
      <c r="C209" s="154"/>
      <c r="D209" s="154">
        <v>11</v>
      </c>
      <c r="E209" s="154"/>
      <c r="F209" s="154"/>
      <c r="G209" s="154"/>
      <c r="H209" s="154"/>
      <c r="I209" s="154"/>
      <c r="J209" s="154"/>
      <c r="K209" s="144"/>
      <c r="L209" s="237"/>
      <c r="M209" s="129"/>
      <c r="N209" s="238"/>
      <c r="O209" s="67">
        <f>IF(D209=0,"",D209/C208)</f>
        <v>0.57894736842105265</v>
      </c>
      <c r="P209" s="68">
        <v>12</v>
      </c>
      <c r="Q209" s="245">
        <f t="shared" si="19"/>
        <v>0.63157894736842102</v>
      </c>
      <c r="R209" s="245">
        <f t="shared" si="20"/>
        <v>0.36842105263157898</v>
      </c>
      <c r="T209" s="70">
        <f>P209/P207</f>
        <v>0.41379310344827586</v>
      </c>
    </row>
    <row r="210" spans="1:20" ht="15.75" customHeight="1" x14ac:dyDescent="0.25">
      <c r="A210" s="58">
        <v>1401</v>
      </c>
      <c r="B210" s="154"/>
      <c r="C210" s="154"/>
      <c r="D210" s="154"/>
      <c r="E210" s="154">
        <v>9</v>
      </c>
      <c r="F210" s="154"/>
      <c r="G210" s="154"/>
      <c r="H210" s="154"/>
      <c r="I210" s="154"/>
      <c r="J210" s="154"/>
      <c r="K210" s="144"/>
      <c r="L210" s="237"/>
      <c r="M210" s="129"/>
      <c r="N210" s="238"/>
      <c r="O210" s="67">
        <f>IF(E210=0,"",E210/D209)</f>
        <v>0.81818181818181823</v>
      </c>
      <c r="P210" s="68">
        <v>13</v>
      </c>
      <c r="Q210" s="245">
        <f t="shared" si="19"/>
        <v>1.0833333333333333</v>
      </c>
      <c r="R210" s="245">
        <f t="shared" si="20"/>
        <v>-8.3333333333333259E-2</v>
      </c>
      <c r="T210" s="104"/>
    </row>
    <row r="211" spans="1:20" ht="15.75" customHeight="1" x14ac:dyDescent="0.25">
      <c r="A211" s="58">
        <v>1402</v>
      </c>
      <c r="B211" s="154"/>
      <c r="C211" s="154"/>
      <c r="D211" s="154"/>
      <c r="E211" s="154"/>
      <c r="F211" s="154">
        <v>9</v>
      </c>
      <c r="G211" s="154"/>
      <c r="H211" s="154"/>
      <c r="I211" s="154"/>
      <c r="J211" s="154"/>
      <c r="K211" s="144"/>
      <c r="L211" s="237"/>
      <c r="M211" s="129"/>
      <c r="N211" s="238"/>
      <c r="O211" s="67">
        <f>IF(F211=0,"",F211/E210)</f>
        <v>1</v>
      </c>
      <c r="P211" s="68">
        <v>13</v>
      </c>
      <c r="Q211" s="245">
        <f t="shared" si="19"/>
        <v>1</v>
      </c>
      <c r="R211" s="245">
        <f t="shared" si="20"/>
        <v>0</v>
      </c>
      <c r="T211" s="104"/>
    </row>
    <row r="212" spans="1:20" ht="15.75" customHeight="1" x14ac:dyDescent="0.25">
      <c r="A212" s="58">
        <v>1501</v>
      </c>
      <c r="B212" s="154"/>
      <c r="C212" s="154"/>
      <c r="D212" s="154"/>
      <c r="E212" s="154"/>
      <c r="F212" s="154"/>
      <c r="G212" s="154">
        <v>9</v>
      </c>
      <c r="H212" s="154"/>
      <c r="I212" s="154"/>
      <c r="J212" s="154"/>
      <c r="K212" s="144"/>
      <c r="L212" s="237"/>
      <c r="M212" s="129"/>
      <c r="N212" s="238"/>
      <c r="O212" s="67">
        <f>IF(G212=0,"",G212/F211)</f>
        <v>1</v>
      </c>
      <c r="P212" s="68">
        <v>12</v>
      </c>
      <c r="Q212" s="245">
        <f t="shared" si="19"/>
        <v>0.92307692307692313</v>
      </c>
      <c r="R212" s="245">
        <f t="shared" si="20"/>
        <v>7.6923076923076872E-2</v>
      </c>
      <c r="T212" s="104"/>
    </row>
    <row r="213" spans="1:20" ht="15.75" customHeight="1" x14ac:dyDescent="0.25">
      <c r="A213" s="58">
        <v>1502</v>
      </c>
      <c r="B213" s="154"/>
      <c r="C213" s="154"/>
      <c r="D213" s="154"/>
      <c r="E213" s="154"/>
      <c r="F213" s="154"/>
      <c r="G213" s="154"/>
      <c r="H213" s="154">
        <v>9</v>
      </c>
      <c r="I213" s="154"/>
      <c r="J213" s="154"/>
      <c r="K213" s="144"/>
      <c r="L213" s="237"/>
      <c r="M213" s="129"/>
      <c r="N213" s="238"/>
      <c r="O213" s="67">
        <f>IF(H213=0,"",H213/G212)</f>
        <v>1</v>
      </c>
      <c r="P213" s="68">
        <v>12</v>
      </c>
      <c r="Q213" s="245">
        <f t="shared" si="19"/>
        <v>1</v>
      </c>
      <c r="R213" s="245">
        <f t="shared" si="20"/>
        <v>0</v>
      </c>
      <c r="T213" s="104"/>
    </row>
    <row r="214" spans="1:20" ht="15.75" customHeight="1" x14ac:dyDescent="0.25">
      <c r="A214" s="58">
        <v>1601</v>
      </c>
      <c r="B214" s="154"/>
      <c r="C214" s="154"/>
      <c r="D214" s="154"/>
      <c r="E214" s="154"/>
      <c r="F214" s="154"/>
      <c r="G214" s="154"/>
      <c r="H214" s="154"/>
      <c r="I214" s="154">
        <v>6</v>
      </c>
      <c r="J214" s="154"/>
      <c r="K214" s="144"/>
      <c r="L214" s="237"/>
      <c r="M214" s="129"/>
      <c r="N214" s="238"/>
      <c r="O214" s="67">
        <f>IF(I214=0,"",I214/H213)</f>
        <v>0.66666666666666663</v>
      </c>
      <c r="P214" s="68">
        <v>12</v>
      </c>
      <c r="Q214" s="245">
        <f t="shared" si="19"/>
        <v>1</v>
      </c>
      <c r="R214" s="245">
        <f t="shared" si="20"/>
        <v>0</v>
      </c>
      <c r="T214" s="104"/>
    </row>
    <row r="215" spans="1:20" ht="15.75" customHeight="1" x14ac:dyDescent="0.25">
      <c r="A215" s="58">
        <v>1602</v>
      </c>
      <c r="B215" s="154"/>
      <c r="C215" s="154"/>
      <c r="D215" s="154"/>
      <c r="E215" s="154"/>
      <c r="F215" s="154"/>
      <c r="G215" s="154"/>
      <c r="H215" s="154"/>
      <c r="I215" s="154"/>
      <c r="J215" s="154">
        <v>3</v>
      </c>
      <c r="K215" s="144">
        <v>0</v>
      </c>
      <c r="L215" s="237"/>
      <c r="M215" s="129"/>
      <c r="N215" s="238"/>
      <c r="O215" s="71">
        <f>IF(J215=0,"",J215/I214)</f>
        <v>0.5</v>
      </c>
      <c r="P215" s="68">
        <v>12</v>
      </c>
      <c r="Q215" s="71">
        <f t="shared" si="19"/>
        <v>1</v>
      </c>
      <c r="R215" s="71">
        <f t="shared" si="20"/>
        <v>0</v>
      </c>
      <c r="T215" s="104"/>
    </row>
    <row r="216" spans="1:20" ht="15.75" customHeight="1" x14ac:dyDescent="0.25">
      <c r="A216" s="58">
        <v>1701</v>
      </c>
      <c r="B216" s="154"/>
      <c r="C216" s="154"/>
      <c r="D216" s="154"/>
      <c r="E216" s="154"/>
      <c r="F216" s="154"/>
      <c r="G216" s="154"/>
      <c r="H216" s="154"/>
      <c r="I216" s="154"/>
      <c r="J216" s="154">
        <v>3</v>
      </c>
      <c r="K216" s="144">
        <v>0</v>
      </c>
      <c r="L216" s="237"/>
      <c r="M216" s="129"/>
      <c r="N216" s="239"/>
      <c r="O216" s="129"/>
      <c r="P216" s="68">
        <v>12</v>
      </c>
      <c r="Q216" s="129"/>
      <c r="R216" s="246"/>
      <c r="T216" s="104"/>
    </row>
    <row r="217" spans="1:20" ht="15.75" customHeight="1" x14ac:dyDescent="0.25">
      <c r="A217" s="58">
        <v>1702</v>
      </c>
      <c r="B217" s="154"/>
      <c r="C217" s="154"/>
      <c r="D217" s="154"/>
      <c r="E217" s="154"/>
      <c r="F217" s="154"/>
      <c r="G217" s="154"/>
      <c r="H217" s="154"/>
      <c r="I217" s="154"/>
      <c r="J217" s="154">
        <v>4</v>
      </c>
      <c r="K217" s="144">
        <v>3</v>
      </c>
      <c r="L217" s="237"/>
      <c r="M217" s="129"/>
      <c r="N217" s="239"/>
      <c r="O217" s="247"/>
      <c r="P217" s="109">
        <v>12</v>
      </c>
      <c r="Q217" s="248"/>
      <c r="R217" s="247"/>
      <c r="T217" s="104"/>
    </row>
    <row r="218" spans="1:20" ht="15.75" customHeight="1" x14ac:dyDescent="0.25">
      <c r="A218" s="58">
        <v>1801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44">
        <v>1</v>
      </c>
      <c r="L218" s="237"/>
      <c r="M218" s="129"/>
      <c r="N218" s="239"/>
      <c r="O218" s="247"/>
      <c r="P218" s="109"/>
      <c r="Q218" s="248"/>
      <c r="R218" s="247"/>
      <c r="T218" s="104"/>
    </row>
    <row r="219" spans="1:20" ht="15.75" customHeight="1" x14ac:dyDescent="0.25">
      <c r="A219" s="58">
        <v>1802</v>
      </c>
      <c r="B219" s="154"/>
      <c r="C219" s="154"/>
      <c r="D219" s="154"/>
      <c r="E219" s="154"/>
      <c r="F219" s="154"/>
      <c r="G219" s="154"/>
      <c r="H219" s="154"/>
      <c r="I219" s="154"/>
      <c r="J219" s="154">
        <v>2</v>
      </c>
      <c r="K219" s="144">
        <v>1</v>
      </c>
      <c r="L219" s="237"/>
      <c r="M219" s="129"/>
      <c r="N219" s="239"/>
      <c r="O219" s="247"/>
      <c r="P219" s="202"/>
      <c r="Q219" s="248"/>
      <c r="R219" s="247"/>
      <c r="T219" s="104"/>
    </row>
    <row r="220" spans="1:20" ht="15.75" x14ac:dyDescent="0.25">
      <c r="A220" s="58">
        <v>1901</v>
      </c>
      <c r="B220" s="154"/>
      <c r="C220" s="154"/>
      <c r="D220" s="154"/>
      <c r="E220" s="154"/>
      <c r="F220" s="154"/>
      <c r="G220" s="154"/>
      <c r="H220" s="154"/>
      <c r="I220" s="154"/>
      <c r="J220" s="154">
        <v>1</v>
      </c>
      <c r="K220" s="144">
        <v>1</v>
      </c>
      <c r="L220" s="237"/>
      <c r="M220" s="129"/>
      <c r="N220" s="239"/>
      <c r="O220" s="129"/>
      <c r="P220" s="204">
        <v>1</v>
      </c>
      <c r="Q220" s="124"/>
      <c r="R220" s="247"/>
      <c r="T220" s="104"/>
    </row>
    <row r="221" spans="1:20" ht="15.75" customHeight="1" x14ac:dyDescent="0.25">
      <c r="A221" s="58">
        <v>1902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44"/>
      <c r="L221" s="237"/>
      <c r="M221" s="129"/>
      <c r="N221" s="239"/>
      <c r="O221" s="197" t="s">
        <v>83</v>
      </c>
      <c r="P221" s="203">
        <v>10</v>
      </c>
      <c r="Q221" s="170">
        <f>K224</f>
        <v>6</v>
      </c>
      <c r="R221" s="199" t="s">
        <v>11</v>
      </c>
      <c r="T221" s="104"/>
    </row>
    <row r="222" spans="1:20" ht="15.75" customHeight="1" x14ac:dyDescent="0.25">
      <c r="A222" s="58">
        <v>2001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44"/>
      <c r="L222" s="237"/>
      <c r="M222" s="129"/>
      <c r="N222" s="239"/>
      <c r="O222" s="198" t="s">
        <v>85</v>
      </c>
      <c r="P222" s="86">
        <f>IF(P221/B207=0,"",P221/B207)</f>
        <v>0.34482758620689657</v>
      </c>
      <c r="Q222" s="172">
        <f>IF(P221/Q221=0,"",P221/Q221)</f>
        <v>1.6666666666666667</v>
      </c>
      <c r="R222" s="200" t="s">
        <v>86</v>
      </c>
      <c r="T222" s="104"/>
    </row>
    <row r="223" spans="1:20" ht="15.75" customHeight="1" x14ac:dyDescent="0.25">
      <c r="A223" s="58">
        <v>2002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44"/>
      <c r="L223" s="240"/>
      <c r="M223" s="241"/>
      <c r="N223" s="242"/>
      <c r="O223" s="90"/>
      <c r="P223" s="91"/>
      <c r="Q223" s="91"/>
      <c r="R223" s="113"/>
      <c r="T223" s="104"/>
    </row>
    <row r="224" spans="1:20" ht="18" customHeight="1" x14ac:dyDescent="0.25">
      <c r="A224" s="28"/>
      <c r="B224" s="297" t="s">
        <v>111</v>
      </c>
      <c r="C224" s="297"/>
      <c r="D224" s="297"/>
      <c r="E224" s="297"/>
      <c r="F224" s="297"/>
      <c r="G224" s="297"/>
      <c r="H224" s="297"/>
      <c r="I224" s="297"/>
      <c r="J224" s="297"/>
      <c r="K224" s="93">
        <f>SUM(K207:K220)</f>
        <v>6</v>
      </c>
      <c r="L224" s="267" t="str">
        <f>IF(SUM(K214:K215)=0,"0%",SUM(K214:K215)/B207)</f>
        <v>0%</v>
      </c>
      <c r="M224" s="94">
        <f>IF(K224=0,"0%",K224/B207)</f>
        <v>0.20689655172413793</v>
      </c>
      <c r="N224" s="94">
        <f>M224-L224</f>
        <v>0.20689655172413793</v>
      </c>
      <c r="O224" s="3"/>
      <c r="P224" s="29"/>
      <c r="Q224" s="22"/>
      <c r="R224" s="3"/>
      <c r="T224" s="104"/>
    </row>
    <row r="225" spans="1:20" ht="12.75" customHeight="1" x14ac:dyDescent="0.2">
      <c r="L225" s="114"/>
      <c r="M225" s="3"/>
      <c r="O225" s="3"/>
    </row>
    <row r="226" spans="1:20" ht="12.75" customHeight="1" x14ac:dyDescent="0.2">
      <c r="L226" s="114"/>
      <c r="M226" s="3"/>
      <c r="O226" s="3"/>
    </row>
    <row r="227" spans="1:20" s="222" customFormat="1" ht="26.25" customHeight="1" x14ac:dyDescent="0.4">
      <c r="A227" s="215"/>
      <c r="B227" s="318" t="s">
        <v>99</v>
      </c>
      <c r="C227" s="318"/>
      <c r="D227" s="318"/>
      <c r="E227" s="318"/>
      <c r="F227" s="318"/>
      <c r="G227" s="318"/>
      <c r="H227" s="318"/>
      <c r="I227" s="318"/>
      <c r="J227" s="318"/>
      <c r="K227" s="57" t="s">
        <v>88</v>
      </c>
      <c r="L227" s="114"/>
      <c r="M227" s="3"/>
      <c r="N227" s="29"/>
      <c r="O227" s="3"/>
      <c r="P227" s="29"/>
      <c r="Q227" s="29"/>
      <c r="R227" s="29"/>
    </row>
    <row r="228" spans="1:20" ht="20.25" customHeight="1" x14ac:dyDescent="0.2">
      <c r="A228" s="300" t="s">
        <v>10</v>
      </c>
      <c r="B228" s="301" t="s">
        <v>100</v>
      </c>
      <c r="C228" s="302"/>
      <c r="D228" s="302"/>
      <c r="E228" s="302"/>
      <c r="F228" s="302"/>
      <c r="G228" s="302"/>
      <c r="H228" s="302"/>
      <c r="I228" s="302"/>
      <c r="J228" s="303"/>
      <c r="K228" s="304" t="s">
        <v>11</v>
      </c>
      <c r="L228" s="296" t="s">
        <v>3</v>
      </c>
      <c r="M228" s="296" t="s">
        <v>4</v>
      </c>
      <c r="N228" s="306" t="s">
        <v>5</v>
      </c>
      <c r="O228" s="296" t="s">
        <v>6</v>
      </c>
      <c r="P228" s="294" t="s">
        <v>7</v>
      </c>
      <c r="Q228" s="294" t="s">
        <v>8</v>
      </c>
      <c r="R228" s="296" t="s">
        <v>101</v>
      </c>
    </row>
    <row r="229" spans="1:20" ht="15.75" customHeight="1" x14ac:dyDescent="0.25">
      <c r="A229" s="295"/>
      <c r="B229" s="58" t="s">
        <v>102</v>
      </c>
      <c r="C229" s="58" t="s">
        <v>103</v>
      </c>
      <c r="D229" s="58" t="s">
        <v>104</v>
      </c>
      <c r="E229" s="58" t="s">
        <v>105</v>
      </c>
      <c r="F229" s="58" t="s">
        <v>106</v>
      </c>
      <c r="G229" s="58" t="s">
        <v>107</v>
      </c>
      <c r="H229" s="58" t="s">
        <v>108</v>
      </c>
      <c r="I229" s="58" t="s">
        <v>109</v>
      </c>
      <c r="J229" s="58" t="s">
        <v>110</v>
      </c>
      <c r="K229" s="295"/>
      <c r="L229" s="305"/>
      <c r="M229" s="295"/>
      <c r="N229" s="295"/>
      <c r="O229" s="295"/>
      <c r="P229" s="295"/>
      <c r="Q229" s="295"/>
      <c r="R229" s="295"/>
      <c r="T229" s="104"/>
    </row>
    <row r="230" spans="1:20" ht="15.75" customHeight="1" x14ac:dyDescent="0.25">
      <c r="A230" s="58">
        <v>1302</v>
      </c>
      <c r="B230" s="154">
        <v>46</v>
      </c>
      <c r="C230" s="154"/>
      <c r="D230" s="154"/>
      <c r="E230" s="154"/>
      <c r="F230" s="154"/>
      <c r="G230" s="154"/>
      <c r="H230" s="154"/>
      <c r="I230" s="154"/>
      <c r="J230" s="154"/>
      <c r="K230" s="144"/>
      <c r="L230" s="234"/>
      <c r="M230" s="235"/>
      <c r="N230" s="236"/>
      <c r="O230" s="243"/>
      <c r="P230" s="63">
        <f>B230</f>
        <v>46</v>
      </c>
      <c r="Q230" s="244"/>
      <c r="R230" s="243"/>
      <c r="T230" s="104"/>
    </row>
    <row r="231" spans="1:20" ht="15.75" customHeight="1" x14ac:dyDescent="0.25">
      <c r="A231" s="58">
        <v>1401</v>
      </c>
      <c r="B231" s="154"/>
      <c r="C231" s="154">
        <v>25</v>
      </c>
      <c r="D231" s="154"/>
      <c r="E231" s="154"/>
      <c r="F231" s="154"/>
      <c r="G231" s="154"/>
      <c r="H231" s="154"/>
      <c r="I231" s="154"/>
      <c r="J231" s="154"/>
      <c r="K231" s="144"/>
      <c r="L231" s="237"/>
      <c r="M231" s="129"/>
      <c r="N231" s="238"/>
      <c r="O231" s="67">
        <f>IF(C231=0,"",C231/B230)</f>
        <v>0.54347826086956519</v>
      </c>
      <c r="P231" s="68">
        <v>25</v>
      </c>
      <c r="Q231" s="245">
        <f t="shared" ref="Q231:Q238" si="21">IF(P231=0,"",P231/P230)</f>
        <v>0.54347826086956519</v>
      </c>
      <c r="R231" s="245">
        <f t="shared" ref="R231:R238" si="22">IF(P231=0,"",100%-Q231)</f>
        <v>0.45652173913043481</v>
      </c>
      <c r="T231" s="104"/>
    </row>
    <row r="232" spans="1:20" ht="15.75" customHeight="1" x14ac:dyDescent="0.25">
      <c r="A232" s="58">
        <v>1402</v>
      </c>
      <c r="B232" s="154"/>
      <c r="C232" s="154"/>
      <c r="D232" s="154">
        <v>17</v>
      </c>
      <c r="E232" s="154"/>
      <c r="F232" s="154"/>
      <c r="G232" s="154"/>
      <c r="H232" s="154"/>
      <c r="I232" s="154"/>
      <c r="J232" s="154"/>
      <c r="K232" s="144"/>
      <c r="L232" s="237"/>
      <c r="M232" s="129"/>
      <c r="N232" s="238"/>
      <c r="O232" s="67">
        <f>IF(D232=0,"",D232/C231)</f>
        <v>0.68</v>
      </c>
      <c r="P232" s="68">
        <v>18</v>
      </c>
      <c r="Q232" s="245">
        <f t="shared" si="21"/>
        <v>0.72</v>
      </c>
      <c r="R232" s="245">
        <f t="shared" si="22"/>
        <v>0.28000000000000003</v>
      </c>
      <c r="T232" s="70">
        <f>P232/P230</f>
        <v>0.39130434782608697</v>
      </c>
    </row>
    <row r="233" spans="1:20" ht="15.75" customHeight="1" x14ac:dyDescent="0.25">
      <c r="A233" s="58">
        <v>1501</v>
      </c>
      <c r="B233" s="154"/>
      <c r="C233" s="154"/>
      <c r="D233" s="154"/>
      <c r="E233" s="154">
        <v>13</v>
      </c>
      <c r="F233" s="154"/>
      <c r="G233" s="154"/>
      <c r="H233" s="154"/>
      <c r="I233" s="154"/>
      <c r="J233" s="154"/>
      <c r="K233" s="144"/>
      <c r="L233" s="237"/>
      <c r="M233" s="129"/>
      <c r="N233" s="238"/>
      <c r="O233" s="67">
        <f>IF(E233=0,"",E233/D232)</f>
        <v>0.76470588235294112</v>
      </c>
      <c r="P233" s="68">
        <v>17</v>
      </c>
      <c r="Q233" s="245">
        <f t="shared" si="21"/>
        <v>0.94444444444444442</v>
      </c>
      <c r="R233" s="245">
        <f t="shared" si="22"/>
        <v>5.555555555555558E-2</v>
      </c>
      <c r="T233" s="104"/>
    </row>
    <row r="234" spans="1:20" ht="15.75" customHeight="1" x14ac:dyDescent="0.25">
      <c r="A234" s="58">
        <v>1502</v>
      </c>
      <c r="B234" s="154"/>
      <c r="C234" s="154"/>
      <c r="D234" s="154"/>
      <c r="E234" s="154"/>
      <c r="F234" s="154">
        <v>11</v>
      </c>
      <c r="G234" s="154"/>
      <c r="H234" s="154"/>
      <c r="I234" s="154"/>
      <c r="J234" s="154"/>
      <c r="K234" s="144"/>
      <c r="L234" s="237"/>
      <c r="M234" s="129"/>
      <c r="N234" s="238"/>
      <c r="O234" s="67">
        <f>IF(F234=0,"",F234/E233)</f>
        <v>0.84615384615384615</v>
      </c>
      <c r="P234" s="68">
        <v>15</v>
      </c>
      <c r="Q234" s="245">
        <f t="shared" si="21"/>
        <v>0.88235294117647056</v>
      </c>
      <c r="R234" s="245">
        <f t="shared" si="22"/>
        <v>0.11764705882352944</v>
      </c>
      <c r="T234" s="104"/>
    </row>
    <row r="235" spans="1:20" ht="15.75" customHeight="1" x14ac:dyDescent="0.25">
      <c r="A235" s="58">
        <v>1601</v>
      </c>
      <c r="B235" s="154"/>
      <c r="C235" s="154"/>
      <c r="D235" s="154"/>
      <c r="E235" s="154"/>
      <c r="F235" s="154"/>
      <c r="G235" s="154">
        <v>9</v>
      </c>
      <c r="H235" s="154"/>
      <c r="I235" s="154"/>
      <c r="J235" s="154"/>
      <c r="K235" s="144"/>
      <c r="L235" s="237"/>
      <c r="M235" s="129"/>
      <c r="N235" s="238"/>
      <c r="O235" s="67">
        <f>IF(G235=0,"",G235/F234)</f>
        <v>0.81818181818181823</v>
      </c>
      <c r="P235" s="68">
        <v>12</v>
      </c>
      <c r="Q235" s="245">
        <f t="shared" si="21"/>
        <v>0.8</v>
      </c>
      <c r="R235" s="245">
        <f t="shared" si="22"/>
        <v>0.19999999999999996</v>
      </c>
      <c r="T235" s="104"/>
    </row>
    <row r="236" spans="1:20" ht="15.75" customHeight="1" x14ac:dyDescent="0.25">
      <c r="A236" s="58">
        <v>1602</v>
      </c>
      <c r="B236" s="154"/>
      <c r="C236" s="154"/>
      <c r="D236" s="154"/>
      <c r="E236" s="154"/>
      <c r="F236" s="154"/>
      <c r="G236" s="154"/>
      <c r="H236" s="154">
        <v>7</v>
      </c>
      <c r="I236" s="154"/>
      <c r="J236" s="154"/>
      <c r="K236" s="144"/>
      <c r="L236" s="237"/>
      <c r="M236" s="129"/>
      <c r="N236" s="238"/>
      <c r="O236" s="67">
        <f>IF(H236=0,"",H236/G235)</f>
        <v>0.77777777777777779</v>
      </c>
      <c r="P236" s="68">
        <v>12</v>
      </c>
      <c r="Q236" s="245">
        <f t="shared" si="21"/>
        <v>1</v>
      </c>
      <c r="R236" s="245">
        <f t="shared" si="22"/>
        <v>0</v>
      </c>
      <c r="T236" s="104"/>
    </row>
    <row r="237" spans="1:20" ht="15.75" customHeight="1" x14ac:dyDescent="0.25">
      <c r="A237" s="58">
        <v>1701</v>
      </c>
      <c r="B237" s="154"/>
      <c r="C237" s="154"/>
      <c r="D237" s="154"/>
      <c r="E237" s="154"/>
      <c r="F237" s="154"/>
      <c r="G237" s="154"/>
      <c r="H237" s="154"/>
      <c r="I237" s="154">
        <v>9</v>
      </c>
      <c r="J237" s="154"/>
      <c r="K237" s="144"/>
      <c r="L237" s="237"/>
      <c r="M237" s="129"/>
      <c r="N237" s="238"/>
      <c r="O237" s="67">
        <f>IF(I237=0,"",I237/H236)</f>
        <v>1.2857142857142858</v>
      </c>
      <c r="P237" s="68">
        <v>12</v>
      </c>
      <c r="Q237" s="245">
        <f t="shared" si="21"/>
        <v>1</v>
      </c>
      <c r="R237" s="245">
        <f t="shared" si="22"/>
        <v>0</v>
      </c>
      <c r="T237" s="104"/>
    </row>
    <row r="238" spans="1:20" ht="15.75" customHeight="1" x14ac:dyDescent="0.25">
      <c r="A238" s="58">
        <v>1702</v>
      </c>
      <c r="B238" s="154"/>
      <c r="C238" s="154"/>
      <c r="D238" s="154"/>
      <c r="E238" s="154"/>
      <c r="F238" s="154"/>
      <c r="G238" s="154"/>
      <c r="H238" s="154"/>
      <c r="I238" s="154"/>
      <c r="J238" s="154">
        <v>4</v>
      </c>
      <c r="K238" s="144"/>
      <c r="L238" s="237"/>
      <c r="M238" s="129"/>
      <c r="N238" s="238"/>
      <c r="O238" s="71">
        <f>IF(J238=0,"",J238/I237)</f>
        <v>0.44444444444444442</v>
      </c>
      <c r="P238" s="68">
        <v>10</v>
      </c>
      <c r="Q238" s="71">
        <f t="shared" si="21"/>
        <v>0.83333333333333337</v>
      </c>
      <c r="R238" s="71">
        <f t="shared" si="22"/>
        <v>0.16666666666666663</v>
      </c>
      <c r="T238" s="104"/>
    </row>
    <row r="239" spans="1:20" ht="15.75" customHeight="1" x14ac:dyDescent="0.25">
      <c r="A239" s="58">
        <v>1801</v>
      </c>
      <c r="B239" s="154"/>
      <c r="C239" s="154"/>
      <c r="D239" s="154"/>
      <c r="E239" s="154"/>
      <c r="F239" s="154"/>
      <c r="G239" s="154"/>
      <c r="H239" s="154"/>
      <c r="I239" s="154"/>
      <c r="J239" s="154">
        <v>6</v>
      </c>
      <c r="K239" s="144">
        <v>4</v>
      </c>
      <c r="L239" s="237"/>
      <c r="M239" s="129"/>
      <c r="N239" s="239"/>
      <c r="O239" s="105"/>
      <c r="P239" s="68">
        <v>9</v>
      </c>
      <c r="Q239" s="105"/>
      <c r="R239" s="253"/>
      <c r="T239" s="104"/>
    </row>
    <row r="240" spans="1:20" ht="15.75" customHeight="1" x14ac:dyDescent="0.25">
      <c r="A240" s="58">
        <v>1802</v>
      </c>
      <c r="B240" s="154"/>
      <c r="C240" s="154"/>
      <c r="D240" s="154"/>
      <c r="E240" s="154"/>
      <c r="F240" s="154"/>
      <c r="G240" s="154"/>
      <c r="H240" s="154"/>
      <c r="I240" s="154"/>
      <c r="J240" s="154">
        <v>5</v>
      </c>
      <c r="K240" s="144">
        <v>1</v>
      </c>
      <c r="L240" s="237"/>
      <c r="M240" s="129"/>
      <c r="N240" s="239"/>
      <c r="O240" s="247"/>
      <c r="P240" s="109">
        <v>5</v>
      </c>
      <c r="Q240" s="248"/>
      <c r="R240" s="247"/>
      <c r="T240" s="104"/>
    </row>
    <row r="241" spans="1:21" ht="15.75" customHeight="1" x14ac:dyDescent="0.25">
      <c r="A241" s="58">
        <v>1901</v>
      </c>
      <c r="B241" s="154"/>
      <c r="C241" s="154"/>
      <c r="D241" s="154"/>
      <c r="E241" s="154"/>
      <c r="F241" s="154"/>
      <c r="G241" s="154"/>
      <c r="H241" s="154"/>
      <c r="I241" s="154"/>
      <c r="J241" s="154">
        <v>2</v>
      </c>
      <c r="K241" s="144">
        <v>1</v>
      </c>
      <c r="L241" s="237"/>
      <c r="M241" s="129"/>
      <c r="N241" s="239"/>
      <c r="O241" s="247"/>
      <c r="P241" s="109">
        <v>3</v>
      </c>
      <c r="Q241" s="248"/>
      <c r="R241" s="247"/>
      <c r="T241" s="104"/>
    </row>
    <row r="242" spans="1:21" ht="15.75" customHeight="1" x14ac:dyDescent="0.25">
      <c r="A242" s="58">
        <v>1902</v>
      </c>
      <c r="B242" s="154"/>
      <c r="C242" s="154"/>
      <c r="D242" s="154"/>
      <c r="E242" s="154"/>
      <c r="F242" s="154"/>
      <c r="G242" s="154"/>
      <c r="H242" s="154"/>
      <c r="I242" s="154"/>
      <c r="J242" s="154">
        <v>2</v>
      </c>
      <c r="K242" s="144">
        <v>1</v>
      </c>
      <c r="L242" s="237"/>
      <c r="M242" s="129"/>
      <c r="N242" s="239"/>
      <c r="O242" s="247"/>
      <c r="P242" s="202">
        <v>2</v>
      </c>
      <c r="Q242" s="248"/>
      <c r="R242" s="247"/>
      <c r="T242" s="104"/>
    </row>
    <row r="243" spans="1:21" ht="15.75" customHeight="1" x14ac:dyDescent="0.25">
      <c r="A243" s="58">
        <v>2001</v>
      </c>
      <c r="B243" s="154"/>
      <c r="C243" s="154"/>
      <c r="D243" s="154"/>
      <c r="E243" s="154"/>
      <c r="F243" s="154"/>
      <c r="G243" s="154"/>
      <c r="H243" s="154"/>
      <c r="I243" s="154"/>
      <c r="J243" s="154">
        <v>1</v>
      </c>
      <c r="K243" s="144">
        <v>1</v>
      </c>
      <c r="L243" s="237"/>
      <c r="M243" s="129"/>
      <c r="N243" s="239"/>
      <c r="O243" s="129"/>
      <c r="P243" s="204">
        <v>1</v>
      </c>
      <c r="Q243" s="124"/>
      <c r="R243" s="247"/>
      <c r="T243" s="104"/>
    </row>
    <row r="244" spans="1:21" ht="15.75" customHeight="1" x14ac:dyDescent="0.25">
      <c r="A244" s="58">
        <v>2002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44"/>
      <c r="L244" s="237"/>
      <c r="M244" s="129"/>
      <c r="N244" s="239"/>
      <c r="O244" s="197" t="s">
        <v>83</v>
      </c>
      <c r="P244" s="203">
        <v>9</v>
      </c>
      <c r="Q244" s="170">
        <f>K247</f>
        <v>8</v>
      </c>
      <c r="R244" s="199" t="s">
        <v>11</v>
      </c>
      <c r="T244" s="104"/>
    </row>
    <row r="245" spans="1:21" ht="15.75" customHeight="1" x14ac:dyDescent="0.25">
      <c r="A245" s="58">
        <v>2101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44"/>
      <c r="L245" s="237"/>
      <c r="M245" s="129"/>
      <c r="N245" s="239"/>
      <c r="O245" s="198" t="s">
        <v>85</v>
      </c>
      <c r="P245" s="86">
        <f>P244/B230</f>
        <v>0.19565217391304349</v>
      </c>
      <c r="Q245" s="172">
        <f>P244/Q244</f>
        <v>1.125</v>
      </c>
      <c r="R245" s="200" t="s">
        <v>86</v>
      </c>
      <c r="T245" s="104"/>
    </row>
    <row r="246" spans="1:21" ht="15.75" x14ac:dyDescent="0.25">
      <c r="A246" s="58">
        <v>2102</v>
      </c>
      <c r="B246" s="201"/>
      <c r="C246" s="201"/>
      <c r="D246" s="201"/>
      <c r="E246" s="201"/>
      <c r="F246" s="201"/>
      <c r="G246" s="201"/>
      <c r="H246" s="201"/>
      <c r="I246" s="201"/>
      <c r="J246" s="201"/>
      <c r="K246" s="144"/>
      <c r="L246" s="240"/>
      <c r="M246" s="241"/>
      <c r="N246" s="242"/>
      <c r="O246" s="90"/>
      <c r="P246" s="91"/>
      <c r="Q246" s="91"/>
      <c r="R246" s="113"/>
      <c r="T246" s="104"/>
    </row>
    <row r="247" spans="1:21" ht="18" x14ac:dyDescent="0.25">
      <c r="A247" s="28"/>
      <c r="B247" s="297" t="s">
        <v>111</v>
      </c>
      <c r="C247" s="297"/>
      <c r="D247" s="297"/>
      <c r="E247" s="297"/>
      <c r="F247" s="297"/>
      <c r="G247" s="297"/>
      <c r="H247" s="297"/>
      <c r="I247" s="297"/>
      <c r="J247" s="297"/>
      <c r="K247" s="196">
        <f>SUM(K230:K246)</f>
        <v>8</v>
      </c>
      <c r="L247" s="267">
        <f>K238/B230</f>
        <v>0</v>
      </c>
      <c r="M247" s="94">
        <f>IF(K247=0,"0%",K247/B230)</f>
        <v>0.17391304347826086</v>
      </c>
      <c r="N247" s="94">
        <f>M247-L247</f>
        <v>0.17391304347826086</v>
      </c>
      <c r="O247" s="3"/>
      <c r="P247" s="29"/>
      <c r="Q247" s="22"/>
      <c r="R247" s="3"/>
      <c r="T247" s="104"/>
    </row>
    <row r="248" spans="1:21" ht="12.75" customHeight="1" x14ac:dyDescent="0.2">
      <c r="L248" s="114"/>
      <c r="M248" s="3"/>
      <c r="O248" s="3"/>
    </row>
    <row r="249" spans="1:21" ht="12.75" customHeight="1" x14ac:dyDescent="0.2">
      <c r="L249" s="114"/>
      <c r="M249" s="3"/>
      <c r="O249" s="3"/>
    </row>
    <row r="250" spans="1:21" s="222" customFormat="1" ht="26.25" customHeight="1" x14ac:dyDescent="0.4">
      <c r="A250" s="2"/>
      <c r="B250" s="307" t="s">
        <v>99</v>
      </c>
      <c r="C250" s="307"/>
      <c r="D250" s="307"/>
      <c r="E250" s="307"/>
      <c r="F250" s="307"/>
      <c r="G250" s="307"/>
      <c r="H250" s="307"/>
      <c r="I250" s="307"/>
      <c r="J250" s="307"/>
      <c r="K250" s="307"/>
      <c r="L250" s="223" t="s">
        <v>93</v>
      </c>
      <c r="M250" s="3"/>
      <c r="N250" s="29"/>
      <c r="O250" s="3"/>
      <c r="P250" s="29"/>
      <c r="Q250" s="29"/>
      <c r="R250" s="29"/>
    </row>
    <row r="251" spans="1:21" ht="20.25" x14ac:dyDescent="0.2">
      <c r="A251" s="300" t="s">
        <v>10</v>
      </c>
      <c r="B251" s="301" t="s">
        <v>100</v>
      </c>
      <c r="C251" s="302"/>
      <c r="D251" s="302"/>
      <c r="E251" s="302"/>
      <c r="F251" s="302"/>
      <c r="G251" s="302"/>
      <c r="H251" s="302"/>
      <c r="I251" s="302"/>
      <c r="J251" s="302"/>
      <c r="K251" s="303"/>
      <c r="L251" s="338" t="s">
        <v>11</v>
      </c>
      <c r="M251" s="330" t="s">
        <v>3</v>
      </c>
      <c r="N251" s="330" t="s">
        <v>4</v>
      </c>
      <c r="O251" s="332" t="s">
        <v>5</v>
      </c>
      <c r="P251" s="330" t="s">
        <v>6</v>
      </c>
      <c r="Q251" s="328" t="s">
        <v>7</v>
      </c>
      <c r="R251" s="328" t="s">
        <v>8</v>
      </c>
      <c r="S251" s="296" t="s">
        <v>101</v>
      </c>
    </row>
    <row r="252" spans="1:21" ht="15.75" x14ac:dyDescent="0.25">
      <c r="A252" s="295"/>
      <c r="B252" s="58" t="s">
        <v>102</v>
      </c>
      <c r="C252" s="58" t="s">
        <v>103</v>
      </c>
      <c r="D252" s="58" t="s">
        <v>104</v>
      </c>
      <c r="E252" s="58" t="s">
        <v>105</v>
      </c>
      <c r="F252" s="58" t="s">
        <v>106</v>
      </c>
      <c r="G252" s="58" t="s">
        <v>107</v>
      </c>
      <c r="H252" s="58" t="s">
        <v>108</v>
      </c>
      <c r="I252" s="58" t="s">
        <v>109</v>
      </c>
      <c r="J252" s="58" t="s">
        <v>110</v>
      </c>
      <c r="K252" s="58" t="s">
        <v>135</v>
      </c>
      <c r="L252" s="339"/>
      <c r="M252" s="331"/>
      <c r="N252" s="331"/>
      <c r="O252" s="333"/>
      <c r="P252" s="331"/>
      <c r="Q252" s="329"/>
      <c r="R252" s="329"/>
      <c r="S252" s="295"/>
      <c r="U252" s="104"/>
    </row>
    <row r="253" spans="1:21" ht="15.75" customHeight="1" x14ac:dyDescent="0.25">
      <c r="A253" s="58">
        <v>1402</v>
      </c>
      <c r="B253" s="154">
        <v>35</v>
      </c>
      <c r="C253" s="154"/>
      <c r="D253" s="154"/>
      <c r="E253" s="154"/>
      <c r="F253" s="154"/>
      <c r="G253" s="154"/>
      <c r="H253" s="154"/>
      <c r="I253" s="154"/>
      <c r="J253" s="154"/>
      <c r="K253" s="154"/>
      <c r="L253" s="144"/>
      <c r="M253" s="234"/>
      <c r="N253" s="235"/>
      <c r="O253" s="236"/>
      <c r="P253" s="243"/>
      <c r="Q253" s="63">
        <f>B253</f>
        <v>35</v>
      </c>
      <c r="R253" s="244"/>
      <c r="S253" s="243"/>
      <c r="U253" s="104"/>
    </row>
    <row r="254" spans="1:21" ht="15.75" customHeight="1" x14ac:dyDescent="0.25">
      <c r="A254" s="58">
        <v>1501</v>
      </c>
      <c r="B254" s="154"/>
      <c r="C254" s="154">
        <v>23</v>
      </c>
      <c r="D254" s="154"/>
      <c r="E254" s="154"/>
      <c r="F254" s="154"/>
      <c r="G254" s="154"/>
      <c r="H254" s="154"/>
      <c r="I254" s="154"/>
      <c r="J254" s="154"/>
      <c r="K254" s="154"/>
      <c r="L254" s="144"/>
      <c r="M254" s="237"/>
      <c r="N254" s="129"/>
      <c r="O254" s="238"/>
      <c r="P254" s="67">
        <f>IF(C254=0,"",C254/B253)</f>
        <v>0.65714285714285714</v>
      </c>
      <c r="Q254" s="68">
        <v>23</v>
      </c>
      <c r="R254" s="245">
        <f t="shared" ref="R254:R261" si="23">IF(Q254=0,"",Q254/Q253)</f>
        <v>0.65714285714285714</v>
      </c>
      <c r="S254" s="245">
        <f t="shared" ref="S254:S261" si="24">IF(Q254=0,"",100%-R254)</f>
        <v>0.34285714285714286</v>
      </c>
      <c r="U254" s="104"/>
    </row>
    <row r="255" spans="1:21" ht="15.75" customHeight="1" x14ac:dyDescent="0.25">
      <c r="A255" s="58">
        <v>1502</v>
      </c>
      <c r="B255" s="154"/>
      <c r="C255" s="154"/>
      <c r="D255" s="154">
        <v>17</v>
      </c>
      <c r="E255" s="154"/>
      <c r="F255" s="154"/>
      <c r="G255" s="154"/>
      <c r="H255" s="154"/>
      <c r="I255" s="154"/>
      <c r="J255" s="154"/>
      <c r="K255" s="154"/>
      <c r="L255" s="144"/>
      <c r="M255" s="237"/>
      <c r="N255" s="129"/>
      <c r="O255" s="238"/>
      <c r="P255" s="67">
        <f>IF(D255=0,"",D255/C254)</f>
        <v>0.73913043478260865</v>
      </c>
      <c r="Q255" s="68">
        <v>22</v>
      </c>
      <c r="R255" s="245">
        <f t="shared" si="23"/>
        <v>0.95652173913043481</v>
      </c>
      <c r="S255" s="245">
        <f t="shared" si="24"/>
        <v>4.3478260869565188E-2</v>
      </c>
      <c r="U255" s="70">
        <f>Q255/Q253</f>
        <v>0.62857142857142856</v>
      </c>
    </row>
    <row r="256" spans="1:21" ht="15.75" customHeight="1" x14ac:dyDescent="0.25">
      <c r="A256" s="58">
        <v>1601</v>
      </c>
      <c r="B256" s="154"/>
      <c r="C256" s="154"/>
      <c r="D256" s="154"/>
      <c r="E256" s="154">
        <v>12</v>
      </c>
      <c r="F256" s="154"/>
      <c r="G256" s="154"/>
      <c r="H256" s="154"/>
      <c r="I256" s="154"/>
      <c r="J256" s="154"/>
      <c r="K256" s="154"/>
      <c r="L256" s="144"/>
      <c r="M256" s="237"/>
      <c r="N256" s="129"/>
      <c r="O256" s="238"/>
      <c r="P256" s="67">
        <f>IF(E256=0,"",E256/D255)</f>
        <v>0.70588235294117652</v>
      </c>
      <c r="Q256" s="68">
        <v>20</v>
      </c>
      <c r="R256" s="245">
        <f t="shared" si="23"/>
        <v>0.90909090909090906</v>
      </c>
      <c r="S256" s="245">
        <f t="shared" si="24"/>
        <v>9.0909090909090939E-2</v>
      </c>
      <c r="U256" s="104"/>
    </row>
    <row r="257" spans="1:21" ht="15.75" customHeight="1" x14ac:dyDescent="0.25">
      <c r="A257" s="58">
        <v>1602</v>
      </c>
      <c r="B257" s="154"/>
      <c r="C257" s="154"/>
      <c r="D257" s="154"/>
      <c r="E257" s="154"/>
      <c r="F257" s="154">
        <v>10</v>
      </c>
      <c r="G257" s="154"/>
      <c r="H257" s="154"/>
      <c r="I257" s="154"/>
      <c r="J257" s="154"/>
      <c r="K257" s="154"/>
      <c r="L257" s="144"/>
      <c r="M257" s="237"/>
      <c r="N257" s="129"/>
      <c r="O257" s="238"/>
      <c r="P257" s="67">
        <f>IF(F257=0,"",F257/E256)</f>
        <v>0.83333333333333337</v>
      </c>
      <c r="Q257" s="68">
        <v>16</v>
      </c>
      <c r="R257" s="245">
        <f t="shared" si="23"/>
        <v>0.8</v>
      </c>
      <c r="S257" s="245">
        <f t="shared" si="24"/>
        <v>0.19999999999999996</v>
      </c>
      <c r="U257" s="104"/>
    </row>
    <row r="258" spans="1:21" ht="15.75" customHeight="1" x14ac:dyDescent="0.25">
      <c r="A258" s="58">
        <v>1701</v>
      </c>
      <c r="B258" s="154"/>
      <c r="C258" s="154"/>
      <c r="D258" s="154"/>
      <c r="E258" s="154"/>
      <c r="F258" s="154"/>
      <c r="G258" s="154">
        <v>10</v>
      </c>
      <c r="H258" s="154"/>
      <c r="I258" s="154"/>
      <c r="J258" s="154"/>
      <c r="K258" s="154"/>
      <c r="L258" s="144"/>
      <c r="M258" s="237"/>
      <c r="N258" s="129"/>
      <c r="O258" s="238"/>
      <c r="P258" s="67">
        <f>IF(G258=0,"",G258/F257)</f>
        <v>1</v>
      </c>
      <c r="Q258" s="68">
        <v>16</v>
      </c>
      <c r="R258" s="245">
        <f t="shared" si="23"/>
        <v>1</v>
      </c>
      <c r="S258" s="245">
        <f t="shared" si="24"/>
        <v>0</v>
      </c>
      <c r="U258" s="104"/>
    </row>
    <row r="259" spans="1:21" ht="15.75" customHeight="1" x14ac:dyDescent="0.25">
      <c r="A259" s="58">
        <v>1702</v>
      </c>
      <c r="B259" s="154"/>
      <c r="C259" s="154"/>
      <c r="D259" s="154"/>
      <c r="E259" s="154"/>
      <c r="F259" s="154"/>
      <c r="G259" s="154"/>
      <c r="H259" s="154">
        <v>10</v>
      </c>
      <c r="I259" s="154"/>
      <c r="J259" s="154"/>
      <c r="K259" s="154"/>
      <c r="L259" s="144"/>
      <c r="M259" s="237"/>
      <c r="N259" s="129"/>
      <c r="O259" s="238"/>
      <c r="P259" s="67">
        <f>IF(H259=0,"",H259/G258)</f>
        <v>1</v>
      </c>
      <c r="Q259" s="68">
        <v>15</v>
      </c>
      <c r="R259" s="245">
        <f t="shared" si="23"/>
        <v>0.9375</v>
      </c>
      <c r="S259" s="245">
        <f t="shared" si="24"/>
        <v>6.25E-2</v>
      </c>
      <c r="U259" s="104"/>
    </row>
    <row r="260" spans="1:21" ht="15.75" customHeight="1" x14ac:dyDescent="0.25">
      <c r="A260" s="58">
        <v>1801</v>
      </c>
      <c r="B260" s="154"/>
      <c r="C260" s="154"/>
      <c r="D260" s="154"/>
      <c r="E260" s="154"/>
      <c r="F260" s="154"/>
      <c r="G260" s="154"/>
      <c r="H260" s="154"/>
      <c r="I260" s="154">
        <v>5</v>
      </c>
      <c r="J260" s="154"/>
      <c r="K260" s="154"/>
      <c r="L260" s="144"/>
      <c r="M260" s="237"/>
      <c r="N260" s="129"/>
      <c r="O260" s="238"/>
      <c r="P260" s="67">
        <f>IF(I260=0,"",I260/H259)</f>
        <v>0.5</v>
      </c>
      <c r="Q260" s="68">
        <v>15</v>
      </c>
      <c r="R260" s="245">
        <f t="shared" si="23"/>
        <v>1</v>
      </c>
      <c r="S260" s="245">
        <f t="shared" si="24"/>
        <v>0</v>
      </c>
      <c r="U260" s="104"/>
    </row>
    <row r="261" spans="1:21" ht="15.75" customHeight="1" x14ac:dyDescent="0.25">
      <c r="A261" s="58">
        <v>1802</v>
      </c>
      <c r="B261" s="154"/>
      <c r="C261" s="154"/>
      <c r="D261" s="154"/>
      <c r="E261" s="154"/>
      <c r="F261" s="154"/>
      <c r="G261" s="154"/>
      <c r="H261" s="154"/>
      <c r="I261" s="154"/>
      <c r="J261" s="154">
        <v>5</v>
      </c>
      <c r="K261" s="154"/>
      <c r="L261" s="144"/>
      <c r="M261" s="237"/>
      <c r="N261" s="129"/>
      <c r="O261" s="238"/>
      <c r="P261" s="71">
        <f>IF(J261=0,"",J261/I260)</f>
        <v>1</v>
      </c>
      <c r="Q261" s="68">
        <v>14</v>
      </c>
      <c r="R261" s="71">
        <f t="shared" si="23"/>
        <v>0.93333333333333335</v>
      </c>
      <c r="S261" s="71">
        <f t="shared" si="24"/>
        <v>6.6666666666666652E-2</v>
      </c>
      <c r="U261" s="104"/>
    </row>
    <row r="262" spans="1:21" ht="15.75" customHeight="1" x14ac:dyDescent="0.25">
      <c r="A262" s="58">
        <v>1901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>
        <v>3</v>
      </c>
      <c r="L262" s="144">
        <v>3</v>
      </c>
      <c r="M262" s="237"/>
      <c r="N262" s="129"/>
      <c r="O262" s="239"/>
      <c r="P262" s="105"/>
      <c r="Q262" s="68">
        <v>12</v>
      </c>
      <c r="R262" s="105"/>
      <c r="S262" s="253"/>
      <c r="U262" s="104"/>
    </row>
    <row r="263" spans="1:21" ht="15.75" customHeight="1" x14ac:dyDescent="0.25">
      <c r="A263" s="58">
        <v>1902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>
        <v>3</v>
      </c>
      <c r="L263" s="144">
        <v>1</v>
      </c>
      <c r="M263" s="237"/>
      <c r="N263" s="129"/>
      <c r="O263" s="239"/>
      <c r="P263" s="247"/>
      <c r="Q263" s="109">
        <v>8</v>
      </c>
      <c r="R263" s="248"/>
      <c r="S263" s="247"/>
      <c r="U263" s="104"/>
    </row>
    <row r="264" spans="1:21" ht="15.75" customHeight="1" x14ac:dyDescent="0.25">
      <c r="A264" s="58">
        <v>2001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>
        <v>4</v>
      </c>
      <c r="L264" s="144">
        <v>4</v>
      </c>
      <c r="M264" s="237"/>
      <c r="N264" s="129"/>
      <c r="O264" s="239"/>
      <c r="P264" s="247"/>
      <c r="Q264" s="202">
        <v>7</v>
      </c>
      <c r="R264" s="248"/>
      <c r="S264" s="247"/>
      <c r="U264" s="104"/>
    </row>
    <row r="265" spans="1:21" ht="15.75" customHeight="1" x14ac:dyDescent="0.25">
      <c r="A265" s="58">
        <v>2002</v>
      </c>
      <c r="B265" s="154"/>
      <c r="C265" s="154"/>
      <c r="D265" s="154"/>
      <c r="E265" s="154"/>
      <c r="F265" s="154"/>
      <c r="G265" s="154"/>
      <c r="H265" s="154"/>
      <c r="I265" s="154"/>
      <c r="J265" s="154"/>
      <c r="K265" s="154">
        <v>3</v>
      </c>
      <c r="L265" s="144"/>
      <c r="M265" s="237"/>
      <c r="N265" s="129"/>
      <c r="O265" s="239"/>
      <c r="P265" s="249"/>
      <c r="Q265" s="204">
        <v>3</v>
      </c>
      <c r="R265" s="250"/>
      <c r="S265" s="247"/>
      <c r="U265" s="104"/>
    </row>
    <row r="266" spans="1:21" ht="15.75" customHeight="1" x14ac:dyDescent="0.25">
      <c r="A266" s="58">
        <v>2101</v>
      </c>
      <c r="B266" s="154"/>
      <c r="C266" s="154"/>
      <c r="D266" s="154"/>
      <c r="E266" s="154"/>
      <c r="F266" s="154"/>
      <c r="G266" s="154"/>
      <c r="H266" s="154"/>
      <c r="I266" s="154"/>
      <c r="J266" s="154"/>
      <c r="K266" s="154">
        <v>3</v>
      </c>
      <c r="L266" s="144">
        <v>2</v>
      </c>
      <c r="M266" s="237"/>
      <c r="N266" s="129"/>
      <c r="O266" s="239"/>
      <c r="P266" s="249"/>
      <c r="Q266" s="204">
        <v>3</v>
      </c>
      <c r="R266" s="250"/>
      <c r="S266" s="247"/>
      <c r="U266" s="104"/>
    </row>
    <row r="267" spans="1:21" ht="15.75" customHeight="1" x14ac:dyDescent="0.25">
      <c r="A267" s="58">
        <v>2102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>
        <v>1</v>
      </c>
      <c r="L267" s="144">
        <v>1</v>
      </c>
      <c r="M267" s="237"/>
      <c r="N267" s="129"/>
      <c r="O267" s="239"/>
      <c r="P267" s="197" t="s">
        <v>83</v>
      </c>
      <c r="Q267" s="203">
        <v>11</v>
      </c>
      <c r="R267" s="83">
        <f>L270</f>
        <v>11</v>
      </c>
      <c r="S267" s="199" t="s">
        <v>11</v>
      </c>
      <c r="U267" s="104"/>
    </row>
    <row r="268" spans="1:21" ht="15.75" customHeight="1" x14ac:dyDescent="0.25">
      <c r="A268" s="58">
        <v>2201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44"/>
      <c r="M268" s="237"/>
      <c r="N268" s="129"/>
      <c r="O268" s="239"/>
      <c r="P268" s="198" t="s">
        <v>85</v>
      </c>
      <c r="Q268" s="86">
        <f>Q267/B253</f>
        <v>0.31428571428571428</v>
      </c>
      <c r="R268" s="87">
        <f>Q267/R267</f>
        <v>1</v>
      </c>
      <c r="S268" s="200" t="s">
        <v>86</v>
      </c>
      <c r="U268" s="104"/>
    </row>
    <row r="269" spans="1:21" ht="15.75" x14ac:dyDescent="0.25">
      <c r="A269" s="58">
        <v>2202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44"/>
      <c r="M269" s="240"/>
      <c r="N269" s="241"/>
      <c r="O269" s="242"/>
      <c r="P269" s="90"/>
      <c r="Q269" s="91"/>
      <c r="R269" s="91"/>
      <c r="S269" s="113"/>
      <c r="U269" s="104"/>
    </row>
    <row r="270" spans="1:21" ht="18" customHeight="1" x14ac:dyDescent="0.25">
      <c r="A270" s="28"/>
      <c r="B270" s="297" t="s">
        <v>111</v>
      </c>
      <c r="C270" s="297"/>
      <c r="D270" s="297"/>
      <c r="E270" s="297"/>
      <c r="F270" s="297"/>
      <c r="G270" s="297"/>
      <c r="H270" s="297"/>
      <c r="I270" s="297"/>
      <c r="J270" s="297"/>
      <c r="K270" s="297"/>
      <c r="L270" s="93">
        <f>SUM(L253:L267)</f>
        <v>11</v>
      </c>
      <c r="M270" s="94">
        <f>L262/B253</f>
        <v>8.5714285714285715E-2</v>
      </c>
      <c r="N270" s="94">
        <f>IF(L270=0,"",L270/B253)</f>
        <v>0.31428571428571428</v>
      </c>
      <c r="O270" s="94">
        <f>N270-M270</f>
        <v>0.22857142857142856</v>
      </c>
      <c r="P270" s="3"/>
      <c r="Q270" s="29"/>
      <c r="R270" s="22"/>
      <c r="S270" s="3"/>
      <c r="U270" s="104"/>
    </row>
    <row r="271" spans="1:21" ht="12.75" customHeight="1" x14ac:dyDescent="0.2">
      <c r="L271" s="114"/>
      <c r="M271" s="3"/>
      <c r="O271" s="3"/>
    </row>
    <row r="272" spans="1:21" ht="14.25" customHeight="1" x14ac:dyDescent="0.2">
      <c r="L272" s="114"/>
      <c r="M272" s="3"/>
      <c r="O272" s="3"/>
      <c r="T272" s="104"/>
    </row>
    <row r="273" spans="1:21" s="222" customFormat="1" ht="26.25" customHeight="1" x14ac:dyDescent="0.4">
      <c r="A273" s="2"/>
      <c r="B273" s="307" t="s">
        <v>99</v>
      </c>
      <c r="C273" s="307"/>
      <c r="D273" s="307"/>
      <c r="E273" s="307"/>
      <c r="F273" s="307"/>
      <c r="G273" s="307"/>
      <c r="H273" s="307"/>
      <c r="I273" s="307"/>
      <c r="J273" s="307"/>
      <c r="K273" s="307"/>
      <c r="L273" s="223" t="s">
        <v>97</v>
      </c>
      <c r="M273" s="3"/>
      <c r="N273" s="29"/>
      <c r="O273" s="3"/>
      <c r="P273" s="29"/>
      <c r="Q273" s="29"/>
      <c r="R273" s="29"/>
      <c r="T273" s="104"/>
    </row>
    <row r="274" spans="1:21" ht="20.25" customHeight="1" x14ac:dyDescent="0.2">
      <c r="A274" s="300" t="s">
        <v>10</v>
      </c>
      <c r="B274" s="301" t="s">
        <v>100</v>
      </c>
      <c r="C274" s="302"/>
      <c r="D274" s="302"/>
      <c r="E274" s="302"/>
      <c r="F274" s="302"/>
      <c r="G274" s="302"/>
      <c r="H274" s="302"/>
      <c r="I274" s="302"/>
      <c r="J274" s="302"/>
      <c r="K274" s="303"/>
      <c r="L274" s="338" t="s">
        <v>11</v>
      </c>
      <c r="M274" s="330" t="s">
        <v>3</v>
      </c>
      <c r="N274" s="330" t="s">
        <v>4</v>
      </c>
      <c r="O274" s="332" t="s">
        <v>5</v>
      </c>
      <c r="P274" s="330" t="s">
        <v>6</v>
      </c>
      <c r="Q274" s="328" t="s">
        <v>7</v>
      </c>
      <c r="R274" s="328" t="s">
        <v>8</v>
      </c>
      <c r="S274" s="296" t="s">
        <v>101</v>
      </c>
      <c r="U274" s="104"/>
    </row>
    <row r="275" spans="1:21" ht="15.75" customHeight="1" x14ac:dyDescent="0.25">
      <c r="A275" s="295"/>
      <c r="B275" s="58" t="s">
        <v>102</v>
      </c>
      <c r="C275" s="58" t="s">
        <v>103</v>
      </c>
      <c r="D275" s="58" t="s">
        <v>104</v>
      </c>
      <c r="E275" s="58" t="s">
        <v>105</v>
      </c>
      <c r="F275" s="58" t="s">
        <v>106</v>
      </c>
      <c r="G275" s="58" t="s">
        <v>107</v>
      </c>
      <c r="H275" s="58" t="s">
        <v>108</v>
      </c>
      <c r="I275" s="58" t="s">
        <v>109</v>
      </c>
      <c r="J275" s="58" t="s">
        <v>110</v>
      </c>
      <c r="K275" s="58" t="s">
        <v>135</v>
      </c>
      <c r="L275" s="339"/>
      <c r="M275" s="331"/>
      <c r="N275" s="331"/>
      <c r="O275" s="333"/>
      <c r="P275" s="331"/>
      <c r="Q275" s="329"/>
      <c r="R275" s="329"/>
      <c r="S275" s="295"/>
      <c r="U275" s="104"/>
    </row>
    <row r="276" spans="1:21" ht="15.75" customHeight="1" x14ac:dyDescent="0.25">
      <c r="A276" s="58">
        <v>1502</v>
      </c>
      <c r="B276" s="154">
        <v>53</v>
      </c>
      <c r="C276" s="154"/>
      <c r="D276" s="154"/>
      <c r="E276" s="154"/>
      <c r="F276" s="154"/>
      <c r="G276" s="154"/>
      <c r="H276" s="154"/>
      <c r="I276" s="154"/>
      <c r="J276" s="154"/>
      <c r="K276" s="154"/>
      <c r="L276" s="144"/>
      <c r="M276" s="234"/>
      <c r="N276" s="235"/>
      <c r="O276" s="236"/>
      <c r="P276" s="243"/>
      <c r="Q276" s="63">
        <f>B276</f>
        <v>53</v>
      </c>
      <c r="R276" s="244"/>
      <c r="S276" s="243"/>
      <c r="U276" s="104"/>
    </row>
    <row r="277" spans="1:21" ht="15.75" customHeight="1" x14ac:dyDescent="0.25">
      <c r="A277" s="58">
        <v>1601</v>
      </c>
      <c r="B277" s="154"/>
      <c r="C277" s="154">
        <v>32</v>
      </c>
      <c r="D277" s="154"/>
      <c r="E277" s="154"/>
      <c r="F277" s="154"/>
      <c r="G277" s="154"/>
      <c r="H277" s="154"/>
      <c r="I277" s="154"/>
      <c r="J277" s="154"/>
      <c r="K277" s="154"/>
      <c r="L277" s="144"/>
      <c r="M277" s="237"/>
      <c r="N277" s="129"/>
      <c r="O277" s="238"/>
      <c r="P277" s="67">
        <f>IF(C277=0,"",C277/B276)</f>
        <v>0.60377358490566035</v>
      </c>
      <c r="Q277" s="68">
        <v>32</v>
      </c>
      <c r="R277" s="245">
        <f t="shared" ref="R277:R284" si="25">IF(Q277=0,"",Q277/Q276)</f>
        <v>0.60377358490566035</v>
      </c>
      <c r="S277" s="245">
        <f t="shared" ref="S277:S284" si="26">IF(Q277=0,"",100%-R277)</f>
        <v>0.39622641509433965</v>
      </c>
      <c r="U277" s="104"/>
    </row>
    <row r="278" spans="1:21" ht="15.75" customHeight="1" x14ac:dyDescent="0.25">
      <c r="A278" s="58">
        <v>1602</v>
      </c>
      <c r="B278" s="154"/>
      <c r="C278" s="154"/>
      <c r="D278" s="154">
        <v>15</v>
      </c>
      <c r="E278" s="154"/>
      <c r="F278" s="154"/>
      <c r="G278" s="154"/>
      <c r="H278" s="154"/>
      <c r="I278" s="154"/>
      <c r="J278" s="154"/>
      <c r="K278" s="154"/>
      <c r="L278" s="144"/>
      <c r="M278" s="237"/>
      <c r="N278" s="129"/>
      <c r="O278" s="238"/>
      <c r="P278" s="67">
        <f>IF(D278=0,"",D278/C277)</f>
        <v>0.46875</v>
      </c>
      <c r="Q278" s="68">
        <v>22</v>
      </c>
      <c r="R278" s="245">
        <f t="shared" si="25"/>
        <v>0.6875</v>
      </c>
      <c r="S278" s="245">
        <f t="shared" si="26"/>
        <v>0.3125</v>
      </c>
      <c r="U278" s="70">
        <f>Q278/Q276</f>
        <v>0.41509433962264153</v>
      </c>
    </row>
    <row r="279" spans="1:21" ht="15.75" customHeight="1" x14ac:dyDescent="0.25">
      <c r="A279" s="58">
        <v>1701</v>
      </c>
      <c r="B279" s="154"/>
      <c r="C279" s="154"/>
      <c r="D279" s="154"/>
      <c r="E279" s="154">
        <v>12</v>
      </c>
      <c r="F279" s="154"/>
      <c r="G279" s="154"/>
      <c r="H279" s="154"/>
      <c r="I279" s="154"/>
      <c r="J279" s="154"/>
      <c r="K279" s="154"/>
      <c r="L279" s="144"/>
      <c r="M279" s="237"/>
      <c r="N279" s="129"/>
      <c r="O279" s="238"/>
      <c r="P279" s="67">
        <f>IF(E279=0,"",E279/D278)</f>
        <v>0.8</v>
      </c>
      <c r="Q279" s="68">
        <v>21</v>
      </c>
      <c r="R279" s="245">
        <f t="shared" si="25"/>
        <v>0.95454545454545459</v>
      </c>
      <c r="S279" s="245">
        <f t="shared" si="26"/>
        <v>4.5454545454545414E-2</v>
      </c>
      <c r="U279" s="104"/>
    </row>
    <row r="280" spans="1:21" ht="15.75" customHeight="1" x14ac:dyDescent="0.25">
      <c r="A280" s="58">
        <v>1702</v>
      </c>
      <c r="B280" s="154"/>
      <c r="C280" s="154"/>
      <c r="D280" s="154"/>
      <c r="E280" s="154"/>
      <c r="F280" s="154">
        <v>7</v>
      </c>
      <c r="G280" s="154"/>
      <c r="H280" s="154"/>
      <c r="I280" s="154"/>
      <c r="J280" s="154"/>
      <c r="K280" s="154"/>
      <c r="L280" s="144"/>
      <c r="M280" s="237"/>
      <c r="N280" s="129"/>
      <c r="O280" s="238"/>
      <c r="P280" s="67">
        <f>IF(F280=0,"",F280/E279)</f>
        <v>0.58333333333333337</v>
      </c>
      <c r="Q280" s="68">
        <v>21</v>
      </c>
      <c r="R280" s="245">
        <f t="shared" si="25"/>
        <v>1</v>
      </c>
      <c r="S280" s="245">
        <f t="shared" si="26"/>
        <v>0</v>
      </c>
      <c r="U280" s="104"/>
    </row>
    <row r="281" spans="1:21" ht="15.75" customHeight="1" x14ac:dyDescent="0.25">
      <c r="A281" s="58">
        <v>1801</v>
      </c>
      <c r="B281" s="154"/>
      <c r="C281" s="154"/>
      <c r="D281" s="154"/>
      <c r="E281" s="154"/>
      <c r="F281" s="154"/>
      <c r="G281" s="154">
        <v>7</v>
      </c>
      <c r="H281" s="154"/>
      <c r="I281" s="154"/>
      <c r="J281" s="154"/>
      <c r="K281" s="154"/>
      <c r="L281" s="144"/>
      <c r="M281" s="237"/>
      <c r="N281" s="129"/>
      <c r="O281" s="238"/>
      <c r="P281" s="67">
        <f>IF(G281=0,"",G281/F280)</f>
        <v>1</v>
      </c>
      <c r="Q281" s="68">
        <v>20</v>
      </c>
      <c r="R281" s="245">
        <f t="shared" si="25"/>
        <v>0.95238095238095233</v>
      </c>
      <c r="S281" s="245">
        <f t="shared" si="26"/>
        <v>4.7619047619047672E-2</v>
      </c>
      <c r="U281" s="104"/>
    </row>
    <row r="282" spans="1:21" ht="15.75" customHeight="1" x14ac:dyDescent="0.25">
      <c r="A282" s="58">
        <v>1802</v>
      </c>
      <c r="B282" s="154"/>
      <c r="C282" s="154"/>
      <c r="D282" s="154"/>
      <c r="E282" s="154"/>
      <c r="F282" s="154"/>
      <c r="G282" s="154"/>
      <c r="H282" s="154">
        <v>7</v>
      </c>
      <c r="I282" s="154"/>
      <c r="J282" s="154"/>
      <c r="K282" s="154"/>
      <c r="L282" s="144"/>
      <c r="M282" s="237"/>
      <c r="N282" s="129"/>
      <c r="O282" s="238"/>
      <c r="P282" s="67">
        <f>IF(H282=0,"",H282/G281)</f>
        <v>1</v>
      </c>
      <c r="Q282" s="68">
        <v>20</v>
      </c>
      <c r="R282" s="245">
        <f t="shared" si="25"/>
        <v>1</v>
      </c>
      <c r="S282" s="245">
        <f t="shared" si="26"/>
        <v>0</v>
      </c>
      <c r="U282" s="104"/>
    </row>
    <row r="283" spans="1:21" ht="15.75" customHeight="1" x14ac:dyDescent="0.25">
      <c r="A283" s="58">
        <v>1901</v>
      </c>
      <c r="B283" s="154"/>
      <c r="C283" s="154"/>
      <c r="D283" s="154"/>
      <c r="E283" s="154"/>
      <c r="F283" s="154"/>
      <c r="G283" s="154"/>
      <c r="H283" s="154"/>
      <c r="I283" s="154">
        <v>6</v>
      </c>
      <c r="J283" s="154"/>
      <c r="K283" s="154"/>
      <c r="L283" s="144"/>
      <c r="M283" s="237"/>
      <c r="N283" s="129"/>
      <c r="O283" s="238"/>
      <c r="P283" s="67">
        <f>IF(I283=0,"",I283/H282)</f>
        <v>0.8571428571428571</v>
      </c>
      <c r="Q283" s="68">
        <v>18</v>
      </c>
      <c r="R283" s="245">
        <f t="shared" si="25"/>
        <v>0.9</v>
      </c>
      <c r="S283" s="245">
        <f t="shared" si="26"/>
        <v>9.9999999999999978E-2</v>
      </c>
      <c r="U283" s="104"/>
    </row>
    <row r="284" spans="1:21" ht="15.75" customHeight="1" x14ac:dyDescent="0.25">
      <c r="A284" s="58">
        <v>1902</v>
      </c>
      <c r="B284" s="154"/>
      <c r="C284" s="154"/>
      <c r="D284" s="154"/>
      <c r="E284" s="154"/>
      <c r="F284" s="154"/>
      <c r="G284" s="154"/>
      <c r="H284" s="154"/>
      <c r="I284" s="154"/>
      <c r="J284" s="154">
        <v>6</v>
      </c>
      <c r="K284" s="154"/>
      <c r="L284" s="144"/>
      <c r="M284" s="237"/>
      <c r="N284" s="129"/>
      <c r="O284" s="238"/>
      <c r="P284" s="71">
        <f>IF(J284=0,"",J284/I283)</f>
        <v>1</v>
      </c>
      <c r="Q284" s="68">
        <v>18</v>
      </c>
      <c r="R284" s="71">
        <f t="shared" si="25"/>
        <v>1</v>
      </c>
      <c r="S284" s="71">
        <f t="shared" si="26"/>
        <v>0</v>
      </c>
      <c r="U284" s="104"/>
    </row>
    <row r="285" spans="1:21" ht="15.75" customHeight="1" x14ac:dyDescent="0.25">
      <c r="A285" s="58">
        <v>2001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>
        <v>6</v>
      </c>
      <c r="L285" s="144">
        <v>3</v>
      </c>
      <c r="M285" s="237"/>
      <c r="N285" s="129"/>
      <c r="O285" s="239"/>
      <c r="P285" s="105"/>
      <c r="Q285" s="68">
        <v>14</v>
      </c>
      <c r="R285" s="105"/>
      <c r="S285" s="253"/>
      <c r="U285" s="104"/>
    </row>
    <row r="286" spans="1:21" ht="15.75" customHeight="1" x14ac:dyDescent="0.25">
      <c r="A286" s="58">
        <v>2002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>
        <v>8</v>
      </c>
      <c r="L286" s="144">
        <v>3</v>
      </c>
      <c r="M286" s="237"/>
      <c r="N286" s="129"/>
      <c r="O286" s="239"/>
      <c r="P286" s="247"/>
      <c r="Q286" s="109">
        <v>11</v>
      </c>
      <c r="R286" s="248"/>
      <c r="S286" s="247"/>
      <c r="U286" s="104"/>
    </row>
    <row r="287" spans="1:21" ht="15.75" customHeight="1" x14ac:dyDescent="0.25">
      <c r="A287" s="58">
        <v>2101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>
        <v>5</v>
      </c>
      <c r="L287" s="144">
        <v>3</v>
      </c>
      <c r="M287" s="237"/>
      <c r="N287" s="129"/>
      <c r="O287" s="239"/>
      <c r="P287" s="247"/>
      <c r="Q287" s="109">
        <v>8</v>
      </c>
      <c r="R287" s="248"/>
      <c r="S287" s="247"/>
      <c r="U287" s="104"/>
    </row>
    <row r="288" spans="1:21" ht="15.75" customHeight="1" x14ac:dyDescent="0.25">
      <c r="A288" s="58">
        <v>2102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>
        <v>5</v>
      </c>
      <c r="L288" s="144"/>
      <c r="M288" s="237"/>
      <c r="N288" s="129"/>
      <c r="O288" s="239"/>
      <c r="P288" s="247"/>
      <c r="Q288" s="202">
        <v>5</v>
      </c>
      <c r="R288" s="248"/>
      <c r="S288" s="247"/>
      <c r="U288" s="104"/>
    </row>
    <row r="289" spans="1:21" ht="15.75" customHeight="1" x14ac:dyDescent="0.25">
      <c r="A289" s="58">
        <v>2201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>
        <v>1</v>
      </c>
      <c r="L289" s="144">
        <v>1</v>
      </c>
      <c r="M289" s="237"/>
      <c r="N289" s="129"/>
      <c r="O289" s="239"/>
      <c r="P289" s="129"/>
      <c r="Q289" s="204">
        <v>4</v>
      </c>
      <c r="R289" s="124"/>
      <c r="S289" s="247"/>
      <c r="U289" s="104"/>
    </row>
    <row r="290" spans="1:21" ht="15.75" customHeight="1" x14ac:dyDescent="0.25">
      <c r="A290" s="58">
        <v>2202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>
        <v>1</v>
      </c>
      <c r="L290" s="144">
        <v>2</v>
      </c>
      <c r="M290" s="237"/>
      <c r="N290" s="129"/>
      <c r="O290" s="239"/>
      <c r="P290" s="272"/>
      <c r="Q290" s="204">
        <v>3</v>
      </c>
      <c r="R290" s="272"/>
      <c r="S290" s="247"/>
      <c r="U290" s="104"/>
    </row>
    <row r="291" spans="1:21" ht="15.75" customHeight="1" x14ac:dyDescent="0.25">
      <c r="A291" s="58">
        <v>2301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44"/>
      <c r="M291" s="237"/>
      <c r="N291" s="129"/>
      <c r="O291" s="239"/>
      <c r="P291" s="197" t="s">
        <v>83</v>
      </c>
      <c r="Q291" s="203">
        <v>12</v>
      </c>
      <c r="R291" s="83">
        <f>L293</f>
        <v>12</v>
      </c>
      <c r="S291" s="199" t="s">
        <v>11</v>
      </c>
      <c r="U291" s="104"/>
    </row>
    <row r="292" spans="1:21" ht="15.75" customHeight="1" x14ac:dyDescent="0.25">
      <c r="A292" s="58">
        <v>2302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44"/>
      <c r="M292" s="240"/>
      <c r="N292" s="241"/>
      <c r="O292" s="242"/>
      <c r="P292" s="198" t="s">
        <v>85</v>
      </c>
      <c r="Q292" s="86">
        <f>IF(Q291/B276=0,"",Q291/B276)</f>
        <v>0.22641509433962265</v>
      </c>
      <c r="R292" s="87">
        <f>IF(Q291/R291=0,"",Q291/R291)</f>
        <v>1</v>
      </c>
      <c r="S292" s="200" t="s">
        <v>86</v>
      </c>
      <c r="U292" s="104"/>
    </row>
    <row r="293" spans="1:21" ht="18" x14ac:dyDescent="0.25">
      <c r="A293" s="28"/>
      <c r="B293" s="297" t="s">
        <v>111</v>
      </c>
      <c r="C293" s="297"/>
      <c r="D293" s="297"/>
      <c r="E293" s="297"/>
      <c r="F293" s="297"/>
      <c r="G293" s="297"/>
      <c r="H293" s="297"/>
      <c r="I293" s="297"/>
      <c r="J293" s="297"/>
      <c r="K293" s="297"/>
      <c r="L293" s="93">
        <f>SUM(L276:L292)</f>
        <v>12</v>
      </c>
      <c r="M293" s="94">
        <f>IF(L285=0,"",L285/B276)</f>
        <v>5.6603773584905662E-2</v>
      </c>
      <c r="N293" s="94">
        <f>IF(L293=0,"",L293/B276)</f>
        <v>0.22641509433962265</v>
      </c>
      <c r="O293" s="94">
        <f>N293-M293</f>
        <v>0.169811320754717</v>
      </c>
      <c r="P293" s="3"/>
      <c r="Q293" s="29"/>
      <c r="R293" s="22"/>
      <c r="S293" s="3"/>
      <c r="U293" s="104"/>
    </row>
    <row r="294" spans="1:21" ht="14.25" customHeight="1" x14ac:dyDescent="0.2">
      <c r="L294" s="114"/>
      <c r="M294" s="3"/>
      <c r="O294" s="3"/>
      <c r="T294" s="104"/>
    </row>
    <row r="295" spans="1:21" ht="12.75" customHeight="1" x14ac:dyDescent="0.2">
      <c r="L295" s="114"/>
      <c r="M295" s="3"/>
      <c r="O295" s="3"/>
    </row>
    <row r="296" spans="1:21" s="222" customFormat="1" ht="26.25" customHeight="1" x14ac:dyDescent="0.4">
      <c r="A296" s="2"/>
      <c r="B296" s="307" t="s">
        <v>99</v>
      </c>
      <c r="C296" s="307"/>
      <c r="D296" s="307"/>
      <c r="E296" s="307"/>
      <c r="F296" s="307"/>
      <c r="G296" s="307"/>
      <c r="H296" s="307"/>
      <c r="I296" s="307"/>
      <c r="J296" s="307"/>
      <c r="K296" s="307"/>
      <c r="L296" s="223" t="s">
        <v>112</v>
      </c>
      <c r="M296" s="3"/>
      <c r="N296" s="29"/>
      <c r="O296" s="3"/>
      <c r="P296" s="29"/>
      <c r="Q296" s="29"/>
      <c r="R296" s="29"/>
    </row>
    <row r="297" spans="1:21" ht="20.25" x14ac:dyDescent="0.2">
      <c r="A297" s="300" t="s">
        <v>10</v>
      </c>
      <c r="B297" s="301" t="s">
        <v>100</v>
      </c>
      <c r="C297" s="302"/>
      <c r="D297" s="302"/>
      <c r="E297" s="302"/>
      <c r="F297" s="302"/>
      <c r="G297" s="302"/>
      <c r="H297" s="302"/>
      <c r="I297" s="302"/>
      <c r="J297" s="302"/>
      <c r="K297" s="303"/>
      <c r="L297" s="338" t="s">
        <v>11</v>
      </c>
      <c r="M297" s="330" t="s">
        <v>3</v>
      </c>
      <c r="N297" s="330" t="s">
        <v>4</v>
      </c>
      <c r="O297" s="332" t="s">
        <v>5</v>
      </c>
      <c r="P297" s="330" t="s">
        <v>6</v>
      </c>
      <c r="Q297" s="328" t="s">
        <v>7</v>
      </c>
      <c r="R297" s="328" t="s">
        <v>8</v>
      </c>
      <c r="S297" s="296" t="s">
        <v>101</v>
      </c>
    </row>
    <row r="298" spans="1:21" ht="15.75" x14ac:dyDescent="0.25">
      <c r="A298" s="295"/>
      <c r="B298" s="58" t="s">
        <v>102</v>
      </c>
      <c r="C298" s="58" t="s">
        <v>103</v>
      </c>
      <c r="D298" s="58" t="s">
        <v>104</v>
      </c>
      <c r="E298" s="58" t="s">
        <v>105</v>
      </c>
      <c r="F298" s="58" t="s">
        <v>106</v>
      </c>
      <c r="G298" s="58" t="s">
        <v>107</v>
      </c>
      <c r="H298" s="58" t="s">
        <v>108</v>
      </c>
      <c r="I298" s="58" t="s">
        <v>109</v>
      </c>
      <c r="J298" s="58" t="s">
        <v>110</v>
      </c>
      <c r="K298" s="58" t="s">
        <v>135</v>
      </c>
      <c r="L298" s="339"/>
      <c r="M298" s="331"/>
      <c r="N298" s="331"/>
      <c r="O298" s="333"/>
      <c r="P298" s="331"/>
      <c r="Q298" s="329"/>
      <c r="R298" s="329"/>
      <c r="S298" s="295"/>
    </row>
    <row r="299" spans="1:21" ht="15.75" customHeight="1" x14ac:dyDescent="0.25">
      <c r="A299" s="58">
        <v>1602</v>
      </c>
      <c r="B299" s="154">
        <v>52</v>
      </c>
      <c r="C299" s="154"/>
      <c r="D299" s="154"/>
      <c r="E299" s="154"/>
      <c r="F299" s="154"/>
      <c r="G299" s="154"/>
      <c r="H299" s="154"/>
      <c r="I299" s="154"/>
      <c r="J299" s="154"/>
      <c r="K299" s="154"/>
      <c r="L299" s="144"/>
      <c r="M299" s="234"/>
      <c r="N299" s="235"/>
      <c r="O299" s="236"/>
      <c r="P299" s="243"/>
      <c r="Q299" s="63">
        <f>B299</f>
        <v>52</v>
      </c>
      <c r="R299" s="244"/>
      <c r="S299" s="243"/>
    </row>
    <row r="300" spans="1:21" ht="15.75" customHeight="1" x14ac:dyDescent="0.25">
      <c r="A300" s="58">
        <v>1701</v>
      </c>
      <c r="B300" s="154"/>
      <c r="C300" s="154">
        <v>33</v>
      </c>
      <c r="D300" s="154"/>
      <c r="E300" s="154"/>
      <c r="F300" s="154"/>
      <c r="G300" s="154"/>
      <c r="H300" s="154"/>
      <c r="I300" s="154"/>
      <c r="J300" s="154"/>
      <c r="K300" s="154"/>
      <c r="L300" s="144"/>
      <c r="M300" s="237"/>
      <c r="N300" s="129"/>
      <c r="O300" s="238"/>
      <c r="P300" s="67">
        <f>IF(C300=0,"",C300/B299)</f>
        <v>0.63461538461538458</v>
      </c>
      <c r="Q300" s="68">
        <v>33</v>
      </c>
      <c r="R300" s="245">
        <f t="shared" ref="R300:R307" si="27">IF(Q300=0,"",Q300/Q299)</f>
        <v>0.63461538461538458</v>
      </c>
      <c r="S300" s="245">
        <f t="shared" ref="S300:S307" si="28">IF(Q300=0,"",100%-R300)</f>
        <v>0.36538461538461542</v>
      </c>
    </row>
    <row r="301" spans="1:21" ht="15.75" customHeight="1" x14ac:dyDescent="0.25">
      <c r="A301" s="58">
        <v>1702</v>
      </c>
      <c r="B301" s="154"/>
      <c r="C301" s="154"/>
      <c r="D301" s="154">
        <v>15</v>
      </c>
      <c r="E301" s="154"/>
      <c r="F301" s="154"/>
      <c r="G301" s="154"/>
      <c r="H301" s="154"/>
      <c r="I301" s="154"/>
      <c r="J301" s="154"/>
      <c r="K301" s="154"/>
      <c r="L301" s="144"/>
      <c r="M301" s="237"/>
      <c r="N301" s="129"/>
      <c r="O301" s="238"/>
      <c r="P301" s="67">
        <f>IF(D301=0,"",D301/C300)</f>
        <v>0.45454545454545453</v>
      </c>
      <c r="Q301" s="68">
        <v>24</v>
      </c>
      <c r="R301" s="245">
        <f t="shared" si="27"/>
        <v>0.72727272727272729</v>
      </c>
      <c r="S301" s="245">
        <f t="shared" si="28"/>
        <v>0.27272727272727271</v>
      </c>
      <c r="U301" s="70">
        <f>Q301/Q299</f>
        <v>0.46153846153846156</v>
      </c>
    </row>
    <row r="302" spans="1:21" ht="15.75" customHeight="1" x14ac:dyDescent="0.25">
      <c r="A302" s="58">
        <v>1801</v>
      </c>
      <c r="B302" s="154"/>
      <c r="C302" s="154"/>
      <c r="D302" s="154"/>
      <c r="E302" s="154">
        <v>7</v>
      </c>
      <c r="F302" s="154"/>
      <c r="G302" s="154"/>
      <c r="H302" s="154"/>
      <c r="I302" s="154"/>
      <c r="J302" s="154"/>
      <c r="K302" s="154"/>
      <c r="L302" s="144"/>
      <c r="M302" s="237"/>
      <c r="N302" s="129"/>
      <c r="O302" s="238"/>
      <c r="P302" s="67">
        <f>IF(E302=0,"",E302/D301)</f>
        <v>0.46666666666666667</v>
      </c>
      <c r="Q302" s="68">
        <v>19</v>
      </c>
      <c r="R302" s="245">
        <f t="shared" si="27"/>
        <v>0.79166666666666663</v>
      </c>
      <c r="S302" s="245">
        <f t="shared" si="28"/>
        <v>0.20833333333333337</v>
      </c>
      <c r="U302" s="104"/>
    </row>
    <row r="303" spans="1:21" ht="15.75" customHeight="1" x14ac:dyDescent="0.25">
      <c r="A303" s="58">
        <v>1802</v>
      </c>
      <c r="B303" s="154"/>
      <c r="C303" s="154"/>
      <c r="D303" s="154"/>
      <c r="E303" s="154"/>
      <c r="F303" s="154">
        <v>6</v>
      </c>
      <c r="G303" s="154"/>
      <c r="H303" s="154"/>
      <c r="I303" s="154"/>
      <c r="J303" s="154"/>
      <c r="K303" s="154"/>
      <c r="L303" s="144"/>
      <c r="M303" s="237"/>
      <c r="N303" s="129"/>
      <c r="O303" s="238"/>
      <c r="P303" s="67">
        <f>IF(F303=0,"",F303/E302)</f>
        <v>0.8571428571428571</v>
      </c>
      <c r="Q303" s="68">
        <v>14</v>
      </c>
      <c r="R303" s="245">
        <f t="shared" si="27"/>
        <v>0.73684210526315785</v>
      </c>
      <c r="S303" s="245">
        <f t="shared" si="28"/>
        <v>0.26315789473684215</v>
      </c>
      <c r="U303" s="104"/>
    </row>
    <row r="304" spans="1:21" ht="15.75" customHeight="1" x14ac:dyDescent="0.25">
      <c r="A304" s="58">
        <v>1901</v>
      </c>
      <c r="B304" s="154"/>
      <c r="C304" s="154"/>
      <c r="D304" s="154"/>
      <c r="E304" s="154"/>
      <c r="F304" s="154"/>
      <c r="G304" s="154">
        <v>4</v>
      </c>
      <c r="H304" s="154"/>
      <c r="I304" s="154"/>
      <c r="J304" s="154"/>
      <c r="K304" s="154"/>
      <c r="L304" s="144"/>
      <c r="M304" s="237"/>
      <c r="N304" s="129"/>
      <c r="O304" s="238"/>
      <c r="P304" s="67">
        <f>IF(G304=0,"",G304/F303)</f>
        <v>0.66666666666666663</v>
      </c>
      <c r="Q304" s="68">
        <v>10</v>
      </c>
      <c r="R304" s="245">
        <f t="shared" si="27"/>
        <v>0.7142857142857143</v>
      </c>
      <c r="S304" s="245">
        <f t="shared" si="28"/>
        <v>0.2857142857142857</v>
      </c>
      <c r="U304" s="104"/>
    </row>
    <row r="305" spans="1:21" ht="15.75" customHeight="1" x14ac:dyDescent="0.25">
      <c r="A305" s="58">
        <v>1902</v>
      </c>
      <c r="B305" s="154"/>
      <c r="C305" s="154"/>
      <c r="D305" s="154"/>
      <c r="E305" s="154"/>
      <c r="F305" s="154"/>
      <c r="G305" s="154"/>
      <c r="H305" s="154">
        <v>4</v>
      </c>
      <c r="I305" s="154"/>
      <c r="J305" s="154"/>
      <c r="K305" s="154"/>
      <c r="L305" s="144"/>
      <c r="M305" s="237"/>
      <c r="N305" s="129"/>
      <c r="O305" s="238"/>
      <c r="P305" s="67">
        <f>IF(H305=0,"",H305/G304)</f>
        <v>1</v>
      </c>
      <c r="Q305" s="68">
        <v>8</v>
      </c>
      <c r="R305" s="245">
        <f t="shared" si="27"/>
        <v>0.8</v>
      </c>
      <c r="S305" s="245">
        <f t="shared" si="28"/>
        <v>0.19999999999999996</v>
      </c>
      <c r="U305" s="104"/>
    </row>
    <row r="306" spans="1:21" ht="15.75" customHeight="1" x14ac:dyDescent="0.25">
      <c r="A306" s="58">
        <v>2001</v>
      </c>
      <c r="B306" s="154"/>
      <c r="C306" s="154"/>
      <c r="D306" s="154"/>
      <c r="E306" s="154"/>
      <c r="F306" s="154"/>
      <c r="G306" s="154"/>
      <c r="H306" s="154"/>
      <c r="I306" s="154">
        <v>4</v>
      </c>
      <c r="J306" s="154"/>
      <c r="K306" s="154"/>
      <c r="L306" s="144"/>
      <c r="M306" s="237"/>
      <c r="N306" s="129"/>
      <c r="O306" s="238"/>
      <c r="P306" s="67">
        <f>IF(I306=0,"",I306/H305)</f>
        <v>1</v>
      </c>
      <c r="Q306" s="68">
        <v>7</v>
      </c>
      <c r="R306" s="245">
        <f t="shared" si="27"/>
        <v>0.875</v>
      </c>
      <c r="S306" s="245">
        <f t="shared" si="28"/>
        <v>0.125</v>
      </c>
      <c r="U306" s="104"/>
    </row>
    <row r="307" spans="1:21" ht="15.75" customHeight="1" x14ac:dyDescent="0.25">
      <c r="A307" s="58">
        <v>2002</v>
      </c>
      <c r="B307" s="154"/>
      <c r="C307" s="154"/>
      <c r="D307" s="154"/>
      <c r="E307" s="154"/>
      <c r="F307" s="154"/>
      <c r="G307" s="154"/>
      <c r="H307" s="154"/>
      <c r="I307" s="154"/>
      <c r="J307" s="154">
        <v>2</v>
      </c>
      <c r="K307" s="154"/>
      <c r="L307" s="144">
        <v>1</v>
      </c>
      <c r="M307" s="237"/>
      <c r="N307" s="129"/>
      <c r="O307" s="238"/>
      <c r="P307" s="71">
        <f>IF(J307=0,"",J307/I306)</f>
        <v>0.5</v>
      </c>
      <c r="Q307" s="68">
        <v>7</v>
      </c>
      <c r="R307" s="71">
        <f t="shared" si="27"/>
        <v>1</v>
      </c>
      <c r="S307" s="71">
        <f t="shared" si="28"/>
        <v>0</v>
      </c>
      <c r="U307" s="104"/>
    </row>
    <row r="308" spans="1:21" ht="15.75" customHeight="1" x14ac:dyDescent="0.25">
      <c r="A308" s="58">
        <v>2101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>
        <v>2</v>
      </c>
      <c r="L308" s="144"/>
      <c r="M308" s="237"/>
      <c r="N308" s="129"/>
      <c r="O308" s="239"/>
      <c r="P308" s="105"/>
      <c r="Q308" s="68">
        <v>6</v>
      </c>
      <c r="R308" s="105"/>
      <c r="S308" s="253"/>
      <c r="U308" s="104"/>
    </row>
    <row r="309" spans="1:21" ht="15.75" customHeight="1" x14ac:dyDescent="0.25">
      <c r="A309" s="58">
        <v>2102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>
        <v>2</v>
      </c>
      <c r="L309" s="144">
        <v>2</v>
      </c>
      <c r="M309" s="237"/>
      <c r="N309" s="129"/>
      <c r="O309" s="239"/>
      <c r="P309" s="247"/>
      <c r="Q309" s="109">
        <v>6</v>
      </c>
      <c r="R309" s="248"/>
      <c r="S309" s="247"/>
      <c r="U309" s="104"/>
    </row>
    <row r="310" spans="1:21" ht="15.75" customHeight="1" x14ac:dyDescent="0.25">
      <c r="A310" s="58">
        <v>2201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>
        <v>2</v>
      </c>
      <c r="L310" s="144">
        <v>2</v>
      </c>
      <c r="M310" s="237"/>
      <c r="N310" s="129"/>
      <c r="O310" s="239"/>
      <c r="P310" s="247"/>
      <c r="Q310" s="202">
        <v>4</v>
      </c>
      <c r="R310" s="248"/>
      <c r="S310" s="247"/>
      <c r="U310" s="104"/>
    </row>
    <row r="311" spans="1:21" ht="15.75" customHeight="1" x14ac:dyDescent="0.25">
      <c r="A311" s="58">
        <v>2202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>
        <v>1</v>
      </c>
      <c r="L311" s="144"/>
      <c r="M311" s="237"/>
      <c r="N311" s="129"/>
      <c r="O311" s="239"/>
      <c r="P311" s="249"/>
      <c r="Q311" s="204">
        <v>1</v>
      </c>
      <c r="R311" s="250"/>
      <c r="S311" s="247"/>
      <c r="U311" s="104"/>
    </row>
    <row r="312" spans="1:21" ht="15.75" customHeight="1" x14ac:dyDescent="0.25">
      <c r="A312" s="58">
        <v>2301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>
        <v>1</v>
      </c>
      <c r="L312" s="144"/>
      <c r="M312" s="237"/>
      <c r="N312" s="129"/>
      <c r="O312" s="239"/>
      <c r="P312" s="249"/>
      <c r="Q312" s="204">
        <v>1</v>
      </c>
      <c r="R312" s="250"/>
      <c r="S312" s="247"/>
      <c r="U312" s="104"/>
    </row>
    <row r="313" spans="1:21" ht="15.75" customHeight="1" x14ac:dyDescent="0.25">
      <c r="A313" s="58">
        <v>2302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44"/>
      <c r="M313" s="237"/>
      <c r="N313" s="129"/>
      <c r="O313" s="239"/>
      <c r="P313" s="197" t="s">
        <v>83</v>
      </c>
      <c r="Q313" s="203">
        <v>5</v>
      </c>
      <c r="R313" s="83">
        <f>L316</f>
        <v>5</v>
      </c>
      <c r="S313" s="199" t="s">
        <v>11</v>
      </c>
      <c r="U313" s="104"/>
    </row>
    <row r="314" spans="1:21" ht="15.75" customHeight="1" x14ac:dyDescent="0.25">
      <c r="A314" s="58">
        <v>2401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44"/>
      <c r="M314" s="237"/>
      <c r="N314" s="129"/>
      <c r="O314" s="239"/>
      <c r="P314" s="198" t="s">
        <v>85</v>
      </c>
      <c r="Q314" s="86">
        <f>IF(Q313/B299=0,"",Q313/B299)</f>
        <v>9.6153846153846159E-2</v>
      </c>
      <c r="R314" s="87">
        <f>IF(Q313/R313=0,"",Q313/R313)</f>
        <v>1</v>
      </c>
      <c r="S314" s="200" t="s">
        <v>86</v>
      </c>
      <c r="U314" s="104"/>
    </row>
    <row r="315" spans="1:21" ht="15.75" x14ac:dyDescent="0.25">
      <c r="A315" s="58">
        <v>2402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44"/>
      <c r="M315" s="240"/>
      <c r="N315" s="241"/>
      <c r="O315" s="242"/>
      <c r="P315" s="90"/>
      <c r="Q315" s="91"/>
      <c r="R315" s="91"/>
      <c r="S315" s="113"/>
      <c r="U315" s="104"/>
    </row>
    <row r="316" spans="1:21" ht="18" x14ac:dyDescent="0.25">
      <c r="A316" s="28"/>
      <c r="B316" s="297" t="s">
        <v>111</v>
      </c>
      <c r="C316" s="297"/>
      <c r="D316" s="297"/>
      <c r="E316" s="297"/>
      <c r="F316" s="297"/>
      <c r="G316" s="297"/>
      <c r="H316" s="297"/>
      <c r="I316" s="297"/>
      <c r="J316" s="297"/>
      <c r="K316" s="297"/>
      <c r="L316" s="93">
        <f>SUM(L299:L312)</f>
        <v>5</v>
      </c>
      <c r="M316" s="94">
        <f>IF(L307=0,"",L307/B299)</f>
        <v>1.9230769230769232E-2</v>
      </c>
      <c r="N316" s="94">
        <f>IF(L316=0,"",L316/B299)</f>
        <v>9.6153846153846159E-2</v>
      </c>
      <c r="O316" s="94">
        <f>IF(L307=0,"",N316-M316)</f>
        <v>7.6923076923076927E-2</v>
      </c>
      <c r="P316" s="3"/>
      <c r="Q316" s="29"/>
      <c r="R316" s="22"/>
      <c r="S316" s="3"/>
      <c r="U316" s="104"/>
    </row>
    <row r="317" spans="1:21" ht="14.25" customHeight="1" x14ac:dyDescent="0.2">
      <c r="T317" s="104"/>
    </row>
    <row r="318" spans="1:21" ht="14.25" customHeight="1" x14ac:dyDescent="0.2">
      <c r="T318" s="104"/>
    </row>
    <row r="319" spans="1:21" s="222" customFormat="1" ht="26.25" customHeight="1" x14ac:dyDescent="0.4">
      <c r="A319" s="2"/>
      <c r="B319" s="307" t="s">
        <v>99</v>
      </c>
      <c r="C319" s="307"/>
      <c r="D319" s="307"/>
      <c r="E319" s="307"/>
      <c r="F319" s="307"/>
      <c r="G319" s="307"/>
      <c r="H319" s="307"/>
      <c r="I319" s="307"/>
      <c r="J319" s="307"/>
      <c r="K319" s="307"/>
      <c r="L319" s="226" t="s">
        <v>113</v>
      </c>
      <c r="M319" s="3"/>
      <c r="N319" s="29"/>
      <c r="O319" s="157" t="s">
        <v>138</v>
      </c>
      <c r="P319" s="29"/>
      <c r="Q319" s="29"/>
      <c r="R319" s="29"/>
      <c r="T319" s="104"/>
    </row>
    <row r="320" spans="1:21" ht="20.25" customHeight="1" x14ac:dyDescent="0.2">
      <c r="A320" s="300" t="s">
        <v>10</v>
      </c>
      <c r="B320" s="301" t="s">
        <v>100</v>
      </c>
      <c r="C320" s="302"/>
      <c r="D320" s="302"/>
      <c r="E320" s="302"/>
      <c r="F320" s="302"/>
      <c r="G320" s="302"/>
      <c r="H320" s="302"/>
      <c r="I320" s="302"/>
      <c r="J320" s="302"/>
      <c r="K320" s="303"/>
      <c r="L320" s="338" t="s">
        <v>11</v>
      </c>
      <c r="M320" s="330" t="s">
        <v>3</v>
      </c>
      <c r="N320" s="330" t="s">
        <v>4</v>
      </c>
      <c r="O320" s="332" t="s">
        <v>5</v>
      </c>
      <c r="P320" s="330" t="s">
        <v>6</v>
      </c>
      <c r="Q320" s="328" t="s">
        <v>7</v>
      </c>
      <c r="R320" s="328" t="s">
        <v>8</v>
      </c>
      <c r="S320" s="296" t="s">
        <v>101</v>
      </c>
      <c r="U320" s="104"/>
    </row>
    <row r="321" spans="1:21" ht="15.75" customHeight="1" x14ac:dyDescent="0.25">
      <c r="A321" s="295"/>
      <c r="B321" s="58" t="s">
        <v>102</v>
      </c>
      <c r="C321" s="58" t="s">
        <v>103</v>
      </c>
      <c r="D321" s="58" t="s">
        <v>104</v>
      </c>
      <c r="E321" s="58" t="s">
        <v>105</v>
      </c>
      <c r="F321" s="58" t="s">
        <v>106</v>
      </c>
      <c r="G321" s="58" t="s">
        <v>107</v>
      </c>
      <c r="H321" s="58" t="s">
        <v>108</v>
      </c>
      <c r="I321" s="58" t="s">
        <v>109</v>
      </c>
      <c r="J321" s="58" t="s">
        <v>110</v>
      </c>
      <c r="K321" s="58" t="s">
        <v>135</v>
      </c>
      <c r="L321" s="339"/>
      <c r="M321" s="331"/>
      <c r="N321" s="331"/>
      <c r="O321" s="333"/>
      <c r="P321" s="331"/>
      <c r="Q321" s="329"/>
      <c r="R321" s="329"/>
      <c r="S321" s="295"/>
      <c r="U321" s="104"/>
    </row>
    <row r="322" spans="1:21" ht="15.75" customHeight="1" x14ac:dyDescent="0.25">
      <c r="A322" s="58">
        <v>1701</v>
      </c>
      <c r="B322" s="154" t="s">
        <v>139</v>
      </c>
      <c r="C322" s="154"/>
      <c r="D322" s="154"/>
      <c r="E322" s="154"/>
      <c r="F322" s="154"/>
      <c r="G322" s="154"/>
      <c r="H322" s="154"/>
      <c r="I322" s="154"/>
      <c r="J322" s="154"/>
      <c r="K322" s="154"/>
      <c r="L322" s="144"/>
      <c r="M322" s="96"/>
      <c r="N322" s="97"/>
      <c r="O322" s="98"/>
      <c r="P322" s="99"/>
      <c r="Q322" s="63" t="str">
        <f>B322</f>
        <v>--</v>
      </c>
      <c r="R322" s="100"/>
      <c r="S322" s="99"/>
      <c r="U322" s="104"/>
    </row>
    <row r="323" spans="1:21" ht="15.75" customHeight="1" x14ac:dyDescent="0.25">
      <c r="A323" s="58">
        <v>1702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44"/>
      <c r="M323" s="101"/>
      <c r="N323" s="102"/>
      <c r="O323" s="103"/>
      <c r="P323" s="116" t="str">
        <f>IF(D323=0,"",D323/B322)</f>
        <v/>
      </c>
      <c r="Q323" s="68"/>
      <c r="R323" s="117" t="str">
        <f t="shared" ref="R323:R330" si="29">IF(Q323=0,"",Q323/Q322)</f>
        <v/>
      </c>
      <c r="S323" s="117" t="str">
        <f t="shared" ref="S323:S330" si="30">IF(Q323=0,"",100%-R323)</f>
        <v/>
      </c>
      <c r="U323" s="104"/>
    </row>
    <row r="324" spans="1:21" ht="15.75" customHeight="1" x14ac:dyDescent="0.25">
      <c r="A324" s="58">
        <v>1801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44"/>
      <c r="M324" s="101"/>
      <c r="N324" s="102"/>
      <c r="O324" s="103"/>
      <c r="P324" s="116" t="str">
        <f>IF(E324=0,"",E324/D323)</f>
        <v/>
      </c>
      <c r="Q324" s="68"/>
      <c r="R324" s="117" t="str">
        <f t="shared" si="29"/>
        <v/>
      </c>
      <c r="S324" s="117" t="str">
        <f t="shared" si="30"/>
        <v/>
      </c>
      <c r="U324" s="70" t="e">
        <f>Q324/Q322</f>
        <v>#VALUE!</v>
      </c>
    </row>
    <row r="325" spans="1:21" ht="15.75" customHeight="1" x14ac:dyDescent="0.25">
      <c r="A325" s="58">
        <v>1802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44"/>
      <c r="M325" s="101"/>
      <c r="N325" s="102"/>
      <c r="O325" s="103"/>
      <c r="P325" s="116" t="str">
        <f>IF(F325=0,"",F325/E324)</f>
        <v/>
      </c>
      <c r="Q325" s="68"/>
      <c r="R325" s="117" t="str">
        <f t="shared" si="29"/>
        <v/>
      </c>
      <c r="S325" s="117" t="str">
        <f t="shared" si="30"/>
        <v/>
      </c>
      <c r="U325" s="104"/>
    </row>
    <row r="326" spans="1:21" ht="15.75" customHeight="1" x14ac:dyDescent="0.25">
      <c r="A326" s="58">
        <v>1901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44"/>
      <c r="M326" s="101"/>
      <c r="N326" s="102"/>
      <c r="O326" s="103"/>
      <c r="P326" s="116" t="str">
        <f>IF(G326=0,"",G326/F325)</f>
        <v/>
      </c>
      <c r="Q326" s="68"/>
      <c r="R326" s="117" t="str">
        <f t="shared" si="29"/>
        <v/>
      </c>
      <c r="S326" s="117" t="str">
        <f t="shared" si="30"/>
        <v/>
      </c>
    </row>
    <row r="327" spans="1:21" ht="15.75" customHeight="1" x14ac:dyDescent="0.25">
      <c r="A327" s="58">
        <v>1902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44"/>
      <c r="M327" s="101"/>
      <c r="N327" s="102"/>
      <c r="O327" s="103"/>
      <c r="P327" s="116" t="str">
        <f>IF(H327=0,"",H327/G326)</f>
        <v/>
      </c>
      <c r="Q327" s="68"/>
      <c r="R327" s="117" t="str">
        <f t="shared" si="29"/>
        <v/>
      </c>
      <c r="S327" s="117" t="str">
        <f t="shared" si="30"/>
        <v/>
      </c>
    </row>
    <row r="328" spans="1:21" ht="15.75" customHeight="1" x14ac:dyDescent="0.25">
      <c r="A328" s="58">
        <v>2001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44"/>
      <c r="M328" s="101"/>
      <c r="N328" s="102"/>
      <c r="O328" s="103"/>
      <c r="P328" s="116" t="str">
        <f>IF(I328=0,"",I328/H327)</f>
        <v/>
      </c>
      <c r="Q328" s="68"/>
      <c r="R328" s="117" t="str">
        <f t="shared" si="29"/>
        <v/>
      </c>
      <c r="S328" s="117" t="str">
        <f t="shared" si="30"/>
        <v/>
      </c>
    </row>
    <row r="329" spans="1:21" ht="15.75" customHeight="1" x14ac:dyDescent="0.25">
      <c r="A329" s="58">
        <v>2002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44"/>
      <c r="M329" s="101"/>
      <c r="N329" s="102"/>
      <c r="O329" s="103"/>
      <c r="P329" s="116" t="str">
        <f>IF(J329=0,"",J329/I328)</f>
        <v/>
      </c>
      <c r="Q329" s="68"/>
      <c r="R329" s="117" t="str">
        <f t="shared" si="29"/>
        <v/>
      </c>
      <c r="S329" s="117" t="str">
        <f t="shared" si="30"/>
        <v/>
      </c>
    </row>
    <row r="330" spans="1:21" ht="15.75" customHeight="1" x14ac:dyDescent="0.25">
      <c r="A330" s="58">
        <v>2101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44"/>
      <c r="M330" s="101"/>
      <c r="N330" s="102"/>
      <c r="O330" s="103"/>
      <c r="P330" s="118" t="str">
        <f>IF(K330=0,"",K330/J329)</f>
        <v/>
      </c>
      <c r="Q330" s="68"/>
      <c r="R330" s="119" t="str">
        <f t="shared" si="29"/>
        <v/>
      </c>
      <c r="S330" s="119" t="str">
        <f t="shared" si="30"/>
        <v/>
      </c>
    </row>
    <row r="331" spans="1:21" ht="15.75" customHeight="1" x14ac:dyDescent="0.25">
      <c r="A331" s="58">
        <v>2102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44"/>
      <c r="M331" s="101"/>
      <c r="N331" s="102"/>
      <c r="O331" s="104"/>
      <c r="P331" s="105"/>
      <c r="Q331" s="68"/>
      <c r="R331" s="106"/>
      <c r="S331" s="107"/>
    </row>
    <row r="332" spans="1:21" ht="15.75" customHeight="1" x14ac:dyDescent="0.25">
      <c r="A332" s="58">
        <v>2201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44"/>
      <c r="M332" s="101"/>
      <c r="N332" s="102"/>
      <c r="O332" s="104"/>
      <c r="P332" s="108"/>
      <c r="Q332" s="109"/>
      <c r="R332" s="110"/>
      <c r="S332" s="108"/>
    </row>
    <row r="333" spans="1:21" ht="15.75" customHeight="1" x14ac:dyDescent="0.25">
      <c r="A333" s="58">
        <v>2202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44"/>
      <c r="M333" s="101"/>
      <c r="N333" s="102"/>
      <c r="O333" s="104"/>
      <c r="P333" s="108"/>
      <c r="Q333" s="109"/>
      <c r="R333" s="110"/>
      <c r="S333" s="108"/>
    </row>
    <row r="334" spans="1:21" ht="15.75" customHeight="1" x14ac:dyDescent="0.25">
      <c r="A334" s="58">
        <v>2301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44"/>
      <c r="M334" s="101"/>
      <c r="N334" s="102"/>
      <c r="O334" s="104"/>
      <c r="P334" s="108"/>
      <c r="Q334" s="109"/>
      <c r="R334" s="110"/>
      <c r="S334" s="108"/>
    </row>
    <row r="335" spans="1:21" ht="15.75" customHeight="1" x14ac:dyDescent="0.25">
      <c r="A335" s="58">
        <v>2302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44"/>
      <c r="M335" s="101"/>
      <c r="N335" s="102"/>
      <c r="O335" s="104"/>
      <c r="P335" s="102"/>
      <c r="Q335" s="104"/>
      <c r="R335" s="146"/>
      <c r="S335" s="108"/>
    </row>
    <row r="336" spans="1:21" ht="15.75" customHeight="1" x14ac:dyDescent="0.25">
      <c r="A336" s="58">
        <v>2401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44"/>
      <c r="M336" s="101"/>
      <c r="N336" s="102"/>
      <c r="O336" s="104"/>
      <c r="P336" s="197" t="s">
        <v>83</v>
      </c>
      <c r="Q336" s="82"/>
      <c r="R336" s="83" t="str">
        <f>IF(SUM(L328:L331)=0,"",SUM(L328:L331))</f>
        <v/>
      </c>
      <c r="S336" s="199" t="s">
        <v>11</v>
      </c>
    </row>
    <row r="337" spans="1:20" ht="15.75" customHeight="1" x14ac:dyDescent="0.25">
      <c r="A337" s="58">
        <v>2402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44"/>
      <c r="M337" s="101"/>
      <c r="N337" s="102"/>
      <c r="O337" s="104"/>
      <c r="P337" s="198" t="s">
        <v>85</v>
      </c>
      <c r="Q337" s="86" t="e">
        <f>IF(Q336/B322=0,"",Q336/B322)</f>
        <v>#VALUE!</v>
      </c>
      <c r="R337" s="87" t="e">
        <f>IF(Q336/R336=0,"",Q336/R336)</f>
        <v>#VALUE!</v>
      </c>
      <c r="S337" s="200" t="s">
        <v>86</v>
      </c>
    </row>
    <row r="338" spans="1:20" ht="15.75" x14ac:dyDescent="0.25">
      <c r="A338" s="58">
        <v>2501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44"/>
      <c r="M338" s="147"/>
      <c r="N338" s="148"/>
      <c r="O338" s="149"/>
      <c r="P338" s="90"/>
      <c r="Q338" s="91"/>
      <c r="R338" s="91"/>
      <c r="S338" s="113"/>
    </row>
    <row r="339" spans="1:20" ht="18" x14ac:dyDescent="0.25">
      <c r="A339" s="28"/>
      <c r="B339" s="297" t="s">
        <v>111</v>
      </c>
      <c r="C339" s="297"/>
      <c r="D339" s="297"/>
      <c r="E339" s="297"/>
      <c r="F339" s="297"/>
      <c r="G339" s="297"/>
      <c r="H339" s="297"/>
      <c r="I339" s="297"/>
      <c r="J339" s="297"/>
      <c r="K339" s="297"/>
      <c r="L339" s="93">
        <f>SUM(L322:L335)</f>
        <v>0</v>
      </c>
      <c r="M339" s="94" t="str">
        <f>IF(L330=0,"",L330/B322)</f>
        <v/>
      </c>
      <c r="N339" s="94" t="str">
        <f>IF(L339=0,"",L339/B322)</f>
        <v/>
      </c>
      <c r="O339" s="94" t="str">
        <f>IF(L330=0,"",N339-M339)</f>
        <v/>
      </c>
      <c r="P339" s="3"/>
      <c r="Q339" s="29"/>
      <c r="R339" s="22"/>
      <c r="S339" s="3"/>
    </row>
    <row r="340" spans="1:20" ht="12.75" customHeight="1" x14ac:dyDescent="0.2"/>
    <row r="341" spans="1:20" ht="12.75" customHeight="1" x14ac:dyDescent="0.2"/>
    <row r="342" spans="1:20" s="222" customFormat="1" ht="26.25" customHeight="1" x14ac:dyDescent="0.4">
      <c r="A342" s="2"/>
      <c r="B342" s="307" t="s">
        <v>99</v>
      </c>
      <c r="C342" s="307"/>
      <c r="D342" s="307"/>
      <c r="E342" s="307"/>
      <c r="F342" s="307"/>
      <c r="G342" s="307"/>
      <c r="H342" s="307"/>
      <c r="I342" s="307"/>
      <c r="J342" s="307"/>
      <c r="K342" s="307"/>
      <c r="L342" s="223" t="s">
        <v>114</v>
      </c>
      <c r="M342" s="57"/>
      <c r="N342" s="29"/>
      <c r="O342" s="3"/>
      <c r="P342" s="29"/>
      <c r="Q342" s="29"/>
      <c r="R342" s="29"/>
    </row>
    <row r="343" spans="1:20" ht="20.25" customHeight="1" x14ac:dyDescent="0.2">
      <c r="A343" s="300" t="s">
        <v>10</v>
      </c>
      <c r="B343" s="301" t="s">
        <v>100</v>
      </c>
      <c r="C343" s="302"/>
      <c r="D343" s="302"/>
      <c r="E343" s="302"/>
      <c r="F343" s="302"/>
      <c r="G343" s="302"/>
      <c r="H343" s="302"/>
      <c r="I343" s="302"/>
      <c r="J343" s="302"/>
      <c r="K343" s="303"/>
      <c r="L343" s="338" t="s">
        <v>11</v>
      </c>
      <c r="M343" s="330" t="s">
        <v>3</v>
      </c>
      <c r="N343" s="330" t="s">
        <v>4</v>
      </c>
      <c r="O343" s="332" t="s">
        <v>5</v>
      </c>
      <c r="P343" s="330" t="s">
        <v>6</v>
      </c>
      <c r="Q343" s="328" t="s">
        <v>7</v>
      </c>
      <c r="R343" s="328" t="s">
        <v>8</v>
      </c>
      <c r="S343" s="296" t="s">
        <v>101</v>
      </c>
    </row>
    <row r="344" spans="1:20" ht="15.75" customHeight="1" x14ac:dyDescent="0.25">
      <c r="A344" s="295"/>
      <c r="B344" s="58" t="s">
        <v>102</v>
      </c>
      <c r="C344" s="58" t="s">
        <v>103</v>
      </c>
      <c r="D344" s="58" t="s">
        <v>104</v>
      </c>
      <c r="E344" s="58" t="s">
        <v>105</v>
      </c>
      <c r="F344" s="58" t="s">
        <v>106</v>
      </c>
      <c r="G344" s="58" t="s">
        <v>107</v>
      </c>
      <c r="H344" s="58" t="s">
        <v>108</v>
      </c>
      <c r="I344" s="58" t="s">
        <v>109</v>
      </c>
      <c r="J344" s="58" t="s">
        <v>110</v>
      </c>
      <c r="K344" s="58" t="s">
        <v>135</v>
      </c>
      <c r="L344" s="339"/>
      <c r="M344" s="331"/>
      <c r="N344" s="331"/>
      <c r="O344" s="333"/>
      <c r="P344" s="331"/>
      <c r="Q344" s="329"/>
      <c r="R344" s="329"/>
      <c r="S344" s="295"/>
    </row>
    <row r="345" spans="1:20" ht="15.75" customHeight="1" x14ac:dyDescent="0.25">
      <c r="A345" s="58">
        <v>1702</v>
      </c>
      <c r="B345" s="154">
        <v>63</v>
      </c>
      <c r="C345" s="154"/>
      <c r="D345" s="154"/>
      <c r="E345" s="154"/>
      <c r="F345" s="154"/>
      <c r="G345" s="154"/>
      <c r="H345" s="154"/>
      <c r="I345" s="154"/>
      <c r="J345" s="154"/>
      <c r="K345" s="154"/>
      <c r="L345" s="144"/>
      <c r="M345" s="234"/>
      <c r="N345" s="235"/>
      <c r="O345" s="236"/>
      <c r="P345" s="243"/>
      <c r="Q345" s="63">
        <f>B345</f>
        <v>63</v>
      </c>
      <c r="R345" s="244"/>
      <c r="S345" s="243"/>
    </row>
    <row r="346" spans="1:20" ht="15.75" customHeight="1" x14ac:dyDescent="0.25">
      <c r="A346" s="58">
        <v>1801</v>
      </c>
      <c r="B346" s="154"/>
      <c r="C346" s="154">
        <v>31</v>
      </c>
      <c r="D346" s="154"/>
      <c r="E346" s="154"/>
      <c r="F346" s="154"/>
      <c r="G346" s="154"/>
      <c r="H346" s="154"/>
      <c r="I346" s="154"/>
      <c r="J346" s="154"/>
      <c r="K346" s="154"/>
      <c r="L346" s="144"/>
      <c r="M346" s="237"/>
      <c r="N346" s="129"/>
      <c r="O346" s="238"/>
      <c r="P346" s="67">
        <f>IF(C346=0,"",C346/B345)</f>
        <v>0.49206349206349204</v>
      </c>
      <c r="Q346" s="68">
        <v>31</v>
      </c>
      <c r="R346" s="245">
        <f t="shared" ref="R346:R353" si="31">IF(Q346=0,"",Q346/Q345)</f>
        <v>0.49206349206349204</v>
      </c>
      <c r="S346" s="245">
        <f t="shared" ref="S346:S353" si="32">IF(Q346=0,"",100%-R346)</f>
        <v>0.50793650793650791</v>
      </c>
    </row>
    <row r="347" spans="1:20" ht="15.75" customHeight="1" x14ac:dyDescent="0.25">
      <c r="A347" s="58">
        <v>1802</v>
      </c>
      <c r="B347" s="154"/>
      <c r="C347" s="154"/>
      <c r="D347" s="154">
        <v>18</v>
      </c>
      <c r="E347" s="154"/>
      <c r="F347" s="154"/>
      <c r="G347" s="154"/>
      <c r="H347" s="154"/>
      <c r="I347" s="154"/>
      <c r="J347" s="154"/>
      <c r="K347" s="154"/>
      <c r="L347" s="144"/>
      <c r="M347" s="237"/>
      <c r="N347" s="129"/>
      <c r="O347" s="238"/>
      <c r="P347" s="67">
        <f>IF(D347=0,"",D347/C346)</f>
        <v>0.58064516129032262</v>
      </c>
      <c r="Q347" s="68">
        <v>23</v>
      </c>
      <c r="R347" s="245">
        <f t="shared" si="31"/>
        <v>0.74193548387096775</v>
      </c>
      <c r="S347" s="245">
        <f t="shared" si="32"/>
        <v>0.25806451612903225</v>
      </c>
      <c r="T347" s="8">
        <f>Q347/Q345</f>
        <v>0.36507936507936506</v>
      </c>
    </row>
    <row r="348" spans="1:20" ht="15.75" customHeight="1" x14ac:dyDescent="0.25">
      <c r="A348" s="58">
        <v>1901</v>
      </c>
      <c r="B348" s="154"/>
      <c r="C348" s="154"/>
      <c r="D348" s="154"/>
      <c r="E348" s="154">
        <v>17</v>
      </c>
      <c r="F348" s="154"/>
      <c r="G348" s="154"/>
      <c r="H348" s="154"/>
      <c r="I348" s="154"/>
      <c r="J348" s="154"/>
      <c r="K348" s="154"/>
      <c r="L348" s="144"/>
      <c r="M348" s="237"/>
      <c r="N348" s="129"/>
      <c r="O348" s="238"/>
      <c r="P348" s="67">
        <f>IF(E348=0,"",E348/D347)</f>
        <v>0.94444444444444442</v>
      </c>
      <c r="Q348" s="68">
        <v>20</v>
      </c>
      <c r="R348" s="245">
        <f t="shared" si="31"/>
        <v>0.86956521739130432</v>
      </c>
      <c r="S348" s="245">
        <f t="shared" si="32"/>
        <v>0.13043478260869568</v>
      </c>
    </row>
    <row r="349" spans="1:20" ht="15.75" customHeight="1" x14ac:dyDescent="0.25">
      <c r="A349" s="58">
        <v>1902</v>
      </c>
      <c r="B349" s="154"/>
      <c r="C349" s="154"/>
      <c r="D349" s="154"/>
      <c r="E349" s="154"/>
      <c r="F349" s="154">
        <v>13</v>
      </c>
      <c r="G349" s="154"/>
      <c r="H349" s="154"/>
      <c r="I349" s="154"/>
      <c r="J349" s="154"/>
      <c r="K349" s="154"/>
      <c r="L349" s="144"/>
      <c r="M349" s="237"/>
      <c r="N349" s="129"/>
      <c r="O349" s="238"/>
      <c r="P349" s="67">
        <f>IF(F349=0,"",F349/E348)</f>
        <v>0.76470588235294112</v>
      </c>
      <c r="Q349" s="68">
        <v>17</v>
      </c>
      <c r="R349" s="245">
        <f t="shared" si="31"/>
        <v>0.85</v>
      </c>
      <c r="S349" s="245">
        <f t="shared" si="32"/>
        <v>0.15000000000000002</v>
      </c>
    </row>
    <row r="350" spans="1:20" ht="15.75" customHeight="1" x14ac:dyDescent="0.25">
      <c r="A350" s="58">
        <v>2001</v>
      </c>
      <c r="B350" s="154"/>
      <c r="C350" s="154"/>
      <c r="D350" s="154"/>
      <c r="E350" s="154"/>
      <c r="F350" s="154"/>
      <c r="G350" s="154">
        <v>11</v>
      </c>
      <c r="H350" s="154"/>
      <c r="I350" s="154"/>
      <c r="J350" s="154"/>
      <c r="K350" s="154"/>
      <c r="L350" s="144"/>
      <c r="M350" s="237"/>
      <c r="N350" s="129"/>
      <c r="O350" s="238"/>
      <c r="P350" s="67">
        <f>IF(G350=0,"",G350/F349)</f>
        <v>0.84615384615384615</v>
      </c>
      <c r="Q350" s="68">
        <v>17</v>
      </c>
      <c r="R350" s="245">
        <f t="shared" si="31"/>
        <v>1</v>
      </c>
      <c r="S350" s="245">
        <f t="shared" si="32"/>
        <v>0</v>
      </c>
    </row>
    <row r="351" spans="1:20" ht="15.75" customHeight="1" x14ac:dyDescent="0.25">
      <c r="A351" s="58">
        <v>2002</v>
      </c>
      <c r="B351" s="154"/>
      <c r="C351" s="154"/>
      <c r="D351" s="154"/>
      <c r="E351" s="154"/>
      <c r="F351" s="154"/>
      <c r="G351" s="154"/>
      <c r="H351" s="154">
        <v>9</v>
      </c>
      <c r="I351" s="154"/>
      <c r="J351" s="154"/>
      <c r="K351" s="154"/>
      <c r="L351" s="144"/>
      <c r="M351" s="237"/>
      <c r="N351" s="129"/>
      <c r="O351" s="238"/>
      <c r="P351" s="67">
        <f>IF(H351=0,"",H351/G350)</f>
        <v>0.81818181818181823</v>
      </c>
      <c r="Q351" s="68">
        <v>15</v>
      </c>
      <c r="R351" s="245">
        <f t="shared" si="31"/>
        <v>0.88235294117647056</v>
      </c>
      <c r="S351" s="245">
        <f t="shared" si="32"/>
        <v>0.11764705882352944</v>
      </c>
    </row>
    <row r="352" spans="1:20" ht="15.75" customHeight="1" x14ac:dyDescent="0.25">
      <c r="A352" s="58">
        <v>2101</v>
      </c>
      <c r="B352" s="154"/>
      <c r="C352" s="154"/>
      <c r="D352" s="154"/>
      <c r="E352" s="154"/>
      <c r="F352" s="154"/>
      <c r="G352" s="154"/>
      <c r="H352" s="154"/>
      <c r="I352" s="154">
        <v>8</v>
      </c>
      <c r="J352" s="154"/>
      <c r="K352" s="154"/>
      <c r="L352" s="144"/>
      <c r="M352" s="237"/>
      <c r="N352" s="129"/>
      <c r="O352" s="238"/>
      <c r="P352" s="67">
        <f>IF(I352=0,"",I352/H351)</f>
        <v>0.88888888888888884</v>
      </c>
      <c r="Q352" s="68">
        <v>14</v>
      </c>
      <c r="R352" s="245">
        <f t="shared" si="31"/>
        <v>0.93333333333333335</v>
      </c>
      <c r="S352" s="245">
        <f t="shared" si="32"/>
        <v>6.6666666666666652E-2</v>
      </c>
    </row>
    <row r="353" spans="1:23" ht="15.75" customHeight="1" x14ac:dyDescent="0.25">
      <c r="A353" s="58">
        <v>2102</v>
      </c>
      <c r="B353" s="154"/>
      <c r="C353" s="154"/>
      <c r="D353" s="154"/>
      <c r="E353" s="154"/>
      <c r="F353" s="154"/>
      <c r="G353" s="154"/>
      <c r="H353" s="154"/>
      <c r="I353" s="154"/>
      <c r="J353" s="154">
        <v>7</v>
      </c>
      <c r="K353" s="154"/>
      <c r="L353" s="144">
        <v>1</v>
      </c>
      <c r="M353" s="237"/>
      <c r="N353" s="129"/>
      <c r="O353" s="238"/>
      <c r="P353" s="71">
        <f>IF(J353=0,"",J353/I352)</f>
        <v>0.875</v>
      </c>
      <c r="Q353" s="68">
        <v>13</v>
      </c>
      <c r="R353" s="71">
        <f t="shared" si="31"/>
        <v>0.9285714285714286</v>
      </c>
      <c r="S353" s="71">
        <f t="shared" si="32"/>
        <v>7.1428571428571397E-2</v>
      </c>
    </row>
    <row r="354" spans="1:23" ht="15.75" customHeight="1" x14ac:dyDescent="0.25">
      <c r="A354" s="58">
        <v>2201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>
        <v>5</v>
      </c>
      <c r="L354" s="144">
        <v>4</v>
      </c>
      <c r="M354" s="237"/>
      <c r="N354" s="129"/>
      <c r="O354" s="239"/>
      <c r="P354" s="105"/>
      <c r="Q354" s="68">
        <v>13</v>
      </c>
      <c r="R354" s="105"/>
      <c r="S354" s="253"/>
    </row>
    <row r="355" spans="1:23" ht="15.75" customHeight="1" x14ac:dyDescent="0.25">
      <c r="A355" s="58">
        <v>2202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>
        <v>2</v>
      </c>
      <c r="L355" s="144">
        <v>2</v>
      </c>
      <c r="M355" s="237"/>
      <c r="N355" s="129"/>
      <c r="O355" s="239"/>
      <c r="P355" s="247"/>
      <c r="Q355" s="109">
        <v>8</v>
      </c>
      <c r="R355" s="248"/>
      <c r="S355" s="247"/>
    </row>
    <row r="356" spans="1:23" ht="15.75" customHeight="1" x14ac:dyDescent="0.25">
      <c r="A356" s="58">
        <v>2301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>
        <v>2</v>
      </c>
      <c r="L356" s="144">
        <v>2</v>
      </c>
      <c r="M356" s="237"/>
      <c r="N356" s="129"/>
      <c r="O356" s="239"/>
      <c r="P356" s="247"/>
      <c r="Q356" s="109">
        <v>8</v>
      </c>
      <c r="R356" s="248"/>
      <c r="S356" s="247"/>
    </row>
    <row r="357" spans="1:23" ht="15.75" customHeight="1" x14ac:dyDescent="0.25">
      <c r="A357" s="58">
        <v>2302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>
        <v>1</v>
      </c>
      <c r="L357" s="144">
        <v>2</v>
      </c>
      <c r="M357" s="237"/>
      <c r="N357" s="129"/>
      <c r="O357" s="239"/>
      <c r="P357" s="247"/>
      <c r="Q357" s="202">
        <v>4</v>
      </c>
      <c r="R357" s="248"/>
      <c r="S357" s="247"/>
    </row>
    <row r="358" spans="1:23" ht="15.75" customHeight="1" x14ac:dyDescent="0.25">
      <c r="A358" s="58">
        <v>2401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>
        <v>1</v>
      </c>
      <c r="L358" s="144"/>
      <c r="M358" s="237"/>
      <c r="N358" s="129"/>
      <c r="O358" s="239"/>
      <c r="P358" s="129"/>
      <c r="Q358" s="204">
        <v>1</v>
      </c>
      <c r="R358" s="124"/>
      <c r="S358" s="247"/>
    </row>
    <row r="359" spans="1:23" ht="15.75" customHeight="1" x14ac:dyDescent="0.25">
      <c r="A359" s="58">
        <v>2402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44"/>
      <c r="M359" s="237"/>
      <c r="N359" s="129"/>
      <c r="O359" s="239"/>
      <c r="P359" s="197" t="s">
        <v>83</v>
      </c>
      <c r="Q359" s="203">
        <v>10</v>
      </c>
      <c r="R359" s="83">
        <f>L362</f>
        <v>11</v>
      </c>
      <c r="S359" s="199" t="s">
        <v>11</v>
      </c>
    </row>
    <row r="360" spans="1:23" ht="15.75" customHeight="1" x14ac:dyDescent="0.25">
      <c r="A360" s="58">
        <v>2501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44"/>
      <c r="M360" s="237"/>
      <c r="N360" s="129"/>
      <c r="O360" s="239"/>
      <c r="P360" s="198" t="s">
        <v>85</v>
      </c>
      <c r="Q360" s="86">
        <f>IF(Q359/B345=0,"",Q359/B345)</f>
        <v>0.15873015873015872</v>
      </c>
      <c r="R360" s="87">
        <f>IF(Q359/R359=0,"",Q359/R359)</f>
        <v>0.90909090909090906</v>
      </c>
      <c r="S360" s="200" t="s">
        <v>86</v>
      </c>
    </row>
    <row r="361" spans="1:23" ht="15.75" x14ac:dyDescent="0.25">
      <c r="A361" s="58">
        <v>2502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44"/>
      <c r="M361" s="240"/>
      <c r="N361" s="241"/>
      <c r="O361" s="242"/>
      <c r="P361" s="90"/>
      <c r="Q361" s="91"/>
      <c r="R361" s="91"/>
      <c r="S361" s="113"/>
    </row>
    <row r="362" spans="1:23" ht="18" x14ac:dyDescent="0.25">
      <c r="A362" s="28"/>
      <c r="B362" s="297" t="s">
        <v>111</v>
      </c>
      <c r="C362" s="297"/>
      <c r="D362" s="297"/>
      <c r="E362" s="297"/>
      <c r="F362" s="297"/>
      <c r="G362" s="297"/>
      <c r="H362" s="297"/>
      <c r="I362" s="297"/>
      <c r="J362" s="297"/>
      <c r="K362" s="297"/>
      <c r="L362" s="93">
        <f>SUM(L345:L358)</f>
        <v>11</v>
      </c>
      <c r="M362" s="94">
        <f>(SUM(L353:L354)/B345)</f>
        <v>7.9365079365079361E-2</v>
      </c>
      <c r="N362" s="94">
        <f>IF(L362=0,"",L362/B345)</f>
        <v>0.17460317460317459</v>
      </c>
      <c r="O362" s="94">
        <f>IF(L353=0,"",N362-M362)</f>
        <v>9.5238095238095233E-2</v>
      </c>
      <c r="P362" s="3"/>
      <c r="Q362" s="29"/>
      <c r="R362" s="22"/>
      <c r="S362" s="3"/>
    </row>
    <row r="363" spans="1:23" ht="12.75" customHeight="1" x14ac:dyDescent="0.2"/>
    <row r="364" spans="1:23" ht="12.75" customHeight="1" x14ac:dyDescent="0.2"/>
    <row r="365" spans="1:23" s="222" customFormat="1" ht="26.25" x14ac:dyDescent="0.4">
      <c r="A365" s="2"/>
      <c r="B365" s="307" t="s">
        <v>99</v>
      </c>
      <c r="C365" s="307"/>
      <c r="D365" s="307"/>
      <c r="E365" s="307"/>
      <c r="F365" s="307"/>
      <c r="G365" s="307"/>
      <c r="H365" s="307"/>
      <c r="I365" s="307"/>
      <c r="J365" s="307"/>
      <c r="K365" s="307"/>
      <c r="L365" s="226" t="s">
        <v>115</v>
      </c>
      <c r="M365" s="3"/>
      <c r="N365" s="29"/>
      <c r="O365" s="157" t="s">
        <v>138</v>
      </c>
      <c r="P365" s="29"/>
      <c r="Q365" s="29"/>
      <c r="R365" s="29"/>
      <c r="T365" s="104"/>
    </row>
    <row r="366" spans="1:23" ht="20.25" x14ac:dyDescent="0.2">
      <c r="A366" s="300" t="s">
        <v>10</v>
      </c>
      <c r="B366" s="301" t="s">
        <v>100</v>
      </c>
      <c r="C366" s="302"/>
      <c r="D366" s="302"/>
      <c r="E366" s="302"/>
      <c r="F366" s="302"/>
      <c r="G366" s="302"/>
      <c r="H366" s="302"/>
      <c r="I366" s="302"/>
      <c r="J366" s="302"/>
      <c r="K366" s="303"/>
      <c r="L366" s="338" t="s">
        <v>11</v>
      </c>
      <c r="M366" s="330" t="s">
        <v>3</v>
      </c>
      <c r="N366" s="330" t="s">
        <v>4</v>
      </c>
      <c r="O366" s="332" t="s">
        <v>5</v>
      </c>
      <c r="P366" s="330" t="s">
        <v>6</v>
      </c>
      <c r="Q366" s="328" t="s">
        <v>7</v>
      </c>
      <c r="R366" s="328" t="s">
        <v>8</v>
      </c>
      <c r="S366" s="296" t="s">
        <v>101</v>
      </c>
      <c r="T366" s="222"/>
      <c r="U366" s="104"/>
      <c r="V366" s="222"/>
      <c r="W366" s="222"/>
    </row>
    <row r="367" spans="1:23" ht="15.75" x14ac:dyDescent="0.25">
      <c r="A367" s="295"/>
      <c r="B367" s="58" t="s">
        <v>102</v>
      </c>
      <c r="C367" s="58" t="s">
        <v>103</v>
      </c>
      <c r="D367" s="58" t="s">
        <v>104</v>
      </c>
      <c r="E367" s="58" t="s">
        <v>105</v>
      </c>
      <c r="F367" s="58" t="s">
        <v>106</v>
      </c>
      <c r="G367" s="58" t="s">
        <v>107</v>
      </c>
      <c r="H367" s="58" t="s">
        <v>108</v>
      </c>
      <c r="I367" s="58" t="s">
        <v>109</v>
      </c>
      <c r="J367" s="58" t="s">
        <v>110</v>
      </c>
      <c r="K367" s="58" t="s">
        <v>135</v>
      </c>
      <c r="L367" s="339"/>
      <c r="M367" s="331"/>
      <c r="N367" s="331"/>
      <c r="O367" s="333"/>
      <c r="P367" s="331"/>
      <c r="Q367" s="329"/>
      <c r="R367" s="329"/>
      <c r="S367" s="295"/>
      <c r="T367" s="222"/>
      <c r="U367" s="104"/>
      <c r="V367" s="222"/>
      <c r="W367" s="222"/>
    </row>
    <row r="368" spans="1:23" ht="15.75" customHeight="1" x14ac:dyDescent="0.25">
      <c r="A368" s="58">
        <v>1801</v>
      </c>
      <c r="B368" s="154" t="s">
        <v>139</v>
      </c>
      <c r="C368" s="154"/>
      <c r="D368" s="154"/>
      <c r="E368" s="154"/>
      <c r="F368" s="154"/>
      <c r="G368" s="154"/>
      <c r="H368" s="154"/>
      <c r="I368" s="154"/>
      <c r="J368" s="154"/>
      <c r="K368" s="154"/>
      <c r="L368" s="144"/>
      <c r="M368" s="96"/>
      <c r="N368" s="97"/>
      <c r="O368" s="98"/>
      <c r="P368" s="99"/>
      <c r="Q368" s="63" t="str">
        <f>B368</f>
        <v>--</v>
      </c>
      <c r="R368" s="100"/>
      <c r="S368" s="99"/>
      <c r="T368" s="222"/>
      <c r="U368" s="104"/>
      <c r="V368" s="222"/>
      <c r="W368" s="222"/>
    </row>
    <row r="369" spans="1:23" ht="15.75" customHeight="1" x14ac:dyDescent="0.25">
      <c r="A369" s="58">
        <v>1802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44"/>
      <c r="M369" s="101"/>
      <c r="N369" s="102"/>
      <c r="O369" s="103"/>
      <c r="P369" s="116" t="str">
        <f>IF(D369=0,"",D369/B368)</f>
        <v/>
      </c>
      <c r="Q369" s="68"/>
      <c r="R369" s="117" t="str">
        <f t="shared" ref="R369:R376" si="33">IF(Q369=0,"",Q369/Q368)</f>
        <v/>
      </c>
      <c r="S369" s="117" t="str">
        <f t="shared" ref="S369:S376" si="34">IF(Q369=0,"",100%-R369)</f>
        <v/>
      </c>
      <c r="T369" s="222"/>
      <c r="U369" s="104"/>
      <c r="V369" s="222"/>
      <c r="W369" s="222"/>
    </row>
    <row r="370" spans="1:23" ht="15.75" customHeight="1" x14ac:dyDescent="0.25">
      <c r="A370" s="58">
        <v>1901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44"/>
      <c r="M370" s="101"/>
      <c r="N370" s="102"/>
      <c r="O370" s="103"/>
      <c r="P370" s="116" t="str">
        <f>IF(E370=0,"",E370/D369)</f>
        <v/>
      </c>
      <c r="Q370" s="68"/>
      <c r="R370" s="117" t="str">
        <f t="shared" si="33"/>
        <v/>
      </c>
      <c r="S370" s="117" t="str">
        <f t="shared" si="34"/>
        <v/>
      </c>
      <c r="T370" s="222"/>
      <c r="U370" s="70" t="e">
        <f>Q370/Q368</f>
        <v>#VALUE!</v>
      </c>
      <c r="V370" s="222"/>
      <c r="W370" s="222"/>
    </row>
    <row r="371" spans="1:23" ht="15.75" customHeight="1" x14ac:dyDescent="0.25">
      <c r="A371" s="58">
        <v>1902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44"/>
      <c r="M371" s="101"/>
      <c r="N371" s="102"/>
      <c r="O371" s="103"/>
      <c r="P371" s="116" t="str">
        <f>IF(F371=0,"",F371/E370)</f>
        <v/>
      </c>
      <c r="Q371" s="68"/>
      <c r="R371" s="117" t="str">
        <f t="shared" si="33"/>
        <v/>
      </c>
      <c r="S371" s="117" t="str">
        <f t="shared" si="34"/>
        <v/>
      </c>
      <c r="T371" s="222"/>
      <c r="U371" s="104"/>
      <c r="V371" s="222"/>
      <c r="W371" s="222"/>
    </row>
    <row r="372" spans="1:23" ht="15.75" customHeight="1" x14ac:dyDescent="0.25">
      <c r="A372" s="58">
        <v>2001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44"/>
      <c r="M372" s="101"/>
      <c r="N372" s="102"/>
      <c r="O372" s="103"/>
      <c r="P372" s="116" t="str">
        <f>IF(G372=0,"",G372/F371)</f>
        <v/>
      </c>
      <c r="Q372" s="68"/>
      <c r="R372" s="117" t="str">
        <f t="shared" si="33"/>
        <v/>
      </c>
      <c r="S372" s="117" t="str">
        <f t="shared" si="34"/>
        <v/>
      </c>
      <c r="T372" s="222"/>
      <c r="U372" s="222"/>
      <c r="V372" s="222"/>
      <c r="W372" s="222"/>
    </row>
    <row r="373" spans="1:23" ht="15.75" customHeight="1" x14ac:dyDescent="0.25">
      <c r="A373" s="58">
        <v>2002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44"/>
      <c r="M373" s="101"/>
      <c r="N373" s="102"/>
      <c r="O373" s="103"/>
      <c r="P373" s="116" t="str">
        <f>IF(H373=0,"",H373/G372)</f>
        <v/>
      </c>
      <c r="Q373" s="68"/>
      <c r="R373" s="117" t="str">
        <f t="shared" si="33"/>
        <v/>
      </c>
      <c r="S373" s="117" t="str">
        <f t="shared" si="34"/>
        <v/>
      </c>
      <c r="T373" s="222"/>
      <c r="U373" s="222"/>
      <c r="V373" s="222"/>
      <c r="W373" s="222"/>
    </row>
    <row r="374" spans="1:23" ht="15.75" customHeight="1" x14ac:dyDescent="0.25">
      <c r="A374" s="58">
        <v>2101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44"/>
      <c r="M374" s="101"/>
      <c r="N374" s="102"/>
      <c r="O374" s="103"/>
      <c r="P374" s="116" t="str">
        <f>IF(I374=0,"",I374/H373)</f>
        <v/>
      </c>
      <c r="Q374" s="68"/>
      <c r="R374" s="117" t="str">
        <f t="shared" si="33"/>
        <v/>
      </c>
      <c r="S374" s="117" t="str">
        <f t="shared" si="34"/>
        <v/>
      </c>
      <c r="T374" s="222"/>
      <c r="U374" s="222"/>
      <c r="V374" s="222"/>
      <c r="W374" s="222"/>
    </row>
    <row r="375" spans="1:23" ht="15.75" customHeight="1" x14ac:dyDescent="0.25">
      <c r="A375" s="58">
        <v>2102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44"/>
      <c r="M375" s="101"/>
      <c r="N375" s="102"/>
      <c r="O375" s="103"/>
      <c r="P375" s="116" t="str">
        <f>IF(J375=0,"",J375/I374)</f>
        <v/>
      </c>
      <c r="Q375" s="68"/>
      <c r="R375" s="117" t="str">
        <f t="shared" si="33"/>
        <v/>
      </c>
      <c r="S375" s="117" t="str">
        <f t="shared" si="34"/>
        <v/>
      </c>
      <c r="T375" s="222"/>
      <c r="U375" s="222"/>
      <c r="V375" s="222"/>
      <c r="W375" s="222"/>
    </row>
    <row r="376" spans="1:23" ht="15.75" customHeight="1" x14ac:dyDescent="0.25">
      <c r="A376" s="58">
        <v>2201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44"/>
      <c r="M376" s="101"/>
      <c r="N376" s="102"/>
      <c r="O376" s="103"/>
      <c r="P376" s="118" t="str">
        <f>IF(K376=0,"",K376/J375)</f>
        <v/>
      </c>
      <c r="Q376" s="68"/>
      <c r="R376" s="119" t="str">
        <f t="shared" si="33"/>
        <v/>
      </c>
      <c r="S376" s="119" t="str">
        <f t="shared" si="34"/>
        <v/>
      </c>
      <c r="T376" s="222"/>
      <c r="U376" s="222"/>
      <c r="V376" s="222"/>
      <c r="W376" s="222"/>
    </row>
    <row r="377" spans="1:23" ht="15.75" customHeight="1" x14ac:dyDescent="0.25">
      <c r="A377" s="58">
        <v>2202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44"/>
      <c r="M377" s="101"/>
      <c r="N377" s="102"/>
      <c r="O377" s="104"/>
      <c r="P377" s="105"/>
      <c r="Q377" s="68"/>
      <c r="R377" s="106"/>
      <c r="S377" s="107"/>
      <c r="T377" s="222"/>
      <c r="U377" s="222"/>
      <c r="V377" s="222"/>
      <c r="W377" s="222"/>
    </row>
    <row r="378" spans="1:23" ht="15.75" customHeight="1" x14ac:dyDescent="0.25">
      <c r="A378" s="58">
        <v>2301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44"/>
      <c r="M378" s="101"/>
      <c r="N378" s="102"/>
      <c r="O378" s="104"/>
      <c r="P378" s="108"/>
      <c r="Q378" s="109"/>
      <c r="R378" s="110"/>
      <c r="S378" s="108"/>
      <c r="T378" s="222"/>
      <c r="U378" s="222"/>
      <c r="V378" s="222"/>
      <c r="W378" s="222"/>
    </row>
    <row r="379" spans="1:23" ht="15.75" customHeight="1" x14ac:dyDescent="0.25">
      <c r="A379" s="58">
        <v>2302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44"/>
      <c r="M379" s="101"/>
      <c r="N379" s="102"/>
      <c r="O379" s="104"/>
      <c r="P379" s="108"/>
      <c r="Q379" s="109"/>
      <c r="R379" s="110"/>
      <c r="S379" s="108"/>
      <c r="T379" s="222"/>
      <c r="U379" s="222"/>
      <c r="V379" s="222"/>
      <c r="W379" s="222"/>
    </row>
    <row r="380" spans="1:23" ht="15.75" customHeight="1" x14ac:dyDescent="0.25">
      <c r="A380" s="58">
        <v>2401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44"/>
      <c r="M380" s="101"/>
      <c r="N380" s="102"/>
      <c r="O380" s="104"/>
      <c r="P380" s="108"/>
      <c r="Q380" s="109"/>
      <c r="R380" s="110"/>
      <c r="S380" s="108"/>
      <c r="T380" s="222"/>
      <c r="U380" s="222"/>
      <c r="V380" s="222"/>
      <c r="W380" s="222"/>
    </row>
    <row r="381" spans="1:23" ht="15.75" customHeight="1" x14ac:dyDescent="0.25">
      <c r="A381" s="58">
        <v>2402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44"/>
      <c r="M381" s="101"/>
      <c r="N381" s="102"/>
      <c r="O381" s="104"/>
      <c r="P381" s="102"/>
      <c r="Q381" s="104"/>
      <c r="R381" s="146"/>
      <c r="S381" s="108"/>
      <c r="T381" s="222"/>
      <c r="U381" s="222"/>
      <c r="V381" s="222"/>
      <c r="W381" s="222"/>
    </row>
    <row r="382" spans="1:23" ht="15.75" customHeight="1" x14ac:dyDescent="0.25">
      <c r="A382" s="58">
        <v>2501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44"/>
      <c r="M382" s="101"/>
      <c r="N382" s="102"/>
      <c r="O382" s="104"/>
      <c r="P382" s="197" t="s">
        <v>83</v>
      </c>
      <c r="Q382" s="82"/>
      <c r="R382" s="83" t="str">
        <f>IF(SUM(L374:L377)=0,"",SUM(L374:L377))</f>
        <v/>
      </c>
      <c r="S382" s="199" t="s">
        <v>11</v>
      </c>
      <c r="T382" s="222"/>
      <c r="U382" s="222"/>
      <c r="V382" s="222"/>
      <c r="W382" s="222"/>
    </row>
    <row r="383" spans="1:23" ht="15.75" customHeight="1" x14ac:dyDescent="0.25">
      <c r="A383" s="58">
        <v>2502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44"/>
      <c r="M383" s="101"/>
      <c r="N383" s="102"/>
      <c r="O383" s="104"/>
      <c r="P383" s="198" t="s">
        <v>85</v>
      </c>
      <c r="Q383" s="86" t="e">
        <f>IF(Q382/B368=0,"",Q382/B368)</f>
        <v>#VALUE!</v>
      </c>
      <c r="R383" s="87" t="e">
        <f>IF(Q382/R382=0,"",Q382/R382)</f>
        <v>#VALUE!</v>
      </c>
      <c r="S383" s="200" t="s">
        <v>86</v>
      </c>
      <c r="T383" s="222"/>
      <c r="U383" s="222"/>
      <c r="V383" s="222"/>
      <c r="W383" s="222"/>
    </row>
    <row r="384" spans="1:23" ht="15.75" x14ac:dyDescent="0.25">
      <c r="A384" s="58">
        <v>1601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44"/>
      <c r="M384" s="147"/>
      <c r="N384" s="148"/>
      <c r="O384" s="149"/>
      <c r="P384" s="90"/>
      <c r="Q384" s="91"/>
      <c r="R384" s="91"/>
      <c r="S384" s="113"/>
      <c r="T384" s="222"/>
      <c r="U384" s="222"/>
      <c r="V384" s="222"/>
      <c r="W384" s="222"/>
    </row>
    <row r="385" spans="1:23" ht="18" x14ac:dyDescent="0.25">
      <c r="A385" s="28"/>
      <c r="B385" s="297" t="s">
        <v>111</v>
      </c>
      <c r="C385" s="297"/>
      <c r="D385" s="297"/>
      <c r="E385" s="297"/>
      <c r="F385" s="297"/>
      <c r="G385" s="297"/>
      <c r="H385" s="297"/>
      <c r="I385" s="297"/>
      <c r="J385" s="297"/>
      <c r="K385" s="297"/>
      <c r="L385" s="93">
        <f>SUM(L368:L381)</f>
        <v>0</v>
      </c>
      <c r="M385" s="94" t="str">
        <f>IF(L376=0,"",L376/B368)</f>
        <v/>
      </c>
      <c r="N385" s="94" t="str">
        <f>IF(L385=0,"",L385/B368)</f>
        <v/>
      </c>
      <c r="O385" s="94" t="str">
        <f>IF(L376=0,"",N385-M385)</f>
        <v/>
      </c>
      <c r="P385" s="3"/>
      <c r="Q385" s="29"/>
      <c r="R385" s="22"/>
      <c r="S385" s="3"/>
      <c r="T385" s="222"/>
      <c r="U385" s="222"/>
      <c r="V385" s="222"/>
      <c r="W385" s="222"/>
    </row>
    <row r="386" spans="1:23" ht="12.75" customHeight="1" x14ac:dyDescent="0.2"/>
    <row r="387" spans="1:23" ht="12.75" customHeight="1" x14ac:dyDescent="0.2"/>
    <row r="388" spans="1:23" s="222" customFormat="1" ht="26.25" customHeight="1" x14ac:dyDescent="0.4">
      <c r="A388" s="2"/>
      <c r="B388" s="307" t="s">
        <v>99</v>
      </c>
      <c r="C388" s="307"/>
      <c r="D388" s="307"/>
      <c r="E388" s="307"/>
      <c r="F388" s="307"/>
      <c r="G388" s="307"/>
      <c r="H388" s="307"/>
      <c r="I388" s="307"/>
      <c r="J388" s="307"/>
      <c r="K388" s="307"/>
      <c r="L388" s="223" t="s">
        <v>116</v>
      </c>
      <c r="M388" s="57"/>
      <c r="N388" s="29"/>
      <c r="O388" s="3"/>
      <c r="P388" s="29"/>
      <c r="Q388" s="29"/>
      <c r="R388" s="29"/>
    </row>
    <row r="389" spans="1:23" ht="20.25" customHeight="1" x14ac:dyDescent="0.2">
      <c r="A389" s="300" t="s">
        <v>10</v>
      </c>
      <c r="B389" s="301" t="s">
        <v>100</v>
      </c>
      <c r="C389" s="302"/>
      <c r="D389" s="302"/>
      <c r="E389" s="302"/>
      <c r="F389" s="302"/>
      <c r="G389" s="302"/>
      <c r="H389" s="302"/>
      <c r="I389" s="302"/>
      <c r="J389" s="302"/>
      <c r="K389" s="303"/>
      <c r="L389" s="338" t="s">
        <v>11</v>
      </c>
      <c r="M389" s="330" t="s">
        <v>3</v>
      </c>
      <c r="N389" s="330" t="s">
        <v>4</v>
      </c>
      <c r="O389" s="332" t="s">
        <v>5</v>
      </c>
      <c r="P389" s="330" t="s">
        <v>6</v>
      </c>
      <c r="Q389" s="328" t="s">
        <v>7</v>
      </c>
      <c r="R389" s="328" t="s">
        <v>8</v>
      </c>
      <c r="S389" s="296" t="s">
        <v>101</v>
      </c>
    </row>
    <row r="390" spans="1:23" ht="15.75" customHeight="1" x14ac:dyDescent="0.25">
      <c r="A390" s="295"/>
      <c r="B390" s="58" t="s">
        <v>102</v>
      </c>
      <c r="C390" s="58" t="s">
        <v>103</v>
      </c>
      <c r="D390" s="58" t="s">
        <v>104</v>
      </c>
      <c r="E390" s="58" t="s">
        <v>105</v>
      </c>
      <c r="F390" s="58" t="s">
        <v>106</v>
      </c>
      <c r="G390" s="58" t="s">
        <v>107</v>
      </c>
      <c r="H390" s="58" t="s">
        <v>108</v>
      </c>
      <c r="I390" s="58" t="s">
        <v>109</v>
      </c>
      <c r="J390" s="58" t="s">
        <v>110</v>
      </c>
      <c r="K390" s="58" t="s">
        <v>135</v>
      </c>
      <c r="L390" s="339"/>
      <c r="M390" s="331"/>
      <c r="N390" s="331"/>
      <c r="O390" s="333"/>
      <c r="P390" s="331"/>
      <c r="Q390" s="329"/>
      <c r="R390" s="329"/>
      <c r="S390" s="295"/>
    </row>
    <row r="391" spans="1:23" ht="15.75" customHeight="1" x14ac:dyDescent="0.25">
      <c r="A391" s="58">
        <v>1802</v>
      </c>
      <c r="B391" s="154">
        <v>50</v>
      </c>
      <c r="C391" s="154"/>
      <c r="D391" s="154"/>
      <c r="E391" s="154"/>
      <c r="F391" s="154"/>
      <c r="G391" s="154"/>
      <c r="H391" s="154"/>
      <c r="I391" s="154"/>
      <c r="J391" s="154"/>
      <c r="K391" s="154"/>
      <c r="L391" s="144"/>
      <c r="M391" s="234"/>
      <c r="N391" s="235"/>
      <c r="O391" s="236"/>
      <c r="P391" s="243"/>
      <c r="Q391" s="63">
        <f>B391</f>
        <v>50</v>
      </c>
      <c r="R391" s="244"/>
      <c r="S391" s="243"/>
    </row>
    <row r="392" spans="1:23" ht="15.75" customHeight="1" x14ac:dyDescent="0.25">
      <c r="A392" s="58">
        <v>1901</v>
      </c>
      <c r="B392" s="154"/>
      <c r="C392" s="154">
        <v>37</v>
      </c>
      <c r="D392" s="154"/>
      <c r="E392" s="154"/>
      <c r="F392" s="154"/>
      <c r="G392" s="154"/>
      <c r="H392" s="154"/>
      <c r="I392" s="154"/>
      <c r="J392" s="154"/>
      <c r="K392" s="154"/>
      <c r="L392" s="144"/>
      <c r="M392" s="237"/>
      <c r="N392" s="129"/>
      <c r="O392" s="238"/>
      <c r="P392" s="67">
        <f>IF(C392=0,"",C392/B391)</f>
        <v>0.74</v>
      </c>
      <c r="Q392" s="68">
        <v>37</v>
      </c>
      <c r="R392" s="245">
        <f t="shared" ref="R392:R399" si="35">IF(Q392=0,"",Q392/Q391)</f>
        <v>0.74</v>
      </c>
      <c r="S392" s="245">
        <f t="shared" ref="S392:S399" si="36">IF(Q392=0,"",100%-R392)</f>
        <v>0.26</v>
      </c>
    </row>
    <row r="393" spans="1:23" ht="15.75" customHeight="1" x14ac:dyDescent="0.25">
      <c r="A393" s="58">
        <v>1902</v>
      </c>
      <c r="B393" s="154"/>
      <c r="C393" s="154"/>
      <c r="D393" s="154">
        <v>24</v>
      </c>
      <c r="E393" s="154"/>
      <c r="F393" s="154"/>
      <c r="G393" s="154"/>
      <c r="H393" s="154"/>
      <c r="I393" s="154"/>
      <c r="J393" s="154"/>
      <c r="K393" s="154"/>
      <c r="L393" s="144"/>
      <c r="M393" s="237"/>
      <c r="N393" s="129"/>
      <c r="O393" s="238"/>
      <c r="P393" s="67">
        <f>IF(D393=0,"",D393/C392)</f>
        <v>0.64864864864864868</v>
      </c>
      <c r="Q393" s="68">
        <v>35</v>
      </c>
      <c r="R393" s="245">
        <f t="shared" si="35"/>
        <v>0.94594594594594594</v>
      </c>
      <c r="S393" s="245">
        <f t="shared" si="36"/>
        <v>5.4054054054054057E-2</v>
      </c>
      <c r="T393" s="8">
        <f>Q393/Q391</f>
        <v>0.7</v>
      </c>
    </row>
    <row r="394" spans="1:23" ht="15.75" customHeight="1" x14ac:dyDescent="0.25">
      <c r="A394" s="58">
        <v>2001</v>
      </c>
      <c r="B394" s="154"/>
      <c r="C394" s="154"/>
      <c r="D394" s="154"/>
      <c r="E394" s="154">
        <v>18</v>
      </c>
      <c r="F394" s="154"/>
      <c r="G394" s="154"/>
      <c r="H394" s="154"/>
      <c r="I394" s="154"/>
      <c r="J394" s="154"/>
      <c r="K394" s="154"/>
      <c r="L394" s="144"/>
      <c r="M394" s="237"/>
      <c r="N394" s="129"/>
      <c r="O394" s="238"/>
      <c r="P394" s="67">
        <f>IF(E394=0,"",E394/D393)</f>
        <v>0.75</v>
      </c>
      <c r="Q394" s="68">
        <v>28</v>
      </c>
      <c r="R394" s="245">
        <f t="shared" si="35"/>
        <v>0.8</v>
      </c>
      <c r="S394" s="245">
        <f t="shared" si="36"/>
        <v>0.19999999999999996</v>
      </c>
    </row>
    <row r="395" spans="1:23" ht="15.75" customHeight="1" x14ac:dyDescent="0.25">
      <c r="A395" s="58">
        <v>2002</v>
      </c>
      <c r="B395" s="154"/>
      <c r="C395" s="154"/>
      <c r="D395" s="154"/>
      <c r="E395" s="154"/>
      <c r="F395" s="154">
        <v>17</v>
      </c>
      <c r="G395" s="154"/>
      <c r="H395" s="154"/>
      <c r="I395" s="154"/>
      <c r="J395" s="154"/>
      <c r="K395" s="154"/>
      <c r="L395" s="144">
        <v>1</v>
      </c>
      <c r="M395" s="237"/>
      <c r="N395" s="129"/>
      <c r="O395" s="238"/>
      <c r="P395" s="67">
        <f>IF(F395=0,"",F395/E394)</f>
        <v>0.94444444444444442</v>
      </c>
      <c r="Q395" s="68">
        <v>28</v>
      </c>
      <c r="R395" s="245">
        <f t="shared" si="35"/>
        <v>1</v>
      </c>
      <c r="S395" s="245">
        <f t="shared" si="36"/>
        <v>0</v>
      </c>
    </row>
    <row r="396" spans="1:23" ht="15.75" customHeight="1" x14ac:dyDescent="0.25">
      <c r="A396" s="58">
        <v>2101</v>
      </c>
      <c r="B396" s="154"/>
      <c r="C396" s="154"/>
      <c r="D396" s="154"/>
      <c r="E396" s="154"/>
      <c r="F396" s="154"/>
      <c r="G396" s="154">
        <v>17</v>
      </c>
      <c r="H396" s="154"/>
      <c r="I396" s="154"/>
      <c r="J396" s="154"/>
      <c r="K396" s="154"/>
      <c r="L396" s="144">
        <v>1</v>
      </c>
      <c r="M396" s="237"/>
      <c r="N396" s="129"/>
      <c r="O396" s="238"/>
      <c r="P396" s="67">
        <f>IF(G396=0,"",G396/F395)</f>
        <v>1</v>
      </c>
      <c r="Q396" s="68">
        <v>25</v>
      </c>
      <c r="R396" s="245">
        <f t="shared" si="35"/>
        <v>0.8928571428571429</v>
      </c>
      <c r="S396" s="245">
        <f t="shared" si="36"/>
        <v>0.1071428571428571</v>
      </c>
    </row>
    <row r="397" spans="1:23" ht="15.75" customHeight="1" x14ac:dyDescent="0.25">
      <c r="A397" s="58">
        <v>2102</v>
      </c>
      <c r="B397" s="154"/>
      <c r="C397" s="154"/>
      <c r="D397" s="154"/>
      <c r="E397" s="154"/>
      <c r="F397" s="154"/>
      <c r="G397" s="154"/>
      <c r="H397" s="154">
        <v>17</v>
      </c>
      <c r="I397" s="154"/>
      <c r="J397" s="154"/>
      <c r="K397" s="154"/>
      <c r="L397" s="144"/>
      <c r="M397" s="237"/>
      <c r="N397" s="129"/>
      <c r="O397" s="238"/>
      <c r="P397" s="67">
        <f>IF(H397=0,"",H397/G396)</f>
        <v>1</v>
      </c>
      <c r="Q397" s="68">
        <v>22</v>
      </c>
      <c r="R397" s="245">
        <f t="shared" si="35"/>
        <v>0.88</v>
      </c>
      <c r="S397" s="245">
        <f t="shared" si="36"/>
        <v>0.12</v>
      </c>
    </row>
    <row r="398" spans="1:23" ht="15.75" customHeight="1" x14ac:dyDescent="0.25">
      <c r="A398" s="58">
        <v>2201</v>
      </c>
      <c r="B398" s="154"/>
      <c r="C398" s="154"/>
      <c r="D398" s="154"/>
      <c r="E398" s="154"/>
      <c r="F398" s="154"/>
      <c r="G398" s="154"/>
      <c r="H398" s="154"/>
      <c r="I398" s="154">
        <v>12</v>
      </c>
      <c r="J398" s="154"/>
      <c r="K398" s="154"/>
      <c r="L398" s="144"/>
      <c r="M398" s="237"/>
      <c r="N398" s="129"/>
      <c r="O398" s="238"/>
      <c r="P398" s="67">
        <f>IF(I398=0,"",I398/H397)</f>
        <v>0.70588235294117652</v>
      </c>
      <c r="Q398" s="68">
        <v>22</v>
      </c>
      <c r="R398" s="245">
        <f t="shared" si="35"/>
        <v>1</v>
      </c>
      <c r="S398" s="245">
        <f t="shared" si="36"/>
        <v>0</v>
      </c>
    </row>
    <row r="399" spans="1:23" ht="15.75" customHeight="1" x14ac:dyDescent="0.25">
      <c r="A399" s="58">
        <v>2202</v>
      </c>
      <c r="B399" s="154"/>
      <c r="C399" s="154"/>
      <c r="D399" s="154"/>
      <c r="E399" s="154"/>
      <c r="F399" s="154"/>
      <c r="G399" s="154"/>
      <c r="H399" s="154"/>
      <c r="I399" s="154"/>
      <c r="J399" s="154">
        <v>9</v>
      </c>
      <c r="K399" s="154"/>
      <c r="L399" s="144"/>
      <c r="M399" s="237"/>
      <c r="N399" s="129"/>
      <c r="O399" s="238"/>
      <c r="P399" s="71">
        <f>IF(J399=0,"",J399/I398)</f>
        <v>0.75</v>
      </c>
      <c r="Q399" s="68">
        <v>22</v>
      </c>
      <c r="R399" s="71">
        <f t="shared" si="35"/>
        <v>1</v>
      </c>
      <c r="S399" s="71">
        <f t="shared" si="36"/>
        <v>0</v>
      </c>
    </row>
    <row r="400" spans="1:23" ht="15.75" customHeight="1" x14ac:dyDescent="0.25">
      <c r="A400" s="58">
        <v>2301</v>
      </c>
      <c r="B400" s="154"/>
      <c r="C400" s="154"/>
      <c r="D400" s="154"/>
      <c r="E400" s="154"/>
      <c r="F400" s="154"/>
      <c r="G400" s="154"/>
      <c r="H400" s="154"/>
      <c r="I400" s="154"/>
      <c r="J400" s="154"/>
      <c r="K400" s="154">
        <v>9</v>
      </c>
      <c r="L400" s="144">
        <v>8</v>
      </c>
      <c r="M400" s="237"/>
      <c r="N400" s="129"/>
      <c r="O400" s="239"/>
      <c r="P400" s="105"/>
      <c r="Q400" s="68">
        <v>21</v>
      </c>
      <c r="R400" s="105"/>
      <c r="S400" s="253"/>
    </row>
    <row r="401" spans="1:20" ht="15.75" customHeight="1" x14ac:dyDescent="0.25">
      <c r="A401" s="58">
        <v>2302</v>
      </c>
      <c r="B401" s="154"/>
      <c r="C401" s="154"/>
      <c r="D401" s="154"/>
      <c r="E401" s="154"/>
      <c r="F401" s="154"/>
      <c r="G401" s="154"/>
      <c r="H401" s="154"/>
      <c r="I401" s="154"/>
      <c r="J401" s="154"/>
      <c r="K401" s="154">
        <v>1</v>
      </c>
      <c r="L401" s="144">
        <v>1</v>
      </c>
      <c r="M401" s="237"/>
      <c r="N401" s="129"/>
      <c r="O401" s="239"/>
      <c r="P401" s="247"/>
      <c r="Q401" s="109">
        <v>12</v>
      </c>
      <c r="R401" s="248"/>
      <c r="S401" s="247"/>
    </row>
    <row r="402" spans="1:20" ht="15.75" customHeight="1" x14ac:dyDescent="0.25">
      <c r="A402" s="58">
        <v>2401</v>
      </c>
      <c r="B402" s="154"/>
      <c r="C402" s="154"/>
      <c r="D402" s="154"/>
      <c r="E402" s="154"/>
      <c r="F402" s="154"/>
      <c r="G402" s="154"/>
      <c r="H402" s="154"/>
      <c r="I402" s="154"/>
      <c r="J402" s="154"/>
      <c r="K402" s="154">
        <v>4</v>
      </c>
      <c r="L402" s="144">
        <v>3</v>
      </c>
      <c r="M402" s="237"/>
      <c r="N402" s="129"/>
      <c r="O402" s="239"/>
      <c r="P402" s="247"/>
      <c r="Q402" s="202">
        <v>11</v>
      </c>
      <c r="R402" s="248"/>
      <c r="S402" s="247"/>
    </row>
    <row r="403" spans="1:20" ht="15.75" customHeight="1" x14ac:dyDescent="0.25">
      <c r="A403" s="58">
        <v>2402</v>
      </c>
      <c r="B403" s="154"/>
      <c r="C403" s="154"/>
      <c r="D403" s="154"/>
      <c r="E403" s="154"/>
      <c r="F403" s="154"/>
      <c r="G403" s="154"/>
      <c r="H403" s="154"/>
      <c r="I403" s="154"/>
      <c r="J403" s="154"/>
      <c r="K403" s="154">
        <v>4</v>
      </c>
      <c r="L403" s="144">
        <v>1</v>
      </c>
      <c r="M403" s="237"/>
      <c r="N403" s="129"/>
      <c r="O403" s="239"/>
      <c r="P403" s="129"/>
      <c r="Q403" s="204">
        <v>6</v>
      </c>
      <c r="R403" s="124"/>
      <c r="S403" s="247"/>
    </row>
    <row r="404" spans="1:20" ht="15.75" customHeight="1" x14ac:dyDescent="0.25">
      <c r="A404" s="58">
        <v>2501</v>
      </c>
      <c r="B404" s="154"/>
      <c r="C404" s="154"/>
      <c r="D404" s="154"/>
      <c r="E404" s="154"/>
      <c r="F404" s="154"/>
      <c r="G404" s="154"/>
      <c r="H404" s="154"/>
      <c r="I404" s="154"/>
      <c r="J404" s="154"/>
      <c r="K404" s="154">
        <v>3</v>
      </c>
      <c r="L404" s="144">
        <v>3</v>
      </c>
      <c r="M404" s="237"/>
      <c r="N404" s="129"/>
      <c r="O404" s="239"/>
      <c r="P404" s="197" t="s">
        <v>83</v>
      </c>
      <c r="Q404" s="203">
        <v>18</v>
      </c>
      <c r="R404" s="111">
        <f>L407</f>
        <v>19</v>
      </c>
      <c r="S404" s="199" t="s">
        <v>11</v>
      </c>
    </row>
    <row r="405" spans="1:20" ht="15.75" customHeight="1" x14ac:dyDescent="0.25">
      <c r="A405" s="58">
        <v>2502</v>
      </c>
      <c r="B405" s="154"/>
      <c r="C405" s="154"/>
      <c r="D405" s="154"/>
      <c r="E405" s="154"/>
      <c r="F405" s="154"/>
      <c r="G405" s="154"/>
      <c r="H405" s="154"/>
      <c r="I405" s="154"/>
      <c r="J405" s="154"/>
      <c r="K405" s="154">
        <v>1</v>
      </c>
      <c r="L405" s="144">
        <v>1</v>
      </c>
      <c r="M405" s="237"/>
      <c r="N405" s="129"/>
      <c r="O405" s="239"/>
      <c r="P405" s="198" t="s">
        <v>85</v>
      </c>
      <c r="Q405" s="86">
        <f>IF(Q404/B391=0,"",Q404/B391)</f>
        <v>0.36</v>
      </c>
      <c r="R405" s="112">
        <f>IF(Q404/R404=0,"",Q404/R404)</f>
        <v>0.94736842105263153</v>
      </c>
      <c r="S405" s="200" t="s">
        <v>86</v>
      </c>
    </row>
    <row r="406" spans="1:20" ht="15.75" customHeight="1" x14ac:dyDescent="0.25">
      <c r="A406" s="58">
        <v>2601</v>
      </c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44"/>
      <c r="M406" s="240"/>
      <c r="N406" s="241"/>
      <c r="O406" s="242"/>
      <c r="P406" s="90"/>
      <c r="Q406" s="91"/>
      <c r="R406" s="91"/>
      <c r="S406" s="113"/>
    </row>
    <row r="407" spans="1:20" ht="18" x14ac:dyDescent="0.25">
      <c r="A407" s="28"/>
      <c r="B407" s="297" t="s">
        <v>111</v>
      </c>
      <c r="C407" s="297"/>
      <c r="D407" s="297"/>
      <c r="E407" s="297"/>
      <c r="F407" s="297"/>
      <c r="G407" s="297"/>
      <c r="H407" s="297"/>
      <c r="I407" s="297"/>
      <c r="J407" s="297"/>
      <c r="K407" s="297"/>
      <c r="L407" s="93">
        <f>SUM(L391:L405)</f>
        <v>19</v>
      </c>
      <c r="M407" s="94">
        <f>(SUM(L395:L400)/B391)</f>
        <v>0.2</v>
      </c>
      <c r="N407" s="94">
        <f>IF(L407=0,"",L407/B391)</f>
        <v>0.38</v>
      </c>
      <c r="O407" s="94">
        <f>IF(L400=0,"",N407-M407)</f>
        <v>0.18</v>
      </c>
      <c r="P407" s="3"/>
      <c r="Q407" s="29"/>
      <c r="R407" s="22"/>
      <c r="S407" s="3"/>
    </row>
    <row r="408" spans="1:20" ht="12.75" customHeight="1" x14ac:dyDescent="0.2"/>
    <row r="409" spans="1:20" ht="12.75" customHeight="1" x14ac:dyDescent="0.2"/>
    <row r="410" spans="1:20" ht="12.75" customHeight="1" x14ac:dyDescent="0.2"/>
    <row r="411" spans="1:20" s="222" customFormat="1" ht="26.25" x14ac:dyDescent="0.4">
      <c r="A411" s="2"/>
      <c r="B411" s="307" t="s">
        <v>99</v>
      </c>
      <c r="C411" s="307"/>
      <c r="D411" s="307"/>
      <c r="E411" s="307"/>
      <c r="F411" s="307"/>
      <c r="G411" s="307"/>
      <c r="H411" s="307"/>
      <c r="I411" s="307"/>
      <c r="J411" s="307"/>
      <c r="K411" s="307"/>
      <c r="L411" s="223" t="s">
        <v>117</v>
      </c>
      <c r="M411" s="57"/>
      <c r="N411" s="158" t="s">
        <v>140</v>
      </c>
      <c r="O411" s="3"/>
      <c r="P411" s="29"/>
      <c r="Q411" s="29"/>
      <c r="R411" s="29"/>
    </row>
    <row r="412" spans="1:20" ht="20.25" x14ac:dyDescent="0.2">
      <c r="A412" s="300" t="s">
        <v>10</v>
      </c>
      <c r="B412" s="301" t="s">
        <v>100</v>
      </c>
      <c r="C412" s="302"/>
      <c r="D412" s="302"/>
      <c r="E412" s="302"/>
      <c r="F412" s="302"/>
      <c r="G412" s="302"/>
      <c r="H412" s="302"/>
      <c r="I412" s="302"/>
      <c r="J412" s="302"/>
      <c r="K412" s="303"/>
      <c r="L412" s="338" t="s">
        <v>11</v>
      </c>
      <c r="M412" s="330" t="s">
        <v>3</v>
      </c>
      <c r="N412" s="330" t="s">
        <v>4</v>
      </c>
      <c r="O412" s="332" t="s">
        <v>5</v>
      </c>
      <c r="P412" s="330" t="s">
        <v>6</v>
      </c>
      <c r="Q412" s="328" t="s">
        <v>7</v>
      </c>
      <c r="R412" s="328" t="s">
        <v>8</v>
      </c>
      <c r="S412" s="296" t="s">
        <v>101</v>
      </c>
    </row>
    <row r="413" spans="1:20" ht="15.75" x14ac:dyDescent="0.25">
      <c r="A413" s="295"/>
      <c r="B413" s="58" t="s">
        <v>102</v>
      </c>
      <c r="C413" s="58" t="s">
        <v>103</v>
      </c>
      <c r="D413" s="58" t="s">
        <v>104</v>
      </c>
      <c r="E413" s="58" t="s">
        <v>105</v>
      </c>
      <c r="F413" s="58" t="s">
        <v>106</v>
      </c>
      <c r="G413" s="58" t="s">
        <v>107</v>
      </c>
      <c r="H413" s="58" t="s">
        <v>108</v>
      </c>
      <c r="I413" s="58" t="s">
        <v>109</v>
      </c>
      <c r="J413" s="58" t="s">
        <v>110</v>
      </c>
      <c r="K413" s="58" t="s">
        <v>135</v>
      </c>
      <c r="L413" s="339"/>
      <c r="M413" s="331"/>
      <c r="N413" s="331"/>
      <c r="O413" s="333"/>
      <c r="P413" s="331"/>
      <c r="Q413" s="329"/>
      <c r="R413" s="329"/>
      <c r="S413" s="295"/>
    </row>
    <row r="414" spans="1:20" ht="15.75" customHeight="1" x14ac:dyDescent="0.25">
      <c r="A414" s="58">
        <v>1901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44"/>
      <c r="M414" s="96"/>
      <c r="N414" s="97"/>
      <c r="O414" s="98"/>
      <c r="P414" s="99"/>
      <c r="Q414" s="63">
        <f>B414</f>
        <v>0</v>
      </c>
      <c r="R414" s="100"/>
      <c r="S414" s="99"/>
    </row>
    <row r="415" spans="1:20" ht="15.75" customHeight="1" x14ac:dyDescent="0.25">
      <c r="A415" s="58">
        <v>1902</v>
      </c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44"/>
      <c r="M415" s="101"/>
      <c r="N415" s="102"/>
      <c r="O415" s="103"/>
      <c r="P415" s="116" t="str">
        <f>IF(D415=0,"",D415/B414)</f>
        <v/>
      </c>
      <c r="Q415" s="68"/>
      <c r="R415" s="117" t="str">
        <f t="shared" ref="R415:R422" si="37">IF(Q415=0,"",Q415/Q414)</f>
        <v/>
      </c>
      <c r="S415" s="117" t="str">
        <f t="shared" ref="S415:S422" si="38">IF(Q415=0,"",100%-R415)</f>
        <v/>
      </c>
    </row>
    <row r="416" spans="1:20" ht="15.75" customHeight="1" x14ac:dyDescent="0.25">
      <c r="A416" s="58">
        <v>2001</v>
      </c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44"/>
      <c r="M416" s="101"/>
      <c r="N416" s="102"/>
      <c r="O416" s="103"/>
      <c r="P416" s="116" t="str">
        <f>IF(E416=0,"",E416/D415)</f>
        <v/>
      </c>
      <c r="Q416" s="68"/>
      <c r="R416" s="117" t="str">
        <f t="shared" si="37"/>
        <v/>
      </c>
      <c r="S416" s="117" t="str">
        <f t="shared" si="38"/>
        <v/>
      </c>
      <c r="T416" s="8" t="e">
        <f>Q416/Q414</f>
        <v>#DIV/0!</v>
      </c>
    </row>
    <row r="417" spans="1:19" ht="15.75" customHeight="1" x14ac:dyDescent="0.25">
      <c r="A417" s="58">
        <v>2002</v>
      </c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44"/>
      <c r="M417" s="101"/>
      <c r="N417" s="102"/>
      <c r="O417" s="103"/>
      <c r="P417" s="116" t="str">
        <f>IF(F417=0,"",F417/E416)</f>
        <v/>
      </c>
      <c r="Q417" s="68"/>
      <c r="R417" s="117" t="str">
        <f t="shared" si="37"/>
        <v/>
      </c>
      <c r="S417" s="117" t="str">
        <f t="shared" si="38"/>
        <v/>
      </c>
    </row>
    <row r="418" spans="1:19" ht="15.75" customHeight="1" x14ac:dyDescent="0.25">
      <c r="A418" s="58">
        <v>2101</v>
      </c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44"/>
      <c r="M418" s="101"/>
      <c r="N418" s="102"/>
      <c r="O418" s="103"/>
      <c r="P418" s="116" t="str">
        <f>IF(G418=0,"",G418/F417)</f>
        <v/>
      </c>
      <c r="Q418" s="68"/>
      <c r="R418" s="117" t="str">
        <f t="shared" si="37"/>
        <v/>
      </c>
      <c r="S418" s="117" t="str">
        <f t="shared" si="38"/>
        <v/>
      </c>
    </row>
    <row r="419" spans="1:19" ht="15.75" customHeight="1" x14ac:dyDescent="0.25">
      <c r="A419" s="58">
        <v>2102</v>
      </c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44"/>
      <c r="M419" s="101"/>
      <c r="N419" s="102"/>
      <c r="O419" s="103"/>
      <c r="P419" s="116" t="str">
        <f>IF(H419=0,"",H419/G418)</f>
        <v/>
      </c>
      <c r="Q419" s="68"/>
      <c r="R419" s="117" t="str">
        <f t="shared" si="37"/>
        <v/>
      </c>
      <c r="S419" s="117" t="str">
        <f t="shared" si="38"/>
        <v/>
      </c>
    </row>
    <row r="420" spans="1:19" ht="15.75" customHeight="1" x14ac:dyDescent="0.25">
      <c r="A420" s="58">
        <v>2201</v>
      </c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44"/>
      <c r="M420" s="101"/>
      <c r="N420" s="102"/>
      <c r="O420" s="103"/>
      <c r="P420" s="116" t="str">
        <f>IF(I420=0,"",I420/H419)</f>
        <v/>
      </c>
      <c r="Q420" s="68"/>
      <c r="R420" s="117" t="str">
        <f t="shared" si="37"/>
        <v/>
      </c>
      <c r="S420" s="117" t="str">
        <f t="shared" si="38"/>
        <v/>
      </c>
    </row>
    <row r="421" spans="1:19" ht="15.75" customHeight="1" x14ac:dyDescent="0.25">
      <c r="A421" s="58">
        <v>2202</v>
      </c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44"/>
      <c r="M421" s="101"/>
      <c r="N421" s="102"/>
      <c r="O421" s="103"/>
      <c r="P421" s="116" t="str">
        <f>IF(J421=0,"",J421/I420)</f>
        <v/>
      </c>
      <c r="Q421" s="68"/>
      <c r="R421" s="117" t="str">
        <f t="shared" si="37"/>
        <v/>
      </c>
      <c r="S421" s="117" t="str">
        <f t="shared" si="38"/>
        <v/>
      </c>
    </row>
    <row r="422" spans="1:19" ht="15.75" customHeight="1" x14ac:dyDescent="0.25">
      <c r="A422" s="58">
        <v>2301</v>
      </c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44"/>
      <c r="M422" s="101"/>
      <c r="N422" s="102"/>
      <c r="O422" s="103"/>
      <c r="P422" s="118" t="str">
        <f>IF(K422=0,"",K422/J421)</f>
        <v/>
      </c>
      <c r="Q422" s="68"/>
      <c r="R422" s="119" t="str">
        <f t="shared" si="37"/>
        <v/>
      </c>
      <c r="S422" s="119" t="str">
        <f t="shared" si="38"/>
        <v/>
      </c>
    </row>
    <row r="423" spans="1:19" ht="15.75" customHeight="1" x14ac:dyDescent="0.25">
      <c r="A423" s="58">
        <v>2302</v>
      </c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44"/>
      <c r="M423" s="101"/>
      <c r="N423" s="102"/>
      <c r="O423" s="104"/>
      <c r="P423" s="105"/>
      <c r="Q423" s="68"/>
      <c r="R423" s="106"/>
      <c r="S423" s="107"/>
    </row>
    <row r="424" spans="1:19" ht="15.75" customHeight="1" x14ac:dyDescent="0.25">
      <c r="A424" s="58">
        <v>2401</v>
      </c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44"/>
      <c r="M424" s="101"/>
      <c r="N424" s="102"/>
      <c r="O424" s="104"/>
      <c r="P424" s="108"/>
      <c r="Q424" s="109"/>
      <c r="R424" s="110"/>
      <c r="S424" s="108"/>
    </row>
    <row r="425" spans="1:19" ht="15.75" customHeight="1" x14ac:dyDescent="0.25">
      <c r="A425" s="58">
        <v>2402</v>
      </c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44"/>
      <c r="M425" s="101"/>
      <c r="N425" s="102"/>
      <c r="O425" s="104"/>
      <c r="P425" s="108"/>
      <c r="Q425" s="109"/>
      <c r="R425" s="110"/>
      <c r="S425" s="108"/>
    </row>
    <row r="426" spans="1:19" ht="15.75" customHeight="1" x14ac:dyDescent="0.25">
      <c r="A426" s="58">
        <v>2501</v>
      </c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44"/>
      <c r="M426" s="101"/>
      <c r="N426" s="102"/>
      <c r="O426" s="104"/>
      <c r="P426" s="102"/>
      <c r="Q426" s="104"/>
      <c r="R426" s="146"/>
      <c r="S426" s="108"/>
    </row>
    <row r="427" spans="1:19" ht="15.75" customHeight="1" x14ac:dyDescent="0.25">
      <c r="A427" s="58">
        <v>2502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44"/>
      <c r="M427" s="101"/>
      <c r="N427" s="102"/>
      <c r="O427" s="104"/>
      <c r="P427" s="197" t="s">
        <v>83</v>
      </c>
      <c r="Q427" s="82"/>
      <c r="R427" s="111" t="str">
        <f>IF(SUM(L420:L423)=0,"",SUM(L420:L423))</f>
        <v/>
      </c>
      <c r="S427" s="199" t="s">
        <v>11</v>
      </c>
    </row>
    <row r="428" spans="1:19" ht="15.75" customHeight="1" x14ac:dyDescent="0.25">
      <c r="A428" s="58">
        <v>2601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44"/>
      <c r="M428" s="101"/>
      <c r="N428" s="102"/>
      <c r="O428" s="104"/>
      <c r="P428" s="198" t="s">
        <v>85</v>
      </c>
      <c r="Q428" s="86" t="e">
        <f>IF(Q427/B414=0,"",Q427/B414)</f>
        <v>#DIV/0!</v>
      </c>
      <c r="R428" s="112" t="e">
        <f>IF(Q427/R427=0,"",Q427/R427)</f>
        <v>#VALUE!</v>
      </c>
      <c r="S428" s="200" t="s">
        <v>86</v>
      </c>
    </row>
    <row r="429" spans="1:19" ht="15.75" x14ac:dyDescent="0.25">
      <c r="A429" s="58">
        <v>2602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44"/>
      <c r="M429" s="147"/>
      <c r="N429" s="148"/>
      <c r="O429" s="149"/>
      <c r="P429" s="90"/>
      <c r="Q429" s="91"/>
      <c r="R429" s="91"/>
      <c r="S429" s="113"/>
    </row>
    <row r="430" spans="1:19" ht="18" x14ac:dyDescent="0.25">
      <c r="A430" s="28"/>
      <c r="B430" s="297" t="s">
        <v>111</v>
      </c>
      <c r="C430" s="297"/>
      <c r="D430" s="297"/>
      <c r="E430" s="297"/>
      <c r="F430" s="297"/>
      <c r="G430" s="297"/>
      <c r="H430" s="297"/>
      <c r="I430" s="297"/>
      <c r="J430" s="297"/>
      <c r="K430" s="297"/>
      <c r="L430" s="93">
        <f>SUM(L414:L426)</f>
        <v>0</v>
      </c>
      <c r="M430" s="94" t="str">
        <f>IF(L422=0,"",L422/B414)</f>
        <v/>
      </c>
      <c r="N430" s="94" t="str">
        <f>IF(L430=0,"",L430/B414)</f>
        <v/>
      </c>
      <c r="O430" s="94" t="str">
        <f>IF(L422=0,"",N430-M430)</f>
        <v/>
      </c>
      <c r="P430" s="3"/>
      <c r="Q430" s="29"/>
      <c r="R430" s="22"/>
      <c r="S430" s="3"/>
    </row>
    <row r="431" spans="1:19" ht="12.75" customHeight="1" x14ac:dyDescent="0.2"/>
    <row r="432" spans="1:19" ht="12.75" customHeight="1" x14ac:dyDescent="0.2"/>
    <row r="433" spans="1:20" s="222" customFormat="1" ht="26.25" x14ac:dyDescent="0.4">
      <c r="A433" s="2"/>
      <c r="B433" s="307" t="s">
        <v>99</v>
      </c>
      <c r="C433" s="307"/>
      <c r="D433" s="307"/>
      <c r="E433" s="307"/>
      <c r="F433" s="307"/>
      <c r="G433" s="307"/>
      <c r="H433" s="307"/>
      <c r="I433" s="307"/>
      <c r="J433" s="307"/>
      <c r="K433" s="307"/>
      <c r="L433" s="223" t="s">
        <v>118</v>
      </c>
      <c r="M433" s="57"/>
      <c r="N433" s="29"/>
      <c r="O433" s="3"/>
      <c r="P433" s="29"/>
      <c r="Q433" s="29"/>
      <c r="R433" s="29"/>
    </row>
    <row r="434" spans="1:20" ht="20.25" x14ac:dyDescent="0.2">
      <c r="A434" s="300" t="s">
        <v>10</v>
      </c>
      <c r="B434" s="301" t="s">
        <v>100</v>
      </c>
      <c r="C434" s="302"/>
      <c r="D434" s="302"/>
      <c r="E434" s="302"/>
      <c r="F434" s="302"/>
      <c r="G434" s="302"/>
      <c r="H434" s="302"/>
      <c r="I434" s="302"/>
      <c r="J434" s="302"/>
      <c r="K434" s="303"/>
      <c r="L434" s="338" t="s">
        <v>11</v>
      </c>
      <c r="M434" s="330" t="s">
        <v>3</v>
      </c>
      <c r="N434" s="330" t="s">
        <v>4</v>
      </c>
      <c r="O434" s="332" t="s">
        <v>5</v>
      </c>
      <c r="P434" s="330" t="s">
        <v>6</v>
      </c>
      <c r="Q434" s="328" t="s">
        <v>7</v>
      </c>
      <c r="R434" s="328" t="s">
        <v>8</v>
      </c>
      <c r="S434" s="296" t="s">
        <v>101</v>
      </c>
    </row>
    <row r="435" spans="1:20" ht="15.75" x14ac:dyDescent="0.25">
      <c r="A435" s="295"/>
      <c r="B435" s="58" t="s">
        <v>102</v>
      </c>
      <c r="C435" s="58" t="s">
        <v>103</v>
      </c>
      <c r="D435" s="58" t="s">
        <v>104</v>
      </c>
      <c r="E435" s="58" t="s">
        <v>105</v>
      </c>
      <c r="F435" s="58" t="s">
        <v>106</v>
      </c>
      <c r="G435" s="58" t="s">
        <v>107</v>
      </c>
      <c r="H435" s="58" t="s">
        <v>108</v>
      </c>
      <c r="I435" s="58" t="s">
        <v>109</v>
      </c>
      <c r="J435" s="58" t="s">
        <v>110</v>
      </c>
      <c r="K435" s="58" t="s">
        <v>135</v>
      </c>
      <c r="L435" s="339"/>
      <c r="M435" s="331"/>
      <c r="N435" s="331"/>
      <c r="O435" s="333"/>
      <c r="P435" s="331"/>
      <c r="Q435" s="329"/>
      <c r="R435" s="329"/>
      <c r="S435" s="295"/>
    </row>
    <row r="436" spans="1:20" ht="15.75" customHeight="1" x14ac:dyDescent="0.25">
      <c r="A436" s="58">
        <v>1902</v>
      </c>
      <c r="B436" s="154">
        <v>88</v>
      </c>
      <c r="C436" s="154"/>
      <c r="D436" s="154"/>
      <c r="E436" s="154"/>
      <c r="F436" s="154"/>
      <c r="G436" s="154"/>
      <c r="H436" s="154"/>
      <c r="I436" s="154"/>
      <c r="J436" s="154"/>
      <c r="K436" s="154"/>
      <c r="L436" s="144"/>
      <c r="M436" s="234"/>
      <c r="N436" s="235"/>
      <c r="O436" s="236"/>
      <c r="P436" s="243"/>
      <c r="Q436" s="63">
        <f>B436</f>
        <v>88</v>
      </c>
      <c r="R436" s="244"/>
      <c r="S436" s="243"/>
    </row>
    <row r="437" spans="1:20" ht="15.75" customHeight="1" x14ac:dyDescent="0.25">
      <c r="A437" s="58">
        <v>2001</v>
      </c>
      <c r="B437" s="154"/>
      <c r="C437" s="154">
        <v>59</v>
      </c>
      <c r="D437" s="154"/>
      <c r="E437" s="154"/>
      <c r="F437" s="154"/>
      <c r="G437" s="154"/>
      <c r="H437" s="154"/>
      <c r="I437" s="154"/>
      <c r="J437" s="154"/>
      <c r="K437" s="154"/>
      <c r="L437" s="144"/>
      <c r="M437" s="237"/>
      <c r="N437" s="129"/>
      <c r="O437" s="238"/>
      <c r="P437" s="67">
        <f>IF(C437=0,"",C437/B436)</f>
        <v>0.67045454545454541</v>
      </c>
      <c r="Q437" s="68">
        <v>59</v>
      </c>
      <c r="R437" s="245">
        <f t="shared" ref="R437:R445" si="39">IF(Q437=0,"",Q437/Q436)</f>
        <v>0.67045454545454541</v>
      </c>
      <c r="S437" s="245">
        <f t="shared" ref="S437:S445" si="40">IF(Q437=0,"",100%-R437)</f>
        <v>0.32954545454545459</v>
      </c>
    </row>
    <row r="438" spans="1:20" ht="15.75" customHeight="1" x14ac:dyDescent="0.25">
      <c r="A438" s="58">
        <v>2002</v>
      </c>
      <c r="B438" s="154"/>
      <c r="C438" s="154"/>
      <c r="D438" s="154">
        <v>43</v>
      </c>
      <c r="E438" s="154"/>
      <c r="F438" s="154"/>
      <c r="G438" s="154"/>
      <c r="H438" s="154"/>
      <c r="I438" s="154"/>
      <c r="J438" s="154"/>
      <c r="K438" s="154"/>
      <c r="L438" s="144"/>
      <c r="M438" s="237"/>
      <c r="N438" s="129"/>
      <c r="O438" s="238"/>
      <c r="P438" s="67">
        <f>IF(D438=0,"",D438/C437)</f>
        <v>0.72881355932203384</v>
      </c>
      <c r="Q438" s="68">
        <v>50</v>
      </c>
      <c r="R438" s="245">
        <f t="shared" si="39"/>
        <v>0.84745762711864403</v>
      </c>
      <c r="S438" s="245">
        <f t="shared" si="40"/>
        <v>0.15254237288135597</v>
      </c>
      <c r="T438" s="8">
        <f>Q438/Q436</f>
        <v>0.56818181818181823</v>
      </c>
    </row>
    <row r="439" spans="1:20" ht="15.75" customHeight="1" x14ac:dyDescent="0.25">
      <c r="A439" s="58">
        <v>2101</v>
      </c>
      <c r="B439" s="154"/>
      <c r="C439" s="154"/>
      <c r="D439" s="154"/>
      <c r="E439" s="154">
        <v>32</v>
      </c>
      <c r="F439" s="154"/>
      <c r="G439" s="154"/>
      <c r="H439" s="154"/>
      <c r="I439" s="154"/>
      <c r="J439" s="154"/>
      <c r="K439" s="154"/>
      <c r="L439" s="144"/>
      <c r="M439" s="237"/>
      <c r="N439" s="129"/>
      <c r="O439" s="238"/>
      <c r="P439" s="67">
        <f>IF(E439=0,"",E439/D438)</f>
        <v>0.7441860465116279</v>
      </c>
      <c r="Q439" s="68">
        <v>46</v>
      </c>
      <c r="R439" s="245">
        <f t="shared" si="39"/>
        <v>0.92</v>
      </c>
      <c r="S439" s="245">
        <f t="shared" si="40"/>
        <v>7.999999999999996E-2</v>
      </c>
    </row>
    <row r="440" spans="1:20" ht="15.75" customHeight="1" x14ac:dyDescent="0.25">
      <c r="A440" s="58">
        <v>2102</v>
      </c>
      <c r="B440" s="154"/>
      <c r="C440" s="154"/>
      <c r="D440" s="154"/>
      <c r="E440" s="154"/>
      <c r="F440" s="154">
        <v>26</v>
      </c>
      <c r="G440" s="154"/>
      <c r="H440" s="154"/>
      <c r="I440" s="154"/>
      <c r="J440" s="154"/>
      <c r="K440" s="154"/>
      <c r="L440" s="144"/>
      <c r="M440" s="237"/>
      <c r="N440" s="129"/>
      <c r="O440" s="238"/>
      <c r="P440" s="67">
        <f>IF(F440=0,"",F440/E439)</f>
        <v>0.8125</v>
      </c>
      <c r="Q440" s="68">
        <v>42</v>
      </c>
      <c r="R440" s="245">
        <f t="shared" si="39"/>
        <v>0.91304347826086951</v>
      </c>
      <c r="S440" s="245">
        <f t="shared" si="40"/>
        <v>8.6956521739130488E-2</v>
      </c>
    </row>
    <row r="441" spans="1:20" ht="15.75" customHeight="1" x14ac:dyDescent="0.25">
      <c r="A441" s="58">
        <v>2201</v>
      </c>
      <c r="B441" s="154"/>
      <c r="C441" s="154"/>
      <c r="D441" s="154"/>
      <c r="E441" s="154"/>
      <c r="F441" s="154"/>
      <c r="G441" s="154">
        <v>23</v>
      </c>
      <c r="H441" s="154"/>
      <c r="I441" s="154"/>
      <c r="J441" s="154"/>
      <c r="K441" s="154"/>
      <c r="L441" s="144"/>
      <c r="M441" s="237"/>
      <c r="N441" s="129"/>
      <c r="O441" s="238"/>
      <c r="P441" s="67">
        <f>IF(G441=0,"",G441/F440)</f>
        <v>0.88461538461538458</v>
      </c>
      <c r="Q441" s="68">
        <v>35</v>
      </c>
      <c r="R441" s="245">
        <f t="shared" si="39"/>
        <v>0.83333333333333337</v>
      </c>
      <c r="S441" s="245">
        <f t="shared" si="40"/>
        <v>0.16666666666666663</v>
      </c>
    </row>
    <row r="442" spans="1:20" ht="15.75" customHeight="1" x14ac:dyDescent="0.25">
      <c r="A442" s="58">
        <v>2202</v>
      </c>
      <c r="B442" s="154"/>
      <c r="C442" s="154"/>
      <c r="D442" s="154"/>
      <c r="E442" s="154"/>
      <c r="F442" s="154"/>
      <c r="G442" s="154"/>
      <c r="H442" s="154">
        <v>19</v>
      </c>
      <c r="I442" s="154"/>
      <c r="J442" s="154"/>
      <c r="K442" s="154"/>
      <c r="L442" s="144"/>
      <c r="M442" s="237"/>
      <c r="N442" s="129"/>
      <c r="O442" s="238"/>
      <c r="P442" s="67">
        <f>IF(H442=0,"",H442/G441)</f>
        <v>0.82608695652173914</v>
      </c>
      <c r="Q442" s="68">
        <v>32</v>
      </c>
      <c r="R442" s="245">
        <f t="shared" si="39"/>
        <v>0.91428571428571426</v>
      </c>
      <c r="S442" s="245">
        <f t="shared" si="40"/>
        <v>8.5714285714285743E-2</v>
      </c>
    </row>
    <row r="443" spans="1:20" ht="15.75" customHeight="1" x14ac:dyDescent="0.25">
      <c r="A443" s="58">
        <v>2301</v>
      </c>
      <c r="B443" s="154"/>
      <c r="C443" s="154"/>
      <c r="D443" s="154"/>
      <c r="E443" s="154"/>
      <c r="F443" s="154"/>
      <c r="G443" s="154"/>
      <c r="H443" s="154"/>
      <c r="I443" s="154">
        <v>19</v>
      </c>
      <c r="J443" s="154"/>
      <c r="K443" s="154"/>
      <c r="L443" s="144"/>
      <c r="M443" s="237"/>
      <c r="N443" s="129"/>
      <c r="O443" s="238"/>
      <c r="P443" s="67">
        <f>IF(I443=0,"",I443/H442)</f>
        <v>1</v>
      </c>
      <c r="Q443" s="68">
        <v>24</v>
      </c>
      <c r="R443" s="245">
        <f t="shared" si="39"/>
        <v>0.75</v>
      </c>
      <c r="S443" s="245">
        <f t="shared" si="40"/>
        <v>0.25</v>
      </c>
    </row>
    <row r="444" spans="1:20" ht="15.75" customHeight="1" x14ac:dyDescent="0.25">
      <c r="A444" s="58">
        <v>2302</v>
      </c>
      <c r="B444" s="154"/>
      <c r="C444" s="154"/>
      <c r="D444" s="154"/>
      <c r="E444" s="154"/>
      <c r="F444" s="154"/>
      <c r="G444" s="154"/>
      <c r="H444" s="154"/>
      <c r="I444" s="154"/>
      <c r="J444" s="154">
        <v>19</v>
      </c>
      <c r="K444" s="154"/>
      <c r="L444" s="144"/>
      <c r="M444" s="237"/>
      <c r="N444" s="129"/>
      <c r="O444" s="238"/>
      <c r="P444" s="71">
        <f>IF(J444=0,"",J444/I443)</f>
        <v>1</v>
      </c>
      <c r="Q444" s="68">
        <v>24</v>
      </c>
      <c r="R444" s="71">
        <f t="shared" si="39"/>
        <v>1</v>
      </c>
      <c r="S444" s="71">
        <f t="shared" si="40"/>
        <v>0</v>
      </c>
    </row>
    <row r="445" spans="1:20" ht="15.75" customHeight="1" x14ac:dyDescent="0.25">
      <c r="A445" s="58">
        <v>2401</v>
      </c>
      <c r="B445" s="154"/>
      <c r="C445" s="154"/>
      <c r="D445" s="154"/>
      <c r="E445" s="154"/>
      <c r="F445" s="154"/>
      <c r="G445" s="154"/>
      <c r="H445" s="154"/>
      <c r="I445" s="154"/>
      <c r="J445" s="154"/>
      <c r="K445" s="154">
        <v>18</v>
      </c>
      <c r="L445" s="144">
        <v>2</v>
      </c>
      <c r="M445" s="237"/>
      <c r="N445" s="129"/>
      <c r="O445" s="239"/>
      <c r="P445" s="71">
        <f>IF(K445=0,"",K445/J444)</f>
        <v>0.94736842105263153</v>
      </c>
      <c r="Q445" s="68">
        <v>22</v>
      </c>
      <c r="R445" s="71">
        <f t="shared" si="39"/>
        <v>0.91666666666666663</v>
      </c>
      <c r="S445" s="71">
        <f t="shared" si="40"/>
        <v>8.333333333333337E-2</v>
      </c>
    </row>
    <row r="446" spans="1:20" ht="15.75" customHeight="1" x14ac:dyDescent="0.25">
      <c r="A446" s="58">
        <v>2402</v>
      </c>
      <c r="B446" s="154"/>
      <c r="C446" s="154"/>
      <c r="D446" s="154"/>
      <c r="E446" s="154"/>
      <c r="F446" s="154"/>
      <c r="G446" s="154"/>
      <c r="H446" s="154"/>
      <c r="I446" s="154"/>
      <c r="J446" s="154"/>
      <c r="K446" s="154">
        <v>8</v>
      </c>
      <c r="L446" s="144">
        <v>7</v>
      </c>
      <c r="M446" s="237"/>
      <c r="N446" s="129"/>
      <c r="O446" s="239"/>
      <c r="P446" s="247"/>
      <c r="Q446" s="109">
        <v>19</v>
      </c>
      <c r="R446" s="248"/>
      <c r="S446" s="247"/>
    </row>
    <row r="447" spans="1:20" ht="15.75" customHeight="1" x14ac:dyDescent="0.25">
      <c r="A447" s="58">
        <v>2501</v>
      </c>
      <c r="B447" s="154"/>
      <c r="C447" s="154"/>
      <c r="D447" s="154"/>
      <c r="E447" s="154"/>
      <c r="F447" s="154"/>
      <c r="G447" s="154"/>
      <c r="H447" s="154"/>
      <c r="I447" s="154"/>
      <c r="J447" s="154"/>
      <c r="K447" s="154">
        <v>4</v>
      </c>
      <c r="L447" s="144">
        <v>4</v>
      </c>
      <c r="M447" s="237"/>
      <c r="N447" s="129"/>
      <c r="O447" s="239"/>
      <c r="P447" s="247"/>
      <c r="Q447" s="109">
        <v>11</v>
      </c>
      <c r="R447" s="248"/>
      <c r="S447" s="247"/>
    </row>
    <row r="448" spans="1:20" ht="15.75" customHeight="1" x14ac:dyDescent="0.25">
      <c r="A448" s="58">
        <v>2502</v>
      </c>
      <c r="B448" s="154"/>
      <c r="C448" s="154"/>
      <c r="D448" s="154"/>
      <c r="E448" s="154"/>
      <c r="F448" s="154"/>
      <c r="G448" s="154"/>
      <c r="H448" s="154"/>
      <c r="I448" s="154"/>
      <c r="J448" s="154"/>
      <c r="K448" s="154">
        <v>2</v>
      </c>
      <c r="L448" s="144">
        <v>4</v>
      </c>
      <c r="M448" s="237"/>
      <c r="N448" s="129"/>
      <c r="O448" s="239"/>
      <c r="P448" s="129"/>
      <c r="Q448" s="239"/>
      <c r="R448" s="124"/>
      <c r="S448" s="247"/>
    </row>
    <row r="449" spans="1:20" ht="15.75" customHeight="1" x14ac:dyDescent="0.25">
      <c r="A449" s="58">
        <v>2601</v>
      </c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44"/>
      <c r="M449" s="237"/>
      <c r="N449" s="129"/>
      <c r="O449" s="239"/>
      <c r="P449" s="197" t="s">
        <v>83</v>
      </c>
      <c r="Q449" s="82">
        <v>9</v>
      </c>
      <c r="R449" s="111">
        <f>L452</f>
        <v>17</v>
      </c>
      <c r="S449" s="199" t="s">
        <v>11</v>
      </c>
    </row>
    <row r="450" spans="1:20" ht="15.75" customHeight="1" x14ac:dyDescent="0.25">
      <c r="A450" s="58">
        <v>2602</v>
      </c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44"/>
      <c r="M450" s="237"/>
      <c r="N450" s="129"/>
      <c r="O450" s="239"/>
      <c r="P450" s="198" t="s">
        <v>85</v>
      </c>
      <c r="Q450" s="86">
        <f>IF(Q449/B436=0,"",Q449/B436)</f>
        <v>0.10227272727272728</v>
      </c>
      <c r="R450" s="112">
        <f>IF(Q449/R449=0,"",Q449/R449)</f>
        <v>0.52941176470588236</v>
      </c>
      <c r="S450" s="200" t="s">
        <v>86</v>
      </c>
    </row>
    <row r="451" spans="1:20" ht="15.75" x14ac:dyDescent="0.25">
      <c r="A451" s="58">
        <v>2701</v>
      </c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44"/>
      <c r="M451" s="240"/>
      <c r="N451" s="241"/>
      <c r="O451" s="242"/>
      <c r="P451" s="90"/>
      <c r="Q451" s="91"/>
      <c r="R451" s="91"/>
      <c r="S451" s="113"/>
    </row>
    <row r="452" spans="1:20" ht="18" x14ac:dyDescent="0.25">
      <c r="A452" s="28"/>
      <c r="B452" s="297" t="s">
        <v>111</v>
      </c>
      <c r="C452" s="297"/>
      <c r="D452" s="297"/>
      <c r="E452" s="297"/>
      <c r="F452" s="297"/>
      <c r="G452" s="297"/>
      <c r="H452" s="297"/>
      <c r="I452" s="297"/>
      <c r="J452" s="297"/>
      <c r="K452" s="297"/>
      <c r="L452" s="93">
        <f>SUM(L436:L448)</f>
        <v>17</v>
      </c>
      <c r="M452" s="94">
        <f>IF(L445=0,"",L445/B436)</f>
        <v>2.2727272727272728E-2</v>
      </c>
      <c r="N452" s="94">
        <f>IF(L452=0,"",L452/B436)</f>
        <v>0.19318181818181818</v>
      </c>
      <c r="O452" s="94">
        <f>IF(L445=0,"",N452-M452)</f>
        <v>0.17045454545454544</v>
      </c>
      <c r="P452" s="3"/>
      <c r="Q452" s="29"/>
      <c r="R452" s="22"/>
      <c r="S452" s="3"/>
    </row>
    <row r="453" spans="1:20" ht="12.75" customHeight="1" x14ac:dyDescent="0.2"/>
    <row r="454" spans="1:20" ht="12.75" customHeight="1" x14ac:dyDescent="0.2"/>
    <row r="455" spans="1:20" s="222" customFormat="1" ht="26.25" x14ac:dyDescent="0.4">
      <c r="A455" s="2"/>
      <c r="B455" s="307" t="s">
        <v>99</v>
      </c>
      <c r="C455" s="307"/>
      <c r="D455" s="307"/>
      <c r="E455" s="307"/>
      <c r="F455" s="307"/>
      <c r="G455" s="307"/>
      <c r="H455" s="307"/>
      <c r="I455" s="307"/>
      <c r="J455" s="307"/>
      <c r="K455" s="307"/>
      <c r="L455" s="223" t="s">
        <v>120</v>
      </c>
      <c r="M455" s="57"/>
      <c r="N455" s="29"/>
      <c r="O455" s="3"/>
      <c r="P455" s="29"/>
      <c r="Q455" s="29"/>
      <c r="R455" s="29"/>
    </row>
    <row r="456" spans="1:20" ht="20.25" x14ac:dyDescent="0.2">
      <c r="A456" s="300" t="s">
        <v>10</v>
      </c>
      <c r="B456" s="301" t="s">
        <v>100</v>
      </c>
      <c r="C456" s="302"/>
      <c r="D456" s="302"/>
      <c r="E456" s="302"/>
      <c r="F456" s="302"/>
      <c r="G456" s="302"/>
      <c r="H456" s="302"/>
      <c r="I456" s="302"/>
      <c r="J456" s="302"/>
      <c r="K456" s="303"/>
      <c r="L456" s="338" t="s">
        <v>11</v>
      </c>
      <c r="M456" s="330" t="s">
        <v>3</v>
      </c>
      <c r="N456" s="330" t="s">
        <v>4</v>
      </c>
      <c r="O456" s="332" t="s">
        <v>5</v>
      </c>
      <c r="P456" s="330" t="s">
        <v>6</v>
      </c>
      <c r="Q456" s="328" t="s">
        <v>7</v>
      </c>
      <c r="R456" s="328" t="s">
        <v>8</v>
      </c>
      <c r="S456" s="296" t="s">
        <v>101</v>
      </c>
    </row>
    <row r="457" spans="1:20" ht="15.75" x14ac:dyDescent="0.25">
      <c r="A457" s="295"/>
      <c r="B457" s="58" t="s">
        <v>102</v>
      </c>
      <c r="C457" s="58" t="s">
        <v>103</v>
      </c>
      <c r="D457" s="58" t="s">
        <v>104</v>
      </c>
      <c r="E457" s="58" t="s">
        <v>105</v>
      </c>
      <c r="F457" s="58" t="s">
        <v>106</v>
      </c>
      <c r="G457" s="58" t="s">
        <v>107</v>
      </c>
      <c r="H457" s="58" t="s">
        <v>108</v>
      </c>
      <c r="I457" s="58" t="s">
        <v>109</v>
      </c>
      <c r="J457" s="58" t="s">
        <v>110</v>
      </c>
      <c r="K457" s="58" t="s">
        <v>135</v>
      </c>
      <c r="L457" s="339"/>
      <c r="M457" s="331"/>
      <c r="N457" s="331"/>
      <c r="O457" s="333"/>
      <c r="P457" s="331"/>
      <c r="Q457" s="329"/>
      <c r="R457" s="329"/>
      <c r="S457" s="295"/>
    </row>
    <row r="458" spans="1:20" ht="15.75" customHeight="1" x14ac:dyDescent="0.25">
      <c r="A458" s="58">
        <v>2002</v>
      </c>
      <c r="B458" s="154">
        <v>45</v>
      </c>
      <c r="C458" s="154"/>
      <c r="D458" s="154"/>
      <c r="E458" s="154"/>
      <c r="F458" s="154"/>
      <c r="G458" s="154"/>
      <c r="H458" s="154"/>
      <c r="I458" s="154"/>
      <c r="J458" s="154"/>
      <c r="K458" s="154"/>
      <c r="L458" s="144"/>
      <c r="M458" s="234"/>
      <c r="N458" s="235"/>
      <c r="O458" s="236"/>
      <c r="P458" s="243"/>
      <c r="Q458" s="63">
        <f>B458</f>
        <v>45</v>
      </c>
      <c r="R458" s="244"/>
      <c r="S458" s="243"/>
    </row>
    <row r="459" spans="1:20" ht="15.75" customHeight="1" x14ac:dyDescent="0.25">
      <c r="A459" s="58">
        <v>2101</v>
      </c>
      <c r="B459" s="154"/>
      <c r="C459" s="154">
        <v>39</v>
      </c>
      <c r="D459" s="154"/>
      <c r="E459" s="154"/>
      <c r="F459" s="154"/>
      <c r="G459" s="154"/>
      <c r="H459" s="154"/>
      <c r="I459" s="154"/>
      <c r="J459" s="154"/>
      <c r="K459" s="154"/>
      <c r="L459" s="144"/>
      <c r="M459" s="237"/>
      <c r="N459" s="129"/>
      <c r="O459" s="238"/>
      <c r="P459" s="67">
        <f>IF(C459=0,"",C459/B458)</f>
        <v>0.8666666666666667</v>
      </c>
      <c r="Q459" s="68">
        <v>39</v>
      </c>
      <c r="R459" s="245">
        <f t="shared" ref="R459:R466" si="41">IF(Q459=0,"",Q459/Q458)</f>
        <v>0.8666666666666667</v>
      </c>
      <c r="S459" s="245">
        <f t="shared" ref="S459:S466" si="42">IF(Q459=0,"",100%-R459)</f>
        <v>0.1333333333333333</v>
      </c>
    </row>
    <row r="460" spans="1:20" ht="15.75" customHeight="1" x14ac:dyDescent="0.25">
      <c r="A460" s="58">
        <v>2102</v>
      </c>
      <c r="B460" s="154"/>
      <c r="C460" s="154"/>
      <c r="D460" s="154">
        <v>31</v>
      </c>
      <c r="E460" s="154"/>
      <c r="F460" s="154"/>
      <c r="G460" s="154"/>
      <c r="H460" s="154"/>
      <c r="I460" s="154"/>
      <c r="J460" s="154"/>
      <c r="K460" s="154"/>
      <c r="L460" s="144"/>
      <c r="M460" s="237"/>
      <c r="N460" s="129"/>
      <c r="O460" s="238"/>
      <c r="P460" s="67">
        <f>IF(D460=0,"",D460/C459)</f>
        <v>0.79487179487179482</v>
      </c>
      <c r="Q460" s="68">
        <v>34</v>
      </c>
      <c r="R460" s="245">
        <f t="shared" si="41"/>
        <v>0.87179487179487181</v>
      </c>
      <c r="S460" s="245">
        <f t="shared" si="42"/>
        <v>0.12820512820512819</v>
      </c>
      <c r="T460" s="8">
        <f>Q460/Q458</f>
        <v>0.75555555555555554</v>
      </c>
    </row>
    <row r="461" spans="1:20" ht="15.75" customHeight="1" x14ac:dyDescent="0.25">
      <c r="A461" s="58">
        <v>2201</v>
      </c>
      <c r="B461" s="154"/>
      <c r="C461" s="154"/>
      <c r="D461" s="154"/>
      <c r="E461" s="154">
        <v>25</v>
      </c>
      <c r="F461" s="154"/>
      <c r="G461" s="154"/>
      <c r="H461" s="154"/>
      <c r="I461" s="154"/>
      <c r="J461" s="154"/>
      <c r="K461" s="154"/>
      <c r="L461" s="144"/>
      <c r="M461" s="237"/>
      <c r="N461" s="129"/>
      <c r="O461" s="238"/>
      <c r="P461" s="67">
        <f>IF(E461=0,"",E461/D460)</f>
        <v>0.80645161290322576</v>
      </c>
      <c r="Q461" s="68">
        <v>34</v>
      </c>
      <c r="R461" s="245">
        <f t="shared" si="41"/>
        <v>1</v>
      </c>
      <c r="S461" s="245">
        <f t="shared" si="42"/>
        <v>0</v>
      </c>
    </row>
    <row r="462" spans="1:20" ht="15.75" customHeight="1" x14ac:dyDescent="0.25">
      <c r="A462" s="58">
        <v>2202</v>
      </c>
      <c r="B462" s="154"/>
      <c r="C462" s="154"/>
      <c r="D462" s="154"/>
      <c r="E462" s="154"/>
      <c r="F462" s="154">
        <v>19</v>
      </c>
      <c r="G462" s="154"/>
      <c r="H462" s="154"/>
      <c r="I462" s="154"/>
      <c r="J462" s="154"/>
      <c r="K462" s="154"/>
      <c r="L462" s="144"/>
      <c r="M462" s="237"/>
      <c r="N462" s="129"/>
      <c r="O462" s="238"/>
      <c r="P462" s="67">
        <f>IF(F462=0,"",F462/E461)</f>
        <v>0.76</v>
      </c>
      <c r="Q462" s="68">
        <v>30</v>
      </c>
      <c r="R462" s="245">
        <f t="shared" si="41"/>
        <v>0.88235294117647056</v>
      </c>
      <c r="S462" s="245">
        <f t="shared" si="42"/>
        <v>0.11764705882352944</v>
      </c>
    </row>
    <row r="463" spans="1:20" ht="15.75" customHeight="1" x14ac:dyDescent="0.25">
      <c r="A463" s="58">
        <v>2301</v>
      </c>
      <c r="B463" s="154"/>
      <c r="C463" s="154"/>
      <c r="D463" s="154"/>
      <c r="E463" s="154"/>
      <c r="F463" s="154"/>
      <c r="G463" s="154">
        <v>19</v>
      </c>
      <c r="H463" s="154"/>
      <c r="I463" s="154"/>
      <c r="J463" s="154"/>
      <c r="K463" s="154"/>
      <c r="L463" s="144"/>
      <c r="M463" s="237"/>
      <c r="N463" s="129"/>
      <c r="O463" s="238"/>
      <c r="P463" s="67">
        <f>IF(G463=0,"",G463/F462)</f>
        <v>1</v>
      </c>
      <c r="Q463" s="68">
        <v>29</v>
      </c>
      <c r="R463" s="245">
        <f t="shared" si="41"/>
        <v>0.96666666666666667</v>
      </c>
      <c r="S463" s="245">
        <f t="shared" si="42"/>
        <v>3.3333333333333326E-2</v>
      </c>
    </row>
    <row r="464" spans="1:20" ht="15.75" customHeight="1" x14ac:dyDescent="0.25">
      <c r="A464" s="58">
        <v>2302</v>
      </c>
      <c r="B464" s="154"/>
      <c r="C464" s="154"/>
      <c r="D464" s="154"/>
      <c r="E464" s="154"/>
      <c r="F464" s="154"/>
      <c r="G464" s="154"/>
      <c r="H464" s="154">
        <v>19</v>
      </c>
      <c r="I464" s="154"/>
      <c r="J464" s="154"/>
      <c r="K464" s="154"/>
      <c r="L464" s="144"/>
      <c r="M464" s="237"/>
      <c r="N464" s="129"/>
      <c r="O464" s="238"/>
      <c r="P464" s="67">
        <f>IF(H464=0,"",H464/G463)</f>
        <v>1</v>
      </c>
      <c r="Q464" s="68">
        <v>27</v>
      </c>
      <c r="R464" s="245">
        <f t="shared" si="41"/>
        <v>0.93103448275862066</v>
      </c>
      <c r="S464" s="245">
        <f t="shared" si="42"/>
        <v>6.8965517241379337E-2</v>
      </c>
    </row>
    <row r="465" spans="1:20" ht="15.75" customHeight="1" x14ac:dyDescent="0.25">
      <c r="A465" s="58">
        <v>2401</v>
      </c>
      <c r="B465" s="154"/>
      <c r="C465" s="154"/>
      <c r="D465" s="154"/>
      <c r="E465" s="154"/>
      <c r="F465" s="154"/>
      <c r="G465" s="154"/>
      <c r="H465" s="154"/>
      <c r="I465" s="154">
        <v>10</v>
      </c>
      <c r="J465" s="154"/>
      <c r="K465" s="154"/>
      <c r="L465" s="144"/>
      <c r="M465" s="237"/>
      <c r="N465" s="129"/>
      <c r="O465" s="238"/>
      <c r="P465" s="67">
        <f>IF(I465=0,"",I465/H464)</f>
        <v>0.52631578947368418</v>
      </c>
      <c r="Q465" s="68">
        <v>25</v>
      </c>
      <c r="R465" s="245">
        <f t="shared" si="41"/>
        <v>0.92592592592592593</v>
      </c>
      <c r="S465" s="245">
        <f t="shared" si="42"/>
        <v>7.407407407407407E-2</v>
      </c>
    </row>
    <row r="466" spans="1:20" ht="15.75" customHeight="1" x14ac:dyDescent="0.25">
      <c r="A466" s="58">
        <v>2402</v>
      </c>
      <c r="B466" s="154"/>
      <c r="C466" s="154"/>
      <c r="D466" s="154"/>
      <c r="E466" s="154"/>
      <c r="F466" s="154"/>
      <c r="G466" s="154"/>
      <c r="H466" s="154"/>
      <c r="I466" s="154"/>
      <c r="J466" s="154">
        <v>7</v>
      </c>
      <c r="K466" s="154"/>
      <c r="L466" s="144"/>
      <c r="M466" s="237"/>
      <c r="N466" s="129"/>
      <c r="O466" s="238"/>
      <c r="P466" s="71">
        <f>IF(J466=0,"",J466/I465)</f>
        <v>0.7</v>
      </c>
      <c r="Q466" s="68">
        <v>23</v>
      </c>
      <c r="R466" s="71">
        <f t="shared" si="41"/>
        <v>0.92</v>
      </c>
      <c r="S466" s="71">
        <f t="shared" si="42"/>
        <v>7.999999999999996E-2</v>
      </c>
    </row>
    <row r="467" spans="1:20" ht="15.75" customHeight="1" x14ac:dyDescent="0.25">
      <c r="A467" s="58">
        <v>2501</v>
      </c>
      <c r="B467" s="154"/>
      <c r="C467" s="154"/>
      <c r="D467" s="154"/>
      <c r="E467" s="154"/>
      <c r="F467" s="154"/>
      <c r="G467" s="154"/>
      <c r="H467" s="154"/>
      <c r="I467" s="154"/>
      <c r="J467" s="154"/>
      <c r="K467" s="154">
        <v>5</v>
      </c>
      <c r="L467" s="144">
        <v>5</v>
      </c>
      <c r="M467" s="237"/>
      <c r="N467" s="129"/>
      <c r="O467" s="239"/>
      <c r="P467" s="129"/>
      <c r="Q467" s="68">
        <v>22</v>
      </c>
      <c r="R467" s="129"/>
      <c r="S467" s="246"/>
    </row>
    <row r="468" spans="1:20" ht="15.75" customHeight="1" x14ac:dyDescent="0.25">
      <c r="A468" s="58">
        <v>2502</v>
      </c>
      <c r="B468" s="154"/>
      <c r="C468" s="154"/>
      <c r="D468" s="154"/>
      <c r="E468" s="154"/>
      <c r="F468" s="154"/>
      <c r="G468" s="154"/>
      <c r="H468" s="154"/>
      <c r="I468" s="154"/>
      <c r="J468" s="154"/>
      <c r="K468" s="154">
        <v>1</v>
      </c>
      <c r="L468" s="144"/>
      <c r="M468" s="237"/>
      <c r="N468" s="129"/>
      <c r="O468" s="239"/>
      <c r="P468" s="247"/>
      <c r="Q468" s="109">
        <v>17</v>
      </c>
      <c r="R468" s="248"/>
      <c r="S468" s="247"/>
    </row>
    <row r="469" spans="1:20" ht="15.75" customHeight="1" x14ac:dyDescent="0.25">
      <c r="A469" s="58">
        <v>2601</v>
      </c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44"/>
      <c r="M469" s="237"/>
      <c r="N469" s="129"/>
      <c r="O469" s="239"/>
      <c r="P469" s="247"/>
      <c r="Q469" s="109"/>
      <c r="R469" s="248"/>
      <c r="S469" s="247"/>
    </row>
    <row r="470" spans="1:20" ht="15.75" customHeight="1" x14ac:dyDescent="0.25">
      <c r="A470" s="58">
        <v>2602</v>
      </c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44"/>
      <c r="M470" s="237"/>
      <c r="N470" s="129"/>
      <c r="O470" s="239"/>
      <c r="P470" s="129"/>
      <c r="Q470" s="239"/>
      <c r="R470" s="124"/>
      <c r="S470" s="247"/>
    </row>
    <row r="471" spans="1:20" ht="15.75" customHeight="1" x14ac:dyDescent="0.25">
      <c r="A471" s="58">
        <v>2701</v>
      </c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44"/>
      <c r="M471" s="237"/>
      <c r="N471" s="129"/>
      <c r="O471" s="239"/>
      <c r="P471" s="197" t="s">
        <v>83</v>
      </c>
      <c r="Q471" s="82">
        <v>3</v>
      </c>
      <c r="R471" s="111">
        <f>IF(SUM(L464:L467)=0,"",SUM(L464:L467))</f>
        <v>5</v>
      </c>
      <c r="S471" s="199" t="s">
        <v>11</v>
      </c>
    </row>
    <row r="472" spans="1:20" ht="15.75" customHeight="1" x14ac:dyDescent="0.25">
      <c r="A472" s="58">
        <v>2702</v>
      </c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44"/>
      <c r="M472" s="237"/>
      <c r="N472" s="129"/>
      <c r="O472" s="239"/>
      <c r="P472" s="198" t="s">
        <v>85</v>
      </c>
      <c r="Q472" s="86">
        <f>IF(Q471/B458=0,"",Q471/B458)</f>
        <v>6.6666666666666666E-2</v>
      </c>
      <c r="R472" s="112">
        <f>IF(Q471/R471=0,"",Q471/R471)</f>
        <v>0.6</v>
      </c>
      <c r="S472" s="200" t="s">
        <v>86</v>
      </c>
    </row>
    <row r="473" spans="1:20" ht="15.75" x14ac:dyDescent="0.25">
      <c r="A473" s="58">
        <v>2801</v>
      </c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44"/>
      <c r="M473" s="240"/>
      <c r="N473" s="241"/>
      <c r="O473" s="242"/>
      <c r="P473" s="90"/>
      <c r="Q473" s="91"/>
      <c r="R473" s="91"/>
      <c r="S473" s="113"/>
    </row>
    <row r="474" spans="1:20" ht="18" x14ac:dyDescent="0.25">
      <c r="A474" s="28"/>
      <c r="B474" s="297" t="s">
        <v>111</v>
      </c>
      <c r="C474" s="297"/>
      <c r="D474" s="297"/>
      <c r="E474" s="297"/>
      <c r="F474" s="297"/>
      <c r="G474" s="297"/>
      <c r="H474" s="297"/>
      <c r="I474" s="297"/>
      <c r="J474" s="297"/>
      <c r="K474" s="297"/>
      <c r="L474" s="93">
        <f>SUM(L458:L470)</f>
        <v>5</v>
      </c>
      <c r="M474" s="94">
        <f>L467/B458</f>
        <v>0.1111111111111111</v>
      </c>
      <c r="N474" s="94">
        <f>IF(L474=0,"",L474/B458)</f>
        <v>0.1111111111111111</v>
      </c>
      <c r="O474" s="94">
        <f>N474-M474</f>
        <v>0</v>
      </c>
      <c r="P474" s="3"/>
      <c r="Q474" s="29"/>
      <c r="R474" s="22"/>
      <c r="S474" s="3"/>
    </row>
    <row r="475" spans="1:20" ht="12.75" customHeight="1" x14ac:dyDescent="0.2"/>
    <row r="476" spans="1:20" ht="12.75" customHeight="1" x14ac:dyDescent="0.2"/>
    <row r="477" spans="1:20" s="222" customFormat="1" ht="26.25" x14ac:dyDescent="0.4">
      <c r="A477" s="2"/>
      <c r="B477" s="307" t="s">
        <v>99</v>
      </c>
      <c r="C477" s="307"/>
      <c r="D477" s="307"/>
      <c r="E477" s="307"/>
      <c r="F477" s="307"/>
      <c r="G477" s="307"/>
      <c r="H477" s="307"/>
      <c r="I477" s="307"/>
      <c r="J477" s="307"/>
      <c r="K477" s="307"/>
      <c r="L477" s="223" t="s">
        <v>122</v>
      </c>
      <c r="M477" s="57"/>
      <c r="N477" s="29"/>
      <c r="O477" s="3"/>
      <c r="P477" s="29"/>
      <c r="Q477" s="29"/>
      <c r="R477" s="29"/>
      <c r="S477" s="120"/>
      <c r="T477" s="120"/>
    </row>
    <row r="478" spans="1:20" ht="20.25" x14ac:dyDescent="0.2">
      <c r="A478" s="300" t="s">
        <v>10</v>
      </c>
      <c r="B478" s="301" t="s">
        <v>100</v>
      </c>
      <c r="C478" s="302"/>
      <c r="D478" s="302"/>
      <c r="E478" s="302"/>
      <c r="F478" s="302"/>
      <c r="G478" s="302"/>
      <c r="H478" s="302"/>
      <c r="I478" s="302"/>
      <c r="J478" s="302"/>
      <c r="K478" s="303"/>
      <c r="L478" s="338" t="s">
        <v>11</v>
      </c>
      <c r="M478" s="330" t="s">
        <v>3</v>
      </c>
      <c r="N478" s="330" t="s">
        <v>4</v>
      </c>
      <c r="O478" s="332" t="s">
        <v>5</v>
      </c>
      <c r="P478" s="330" t="s">
        <v>6</v>
      </c>
      <c r="Q478" s="328" t="s">
        <v>7</v>
      </c>
      <c r="R478" s="328" t="s">
        <v>8</v>
      </c>
      <c r="S478" s="296" t="s">
        <v>101</v>
      </c>
      <c r="T478" s="120"/>
    </row>
    <row r="479" spans="1:20" ht="15.75" x14ac:dyDescent="0.25">
      <c r="A479" s="295"/>
      <c r="B479" s="58" t="s">
        <v>102</v>
      </c>
      <c r="C479" s="58" t="s">
        <v>103</v>
      </c>
      <c r="D479" s="58" t="s">
        <v>104</v>
      </c>
      <c r="E479" s="58" t="s">
        <v>105</v>
      </c>
      <c r="F479" s="58" t="s">
        <v>106</v>
      </c>
      <c r="G479" s="58" t="s">
        <v>107</v>
      </c>
      <c r="H479" s="58" t="s">
        <v>108</v>
      </c>
      <c r="I479" s="58" t="s">
        <v>109</v>
      </c>
      <c r="J479" s="58" t="s">
        <v>110</v>
      </c>
      <c r="K479" s="58" t="s">
        <v>135</v>
      </c>
      <c r="L479" s="339"/>
      <c r="M479" s="331"/>
      <c r="N479" s="331"/>
      <c r="O479" s="333"/>
      <c r="P479" s="331"/>
      <c r="Q479" s="329"/>
      <c r="R479" s="329"/>
      <c r="S479" s="295"/>
      <c r="T479" s="120"/>
    </row>
    <row r="480" spans="1:20" ht="15.75" x14ac:dyDescent="0.25">
      <c r="A480" s="58">
        <v>2102</v>
      </c>
      <c r="B480" s="154">
        <v>52</v>
      </c>
      <c r="C480" s="154"/>
      <c r="D480" s="154"/>
      <c r="E480" s="154"/>
      <c r="F480" s="154"/>
      <c r="G480" s="154"/>
      <c r="H480" s="154"/>
      <c r="I480" s="154"/>
      <c r="J480" s="154"/>
      <c r="K480" s="154"/>
      <c r="L480" s="144"/>
      <c r="M480" s="234"/>
      <c r="N480" s="235"/>
      <c r="O480" s="236"/>
      <c r="P480" s="243"/>
      <c r="Q480" s="63">
        <f>B480</f>
        <v>52</v>
      </c>
      <c r="R480" s="244"/>
      <c r="S480" s="243"/>
      <c r="T480" s="120"/>
    </row>
    <row r="481" spans="1:20" ht="15.75" x14ac:dyDescent="0.25">
      <c r="A481" s="58">
        <v>2201</v>
      </c>
      <c r="B481" s="154"/>
      <c r="C481" s="154">
        <v>26</v>
      </c>
      <c r="D481" s="154"/>
      <c r="E481" s="154"/>
      <c r="F481" s="154"/>
      <c r="G481" s="154"/>
      <c r="H481" s="154"/>
      <c r="I481" s="154"/>
      <c r="J481" s="154"/>
      <c r="K481" s="154"/>
      <c r="L481" s="144"/>
      <c r="M481" s="237"/>
      <c r="N481" s="129"/>
      <c r="O481" s="238"/>
      <c r="P481" s="67">
        <f>IF(C481=0,"",C481/B480)</f>
        <v>0.5</v>
      </c>
      <c r="Q481" s="68">
        <v>26</v>
      </c>
      <c r="R481" s="245">
        <f t="shared" ref="R481:R488" si="43">IF(Q481=0,"",Q481/Q480)</f>
        <v>0.5</v>
      </c>
      <c r="S481" s="245">
        <f t="shared" ref="S481:S488" si="44">IF(Q481=0,"",100%-R481)</f>
        <v>0.5</v>
      </c>
      <c r="T481" s="120"/>
    </row>
    <row r="482" spans="1:20" ht="15.75" x14ac:dyDescent="0.25">
      <c r="A482" s="58">
        <v>2202</v>
      </c>
      <c r="B482" s="154"/>
      <c r="C482" s="154"/>
      <c r="D482" s="154">
        <v>20</v>
      </c>
      <c r="E482" s="154"/>
      <c r="F482" s="154"/>
      <c r="G482" s="154"/>
      <c r="H482" s="154"/>
      <c r="I482" s="154"/>
      <c r="J482" s="154"/>
      <c r="K482" s="154"/>
      <c r="L482" s="144"/>
      <c r="M482" s="237"/>
      <c r="N482" s="129"/>
      <c r="O482" s="238"/>
      <c r="P482" s="67">
        <f>IF(D482=0,"",D482/C481)</f>
        <v>0.76923076923076927</v>
      </c>
      <c r="Q482" s="68">
        <v>24</v>
      </c>
      <c r="R482" s="245">
        <f t="shared" si="43"/>
        <v>0.92307692307692313</v>
      </c>
      <c r="S482" s="245">
        <f t="shared" si="44"/>
        <v>7.6923076923076872E-2</v>
      </c>
      <c r="T482" s="8">
        <f>Q482/Q480</f>
        <v>0.46153846153846156</v>
      </c>
    </row>
    <row r="483" spans="1:20" ht="15.75" x14ac:dyDescent="0.25">
      <c r="A483" s="58">
        <v>2301</v>
      </c>
      <c r="B483" s="154"/>
      <c r="C483" s="154"/>
      <c r="D483" s="154"/>
      <c r="E483" s="154">
        <v>17</v>
      </c>
      <c r="F483" s="154"/>
      <c r="G483" s="154"/>
      <c r="H483" s="154"/>
      <c r="I483" s="154"/>
      <c r="J483" s="154"/>
      <c r="K483" s="154"/>
      <c r="L483" s="144"/>
      <c r="M483" s="237"/>
      <c r="N483" s="129"/>
      <c r="O483" s="238"/>
      <c r="P483" s="67">
        <f>IF(E483=0,"",E483/D482)</f>
        <v>0.85</v>
      </c>
      <c r="Q483" s="68">
        <v>22</v>
      </c>
      <c r="R483" s="245">
        <f t="shared" si="43"/>
        <v>0.91666666666666663</v>
      </c>
      <c r="S483" s="245">
        <f t="shared" si="44"/>
        <v>8.333333333333337E-2</v>
      </c>
      <c r="T483" s="120"/>
    </row>
    <row r="484" spans="1:20" ht="15.75" x14ac:dyDescent="0.25">
      <c r="A484" s="58">
        <v>2302</v>
      </c>
      <c r="B484" s="154"/>
      <c r="C484" s="154"/>
      <c r="D484" s="154"/>
      <c r="E484" s="154"/>
      <c r="F484" s="154">
        <v>16</v>
      </c>
      <c r="G484" s="154"/>
      <c r="H484" s="154"/>
      <c r="I484" s="154"/>
      <c r="J484" s="154"/>
      <c r="K484" s="154"/>
      <c r="L484" s="144"/>
      <c r="M484" s="237"/>
      <c r="N484" s="129"/>
      <c r="O484" s="238"/>
      <c r="P484" s="67">
        <f>IF(F484=0,"",F484/E483)</f>
        <v>0.94117647058823528</v>
      </c>
      <c r="Q484" s="68">
        <v>18</v>
      </c>
      <c r="R484" s="245">
        <f t="shared" si="43"/>
        <v>0.81818181818181823</v>
      </c>
      <c r="S484" s="245">
        <f t="shared" si="44"/>
        <v>0.18181818181818177</v>
      </c>
      <c r="T484" s="120"/>
    </row>
    <row r="485" spans="1:20" ht="15.75" x14ac:dyDescent="0.25">
      <c r="A485" s="58">
        <v>2401</v>
      </c>
      <c r="B485" s="154"/>
      <c r="C485" s="154"/>
      <c r="D485" s="154"/>
      <c r="E485" s="154"/>
      <c r="F485" s="154"/>
      <c r="G485" s="154">
        <v>16</v>
      </c>
      <c r="H485" s="154"/>
      <c r="I485" s="154"/>
      <c r="J485" s="154"/>
      <c r="K485" s="154"/>
      <c r="L485" s="144"/>
      <c r="M485" s="237"/>
      <c r="N485" s="129"/>
      <c r="O485" s="238"/>
      <c r="P485" s="67">
        <f>IF(G485=0,"",G485/F484)</f>
        <v>1</v>
      </c>
      <c r="Q485" s="68">
        <v>17</v>
      </c>
      <c r="R485" s="245">
        <f t="shared" si="43"/>
        <v>0.94444444444444442</v>
      </c>
      <c r="S485" s="245">
        <f t="shared" si="44"/>
        <v>5.555555555555558E-2</v>
      </c>
      <c r="T485" s="120"/>
    </row>
    <row r="486" spans="1:20" ht="15.75" x14ac:dyDescent="0.25">
      <c r="A486" s="58">
        <v>2402</v>
      </c>
      <c r="B486" s="154"/>
      <c r="C486" s="154"/>
      <c r="D486" s="154"/>
      <c r="E486" s="154"/>
      <c r="F486" s="154"/>
      <c r="G486" s="154"/>
      <c r="H486" s="154">
        <v>15</v>
      </c>
      <c r="I486" s="154"/>
      <c r="J486" s="154"/>
      <c r="K486" s="154"/>
      <c r="L486" s="144"/>
      <c r="M486" s="237"/>
      <c r="N486" s="129"/>
      <c r="O486" s="238"/>
      <c r="P486" s="67">
        <f>IF(H486=0,"",H486/G485)</f>
        <v>0.9375</v>
      </c>
      <c r="Q486" s="68">
        <v>17</v>
      </c>
      <c r="R486" s="245">
        <f t="shared" si="43"/>
        <v>1</v>
      </c>
      <c r="S486" s="245">
        <f t="shared" si="44"/>
        <v>0</v>
      </c>
      <c r="T486" s="120"/>
    </row>
    <row r="487" spans="1:20" ht="15.75" x14ac:dyDescent="0.25">
      <c r="A487" s="58">
        <v>2501</v>
      </c>
      <c r="B487" s="154"/>
      <c r="C487" s="154"/>
      <c r="D487" s="154"/>
      <c r="E487" s="154"/>
      <c r="F487" s="154"/>
      <c r="G487" s="154"/>
      <c r="H487" s="154"/>
      <c r="I487" s="154">
        <v>13</v>
      </c>
      <c r="J487" s="154"/>
      <c r="K487" s="154"/>
      <c r="L487" s="144"/>
      <c r="M487" s="237"/>
      <c r="N487" s="129"/>
      <c r="O487" s="238"/>
      <c r="P487" s="67">
        <f>IF(I487=0,"",I487/H486)</f>
        <v>0.8666666666666667</v>
      </c>
      <c r="Q487" s="68">
        <v>17</v>
      </c>
      <c r="R487" s="245">
        <f t="shared" si="43"/>
        <v>1</v>
      </c>
      <c r="S487" s="245">
        <f t="shared" si="44"/>
        <v>0</v>
      </c>
      <c r="T487" s="120"/>
    </row>
    <row r="488" spans="1:20" ht="15.75" x14ac:dyDescent="0.25">
      <c r="A488" s="58">
        <v>2502</v>
      </c>
      <c r="B488" s="154"/>
      <c r="C488" s="154"/>
      <c r="D488" s="154"/>
      <c r="E488" s="154"/>
      <c r="F488" s="154"/>
      <c r="G488" s="154"/>
      <c r="H488" s="154"/>
      <c r="I488" s="154"/>
      <c r="J488" s="154">
        <v>10</v>
      </c>
      <c r="K488" s="154"/>
      <c r="L488" s="144"/>
      <c r="M488" s="237"/>
      <c r="N488" s="129"/>
      <c r="O488" s="238"/>
      <c r="P488" s="71">
        <f>IF(J488=0,"",J488/I487)</f>
        <v>0.76923076923076927</v>
      </c>
      <c r="Q488" s="68">
        <v>17</v>
      </c>
      <c r="R488" s="71">
        <f t="shared" si="43"/>
        <v>1</v>
      </c>
      <c r="S488" s="71">
        <f t="shared" si="44"/>
        <v>0</v>
      </c>
      <c r="T488" s="120"/>
    </row>
    <row r="489" spans="1:20" ht="15.75" x14ac:dyDescent="0.25">
      <c r="A489" s="58">
        <v>2601</v>
      </c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44"/>
      <c r="M489" s="237"/>
      <c r="N489" s="129"/>
      <c r="O489" s="239"/>
      <c r="P489" s="129"/>
      <c r="Q489" s="68"/>
      <c r="R489" s="129"/>
      <c r="S489" s="246"/>
      <c r="T489" s="120"/>
    </row>
    <row r="490" spans="1:20" ht="15.75" x14ac:dyDescent="0.25">
      <c r="A490" s="58">
        <v>2602</v>
      </c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44"/>
      <c r="M490" s="237"/>
      <c r="N490" s="129"/>
      <c r="O490" s="239"/>
      <c r="P490" s="247"/>
      <c r="Q490" s="109"/>
      <c r="R490" s="248"/>
      <c r="S490" s="247"/>
      <c r="T490" s="120"/>
    </row>
    <row r="491" spans="1:20" ht="15.75" x14ac:dyDescent="0.25">
      <c r="A491" s="58">
        <v>2701</v>
      </c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44"/>
      <c r="M491" s="237"/>
      <c r="N491" s="129"/>
      <c r="O491" s="239"/>
      <c r="P491" s="247"/>
      <c r="Q491" s="109"/>
      <c r="R491" s="248"/>
      <c r="S491" s="247"/>
      <c r="T491" s="120"/>
    </row>
    <row r="492" spans="1:20" ht="15.75" x14ac:dyDescent="0.25">
      <c r="A492" s="58">
        <v>2702</v>
      </c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44"/>
      <c r="M492" s="237"/>
      <c r="N492" s="129"/>
      <c r="O492" s="239"/>
      <c r="P492" s="129"/>
      <c r="Q492" s="239"/>
      <c r="R492" s="124"/>
      <c r="S492" s="247"/>
      <c r="T492" s="120"/>
    </row>
    <row r="493" spans="1:20" ht="15.75" x14ac:dyDescent="0.25">
      <c r="A493" s="58">
        <v>2801</v>
      </c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44"/>
      <c r="M493" s="237"/>
      <c r="N493" s="129"/>
      <c r="O493" s="239"/>
      <c r="P493" s="197" t="s">
        <v>83</v>
      </c>
      <c r="Q493" s="82"/>
      <c r="R493" s="111" t="str">
        <f>IF(SUM(L486:L489)=0,"",SUM(L486:L489))</f>
        <v/>
      </c>
      <c r="S493" s="199" t="s">
        <v>11</v>
      </c>
      <c r="T493" s="120"/>
    </row>
    <row r="494" spans="1:20" ht="15.75" x14ac:dyDescent="0.25">
      <c r="A494" s="58">
        <v>2802</v>
      </c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44"/>
      <c r="M494" s="237"/>
      <c r="N494" s="129"/>
      <c r="O494" s="239"/>
      <c r="P494" s="198" t="s">
        <v>85</v>
      </c>
      <c r="Q494" s="86" t="str">
        <f>IF(Q493/B480=0,"",Q493/B480)</f>
        <v/>
      </c>
      <c r="R494" s="112" t="e">
        <f>IF(Q493/R493=0,"",Q493/R493)</f>
        <v>#VALUE!</v>
      </c>
      <c r="S494" s="200" t="s">
        <v>86</v>
      </c>
      <c r="T494" s="120"/>
    </row>
    <row r="495" spans="1:20" ht="15.75" x14ac:dyDescent="0.25">
      <c r="A495" s="58">
        <v>2901</v>
      </c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44"/>
      <c r="M495" s="240"/>
      <c r="N495" s="241"/>
      <c r="O495" s="242"/>
      <c r="P495" s="90"/>
      <c r="Q495" s="91"/>
      <c r="R495" s="91"/>
      <c r="S495" s="113"/>
      <c r="T495" s="120"/>
    </row>
    <row r="496" spans="1:20" ht="18" x14ac:dyDescent="0.25">
      <c r="A496" s="28"/>
      <c r="B496" s="297" t="s">
        <v>111</v>
      </c>
      <c r="C496" s="297"/>
      <c r="D496" s="297"/>
      <c r="E496" s="297"/>
      <c r="F496" s="297"/>
      <c r="G496" s="297"/>
      <c r="H496" s="297"/>
      <c r="I496" s="297"/>
      <c r="J496" s="297"/>
      <c r="K496" s="297"/>
      <c r="L496" s="93">
        <f>SUM(L480:L492)</f>
        <v>0</v>
      </c>
      <c r="M496" s="94" t="str">
        <f>IF(L488=0,"",L488/B480)</f>
        <v/>
      </c>
      <c r="N496" s="94" t="str">
        <f>IF(L496=0,"",L496/B480)</f>
        <v/>
      </c>
      <c r="O496" s="94" t="str">
        <f>IF(L488=0,"",N496-M496)</f>
        <v/>
      </c>
      <c r="P496" s="3"/>
      <c r="Q496" s="29"/>
      <c r="R496" s="22"/>
      <c r="S496" s="3"/>
      <c r="T496" s="120"/>
    </row>
    <row r="497" spans="1:20" ht="12.75" customHeight="1" x14ac:dyDescent="0.2"/>
    <row r="498" spans="1:20" ht="12.75" customHeight="1" x14ac:dyDescent="0.2"/>
    <row r="499" spans="1:20" s="222" customFormat="1" ht="26.25" x14ac:dyDescent="0.4">
      <c r="A499" s="2"/>
      <c r="B499" s="307" t="s">
        <v>99</v>
      </c>
      <c r="C499" s="307"/>
      <c r="D499" s="307"/>
      <c r="E499" s="307"/>
      <c r="F499" s="307"/>
      <c r="G499" s="307"/>
      <c r="H499" s="307"/>
      <c r="I499" s="307"/>
      <c r="J499" s="307"/>
      <c r="K499" s="307"/>
      <c r="L499" s="223" t="s">
        <v>124</v>
      </c>
      <c r="M499" s="57"/>
      <c r="N499" s="29"/>
      <c r="O499" s="3"/>
      <c r="P499" s="29"/>
      <c r="Q499" s="29"/>
      <c r="R499" s="29"/>
      <c r="S499" s="120"/>
      <c r="T499" s="120"/>
    </row>
    <row r="500" spans="1:20" ht="20.25" x14ac:dyDescent="0.2">
      <c r="A500" s="300" t="s">
        <v>10</v>
      </c>
      <c r="B500" s="301" t="s">
        <v>100</v>
      </c>
      <c r="C500" s="302"/>
      <c r="D500" s="302"/>
      <c r="E500" s="302"/>
      <c r="F500" s="302"/>
      <c r="G500" s="302"/>
      <c r="H500" s="302"/>
      <c r="I500" s="302"/>
      <c r="J500" s="302"/>
      <c r="K500" s="303"/>
      <c r="L500" s="338" t="s">
        <v>11</v>
      </c>
      <c r="M500" s="330" t="s">
        <v>3</v>
      </c>
      <c r="N500" s="330" t="s">
        <v>4</v>
      </c>
      <c r="O500" s="332" t="s">
        <v>5</v>
      </c>
      <c r="P500" s="330" t="s">
        <v>6</v>
      </c>
      <c r="Q500" s="328" t="s">
        <v>7</v>
      </c>
      <c r="R500" s="328" t="s">
        <v>8</v>
      </c>
      <c r="S500" s="296" t="s">
        <v>101</v>
      </c>
      <c r="T500" s="120"/>
    </row>
    <row r="501" spans="1:20" ht="15.75" x14ac:dyDescent="0.25">
      <c r="A501" s="295"/>
      <c r="B501" s="58" t="s">
        <v>102</v>
      </c>
      <c r="C501" s="58" t="s">
        <v>103</v>
      </c>
      <c r="D501" s="58" t="s">
        <v>104</v>
      </c>
      <c r="E501" s="58" t="s">
        <v>105</v>
      </c>
      <c r="F501" s="58" t="s">
        <v>106</v>
      </c>
      <c r="G501" s="58" t="s">
        <v>107</v>
      </c>
      <c r="H501" s="58" t="s">
        <v>108</v>
      </c>
      <c r="I501" s="58" t="s">
        <v>109</v>
      </c>
      <c r="J501" s="58" t="s">
        <v>110</v>
      </c>
      <c r="K501" s="58" t="s">
        <v>135</v>
      </c>
      <c r="L501" s="339"/>
      <c r="M501" s="331"/>
      <c r="N501" s="331"/>
      <c r="O501" s="333"/>
      <c r="P501" s="331"/>
      <c r="Q501" s="329"/>
      <c r="R501" s="329"/>
      <c r="S501" s="295"/>
      <c r="T501" s="120"/>
    </row>
    <row r="502" spans="1:20" ht="15.75" x14ac:dyDescent="0.25">
      <c r="A502" s="58">
        <v>2202</v>
      </c>
      <c r="B502" s="154">
        <v>54</v>
      </c>
      <c r="C502" s="154"/>
      <c r="D502" s="154"/>
      <c r="E502" s="154"/>
      <c r="F502" s="154"/>
      <c r="G502" s="154"/>
      <c r="H502" s="154"/>
      <c r="I502" s="154"/>
      <c r="J502" s="154"/>
      <c r="K502" s="154"/>
      <c r="L502" s="144"/>
      <c r="M502" s="234"/>
      <c r="N502" s="235"/>
      <c r="O502" s="236"/>
      <c r="P502" s="243"/>
      <c r="Q502" s="63">
        <f>B502</f>
        <v>54</v>
      </c>
      <c r="R502" s="244"/>
      <c r="S502" s="243"/>
      <c r="T502" s="120"/>
    </row>
    <row r="503" spans="1:20" ht="15.75" x14ac:dyDescent="0.25">
      <c r="A503" s="58">
        <v>2301</v>
      </c>
      <c r="B503" s="154"/>
      <c r="C503" s="154">
        <v>29</v>
      </c>
      <c r="D503" s="154"/>
      <c r="E503" s="154"/>
      <c r="F503" s="154"/>
      <c r="G503" s="154"/>
      <c r="H503" s="154"/>
      <c r="I503" s="154"/>
      <c r="J503" s="154"/>
      <c r="K503" s="154"/>
      <c r="L503" s="144"/>
      <c r="M503" s="237"/>
      <c r="N503" s="129"/>
      <c r="O503" s="238"/>
      <c r="P503" s="67">
        <f>IF(C503=0,"",C503/B502)</f>
        <v>0.53703703703703709</v>
      </c>
      <c r="Q503" s="68">
        <v>29</v>
      </c>
      <c r="R503" s="245">
        <f t="shared" ref="R503:R510" si="45">IF(Q503=0,"",Q503/Q502)</f>
        <v>0.53703703703703709</v>
      </c>
      <c r="S503" s="245">
        <f t="shared" ref="S503:S510" si="46">IF(Q503=0,"",100%-R503)</f>
        <v>0.46296296296296291</v>
      </c>
      <c r="T503" s="120"/>
    </row>
    <row r="504" spans="1:20" ht="15.75" x14ac:dyDescent="0.25">
      <c r="A504" s="58">
        <v>2302</v>
      </c>
      <c r="B504" s="154"/>
      <c r="C504" s="154"/>
      <c r="D504" s="154">
        <v>23</v>
      </c>
      <c r="E504" s="154"/>
      <c r="F504" s="154"/>
      <c r="G504" s="154"/>
      <c r="H504" s="154"/>
      <c r="I504" s="154"/>
      <c r="J504" s="154"/>
      <c r="K504" s="154"/>
      <c r="L504" s="144"/>
      <c r="M504" s="237"/>
      <c r="N504" s="129"/>
      <c r="O504" s="238"/>
      <c r="P504" s="67">
        <f>IF(D504=0,"",D504/C503)</f>
        <v>0.7931034482758621</v>
      </c>
      <c r="Q504" s="68">
        <v>24</v>
      </c>
      <c r="R504" s="245">
        <f t="shared" si="45"/>
        <v>0.82758620689655171</v>
      </c>
      <c r="S504" s="245">
        <f t="shared" si="46"/>
        <v>0.17241379310344829</v>
      </c>
      <c r="T504" s="8">
        <f>Q504/Q502</f>
        <v>0.44444444444444442</v>
      </c>
    </row>
    <row r="505" spans="1:20" ht="15.75" x14ac:dyDescent="0.25">
      <c r="A505" s="58">
        <v>2401</v>
      </c>
      <c r="B505" s="154"/>
      <c r="C505" s="154"/>
      <c r="D505" s="154"/>
      <c r="E505" s="154">
        <v>20</v>
      </c>
      <c r="F505" s="154"/>
      <c r="G505" s="154"/>
      <c r="H505" s="154"/>
      <c r="I505" s="154"/>
      <c r="J505" s="154"/>
      <c r="K505" s="154"/>
      <c r="L505" s="144"/>
      <c r="M505" s="237"/>
      <c r="N505" s="129"/>
      <c r="O505" s="238"/>
      <c r="P505" s="67">
        <f>IF(E505=0,"",E505/D504)</f>
        <v>0.86956521739130432</v>
      </c>
      <c r="Q505" s="68">
        <v>21</v>
      </c>
      <c r="R505" s="245">
        <f t="shared" si="45"/>
        <v>0.875</v>
      </c>
      <c r="S505" s="245">
        <f t="shared" si="46"/>
        <v>0.125</v>
      </c>
      <c r="T505" s="120"/>
    </row>
    <row r="506" spans="1:20" ht="15.75" x14ac:dyDescent="0.25">
      <c r="A506" s="58">
        <v>2402</v>
      </c>
      <c r="B506" s="154"/>
      <c r="C506" s="154"/>
      <c r="D506" s="154"/>
      <c r="E506" s="154"/>
      <c r="F506" s="154">
        <v>18</v>
      </c>
      <c r="G506" s="154"/>
      <c r="H506" s="154"/>
      <c r="I506" s="154"/>
      <c r="J506" s="154"/>
      <c r="K506" s="154"/>
      <c r="L506" s="144"/>
      <c r="M506" s="237"/>
      <c r="N506" s="129"/>
      <c r="O506" s="238"/>
      <c r="P506" s="67">
        <f>IF(F506=0,"",F506/E505)</f>
        <v>0.9</v>
      </c>
      <c r="Q506" s="68">
        <v>20</v>
      </c>
      <c r="R506" s="245">
        <f t="shared" si="45"/>
        <v>0.95238095238095233</v>
      </c>
      <c r="S506" s="245">
        <f t="shared" si="46"/>
        <v>4.7619047619047672E-2</v>
      </c>
      <c r="T506" s="120"/>
    </row>
    <row r="507" spans="1:20" ht="15.75" x14ac:dyDescent="0.25">
      <c r="A507" s="58">
        <v>2501</v>
      </c>
      <c r="B507" s="154"/>
      <c r="C507" s="154"/>
      <c r="D507" s="154"/>
      <c r="E507" s="154"/>
      <c r="F507" s="154"/>
      <c r="G507" s="154">
        <v>17</v>
      </c>
      <c r="H507" s="154"/>
      <c r="I507" s="154"/>
      <c r="J507" s="154"/>
      <c r="K507" s="154"/>
      <c r="L507" s="144"/>
      <c r="M507" s="237"/>
      <c r="N507" s="129"/>
      <c r="O507" s="238"/>
      <c r="P507" s="67">
        <f>IF(G507=0,"",G507/F506)</f>
        <v>0.94444444444444442</v>
      </c>
      <c r="Q507" s="68">
        <v>19</v>
      </c>
      <c r="R507" s="245">
        <f t="shared" si="45"/>
        <v>0.95</v>
      </c>
      <c r="S507" s="245">
        <f t="shared" si="46"/>
        <v>5.0000000000000044E-2</v>
      </c>
      <c r="T507" s="120"/>
    </row>
    <row r="508" spans="1:20" ht="15.75" x14ac:dyDescent="0.25">
      <c r="A508" s="58">
        <v>2502</v>
      </c>
      <c r="B508" s="154"/>
      <c r="C508" s="154"/>
      <c r="D508" s="154"/>
      <c r="E508" s="154"/>
      <c r="F508" s="154"/>
      <c r="G508" s="154"/>
      <c r="H508" s="154">
        <v>16</v>
      </c>
      <c r="I508" s="154"/>
      <c r="J508" s="154"/>
      <c r="K508" s="154"/>
      <c r="L508" s="144"/>
      <c r="M508" s="237"/>
      <c r="N508" s="129"/>
      <c r="O508" s="238"/>
      <c r="P508" s="67">
        <f>IF(H508=0,"",H508/G507)</f>
        <v>0.94117647058823528</v>
      </c>
      <c r="Q508" s="68">
        <v>18</v>
      </c>
      <c r="R508" s="245">
        <f t="shared" si="45"/>
        <v>0.94736842105263153</v>
      </c>
      <c r="S508" s="245">
        <f t="shared" si="46"/>
        <v>5.2631578947368474E-2</v>
      </c>
      <c r="T508" s="120"/>
    </row>
    <row r="509" spans="1:20" ht="15.75" x14ac:dyDescent="0.25">
      <c r="A509" s="58">
        <v>2601</v>
      </c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44"/>
      <c r="M509" s="237"/>
      <c r="N509" s="129"/>
      <c r="O509" s="238"/>
      <c r="P509" s="67" t="str">
        <f>IF(I509=0,"",I509/H508)</f>
        <v/>
      </c>
      <c r="Q509" s="68"/>
      <c r="R509" s="245" t="str">
        <f t="shared" si="45"/>
        <v/>
      </c>
      <c r="S509" s="245" t="str">
        <f t="shared" si="46"/>
        <v/>
      </c>
      <c r="T509" s="120"/>
    </row>
    <row r="510" spans="1:20" ht="15.75" x14ac:dyDescent="0.25">
      <c r="A510" s="58">
        <v>2602</v>
      </c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44"/>
      <c r="M510" s="237"/>
      <c r="N510" s="129"/>
      <c r="O510" s="238"/>
      <c r="P510" s="71" t="str">
        <f>IF(J510=0,"",J510/I509)</f>
        <v/>
      </c>
      <c r="Q510" s="68"/>
      <c r="R510" s="71" t="str">
        <f t="shared" si="45"/>
        <v/>
      </c>
      <c r="S510" s="71" t="str">
        <f t="shared" si="46"/>
        <v/>
      </c>
      <c r="T510" s="120"/>
    </row>
    <row r="511" spans="1:20" ht="15.75" x14ac:dyDescent="0.25">
      <c r="A511" s="58">
        <v>2701</v>
      </c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44"/>
      <c r="M511" s="237"/>
      <c r="N511" s="129"/>
      <c r="O511" s="239"/>
      <c r="P511" s="129"/>
      <c r="Q511" s="68"/>
      <c r="R511" s="129"/>
      <c r="S511" s="246"/>
      <c r="T511" s="120"/>
    </row>
    <row r="512" spans="1:20" ht="15.75" x14ac:dyDescent="0.25">
      <c r="A512" s="58">
        <v>2702</v>
      </c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44"/>
      <c r="M512" s="237"/>
      <c r="N512" s="129"/>
      <c r="O512" s="239"/>
      <c r="P512" s="247"/>
      <c r="Q512" s="109"/>
      <c r="R512" s="248"/>
      <c r="S512" s="247"/>
      <c r="T512" s="120"/>
    </row>
    <row r="513" spans="1:20" ht="15.75" x14ac:dyDescent="0.25">
      <c r="A513" s="58">
        <v>2801</v>
      </c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44"/>
      <c r="M513" s="237"/>
      <c r="N513" s="129"/>
      <c r="O513" s="239"/>
      <c r="P513" s="247"/>
      <c r="Q513" s="109"/>
      <c r="R513" s="248"/>
      <c r="S513" s="247"/>
      <c r="T513" s="120"/>
    </row>
    <row r="514" spans="1:20" ht="15.75" x14ac:dyDescent="0.25">
      <c r="A514" s="58">
        <v>2802</v>
      </c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44"/>
      <c r="M514" s="237"/>
      <c r="N514" s="129"/>
      <c r="O514" s="239"/>
      <c r="P514" s="129"/>
      <c r="Q514" s="239"/>
      <c r="R514" s="124"/>
      <c r="S514" s="247"/>
      <c r="T514" s="120"/>
    </row>
    <row r="515" spans="1:20" ht="15.75" x14ac:dyDescent="0.25">
      <c r="A515" s="58">
        <v>2901</v>
      </c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44"/>
      <c r="M515" s="237"/>
      <c r="N515" s="129"/>
      <c r="O515" s="239"/>
      <c r="P515" s="197" t="s">
        <v>83</v>
      </c>
      <c r="Q515" s="82"/>
      <c r="R515" s="111" t="str">
        <f>IF(SUM(L508:L511)=0,"",SUM(L508:L511))</f>
        <v/>
      </c>
      <c r="S515" s="199" t="s">
        <v>11</v>
      </c>
      <c r="T515" s="120"/>
    </row>
    <row r="516" spans="1:20" ht="15.75" x14ac:dyDescent="0.25">
      <c r="A516" s="58">
        <v>2902</v>
      </c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44"/>
      <c r="M516" s="237"/>
      <c r="N516" s="129"/>
      <c r="O516" s="239"/>
      <c r="P516" s="198" t="s">
        <v>85</v>
      </c>
      <c r="Q516" s="86" t="str">
        <f>IF(Q515/B502=0,"",Q515/B502)</f>
        <v/>
      </c>
      <c r="R516" s="112" t="e">
        <f>IF(Q515/R515=0,"",Q515/R515)</f>
        <v>#VALUE!</v>
      </c>
      <c r="S516" s="200" t="s">
        <v>86</v>
      </c>
      <c r="T516" s="120"/>
    </row>
    <row r="517" spans="1:20" ht="15.75" x14ac:dyDescent="0.25">
      <c r="A517" s="58">
        <v>3001</v>
      </c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44"/>
      <c r="M517" s="240"/>
      <c r="N517" s="241"/>
      <c r="O517" s="242"/>
      <c r="P517" s="90"/>
      <c r="Q517" s="91"/>
      <c r="R517" s="91"/>
      <c r="S517" s="113"/>
      <c r="T517" s="120"/>
    </row>
    <row r="518" spans="1:20" ht="18" x14ac:dyDescent="0.25">
      <c r="A518" s="28"/>
      <c r="B518" s="297" t="s">
        <v>111</v>
      </c>
      <c r="C518" s="297"/>
      <c r="D518" s="297"/>
      <c r="E518" s="297"/>
      <c r="F518" s="297"/>
      <c r="G518" s="297"/>
      <c r="H518" s="297"/>
      <c r="I518" s="297"/>
      <c r="J518" s="297"/>
      <c r="K518" s="297"/>
      <c r="L518" s="93">
        <f>SUM(L502:L514)</f>
        <v>0</v>
      </c>
      <c r="M518" s="94" t="str">
        <f>IF(L510=0,"",L510/B502)</f>
        <v/>
      </c>
      <c r="N518" s="94" t="str">
        <f>IF(L518=0,"",L518/B502)</f>
        <v/>
      </c>
      <c r="O518" s="94" t="str">
        <f>IF(L510=0,"",N518-M518)</f>
        <v/>
      </c>
      <c r="P518" s="3"/>
      <c r="Q518" s="29"/>
      <c r="R518" s="22"/>
      <c r="S518" s="3"/>
      <c r="T518" s="120"/>
    </row>
    <row r="519" spans="1:20" ht="12.75" customHeight="1" x14ac:dyDescent="0.2"/>
    <row r="520" spans="1:20" ht="12.75" customHeight="1" x14ac:dyDescent="0.2"/>
    <row r="521" spans="1:20" s="222" customFormat="1" ht="26.25" x14ac:dyDescent="0.4">
      <c r="A521" s="2"/>
      <c r="B521" s="307" t="s">
        <v>99</v>
      </c>
      <c r="C521" s="307"/>
      <c r="D521" s="307"/>
      <c r="E521" s="307"/>
      <c r="F521" s="307"/>
      <c r="G521" s="307"/>
      <c r="H521" s="307"/>
      <c r="I521" s="307"/>
      <c r="J521" s="307"/>
      <c r="K521" s="307"/>
      <c r="L521" s="223" t="s">
        <v>143</v>
      </c>
      <c r="M521" s="57"/>
      <c r="N521" s="29"/>
      <c r="O521" s="3"/>
      <c r="P521" s="29"/>
      <c r="Q521" s="29"/>
      <c r="R521" s="29"/>
      <c r="S521" s="120"/>
      <c r="T521" s="120"/>
    </row>
    <row r="522" spans="1:20" ht="20.25" x14ac:dyDescent="0.2">
      <c r="A522" s="300" t="s">
        <v>10</v>
      </c>
      <c r="B522" s="301" t="s">
        <v>100</v>
      </c>
      <c r="C522" s="302"/>
      <c r="D522" s="302"/>
      <c r="E522" s="302"/>
      <c r="F522" s="302"/>
      <c r="G522" s="302"/>
      <c r="H522" s="302"/>
      <c r="I522" s="302"/>
      <c r="J522" s="302"/>
      <c r="K522" s="303"/>
      <c r="L522" s="338" t="s">
        <v>11</v>
      </c>
      <c r="M522" s="330" t="s">
        <v>3</v>
      </c>
      <c r="N522" s="330" t="s">
        <v>4</v>
      </c>
      <c r="O522" s="332" t="s">
        <v>5</v>
      </c>
      <c r="P522" s="330" t="s">
        <v>6</v>
      </c>
      <c r="Q522" s="328" t="s">
        <v>7</v>
      </c>
      <c r="R522" s="328" t="s">
        <v>8</v>
      </c>
      <c r="S522" s="296" t="s">
        <v>101</v>
      </c>
      <c r="T522" s="120"/>
    </row>
    <row r="523" spans="1:20" ht="15.75" x14ac:dyDescent="0.25">
      <c r="A523" s="295"/>
      <c r="B523" s="58" t="s">
        <v>102</v>
      </c>
      <c r="C523" s="58" t="s">
        <v>103</v>
      </c>
      <c r="D523" s="58" t="s">
        <v>104</v>
      </c>
      <c r="E523" s="58" t="s">
        <v>105</v>
      </c>
      <c r="F523" s="58" t="s">
        <v>106</v>
      </c>
      <c r="G523" s="58" t="s">
        <v>107</v>
      </c>
      <c r="H523" s="58" t="s">
        <v>108</v>
      </c>
      <c r="I523" s="58" t="s">
        <v>109</v>
      </c>
      <c r="J523" s="58" t="s">
        <v>110</v>
      </c>
      <c r="K523" s="58" t="s">
        <v>135</v>
      </c>
      <c r="L523" s="339"/>
      <c r="M523" s="331"/>
      <c r="N523" s="331"/>
      <c r="O523" s="333"/>
      <c r="P523" s="331"/>
      <c r="Q523" s="329"/>
      <c r="R523" s="329"/>
      <c r="S523" s="295"/>
      <c r="T523" s="120"/>
    </row>
    <row r="524" spans="1:20" ht="15.75" x14ac:dyDescent="0.25">
      <c r="A524" s="58">
        <v>2302</v>
      </c>
      <c r="B524" s="154">
        <v>56</v>
      </c>
      <c r="C524" s="154"/>
      <c r="D524" s="154"/>
      <c r="E524" s="154"/>
      <c r="F524" s="154"/>
      <c r="G524" s="154"/>
      <c r="H524" s="154"/>
      <c r="I524" s="154"/>
      <c r="J524" s="154"/>
      <c r="K524" s="154"/>
      <c r="L524" s="144"/>
      <c r="M524" s="234"/>
      <c r="N524" s="235"/>
      <c r="O524" s="236"/>
      <c r="P524" s="243"/>
      <c r="Q524" s="63">
        <f>B524</f>
        <v>56</v>
      </c>
      <c r="R524" s="244"/>
      <c r="S524" s="243"/>
      <c r="T524" s="120"/>
    </row>
    <row r="525" spans="1:20" ht="15.75" x14ac:dyDescent="0.25">
      <c r="A525" s="58">
        <v>2401</v>
      </c>
      <c r="B525" s="154"/>
      <c r="C525" s="154">
        <v>41</v>
      </c>
      <c r="D525" s="154"/>
      <c r="E525" s="154"/>
      <c r="F525" s="154"/>
      <c r="G525" s="154"/>
      <c r="H525" s="154"/>
      <c r="I525" s="154"/>
      <c r="J525" s="154"/>
      <c r="K525" s="154"/>
      <c r="L525" s="144"/>
      <c r="M525" s="237"/>
      <c r="N525" s="129"/>
      <c r="O525" s="238"/>
      <c r="P525" s="67">
        <f>IF(C525=0,"",C525/B524)</f>
        <v>0.7321428571428571</v>
      </c>
      <c r="Q525" s="68">
        <v>41</v>
      </c>
      <c r="R525" s="245">
        <f t="shared" ref="R525:R532" si="47">IF(Q525=0,"",Q525/Q524)</f>
        <v>0.7321428571428571</v>
      </c>
      <c r="S525" s="245">
        <f t="shared" ref="S525:S532" si="48">IF(Q525=0,"",100%-R525)</f>
        <v>0.2678571428571429</v>
      </c>
      <c r="T525" s="120"/>
    </row>
    <row r="526" spans="1:20" ht="15.75" x14ac:dyDescent="0.25">
      <c r="A526" s="58">
        <v>2402</v>
      </c>
      <c r="B526" s="154"/>
      <c r="C526" s="154"/>
      <c r="D526" s="154">
        <v>33</v>
      </c>
      <c r="E526" s="154"/>
      <c r="F526" s="154"/>
      <c r="G526" s="154"/>
      <c r="H526" s="154"/>
      <c r="I526" s="154"/>
      <c r="J526" s="154"/>
      <c r="K526" s="154"/>
      <c r="L526" s="144"/>
      <c r="M526" s="237"/>
      <c r="N526" s="129"/>
      <c r="O526" s="238"/>
      <c r="P526" s="67">
        <f>IF(D526=0,"",D526/C525)</f>
        <v>0.80487804878048785</v>
      </c>
      <c r="Q526" s="68">
        <v>37</v>
      </c>
      <c r="R526" s="245">
        <f t="shared" si="47"/>
        <v>0.90243902439024393</v>
      </c>
      <c r="S526" s="245">
        <f t="shared" si="48"/>
        <v>9.7560975609756073E-2</v>
      </c>
      <c r="T526" s="8">
        <f>Q526/Q524</f>
        <v>0.6607142857142857</v>
      </c>
    </row>
    <row r="527" spans="1:20" ht="15.75" x14ac:dyDescent="0.25">
      <c r="A527" s="58">
        <v>2501</v>
      </c>
      <c r="B527" s="154"/>
      <c r="C527" s="154"/>
      <c r="D527" s="154"/>
      <c r="E527" s="154">
        <v>28</v>
      </c>
      <c r="F527" s="154"/>
      <c r="G527" s="154"/>
      <c r="H527" s="154"/>
      <c r="I527" s="154"/>
      <c r="J527" s="154"/>
      <c r="K527" s="154"/>
      <c r="L527" s="144"/>
      <c r="M527" s="237"/>
      <c r="N527" s="129"/>
      <c r="O527" s="238"/>
      <c r="P527" s="67">
        <f>IF(E527=0,"",E527/D526)</f>
        <v>0.84848484848484851</v>
      </c>
      <c r="Q527" s="68">
        <v>36</v>
      </c>
      <c r="R527" s="245">
        <f t="shared" si="47"/>
        <v>0.97297297297297303</v>
      </c>
      <c r="S527" s="245">
        <f t="shared" si="48"/>
        <v>2.7027027027026973E-2</v>
      </c>
      <c r="T527" s="120"/>
    </row>
    <row r="528" spans="1:20" ht="15.75" x14ac:dyDescent="0.25">
      <c r="A528" s="58">
        <v>2502</v>
      </c>
      <c r="B528" s="154"/>
      <c r="C528" s="154"/>
      <c r="D528" s="154"/>
      <c r="E528" s="154"/>
      <c r="F528" s="154">
        <v>28</v>
      </c>
      <c r="G528" s="154"/>
      <c r="H528" s="154"/>
      <c r="I528" s="154"/>
      <c r="J528" s="154"/>
      <c r="K528" s="154"/>
      <c r="L528" s="144"/>
      <c r="M528" s="237"/>
      <c r="N528" s="129"/>
      <c r="O528" s="238"/>
      <c r="P528" s="67">
        <f>IF(F528=0,"",F528/E527)</f>
        <v>1</v>
      </c>
      <c r="Q528" s="68">
        <v>32</v>
      </c>
      <c r="R528" s="245">
        <f t="shared" si="47"/>
        <v>0.88888888888888884</v>
      </c>
      <c r="S528" s="245">
        <f t="shared" si="48"/>
        <v>0.11111111111111116</v>
      </c>
      <c r="T528" s="120"/>
    </row>
    <row r="529" spans="1:20" ht="15.75" x14ac:dyDescent="0.25">
      <c r="A529" s="58">
        <v>2601</v>
      </c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44"/>
      <c r="M529" s="237"/>
      <c r="N529" s="129"/>
      <c r="O529" s="238"/>
      <c r="P529" s="67" t="str">
        <f>IF(G529=0,"",G529/F528)</f>
        <v/>
      </c>
      <c r="Q529" s="68"/>
      <c r="R529" s="245" t="str">
        <f t="shared" si="47"/>
        <v/>
      </c>
      <c r="S529" s="245" t="str">
        <f t="shared" si="48"/>
        <v/>
      </c>
      <c r="T529" s="120"/>
    </row>
    <row r="530" spans="1:20" ht="15.75" x14ac:dyDescent="0.25">
      <c r="A530" s="58">
        <v>2602</v>
      </c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44"/>
      <c r="M530" s="237"/>
      <c r="N530" s="129"/>
      <c r="O530" s="238"/>
      <c r="P530" s="67" t="str">
        <f>IF(H530=0,"",H530/G529)</f>
        <v/>
      </c>
      <c r="Q530" s="68"/>
      <c r="R530" s="245" t="str">
        <f t="shared" si="47"/>
        <v/>
      </c>
      <c r="S530" s="245" t="str">
        <f t="shared" si="48"/>
        <v/>
      </c>
      <c r="T530" s="120"/>
    </row>
    <row r="531" spans="1:20" ht="15.75" x14ac:dyDescent="0.25">
      <c r="A531" s="58">
        <v>2701</v>
      </c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44"/>
      <c r="M531" s="237"/>
      <c r="N531" s="129"/>
      <c r="O531" s="238"/>
      <c r="P531" s="67" t="str">
        <f>IF(I531=0,"",I531/H530)</f>
        <v/>
      </c>
      <c r="Q531" s="68"/>
      <c r="R531" s="245" t="str">
        <f t="shared" si="47"/>
        <v/>
      </c>
      <c r="S531" s="245" t="str">
        <f t="shared" si="48"/>
        <v/>
      </c>
      <c r="T531" s="120"/>
    </row>
    <row r="532" spans="1:20" ht="15.75" x14ac:dyDescent="0.25">
      <c r="A532" s="58">
        <v>2702</v>
      </c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44"/>
      <c r="M532" s="237"/>
      <c r="N532" s="129"/>
      <c r="O532" s="238"/>
      <c r="P532" s="71" t="str">
        <f>IF(J532=0,"",J532/I531)</f>
        <v/>
      </c>
      <c r="Q532" s="68"/>
      <c r="R532" s="71" t="str">
        <f t="shared" si="47"/>
        <v/>
      </c>
      <c r="S532" s="71" t="str">
        <f t="shared" si="48"/>
        <v/>
      </c>
      <c r="T532" s="120"/>
    </row>
    <row r="533" spans="1:20" ht="15.75" x14ac:dyDescent="0.25">
      <c r="A533" s="58">
        <v>2801</v>
      </c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44"/>
      <c r="M533" s="237"/>
      <c r="N533" s="129"/>
      <c r="O533" s="239"/>
      <c r="P533" s="129"/>
      <c r="Q533" s="68"/>
      <c r="R533" s="129"/>
      <c r="S533" s="246"/>
      <c r="T533" s="120"/>
    </row>
    <row r="534" spans="1:20" ht="15.75" x14ac:dyDescent="0.25">
      <c r="A534" s="58">
        <v>2802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44"/>
      <c r="M534" s="237"/>
      <c r="N534" s="129"/>
      <c r="O534" s="239"/>
      <c r="P534" s="247"/>
      <c r="Q534" s="109"/>
      <c r="R534" s="248"/>
      <c r="S534" s="247"/>
      <c r="T534" s="120"/>
    </row>
    <row r="535" spans="1:20" ht="15.75" x14ac:dyDescent="0.25">
      <c r="A535" s="58">
        <v>2901</v>
      </c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44"/>
      <c r="M535" s="237"/>
      <c r="N535" s="129"/>
      <c r="O535" s="239"/>
      <c r="P535" s="247"/>
      <c r="Q535" s="109"/>
      <c r="R535" s="248"/>
      <c r="S535" s="247"/>
      <c r="T535" s="120"/>
    </row>
    <row r="536" spans="1:20" ht="15.75" x14ac:dyDescent="0.25">
      <c r="A536" s="58">
        <v>2902</v>
      </c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44"/>
      <c r="M536" s="237"/>
      <c r="N536" s="129"/>
      <c r="O536" s="239"/>
      <c r="P536" s="129"/>
      <c r="Q536" s="239"/>
      <c r="R536" s="124"/>
      <c r="S536" s="247"/>
      <c r="T536" s="120"/>
    </row>
    <row r="537" spans="1:20" ht="15.75" x14ac:dyDescent="0.25">
      <c r="A537" s="58">
        <v>3001</v>
      </c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44"/>
      <c r="M537" s="237"/>
      <c r="N537" s="129"/>
      <c r="O537" s="239"/>
      <c r="P537" s="197" t="s">
        <v>83</v>
      </c>
      <c r="Q537" s="82"/>
      <c r="R537" s="111" t="str">
        <f>IF(SUM(L530:L533)=0,"",SUM(L530:L533))</f>
        <v/>
      </c>
      <c r="S537" s="199" t="s">
        <v>11</v>
      </c>
      <c r="T537" s="120"/>
    </row>
    <row r="538" spans="1:20" ht="15.75" x14ac:dyDescent="0.25">
      <c r="A538" s="58">
        <v>3002</v>
      </c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44"/>
      <c r="M538" s="237"/>
      <c r="N538" s="129"/>
      <c r="O538" s="239"/>
      <c r="P538" s="198" t="s">
        <v>85</v>
      </c>
      <c r="Q538" s="86" t="str">
        <f>IF(Q537/B524=0,"",Q537/B524)</f>
        <v/>
      </c>
      <c r="R538" s="112" t="e">
        <f>IF(Q537/R537=0,"",Q537/R537)</f>
        <v>#VALUE!</v>
      </c>
      <c r="S538" s="200" t="s">
        <v>86</v>
      </c>
      <c r="T538" s="120"/>
    </row>
    <row r="539" spans="1:20" ht="15.75" x14ac:dyDescent="0.25">
      <c r="A539" s="58">
        <v>3101</v>
      </c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144"/>
      <c r="M539" s="240"/>
      <c r="N539" s="241"/>
      <c r="O539" s="242"/>
      <c r="P539" s="90"/>
      <c r="Q539" s="91"/>
      <c r="R539" s="91"/>
      <c r="S539" s="113"/>
      <c r="T539" s="120"/>
    </row>
    <row r="540" spans="1:20" ht="18" x14ac:dyDescent="0.25">
      <c r="A540" s="28"/>
      <c r="B540" s="297" t="s">
        <v>111</v>
      </c>
      <c r="C540" s="297"/>
      <c r="D540" s="297"/>
      <c r="E540" s="297"/>
      <c r="F540" s="297"/>
      <c r="G540" s="297"/>
      <c r="H540" s="297"/>
      <c r="I540" s="297"/>
      <c r="J540" s="297"/>
      <c r="K540" s="297"/>
      <c r="L540" s="196">
        <f>SUM(L524:L536)</f>
        <v>0</v>
      </c>
      <c r="M540" s="94" t="str">
        <f>IF(L532=0,"",L532/B524)</f>
        <v/>
      </c>
      <c r="N540" s="94" t="str">
        <f>IF(L540=0,"",L540/B524)</f>
        <v/>
      </c>
      <c r="O540" s="94" t="str">
        <f>IF(L532=0,"",N540-M540)</f>
        <v/>
      </c>
      <c r="P540" s="3"/>
      <c r="Q540" s="29"/>
      <c r="R540" s="22"/>
      <c r="S540" s="3"/>
      <c r="T540" s="120"/>
    </row>
    <row r="541" spans="1:20" ht="12.75" customHeight="1" x14ac:dyDescent="0.2"/>
    <row r="542" spans="1:20" ht="12.75" customHeight="1" x14ac:dyDescent="0.2"/>
    <row r="543" spans="1:20" s="222" customFormat="1" ht="26.25" x14ac:dyDescent="0.4">
      <c r="A543" s="2"/>
      <c r="B543" s="307" t="s">
        <v>99</v>
      </c>
      <c r="C543" s="307"/>
      <c r="D543" s="307"/>
      <c r="E543" s="307"/>
      <c r="F543" s="307"/>
      <c r="G543" s="307"/>
      <c r="H543" s="307"/>
      <c r="I543" s="307"/>
      <c r="J543" s="307"/>
      <c r="K543" s="307"/>
      <c r="L543" s="223" t="s">
        <v>145</v>
      </c>
      <c r="M543" s="57"/>
      <c r="N543" s="29"/>
      <c r="O543" s="3"/>
      <c r="P543" s="29"/>
      <c r="Q543" s="29"/>
      <c r="R543" s="29"/>
      <c r="S543" s="120"/>
      <c r="T543" s="120"/>
    </row>
    <row r="544" spans="1:20" ht="20.25" x14ac:dyDescent="0.2">
      <c r="A544" s="300" t="s">
        <v>10</v>
      </c>
      <c r="B544" s="301" t="s">
        <v>100</v>
      </c>
      <c r="C544" s="302"/>
      <c r="D544" s="302"/>
      <c r="E544" s="302"/>
      <c r="F544" s="302"/>
      <c r="G544" s="302"/>
      <c r="H544" s="302"/>
      <c r="I544" s="302"/>
      <c r="J544" s="302"/>
      <c r="K544" s="303"/>
      <c r="L544" s="338" t="s">
        <v>11</v>
      </c>
      <c r="M544" s="330" t="s">
        <v>3</v>
      </c>
      <c r="N544" s="330" t="s">
        <v>4</v>
      </c>
      <c r="O544" s="332" t="s">
        <v>5</v>
      </c>
      <c r="P544" s="330" t="s">
        <v>6</v>
      </c>
      <c r="Q544" s="328" t="s">
        <v>7</v>
      </c>
      <c r="R544" s="328" t="s">
        <v>8</v>
      </c>
      <c r="S544" s="296" t="s">
        <v>101</v>
      </c>
      <c r="T544" s="120"/>
    </row>
    <row r="545" spans="1:20" ht="15.75" x14ac:dyDescent="0.25">
      <c r="A545" s="295"/>
      <c r="B545" s="58" t="s">
        <v>102</v>
      </c>
      <c r="C545" s="58" t="s">
        <v>103</v>
      </c>
      <c r="D545" s="58" t="s">
        <v>104</v>
      </c>
      <c r="E545" s="58" t="s">
        <v>105</v>
      </c>
      <c r="F545" s="58" t="s">
        <v>106</v>
      </c>
      <c r="G545" s="58" t="s">
        <v>107</v>
      </c>
      <c r="H545" s="58" t="s">
        <v>108</v>
      </c>
      <c r="I545" s="58" t="s">
        <v>109</v>
      </c>
      <c r="J545" s="58" t="s">
        <v>110</v>
      </c>
      <c r="K545" s="58" t="s">
        <v>135</v>
      </c>
      <c r="L545" s="339"/>
      <c r="M545" s="331"/>
      <c r="N545" s="331"/>
      <c r="O545" s="333"/>
      <c r="P545" s="331"/>
      <c r="Q545" s="329"/>
      <c r="R545" s="329"/>
      <c r="S545" s="295"/>
      <c r="T545" s="120"/>
    </row>
    <row r="546" spans="1:20" ht="15.75" customHeight="1" x14ac:dyDescent="0.25">
      <c r="A546" s="58">
        <v>2402</v>
      </c>
      <c r="B546" s="154">
        <v>57</v>
      </c>
      <c r="C546" s="154"/>
      <c r="D546" s="154"/>
      <c r="E546" s="154"/>
      <c r="F546" s="154"/>
      <c r="G546" s="154"/>
      <c r="H546" s="154"/>
      <c r="I546" s="154"/>
      <c r="J546" s="154"/>
      <c r="K546" s="154"/>
      <c r="L546" s="144"/>
      <c r="M546" s="234"/>
      <c r="N546" s="235"/>
      <c r="O546" s="236"/>
      <c r="P546" s="243"/>
      <c r="Q546" s="63">
        <f>B546</f>
        <v>57</v>
      </c>
      <c r="R546" s="244"/>
      <c r="S546" s="243"/>
      <c r="T546" s="120"/>
    </row>
    <row r="547" spans="1:20" ht="15.75" customHeight="1" x14ac:dyDescent="0.25">
      <c r="A547" s="58">
        <v>2501</v>
      </c>
      <c r="B547" s="154"/>
      <c r="C547" s="154">
        <v>40</v>
      </c>
      <c r="D547" s="154"/>
      <c r="E547" s="154"/>
      <c r="F547" s="154"/>
      <c r="G547" s="154"/>
      <c r="H547" s="154"/>
      <c r="I547" s="154"/>
      <c r="J547" s="154"/>
      <c r="K547" s="154"/>
      <c r="L547" s="144"/>
      <c r="M547" s="237"/>
      <c r="N547" s="129"/>
      <c r="O547" s="238"/>
      <c r="P547" s="67">
        <f>IF(C547=0,"",C547/B546)</f>
        <v>0.70175438596491224</v>
      </c>
      <c r="Q547" s="68">
        <v>40</v>
      </c>
      <c r="R547" s="245">
        <f t="shared" ref="R547:R554" si="49">IF(Q547=0,"",Q547/Q546)</f>
        <v>0.70175438596491224</v>
      </c>
      <c r="S547" s="245">
        <f t="shared" ref="S547:S554" si="50">IF(Q547=0,"",100%-R547)</f>
        <v>0.29824561403508776</v>
      </c>
      <c r="T547" s="120"/>
    </row>
    <row r="548" spans="1:20" ht="15.75" customHeight="1" x14ac:dyDescent="0.25">
      <c r="A548" s="58">
        <v>2502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44"/>
      <c r="M548" s="237"/>
      <c r="N548" s="129"/>
      <c r="O548" s="238"/>
      <c r="P548" s="67" t="str">
        <f>IF(D548=0,"",D548/C547)</f>
        <v/>
      </c>
      <c r="Q548" s="68"/>
      <c r="R548" s="245" t="str">
        <f t="shared" si="49"/>
        <v/>
      </c>
      <c r="S548" s="245" t="str">
        <f t="shared" si="50"/>
        <v/>
      </c>
      <c r="T548" s="8">
        <f>Q548/Q546</f>
        <v>0</v>
      </c>
    </row>
    <row r="549" spans="1:20" ht="15.75" customHeight="1" x14ac:dyDescent="0.25">
      <c r="A549" s="58">
        <v>2601</v>
      </c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44"/>
      <c r="M549" s="237"/>
      <c r="N549" s="129"/>
      <c r="O549" s="238"/>
      <c r="P549" s="67" t="str">
        <f>IF(E549=0,"",E549/D548)</f>
        <v/>
      </c>
      <c r="Q549" s="68"/>
      <c r="R549" s="245" t="str">
        <f t="shared" si="49"/>
        <v/>
      </c>
      <c r="S549" s="245" t="str">
        <f t="shared" si="50"/>
        <v/>
      </c>
      <c r="T549" s="120"/>
    </row>
    <row r="550" spans="1:20" ht="15.75" customHeight="1" x14ac:dyDescent="0.25">
      <c r="A550" s="58">
        <v>2602</v>
      </c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44"/>
      <c r="M550" s="237"/>
      <c r="N550" s="129"/>
      <c r="O550" s="238"/>
      <c r="P550" s="67" t="str">
        <f>IF(F550=0,"",F550/E549)</f>
        <v/>
      </c>
      <c r="Q550" s="68"/>
      <c r="R550" s="245" t="str">
        <f t="shared" si="49"/>
        <v/>
      </c>
      <c r="S550" s="245" t="str">
        <f t="shared" si="50"/>
        <v/>
      </c>
      <c r="T550" s="120"/>
    </row>
    <row r="551" spans="1:20" ht="15.75" customHeight="1" x14ac:dyDescent="0.25">
      <c r="A551" s="58">
        <v>2701</v>
      </c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44"/>
      <c r="M551" s="237"/>
      <c r="N551" s="129"/>
      <c r="O551" s="238"/>
      <c r="P551" s="67" t="str">
        <f>IF(G551=0,"",G551/F550)</f>
        <v/>
      </c>
      <c r="Q551" s="68"/>
      <c r="R551" s="245" t="str">
        <f t="shared" si="49"/>
        <v/>
      </c>
      <c r="S551" s="245" t="str">
        <f t="shared" si="50"/>
        <v/>
      </c>
      <c r="T551" s="120"/>
    </row>
    <row r="552" spans="1:20" ht="15.75" customHeight="1" x14ac:dyDescent="0.25">
      <c r="A552" s="58">
        <v>2702</v>
      </c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44"/>
      <c r="M552" s="237"/>
      <c r="N552" s="129"/>
      <c r="O552" s="238"/>
      <c r="P552" s="67" t="str">
        <f>IF(H552=0,"",H552/G551)</f>
        <v/>
      </c>
      <c r="Q552" s="68"/>
      <c r="R552" s="245" t="str">
        <f t="shared" si="49"/>
        <v/>
      </c>
      <c r="S552" s="245" t="str">
        <f t="shared" si="50"/>
        <v/>
      </c>
      <c r="T552" s="120"/>
    </row>
    <row r="553" spans="1:20" ht="15.75" customHeight="1" x14ac:dyDescent="0.25">
      <c r="A553" s="58">
        <v>2801</v>
      </c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44"/>
      <c r="M553" s="237"/>
      <c r="N553" s="129"/>
      <c r="O553" s="238"/>
      <c r="P553" s="67" t="str">
        <f>IF(I553=0,"",I553/H552)</f>
        <v/>
      </c>
      <c r="Q553" s="68"/>
      <c r="R553" s="245" t="str">
        <f t="shared" si="49"/>
        <v/>
      </c>
      <c r="S553" s="245" t="str">
        <f t="shared" si="50"/>
        <v/>
      </c>
      <c r="T553" s="120"/>
    </row>
    <row r="554" spans="1:20" ht="15.75" customHeight="1" x14ac:dyDescent="0.25">
      <c r="A554" s="58">
        <v>2802</v>
      </c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44"/>
      <c r="M554" s="237"/>
      <c r="N554" s="129"/>
      <c r="O554" s="238"/>
      <c r="P554" s="71" t="str">
        <f>IF(J554=0,"",J554/I553)</f>
        <v/>
      </c>
      <c r="Q554" s="68"/>
      <c r="R554" s="71" t="str">
        <f t="shared" si="49"/>
        <v/>
      </c>
      <c r="S554" s="71" t="str">
        <f t="shared" si="50"/>
        <v/>
      </c>
      <c r="T554" s="120"/>
    </row>
    <row r="555" spans="1:20" ht="15.75" customHeight="1" x14ac:dyDescent="0.25">
      <c r="A555" s="58">
        <v>2901</v>
      </c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44"/>
      <c r="M555" s="237"/>
      <c r="N555" s="129"/>
      <c r="O555" s="239"/>
      <c r="P555" s="129"/>
      <c r="Q555" s="68"/>
      <c r="R555" s="129"/>
      <c r="S555" s="246"/>
      <c r="T555" s="120"/>
    </row>
    <row r="556" spans="1:20" ht="15.75" customHeight="1" x14ac:dyDescent="0.25">
      <c r="A556" s="58">
        <v>2902</v>
      </c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44"/>
      <c r="M556" s="237"/>
      <c r="N556" s="129"/>
      <c r="O556" s="239"/>
      <c r="P556" s="247"/>
      <c r="Q556" s="109"/>
      <c r="R556" s="248"/>
      <c r="S556" s="247"/>
      <c r="T556" s="120"/>
    </row>
    <row r="557" spans="1:20" ht="15.75" customHeight="1" x14ac:dyDescent="0.25">
      <c r="A557" s="58">
        <v>3001</v>
      </c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44"/>
      <c r="M557" s="237"/>
      <c r="N557" s="129"/>
      <c r="O557" s="239"/>
      <c r="P557" s="247"/>
      <c r="Q557" s="109"/>
      <c r="R557" s="248"/>
      <c r="S557" s="247"/>
      <c r="T557" s="120"/>
    </row>
    <row r="558" spans="1:20" ht="15.75" customHeight="1" x14ac:dyDescent="0.25">
      <c r="A558" s="58">
        <v>3002</v>
      </c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44"/>
      <c r="M558" s="237"/>
      <c r="N558" s="129"/>
      <c r="O558" s="239"/>
      <c r="P558" s="129"/>
      <c r="Q558" s="239"/>
      <c r="R558" s="124"/>
      <c r="S558" s="247"/>
      <c r="T558" s="120"/>
    </row>
    <row r="559" spans="1:20" ht="15.75" customHeight="1" x14ac:dyDescent="0.25">
      <c r="A559" s="58">
        <v>3101</v>
      </c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44"/>
      <c r="M559" s="237"/>
      <c r="N559" s="129"/>
      <c r="O559" s="239"/>
      <c r="P559" s="197" t="s">
        <v>83</v>
      </c>
      <c r="Q559" s="82"/>
      <c r="R559" s="111" t="str">
        <f>IF(SUM(L552:L555)=0,"",SUM(L552:L555))</f>
        <v/>
      </c>
      <c r="S559" s="199" t="s">
        <v>11</v>
      </c>
      <c r="T559" s="120"/>
    </row>
    <row r="560" spans="1:20" ht="15.75" customHeight="1" x14ac:dyDescent="0.25">
      <c r="A560" s="58">
        <v>3102</v>
      </c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44"/>
      <c r="M560" s="237"/>
      <c r="N560" s="129"/>
      <c r="O560" s="239"/>
      <c r="P560" s="198" t="s">
        <v>85</v>
      </c>
      <c r="Q560" s="86" t="str">
        <f>IF(Q559/B546=0,"",Q559/B546)</f>
        <v/>
      </c>
      <c r="R560" s="112" t="e">
        <f>IF(Q559/R559=0,"",Q559/R559)</f>
        <v>#VALUE!</v>
      </c>
      <c r="S560" s="200" t="s">
        <v>86</v>
      </c>
      <c r="T560" s="120"/>
    </row>
    <row r="561" spans="1:20" ht="15.75" x14ac:dyDescent="0.25">
      <c r="A561" s="58">
        <v>3201</v>
      </c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44"/>
      <c r="M561" s="240"/>
      <c r="N561" s="241"/>
      <c r="O561" s="242"/>
      <c r="P561" s="90"/>
      <c r="Q561" s="91"/>
      <c r="R561" s="91"/>
      <c r="S561" s="113"/>
      <c r="T561" s="120"/>
    </row>
    <row r="562" spans="1:20" ht="18" x14ac:dyDescent="0.25">
      <c r="A562" s="28"/>
      <c r="B562" s="297" t="s">
        <v>111</v>
      </c>
      <c r="C562" s="297"/>
      <c r="D562" s="297"/>
      <c r="E562" s="297"/>
      <c r="F562" s="297"/>
      <c r="G562" s="297"/>
      <c r="H562" s="297"/>
      <c r="I562" s="297"/>
      <c r="J562" s="297"/>
      <c r="K562" s="297"/>
      <c r="L562" s="93">
        <f>SUM(L546:L558)</f>
        <v>0</v>
      </c>
      <c r="M562" s="94" t="str">
        <f>IF(L554=0,"",L554/B546)</f>
        <v/>
      </c>
      <c r="N562" s="94" t="str">
        <f>IF(L562=0,"",L562/B546)</f>
        <v/>
      </c>
      <c r="O562" s="94" t="str">
        <f>IF(L554=0,"",N562-M562)</f>
        <v/>
      </c>
      <c r="P562" s="3"/>
      <c r="Q562" s="29"/>
      <c r="R562" s="22"/>
      <c r="S562" s="3"/>
      <c r="T562" s="120"/>
    </row>
    <row r="563" spans="1:20" ht="12.75" customHeight="1" x14ac:dyDescent="0.2"/>
    <row r="564" spans="1:20" ht="12.75" customHeight="1" x14ac:dyDescent="0.2"/>
    <row r="565" spans="1:20" s="293" customFormat="1" ht="26.25" x14ac:dyDescent="0.4">
      <c r="A565" s="2"/>
      <c r="B565" s="307" t="s">
        <v>99</v>
      </c>
      <c r="C565" s="307"/>
      <c r="D565" s="307"/>
      <c r="E565" s="307"/>
      <c r="F565" s="307"/>
      <c r="G565" s="307"/>
      <c r="H565" s="307"/>
      <c r="I565" s="307"/>
      <c r="J565" s="307"/>
      <c r="K565" s="307"/>
      <c r="L565" s="256" t="s">
        <v>146</v>
      </c>
      <c r="M565" s="57"/>
      <c r="N565" s="29"/>
      <c r="O565" s="3"/>
      <c r="P565" s="29"/>
      <c r="Q565" s="29"/>
      <c r="R565" s="29"/>
      <c r="S565" s="120"/>
      <c r="T565" s="120"/>
    </row>
    <row r="566" spans="1:20" s="293" customFormat="1" ht="20.25" x14ac:dyDescent="0.2">
      <c r="A566" s="300" t="s">
        <v>10</v>
      </c>
      <c r="B566" s="301" t="s">
        <v>100</v>
      </c>
      <c r="C566" s="302"/>
      <c r="D566" s="302"/>
      <c r="E566" s="302"/>
      <c r="F566" s="302"/>
      <c r="G566" s="302"/>
      <c r="H566" s="302"/>
      <c r="I566" s="302"/>
      <c r="J566" s="302"/>
      <c r="K566" s="303"/>
      <c r="L566" s="338" t="s">
        <v>11</v>
      </c>
      <c r="M566" s="330" t="s">
        <v>3</v>
      </c>
      <c r="N566" s="330" t="s">
        <v>4</v>
      </c>
      <c r="O566" s="332" t="s">
        <v>5</v>
      </c>
      <c r="P566" s="330" t="s">
        <v>6</v>
      </c>
      <c r="Q566" s="328" t="s">
        <v>7</v>
      </c>
      <c r="R566" s="328" t="s">
        <v>8</v>
      </c>
      <c r="S566" s="296" t="s">
        <v>101</v>
      </c>
      <c r="T566" s="120"/>
    </row>
    <row r="567" spans="1:20" s="293" customFormat="1" ht="15.75" x14ac:dyDescent="0.25">
      <c r="A567" s="295"/>
      <c r="B567" s="58" t="s">
        <v>102</v>
      </c>
      <c r="C567" s="58" t="s">
        <v>103</v>
      </c>
      <c r="D567" s="58" t="s">
        <v>104</v>
      </c>
      <c r="E567" s="58" t="s">
        <v>105</v>
      </c>
      <c r="F567" s="58" t="s">
        <v>106</v>
      </c>
      <c r="G567" s="58" t="s">
        <v>107</v>
      </c>
      <c r="H567" s="58" t="s">
        <v>108</v>
      </c>
      <c r="I567" s="58" t="s">
        <v>109</v>
      </c>
      <c r="J567" s="58" t="s">
        <v>110</v>
      </c>
      <c r="K567" s="58" t="s">
        <v>135</v>
      </c>
      <c r="L567" s="339"/>
      <c r="M567" s="331"/>
      <c r="N567" s="331"/>
      <c r="O567" s="333"/>
      <c r="P567" s="331"/>
      <c r="Q567" s="329"/>
      <c r="R567" s="329"/>
      <c r="S567" s="295"/>
      <c r="T567" s="120"/>
    </row>
    <row r="568" spans="1:20" s="293" customFormat="1" ht="15.75" customHeight="1" x14ac:dyDescent="0.25">
      <c r="A568" s="58">
        <v>2501</v>
      </c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44"/>
      <c r="M568" s="234"/>
      <c r="N568" s="235"/>
      <c r="O568" s="236"/>
      <c r="P568" s="243"/>
      <c r="Q568" s="63">
        <f>B568</f>
        <v>0</v>
      </c>
      <c r="R568" s="244"/>
      <c r="S568" s="243"/>
      <c r="T568" s="120"/>
    </row>
    <row r="569" spans="1:20" s="293" customFormat="1" ht="15.75" customHeight="1" x14ac:dyDescent="0.25">
      <c r="A569" s="58">
        <v>2502</v>
      </c>
      <c r="B569" s="154"/>
      <c r="C569" s="154">
        <v>1</v>
      </c>
      <c r="D569" s="154"/>
      <c r="E569" s="154"/>
      <c r="F569" s="154"/>
      <c r="G569" s="154"/>
      <c r="H569" s="154"/>
      <c r="I569" s="154"/>
      <c r="J569" s="154"/>
      <c r="K569" s="154"/>
      <c r="L569" s="144"/>
      <c r="M569" s="237"/>
      <c r="N569" s="129"/>
      <c r="O569" s="238"/>
      <c r="P569" s="67" t="e">
        <f>IF(C569=0,"",C569/B568)</f>
        <v>#DIV/0!</v>
      </c>
      <c r="Q569" s="68">
        <v>1</v>
      </c>
      <c r="R569" s="245" t="e">
        <f t="shared" ref="R569:R576" si="51">IF(Q569=0,"",Q569/Q568)</f>
        <v>#DIV/0!</v>
      </c>
      <c r="S569" s="245" t="e">
        <f t="shared" ref="S569:S576" si="52">IF(Q569=0,"",100%-R569)</f>
        <v>#DIV/0!</v>
      </c>
      <c r="T569" s="120"/>
    </row>
    <row r="570" spans="1:20" s="293" customFormat="1" ht="15.75" customHeight="1" x14ac:dyDescent="0.25">
      <c r="A570" s="58">
        <v>2601</v>
      </c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44"/>
      <c r="M570" s="237"/>
      <c r="N570" s="129"/>
      <c r="O570" s="238"/>
      <c r="P570" s="67" t="str">
        <f>IF(D570=0,"",D570/C569)</f>
        <v/>
      </c>
      <c r="Q570" s="68"/>
      <c r="R570" s="245" t="str">
        <f t="shared" si="51"/>
        <v/>
      </c>
      <c r="S570" s="245" t="str">
        <f t="shared" si="52"/>
        <v/>
      </c>
      <c r="T570" s="8" t="e">
        <f>Q570/Q568</f>
        <v>#DIV/0!</v>
      </c>
    </row>
    <row r="571" spans="1:20" s="293" customFormat="1" ht="15.75" customHeight="1" x14ac:dyDescent="0.25">
      <c r="A571" s="58">
        <v>2602</v>
      </c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44"/>
      <c r="M571" s="237"/>
      <c r="N571" s="129"/>
      <c r="O571" s="238"/>
      <c r="P571" s="67" t="str">
        <f>IF(E571=0,"",E571/D570)</f>
        <v/>
      </c>
      <c r="Q571" s="68"/>
      <c r="R571" s="245" t="str">
        <f t="shared" si="51"/>
        <v/>
      </c>
      <c r="S571" s="245" t="str">
        <f t="shared" si="52"/>
        <v/>
      </c>
      <c r="T571" s="120"/>
    </row>
    <row r="572" spans="1:20" s="293" customFormat="1" ht="15.75" customHeight="1" x14ac:dyDescent="0.25">
      <c r="A572" s="58">
        <v>2701</v>
      </c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44"/>
      <c r="M572" s="237"/>
      <c r="N572" s="129"/>
      <c r="O572" s="238"/>
      <c r="P572" s="67" t="str">
        <f>IF(F572=0,"",F572/E571)</f>
        <v/>
      </c>
      <c r="Q572" s="68"/>
      <c r="R572" s="245" t="str">
        <f t="shared" si="51"/>
        <v/>
      </c>
      <c r="S572" s="245" t="str">
        <f t="shared" si="52"/>
        <v/>
      </c>
      <c r="T572" s="120"/>
    </row>
    <row r="573" spans="1:20" s="293" customFormat="1" ht="15.75" customHeight="1" x14ac:dyDescent="0.25">
      <c r="A573" s="58">
        <v>2702</v>
      </c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44"/>
      <c r="M573" s="237"/>
      <c r="N573" s="129"/>
      <c r="O573" s="238"/>
      <c r="P573" s="67" t="str">
        <f>IF(G573=0,"",G573/F572)</f>
        <v/>
      </c>
      <c r="Q573" s="68"/>
      <c r="R573" s="245" t="str">
        <f t="shared" si="51"/>
        <v/>
      </c>
      <c r="S573" s="245" t="str">
        <f t="shared" si="52"/>
        <v/>
      </c>
      <c r="T573" s="120"/>
    </row>
    <row r="574" spans="1:20" s="293" customFormat="1" ht="15.75" customHeight="1" x14ac:dyDescent="0.25">
      <c r="A574" s="58">
        <v>2801</v>
      </c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44"/>
      <c r="M574" s="237"/>
      <c r="N574" s="129"/>
      <c r="O574" s="238"/>
      <c r="P574" s="67" t="str">
        <f>IF(H574=0,"",H574/G573)</f>
        <v/>
      </c>
      <c r="Q574" s="68"/>
      <c r="R574" s="245" t="str">
        <f t="shared" si="51"/>
        <v/>
      </c>
      <c r="S574" s="245" t="str">
        <f t="shared" si="52"/>
        <v/>
      </c>
      <c r="T574" s="120"/>
    </row>
    <row r="575" spans="1:20" s="293" customFormat="1" ht="15.75" customHeight="1" x14ac:dyDescent="0.25">
      <c r="A575" s="58">
        <v>2802</v>
      </c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44"/>
      <c r="M575" s="237"/>
      <c r="N575" s="129"/>
      <c r="O575" s="238"/>
      <c r="P575" s="67" t="str">
        <f>IF(I575=0,"",I575/H574)</f>
        <v/>
      </c>
      <c r="Q575" s="68"/>
      <c r="R575" s="245" t="str">
        <f t="shared" si="51"/>
        <v/>
      </c>
      <c r="S575" s="245" t="str">
        <f t="shared" si="52"/>
        <v/>
      </c>
      <c r="T575" s="120"/>
    </row>
    <row r="576" spans="1:20" s="293" customFormat="1" ht="15.75" customHeight="1" x14ac:dyDescent="0.25">
      <c r="A576" s="58">
        <v>2901</v>
      </c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44"/>
      <c r="M576" s="237"/>
      <c r="N576" s="129"/>
      <c r="O576" s="238"/>
      <c r="P576" s="71" t="str">
        <f>IF(J576=0,"",J576/I575)</f>
        <v/>
      </c>
      <c r="Q576" s="68"/>
      <c r="R576" s="71" t="str">
        <f t="shared" si="51"/>
        <v/>
      </c>
      <c r="S576" s="71" t="str">
        <f t="shared" si="52"/>
        <v/>
      </c>
      <c r="T576" s="120"/>
    </row>
    <row r="577" spans="1:20" s="293" customFormat="1" ht="15.75" customHeight="1" x14ac:dyDescent="0.25">
      <c r="A577" s="58">
        <v>2902</v>
      </c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44"/>
      <c r="M577" s="237"/>
      <c r="N577" s="129"/>
      <c r="O577" s="239"/>
      <c r="P577" s="129"/>
      <c r="Q577" s="68"/>
      <c r="R577" s="129"/>
      <c r="S577" s="246"/>
      <c r="T577" s="120"/>
    </row>
    <row r="578" spans="1:20" s="293" customFormat="1" ht="15.75" customHeight="1" x14ac:dyDescent="0.25">
      <c r="A578" s="58">
        <v>3001</v>
      </c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44"/>
      <c r="M578" s="237"/>
      <c r="N578" s="129"/>
      <c r="O578" s="239"/>
      <c r="P578" s="247"/>
      <c r="Q578" s="109"/>
      <c r="R578" s="248"/>
      <c r="S578" s="247"/>
      <c r="T578" s="120"/>
    </row>
    <row r="579" spans="1:20" s="293" customFormat="1" ht="15.75" customHeight="1" x14ac:dyDescent="0.25">
      <c r="A579" s="58">
        <v>3002</v>
      </c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44"/>
      <c r="M579" s="237"/>
      <c r="N579" s="129"/>
      <c r="O579" s="239"/>
      <c r="P579" s="247"/>
      <c r="Q579" s="109"/>
      <c r="R579" s="248"/>
      <c r="S579" s="247"/>
      <c r="T579" s="120"/>
    </row>
    <row r="580" spans="1:20" s="293" customFormat="1" ht="15.75" customHeight="1" x14ac:dyDescent="0.25">
      <c r="A580" s="58">
        <v>3101</v>
      </c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44"/>
      <c r="M580" s="237"/>
      <c r="N580" s="129"/>
      <c r="O580" s="239"/>
      <c r="P580" s="129"/>
      <c r="Q580" s="239"/>
      <c r="R580" s="124"/>
      <c r="S580" s="247"/>
      <c r="T580" s="120"/>
    </row>
    <row r="581" spans="1:20" s="293" customFormat="1" ht="15.75" customHeight="1" x14ac:dyDescent="0.25">
      <c r="A581" s="58">
        <v>3102</v>
      </c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44"/>
      <c r="M581" s="237"/>
      <c r="N581" s="129"/>
      <c r="O581" s="239"/>
      <c r="P581" s="197" t="s">
        <v>83</v>
      </c>
      <c r="Q581" s="82"/>
      <c r="R581" s="111" t="str">
        <f>IF(SUM(L574:L577)=0,"",SUM(L574:L577))</f>
        <v/>
      </c>
      <c r="S581" s="199" t="s">
        <v>11</v>
      </c>
      <c r="T581" s="120"/>
    </row>
    <row r="582" spans="1:20" s="293" customFormat="1" ht="15.75" customHeight="1" x14ac:dyDescent="0.25">
      <c r="A582" s="58">
        <v>3201</v>
      </c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44"/>
      <c r="M582" s="237"/>
      <c r="N582" s="129"/>
      <c r="O582" s="239"/>
      <c r="P582" s="198" t="s">
        <v>85</v>
      </c>
      <c r="Q582" s="86" t="e">
        <f>IF(Q581/B568=0,"",Q581/B568)</f>
        <v>#DIV/0!</v>
      </c>
      <c r="R582" s="112" t="e">
        <f>IF(Q581/R581=0,"",Q581/R581)</f>
        <v>#VALUE!</v>
      </c>
      <c r="S582" s="200" t="s">
        <v>86</v>
      </c>
      <c r="T582" s="120"/>
    </row>
    <row r="583" spans="1:20" s="293" customFormat="1" ht="15.75" x14ac:dyDescent="0.25">
      <c r="A583" s="58">
        <v>3202</v>
      </c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44"/>
      <c r="M583" s="240"/>
      <c r="N583" s="241"/>
      <c r="O583" s="242"/>
      <c r="P583" s="90"/>
      <c r="Q583" s="91"/>
      <c r="R583" s="91"/>
      <c r="S583" s="113"/>
      <c r="T583" s="120"/>
    </row>
    <row r="584" spans="1:20" s="293" customFormat="1" ht="18" x14ac:dyDescent="0.25">
      <c r="A584" s="28"/>
      <c r="B584" s="297" t="s">
        <v>111</v>
      </c>
      <c r="C584" s="297"/>
      <c r="D584" s="297"/>
      <c r="E584" s="297"/>
      <c r="F584" s="297"/>
      <c r="G584" s="297"/>
      <c r="H584" s="297"/>
      <c r="I584" s="297"/>
      <c r="J584" s="297"/>
      <c r="K584" s="297"/>
      <c r="L584" s="93">
        <f>SUM(L568:L580)</f>
        <v>0</v>
      </c>
      <c r="M584" s="94" t="str">
        <f>IF(L576=0,"",L576/B568)</f>
        <v/>
      </c>
      <c r="N584" s="94" t="str">
        <f>IF(L584=0,"",L584/B568)</f>
        <v/>
      </c>
      <c r="O584" s="94" t="str">
        <f>IF(L576=0,"",N584-M584)</f>
        <v/>
      </c>
      <c r="P584" s="3"/>
      <c r="Q584" s="29"/>
      <c r="R584" s="22"/>
      <c r="S584" s="3"/>
      <c r="T584" s="120"/>
    </row>
    <row r="585" spans="1:20" ht="12.75" customHeight="1" x14ac:dyDescent="0.2"/>
    <row r="586" spans="1:20" ht="12.75" customHeight="1" x14ac:dyDescent="0.2"/>
    <row r="587" spans="1:20" s="293" customFormat="1" ht="26.25" x14ac:dyDescent="0.4">
      <c r="A587" s="2"/>
      <c r="B587" s="307" t="s">
        <v>99</v>
      </c>
      <c r="C587" s="307"/>
      <c r="D587" s="307"/>
      <c r="E587" s="307"/>
      <c r="F587" s="307"/>
      <c r="G587" s="307"/>
      <c r="H587" s="307"/>
      <c r="I587" s="307"/>
      <c r="J587" s="307"/>
      <c r="K587" s="307"/>
      <c r="L587" s="256" t="s">
        <v>147</v>
      </c>
      <c r="M587" s="57"/>
      <c r="N587" s="29"/>
      <c r="O587" s="3"/>
      <c r="P587" s="29"/>
      <c r="Q587" s="29"/>
      <c r="R587" s="29"/>
      <c r="S587" s="120"/>
      <c r="T587" s="120"/>
    </row>
    <row r="588" spans="1:20" s="293" customFormat="1" ht="20.25" x14ac:dyDescent="0.2">
      <c r="A588" s="300" t="s">
        <v>10</v>
      </c>
      <c r="B588" s="301" t="s">
        <v>100</v>
      </c>
      <c r="C588" s="302"/>
      <c r="D588" s="302"/>
      <c r="E588" s="302"/>
      <c r="F588" s="302"/>
      <c r="G588" s="302"/>
      <c r="H588" s="302"/>
      <c r="I588" s="302"/>
      <c r="J588" s="302"/>
      <c r="K588" s="303"/>
      <c r="L588" s="338" t="s">
        <v>11</v>
      </c>
      <c r="M588" s="330" t="s">
        <v>3</v>
      </c>
      <c r="N588" s="330" t="s">
        <v>4</v>
      </c>
      <c r="O588" s="332" t="s">
        <v>5</v>
      </c>
      <c r="P588" s="330" t="s">
        <v>6</v>
      </c>
      <c r="Q588" s="328" t="s">
        <v>7</v>
      </c>
      <c r="R588" s="328" t="s">
        <v>8</v>
      </c>
      <c r="S588" s="296" t="s">
        <v>101</v>
      </c>
      <c r="T588" s="120"/>
    </row>
    <row r="589" spans="1:20" s="293" customFormat="1" ht="15.75" x14ac:dyDescent="0.25">
      <c r="A589" s="295"/>
      <c r="B589" s="58" t="s">
        <v>102</v>
      </c>
      <c r="C589" s="58" t="s">
        <v>103</v>
      </c>
      <c r="D589" s="58" t="s">
        <v>104</v>
      </c>
      <c r="E589" s="58" t="s">
        <v>105</v>
      </c>
      <c r="F589" s="58" t="s">
        <v>106</v>
      </c>
      <c r="G589" s="58" t="s">
        <v>107</v>
      </c>
      <c r="H589" s="58" t="s">
        <v>108</v>
      </c>
      <c r="I589" s="58" t="s">
        <v>109</v>
      </c>
      <c r="J589" s="58" t="s">
        <v>110</v>
      </c>
      <c r="K589" s="58" t="s">
        <v>135</v>
      </c>
      <c r="L589" s="339"/>
      <c r="M589" s="331"/>
      <c r="N589" s="331"/>
      <c r="O589" s="333"/>
      <c r="P589" s="331"/>
      <c r="Q589" s="329"/>
      <c r="R589" s="329"/>
      <c r="S589" s="295"/>
      <c r="T589" s="120"/>
    </row>
    <row r="590" spans="1:20" s="293" customFormat="1" ht="15.75" customHeight="1" x14ac:dyDescent="0.25">
      <c r="A590" s="58">
        <v>2502</v>
      </c>
      <c r="B590" s="154">
        <v>40</v>
      </c>
      <c r="C590" s="154"/>
      <c r="D590" s="154"/>
      <c r="E590" s="154"/>
      <c r="F590" s="154"/>
      <c r="G590" s="154"/>
      <c r="H590" s="154"/>
      <c r="I590" s="154"/>
      <c r="J590" s="154"/>
      <c r="K590" s="154"/>
      <c r="L590" s="144"/>
      <c r="M590" s="234"/>
      <c r="N590" s="235"/>
      <c r="O590" s="236"/>
      <c r="P590" s="243"/>
      <c r="Q590" s="63">
        <f>B590</f>
        <v>40</v>
      </c>
      <c r="R590" s="244"/>
      <c r="S590" s="243"/>
      <c r="T590" s="120"/>
    </row>
    <row r="591" spans="1:20" s="293" customFormat="1" ht="15.75" customHeight="1" x14ac:dyDescent="0.25">
      <c r="A591" s="58">
        <v>2601</v>
      </c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44"/>
      <c r="M591" s="237"/>
      <c r="N591" s="129"/>
      <c r="O591" s="238"/>
      <c r="P591" s="67" t="str">
        <f>IF(C591=0,"",C591/B590)</f>
        <v/>
      </c>
      <c r="Q591" s="68"/>
      <c r="R591" s="245" t="str">
        <f t="shared" ref="R591:R598" si="53">IF(Q591=0,"",Q591/Q590)</f>
        <v/>
      </c>
      <c r="S591" s="245" t="str">
        <f t="shared" ref="S591:S598" si="54">IF(Q591=0,"",100%-R591)</f>
        <v/>
      </c>
      <c r="T591" s="120"/>
    </row>
    <row r="592" spans="1:20" s="293" customFormat="1" ht="15.75" customHeight="1" x14ac:dyDescent="0.25">
      <c r="A592" s="58">
        <v>2602</v>
      </c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44"/>
      <c r="M592" s="237"/>
      <c r="N592" s="129"/>
      <c r="O592" s="238"/>
      <c r="P592" s="67" t="str">
        <f>IF(D592=0,"",D592/C591)</f>
        <v/>
      </c>
      <c r="Q592" s="68"/>
      <c r="R592" s="245" t="str">
        <f t="shared" si="53"/>
        <v/>
      </c>
      <c r="S592" s="245" t="str">
        <f t="shared" si="54"/>
        <v/>
      </c>
      <c r="T592" s="8">
        <f>Q592/Q590</f>
        <v>0</v>
      </c>
    </row>
    <row r="593" spans="1:20" s="293" customFormat="1" ht="15.75" customHeight="1" x14ac:dyDescent="0.25">
      <c r="A593" s="58">
        <v>2701</v>
      </c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44"/>
      <c r="M593" s="237"/>
      <c r="N593" s="129"/>
      <c r="O593" s="238"/>
      <c r="P593" s="67" t="str">
        <f>IF(E593=0,"",E593/D592)</f>
        <v/>
      </c>
      <c r="Q593" s="68"/>
      <c r="R593" s="245" t="str">
        <f t="shared" si="53"/>
        <v/>
      </c>
      <c r="S593" s="245" t="str">
        <f t="shared" si="54"/>
        <v/>
      </c>
      <c r="T593" s="120"/>
    </row>
    <row r="594" spans="1:20" s="293" customFormat="1" ht="15.75" customHeight="1" x14ac:dyDescent="0.25">
      <c r="A594" s="58">
        <v>2702</v>
      </c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44"/>
      <c r="M594" s="237"/>
      <c r="N594" s="129"/>
      <c r="O594" s="238"/>
      <c r="P594" s="67" t="str">
        <f>IF(F594=0,"",F594/E593)</f>
        <v/>
      </c>
      <c r="Q594" s="68"/>
      <c r="R594" s="245" t="str">
        <f t="shared" si="53"/>
        <v/>
      </c>
      <c r="S594" s="245" t="str">
        <f t="shared" si="54"/>
        <v/>
      </c>
      <c r="T594" s="120"/>
    </row>
    <row r="595" spans="1:20" s="293" customFormat="1" ht="15.75" customHeight="1" x14ac:dyDescent="0.25">
      <c r="A595" s="58">
        <v>2801</v>
      </c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44"/>
      <c r="M595" s="237"/>
      <c r="N595" s="129"/>
      <c r="O595" s="238"/>
      <c r="P595" s="67" t="str">
        <f>IF(G595=0,"",G595/F594)</f>
        <v/>
      </c>
      <c r="Q595" s="68"/>
      <c r="R595" s="245" t="str">
        <f t="shared" si="53"/>
        <v/>
      </c>
      <c r="S595" s="245" t="str">
        <f t="shared" si="54"/>
        <v/>
      </c>
      <c r="T595" s="120"/>
    </row>
    <row r="596" spans="1:20" s="293" customFormat="1" ht="15.75" customHeight="1" x14ac:dyDescent="0.25">
      <c r="A596" s="58">
        <v>2802</v>
      </c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44"/>
      <c r="M596" s="237"/>
      <c r="N596" s="129"/>
      <c r="O596" s="238"/>
      <c r="P596" s="67" t="str">
        <f>IF(H596=0,"",H596/G595)</f>
        <v/>
      </c>
      <c r="Q596" s="68"/>
      <c r="R596" s="245" t="str">
        <f t="shared" si="53"/>
        <v/>
      </c>
      <c r="S596" s="245" t="str">
        <f t="shared" si="54"/>
        <v/>
      </c>
      <c r="T596" s="120"/>
    </row>
    <row r="597" spans="1:20" s="293" customFormat="1" ht="15.75" customHeight="1" x14ac:dyDescent="0.25">
      <c r="A597" s="58">
        <v>2901</v>
      </c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44"/>
      <c r="M597" s="237"/>
      <c r="N597" s="129"/>
      <c r="O597" s="238"/>
      <c r="P597" s="67" t="str">
        <f>IF(I597=0,"",I597/H596)</f>
        <v/>
      </c>
      <c r="Q597" s="68"/>
      <c r="R597" s="245" t="str">
        <f t="shared" si="53"/>
        <v/>
      </c>
      <c r="S597" s="245" t="str">
        <f t="shared" si="54"/>
        <v/>
      </c>
      <c r="T597" s="120"/>
    </row>
    <row r="598" spans="1:20" s="293" customFormat="1" ht="15.75" customHeight="1" x14ac:dyDescent="0.25">
      <c r="A598" s="58">
        <v>2902</v>
      </c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44"/>
      <c r="M598" s="237"/>
      <c r="N598" s="129"/>
      <c r="O598" s="238"/>
      <c r="P598" s="71" t="str">
        <f>IF(J598=0,"",J598/I597)</f>
        <v/>
      </c>
      <c r="Q598" s="68"/>
      <c r="R598" s="71" t="str">
        <f t="shared" si="53"/>
        <v/>
      </c>
      <c r="S598" s="71" t="str">
        <f t="shared" si="54"/>
        <v/>
      </c>
      <c r="T598" s="120"/>
    </row>
    <row r="599" spans="1:20" s="293" customFormat="1" ht="15.75" customHeight="1" x14ac:dyDescent="0.25">
      <c r="A599" s="58">
        <v>3001</v>
      </c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44"/>
      <c r="M599" s="237"/>
      <c r="N599" s="129"/>
      <c r="O599" s="239"/>
      <c r="P599" s="129"/>
      <c r="Q599" s="68"/>
      <c r="R599" s="129"/>
      <c r="S599" s="246"/>
      <c r="T599" s="120"/>
    </row>
    <row r="600" spans="1:20" s="293" customFormat="1" ht="15.75" customHeight="1" x14ac:dyDescent="0.25">
      <c r="A600" s="58">
        <v>3002</v>
      </c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44"/>
      <c r="M600" s="237"/>
      <c r="N600" s="129"/>
      <c r="O600" s="239"/>
      <c r="P600" s="247"/>
      <c r="Q600" s="109"/>
      <c r="R600" s="248"/>
      <c r="S600" s="247"/>
      <c r="T600" s="120"/>
    </row>
    <row r="601" spans="1:20" s="293" customFormat="1" ht="15.75" customHeight="1" x14ac:dyDescent="0.25">
      <c r="A601" s="58">
        <v>3101</v>
      </c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44"/>
      <c r="M601" s="237"/>
      <c r="N601" s="129"/>
      <c r="O601" s="239"/>
      <c r="P601" s="247"/>
      <c r="Q601" s="109"/>
      <c r="R601" s="248"/>
      <c r="S601" s="247"/>
      <c r="T601" s="120"/>
    </row>
    <row r="602" spans="1:20" s="293" customFormat="1" ht="15.75" customHeight="1" x14ac:dyDescent="0.25">
      <c r="A602" s="58">
        <v>3102</v>
      </c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44"/>
      <c r="M602" s="237"/>
      <c r="N602" s="129"/>
      <c r="O602" s="239"/>
      <c r="P602" s="129"/>
      <c r="Q602" s="239"/>
      <c r="R602" s="124"/>
      <c r="S602" s="247"/>
      <c r="T602" s="120"/>
    </row>
    <row r="603" spans="1:20" s="293" customFormat="1" ht="15.75" customHeight="1" x14ac:dyDescent="0.25">
      <c r="A603" s="58">
        <v>3201</v>
      </c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44"/>
      <c r="M603" s="237"/>
      <c r="N603" s="129"/>
      <c r="O603" s="239"/>
      <c r="P603" s="197" t="s">
        <v>83</v>
      </c>
      <c r="Q603" s="82"/>
      <c r="R603" s="111" t="str">
        <f>IF(SUM(L596:L599)=0,"",SUM(L596:L599))</f>
        <v/>
      </c>
      <c r="S603" s="199" t="s">
        <v>11</v>
      </c>
      <c r="T603" s="120"/>
    </row>
    <row r="604" spans="1:20" s="293" customFormat="1" ht="15.75" customHeight="1" x14ac:dyDescent="0.25">
      <c r="A604" s="58">
        <v>3202</v>
      </c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44"/>
      <c r="M604" s="237"/>
      <c r="N604" s="129"/>
      <c r="O604" s="239"/>
      <c r="P604" s="198" t="s">
        <v>85</v>
      </c>
      <c r="Q604" s="86" t="str">
        <f>IF(Q603/B590=0,"",Q603/B590)</f>
        <v/>
      </c>
      <c r="R604" s="112" t="e">
        <f>IF(Q603/R603=0,"",Q603/R603)</f>
        <v>#VALUE!</v>
      </c>
      <c r="S604" s="200" t="s">
        <v>86</v>
      </c>
      <c r="T604" s="120"/>
    </row>
    <row r="605" spans="1:20" s="293" customFormat="1" ht="15.75" x14ac:dyDescent="0.25">
      <c r="A605" s="58">
        <v>3301</v>
      </c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44"/>
      <c r="M605" s="240"/>
      <c r="N605" s="241"/>
      <c r="O605" s="242"/>
      <c r="P605" s="90"/>
      <c r="Q605" s="91"/>
      <c r="R605" s="91"/>
      <c r="S605" s="113"/>
      <c r="T605" s="120"/>
    </row>
    <row r="606" spans="1:20" s="293" customFormat="1" ht="18" x14ac:dyDescent="0.25">
      <c r="A606" s="28"/>
      <c r="B606" s="297" t="s">
        <v>111</v>
      </c>
      <c r="C606" s="297"/>
      <c r="D606" s="297"/>
      <c r="E606" s="297"/>
      <c r="F606" s="297"/>
      <c r="G606" s="297"/>
      <c r="H606" s="297"/>
      <c r="I606" s="297"/>
      <c r="J606" s="297"/>
      <c r="K606" s="297"/>
      <c r="L606" s="93">
        <f>SUM(L590:L602)</f>
        <v>0</v>
      </c>
      <c r="M606" s="94" t="str">
        <f>IF(L598=0,"",L598/B590)</f>
        <v/>
      </c>
      <c r="N606" s="94" t="str">
        <f>IF(L606=0,"",L606/B590)</f>
        <v/>
      </c>
      <c r="O606" s="94" t="str">
        <f>IF(L598=0,"",N606-M606)</f>
        <v/>
      </c>
      <c r="P606" s="3"/>
      <c r="Q606" s="29"/>
      <c r="R606" s="22"/>
      <c r="S606" s="3"/>
      <c r="T606" s="120"/>
    </row>
    <row r="607" spans="1:20" ht="12.75" customHeight="1" x14ac:dyDescent="0.2"/>
    <row r="608" spans="1:20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</sheetData>
  <mergeCells count="280">
    <mergeCell ref="Q182:Q183"/>
    <mergeCell ref="R182:R183"/>
    <mergeCell ref="A182:A183"/>
    <mergeCell ref="B182:J182"/>
    <mergeCell ref="K182:K183"/>
    <mergeCell ref="L182:L183"/>
    <mergeCell ref="Q159:Q160"/>
    <mergeCell ref="R159:R160"/>
    <mergeCell ref="A159:A160"/>
    <mergeCell ref="B159:J159"/>
    <mergeCell ref="K159:K160"/>
    <mergeCell ref="L159:L160"/>
    <mergeCell ref="Q228:Q229"/>
    <mergeCell ref="R228:R229"/>
    <mergeCell ref="A228:A229"/>
    <mergeCell ref="B228:J228"/>
    <mergeCell ref="K228:K229"/>
    <mergeCell ref="L228:L229"/>
    <mergeCell ref="Q205:Q206"/>
    <mergeCell ref="R205:R206"/>
    <mergeCell ref="A205:A206"/>
    <mergeCell ref="B205:J205"/>
    <mergeCell ref="K205:K206"/>
    <mergeCell ref="L205:L206"/>
    <mergeCell ref="B16:J16"/>
    <mergeCell ref="B32:J32"/>
    <mergeCell ref="B47:J47"/>
    <mergeCell ref="B68:J68"/>
    <mergeCell ref="B87:J87"/>
    <mergeCell ref="M228:M229"/>
    <mergeCell ref="N228:N229"/>
    <mergeCell ref="O228:O229"/>
    <mergeCell ref="P228:P229"/>
    <mergeCell ref="M205:M206"/>
    <mergeCell ref="N205:N206"/>
    <mergeCell ref="O205:O206"/>
    <mergeCell ref="P205:P206"/>
    <mergeCell ref="M182:M183"/>
    <mergeCell ref="N182:N183"/>
    <mergeCell ref="O182:O183"/>
    <mergeCell ref="P182:P183"/>
    <mergeCell ref="M159:M160"/>
    <mergeCell ref="N159:N160"/>
    <mergeCell ref="O159:O160"/>
    <mergeCell ref="P159:P160"/>
    <mergeCell ref="M136:M137"/>
    <mergeCell ref="N136:N137"/>
    <mergeCell ref="O136:O137"/>
    <mergeCell ref="A88:A89"/>
    <mergeCell ref="B88:J88"/>
    <mergeCell ref="M111:M112"/>
    <mergeCell ref="N111:N112"/>
    <mergeCell ref="O111:O112"/>
    <mergeCell ref="P111:P112"/>
    <mergeCell ref="Q111:Q112"/>
    <mergeCell ref="R111:R112"/>
    <mergeCell ref="A111:A112"/>
    <mergeCell ref="B111:J111"/>
    <mergeCell ref="K111:K112"/>
    <mergeCell ref="L111:L112"/>
    <mergeCell ref="K88:K89"/>
    <mergeCell ref="L88:L89"/>
    <mergeCell ref="M88:M89"/>
    <mergeCell ref="N88:N89"/>
    <mergeCell ref="O88:O89"/>
    <mergeCell ref="P88:P89"/>
    <mergeCell ref="Q88:Q89"/>
    <mergeCell ref="R88:R89"/>
    <mergeCell ref="B107:J107"/>
    <mergeCell ref="B110:J110"/>
    <mergeCell ref="P136:P137"/>
    <mergeCell ref="Q136:Q137"/>
    <mergeCell ref="R136:R137"/>
    <mergeCell ref="A136:A137"/>
    <mergeCell ref="B136:J136"/>
    <mergeCell ref="K136:K137"/>
    <mergeCell ref="L136:L137"/>
    <mergeCell ref="B130:J130"/>
    <mergeCell ref="B135:J135"/>
    <mergeCell ref="A251:A252"/>
    <mergeCell ref="B251:K251"/>
    <mergeCell ref="A274:A275"/>
    <mergeCell ref="B274:K274"/>
    <mergeCell ref="S251:S252"/>
    <mergeCell ref="Q456:Q457"/>
    <mergeCell ref="R456:R457"/>
    <mergeCell ref="A434:A435"/>
    <mergeCell ref="S434:S435"/>
    <mergeCell ref="A456:A457"/>
    <mergeCell ref="S456:S457"/>
    <mergeCell ref="O456:O457"/>
    <mergeCell ref="P456:P457"/>
    <mergeCell ref="M456:M457"/>
    <mergeCell ref="N456:N457"/>
    <mergeCell ref="S274:S275"/>
    <mergeCell ref="A412:A413"/>
    <mergeCell ref="B412:K412"/>
    <mergeCell ref="A297:A298"/>
    <mergeCell ref="B297:K297"/>
    <mergeCell ref="S297:S298"/>
    <mergeCell ref="A320:A321"/>
    <mergeCell ref="S320:S321"/>
    <mergeCell ref="B320:K320"/>
    <mergeCell ref="S343:S344"/>
    <mergeCell ref="A366:A367"/>
    <mergeCell ref="S366:S367"/>
    <mergeCell ref="L412:L413"/>
    <mergeCell ref="M412:M413"/>
    <mergeCell ref="L297:L298"/>
    <mergeCell ref="M297:M298"/>
    <mergeCell ref="N297:N298"/>
    <mergeCell ref="O297:O298"/>
    <mergeCell ref="P297:P298"/>
    <mergeCell ref="Q297:Q298"/>
    <mergeCell ref="R297:R298"/>
    <mergeCell ref="L320:L321"/>
    <mergeCell ref="M320:M321"/>
    <mergeCell ref="N320:N321"/>
    <mergeCell ref="O320:O321"/>
    <mergeCell ref="P320:P321"/>
    <mergeCell ref="Q320:Q321"/>
    <mergeCell ref="R320:R321"/>
    <mergeCell ref="A343:A344"/>
    <mergeCell ref="B343:K343"/>
    <mergeCell ref="P412:P413"/>
    <mergeCell ref="Q412:Q413"/>
    <mergeCell ref="R412:R413"/>
    <mergeCell ref="A500:A501"/>
    <mergeCell ref="M500:M501"/>
    <mergeCell ref="N500:N501"/>
    <mergeCell ref="O500:O501"/>
    <mergeCell ref="A478:A479"/>
    <mergeCell ref="L389:L390"/>
    <mergeCell ref="M389:M390"/>
    <mergeCell ref="N389:N390"/>
    <mergeCell ref="O389:O390"/>
    <mergeCell ref="L434:L435"/>
    <mergeCell ref="M434:M435"/>
    <mergeCell ref="N434:N435"/>
    <mergeCell ref="N412:N413"/>
    <mergeCell ref="O412:O413"/>
    <mergeCell ref="B434:K434"/>
    <mergeCell ref="A389:A390"/>
    <mergeCell ref="Q389:Q390"/>
    <mergeCell ref="R389:R390"/>
    <mergeCell ref="P500:P501"/>
    <mergeCell ref="Q500:Q501"/>
    <mergeCell ref="R500:R501"/>
    <mergeCell ref="S500:S501"/>
    <mergeCell ref="B500:K500"/>
    <mergeCell ref="L500:L501"/>
    <mergeCell ref="S412:S413"/>
    <mergeCell ref="N478:N479"/>
    <mergeCell ref="O478:O479"/>
    <mergeCell ref="P478:P479"/>
    <mergeCell ref="Q478:Q479"/>
    <mergeCell ref="R478:R479"/>
    <mergeCell ref="S478:S479"/>
    <mergeCell ref="B478:K478"/>
    <mergeCell ref="L478:L479"/>
    <mergeCell ref="M478:M479"/>
    <mergeCell ref="B339:K339"/>
    <mergeCell ref="S544:S545"/>
    <mergeCell ref="A544:A545"/>
    <mergeCell ref="M544:M545"/>
    <mergeCell ref="N544:N545"/>
    <mergeCell ref="O544:O545"/>
    <mergeCell ref="P544:P545"/>
    <mergeCell ref="Q544:Q545"/>
    <mergeCell ref="R544:R545"/>
    <mergeCell ref="B544:K544"/>
    <mergeCell ref="L544:L545"/>
    <mergeCell ref="S522:S523"/>
    <mergeCell ref="A522:A523"/>
    <mergeCell ref="M522:M523"/>
    <mergeCell ref="N522:N523"/>
    <mergeCell ref="O522:O523"/>
    <mergeCell ref="P522:P523"/>
    <mergeCell ref="Q522:Q523"/>
    <mergeCell ref="R522:R523"/>
    <mergeCell ref="B522:K522"/>
    <mergeCell ref="L522:L523"/>
    <mergeCell ref="S389:S390"/>
    <mergeCell ref="B389:K389"/>
    <mergeCell ref="P389:P390"/>
    <mergeCell ref="L251:L252"/>
    <mergeCell ref="M251:M252"/>
    <mergeCell ref="N251:N252"/>
    <mergeCell ref="O251:O252"/>
    <mergeCell ref="P251:P252"/>
    <mergeCell ref="Q251:Q252"/>
    <mergeCell ref="R251:R252"/>
    <mergeCell ref="L274:L275"/>
    <mergeCell ref="M274:M275"/>
    <mergeCell ref="N274:N275"/>
    <mergeCell ref="O274:O275"/>
    <mergeCell ref="P274:P275"/>
    <mergeCell ref="Q274:Q275"/>
    <mergeCell ref="R274:R275"/>
    <mergeCell ref="B365:K365"/>
    <mergeCell ref="B342:K342"/>
    <mergeCell ref="O434:O435"/>
    <mergeCell ref="P434:P435"/>
    <mergeCell ref="Q434:Q435"/>
    <mergeCell ref="R434:R435"/>
    <mergeCell ref="B456:K456"/>
    <mergeCell ref="L456:L457"/>
    <mergeCell ref="L343:L344"/>
    <mergeCell ref="M343:M344"/>
    <mergeCell ref="N343:N344"/>
    <mergeCell ref="O343:O344"/>
    <mergeCell ref="P343:P344"/>
    <mergeCell ref="Q343:Q344"/>
    <mergeCell ref="R343:R344"/>
    <mergeCell ref="B366:K366"/>
    <mergeCell ref="L366:L367"/>
    <mergeCell ref="M366:M367"/>
    <mergeCell ref="N366:N367"/>
    <mergeCell ref="O366:O367"/>
    <mergeCell ref="P366:P367"/>
    <mergeCell ref="Q366:Q367"/>
    <mergeCell ref="R366:R367"/>
    <mergeCell ref="B362:K362"/>
    <mergeCell ref="B540:K540"/>
    <mergeCell ref="B562:K562"/>
    <mergeCell ref="B518:K518"/>
    <mergeCell ref="B496:K496"/>
    <mergeCell ref="B474:K474"/>
    <mergeCell ref="B452:K452"/>
    <mergeCell ref="B430:K430"/>
    <mergeCell ref="B407:K407"/>
    <mergeCell ref="B385:K385"/>
    <mergeCell ref="B543:K543"/>
    <mergeCell ref="B521:K521"/>
    <mergeCell ref="B499:K499"/>
    <mergeCell ref="B477:K477"/>
    <mergeCell ref="B455:K455"/>
    <mergeCell ref="B433:K433"/>
    <mergeCell ref="B411:K411"/>
    <mergeCell ref="B388:K388"/>
    <mergeCell ref="B155:J155"/>
    <mergeCell ref="B319:K319"/>
    <mergeCell ref="B296:K296"/>
    <mergeCell ref="B273:K273"/>
    <mergeCell ref="B250:K250"/>
    <mergeCell ref="B227:J227"/>
    <mergeCell ref="B204:J204"/>
    <mergeCell ref="B181:J181"/>
    <mergeCell ref="B158:J158"/>
    <mergeCell ref="B316:K316"/>
    <mergeCell ref="B293:K293"/>
    <mergeCell ref="B270:K270"/>
    <mergeCell ref="B247:J247"/>
    <mergeCell ref="B224:J224"/>
    <mergeCell ref="B201:J201"/>
    <mergeCell ref="B178:J178"/>
    <mergeCell ref="B565:K565"/>
    <mergeCell ref="A566:A567"/>
    <mergeCell ref="B566:K566"/>
    <mergeCell ref="L566:L567"/>
    <mergeCell ref="M566:M567"/>
    <mergeCell ref="N566:N567"/>
    <mergeCell ref="O566:O567"/>
    <mergeCell ref="P566:P567"/>
    <mergeCell ref="Q566:Q567"/>
    <mergeCell ref="B606:K606"/>
    <mergeCell ref="R566:R567"/>
    <mergeCell ref="S566:S567"/>
    <mergeCell ref="B584:K584"/>
    <mergeCell ref="B587:K587"/>
    <mergeCell ref="A588:A589"/>
    <mergeCell ref="B588:K588"/>
    <mergeCell ref="L588:L589"/>
    <mergeCell ref="M588:M589"/>
    <mergeCell ref="N588:N589"/>
    <mergeCell ref="O588:O589"/>
    <mergeCell ref="P588:P589"/>
    <mergeCell ref="Q588:Q589"/>
    <mergeCell ref="R588:R589"/>
    <mergeCell ref="S588:S589"/>
  </mergeCells>
  <phoneticPr fontId="24" type="noConversion"/>
  <pageMargins left="0.7" right="0.7" top="0.75" bottom="0.75" header="0" footer="0"/>
  <pageSetup orientation="landscape" r:id="rId1"/>
  <ignoredErrors>
    <ignoredError sqref="A90:A106 A138 A113:A129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8080"/>
  </sheetPr>
  <dimension ref="A1:AE1014"/>
  <sheetViews>
    <sheetView topLeftCell="A703" zoomScaleNormal="100" workbookViewId="0">
      <selection activeCell="M715" sqref="M715"/>
    </sheetView>
  </sheetViews>
  <sheetFormatPr baseColWidth="10" defaultColWidth="12.5703125" defaultRowHeight="15" customHeight="1" x14ac:dyDescent="0.2"/>
  <cols>
    <col min="1" max="1" width="8.5703125" style="222" customWidth="1"/>
    <col min="2" max="11" width="7.140625" customWidth="1"/>
    <col min="12" max="12" width="15.7109375" style="187" customWidth="1"/>
    <col min="13" max="19" width="12.85546875" customWidth="1"/>
    <col min="20" max="20" width="8.42578125" customWidth="1"/>
    <col min="21" max="31" width="10" customWidth="1"/>
  </cols>
  <sheetData>
    <row r="1" spans="1:18" s="286" customFormat="1" ht="15" customHeight="1" x14ac:dyDescent="0.2">
      <c r="K1" s="187"/>
    </row>
    <row r="2" spans="1:18" s="286" customFormat="1" ht="15" customHeight="1" x14ac:dyDescent="0.2">
      <c r="K2" s="187"/>
    </row>
    <row r="3" spans="1:18" s="286" customFormat="1" ht="15" customHeight="1" x14ac:dyDescent="0.2">
      <c r="K3" s="187"/>
    </row>
    <row r="4" spans="1:18" s="286" customFormat="1" ht="15" customHeight="1" x14ac:dyDescent="0.2">
      <c r="K4" s="187"/>
    </row>
    <row r="5" spans="1:18" s="286" customFormat="1" ht="15" customHeight="1" x14ac:dyDescent="0.2">
      <c r="K5" s="187"/>
    </row>
    <row r="6" spans="1:18" s="286" customFormat="1" ht="15" customHeight="1" x14ac:dyDescent="0.2">
      <c r="K6" s="187"/>
    </row>
    <row r="7" spans="1:18" s="286" customFormat="1" ht="15" customHeight="1" x14ac:dyDescent="0.2">
      <c r="K7" s="187"/>
    </row>
    <row r="8" spans="1:18" s="286" customFormat="1" ht="15" customHeight="1" x14ac:dyDescent="0.2">
      <c r="K8" s="187"/>
    </row>
    <row r="9" spans="1:18" s="286" customFormat="1" ht="15" customHeight="1" x14ac:dyDescent="0.2">
      <c r="K9" s="187"/>
    </row>
    <row r="10" spans="1:18" s="286" customFormat="1" ht="15" customHeight="1" x14ac:dyDescent="0.2">
      <c r="K10" s="187"/>
    </row>
    <row r="11" spans="1:18" s="286" customFormat="1" ht="15" customHeight="1" x14ac:dyDescent="0.2">
      <c r="K11" s="187"/>
    </row>
    <row r="12" spans="1:18" s="286" customFormat="1" ht="15" customHeight="1" x14ac:dyDescent="0.2">
      <c r="K12" s="187"/>
    </row>
    <row r="13" spans="1:18" s="286" customFormat="1" ht="15" customHeight="1" x14ac:dyDescent="0.2">
      <c r="K13" s="187"/>
    </row>
    <row r="14" spans="1:18" s="286" customFormat="1" ht="15" customHeight="1" x14ac:dyDescent="0.2">
      <c r="K14" s="187"/>
    </row>
    <row r="15" spans="1:18" ht="12.75" customHeight="1" x14ac:dyDescent="0.3">
      <c r="A15" s="227" t="s">
        <v>75</v>
      </c>
      <c r="L15" s="114"/>
      <c r="M15" s="3"/>
      <c r="O15" s="3"/>
    </row>
    <row r="16" spans="1:18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269" t="s">
        <v>3</v>
      </c>
      <c r="M16" s="7" t="s">
        <v>4</v>
      </c>
      <c r="N16" s="49" t="s">
        <v>5</v>
      </c>
      <c r="O16" s="7" t="s">
        <v>6</v>
      </c>
      <c r="P16" s="6" t="s">
        <v>7</v>
      </c>
      <c r="Q16" s="6" t="s">
        <v>8</v>
      </c>
      <c r="R16" s="7" t="s">
        <v>9</v>
      </c>
    </row>
    <row r="17" spans="1:18" ht="12.75" customHeight="1" x14ac:dyDescent="0.2">
      <c r="A17" s="230" t="s">
        <v>10</v>
      </c>
      <c r="B17" s="51">
        <v>1</v>
      </c>
      <c r="C17" s="51">
        <v>2</v>
      </c>
      <c r="D17" s="51">
        <v>3</v>
      </c>
      <c r="E17" s="51">
        <v>4</v>
      </c>
      <c r="F17" s="51">
        <v>5</v>
      </c>
      <c r="G17" s="51">
        <v>6</v>
      </c>
      <c r="H17" s="51">
        <v>7</v>
      </c>
      <c r="I17" s="51">
        <v>8</v>
      </c>
      <c r="J17" s="51">
        <v>9</v>
      </c>
      <c r="K17" s="52" t="s">
        <v>11</v>
      </c>
      <c r="L17" s="114"/>
      <c r="M17" s="3"/>
      <c r="O17" s="3"/>
      <c r="P17" s="14"/>
      <c r="Q17" s="14"/>
      <c r="R17" s="3"/>
    </row>
    <row r="18" spans="1:18" ht="12.75" customHeight="1" x14ac:dyDescent="0.2">
      <c r="A18" s="28" t="s">
        <v>23</v>
      </c>
      <c r="B18" s="25">
        <v>73</v>
      </c>
      <c r="K18" s="30"/>
      <c r="L18" s="114"/>
      <c r="M18" s="3"/>
      <c r="O18" s="3"/>
      <c r="P18" s="17">
        <f>B18</f>
        <v>73</v>
      </c>
      <c r="Q18" s="14"/>
      <c r="R18" s="3"/>
    </row>
    <row r="19" spans="1:18" ht="12.75" customHeight="1" x14ac:dyDescent="0.2">
      <c r="A19" s="28" t="s">
        <v>48</v>
      </c>
      <c r="C19" s="25">
        <v>56</v>
      </c>
      <c r="K19" s="30"/>
      <c r="L19" s="114"/>
      <c r="M19" s="3"/>
      <c r="N19" s="3"/>
      <c r="O19" s="3">
        <f>C19/B18</f>
        <v>0.76712328767123283</v>
      </c>
      <c r="P19" s="21">
        <v>56</v>
      </c>
      <c r="Q19" s="22">
        <f t="shared" ref="Q19:Q26" si="0">P19/P18</f>
        <v>0.76712328767123283</v>
      </c>
      <c r="R19" s="3">
        <f t="shared" ref="R19:R26" si="1">100%-Q19</f>
        <v>0.23287671232876717</v>
      </c>
    </row>
    <row r="20" spans="1:18" ht="12.75" customHeight="1" x14ac:dyDescent="0.2">
      <c r="A20" s="28" t="s">
        <v>49</v>
      </c>
      <c r="D20" s="25">
        <v>46</v>
      </c>
      <c r="K20" s="30"/>
      <c r="L20" s="114"/>
      <c r="M20" s="3"/>
      <c r="N20" s="3"/>
      <c r="O20" s="3">
        <f>D20/C19</f>
        <v>0.8214285714285714</v>
      </c>
      <c r="P20" s="21">
        <v>53</v>
      </c>
      <c r="Q20" s="22">
        <f t="shared" si="0"/>
        <v>0.9464285714285714</v>
      </c>
      <c r="R20" s="3">
        <f t="shared" si="1"/>
        <v>5.3571428571428603E-2</v>
      </c>
    </row>
    <row r="21" spans="1:18" ht="12.75" customHeight="1" x14ac:dyDescent="0.2">
      <c r="A21" s="28" t="s">
        <v>50</v>
      </c>
      <c r="E21" s="25">
        <v>35</v>
      </c>
      <c r="K21" s="30"/>
      <c r="L21" s="114"/>
      <c r="M21" s="3"/>
      <c r="O21" s="3">
        <f>E21/D20</f>
        <v>0.76086956521739135</v>
      </c>
      <c r="P21" s="21">
        <v>49</v>
      </c>
      <c r="Q21" s="22">
        <f t="shared" si="0"/>
        <v>0.92452830188679247</v>
      </c>
      <c r="R21" s="3">
        <f t="shared" si="1"/>
        <v>7.547169811320753E-2</v>
      </c>
    </row>
    <row r="22" spans="1:18" ht="12.75" customHeight="1" x14ac:dyDescent="0.2">
      <c r="A22" s="28" t="s">
        <v>51</v>
      </c>
      <c r="F22" s="25">
        <v>33</v>
      </c>
      <c r="K22" s="30"/>
      <c r="L22" s="114"/>
      <c r="M22" s="3"/>
      <c r="O22" s="3">
        <f>F22/E21</f>
        <v>0.94285714285714284</v>
      </c>
      <c r="P22" s="21">
        <v>48</v>
      </c>
      <c r="Q22" s="22">
        <f t="shared" si="0"/>
        <v>0.97959183673469385</v>
      </c>
      <c r="R22" s="3">
        <f t="shared" si="1"/>
        <v>2.0408163265306145E-2</v>
      </c>
    </row>
    <row r="23" spans="1:18" ht="12.75" customHeight="1" x14ac:dyDescent="0.2">
      <c r="A23" s="28" t="s">
        <v>52</v>
      </c>
      <c r="G23" s="25">
        <v>32</v>
      </c>
      <c r="K23" s="30"/>
      <c r="L23" s="114"/>
      <c r="M23" s="3"/>
      <c r="O23" s="3">
        <f>G23/F22</f>
        <v>0.96969696969696972</v>
      </c>
      <c r="P23" s="21">
        <v>46</v>
      </c>
      <c r="Q23" s="22">
        <f t="shared" si="0"/>
        <v>0.95833333333333337</v>
      </c>
      <c r="R23" s="3">
        <f t="shared" si="1"/>
        <v>4.166666666666663E-2</v>
      </c>
    </row>
    <row r="24" spans="1:18" ht="12.75" customHeight="1" x14ac:dyDescent="0.2">
      <c r="A24" s="28" t="s">
        <v>53</v>
      </c>
      <c r="H24" s="25">
        <v>31</v>
      </c>
      <c r="K24" s="30"/>
      <c r="L24" s="114"/>
      <c r="M24" s="3"/>
      <c r="O24" s="3">
        <f>H24/G23</f>
        <v>0.96875</v>
      </c>
      <c r="P24" s="21">
        <v>46</v>
      </c>
      <c r="Q24" s="22">
        <f t="shared" si="0"/>
        <v>1</v>
      </c>
      <c r="R24" s="3">
        <f t="shared" si="1"/>
        <v>0</v>
      </c>
    </row>
    <row r="25" spans="1:18" ht="12.75" customHeight="1" x14ac:dyDescent="0.2">
      <c r="A25" s="28" t="s">
        <v>54</v>
      </c>
      <c r="I25" s="25">
        <v>28</v>
      </c>
      <c r="K25" s="30"/>
      <c r="L25" s="114"/>
      <c r="M25" s="3"/>
      <c r="O25" s="3">
        <f>I25/H24</f>
        <v>0.90322580645161288</v>
      </c>
      <c r="P25" s="21">
        <v>45</v>
      </c>
      <c r="Q25" s="22">
        <f t="shared" si="0"/>
        <v>0.97826086956521741</v>
      </c>
      <c r="R25" s="3">
        <f t="shared" si="1"/>
        <v>2.1739130434782594E-2</v>
      </c>
    </row>
    <row r="26" spans="1:18" ht="12.75" customHeight="1" x14ac:dyDescent="0.2">
      <c r="A26" s="28" t="s">
        <v>55</v>
      </c>
      <c r="J26" s="25">
        <v>24</v>
      </c>
      <c r="K26" s="30">
        <v>20</v>
      </c>
      <c r="L26" s="114"/>
      <c r="M26" s="3"/>
      <c r="O26" s="3">
        <f>J26/I25</f>
        <v>0.8571428571428571</v>
      </c>
      <c r="P26" s="21">
        <v>44</v>
      </c>
      <c r="Q26" s="22">
        <f t="shared" si="0"/>
        <v>0.97777777777777775</v>
      </c>
      <c r="R26" s="3">
        <f t="shared" si="1"/>
        <v>2.2222222222222254E-2</v>
      </c>
    </row>
    <row r="27" spans="1:18" ht="12.75" customHeight="1" x14ac:dyDescent="0.2">
      <c r="A27" s="28" t="s">
        <v>56</v>
      </c>
      <c r="J27" s="25">
        <v>15</v>
      </c>
      <c r="K27" s="30">
        <v>6</v>
      </c>
      <c r="L27" s="114"/>
      <c r="M27" s="3"/>
      <c r="O27" s="3"/>
      <c r="P27" s="21">
        <v>22</v>
      </c>
      <c r="Q27" s="22"/>
      <c r="R27" s="3"/>
    </row>
    <row r="28" spans="1:18" ht="12.75" customHeight="1" x14ac:dyDescent="0.2">
      <c r="A28" s="28" t="s">
        <v>57</v>
      </c>
      <c r="J28" s="25">
        <v>8</v>
      </c>
      <c r="K28" s="30">
        <v>7</v>
      </c>
      <c r="L28" s="114"/>
      <c r="M28" s="3"/>
      <c r="O28" s="3"/>
      <c r="P28" s="21">
        <v>15</v>
      </c>
      <c r="Q28" s="22"/>
      <c r="R28" s="3"/>
    </row>
    <row r="29" spans="1:18" ht="12.75" customHeight="1" x14ac:dyDescent="0.2">
      <c r="A29" s="28" t="s">
        <v>69</v>
      </c>
      <c r="J29" s="25">
        <v>7</v>
      </c>
      <c r="K29" s="30">
        <v>2</v>
      </c>
      <c r="L29" s="114"/>
      <c r="M29" s="3"/>
      <c r="O29" s="3"/>
      <c r="P29" s="21">
        <v>7</v>
      </c>
      <c r="Q29" s="22"/>
      <c r="R29" s="3"/>
    </row>
    <row r="30" spans="1:18" ht="12.75" customHeight="1" x14ac:dyDescent="0.2">
      <c r="A30" s="28" t="s">
        <v>70</v>
      </c>
      <c r="J30" s="25">
        <v>5</v>
      </c>
      <c r="K30" s="30">
        <v>2</v>
      </c>
      <c r="L30" s="114"/>
      <c r="M30" s="3"/>
      <c r="O30" s="3"/>
      <c r="P30" s="21">
        <v>5</v>
      </c>
      <c r="Q30" s="22"/>
      <c r="R30" s="3"/>
    </row>
    <row r="31" spans="1:18" ht="12.75" customHeight="1" x14ac:dyDescent="0.2">
      <c r="A31" s="28" t="s">
        <v>73</v>
      </c>
      <c r="J31" s="25">
        <v>2</v>
      </c>
      <c r="K31" s="30"/>
      <c r="L31" s="114"/>
      <c r="M31" s="3"/>
      <c r="O31" s="3"/>
      <c r="P31" s="21">
        <v>2</v>
      </c>
      <c r="Q31" s="22"/>
      <c r="R31" s="3"/>
    </row>
    <row r="32" spans="1:18" ht="12.75" customHeight="1" x14ac:dyDescent="0.2">
      <c r="A32" s="28" t="s">
        <v>76</v>
      </c>
      <c r="K32" s="30"/>
      <c r="L32" s="114"/>
      <c r="M32" s="3"/>
      <c r="O32" s="3"/>
      <c r="P32" s="21"/>
      <c r="Q32" s="22"/>
      <c r="R32" s="3"/>
    </row>
    <row r="33" spans="1:31" ht="12.75" customHeight="1" x14ac:dyDescent="0.2">
      <c r="A33" s="28" t="s">
        <v>80</v>
      </c>
      <c r="J33" s="25">
        <v>1</v>
      </c>
      <c r="K33" s="30"/>
      <c r="L33" s="114"/>
      <c r="M33" s="3"/>
      <c r="O33" s="3"/>
      <c r="P33" s="21">
        <v>1</v>
      </c>
      <c r="Q33" s="22"/>
      <c r="R33" s="3"/>
    </row>
    <row r="34" spans="1:31" ht="12.75" customHeight="1" x14ac:dyDescent="0.2">
      <c r="K34" s="25">
        <f>SUM(K26:K30)</f>
        <v>37</v>
      </c>
      <c r="L34" s="114">
        <f>K26/B18</f>
        <v>0.27397260273972601</v>
      </c>
      <c r="M34" s="3">
        <f>K34/B18</f>
        <v>0.50684931506849318</v>
      </c>
      <c r="N34" s="3">
        <f>M34-L34</f>
        <v>0.23287671232876717</v>
      </c>
      <c r="O34" s="3"/>
    </row>
    <row r="35" spans="1:31" ht="12.75" customHeight="1" x14ac:dyDescent="0.3">
      <c r="A35" s="227" t="s">
        <v>77</v>
      </c>
      <c r="L35" s="114"/>
      <c r="M35" s="3"/>
      <c r="O35" s="3"/>
    </row>
    <row r="36" spans="1:31" ht="25.5" customHeight="1" x14ac:dyDescent="0.2">
      <c r="B36" s="308" t="s">
        <v>2</v>
      </c>
      <c r="C36" s="309"/>
      <c r="D36" s="309"/>
      <c r="E36" s="309"/>
      <c r="F36" s="309"/>
      <c r="G36" s="309"/>
      <c r="H36" s="309"/>
      <c r="I36" s="309"/>
      <c r="J36" s="309"/>
      <c r="L36" s="269" t="s">
        <v>3</v>
      </c>
      <c r="M36" s="7" t="s">
        <v>4</v>
      </c>
      <c r="N36" s="49" t="s">
        <v>5</v>
      </c>
      <c r="O36" s="7" t="s">
        <v>6</v>
      </c>
      <c r="P36" s="6" t="s">
        <v>7</v>
      </c>
      <c r="Q36" s="6" t="s">
        <v>8</v>
      </c>
      <c r="R36" s="7" t="s">
        <v>9</v>
      </c>
    </row>
    <row r="37" spans="1:31" ht="12.75" customHeight="1" x14ac:dyDescent="0.2">
      <c r="A37" s="230" t="s">
        <v>10</v>
      </c>
      <c r="B37" s="51">
        <v>1</v>
      </c>
      <c r="C37" s="51">
        <v>2</v>
      </c>
      <c r="D37" s="51">
        <v>3</v>
      </c>
      <c r="E37" s="51">
        <v>4</v>
      </c>
      <c r="F37" s="51">
        <v>5</v>
      </c>
      <c r="G37" s="51">
        <v>6</v>
      </c>
      <c r="H37" s="51">
        <v>7</v>
      </c>
      <c r="I37" s="51">
        <v>8</v>
      </c>
      <c r="J37" s="51">
        <v>9</v>
      </c>
      <c r="K37" s="52" t="s">
        <v>11</v>
      </c>
      <c r="L37" s="114"/>
      <c r="M37" s="3"/>
      <c r="O37" s="3"/>
      <c r="P37" s="14"/>
      <c r="Q37" s="14"/>
      <c r="R37" s="3"/>
      <c r="T37" s="41" t="s">
        <v>13</v>
      </c>
      <c r="U37" s="44" t="s">
        <v>23</v>
      </c>
      <c r="V37" s="44" t="s">
        <v>48</v>
      </c>
      <c r="W37" s="44" t="s">
        <v>49</v>
      </c>
      <c r="X37" s="44" t="s">
        <v>50</v>
      </c>
      <c r="Y37" s="44" t="s">
        <v>51</v>
      </c>
      <c r="Z37" s="44" t="s">
        <v>52</v>
      </c>
      <c r="AA37" s="44" t="s">
        <v>53</v>
      </c>
      <c r="AB37" s="44" t="s">
        <v>54</v>
      </c>
      <c r="AC37" s="44" t="s">
        <v>55</v>
      </c>
      <c r="AD37" s="44" t="s">
        <v>56</v>
      </c>
      <c r="AE37" s="44" t="s">
        <v>57</v>
      </c>
    </row>
    <row r="38" spans="1:31" ht="12.75" customHeight="1" x14ac:dyDescent="0.3">
      <c r="A38" s="28" t="s">
        <v>48</v>
      </c>
      <c r="B38" s="25">
        <v>73</v>
      </c>
      <c r="K38" s="30"/>
      <c r="L38" s="114"/>
      <c r="M38" s="3"/>
      <c r="O38" s="3"/>
      <c r="P38" s="17">
        <f>B38</f>
        <v>73</v>
      </c>
      <c r="Q38" s="14"/>
      <c r="R38" s="3"/>
      <c r="T38" s="45" t="s">
        <v>37</v>
      </c>
      <c r="U38" s="46">
        <f>P20/P18</f>
        <v>0.72602739726027399</v>
      </c>
      <c r="V38" s="46">
        <f>P40/P38</f>
        <v>0.73972602739726023</v>
      </c>
      <c r="W38" s="46">
        <f>P58/P56</f>
        <v>0.88495575221238942</v>
      </c>
      <c r="X38" s="46">
        <f>P77/P75</f>
        <v>0.88405797101449279</v>
      </c>
      <c r="Y38" s="46">
        <f>P96/P94</f>
        <v>0.93650793650793651</v>
      </c>
      <c r="Z38" s="46">
        <f>P115/P113</f>
        <v>0.75342465753424659</v>
      </c>
      <c r="AA38" s="46" t="e">
        <f t="shared" ref="AA38:AE38" si="2">#REF!/#REF!</f>
        <v>#REF!</v>
      </c>
      <c r="AB38" s="46" t="e">
        <f t="shared" si="2"/>
        <v>#REF!</v>
      </c>
      <c r="AC38" s="46" t="e">
        <f t="shared" si="2"/>
        <v>#REF!</v>
      </c>
      <c r="AD38" s="46" t="e">
        <f t="shared" si="2"/>
        <v>#REF!</v>
      </c>
      <c r="AE38" s="46" t="e">
        <f t="shared" si="2"/>
        <v>#REF!</v>
      </c>
    </row>
    <row r="39" spans="1:31" ht="12.75" customHeight="1" x14ac:dyDescent="0.2">
      <c r="A39" s="28" t="s">
        <v>49</v>
      </c>
      <c r="C39" s="25">
        <v>53</v>
      </c>
      <c r="K39" s="30"/>
      <c r="L39" s="114"/>
      <c r="M39" s="3"/>
      <c r="N39" s="3"/>
      <c r="O39" s="3">
        <f>C39/B38</f>
        <v>0.72602739726027399</v>
      </c>
      <c r="P39" s="21">
        <v>53</v>
      </c>
      <c r="Q39" s="22">
        <f t="shared" ref="Q39:Q46" si="3">P39/P38</f>
        <v>0.72602739726027399</v>
      </c>
      <c r="R39" s="3">
        <f t="shared" ref="R39:R46" si="4">100%-Q39</f>
        <v>0.27397260273972601</v>
      </c>
    </row>
    <row r="40" spans="1:31" ht="12.75" customHeight="1" x14ac:dyDescent="0.2">
      <c r="A40" s="28" t="s">
        <v>50</v>
      </c>
      <c r="D40" s="25">
        <v>39</v>
      </c>
      <c r="K40" s="30"/>
      <c r="L40" s="114"/>
      <c r="M40" s="3"/>
      <c r="O40" s="3">
        <f>D40/C39</f>
        <v>0.73584905660377353</v>
      </c>
      <c r="P40" s="21">
        <v>54</v>
      </c>
      <c r="Q40" s="22">
        <f t="shared" si="3"/>
        <v>1.0188679245283019</v>
      </c>
      <c r="R40" s="3">
        <f t="shared" si="4"/>
        <v>-1.8867924528301883E-2</v>
      </c>
    </row>
    <row r="41" spans="1:31" ht="12.75" customHeight="1" x14ac:dyDescent="0.2">
      <c r="A41" s="28" t="s">
        <v>51</v>
      </c>
      <c r="E41" s="25">
        <v>25</v>
      </c>
      <c r="K41" s="30"/>
      <c r="L41" s="114"/>
      <c r="M41" s="3"/>
      <c r="O41" s="3">
        <f>E41/D40</f>
        <v>0.64102564102564108</v>
      </c>
      <c r="P41" s="21">
        <v>50</v>
      </c>
      <c r="Q41" s="22">
        <f t="shared" si="3"/>
        <v>0.92592592592592593</v>
      </c>
      <c r="R41" s="3">
        <f t="shared" si="4"/>
        <v>7.407407407407407E-2</v>
      </c>
    </row>
    <row r="42" spans="1:31" ht="12.75" customHeight="1" x14ac:dyDescent="0.2">
      <c r="A42" s="28" t="s">
        <v>52</v>
      </c>
      <c r="F42" s="25">
        <v>23</v>
      </c>
      <c r="K42" s="30"/>
      <c r="L42" s="114"/>
      <c r="M42" s="3"/>
      <c r="O42" s="3">
        <f>F42/E41</f>
        <v>0.92</v>
      </c>
      <c r="P42" s="21">
        <v>48</v>
      </c>
      <c r="Q42" s="22">
        <f t="shared" si="3"/>
        <v>0.96</v>
      </c>
      <c r="R42" s="3">
        <f t="shared" si="4"/>
        <v>4.0000000000000036E-2</v>
      </c>
    </row>
    <row r="43" spans="1:31" ht="12.75" customHeight="1" x14ac:dyDescent="0.2">
      <c r="A43" s="28" t="s">
        <v>53</v>
      </c>
      <c r="G43" s="25">
        <v>22</v>
      </c>
      <c r="K43" s="30"/>
      <c r="L43" s="114"/>
      <c r="M43" s="3"/>
      <c r="O43" s="3">
        <f>G43/F42</f>
        <v>0.95652173913043481</v>
      </c>
      <c r="P43" s="21">
        <v>47</v>
      </c>
      <c r="Q43" s="22">
        <f t="shared" si="3"/>
        <v>0.97916666666666663</v>
      </c>
      <c r="R43" s="3">
        <f t="shared" si="4"/>
        <v>2.083333333333337E-2</v>
      </c>
    </row>
    <row r="44" spans="1:31" ht="12.75" customHeight="1" x14ac:dyDescent="0.2">
      <c r="A44" s="28" t="s">
        <v>54</v>
      </c>
      <c r="H44" s="25">
        <v>20</v>
      </c>
      <c r="K44" s="30"/>
      <c r="L44" s="114"/>
      <c r="M44" s="3"/>
      <c r="O44" s="3">
        <f>H44/G43</f>
        <v>0.90909090909090906</v>
      </c>
      <c r="P44" s="21">
        <v>45</v>
      </c>
      <c r="Q44" s="22">
        <f t="shared" si="3"/>
        <v>0.95744680851063835</v>
      </c>
      <c r="R44" s="3">
        <f t="shared" si="4"/>
        <v>4.2553191489361653E-2</v>
      </c>
    </row>
    <row r="45" spans="1:31" ht="12.75" customHeight="1" x14ac:dyDescent="0.2">
      <c r="A45" s="28" t="s">
        <v>55</v>
      </c>
      <c r="I45" s="25">
        <v>19</v>
      </c>
      <c r="K45" s="30"/>
      <c r="L45" s="114"/>
      <c r="M45" s="3"/>
      <c r="O45" s="3">
        <f>I45/H44</f>
        <v>0.95</v>
      </c>
      <c r="P45" s="21">
        <v>45</v>
      </c>
      <c r="Q45" s="22">
        <f t="shared" si="3"/>
        <v>1</v>
      </c>
      <c r="R45" s="3">
        <f t="shared" si="4"/>
        <v>0</v>
      </c>
    </row>
    <row r="46" spans="1:31" ht="12.75" customHeight="1" x14ac:dyDescent="0.2">
      <c r="A46" s="28" t="s">
        <v>56</v>
      </c>
      <c r="J46" s="25">
        <v>16</v>
      </c>
      <c r="K46" s="30">
        <v>12</v>
      </c>
      <c r="L46" s="114"/>
      <c r="M46" s="3"/>
      <c r="O46" s="3">
        <f>J46/I45</f>
        <v>0.84210526315789469</v>
      </c>
      <c r="P46" s="21">
        <v>45</v>
      </c>
      <c r="Q46" s="22">
        <f t="shared" si="3"/>
        <v>1</v>
      </c>
      <c r="R46" s="3">
        <f t="shared" si="4"/>
        <v>0</v>
      </c>
    </row>
    <row r="47" spans="1:31" ht="12.75" customHeight="1" x14ac:dyDescent="0.2">
      <c r="A47" s="28" t="s">
        <v>57</v>
      </c>
      <c r="J47" s="25">
        <v>11</v>
      </c>
      <c r="K47" s="30">
        <v>5</v>
      </c>
      <c r="L47" s="114"/>
      <c r="M47" s="3"/>
      <c r="O47" s="3"/>
      <c r="P47" s="21">
        <v>30</v>
      </c>
      <c r="Q47" s="22"/>
      <c r="R47" s="3"/>
    </row>
    <row r="48" spans="1:31" ht="12.75" customHeight="1" x14ac:dyDescent="0.2">
      <c r="A48" s="28" t="s">
        <v>69</v>
      </c>
      <c r="J48" s="25">
        <v>15</v>
      </c>
      <c r="K48" s="30">
        <v>4</v>
      </c>
      <c r="L48" s="114"/>
      <c r="M48" s="3"/>
      <c r="O48" s="3"/>
      <c r="P48" s="21">
        <v>20</v>
      </c>
      <c r="Q48" s="22"/>
      <c r="R48" s="3"/>
    </row>
    <row r="49" spans="1:18" ht="12.75" customHeight="1" x14ac:dyDescent="0.2">
      <c r="A49" s="28" t="s">
        <v>70</v>
      </c>
      <c r="J49" s="25">
        <v>12</v>
      </c>
      <c r="K49" s="30">
        <v>4</v>
      </c>
      <c r="L49" s="114"/>
      <c r="M49" s="3"/>
      <c r="O49" s="3"/>
      <c r="P49" s="21">
        <v>15</v>
      </c>
      <c r="Q49" s="22"/>
      <c r="R49" s="3"/>
    </row>
    <row r="50" spans="1:18" ht="12.75" customHeight="1" x14ac:dyDescent="0.2">
      <c r="A50" s="28" t="s">
        <v>73</v>
      </c>
      <c r="J50" s="25">
        <v>9</v>
      </c>
      <c r="K50" s="30">
        <v>3</v>
      </c>
      <c r="L50" s="114"/>
      <c r="M50" s="3"/>
      <c r="O50" s="3"/>
      <c r="P50" s="21">
        <v>9</v>
      </c>
      <c r="Q50" s="22"/>
      <c r="R50" s="3"/>
    </row>
    <row r="51" spans="1:18" ht="12.75" customHeight="1" x14ac:dyDescent="0.2">
      <c r="A51" s="28" t="s">
        <v>76</v>
      </c>
      <c r="J51" s="25">
        <v>1</v>
      </c>
      <c r="K51" s="30">
        <v>4</v>
      </c>
      <c r="L51" s="114"/>
      <c r="M51" s="3"/>
      <c r="O51" s="3"/>
      <c r="P51" s="21">
        <v>6</v>
      </c>
      <c r="Q51" s="22"/>
      <c r="R51" s="3"/>
    </row>
    <row r="52" spans="1:18" ht="12.75" customHeight="1" x14ac:dyDescent="0.2">
      <c r="K52" s="25">
        <f>SUM(K46:K51)</f>
        <v>32</v>
      </c>
      <c r="L52" s="114">
        <f>K46/B38</f>
        <v>0.16438356164383561</v>
      </c>
      <c r="M52" s="3">
        <f>K46/B38</f>
        <v>0.16438356164383561</v>
      </c>
      <c r="N52" s="3">
        <f>M52-L52</f>
        <v>0</v>
      </c>
      <c r="O52" s="3"/>
    </row>
    <row r="53" spans="1:18" ht="12.75" customHeight="1" x14ac:dyDescent="0.3">
      <c r="A53" s="227" t="s">
        <v>78</v>
      </c>
      <c r="L53" s="114"/>
      <c r="M53" s="3"/>
      <c r="O53" s="3"/>
    </row>
    <row r="54" spans="1:18" ht="25.5" customHeight="1" x14ac:dyDescent="0.2">
      <c r="B54" s="308" t="s">
        <v>2</v>
      </c>
      <c r="C54" s="309"/>
      <c r="D54" s="309"/>
      <c r="E54" s="309"/>
      <c r="F54" s="309"/>
      <c r="G54" s="309"/>
      <c r="H54" s="309"/>
      <c r="I54" s="309"/>
      <c r="J54" s="309"/>
      <c r="L54" s="269" t="s">
        <v>3</v>
      </c>
      <c r="M54" s="7" t="s">
        <v>4</v>
      </c>
      <c r="N54" s="49" t="s">
        <v>5</v>
      </c>
      <c r="O54" s="7" t="s">
        <v>6</v>
      </c>
      <c r="P54" s="6" t="s">
        <v>7</v>
      </c>
      <c r="Q54" s="6" t="s">
        <v>8</v>
      </c>
      <c r="R54" s="7" t="s">
        <v>9</v>
      </c>
    </row>
    <row r="55" spans="1:18" ht="12.75" customHeight="1" x14ac:dyDescent="0.2">
      <c r="A55" s="230" t="s">
        <v>10</v>
      </c>
      <c r="B55" s="51">
        <v>1</v>
      </c>
      <c r="C55" s="51">
        <v>2</v>
      </c>
      <c r="D55" s="51">
        <v>3</v>
      </c>
      <c r="E55" s="51">
        <v>4</v>
      </c>
      <c r="F55" s="51">
        <v>5</v>
      </c>
      <c r="G55" s="51">
        <v>6</v>
      </c>
      <c r="H55" s="51">
        <v>7</v>
      </c>
      <c r="I55" s="51">
        <v>8</v>
      </c>
      <c r="J55" s="51">
        <v>9</v>
      </c>
      <c r="K55" s="52" t="s">
        <v>11</v>
      </c>
      <c r="L55" s="114"/>
      <c r="M55" s="3"/>
      <c r="O55" s="3"/>
      <c r="P55" s="14"/>
      <c r="Q55" s="14"/>
      <c r="R55" s="3"/>
    </row>
    <row r="56" spans="1:18" ht="12.75" customHeight="1" x14ac:dyDescent="0.2">
      <c r="A56" s="28" t="s">
        <v>49</v>
      </c>
      <c r="B56" s="25">
        <v>113</v>
      </c>
      <c r="K56" s="30"/>
      <c r="L56" s="114"/>
      <c r="M56" s="3"/>
      <c r="O56" s="3"/>
      <c r="P56" s="17">
        <f>B56</f>
        <v>113</v>
      </c>
      <c r="Q56" s="14"/>
      <c r="R56" s="3"/>
    </row>
    <row r="57" spans="1:18" ht="12.75" customHeight="1" x14ac:dyDescent="0.2">
      <c r="A57" s="28" t="s">
        <v>50</v>
      </c>
      <c r="C57" s="25">
        <v>104</v>
      </c>
      <c r="K57" s="30"/>
      <c r="L57" s="114"/>
      <c r="M57" s="3"/>
      <c r="N57" s="3"/>
      <c r="O57" s="37">
        <f>C57/B56</f>
        <v>0.92035398230088494</v>
      </c>
      <c r="P57" s="21">
        <v>105</v>
      </c>
      <c r="Q57" s="22">
        <f t="shared" ref="Q57:Q64" si="5">P57/P56</f>
        <v>0.92920353982300885</v>
      </c>
      <c r="R57" s="3">
        <f t="shared" ref="R57:R64" si="6">100%-Q57</f>
        <v>7.0796460176991149E-2</v>
      </c>
    </row>
    <row r="58" spans="1:18" ht="12.75" customHeight="1" x14ac:dyDescent="0.2">
      <c r="A58" s="28" t="s">
        <v>51</v>
      </c>
      <c r="D58" s="25">
        <v>87</v>
      </c>
      <c r="K58" s="30"/>
      <c r="O58" s="37">
        <f>D58/C57</f>
        <v>0.83653846153846156</v>
      </c>
      <c r="P58" s="21">
        <v>100</v>
      </c>
      <c r="Q58" s="22">
        <f t="shared" si="5"/>
        <v>0.95238095238095233</v>
      </c>
      <c r="R58" s="3">
        <f t="shared" si="6"/>
        <v>4.7619047619047672E-2</v>
      </c>
    </row>
    <row r="59" spans="1:18" ht="12.75" customHeight="1" x14ac:dyDescent="0.2">
      <c r="A59" s="28" t="s">
        <v>52</v>
      </c>
      <c r="E59" s="25">
        <v>70</v>
      </c>
      <c r="K59" s="30"/>
      <c r="O59" s="37">
        <f>E59/D58</f>
        <v>0.8045977011494253</v>
      </c>
      <c r="P59" s="21">
        <v>100</v>
      </c>
      <c r="Q59" s="22">
        <f t="shared" si="5"/>
        <v>1</v>
      </c>
      <c r="R59" s="3">
        <f t="shared" si="6"/>
        <v>0</v>
      </c>
    </row>
    <row r="60" spans="1:18" ht="12.75" customHeight="1" x14ac:dyDescent="0.2">
      <c r="A60" s="28" t="s">
        <v>53</v>
      </c>
      <c r="F60" s="25">
        <v>65</v>
      </c>
      <c r="K60" s="30"/>
      <c r="O60" s="37">
        <f>F60/E59</f>
        <v>0.9285714285714286</v>
      </c>
      <c r="P60" s="21">
        <v>96</v>
      </c>
      <c r="Q60" s="22">
        <f t="shared" si="5"/>
        <v>0.96</v>
      </c>
      <c r="R60" s="3">
        <f t="shared" si="6"/>
        <v>4.0000000000000036E-2</v>
      </c>
    </row>
    <row r="61" spans="1:18" ht="12.75" customHeight="1" x14ac:dyDescent="0.2">
      <c r="A61" s="28" t="s">
        <v>54</v>
      </c>
      <c r="G61" s="25">
        <v>62</v>
      </c>
      <c r="K61" s="30"/>
      <c r="O61" s="37">
        <f>G61/F60</f>
        <v>0.9538461538461539</v>
      </c>
      <c r="P61" s="21">
        <v>93</v>
      </c>
      <c r="Q61" s="22">
        <f t="shared" si="5"/>
        <v>0.96875</v>
      </c>
      <c r="R61" s="3">
        <f t="shared" si="6"/>
        <v>3.125E-2</v>
      </c>
    </row>
    <row r="62" spans="1:18" ht="12.75" customHeight="1" x14ac:dyDescent="0.2">
      <c r="A62" s="28" t="s">
        <v>55</v>
      </c>
      <c r="H62" s="25">
        <v>58</v>
      </c>
      <c r="K62" s="30"/>
      <c r="O62" s="37">
        <f>H62/G61</f>
        <v>0.93548387096774188</v>
      </c>
      <c r="P62" s="21">
        <v>90</v>
      </c>
      <c r="Q62" s="22">
        <f t="shared" si="5"/>
        <v>0.967741935483871</v>
      </c>
      <c r="R62" s="3">
        <f t="shared" si="6"/>
        <v>3.2258064516129004E-2</v>
      </c>
    </row>
    <row r="63" spans="1:18" ht="12.75" customHeight="1" x14ac:dyDescent="0.2">
      <c r="A63" s="28" t="s">
        <v>56</v>
      </c>
      <c r="I63" s="25">
        <v>58</v>
      </c>
      <c r="K63" s="30"/>
      <c r="O63" s="37">
        <f>I63/H62</f>
        <v>1</v>
      </c>
      <c r="P63" s="21">
        <v>89</v>
      </c>
      <c r="Q63" s="22">
        <f t="shared" si="5"/>
        <v>0.98888888888888893</v>
      </c>
      <c r="R63" s="3">
        <f t="shared" si="6"/>
        <v>1.1111111111111072E-2</v>
      </c>
    </row>
    <row r="64" spans="1:18" ht="12.75" customHeight="1" x14ac:dyDescent="0.2">
      <c r="A64" s="28" t="s">
        <v>57</v>
      </c>
      <c r="J64" s="25">
        <v>57</v>
      </c>
      <c r="K64" s="30">
        <v>37</v>
      </c>
      <c r="O64" s="37">
        <f>J64/I63</f>
        <v>0.98275862068965514</v>
      </c>
      <c r="P64" s="21">
        <v>86</v>
      </c>
      <c r="Q64" s="22">
        <f t="shared" si="5"/>
        <v>0.9662921348314607</v>
      </c>
      <c r="R64" s="3">
        <f t="shared" si="6"/>
        <v>3.3707865168539297E-2</v>
      </c>
    </row>
    <row r="65" spans="1:18" ht="12.75" customHeight="1" x14ac:dyDescent="0.2">
      <c r="A65" s="28" t="s">
        <v>69</v>
      </c>
      <c r="J65" s="25">
        <v>17</v>
      </c>
      <c r="K65" s="30">
        <v>7</v>
      </c>
      <c r="O65" s="37"/>
      <c r="P65" s="21">
        <v>38</v>
      </c>
      <c r="Q65" s="22"/>
      <c r="R65" s="3"/>
    </row>
    <row r="66" spans="1:18" ht="12.75" customHeight="1" x14ac:dyDescent="0.2">
      <c r="A66" s="28" t="s">
        <v>70</v>
      </c>
      <c r="J66" s="25">
        <v>12</v>
      </c>
      <c r="K66" s="30">
        <v>8</v>
      </c>
      <c r="O66" s="37"/>
      <c r="P66" s="21">
        <v>28</v>
      </c>
      <c r="Q66" s="22"/>
      <c r="R66" s="3"/>
    </row>
    <row r="67" spans="1:18" ht="12.75" customHeight="1" x14ac:dyDescent="0.2">
      <c r="A67" s="28" t="s">
        <v>73</v>
      </c>
      <c r="J67" s="25">
        <v>11</v>
      </c>
      <c r="K67" s="30">
        <v>6</v>
      </c>
      <c r="O67" s="37"/>
      <c r="P67" s="21">
        <v>16</v>
      </c>
      <c r="Q67" s="22"/>
      <c r="R67" s="3"/>
    </row>
    <row r="68" spans="1:18" ht="12.75" customHeight="1" x14ac:dyDescent="0.2">
      <c r="A68" s="28" t="s">
        <v>76</v>
      </c>
      <c r="J68" s="25">
        <v>4</v>
      </c>
      <c r="K68" s="30">
        <v>4</v>
      </c>
      <c r="O68" s="37"/>
      <c r="P68" s="21">
        <v>9</v>
      </c>
      <c r="Q68" s="22"/>
      <c r="R68" s="3"/>
    </row>
    <row r="69" spans="1:18" ht="12.75" customHeight="1" x14ac:dyDescent="0.2">
      <c r="A69" s="28" t="s">
        <v>80</v>
      </c>
      <c r="J69" s="25">
        <v>4</v>
      </c>
      <c r="K69" s="30">
        <v>2</v>
      </c>
      <c r="O69" s="37"/>
      <c r="P69" s="21">
        <v>4</v>
      </c>
      <c r="Q69" s="22"/>
      <c r="R69" s="3"/>
    </row>
    <row r="70" spans="1:18" ht="12.75" customHeight="1" x14ac:dyDescent="0.2">
      <c r="A70" s="28" t="s">
        <v>84</v>
      </c>
      <c r="J70" s="25">
        <v>1</v>
      </c>
      <c r="K70" s="30">
        <v>2</v>
      </c>
      <c r="O70" s="37"/>
      <c r="P70" s="21">
        <v>2</v>
      </c>
      <c r="Q70" s="22"/>
      <c r="R70" s="3"/>
    </row>
    <row r="71" spans="1:18" ht="12.75" customHeight="1" x14ac:dyDescent="0.2">
      <c r="A71" s="28"/>
      <c r="K71" s="25">
        <f>SUM(K64:K70)</f>
        <v>66</v>
      </c>
      <c r="L71" s="114">
        <f>K64/B56</f>
        <v>0.32743362831858408</v>
      </c>
      <c r="M71" s="3">
        <f>K71/B56</f>
        <v>0.58407079646017701</v>
      </c>
      <c r="N71" s="3">
        <f>M71-L71</f>
        <v>0.25663716814159293</v>
      </c>
      <c r="O71" s="3"/>
    </row>
    <row r="72" spans="1:18" ht="12.75" customHeight="1" x14ac:dyDescent="0.3">
      <c r="A72" s="227" t="s">
        <v>79</v>
      </c>
      <c r="L72" s="114"/>
      <c r="M72" s="3"/>
      <c r="O72" s="3"/>
    </row>
    <row r="73" spans="1:18" ht="25.5" customHeight="1" x14ac:dyDescent="0.2">
      <c r="B73" s="308" t="s">
        <v>2</v>
      </c>
      <c r="C73" s="309"/>
      <c r="D73" s="309"/>
      <c r="E73" s="309"/>
      <c r="F73" s="309"/>
      <c r="G73" s="309"/>
      <c r="H73" s="309"/>
      <c r="I73" s="309"/>
      <c r="J73" s="309"/>
      <c r="L73" s="269" t="s">
        <v>3</v>
      </c>
      <c r="M73" s="7" t="s">
        <v>4</v>
      </c>
      <c r="N73" s="49" t="s">
        <v>5</v>
      </c>
      <c r="O73" s="7" t="s">
        <v>6</v>
      </c>
      <c r="P73" s="6" t="s">
        <v>7</v>
      </c>
      <c r="Q73" s="6" t="s">
        <v>8</v>
      </c>
      <c r="R73" s="7" t="s">
        <v>9</v>
      </c>
    </row>
    <row r="74" spans="1:18" ht="12.75" customHeight="1" x14ac:dyDescent="0.2">
      <c r="A74" s="230" t="s">
        <v>10</v>
      </c>
      <c r="B74" s="51">
        <v>1</v>
      </c>
      <c r="C74" s="51">
        <v>2</v>
      </c>
      <c r="D74" s="51">
        <v>3</v>
      </c>
      <c r="E74" s="51">
        <v>4</v>
      </c>
      <c r="F74" s="51">
        <v>5</v>
      </c>
      <c r="G74" s="51">
        <v>6</v>
      </c>
      <c r="H74" s="51">
        <v>7</v>
      </c>
      <c r="I74" s="51">
        <v>8</v>
      </c>
      <c r="J74" s="51">
        <v>9</v>
      </c>
      <c r="K74" s="52" t="s">
        <v>11</v>
      </c>
      <c r="L74" s="114"/>
      <c r="M74" s="3"/>
      <c r="O74" s="3"/>
      <c r="P74" s="14"/>
      <c r="Q74" s="14"/>
      <c r="R74" s="3"/>
    </row>
    <row r="75" spans="1:18" ht="12.75" customHeight="1" x14ac:dyDescent="0.2">
      <c r="A75" s="28" t="s">
        <v>50</v>
      </c>
      <c r="B75" s="25">
        <v>69</v>
      </c>
      <c r="K75" s="30"/>
      <c r="L75" s="114"/>
      <c r="M75" s="3"/>
      <c r="O75" s="3"/>
      <c r="P75" s="17">
        <f>B75</f>
        <v>69</v>
      </c>
      <c r="Q75" s="14"/>
      <c r="R75" s="3"/>
    </row>
    <row r="76" spans="1:18" ht="12.75" customHeight="1" x14ac:dyDescent="0.2">
      <c r="A76" s="28" t="s">
        <v>51</v>
      </c>
      <c r="C76" s="25">
        <v>62</v>
      </c>
      <c r="K76" s="30"/>
      <c r="L76" s="114"/>
      <c r="M76" s="3"/>
      <c r="N76" s="3"/>
      <c r="O76" s="3">
        <f>C76/B75</f>
        <v>0.89855072463768115</v>
      </c>
      <c r="P76" s="21">
        <v>63</v>
      </c>
      <c r="Q76" s="22">
        <f t="shared" ref="Q76:Q83" si="7">P76/P75</f>
        <v>0.91304347826086951</v>
      </c>
      <c r="R76" s="3">
        <f t="shared" ref="R76:R83" si="8">100%-Q76</f>
        <v>8.6956521739130488E-2</v>
      </c>
    </row>
    <row r="77" spans="1:18" ht="12.75" customHeight="1" x14ac:dyDescent="0.2">
      <c r="A77" s="28" t="s">
        <v>52</v>
      </c>
      <c r="D77" s="25">
        <v>52</v>
      </c>
      <c r="K77" s="30"/>
      <c r="L77" s="114"/>
      <c r="M77" s="3"/>
      <c r="O77" s="3">
        <f>D77/C76</f>
        <v>0.83870967741935487</v>
      </c>
      <c r="P77" s="21">
        <v>61</v>
      </c>
      <c r="Q77" s="22">
        <f t="shared" si="7"/>
        <v>0.96825396825396826</v>
      </c>
      <c r="R77" s="3">
        <f t="shared" si="8"/>
        <v>3.1746031746031744E-2</v>
      </c>
    </row>
    <row r="78" spans="1:18" ht="12.75" customHeight="1" x14ac:dyDescent="0.2">
      <c r="A78" s="28" t="s">
        <v>53</v>
      </c>
      <c r="E78" s="25">
        <v>41</v>
      </c>
      <c r="K78" s="30"/>
      <c r="L78" s="114"/>
      <c r="M78" s="3"/>
      <c r="O78" s="3">
        <f>E78/D77</f>
        <v>0.78846153846153844</v>
      </c>
      <c r="P78" s="21">
        <v>61</v>
      </c>
      <c r="Q78" s="22">
        <f t="shared" si="7"/>
        <v>1</v>
      </c>
      <c r="R78" s="3">
        <f t="shared" si="8"/>
        <v>0</v>
      </c>
    </row>
    <row r="79" spans="1:18" ht="12.75" customHeight="1" x14ac:dyDescent="0.2">
      <c r="A79" s="28" t="s">
        <v>54</v>
      </c>
      <c r="F79" s="25">
        <v>33</v>
      </c>
      <c r="K79" s="30"/>
      <c r="L79" s="114"/>
      <c r="M79" s="3"/>
      <c r="O79" s="3">
        <f>F79/E78</f>
        <v>0.80487804878048785</v>
      </c>
      <c r="P79" s="21">
        <v>58</v>
      </c>
      <c r="Q79" s="22">
        <f t="shared" si="7"/>
        <v>0.95081967213114749</v>
      </c>
      <c r="R79" s="3">
        <f t="shared" si="8"/>
        <v>4.9180327868852514E-2</v>
      </c>
    </row>
    <row r="80" spans="1:18" ht="12.75" customHeight="1" x14ac:dyDescent="0.2">
      <c r="A80" s="28" t="s">
        <v>55</v>
      </c>
      <c r="G80" s="25">
        <v>32</v>
      </c>
      <c r="K80" s="30"/>
      <c r="L80" s="114"/>
      <c r="M80" s="3"/>
      <c r="O80" s="3">
        <f>G80/F79</f>
        <v>0.96969696969696972</v>
      </c>
      <c r="P80" s="21">
        <v>57</v>
      </c>
      <c r="Q80" s="22">
        <f t="shared" si="7"/>
        <v>0.98275862068965514</v>
      </c>
      <c r="R80" s="3">
        <f t="shared" si="8"/>
        <v>1.7241379310344862E-2</v>
      </c>
    </row>
    <row r="81" spans="1:18" ht="12.75" customHeight="1" x14ac:dyDescent="0.2">
      <c r="A81" s="28" t="s">
        <v>56</v>
      </c>
      <c r="H81" s="25">
        <v>29</v>
      </c>
      <c r="K81" s="30"/>
      <c r="L81" s="114"/>
      <c r="M81" s="3"/>
      <c r="O81" s="3">
        <f>H81/G80</f>
        <v>0.90625</v>
      </c>
      <c r="P81" s="21">
        <v>54</v>
      </c>
      <c r="Q81" s="22">
        <f t="shared" si="7"/>
        <v>0.94736842105263153</v>
      </c>
      <c r="R81" s="3">
        <f t="shared" si="8"/>
        <v>5.2631578947368474E-2</v>
      </c>
    </row>
    <row r="82" spans="1:18" ht="12.75" customHeight="1" x14ac:dyDescent="0.2">
      <c r="A82" s="28" t="s">
        <v>57</v>
      </c>
      <c r="I82" s="25">
        <v>24</v>
      </c>
      <c r="K82" s="30"/>
      <c r="L82" s="114"/>
      <c r="M82" s="3"/>
      <c r="O82" s="3">
        <f>I82/H81</f>
        <v>0.82758620689655171</v>
      </c>
      <c r="P82" s="21">
        <v>52</v>
      </c>
      <c r="Q82" s="22">
        <f t="shared" si="7"/>
        <v>0.96296296296296291</v>
      </c>
      <c r="R82" s="3">
        <f t="shared" si="8"/>
        <v>3.703703703703709E-2</v>
      </c>
    </row>
    <row r="83" spans="1:18" ht="12.75" customHeight="1" x14ac:dyDescent="0.2">
      <c r="A83" s="28" t="s">
        <v>69</v>
      </c>
      <c r="J83" s="25">
        <v>24</v>
      </c>
      <c r="K83" s="30">
        <v>14</v>
      </c>
      <c r="L83" s="114"/>
      <c r="M83" s="3"/>
      <c r="O83" s="3">
        <f>J83/I82</f>
        <v>1</v>
      </c>
      <c r="P83" s="21">
        <v>52</v>
      </c>
      <c r="Q83" s="22">
        <f t="shared" si="7"/>
        <v>1</v>
      </c>
      <c r="R83" s="3">
        <f t="shared" si="8"/>
        <v>0</v>
      </c>
    </row>
    <row r="84" spans="1:18" ht="12.75" customHeight="1" x14ac:dyDescent="0.2">
      <c r="A84" s="28" t="s">
        <v>70</v>
      </c>
      <c r="J84" s="25">
        <v>21</v>
      </c>
      <c r="K84" s="30">
        <v>10</v>
      </c>
      <c r="L84" s="114"/>
      <c r="M84" s="3"/>
      <c r="O84" s="3"/>
      <c r="P84" s="21">
        <v>36</v>
      </c>
      <c r="Q84" s="22"/>
      <c r="R84" s="3"/>
    </row>
    <row r="85" spans="1:18" ht="12.75" customHeight="1" x14ac:dyDescent="0.2">
      <c r="A85" s="28" t="s">
        <v>73</v>
      </c>
      <c r="J85" s="25">
        <v>18</v>
      </c>
      <c r="K85" s="30">
        <v>7</v>
      </c>
      <c r="L85" s="114"/>
      <c r="M85" s="3"/>
      <c r="O85" s="3"/>
      <c r="P85" s="21">
        <v>24</v>
      </c>
      <c r="Q85" s="22"/>
      <c r="R85" s="3"/>
    </row>
    <row r="86" spans="1:18" ht="12.75" customHeight="1" x14ac:dyDescent="0.2">
      <c r="A86" s="28" t="s">
        <v>76</v>
      </c>
      <c r="J86" s="25">
        <v>7</v>
      </c>
      <c r="K86" s="30">
        <v>4</v>
      </c>
      <c r="L86" s="114"/>
      <c r="M86" s="3"/>
      <c r="O86" s="3"/>
      <c r="P86" s="21">
        <v>17</v>
      </c>
      <c r="Q86" s="22"/>
      <c r="R86" s="3"/>
    </row>
    <row r="87" spans="1:18" ht="12.75" customHeight="1" x14ac:dyDescent="0.2">
      <c r="A87" s="28" t="s">
        <v>80</v>
      </c>
      <c r="J87" s="25">
        <v>2</v>
      </c>
      <c r="K87" s="30">
        <v>4</v>
      </c>
      <c r="L87" s="114"/>
      <c r="M87" s="3"/>
      <c r="O87" s="3"/>
      <c r="P87" s="21">
        <v>9</v>
      </c>
      <c r="Q87" s="22"/>
      <c r="R87" s="3"/>
    </row>
    <row r="88" spans="1:18" ht="12.75" customHeight="1" x14ac:dyDescent="0.2">
      <c r="A88" s="28" t="s">
        <v>84</v>
      </c>
      <c r="J88" s="25">
        <v>4</v>
      </c>
      <c r="K88" s="30">
        <v>3</v>
      </c>
      <c r="L88" s="114"/>
      <c r="M88" s="3"/>
      <c r="O88" s="3"/>
      <c r="P88" s="21">
        <v>4</v>
      </c>
      <c r="Q88" s="22"/>
      <c r="R88" s="3"/>
    </row>
    <row r="89" spans="1:18" ht="12.75" customHeight="1" x14ac:dyDescent="0.2">
      <c r="A89" s="28" t="s">
        <v>87</v>
      </c>
      <c r="J89" s="25">
        <v>1</v>
      </c>
      <c r="K89" s="30"/>
      <c r="L89" s="114"/>
      <c r="M89" s="3"/>
      <c r="O89" s="3"/>
      <c r="P89" s="21">
        <v>1</v>
      </c>
      <c r="Q89" s="22"/>
      <c r="R89" s="3"/>
    </row>
    <row r="90" spans="1:18" ht="12.75" customHeight="1" x14ac:dyDescent="0.2">
      <c r="K90" s="25">
        <f>SUM(K83:K88)</f>
        <v>42</v>
      </c>
      <c r="L90" s="114">
        <f>K83/B75</f>
        <v>0.20289855072463769</v>
      </c>
      <c r="M90" s="3">
        <f>K90/B75</f>
        <v>0.60869565217391308</v>
      </c>
      <c r="N90" s="3">
        <f>M90-L90</f>
        <v>0.40579710144927539</v>
      </c>
    </row>
    <row r="91" spans="1:18" ht="12.75" customHeight="1" x14ac:dyDescent="0.3">
      <c r="A91" s="227" t="s">
        <v>81</v>
      </c>
      <c r="L91" s="114"/>
      <c r="M91" s="3"/>
      <c r="O91" s="3"/>
    </row>
    <row r="92" spans="1:18" ht="25.5" customHeight="1" x14ac:dyDescent="0.2">
      <c r="B92" s="308" t="s">
        <v>2</v>
      </c>
      <c r="C92" s="309"/>
      <c r="D92" s="309"/>
      <c r="E92" s="309"/>
      <c r="F92" s="309"/>
      <c r="G92" s="309"/>
      <c r="H92" s="309"/>
      <c r="I92" s="309"/>
      <c r="J92" s="309"/>
      <c r="L92" s="269" t="s">
        <v>3</v>
      </c>
      <c r="M92" s="7" t="s">
        <v>4</v>
      </c>
      <c r="N92" s="49" t="s">
        <v>5</v>
      </c>
      <c r="O92" s="7" t="s">
        <v>6</v>
      </c>
      <c r="P92" s="6" t="s">
        <v>7</v>
      </c>
      <c r="Q92" s="6" t="s">
        <v>8</v>
      </c>
      <c r="R92" s="7" t="s">
        <v>9</v>
      </c>
    </row>
    <row r="93" spans="1:18" ht="12.75" customHeight="1" x14ac:dyDescent="0.2">
      <c r="A93" s="230" t="s">
        <v>10</v>
      </c>
      <c r="B93" s="51">
        <v>1</v>
      </c>
      <c r="C93" s="51">
        <v>2</v>
      </c>
      <c r="D93" s="51">
        <v>3</v>
      </c>
      <c r="E93" s="51">
        <v>4</v>
      </c>
      <c r="F93" s="51">
        <v>5</v>
      </c>
      <c r="G93" s="51">
        <v>6</v>
      </c>
      <c r="H93" s="51">
        <v>7</v>
      </c>
      <c r="I93" s="51">
        <v>8</v>
      </c>
      <c r="J93" s="51">
        <v>9</v>
      </c>
      <c r="K93" s="52" t="s">
        <v>11</v>
      </c>
      <c r="L93" s="114"/>
      <c r="M93" s="3"/>
      <c r="O93" s="3"/>
      <c r="P93" s="14"/>
      <c r="Q93" s="14"/>
      <c r="R93" s="3"/>
    </row>
    <row r="94" spans="1:18" ht="12.75" customHeight="1" x14ac:dyDescent="0.2">
      <c r="A94" s="28" t="s">
        <v>51</v>
      </c>
      <c r="B94" s="25">
        <v>63</v>
      </c>
      <c r="K94" s="30"/>
      <c r="L94" s="114"/>
      <c r="M94" s="3"/>
      <c r="O94" s="3"/>
      <c r="P94" s="17">
        <f>B94</f>
        <v>63</v>
      </c>
      <c r="Q94" s="14"/>
      <c r="R94" s="3"/>
    </row>
    <row r="95" spans="1:18" ht="12.75" customHeight="1" x14ac:dyDescent="0.2">
      <c r="A95" s="28" t="s">
        <v>52</v>
      </c>
      <c r="C95" s="25">
        <v>59</v>
      </c>
      <c r="K95" s="30"/>
      <c r="L95" s="114"/>
      <c r="M95" s="3"/>
      <c r="N95" s="3"/>
      <c r="O95" s="3">
        <f>C95/B94</f>
        <v>0.93650793650793651</v>
      </c>
      <c r="P95" s="21">
        <v>51</v>
      </c>
      <c r="Q95" s="22">
        <f t="shared" ref="Q95:Q102" si="9">P95/P94</f>
        <v>0.80952380952380953</v>
      </c>
      <c r="R95" s="3">
        <f t="shared" ref="R95:R102" si="10">100%-Q95</f>
        <v>0.19047619047619047</v>
      </c>
    </row>
    <row r="96" spans="1:18" ht="12.75" customHeight="1" x14ac:dyDescent="0.2">
      <c r="A96" s="28" t="s">
        <v>53</v>
      </c>
      <c r="D96" s="25">
        <v>52</v>
      </c>
      <c r="K96" s="30"/>
      <c r="O96" s="3">
        <f>D96/C95</f>
        <v>0.88135593220338981</v>
      </c>
      <c r="P96" s="21">
        <v>59</v>
      </c>
      <c r="Q96" s="22">
        <f t="shared" si="9"/>
        <v>1.1568627450980393</v>
      </c>
      <c r="R96" s="3">
        <f t="shared" si="10"/>
        <v>-0.15686274509803932</v>
      </c>
    </row>
    <row r="97" spans="1:18" ht="12.75" customHeight="1" x14ac:dyDescent="0.2">
      <c r="A97" s="28" t="s">
        <v>54</v>
      </c>
      <c r="E97" s="25">
        <v>48</v>
      </c>
      <c r="K97" s="30"/>
      <c r="O97" s="3">
        <f>E97/D96</f>
        <v>0.92307692307692313</v>
      </c>
      <c r="P97" s="21">
        <v>57</v>
      </c>
      <c r="Q97" s="22">
        <f t="shared" si="9"/>
        <v>0.96610169491525422</v>
      </c>
      <c r="R97" s="3">
        <f t="shared" si="10"/>
        <v>3.3898305084745783E-2</v>
      </c>
    </row>
    <row r="98" spans="1:18" ht="12.75" customHeight="1" x14ac:dyDescent="0.2">
      <c r="A98" s="28" t="s">
        <v>55</v>
      </c>
      <c r="F98" s="25">
        <v>39</v>
      </c>
      <c r="K98" s="30"/>
      <c r="O98" s="3">
        <f>F98/E97</f>
        <v>0.8125</v>
      </c>
      <c r="P98" s="21">
        <v>52</v>
      </c>
      <c r="Q98" s="22">
        <f t="shared" si="9"/>
        <v>0.91228070175438591</v>
      </c>
      <c r="R98" s="3">
        <f t="shared" si="10"/>
        <v>8.7719298245614086E-2</v>
      </c>
    </row>
    <row r="99" spans="1:18" ht="12.75" customHeight="1" x14ac:dyDescent="0.2">
      <c r="A99" s="28" t="s">
        <v>56</v>
      </c>
      <c r="G99" s="25">
        <v>33</v>
      </c>
      <c r="K99" s="30"/>
      <c r="O99" s="3">
        <f>G99/F98</f>
        <v>0.84615384615384615</v>
      </c>
      <c r="P99" s="21">
        <v>49</v>
      </c>
      <c r="Q99" s="22">
        <f t="shared" si="9"/>
        <v>0.94230769230769229</v>
      </c>
      <c r="R99" s="3">
        <f t="shared" si="10"/>
        <v>5.7692307692307709E-2</v>
      </c>
    </row>
    <row r="100" spans="1:18" ht="12.75" customHeight="1" x14ac:dyDescent="0.2">
      <c r="A100" s="28" t="s">
        <v>57</v>
      </c>
      <c r="H100" s="25">
        <v>33</v>
      </c>
      <c r="K100" s="30"/>
      <c r="O100" s="3">
        <f>H100/G99</f>
        <v>1</v>
      </c>
      <c r="P100" s="21">
        <v>48</v>
      </c>
      <c r="Q100" s="22">
        <f t="shared" si="9"/>
        <v>0.97959183673469385</v>
      </c>
      <c r="R100" s="3">
        <f t="shared" si="10"/>
        <v>2.0408163265306145E-2</v>
      </c>
    </row>
    <row r="101" spans="1:18" ht="12.75" customHeight="1" x14ac:dyDescent="0.2">
      <c r="A101" s="28" t="s">
        <v>69</v>
      </c>
      <c r="I101" s="25">
        <v>33</v>
      </c>
      <c r="K101" s="30">
        <v>3</v>
      </c>
      <c r="O101" s="3">
        <f>I101/H100</f>
        <v>1</v>
      </c>
      <c r="P101" s="21">
        <v>47</v>
      </c>
      <c r="Q101" s="22">
        <f t="shared" si="9"/>
        <v>0.97916666666666663</v>
      </c>
      <c r="R101" s="3">
        <f t="shared" si="10"/>
        <v>2.083333333333337E-2</v>
      </c>
    </row>
    <row r="102" spans="1:18" ht="12.75" customHeight="1" x14ac:dyDescent="0.2">
      <c r="A102" s="28" t="s">
        <v>70</v>
      </c>
      <c r="J102" s="25">
        <v>26</v>
      </c>
      <c r="K102" s="30">
        <v>11</v>
      </c>
      <c r="O102" s="3">
        <f>J102/I101</f>
        <v>0.78787878787878785</v>
      </c>
      <c r="P102" s="21">
        <v>45</v>
      </c>
      <c r="Q102" s="22">
        <f t="shared" si="9"/>
        <v>0.95744680851063835</v>
      </c>
      <c r="R102" s="3">
        <f t="shared" si="10"/>
        <v>4.2553191489361653E-2</v>
      </c>
    </row>
    <row r="103" spans="1:18" ht="12.75" customHeight="1" x14ac:dyDescent="0.2">
      <c r="A103" s="28" t="s">
        <v>73</v>
      </c>
      <c r="J103" s="25">
        <v>23</v>
      </c>
      <c r="K103" s="30">
        <v>16</v>
      </c>
      <c r="O103" s="3"/>
      <c r="P103" s="21">
        <v>32</v>
      </c>
      <c r="Q103" s="22"/>
      <c r="R103" s="3"/>
    </row>
    <row r="104" spans="1:18" ht="12.75" customHeight="1" x14ac:dyDescent="0.2">
      <c r="A104" s="28" t="s">
        <v>76</v>
      </c>
      <c r="J104" s="25">
        <v>10</v>
      </c>
      <c r="K104" s="30">
        <v>6</v>
      </c>
      <c r="O104" s="3"/>
      <c r="P104" s="21">
        <v>16</v>
      </c>
      <c r="Q104" s="22"/>
      <c r="R104" s="3"/>
    </row>
    <row r="105" spans="1:18" ht="12.75" customHeight="1" x14ac:dyDescent="0.2">
      <c r="A105" s="28" t="s">
        <v>80</v>
      </c>
      <c r="J105" s="25">
        <v>3</v>
      </c>
      <c r="K105" s="30">
        <v>2</v>
      </c>
      <c r="O105" s="3"/>
      <c r="P105" s="21">
        <v>6</v>
      </c>
      <c r="Q105" s="22"/>
      <c r="R105" s="3"/>
    </row>
    <row r="106" spans="1:18" ht="12.75" customHeight="1" x14ac:dyDescent="0.2">
      <c r="A106" s="28" t="s">
        <v>84</v>
      </c>
      <c r="J106" s="25">
        <v>2</v>
      </c>
      <c r="K106" s="30">
        <v>3</v>
      </c>
      <c r="O106" s="3"/>
      <c r="P106" s="21">
        <v>6</v>
      </c>
      <c r="Q106" s="22"/>
      <c r="R106" s="3"/>
    </row>
    <row r="107" spans="1:18" ht="12.75" customHeight="1" x14ac:dyDescent="0.2">
      <c r="A107" s="28" t="s">
        <v>87</v>
      </c>
      <c r="J107" s="25">
        <v>2</v>
      </c>
      <c r="K107" s="30">
        <v>1</v>
      </c>
      <c r="O107" s="3"/>
      <c r="P107" s="21">
        <v>3</v>
      </c>
      <c r="Q107" s="22"/>
      <c r="R107" s="3"/>
    </row>
    <row r="108" spans="1:18" ht="12.75" customHeight="1" x14ac:dyDescent="0.2">
      <c r="A108" s="28" t="s">
        <v>88</v>
      </c>
      <c r="J108" s="25">
        <v>1</v>
      </c>
      <c r="K108" s="30">
        <v>1</v>
      </c>
      <c r="O108" s="3"/>
      <c r="P108" s="21">
        <v>1</v>
      </c>
      <c r="Q108" s="22"/>
      <c r="R108" s="3"/>
    </row>
    <row r="109" spans="1:18" ht="12.75" customHeight="1" x14ac:dyDescent="0.2">
      <c r="K109" s="25">
        <f>SUM(K101:K108)</f>
        <v>43</v>
      </c>
      <c r="L109" s="114">
        <f>SUM(K101:K102)/B94</f>
        <v>0.22222222222222221</v>
      </c>
      <c r="M109" s="3">
        <f>K109/B94</f>
        <v>0.68253968253968256</v>
      </c>
      <c r="N109" s="3">
        <f>M109-L109</f>
        <v>0.46031746031746035</v>
      </c>
    </row>
    <row r="110" spans="1:18" ht="12.75" customHeight="1" x14ac:dyDescent="0.3">
      <c r="A110" s="227" t="s">
        <v>82</v>
      </c>
      <c r="L110" s="114"/>
      <c r="M110" s="3"/>
      <c r="O110" s="3"/>
    </row>
    <row r="111" spans="1:18" ht="25.5" customHeight="1" x14ac:dyDescent="0.2">
      <c r="B111" s="308" t="s">
        <v>2</v>
      </c>
      <c r="C111" s="309"/>
      <c r="D111" s="309"/>
      <c r="E111" s="309"/>
      <c r="F111" s="309"/>
      <c r="G111" s="309"/>
      <c r="H111" s="309"/>
      <c r="I111" s="309"/>
      <c r="J111" s="309"/>
      <c r="L111" s="269" t="s">
        <v>3</v>
      </c>
      <c r="M111" s="7" t="s">
        <v>4</v>
      </c>
      <c r="N111" s="49" t="s">
        <v>5</v>
      </c>
      <c r="O111" s="7" t="s">
        <v>6</v>
      </c>
      <c r="P111" s="6" t="s">
        <v>7</v>
      </c>
      <c r="Q111" s="6" t="s">
        <v>8</v>
      </c>
      <c r="R111" s="7" t="s">
        <v>9</v>
      </c>
    </row>
    <row r="112" spans="1:18" ht="12.75" customHeight="1" x14ac:dyDescent="0.2">
      <c r="A112" s="230" t="s">
        <v>10</v>
      </c>
      <c r="B112" s="51">
        <v>1</v>
      </c>
      <c r="C112" s="51">
        <v>2</v>
      </c>
      <c r="D112" s="51">
        <v>3</v>
      </c>
      <c r="E112" s="51">
        <v>4</v>
      </c>
      <c r="F112" s="51">
        <v>5</v>
      </c>
      <c r="G112" s="51">
        <v>6</v>
      </c>
      <c r="H112" s="51">
        <v>7</v>
      </c>
      <c r="I112" s="51">
        <v>8</v>
      </c>
      <c r="J112" s="51">
        <v>9</v>
      </c>
      <c r="K112" s="52" t="s">
        <v>11</v>
      </c>
      <c r="L112" s="114"/>
      <c r="M112" s="3"/>
      <c r="O112" s="3"/>
      <c r="P112" s="14"/>
      <c r="Q112" s="14"/>
      <c r="R112" s="3"/>
    </row>
    <row r="113" spans="1:22" ht="12.75" customHeight="1" x14ac:dyDescent="0.2">
      <c r="A113" s="28" t="s">
        <v>52</v>
      </c>
      <c r="B113" s="25">
        <v>73</v>
      </c>
      <c r="K113" s="30"/>
      <c r="L113" s="114"/>
      <c r="M113" s="3"/>
      <c r="O113" s="3"/>
      <c r="P113" s="17">
        <f>B113</f>
        <v>73</v>
      </c>
      <c r="Q113" s="14"/>
      <c r="R113" s="3"/>
    </row>
    <row r="114" spans="1:22" ht="12.75" customHeight="1" x14ac:dyDescent="0.2">
      <c r="A114" s="28" t="s">
        <v>53</v>
      </c>
      <c r="C114" s="25">
        <v>56</v>
      </c>
      <c r="K114" s="30"/>
      <c r="L114" s="114"/>
      <c r="M114" s="3"/>
      <c r="N114" s="3"/>
      <c r="O114" s="3">
        <f>C114/B113</f>
        <v>0.76712328767123283</v>
      </c>
      <c r="P114" s="21">
        <v>56</v>
      </c>
      <c r="Q114" s="22">
        <f t="shared" ref="Q114:Q121" si="11">P114/P113</f>
        <v>0.76712328767123283</v>
      </c>
      <c r="R114" s="3">
        <f t="shared" ref="R114:R121" si="12">100%-Q114</f>
        <v>0.23287671232876717</v>
      </c>
    </row>
    <row r="115" spans="1:22" ht="12.75" customHeight="1" x14ac:dyDescent="0.2">
      <c r="A115" s="28" t="s">
        <v>54</v>
      </c>
      <c r="D115" s="25">
        <v>50</v>
      </c>
      <c r="K115" s="30"/>
      <c r="O115" s="3">
        <f>D115/C114</f>
        <v>0.8928571428571429</v>
      </c>
      <c r="P115" s="21">
        <v>55</v>
      </c>
      <c r="Q115" s="22">
        <f t="shared" si="11"/>
        <v>0.9821428571428571</v>
      </c>
      <c r="R115" s="3">
        <f t="shared" si="12"/>
        <v>1.7857142857142905E-2</v>
      </c>
    </row>
    <row r="116" spans="1:22" ht="12.75" customHeight="1" x14ac:dyDescent="0.2">
      <c r="A116" s="28" t="s">
        <v>55</v>
      </c>
      <c r="E116" s="25">
        <v>39</v>
      </c>
      <c r="K116" s="30"/>
      <c r="O116" s="3">
        <f>E116/D115</f>
        <v>0.78</v>
      </c>
      <c r="P116" s="21">
        <v>51</v>
      </c>
      <c r="Q116" s="22">
        <f t="shared" si="11"/>
        <v>0.92727272727272725</v>
      </c>
      <c r="R116" s="3">
        <f t="shared" si="12"/>
        <v>7.2727272727272751E-2</v>
      </c>
    </row>
    <row r="117" spans="1:22" ht="12.75" customHeight="1" x14ac:dyDescent="0.2">
      <c r="A117" s="28" t="s">
        <v>56</v>
      </c>
      <c r="F117" s="25">
        <v>32</v>
      </c>
      <c r="K117" s="30"/>
      <c r="O117" s="3">
        <f>F117/E116</f>
        <v>0.82051282051282048</v>
      </c>
      <c r="P117" s="21">
        <v>47</v>
      </c>
      <c r="Q117" s="22">
        <f t="shared" si="11"/>
        <v>0.92156862745098034</v>
      </c>
      <c r="R117" s="3">
        <f t="shared" si="12"/>
        <v>7.8431372549019662E-2</v>
      </c>
    </row>
    <row r="118" spans="1:22" ht="12.75" customHeight="1" x14ac:dyDescent="0.2">
      <c r="A118" s="28" t="s">
        <v>57</v>
      </c>
      <c r="G118" s="25">
        <v>29</v>
      </c>
      <c r="K118" s="30"/>
      <c r="O118" s="3">
        <f>G118/F117</f>
        <v>0.90625</v>
      </c>
      <c r="P118" s="21">
        <v>50</v>
      </c>
      <c r="Q118" s="22">
        <f t="shared" si="11"/>
        <v>1.0638297872340425</v>
      </c>
      <c r="R118" s="3">
        <f t="shared" si="12"/>
        <v>-6.3829787234042534E-2</v>
      </c>
    </row>
    <row r="119" spans="1:22" ht="12.75" customHeight="1" x14ac:dyDescent="0.2">
      <c r="A119" s="28" t="s">
        <v>69</v>
      </c>
      <c r="H119" s="25">
        <v>29</v>
      </c>
      <c r="K119" s="30"/>
      <c r="O119" s="3">
        <f>H119/G118</f>
        <v>1</v>
      </c>
      <c r="P119" s="21">
        <v>49</v>
      </c>
      <c r="Q119" s="22">
        <f t="shared" si="11"/>
        <v>0.98</v>
      </c>
      <c r="R119" s="3">
        <f t="shared" si="12"/>
        <v>2.0000000000000018E-2</v>
      </c>
    </row>
    <row r="120" spans="1:22" ht="12.75" customHeight="1" x14ac:dyDescent="0.2">
      <c r="A120" s="28" t="s">
        <v>70</v>
      </c>
      <c r="I120" s="25">
        <v>23</v>
      </c>
      <c r="K120" s="30">
        <v>2</v>
      </c>
      <c r="O120" s="3">
        <f>I120/H119</f>
        <v>0.7931034482758621</v>
      </c>
      <c r="P120" s="21">
        <v>47</v>
      </c>
      <c r="Q120" s="22">
        <f t="shared" si="11"/>
        <v>0.95918367346938771</v>
      </c>
      <c r="R120" s="3">
        <f t="shared" si="12"/>
        <v>4.081632653061229E-2</v>
      </c>
    </row>
    <row r="121" spans="1:22" ht="12.75" customHeight="1" x14ac:dyDescent="0.2">
      <c r="A121" s="28" t="s">
        <v>73</v>
      </c>
      <c r="J121" s="25">
        <v>23</v>
      </c>
      <c r="K121" s="30">
        <v>15</v>
      </c>
      <c r="O121" s="3">
        <f>J121/I120</f>
        <v>1</v>
      </c>
      <c r="P121" s="21">
        <v>44</v>
      </c>
      <c r="Q121" s="22">
        <f t="shared" si="11"/>
        <v>0.93617021276595747</v>
      </c>
      <c r="R121" s="3">
        <f t="shared" si="12"/>
        <v>6.3829787234042534E-2</v>
      </c>
    </row>
    <row r="122" spans="1:22" ht="12.75" customHeight="1" x14ac:dyDescent="0.2">
      <c r="A122" s="28" t="s">
        <v>76</v>
      </c>
      <c r="J122" s="25">
        <v>11</v>
      </c>
      <c r="K122" s="30">
        <v>8</v>
      </c>
      <c r="O122" s="3"/>
      <c r="P122" s="21">
        <v>27</v>
      </c>
      <c r="Q122" s="22"/>
      <c r="R122" s="3"/>
    </row>
    <row r="123" spans="1:22" ht="12.75" customHeight="1" x14ac:dyDescent="0.2">
      <c r="A123" s="28" t="s">
        <v>80</v>
      </c>
      <c r="J123" s="25">
        <v>9</v>
      </c>
      <c r="K123" s="30">
        <v>4</v>
      </c>
      <c r="O123" s="3"/>
      <c r="P123" s="21">
        <v>16</v>
      </c>
      <c r="Q123" s="22"/>
      <c r="R123" s="3"/>
    </row>
    <row r="124" spans="1:22" ht="12.75" customHeight="1" x14ac:dyDescent="0.2">
      <c r="A124" s="28" t="s">
        <v>84</v>
      </c>
      <c r="J124" s="25">
        <v>5</v>
      </c>
      <c r="K124" s="30">
        <v>3</v>
      </c>
      <c r="O124" s="3"/>
      <c r="P124" s="21">
        <v>12</v>
      </c>
      <c r="Q124" s="22"/>
      <c r="R124" s="3"/>
      <c r="S124" s="29" t="s">
        <v>83</v>
      </c>
      <c r="T124" s="29">
        <v>38</v>
      </c>
      <c r="U124" s="29">
        <f>K127</f>
        <v>38</v>
      </c>
      <c r="V124" s="29" t="s">
        <v>11</v>
      </c>
    </row>
    <row r="125" spans="1:22" ht="12.75" customHeight="1" x14ac:dyDescent="0.2">
      <c r="A125" s="28" t="s">
        <v>87</v>
      </c>
      <c r="J125" s="25">
        <v>3</v>
      </c>
      <c r="K125" s="30">
        <v>3</v>
      </c>
      <c r="O125" s="3"/>
      <c r="P125" s="21">
        <v>8</v>
      </c>
      <c r="Q125" s="22"/>
      <c r="R125" s="3"/>
      <c r="S125" s="29" t="s">
        <v>85</v>
      </c>
      <c r="T125" s="22">
        <f>T124/B113</f>
        <v>0.52054794520547942</v>
      </c>
      <c r="U125" s="22">
        <f>T124/U124</f>
        <v>1</v>
      </c>
      <c r="V125" s="29" t="s">
        <v>86</v>
      </c>
    </row>
    <row r="126" spans="1:22" ht="12.75" customHeight="1" x14ac:dyDescent="0.2">
      <c r="A126" s="28" t="s">
        <v>88</v>
      </c>
      <c r="J126" s="25">
        <v>3</v>
      </c>
      <c r="K126" s="30">
        <v>3</v>
      </c>
      <c r="O126" s="3"/>
      <c r="P126" s="21">
        <v>4</v>
      </c>
      <c r="Q126" s="22"/>
      <c r="R126" s="3"/>
    </row>
    <row r="127" spans="1:22" ht="12.75" customHeight="1" x14ac:dyDescent="0.2">
      <c r="A127" s="28"/>
      <c r="K127" s="25">
        <f>SUM(K120:K126)</f>
        <v>38</v>
      </c>
      <c r="L127" s="114">
        <f>SUM(K120:K121)/B113</f>
        <v>0.23287671232876711</v>
      </c>
      <c r="M127" s="37">
        <f>K127/B113</f>
        <v>0.52054794520547942</v>
      </c>
      <c r="N127" s="37">
        <f>M127-L127</f>
        <v>0.28767123287671231</v>
      </c>
    </row>
    <row r="128" spans="1:22" ht="12.75" customHeight="1" x14ac:dyDescent="0.2">
      <c r="L128" s="274"/>
      <c r="M128" s="37"/>
      <c r="N128" s="37"/>
    </row>
    <row r="129" spans="1:19" ht="12.75" customHeight="1" x14ac:dyDescent="0.2">
      <c r="L129" s="274"/>
      <c r="M129" s="37"/>
      <c r="N129" s="37"/>
    </row>
    <row r="130" spans="1:19" ht="12.75" customHeight="1" x14ac:dyDescent="0.2">
      <c r="L130" s="274"/>
      <c r="M130" s="37"/>
      <c r="N130" s="37"/>
    </row>
    <row r="131" spans="1:19" ht="12.75" customHeight="1" x14ac:dyDescent="0.2">
      <c r="L131" s="274"/>
      <c r="M131" s="37"/>
      <c r="N131" s="37"/>
    </row>
    <row r="132" spans="1:19" ht="12.75" customHeight="1" x14ac:dyDescent="0.2">
      <c r="L132" s="274"/>
      <c r="M132" s="37"/>
      <c r="N132" s="37"/>
    </row>
    <row r="133" spans="1:19" s="222" customFormat="1" ht="26.25" x14ac:dyDescent="0.3">
      <c r="A133" s="215"/>
      <c r="B133" s="322" t="s">
        <v>99</v>
      </c>
      <c r="C133" s="322"/>
      <c r="D133" s="322"/>
      <c r="E133" s="322"/>
      <c r="F133" s="322"/>
      <c r="G133" s="322"/>
      <c r="H133" s="322"/>
      <c r="I133" s="322"/>
      <c r="J133" s="322"/>
      <c r="K133" s="57" t="s">
        <v>53</v>
      </c>
      <c r="L133" s="256"/>
      <c r="M133" s="57"/>
      <c r="N133" s="29"/>
      <c r="O133" s="3"/>
      <c r="P133" s="29"/>
      <c r="Q133" s="29"/>
      <c r="R133" s="29"/>
    </row>
    <row r="134" spans="1:19" ht="20.25" x14ac:dyDescent="0.2">
      <c r="A134" s="319" t="s">
        <v>10</v>
      </c>
      <c r="B134" s="301" t="s">
        <v>100</v>
      </c>
      <c r="C134" s="302"/>
      <c r="D134" s="302"/>
      <c r="E134" s="302"/>
      <c r="F134" s="302"/>
      <c r="G134" s="302"/>
      <c r="H134" s="302"/>
      <c r="I134" s="302"/>
      <c r="J134" s="303"/>
      <c r="K134" s="304" t="s">
        <v>11</v>
      </c>
      <c r="L134" s="296" t="s">
        <v>3</v>
      </c>
      <c r="M134" s="296" t="s">
        <v>4</v>
      </c>
      <c r="N134" s="306" t="s">
        <v>5</v>
      </c>
      <c r="O134" s="296" t="s">
        <v>6</v>
      </c>
      <c r="P134" s="294" t="s">
        <v>7</v>
      </c>
      <c r="Q134" s="294" t="s">
        <v>8</v>
      </c>
      <c r="R134" s="296" t="s">
        <v>101</v>
      </c>
    </row>
    <row r="135" spans="1:19" ht="15.75" x14ac:dyDescent="0.25">
      <c r="A135" s="320"/>
      <c r="B135" s="58" t="s">
        <v>102</v>
      </c>
      <c r="C135" s="58" t="s">
        <v>103</v>
      </c>
      <c r="D135" s="58" t="s">
        <v>104</v>
      </c>
      <c r="E135" s="58" t="s">
        <v>105</v>
      </c>
      <c r="F135" s="58" t="s">
        <v>106</v>
      </c>
      <c r="G135" s="58" t="s">
        <v>107</v>
      </c>
      <c r="H135" s="58" t="s">
        <v>108</v>
      </c>
      <c r="I135" s="58" t="s">
        <v>109</v>
      </c>
      <c r="J135" s="58" t="s">
        <v>110</v>
      </c>
      <c r="K135" s="295"/>
      <c r="L135" s="305"/>
      <c r="M135" s="295"/>
      <c r="N135" s="295"/>
      <c r="O135" s="295"/>
      <c r="P135" s="295"/>
      <c r="Q135" s="295"/>
      <c r="R135" s="295"/>
    </row>
    <row r="136" spans="1:19" ht="15.75" customHeight="1" x14ac:dyDescent="0.25">
      <c r="A136" s="58" t="s">
        <v>53</v>
      </c>
      <c r="B136" s="154">
        <v>60</v>
      </c>
      <c r="C136" s="154"/>
      <c r="D136" s="154"/>
      <c r="E136" s="154"/>
      <c r="F136" s="154"/>
      <c r="G136" s="154"/>
      <c r="H136" s="154"/>
      <c r="I136" s="154"/>
      <c r="J136" s="154"/>
      <c r="K136" s="144"/>
      <c r="L136" s="234"/>
      <c r="M136" s="235"/>
      <c r="N136" s="236"/>
      <c r="O136" s="243"/>
      <c r="P136" s="63">
        <f>B136</f>
        <v>60</v>
      </c>
      <c r="Q136" s="244"/>
      <c r="R136" s="243"/>
    </row>
    <row r="137" spans="1:19" ht="15.75" customHeight="1" x14ac:dyDescent="0.25">
      <c r="A137" s="58" t="s">
        <v>54</v>
      </c>
      <c r="B137" s="154"/>
      <c r="C137" s="154">
        <v>49</v>
      </c>
      <c r="D137" s="154"/>
      <c r="E137" s="154"/>
      <c r="F137" s="154"/>
      <c r="G137" s="154"/>
      <c r="H137" s="154"/>
      <c r="I137" s="154"/>
      <c r="J137" s="154"/>
      <c r="K137" s="144"/>
      <c r="L137" s="237"/>
      <c r="M137" s="129"/>
      <c r="N137" s="238"/>
      <c r="O137" s="67">
        <f>IF(C137=0,"",C137/B136)</f>
        <v>0.81666666666666665</v>
      </c>
      <c r="P137" s="68">
        <v>50</v>
      </c>
      <c r="Q137" s="245">
        <f t="shared" ref="Q137:Q144" si="13">IF(P137=0,"",P137/P136)</f>
        <v>0.83333333333333337</v>
      </c>
      <c r="R137" s="245">
        <f t="shared" ref="R137:R144" si="14">IF(P137=0,"",100%-Q137)</f>
        <v>0.16666666666666663</v>
      </c>
    </row>
    <row r="138" spans="1:19" ht="15.75" customHeight="1" x14ac:dyDescent="0.25">
      <c r="A138" s="58" t="s">
        <v>55</v>
      </c>
      <c r="B138" s="154"/>
      <c r="C138" s="154"/>
      <c r="D138" s="154">
        <v>45</v>
      </c>
      <c r="E138" s="154"/>
      <c r="F138" s="154"/>
      <c r="G138" s="154"/>
      <c r="H138" s="154"/>
      <c r="I138" s="154"/>
      <c r="J138" s="154"/>
      <c r="K138" s="144"/>
      <c r="L138" s="237"/>
      <c r="M138" s="129"/>
      <c r="N138" s="238"/>
      <c r="O138" s="67">
        <f>IF(D138=0,"",D138/C137)</f>
        <v>0.91836734693877553</v>
      </c>
      <c r="P138" s="68">
        <v>49</v>
      </c>
      <c r="Q138" s="245">
        <f t="shared" si="13"/>
        <v>0.98</v>
      </c>
      <c r="R138" s="245">
        <f t="shared" si="14"/>
        <v>2.0000000000000018E-2</v>
      </c>
      <c r="S138" s="8">
        <f>P138/P136</f>
        <v>0.81666666666666665</v>
      </c>
    </row>
    <row r="139" spans="1:19" ht="15.75" customHeight="1" x14ac:dyDescent="0.25">
      <c r="A139" s="58" t="s">
        <v>56</v>
      </c>
      <c r="B139" s="154"/>
      <c r="C139" s="154"/>
      <c r="D139" s="154"/>
      <c r="E139" s="154">
        <v>44</v>
      </c>
      <c r="F139" s="154"/>
      <c r="G139" s="154"/>
      <c r="H139" s="154"/>
      <c r="I139" s="154"/>
      <c r="J139" s="154"/>
      <c r="K139" s="144"/>
      <c r="L139" s="237"/>
      <c r="M139" s="129"/>
      <c r="N139" s="238"/>
      <c r="O139" s="67">
        <f>IF(E139=0,"",E139/D138)</f>
        <v>0.97777777777777775</v>
      </c>
      <c r="P139" s="68">
        <v>47</v>
      </c>
      <c r="Q139" s="245">
        <f t="shared" si="13"/>
        <v>0.95918367346938771</v>
      </c>
      <c r="R139" s="245">
        <f t="shared" si="14"/>
        <v>4.081632653061229E-2</v>
      </c>
    </row>
    <row r="140" spans="1:19" ht="15.75" customHeight="1" x14ac:dyDescent="0.25">
      <c r="A140" s="58" t="s">
        <v>57</v>
      </c>
      <c r="B140" s="154"/>
      <c r="C140" s="154"/>
      <c r="D140" s="154"/>
      <c r="E140" s="154"/>
      <c r="F140" s="154">
        <v>40</v>
      </c>
      <c r="G140" s="154"/>
      <c r="H140" s="154"/>
      <c r="I140" s="154"/>
      <c r="J140" s="154"/>
      <c r="K140" s="144"/>
      <c r="L140" s="237"/>
      <c r="M140" s="129"/>
      <c r="N140" s="238"/>
      <c r="O140" s="67">
        <f>IF(F140=0,"",F140/E139)</f>
        <v>0.90909090909090906</v>
      </c>
      <c r="P140" s="68">
        <v>48</v>
      </c>
      <c r="Q140" s="245">
        <f t="shared" si="13"/>
        <v>1.0212765957446808</v>
      </c>
      <c r="R140" s="245">
        <f t="shared" si="14"/>
        <v>-2.1276595744680771E-2</v>
      </c>
    </row>
    <row r="141" spans="1:19" ht="15.75" customHeight="1" x14ac:dyDescent="0.25">
      <c r="A141" s="58">
        <v>1001</v>
      </c>
      <c r="B141" s="154"/>
      <c r="C141" s="154"/>
      <c r="D141" s="154"/>
      <c r="E141" s="154"/>
      <c r="F141" s="154"/>
      <c r="G141" s="154">
        <v>35</v>
      </c>
      <c r="H141" s="154"/>
      <c r="I141" s="154"/>
      <c r="J141" s="154"/>
      <c r="K141" s="144"/>
      <c r="L141" s="237"/>
      <c r="M141" s="129"/>
      <c r="N141" s="238"/>
      <c r="O141" s="67">
        <f>IF(G141=0,"",G141/F140)</f>
        <v>0.875</v>
      </c>
      <c r="P141" s="68">
        <v>46</v>
      </c>
      <c r="Q141" s="245">
        <f t="shared" si="13"/>
        <v>0.95833333333333337</v>
      </c>
      <c r="R141" s="245">
        <f t="shared" si="14"/>
        <v>4.166666666666663E-2</v>
      </c>
    </row>
    <row r="142" spans="1:19" ht="15.75" customHeight="1" x14ac:dyDescent="0.25">
      <c r="A142" s="58">
        <v>1002</v>
      </c>
      <c r="B142" s="154"/>
      <c r="C142" s="154"/>
      <c r="D142" s="154"/>
      <c r="E142" s="154"/>
      <c r="F142" s="154"/>
      <c r="G142" s="154"/>
      <c r="H142" s="154">
        <v>34</v>
      </c>
      <c r="I142" s="154"/>
      <c r="J142" s="154"/>
      <c r="K142" s="144"/>
      <c r="L142" s="237"/>
      <c r="M142" s="129"/>
      <c r="N142" s="238"/>
      <c r="O142" s="67">
        <f>IF(H142=0,"",H142/G141)</f>
        <v>0.97142857142857142</v>
      </c>
      <c r="P142" s="68">
        <v>46</v>
      </c>
      <c r="Q142" s="245">
        <f t="shared" si="13"/>
        <v>1</v>
      </c>
      <c r="R142" s="245">
        <f t="shared" si="14"/>
        <v>0</v>
      </c>
    </row>
    <row r="143" spans="1:19" ht="15.75" customHeight="1" x14ac:dyDescent="0.25">
      <c r="A143" s="58">
        <v>1101</v>
      </c>
      <c r="B143" s="154"/>
      <c r="C143" s="154"/>
      <c r="D143" s="154"/>
      <c r="E143" s="154"/>
      <c r="F143" s="154"/>
      <c r="G143" s="154"/>
      <c r="H143" s="154"/>
      <c r="I143" s="154">
        <v>33</v>
      </c>
      <c r="J143" s="154"/>
      <c r="K143" s="144">
        <v>1</v>
      </c>
      <c r="L143" s="237"/>
      <c r="M143" s="129"/>
      <c r="N143" s="238"/>
      <c r="O143" s="67">
        <f>IF(I143=0,"",I143/H142)</f>
        <v>0.97058823529411764</v>
      </c>
      <c r="P143" s="68">
        <v>44</v>
      </c>
      <c r="Q143" s="245">
        <f t="shared" si="13"/>
        <v>0.95652173913043481</v>
      </c>
      <c r="R143" s="245">
        <f t="shared" si="14"/>
        <v>4.3478260869565188E-2</v>
      </c>
    </row>
    <row r="144" spans="1:19" ht="15.75" customHeight="1" x14ac:dyDescent="0.25">
      <c r="A144" s="58">
        <v>1102</v>
      </c>
      <c r="B144" s="154"/>
      <c r="C144" s="154"/>
      <c r="D144" s="154"/>
      <c r="E144" s="154"/>
      <c r="F144" s="154"/>
      <c r="G144" s="154"/>
      <c r="H144" s="154"/>
      <c r="I144" s="154"/>
      <c r="J144" s="154">
        <v>30</v>
      </c>
      <c r="K144" s="144">
        <v>20</v>
      </c>
      <c r="L144" s="237"/>
      <c r="M144" s="129"/>
      <c r="N144" s="238"/>
      <c r="O144" s="71">
        <f>IF(J144=0,"",J144/I143)</f>
        <v>0.90909090909090906</v>
      </c>
      <c r="P144" s="68">
        <v>42</v>
      </c>
      <c r="Q144" s="71">
        <f t="shared" si="13"/>
        <v>0.95454545454545459</v>
      </c>
      <c r="R144" s="71">
        <f t="shared" si="14"/>
        <v>4.5454545454545414E-2</v>
      </c>
    </row>
    <row r="145" spans="1:20" ht="15.75" customHeight="1" x14ac:dyDescent="0.25">
      <c r="A145" s="58">
        <v>1201</v>
      </c>
      <c r="B145" s="154"/>
      <c r="C145" s="154"/>
      <c r="D145" s="154"/>
      <c r="E145" s="154"/>
      <c r="F145" s="154"/>
      <c r="G145" s="154"/>
      <c r="H145" s="154"/>
      <c r="I145" s="154"/>
      <c r="J145" s="154">
        <v>13</v>
      </c>
      <c r="K145" s="144">
        <v>5</v>
      </c>
      <c r="L145" s="237"/>
      <c r="M145" s="129"/>
      <c r="N145" s="239"/>
      <c r="O145" s="105"/>
      <c r="P145" s="68">
        <v>15</v>
      </c>
      <c r="Q145" s="105"/>
      <c r="R145" s="253"/>
    </row>
    <row r="146" spans="1:20" ht="15.75" customHeight="1" x14ac:dyDescent="0.25">
      <c r="A146" s="58">
        <v>1202</v>
      </c>
      <c r="B146" s="154"/>
      <c r="C146" s="154"/>
      <c r="D146" s="154"/>
      <c r="E146" s="154"/>
      <c r="F146" s="154"/>
      <c r="G146" s="154"/>
      <c r="H146" s="154"/>
      <c r="I146" s="154"/>
      <c r="J146" s="154">
        <v>5</v>
      </c>
      <c r="K146" s="144">
        <v>7</v>
      </c>
      <c r="L146" s="237"/>
      <c r="M146" s="129"/>
      <c r="N146" s="239"/>
      <c r="O146" s="247"/>
      <c r="P146" s="68">
        <v>10</v>
      </c>
      <c r="Q146" s="248"/>
      <c r="R146" s="247"/>
    </row>
    <row r="147" spans="1:20" ht="15.75" customHeight="1" x14ac:dyDescent="0.25">
      <c r="A147" s="58">
        <v>1301</v>
      </c>
      <c r="B147" s="154"/>
      <c r="C147" s="154"/>
      <c r="D147" s="154"/>
      <c r="E147" s="154"/>
      <c r="F147" s="154"/>
      <c r="G147" s="154"/>
      <c r="H147" s="154"/>
      <c r="I147" s="154"/>
      <c r="J147" s="154">
        <v>2</v>
      </c>
      <c r="K147" s="144">
        <v>1</v>
      </c>
      <c r="L147" s="237"/>
      <c r="M147" s="129"/>
      <c r="N147" s="239"/>
      <c r="O147" s="247"/>
      <c r="P147" s="68">
        <v>3</v>
      </c>
      <c r="Q147" s="248"/>
      <c r="R147" s="247"/>
    </row>
    <row r="148" spans="1:20" ht="15.75" customHeight="1" x14ac:dyDescent="0.25">
      <c r="A148" s="58">
        <v>1302</v>
      </c>
      <c r="B148" s="154"/>
      <c r="C148" s="154"/>
      <c r="D148" s="154"/>
      <c r="E148" s="154"/>
      <c r="F148" s="154"/>
      <c r="G148" s="154"/>
      <c r="H148" s="154"/>
      <c r="I148" s="154"/>
      <c r="J148" s="154">
        <v>2</v>
      </c>
      <c r="K148" s="144">
        <v>1</v>
      </c>
      <c r="L148" s="237"/>
      <c r="M148" s="129"/>
      <c r="N148" s="239"/>
      <c r="O148" s="247"/>
      <c r="P148" s="68">
        <v>2</v>
      </c>
      <c r="Q148" s="248"/>
      <c r="R148" s="247"/>
    </row>
    <row r="149" spans="1:20" ht="15.75" customHeight="1" x14ac:dyDescent="0.25">
      <c r="A149" s="58">
        <v>1401</v>
      </c>
      <c r="B149" s="154"/>
      <c r="C149" s="154"/>
      <c r="D149" s="154"/>
      <c r="E149" s="154"/>
      <c r="F149" s="154"/>
      <c r="G149" s="154"/>
      <c r="H149" s="154"/>
      <c r="I149" s="154"/>
      <c r="J149" s="154">
        <v>1</v>
      </c>
      <c r="K149" s="144"/>
      <c r="L149" s="237"/>
      <c r="M149" s="129"/>
      <c r="N149" s="239"/>
      <c r="O149" s="129"/>
      <c r="P149" s="68">
        <v>1</v>
      </c>
      <c r="Q149" s="124"/>
      <c r="R149" s="247"/>
    </row>
    <row r="150" spans="1:20" ht="15.75" customHeight="1" x14ac:dyDescent="0.25">
      <c r="A150" s="58">
        <v>1402</v>
      </c>
      <c r="B150" s="154"/>
      <c r="C150" s="154"/>
      <c r="D150" s="154"/>
      <c r="E150" s="154"/>
      <c r="F150" s="154"/>
      <c r="G150" s="154"/>
      <c r="H150" s="154"/>
      <c r="I150" s="154"/>
      <c r="J150" s="154">
        <v>1</v>
      </c>
      <c r="K150" s="144">
        <v>1</v>
      </c>
      <c r="L150" s="237"/>
      <c r="M150" s="129"/>
      <c r="N150" s="239"/>
      <c r="O150" s="129"/>
      <c r="P150" s="68">
        <v>1</v>
      </c>
      <c r="Q150" s="124"/>
      <c r="R150" s="247"/>
    </row>
    <row r="151" spans="1:20" ht="15.75" customHeight="1" x14ac:dyDescent="0.25">
      <c r="A151" s="58">
        <v>1501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44"/>
      <c r="L151" s="237"/>
      <c r="M151" s="129"/>
      <c r="N151" s="239"/>
      <c r="O151" s="129"/>
      <c r="P151" s="239"/>
      <c r="Q151" s="124"/>
      <c r="R151" s="247"/>
    </row>
    <row r="152" spans="1:20" ht="15.75" customHeight="1" x14ac:dyDescent="0.25">
      <c r="A152" s="58">
        <v>1502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44"/>
      <c r="L152" s="237"/>
      <c r="M152" s="129"/>
      <c r="N152" s="239"/>
      <c r="O152" s="197" t="s">
        <v>83</v>
      </c>
      <c r="P152" s="82">
        <v>36</v>
      </c>
      <c r="Q152" s="83">
        <f>K155</f>
        <v>36</v>
      </c>
      <c r="R152" s="199" t="s">
        <v>11</v>
      </c>
    </row>
    <row r="153" spans="1:20" ht="15.75" customHeight="1" x14ac:dyDescent="0.25">
      <c r="A153" s="58">
        <v>1601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44"/>
      <c r="L153" s="237"/>
      <c r="M153" s="129"/>
      <c r="N153" s="239"/>
      <c r="O153" s="198" t="s">
        <v>85</v>
      </c>
      <c r="P153" s="86">
        <f>IF(P152/B136=0,"",P152/B136)</f>
        <v>0.6</v>
      </c>
      <c r="Q153" s="87">
        <f>IF(P152/Q152=0,"",P152/Q152)</f>
        <v>1</v>
      </c>
      <c r="R153" s="200" t="s">
        <v>86</v>
      </c>
    </row>
    <row r="154" spans="1:20" ht="15.75" customHeight="1" x14ac:dyDescent="0.25">
      <c r="A154" s="58">
        <v>1602</v>
      </c>
      <c r="B154" s="201"/>
      <c r="C154" s="201"/>
      <c r="D154" s="201"/>
      <c r="E154" s="201"/>
      <c r="F154" s="201"/>
      <c r="G154" s="201"/>
      <c r="H154" s="201"/>
      <c r="I154" s="201"/>
      <c r="J154" s="201"/>
      <c r="K154" s="144"/>
      <c r="L154" s="240"/>
      <c r="M154" s="241"/>
      <c r="N154" s="242"/>
      <c r="O154" s="90"/>
      <c r="P154" s="91"/>
      <c r="Q154" s="91"/>
      <c r="R154" s="113"/>
    </row>
    <row r="155" spans="1:20" ht="18" customHeight="1" x14ac:dyDescent="0.25">
      <c r="A155" s="260"/>
      <c r="B155" s="297" t="s">
        <v>111</v>
      </c>
      <c r="C155" s="297"/>
      <c r="D155" s="297"/>
      <c r="E155" s="297"/>
      <c r="F155" s="297"/>
      <c r="G155" s="297"/>
      <c r="H155" s="297"/>
      <c r="I155" s="297"/>
      <c r="J155" s="297"/>
      <c r="K155" s="196">
        <f>SUM(K136:K150)</f>
        <v>36</v>
      </c>
      <c r="L155" s="267">
        <f>IF(SUM(K143:K144)=0,"",SUM(K143:K144)/B136)</f>
        <v>0.35</v>
      </c>
      <c r="M155" s="94">
        <f>IF(K155=0,"",K155/B136)</f>
        <v>0.6</v>
      </c>
      <c r="N155" s="94">
        <f>IF(K144=0,"",M155-L155)</f>
        <v>0.25</v>
      </c>
      <c r="O155" s="3"/>
      <c r="P155" s="29"/>
      <c r="Q155" s="22"/>
      <c r="R155" s="3"/>
    </row>
    <row r="156" spans="1:20" ht="12.75" customHeight="1" x14ac:dyDescent="0.2"/>
    <row r="157" spans="1:20" ht="12.75" customHeight="1" x14ac:dyDescent="0.2"/>
    <row r="158" spans="1:20" s="222" customFormat="1" ht="26.25" customHeight="1" x14ac:dyDescent="0.3">
      <c r="A158" s="215"/>
      <c r="B158" s="322" t="s">
        <v>99</v>
      </c>
      <c r="C158" s="322"/>
      <c r="D158" s="322"/>
      <c r="E158" s="322"/>
      <c r="F158" s="322"/>
      <c r="G158" s="322"/>
      <c r="H158" s="322"/>
      <c r="I158" s="322"/>
      <c r="J158" s="322"/>
      <c r="K158" s="57" t="s">
        <v>54</v>
      </c>
      <c r="L158" s="114"/>
      <c r="M158" s="3"/>
      <c r="N158" s="29"/>
      <c r="O158" s="3"/>
      <c r="P158" s="29"/>
      <c r="Q158" s="29"/>
      <c r="R158" s="29"/>
    </row>
    <row r="159" spans="1:20" ht="20.25" customHeight="1" x14ac:dyDescent="0.2">
      <c r="A159" s="319" t="s">
        <v>10</v>
      </c>
      <c r="B159" s="301" t="s">
        <v>100</v>
      </c>
      <c r="C159" s="302"/>
      <c r="D159" s="302"/>
      <c r="E159" s="302"/>
      <c r="F159" s="302"/>
      <c r="G159" s="302"/>
      <c r="H159" s="302"/>
      <c r="I159" s="302"/>
      <c r="J159" s="303"/>
      <c r="K159" s="304" t="s">
        <v>11</v>
      </c>
      <c r="L159" s="296" t="s">
        <v>3</v>
      </c>
      <c r="M159" s="296" t="s">
        <v>4</v>
      </c>
      <c r="N159" s="306" t="s">
        <v>5</v>
      </c>
      <c r="O159" s="296" t="s">
        <v>6</v>
      </c>
      <c r="P159" s="294" t="s">
        <v>7</v>
      </c>
      <c r="Q159" s="294" t="s">
        <v>8</v>
      </c>
      <c r="R159" s="296" t="s">
        <v>101</v>
      </c>
    </row>
    <row r="160" spans="1:20" ht="15.75" customHeight="1" x14ac:dyDescent="0.25">
      <c r="A160" s="320"/>
      <c r="B160" s="58" t="s">
        <v>102</v>
      </c>
      <c r="C160" s="58" t="s">
        <v>103</v>
      </c>
      <c r="D160" s="58" t="s">
        <v>104</v>
      </c>
      <c r="E160" s="58" t="s">
        <v>105</v>
      </c>
      <c r="F160" s="58" t="s">
        <v>106</v>
      </c>
      <c r="G160" s="58" t="s">
        <v>107</v>
      </c>
      <c r="H160" s="58" t="s">
        <v>108</v>
      </c>
      <c r="I160" s="58" t="s">
        <v>109</v>
      </c>
      <c r="J160" s="58" t="s">
        <v>110</v>
      </c>
      <c r="K160" s="295"/>
      <c r="L160" s="305"/>
      <c r="M160" s="295"/>
      <c r="N160" s="295"/>
      <c r="O160" s="295"/>
      <c r="P160" s="295"/>
      <c r="Q160" s="295"/>
      <c r="R160" s="295"/>
      <c r="T160" s="104"/>
    </row>
    <row r="161" spans="1:20" ht="15.75" customHeight="1" x14ac:dyDescent="0.25">
      <c r="A161" s="58" t="s">
        <v>54</v>
      </c>
      <c r="B161" s="154">
        <v>69</v>
      </c>
      <c r="C161" s="154"/>
      <c r="D161" s="154"/>
      <c r="E161" s="154"/>
      <c r="F161" s="154"/>
      <c r="G161" s="154"/>
      <c r="H161" s="154"/>
      <c r="I161" s="154"/>
      <c r="J161" s="154"/>
      <c r="K161" s="144"/>
      <c r="L161" s="234"/>
      <c r="M161" s="235"/>
      <c r="N161" s="236"/>
      <c r="O161" s="243"/>
      <c r="P161" s="63">
        <f>B161</f>
        <v>69</v>
      </c>
      <c r="Q161" s="244"/>
      <c r="R161" s="243"/>
      <c r="T161" s="104"/>
    </row>
    <row r="162" spans="1:20" ht="15.75" customHeight="1" x14ac:dyDescent="0.25">
      <c r="A162" s="58" t="s">
        <v>55</v>
      </c>
      <c r="B162" s="154"/>
      <c r="C162" s="154">
        <v>59</v>
      </c>
      <c r="D162" s="154"/>
      <c r="E162" s="154"/>
      <c r="F162" s="154"/>
      <c r="G162" s="154"/>
      <c r="H162" s="154"/>
      <c r="I162" s="154"/>
      <c r="J162" s="154"/>
      <c r="K162" s="144"/>
      <c r="L162" s="237"/>
      <c r="M162" s="129"/>
      <c r="N162" s="238"/>
      <c r="O162" s="67">
        <f>IF(C162=0,"",C162/B161)</f>
        <v>0.85507246376811596</v>
      </c>
      <c r="P162" s="68">
        <v>59</v>
      </c>
      <c r="Q162" s="245">
        <f t="shared" ref="Q162:Q169" si="15">IF(P162=0,"",P162/P161)</f>
        <v>0.85507246376811596</v>
      </c>
      <c r="R162" s="245">
        <f t="shared" ref="R162:R169" si="16">IF(P162=0,"",100%-Q162)</f>
        <v>0.14492753623188404</v>
      </c>
      <c r="T162" s="104"/>
    </row>
    <row r="163" spans="1:20" ht="15.75" customHeight="1" x14ac:dyDescent="0.25">
      <c r="A163" s="58" t="s">
        <v>56</v>
      </c>
      <c r="B163" s="154"/>
      <c r="C163" s="154"/>
      <c r="D163" s="154">
        <v>46</v>
      </c>
      <c r="E163" s="154"/>
      <c r="F163" s="154"/>
      <c r="G163" s="154"/>
      <c r="H163" s="154"/>
      <c r="I163" s="154"/>
      <c r="J163" s="154"/>
      <c r="K163" s="144"/>
      <c r="L163" s="237"/>
      <c r="M163" s="129"/>
      <c r="N163" s="238"/>
      <c r="O163" s="67">
        <f>IF(D163=0,"",D163/C162)</f>
        <v>0.77966101694915257</v>
      </c>
      <c r="P163" s="68">
        <v>55</v>
      </c>
      <c r="Q163" s="245">
        <f t="shared" si="15"/>
        <v>0.93220338983050843</v>
      </c>
      <c r="R163" s="245">
        <f t="shared" si="16"/>
        <v>6.7796610169491567E-2</v>
      </c>
      <c r="T163" s="70">
        <f>P163/P161</f>
        <v>0.79710144927536231</v>
      </c>
    </row>
    <row r="164" spans="1:20" ht="15.75" customHeight="1" x14ac:dyDescent="0.25">
      <c r="A164" s="58" t="s">
        <v>57</v>
      </c>
      <c r="B164" s="154"/>
      <c r="C164" s="154"/>
      <c r="D164" s="154"/>
      <c r="E164" s="154">
        <v>43</v>
      </c>
      <c r="F164" s="154"/>
      <c r="G164" s="154"/>
      <c r="H164" s="154"/>
      <c r="I164" s="154"/>
      <c r="J164" s="154"/>
      <c r="K164" s="144"/>
      <c r="L164" s="237"/>
      <c r="M164" s="129"/>
      <c r="N164" s="238"/>
      <c r="O164" s="67">
        <f>IF(E164=0,"",E164/D163)</f>
        <v>0.93478260869565222</v>
      </c>
      <c r="P164" s="68">
        <v>54</v>
      </c>
      <c r="Q164" s="245">
        <f t="shared" si="15"/>
        <v>0.98181818181818181</v>
      </c>
      <c r="R164" s="245">
        <f t="shared" si="16"/>
        <v>1.8181818181818188E-2</v>
      </c>
      <c r="T164" s="104"/>
    </row>
    <row r="165" spans="1:20" ht="15.75" customHeight="1" x14ac:dyDescent="0.25">
      <c r="A165" s="58">
        <v>1001</v>
      </c>
      <c r="B165" s="154"/>
      <c r="C165" s="154"/>
      <c r="D165" s="154"/>
      <c r="E165" s="154"/>
      <c r="F165" s="154">
        <v>43</v>
      </c>
      <c r="G165" s="154"/>
      <c r="H165" s="154"/>
      <c r="I165" s="154"/>
      <c r="J165" s="154"/>
      <c r="K165" s="144"/>
      <c r="L165" s="237"/>
      <c r="M165" s="129"/>
      <c r="N165" s="238"/>
      <c r="O165" s="67">
        <f>IF(F165=0,"",F165/E164)</f>
        <v>1</v>
      </c>
      <c r="P165" s="68">
        <v>54</v>
      </c>
      <c r="Q165" s="245">
        <f t="shared" si="15"/>
        <v>1</v>
      </c>
      <c r="R165" s="245">
        <f t="shared" si="16"/>
        <v>0</v>
      </c>
      <c r="T165" s="104"/>
    </row>
    <row r="166" spans="1:20" ht="15.75" customHeight="1" x14ac:dyDescent="0.25">
      <c r="A166" s="58">
        <v>1002</v>
      </c>
      <c r="B166" s="154"/>
      <c r="C166" s="154"/>
      <c r="D166" s="154"/>
      <c r="E166" s="154"/>
      <c r="F166" s="154"/>
      <c r="G166" s="154">
        <v>36</v>
      </c>
      <c r="H166" s="154"/>
      <c r="I166" s="154"/>
      <c r="J166" s="154"/>
      <c r="K166" s="144"/>
      <c r="L166" s="237"/>
      <c r="M166" s="129"/>
      <c r="N166" s="238"/>
      <c r="O166" s="67">
        <f>IF(G166=0,"",G166/F165)</f>
        <v>0.83720930232558144</v>
      </c>
      <c r="P166" s="68">
        <v>51</v>
      </c>
      <c r="Q166" s="245">
        <f t="shared" si="15"/>
        <v>0.94444444444444442</v>
      </c>
      <c r="R166" s="245">
        <f t="shared" si="16"/>
        <v>5.555555555555558E-2</v>
      </c>
      <c r="T166" s="104"/>
    </row>
    <row r="167" spans="1:20" ht="15.75" customHeight="1" x14ac:dyDescent="0.25">
      <c r="A167" s="58">
        <v>1101</v>
      </c>
      <c r="B167" s="154"/>
      <c r="C167" s="154"/>
      <c r="D167" s="154"/>
      <c r="E167" s="154"/>
      <c r="F167" s="154"/>
      <c r="G167" s="154"/>
      <c r="H167" s="154">
        <v>33</v>
      </c>
      <c r="I167" s="154"/>
      <c r="J167" s="154"/>
      <c r="K167" s="144"/>
      <c r="L167" s="237"/>
      <c r="M167" s="129"/>
      <c r="N167" s="238"/>
      <c r="O167" s="67">
        <f>IF(H167=0,"",H167/G166)</f>
        <v>0.91666666666666663</v>
      </c>
      <c r="P167" s="68">
        <v>50</v>
      </c>
      <c r="Q167" s="245">
        <f t="shared" si="15"/>
        <v>0.98039215686274506</v>
      </c>
      <c r="R167" s="245">
        <f t="shared" si="16"/>
        <v>1.9607843137254943E-2</v>
      </c>
      <c r="T167" s="104"/>
    </row>
    <row r="168" spans="1:20" ht="15.75" customHeight="1" x14ac:dyDescent="0.25">
      <c r="A168" s="58">
        <v>1102</v>
      </c>
      <c r="B168" s="154"/>
      <c r="C168" s="154"/>
      <c r="D168" s="154"/>
      <c r="E168" s="154"/>
      <c r="F168" s="154"/>
      <c r="G168" s="154"/>
      <c r="H168" s="154"/>
      <c r="I168" s="154">
        <v>29</v>
      </c>
      <c r="J168" s="154"/>
      <c r="K168" s="144"/>
      <c r="L168" s="237"/>
      <c r="M168" s="129"/>
      <c r="N168" s="238"/>
      <c r="O168" s="67">
        <f>IF(I168=0,"",I168/H167)</f>
        <v>0.87878787878787878</v>
      </c>
      <c r="P168" s="68">
        <v>47</v>
      </c>
      <c r="Q168" s="245">
        <f t="shared" si="15"/>
        <v>0.94</v>
      </c>
      <c r="R168" s="245">
        <f t="shared" si="16"/>
        <v>6.0000000000000053E-2</v>
      </c>
      <c r="T168" s="104"/>
    </row>
    <row r="169" spans="1:20" ht="15.75" customHeight="1" x14ac:dyDescent="0.25">
      <c r="A169" s="58">
        <v>1201</v>
      </c>
      <c r="B169" s="154"/>
      <c r="C169" s="154"/>
      <c r="D169" s="154"/>
      <c r="E169" s="154"/>
      <c r="F169" s="154"/>
      <c r="G169" s="154"/>
      <c r="H169" s="154"/>
      <c r="I169" s="154"/>
      <c r="J169" s="154">
        <v>29</v>
      </c>
      <c r="K169" s="144">
        <v>10</v>
      </c>
      <c r="L169" s="237"/>
      <c r="M169" s="129"/>
      <c r="N169" s="238"/>
      <c r="O169" s="71">
        <f>IF(J169=0,"",J169/I168)</f>
        <v>1</v>
      </c>
      <c r="P169" s="68">
        <v>45</v>
      </c>
      <c r="Q169" s="71">
        <f t="shared" si="15"/>
        <v>0.95744680851063835</v>
      </c>
      <c r="R169" s="71">
        <f t="shared" si="16"/>
        <v>4.2553191489361653E-2</v>
      </c>
      <c r="T169" s="104"/>
    </row>
    <row r="170" spans="1:20" ht="15.75" customHeight="1" x14ac:dyDescent="0.25">
      <c r="A170" s="58">
        <v>1202</v>
      </c>
      <c r="B170" s="154"/>
      <c r="C170" s="154"/>
      <c r="D170" s="154"/>
      <c r="E170" s="154"/>
      <c r="F170" s="154"/>
      <c r="G170" s="154"/>
      <c r="H170" s="154"/>
      <c r="I170" s="154"/>
      <c r="J170" s="154">
        <v>24</v>
      </c>
      <c r="K170" s="144">
        <v>19</v>
      </c>
      <c r="L170" s="237"/>
      <c r="M170" s="129"/>
      <c r="N170" s="239"/>
      <c r="O170" s="105"/>
      <c r="P170" s="68">
        <v>35</v>
      </c>
      <c r="Q170" s="105"/>
      <c r="R170" s="253"/>
      <c r="T170" s="104"/>
    </row>
    <row r="171" spans="1:20" ht="15.75" customHeight="1" x14ac:dyDescent="0.25">
      <c r="A171" s="58">
        <v>1301</v>
      </c>
      <c r="B171" s="154"/>
      <c r="C171" s="154"/>
      <c r="D171" s="154"/>
      <c r="E171" s="154"/>
      <c r="F171" s="154"/>
      <c r="G171" s="154"/>
      <c r="H171" s="154"/>
      <c r="I171" s="154"/>
      <c r="J171" s="154">
        <v>10</v>
      </c>
      <c r="K171" s="144">
        <v>3</v>
      </c>
      <c r="L171" s="237"/>
      <c r="M171" s="129"/>
      <c r="N171" s="239"/>
      <c r="O171" s="247"/>
      <c r="P171" s="109">
        <v>15</v>
      </c>
      <c r="Q171" s="248"/>
      <c r="R171" s="247"/>
      <c r="T171" s="104"/>
    </row>
    <row r="172" spans="1:20" ht="15.75" customHeight="1" x14ac:dyDescent="0.25">
      <c r="A172" s="58">
        <v>1302</v>
      </c>
      <c r="B172" s="154"/>
      <c r="C172" s="154"/>
      <c r="D172" s="154"/>
      <c r="E172" s="154"/>
      <c r="F172" s="154"/>
      <c r="G172" s="154"/>
      <c r="H172" s="154"/>
      <c r="I172" s="154"/>
      <c r="J172" s="154">
        <v>8</v>
      </c>
      <c r="K172" s="144">
        <v>5</v>
      </c>
      <c r="L172" s="237"/>
      <c r="M172" s="129"/>
      <c r="N172" s="239"/>
      <c r="O172" s="247"/>
      <c r="P172" s="109">
        <v>12</v>
      </c>
      <c r="Q172" s="248"/>
      <c r="R172" s="247"/>
      <c r="T172" s="104"/>
    </row>
    <row r="173" spans="1:20" ht="15.75" customHeight="1" x14ac:dyDescent="0.25">
      <c r="A173" s="58">
        <v>1401</v>
      </c>
      <c r="B173" s="154"/>
      <c r="C173" s="154"/>
      <c r="D173" s="154"/>
      <c r="E173" s="154"/>
      <c r="F173" s="154"/>
      <c r="G173" s="154"/>
      <c r="H173" s="154"/>
      <c r="I173" s="154"/>
      <c r="J173" s="154">
        <v>4</v>
      </c>
      <c r="K173" s="144">
        <v>5</v>
      </c>
      <c r="L173" s="237"/>
      <c r="M173" s="129"/>
      <c r="N173" s="239"/>
      <c r="O173" s="247"/>
      <c r="P173" s="109">
        <v>6</v>
      </c>
      <c r="Q173" s="248"/>
      <c r="R173" s="247"/>
      <c r="T173" s="104"/>
    </row>
    <row r="174" spans="1:20" ht="15.75" customHeight="1" x14ac:dyDescent="0.25">
      <c r="A174" s="58">
        <v>1402</v>
      </c>
      <c r="B174" s="154"/>
      <c r="C174" s="154"/>
      <c r="D174" s="154"/>
      <c r="E174" s="154"/>
      <c r="F174" s="154"/>
      <c r="G174" s="154"/>
      <c r="H174" s="154"/>
      <c r="I174" s="154"/>
      <c r="J174" s="154">
        <v>1</v>
      </c>
      <c r="K174" s="144"/>
      <c r="L174" s="237"/>
      <c r="M174" s="129"/>
      <c r="N174" s="239"/>
      <c r="O174" s="129"/>
      <c r="P174" s="68">
        <v>1</v>
      </c>
      <c r="Q174" s="124"/>
      <c r="R174" s="247"/>
      <c r="T174" s="104"/>
    </row>
    <row r="175" spans="1:20" ht="15.75" customHeight="1" x14ac:dyDescent="0.25">
      <c r="A175" s="58">
        <v>1501</v>
      </c>
      <c r="B175" s="154"/>
      <c r="C175" s="154"/>
      <c r="D175" s="154"/>
      <c r="E175" s="154"/>
      <c r="F175" s="154"/>
      <c r="G175" s="154"/>
      <c r="H175" s="154"/>
      <c r="I175" s="154"/>
      <c r="J175" s="154">
        <v>1</v>
      </c>
      <c r="K175" s="144">
        <v>1</v>
      </c>
      <c r="L175" s="237"/>
      <c r="M175" s="129"/>
      <c r="N175" s="239"/>
      <c r="O175" s="129"/>
      <c r="P175" s="68">
        <v>1</v>
      </c>
      <c r="Q175" s="124"/>
      <c r="R175" s="247"/>
      <c r="T175" s="104"/>
    </row>
    <row r="176" spans="1:20" ht="15.75" customHeight="1" x14ac:dyDescent="0.25">
      <c r="A176" s="58">
        <v>1502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44"/>
      <c r="L176" s="237"/>
      <c r="M176" s="129"/>
      <c r="N176" s="239"/>
      <c r="O176" s="197" t="s">
        <v>83</v>
      </c>
      <c r="P176" s="82">
        <v>42</v>
      </c>
      <c r="Q176" s="83">
        <f>K179</f>
        <v>43</v>
      </c>
      <c r="R176" s="199" t="s">
        <v>11</v>
      </c>
      <c r="T176" s="104"/>
    </row>
    <row r="177" spans="1:20" ht="15.75" customHeight="1" x14ac:dyDescent="0.25">
      <c r="A177" s="58">
        <v>1601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44"/>
      <c r="L177" s="237"/>
      <c r="M177" s="129"/>
      <c r="N177" s="239"/>
      <c r="O177" s="198" t="s">
        <v>85</v>
      </c>
      <c r="P177" s="86">
        <f>IF(P176/B161=0,"",P176/B161)</f>
        <v>0.60869565217391308</v>
      </c>
      <c r="Q177" s="87">
        <f>IF(P176/Q176=0,"",P176/Q176)</f>
        <v>0.97674418604651159</v>
      </c>
      <c r="R177" s="200" t="s">
        <v>86</v>
      </c>
      <c r="T177" s="104"/>
    </row>
    <row r="178" spans="1:20" ht="15.75" customHeight="1" x14ac:dyDescent="0.25">
      <c r="A178" s="58">
        <v>1602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44"/>
      <c r="L178" s="240"/>
      <c r="M178" s="241"/>
      <c r="N178" s="242"/>
      <c r="O178" s="90"/>
      <c r="P178" s="91"/>
      <c r="Q178" s="91"/>
      <c r="R178" s="113"/>
      <c r="T178" s="104"/>
    </row>
    <row r="179" spans="1:20" ht="18" customHeight="1" x14ac:dyDescent="0.25">
      <c r="A179" s="28"/>
      <c r="B179" s="297" t="s">
        <v>111</v>
      </c>
      <c r="C179" s="297"/>
      <c r="D179" s="297"/>
      <c r="E179" s="297"/>
      <c r="F179" s="297"/>
      <c r="G179" s="297"/>
      <c r="H179" s="297"/>
      <c r="I179" s="297"/>
      <c r="J179" s="297"/>
      <c r="K179" s="93">
        <f>SUM(K161:K175)</f>
        <v>43</v>
      </c>
      <c r="L179" s="273">
        <f>IF(K169=0,"",K169/B161)</f>
        <v>0.14492753623188406</v>
      </c>
      <c r="M179" s="125">
        <f>IF(K179=0,"",K179/B161)</f>
        <v>0.62318840579710144</v>
      </c>
      <c r="N179" s="125">
        <f>IF(K169=0,"",M179-L179)</f>
        <v>0.47826086956521741</v>
      </c>
      <c r="O179" s="3"/>
      <c r="P179" s="29"/>
      <c r="Q179" s="22"/>
      <c r="R179" s="3"/>
      <c r="T179" s="104"/>
    </row>
    <row r="180" spans="1:20" ht="12.75" customHeight="1" x14ac:dyDescent="0.2">
      <c r="L180" s="114"/>
      <c r="M180" s="3"/>
      <c r="O180" s="3"/>
    </row>
    <row r="181" spans="1:20" ht="12.75" customHeight="1" x14ac:dyDescent="0.2">
      <c r="L181" s="114"/>
      <c r="M181" s="3"/>
      <c r="O181" s="3"/>
    </row>
    <row r="182" spans="1:20" s="222" customFormat="1" ht="26.25" customHeight="1" x14ac:dyDescent="0.3">
      <c r="A182" s="215"/>
      <c r="B182" s="322" t="s">
        <v>99</v>
      </c>
      <c r="C182" s="322"/>
      <c r="D182" s="322"/>
      <c r="E182" s="322"/>
      <c r="F182" s="322"/>
      <c r="G182" s="322"/>
      <c r="H182" s="322"/>
      <c r="I182" s="322"/>
      <c r="J182" s="322"/>
      <c r="K182" s="57" t="s">
        <v>55</v>
      </c>
      <c r="L182" s="114"/>
      <c r="M182" s="3"/>
      <c r="N182" s="29"/>
      <c r="O182" s="3"/>
      <c r="P182" s="29"/>
      <c r="Q182" s="29"/>
      <c r="R182" s="29"/>
    </row>
    <row r="183" spans="1:20" ht="20.25" customHeight="1" x14ac:dyDescent="0.2">
      <c r="A183" s="319" t="s">
        <v>10</v>
      </c>
      <c r="B183" s="301" t="s">
        <v>100</v>
      </c>
      <c r="C183" s="302"/>
      <c r="D183" s="302"/>
      <c r="E183" s="302"/>
      <c r="F183" s="302"/>
      <c r="G183" s="302"/>
      <c r="H183" s="302"/>
      <c r="I183" s="302"/>
      <c r="J183" s="303"/>
      <c r="K183" s="304" t="s">
        <v>11</v>
      </c>
      <c r="L183" s="296" t="s">
        <v>3</v>
      </c>
      <c r="M183" s="296" t="s">
        <v>4</v>
      </c>
      <c r="N183" s="306" t="s">
        <v>5</v>
      </c>
      <c r="O183" s="296" t="s">
        <v>6</v>
      </c>
      <c r="P183" s="294" t="s">
        <v>7</v>
      </c>
      <c r="Q183" s="294" t="s">
        <v>8</v>
      </c>
      <c r="R183" s="296" t="s">
        <v>101</v>
      </c>
    </row>
    <row r="184" spans="1:20" ht="15.75" customHeight="1" x14ac:dyDescent="0.25">
      <c r="A184" s="320"/>
      <c r="B184" s="58" t="s">
        <v>102</v>
      </c>
      <c r="C184" s="58" t="s">
        <v>103</v>
      </c>
      <c r="D184" s="58" t="s">
        <v>104</v>
      </c>
      <c r="E184" s="58" t="s">
        <v>105</v>
      </c>
      <c r="F184" s="58" t="s">
        <v>106</v>
      </c>
      <c r="G184" s="58" t="s">
        <v>107</v>
      </c>
      <c r="H184" s="58" t="s">
        <v>108</v>
      </c>
      <c r="I184" s="58" t="s">
        <v>109</v>
      </c>
      <c r="J184" s="58" t="s">
        <v>110</v>
      </c>
      <c r="K184" s="295"/>
      <c r="L184" s="305"/>
      <c r="M184" s="295"/>
      <c r="N184" s="295"/>
      <c r="O184" s="295"/>
      <c r="P184" s="295"/>
      <c r="Q184" s="295"/>
      <c r="R184" s="295"/>
      <c r="T184" s="104"/>
    </row>
    <row r="185" spans="1:20" ht="15.75" customHeight="1" x14ac:dyDescent="0.25">
      <c r="A185" s="58" t="s">
        <v>55</v>
      </c>
      <c r="B185" s="154">
        <v>66</v>
      </c>
      <c r="C185" s="154"/>
      <c r="D185" s="154"/>
      <c r="E185" s="154"/>
      <c r="F185" s="154"/>
      <c r="G185" s="154"/>
      <c r="H185" s="154"/>
      <c r="I185" s="154"/>
      <c r="J185" s="154"/>
      <c r="K185" s="144"/>
      <c r="L185" s="234"/>
      <c r="M185" s="235"/>
      <c r="N185" s="236"/>
      <c r="O185" s="243"/>
      <c r="P185" s="63">
        <f>B185</f>
        <v>66</v>
      </c>
      <c r="Q185" s="244"/>
      <c r="R185" s="243"/>
      <c r="T185" s="104"/>
    </row>
    <row r="186" spans="1:20" ht="15.75" customHeight="1" x14ac:dyDescent="0.25">
      <c r="A186" s="58" t="s">
        <v>56</v>
      </c>
      <c r="B186" s="154"/>
      <c r="C186" s="154">
        <v>58</v>
      </c>
      <c r="D186" s="154"/>
      <c r="E186" s="154"/>
      <c r="F186" s="154"/>
      <c r="G186" s="154"/>
      <c r="H186" s="154"/>
      <c r="I186" s="154"/>
      <c r="J186" s="154"/>
      <c r="K186" s="144"/>
      <c r="L186" s="237"/>
      <c r="M186" s="129"/>
      <c r="N186" s="238"/>
      <c r="O186" s="67">
        <f>IF(C186=0,"",C186/B185)</f>
        <v>0.87878787878787878</v>
      </c>
      <c r="P186" s="68">
        <v>58</v>
      </c>
      <c r="Q186" s="245">
        <f t="shared" ref="Q186:Q193" si="17">IF(P186=0,"",P186/P185)</f>
        <v>0.87878787878787878</v>
      </c>
      <c r="R186" s="245">
        <f t="shared" ref="R186:R193" si="18">IF(P186=0,"",100%-Q186)</f>
        <v>0.12121212121212122</v>
      </c>
      <c r="T186" s="104"/>
    </row>
    <row r="187" spans="1:20" ht="15.75" customHeight="1" x14ac:dyDescent="0.25">
      <c r="A187" s="58" t="s">
        <v>57</v>
      </c>
      <c r="B187" s="154"/>
      <c r="C187" s="154"/>
      <c r="D187" s="154">
        <v>53</v>
      </c>
      <c r="E187" s="154"/>
      <c r="F187" s="154"/>
      <c r="G187" s="154"/>
      <c r="H187" s="154"/>
      <c r="I187" s="154"/>
      <c r="J187" s="154"/>
      <c r="K187" s="144"/>
      <c r="L187" s="237"/>
      <c r="M187" s="129"/>
      <c r="N187" s="238"/>
      <c r="O187" s="67">
        <f>IF(D187=0,"",D187/C186)</f>
        <v>0.91379310344827591</v>
      </c>
      <c r="P187" s="68">
        <v>58</v>
      </c>
      <c r="Q187" s="245">
        <f t="shared" si="17"/>
        <v>1</v>
      </c>
      <c r="R187" s="245">
        <f t="shared" si="18"/>
        <v>0</v>
      </c>
      <c r="T187" s="70">
        <f>P187/P185</f>
        <v>0.87878787878787878</v>
      </c>
    </row>
    <row r="188" spans="1:20" ht="15.75" customHeight="1" x14ac:dyDescent="0.25">
      <c r="A188" s="58">
        <v>1001</v>
      </c>
      <c r="B188" s="154"/>
      <c r="C188" s="154"/>
      <c r="D188" s="154"/>
      <c r="E188" s="154">
        <v>51</v>
      </c>
      <c r="F188" s="154"/>
      <c r="G188" s="154"/>
      <c r="H188" s="154"/>
      <c r="I188" s="154"/>
      <c r="J188" s="154"/>
      <c r="K188" s="144"/>
      <c r="L188" s="237"/>
      <c r="M188" s="129"/>
      <c r="N188" s="238"/>
      <c r="O188" s="67">
        <f>IF(E188=0,"",E188/D187)</f>
        <v>0.96226415094339623</v>
      </c>
      <c r="P188" s="68">
        <v>57</v>
      </c>
      <c r="Q188" s="245">
        <f t="shared" si="17"/>
        <v>0.98275862068965514</v>
      </c>
      <c r="R188" s="245">
        <f t="shared" si="18"/>
        <v>1.7241379310344862E-2</v>
      </c>
      <c r="T188" s="104"/>
    </row>
    <row r="189" spans="1:20" ht="15.75" customHeight="1" x14ac:dyDescent="0.25">
      <c r="A189" s="58">
        <v>1002</v>
      </c>
      <c r="B189" s="154"/>
      <c r="C189" s="154"/>
      <c r="D189" s="154"/>
      <c r="E189" s="154"/>
      <c r="F189" s="154">
        <v>44</v>
      </c>
      <c r="G189" s="154"/>
      <c r="H189" s="154"/>
      <c r="I189" s="154"/>
      <c r="J189" s="154"/>
      <c r="K189" s="144"/>
      <c r="L189" s="237"/>
      <c r="M189" s="129"/>
      <c r="N189" s="238"/>
      <c r="O189" s="67">
        <f>IF(F189=0,"",F189/E188)</f>
        <v>0.86274509803921573</v>
      </c>
      <c r="P189" s="68">
        <v>56</v>
      </c>
      <c r="Q189" s="245">
        <f t="shared" si="17"/>
        <v>0.98245614035087714</v>
      </c>
      <c r="R189" s="245">
        <f t="shared" si="18"/>
        <v>1.7543859649122862E-2</v>
      </c>
      <c r="T189" s="104"/>
    </row>
    <row r="190" spans="1:20" ht="15.75" customHeight="1" x14ac:dyDescent="0.25">
      <c r="A190" s="58">
        <v>1101</v>
      </c>
      <c r="B190" s="154"/>
      <c r="C190" s="154"/>
      <c r="D190" s="154"/>
      <c r="E190" s="154"/>
      <c r="F190" s="154"/>
      <c r="G190" s="154">
        <v>40</v>
      </c>
      <c r="H190" s="154"/>
      <c r="I190" s="154"/>
      <c r="J190" s="154"/>
      <c r="K190" s="144"/>
      <c r="L190" s="237"/>
      <c r="M190" s="129"/>
      <c r="N190" s="238"/>
      <c r="O190" s="67">
        <f>IF(G190=0,"",G190/F189)</f>
        <v>0.90909090909090906</v>
      </c>
      <c r="P190" s="68">
        <v>52</v>
      </c>
      <c r="Q190" s="245">
        <f t="shared" si="17"/>
        <v>0.9285714285714286</v>
      </c>
      <c r="R190" s="245">
        <f t="shared" si="18"/>
        <v>7.1428571428571397E-2</v>
      </c>
      <c r="T190" s="104"/>
    </row>
    <row r="191" spans="1:20" ht="15.75" customHeight="1" x14ac:dyDescent="0.25">
      <c r="A191" s="58">
        <v>1102</v>
      </c>
      <c r="B191" s="154"/>
      <c r="C191" s="154"/>
      <c r="D191" s="154"/>
      <c r="E191" s="154"/>
      <c r="F191" s="154"/>
      <c r="G191" s="154"/>
      <c r="H191" s="154">
        <v>37</v>
      </c>
      <c r="I191" s="154"/>
      <c r="J191" s="154"/>
      <c r="K191" s="144"/>
      <c r="L191" s="237"/>
      <c r="M191" s="129"/>
      <c r="N191" s="238"/>
      <c r="O191" s="67">
        <f>IF(H191=0,"",H191/G190)</f>
        <v>0.92500000000000004</v>
      </c>
      <c r="P191" s="68">
        <v>49</v>
      </c>
      <c r="Q191" s="245">
        <f t="shared" si="17"/>
        <v>0.94230769230769229</v>
      </c>
      <c r="R191" s="245">
        <f t="shared" si="18"/>
        <v>5.7692307692307709E-2</v>
      </c>
      <c r="T191" s="104"/>
    </row>
    <row r="192" spans="1:20" ht="15.75" customHeight="1" x14ac:dyDescent="0.25">
      <c r="A192" s="58">
        <v>1201</v>
      </c>
      <c r="B192" s="154"/>
      <c r="C192" s="154"/>
      <c r="D192" s="154"/>
      <c r="E192" s="154"/>
      <c r="F192" s="154"/>
      <c r="G192" s="154"/>
      <c r="H192" s="154"/>
      <c r="I192" s="154">
        <v>34</v>
      </c>
      <c r="J192" s="154"/>
      <c r="K192" s="144">
        <v>1</v>
      </c>
      <c r="L192" s="237"/>
      <c r="M192" s="129"/>
      <c r="N192" s="238"/>
      <c r="O192" s="67">
        <f>IF(I192=0,"",I192/H191)</f>
        <v>0.91891891891891897</v>
      </c>
      <c r="P192" s="68">
        <v>49</v>
      </c>
      <c r="Q192" s="245">
        <f t="shared" si="17"/>
        <v>1</v>
      </c>
      <c r="R192" s="245">
        <f t="shared" si="18"/>
        <v>0</v>
      </c>
      <c r="T192" s="104"/>
    </row>
    <row r="193" spans="1:20" ht="15.75" customHeight="1" x14ac:dyDescent="0.25">
      <c r="A193" s="58">
        <v>1202</v>
      </c>
      <c r="B193" s="154"/>
      <c r="C193" s="154"/>
      <c r="D193" s="154"/>
      <c r="E193" s="154"/>
      <c r="F193" s="154"/>
      <c r="G193" s="154"/>
      <c r="H193" s="154"/>
      <c r="I193" s="154"/>
      <c r="J193" s="154">
        <v>28</v>
      </c>
      <c r="K193" s="144">
        <v>24</v>
      </c>
      <c r="L193" s="237"/>
      <c r="M193" s="129"/>
      <c r="N193" s="238"/>
      <c r="O193" s="71">
        <f>IF(J193=0,"",J193/I192)</f>
        <v>0.82352941176470584</v>
      </c>
      <c r="P193" s="68">
        <v>47</v>
      </c>
      <c r="Q193" s="71">
        <f t="shared" si="17"/>
        <v>0.95918367346938771</v>
      </c>
      <c r="R193" s="71">
        <f t="shared" si="18"/>
        <v>4.081632653061229E-2</v>
      </c>
      <c r="T193" s="104"/>
    </row>
    <row r="194" spans="1:20" ht="15.75" customHeight="1" x14ac:dyDescent="0.25">
      <c r="A194" s="58">
        <v>1301</v>
      </c>
      <c r="B194" s="154"/>
      <c r="C194" s="154"/>
      <c r="D194" s="154"/>
      <c r="E194" s="154"/>
      <c r="F194" s="154"/>
      <c r="G194" s="154"/>
      <c r="H194" s="154"/>
      <c r="I194" s="154"/>
      <c r="J194" s="154">
        <v>15</v>
      </c>
      <c r="K194" s="144">
        <v>4</v>
      </c>
      <c r="L194" s="237"/>
      <c r="M194" s="129"/>
      <c r="N194" s="239"/>
      <c r="O194" s="105"/>
      <c r="P194" s="68">
        <v>21</v>
      </c>
      <c r="Q194" s="105"/>
      <c r="R194" s="253"/>
      <c r="T194" s="104"/>
    </row>
    <row r="195" spans="1:20" ht="15.75" customHeight="1" x14ac:dyDescent="0.25">
      <c r="A195" s="58">
        <v>1302</v>
      </c>
      <c r="B195" s="154"/>
      <c r="C195" s="154"/>
      <c r="D195" s="154"/>
      <c r="E195" s="154"/>
      <c r="F195" s="154"/>
      <c r="G195" s="154"/>
      <c r="H195" s="154"/>
      <c r="I195" s="154"/>
      <c r="J195" s="154">
        <v>12</v>
      </c>
      <c r="K195" s="144">
        <v>7</v>
      </c>
      <c r="L195" s="237"/>
      <c r="M195" s="129"/>
      <c r="N195" s="239"/>
      <c r="O195" s="247"/>
      <c r="P195" s="109">
        <v>16</v>
      </c>
      <c r="Q195" s="248"/>
      <c r="R195" s="247"/>
      <c r="T195" s="104"/>
    </row>
    <row r="196" spans="1:20" ht="15.75" customHeight="1" x14ac:dyDescent="0.25">
      <c r="A196" s="58">
        <v>1401</v>
      </c>
      <c r="B196" s="154"/>
      <c r="C196" s="154"/>
      <c r="D196" s="154"/>
      <c r="E196" s="154"/>
      <c r="F196" s="154"/>
      <c r="G196" s="154"/>
      <c r="H196" s="154"/>
      <c r="I196" s="154"/>
      <c r="J196" s="154">
        <v>6</v>
      </c>
      <c r="K196" s="144">
        <v>6</v>
      </c>
      <c r="L196" s="237"/>
      <c r="M196" s="129"/>
      <c r="N196" s="239"/>
      <c r="O196" s="247"/>
      <c r="P196" s="109">
        <v>10</v>
      </c>
      <c r="Q196" s="248"/>
      <c r="R196" s="247"/>
      <c r="T196" s="104"/>
    </row>
    <row r="197" spans="1:20" ht="15.75" customHeight="1" x14ac:dyDescent="0.25">
      <c r="A197" s="58">
        <v>1402</v>
      </c>
      <c r="B197" s="154"/>
      <c r="C197" s="154"/>
      <c r="D197" s="154"/>
      <c r="E197" s="154"/>
      <c r="F197" s="154"/>
      <c r="G197" s="154"/>
      <c r="H197" s="154"/>
      <c r="I197" s="154"/>
      <c r="J197" s="154">
        <v>1</v>
      </c>
      <c r="K197" s="144">
        <v>2</v>
      </c>
      <c r="L197" s="237"/>
      <c r="M197" s="129"/>
      <c r="N197" s="239"/>
      <c r="O197" s="247"/>
      <c r="P197" s="202">
        <v>4</v>
      </c>
      <c r="Q197" s="248"/>
      <c r="R197" s="247"/>
      <c r="T197" s="104"/>
    </row>
    <row r="198" spans="1:20" ht="15.75" customHeight="1" x14ac:dyDescent="0.25">
      <c r="A198" s="58">
        <v>1501</v>
      </c>
      <c r="B198" s="154"/>
      <c r="C198" s="154"/>
      <c r="D198" s="154"/>
      <c r="E198" s="154"/>
      <c r="F198" s="154"/>
      <c r="G198" s="154"/>
      <c r="H198" s="154"/>
      <c r="I198" s="154"/>
      <c r="J198" s="154">
        <v>1</v>
      </c>
      <c r="K198" s="144">
        <v>1</v>
      </c>
      <c r="L198" s="237"/>
      <c r="M198" s="129"/>
      <c r="N198" s="239"/>
      <c r="O198" s="129"/>
      <c r="P198" s="204">
        <v>2</v>
      </c>
      <c r="Q198" s="124"/>
      <c r="R198" s="247"/>
      <c r="T198" s="104"/>
    </row>
    <row r="199" spans="1:20" ht="15.75" customHeight="1" x14ac:dyDescent="0.25">
      <c r="A199" s="58">
        <v>1502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44"/>
      <c r="L199" s="237"/>
      <c r="M199" s="129"/>
      <c r="N199" s="239"/>
      <c r="O199" s="197" t="s">
        <v>83</v>
      </c>
      <c r="P199" s="203">
        <v>45</v>
      </c>
      <c r="Q199" s="83">
        <f>K202</f>
        <v>45</v>
      </c>
      <c r="R199" s="199" t="s">
        <v>11</v>
      </c>
      <c r="T199" s="104"/>
    </row>
    <row r="200" spans="1:20" ht="15.75" customHeight="1" x14ac:dyDescent="0.25">
      <c r="A200" s="58">
        <v>1601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44"/>
      <c r="L200" s="237"/>
      <c r="M200" s="129"/>
      <c r="N200" s="239"/>
      <c r="O200" s="198" t="s">
        <v>85</v>
      </c>
      <c r="P200" s="86">
        <f>IF(P199/B185=0,"",P199/B185)</f>
        <v>0.68181818181818177</v>
      </c>
      <c r="Q200" s="87">
        <f>IF(P199/Q199=0,"",P199/Q199)</f>
        <v>1</v>
      </c>
      <c r="R200" s="200" t="s">
        <v>86</v>
      </c>
      <c r="T200" s="104"/>
    </row>
    <row r="201" spans="1:20" ht="15.75" customHeight="1" x14ac:dyDescent="0.25">
      <c r="A201" s="58">
        <v>1602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44"/>
      <c r="L201" s="240"/>
      <c r="M201" s="241"/>
      <c r="N201" s="242"/>
      <c r="O201" s="90"/>
      <c r="P201" s="91"/>
      <c r="Q201" s="91"/>
      <c r="R201" s="113"/>
      <c r="T201" s="104"/>
    </row>
    <row r="202" spans="1:20" ht="18" customHeight="1" x14ac:dyDescent="0.25">
      <c r="A202" s="28"/>
      <c r="B202" s="297" t="s">
        <v>111</v>
      </c>
      <c r="C202" s="297"/>
      <c r="D202" s="297"/>
      <c r="E202" s="297"/>
      <c r="F202" s="297"/>
      <c r="G202" s="297"/>
      <c r="H202" s="297"/>
      <c r="I202" s="297"/>
      <c r="J202" s="297"/>
      <c r="K202" s="93">
        <f>SUM(K185:K198)</f>
        <v>45</v>
      </c>
      <c r="L202" s="267">
        <f>IF(SUM(K192:K193)=0,"",SUM(K192:K193)/B185)</f>
        <v>0.37878787878787878</v>
      </c>
      <c r="M202" s="94">
        <f>IF(K202=0,"",K202/B185)</f>
        <v>0.68181818181818177</v>
      </c>
      <c r="N202" s="94">
        <f>IF(K193=0,"",M202-L202)</f>
        <v>0.30303030303030298</v>
      </c>
      <c r="O202" s="3"/>
      <c r="P202" s="29"/>
      <c r="Q202" s="22"/>
      <c r="R202" s="3"/>
      <c r="T202" s="104"/>
    </row>
    <row r="203" spans="1:20" ht="12.75" customHeight="1" x14ac:dyDescent="0.2">
      <c r="L203" s="114"/>
      <c r="M203" s="3"/>
      <c r="O203" s="3"/>
    </row>
    <row r="204" spans="1:20" ht="12.75" customHeight="1" x14ac:dyDescent="0.2">
      <c r="L204" s="114"/>
      <c r="M204" s="3"/>
      <c r="O204" s="3"/>
    </row>
    <row r="205" spans="1:20" s="222" customFormat="1" ht="26.25" customHeight="1" x14ac:dyDescent="0.3">
      <c r="A205" s="215"/>
      <c r="B205" s="322" t="s">
        <v>99</v>
      </c>
      <c r="C205" s="322"/>
      <c r="D205" s="322"/>
      <c r="E205" s="322"/>
      <c r="F205" s="322"/>
      <c r="G205" s="322"/>
      <c r="H205" s="322"/>
      <c r="I205" s="322"/>
      <c r="J205" s="322"/>
      <c r="K205" s="57" t="s">
        <v>56</v>
      </c>
      <c r="L205" s="114"/>
      <c r="M205" s="3"/>
      <c r="N205" s="29"/>
      <c r="O205" s="3"/>
      <c r="P205" s="29"/>
      <c r="Q205" s="29"/>
      <c r="R205" s="29"/>
    </row>
    <row r="206" spans="1:20" ht="20.25" customHeight="1" x14ac:dyDescent="0.2">
      <c r="A206" s="319" t="s">
        <v>10</v>
      </c>
      <c r="B206" s="301" t="s">
        <v>100</v>
      </c>
      <c r="C206" s="302"/>
      <c r="D206" s="302"/>
      <c r="E206" s="302"/>
      <c r="F206" s="302"/>
      <c r="G206" s="302"/>
      <c r="H206" s="302"/>
      <c r="I206" s="302"/>
      <c r="J206" s="303"/>
      <c r="K206" s="304" t="s">
        <v>11</v>
      </c>
      <c r="L206" s="296" t="s">
        <v>3</v>
      </c>
      <c r="M206" s="296" t="s">
        <v>4</v>
      </c>
      <c r="N206" s="306" t="s">
        <v>5</v>
      </c>
      <c r="O206" s="296" t="s">
        <v>6</v>
      </c>
      <c r="P206" s="294" t="s">
        <v>7</v>
      </c>
      <c r="Q206" s="294" t="s">
        <v>8</v>
      </c>
      <c r="R206" s="296" t="s">
        <v>101</v>
      </c>
    </row>
    <row r="207" spans="1:20" ht="15.75" customHeight="1" x14ac:dyDescent="0.25">
      <c r="A207" s="320"/>
      <c r="B207" s="58" t="s">
        <v>102</v>
      </c>
      <c r="C207" s="58" t="s">
        <v>103</v>
      </c>
      <c r="D207" s="58" t="s">
        <v>104</v>
      </c>
      <c r="E207" s="58" t="s">
        <v>105</v>
      </c>
      <c r="F207" s="58" t="s">
        <v>106</v>
      </c>
      <c r="G207" s="58" t="s">
        <v>107</v>
      </c>
      <c r="H207" s="58" t="s">
        <v>108</v>
      </c>
      <c r="I207" s="58" t="s">
        <v>109</v>
      </c>
      <c r="J207" s="58" t="s">
        <v>110</v>
      </c>
      <c r="K207" s="295"/>
      <c r="L207" s="305"/>
      <c r="M207" s="295"/>
      <c r="N207" s="295"/>
      <c r="O207" s="295"/>
      <c r="P207" s="295"/>
      <c r="Q207" s="295"/>
      <c r="R207" s="295"/>
      <c r="T207" s="104"/>
    </row>
    <row r="208" spans="1:20" ht="15.75" customHeight="1" x14ac:dyDescent="0.25">
      <c r="A208" s="58" t="s">
        <v>56</v>
      </c>
      <c r="B208" s="154">
        <v>68</v>
      </c>
      <c r="C208" s="154"/>
      <c r="D208" s="154"/>
      <c r="E208" s="154"/>
      <c r="F208" s="154"/>
      <c r="G208" s="154"/>
      <c r="H208" s="154"/>
      <c r="I208" s="154"/>
      <c r="J208" s="154"/>
      <c r="K208" s="144"/>
      <c r="L208" s="234"/>
      <c r="M208" s="235"/>
      <c r="N208" s="236"/>
      <c r="O208" s="243"/>
      <c r="P208" s="63">
        <f>B208</f>
        <v>68</v>
      </c>
      <c r="Q208" s="244"/>
      <c r="R208" s="243"/>
      <c r="T208" s="104"/>
    </row>
    <row r="209" spans="1:20" ht="15.75" customHeight="1" x14ac:dyDescent="0.25">
      <c r="A209" s="58" t="s">
        <v>57</v>
      </c>
      <c r="B209" s="154"/>
      <c r="C209" s="154">
        <v>57</v>
      </c>
      <c r="D209" s="154"/>
      <c r="E209" s="154"/>
      <c r="F209" s="154"/>
      <c r="G209" s="154"/>
      <c r="H209" s="154"/>
      <c r="I209" s="154"/>
      <c r="J209" s="154"/>
      <c r="K209" s="144"/>
      <c r="L209" s="237"/>
      <c r="M209" s="129"/>
      <c r="N209" s="238"/>
      <c r="O209" s="67">
        <f>IF(C209=0,"",C209/B208)</f>
        <v>0.83823529411764708</v>
      </c>
      <c r="P209" s="68">
        <v>57</v>
      </c>
      <c r="Q209" s="245">
        <f t="shared" ref="Q209:Q216" si="19">IF(P209=0,"",P209/P208)</f>
        <v>0.83823529411764708</v>
      </c>
      <c r="R209" s="245">
        <f t="shared" ref="R209:R216" si="20">IF(P209=0,"",100%-Q209)</f>
        <v>0.16176470588235292</v>
      </c>
      <c r="T209" s="104"/>
    </row>
    <row r="210" spans="1:20" ht="15.75" customHeight="1" x14ac:dyDescent="0.25">
      <c r="A210" s="58">
        <v>1001</v>
      </c>
      <c r="B210" s="154"/>
      <c r="C210" s="154"/>
      <c r="D210" s="154">
        <v>36</v>
      </c>
      <c r="E210" s="154"/>
      <c r="F210" s="154"/>
      <c r="G210" s="154"/>
      <c r="H210" s="154"/>
      <c r="I210" s="154"/>
      <c r="J210" s="154"/>
      <c r="K210" s="144"/>
      <c r="L210" s="237"/>
      <c r="M210" s="129"/>
      <c r="N210" s="238"/>
      <c r="O210" s="67">
        <f>IF(D210=0,"",D210/C209)</f>
        <v>0.63157894736842102</v>
      </c>
      <c r="P210" s="68">
        <v>54</v>
      </c>
      <c r="Q210" s="245">
        <f t="shared" si="19"/>
        <v>0.94736842105263153</v>
      </c>
      <c r="R210" s="245">
        <f t="shared" si="20"/>
        <v>5.2631578947368474E-2</v>
      </c>
      <c r="T210" s="70">
        <f>P210/P208</f>
        <v>0.79411764705882348</v>
      </c>
    </row>
    <row r="211" spans="1:20" ht="15.75" customHeight="1" x14ac:dyDescent="0.25">
      <c r="A211" s="58">
        <v>1002</v>
      </c>
      <c r="B211" s="154"/>
      <c r="C211" s="154"/>
      <c r="D211" s="154"/>
      <c r="E211" s="154">
        <v>26</v>
      </c>
      <c r="F211" s="154"/>
      <c r="G211" s="154"/>
      <c r="H211" s="154"/>
      <c r="I211" s="154"/>
      <c r="J211" s="154"/>
      <c r="K211" s="144"/>
      <c r="L211" s="237"/>
      <c r="M211" s="129"/>
      <c r="N211" s="238"/>
      <c r="O211" s="67">
        <f>IF(E211=0,"",E211/D210)</f>
        <v>0.72222222222222221</v>
      </c>
      <c r="P211" s="68">
        <v>49</v>
      </c>
      <c r="Q211" s="245">
        <f t="shared" si="19"/>
        <v>0.90740740740740744</v>
      </c>
      <c r="R211" s="245">
        <f t="shared" si="20"/>
        <v>9.259259259259256E-2</v>
      </c>
      <c r="T211" s="104"/>
    </row>
    <row r="212" spans="1:20" ht="15.75" customHeight="1" x14ac:dyDescent="0.25">
      <c r="A212" s="58">
        <v>1101</v>
      </c>
      <c r="B212" s="154"/>
      <c r="C212" s="154"/>
      <c r="D212" s="154"/>
      <c r="E212" s="154"/>
      <c r="F212" s="154">
        <v>25</v>
      </c>
      <c r="G212" s="154"/>
      <c r="H212" s="154"/>
      <c r="I212" s="154"/>
      <c r="J212" s="154"/>
      <c r="K212" s="144"/>
      <c r="L212" s="237"/>
      <c r="M212" s="129"/>
      <c r="N212" s="238"/>
      <c r="O212" s="67">
        <f>IF(F212=0,"",F212/E211)</f>
        <v>0.96153846153846156</v>
      </c>
      <c r="P212" s="68">
        <v>42</v>
      </c>
      <c r="Q212" s="245">
        <f t="shared" si="19"/>
        <v>0.8571428571428571</v>
      </c>
      <c r="R212" s="245">
        <f t="shared" si="20"/>
        <v>0.1428571428571429</v>
      </c>
      <c r="T212" s="104"/>
    </row>
    <row r="213" spans="1:20" ht="15.75" customHeight="1" x14ac:dyDescent="0.25">
      <c r="A213" s="58">
        <v>1102</v>
      </c>
      <c r="B213" s="154"/>
      <c r="C213" s="154"/>
      <c r="D213" s="154"/>
      <c r="E213" s="154"/>
      <c r="F213" s="154"/>
      <c r="G213" s="154">
        <v>24</v>
      </c>
      <c r="H213" s="154"/>
      <c r="I213" s="154"/>
      <c r="J213" s="154"/>
      <c r="K213" s="144"/>
      <c r="L213" s="237"/>
      <c r="M213" s="129"/>
      <c r="N213" s="238"/>
      <c r="O213" s="67">
        <f>IF(G213=0,"",G213/F212)</f>
        <v>0.96</v>
      </c>
      <c r="P213" s="68">
        <v>41</v>
      </c>
      <c r="Q213" s="245">
        <f t="shared" si="19"/>
        <v>0.97619047619047616</v>
      </c>
      <c r="R213" s="245">
        <f t="shared" si="20"/>
        <v>2.3809523809523836E-2</v>
      </c>
      <c r="T213" s="104"/>
    </row>
    <row r="214" spans="1:20" ht="15.75" customHeight="1" x14ac:dyDescent="0.25">
      <c r="A214" s="58">
        <v>1201</v>
      </c>
      <c r="B214" s="154"/>
      <c r="C214" s="154"/>
      <c r="D214" s="154"/>
      <c r="E214" s="154"/>
      <c r="F214" s="154"/>
      <c r="G214" s="154"/>
      <c r="H214" s="154">
        <v>23</v>
      </c>
      <c r="I214" s="154"/>
      <c r="J214" s="154"/>
      <c r="K214" s="144"/>
      <c r="L214" s="237"/>
      <c r="M214" s="129"/>
      <c r="N214" s="238"/>
      <c r="O214" s="67">
        <f>IF(H214=0,"",H214/G213)</f>
        <v>0.95833333333333337</v>
      </c>
      <c r="P214" s="68">
        <v>37</v>
      </c>
      <c r="Q214" s="245">
        <f t="shared" si="19"/>
        <v>0.90243902439024393</v>
      </c>
      <c r="R214" s="245">
        <f t="shared" si="20"/>
        <v>9.7560975609756073E-2</v>
      </c>
      <c r="T214" s="104"/>
    </row>
    <row r="215" spans="1:20" ht="15.75" customHeight="1" x14ac:dyDescent="0.25">
      <c r="A215" s="58">
        <v>1202</v>
      </c>
      <c r="B215" s="154"/>
      <c r="C215" s="154"/>
      <c r="D215" s="154"/>
      <c r="E215" s="154"/>
      <c r="F215" s="154"/>
      <c r="G215" s="154"/>
      <c r="H215" s="154"/>
      <c r="I215" s="154">
        <v>20</v>
      </c>
      <c r="J215" s="154"/>
      <c r="K215" s="144"/>
      <c r="L215" s="237"/>
      <c r="M215" s="129"/>
      <c r="N215" s="238"/>
      <c r="O215" s="67">
        <f>IF(I215=0,"",I215/H214)</f>
        <v>0.86956521739130432</v>
      </c>
      <c r="P215" s="68">
        <v>37</v>
      </c>
      <c r="Q215" s="245">
        <f t="shared" si="19"/>
        <v>1</v>
      </c>
      <c r="R215" s="245">
        <f t="shared" si="20"/>
        <v>0</v>
      </c>
      <c r="T215" s="104"/>
    </row>
    <row r="216" spans="1:20" ht="15.75" customHeight="1" x14ac:dyDescent="0.25">
      <c r="A216" s="58">
        <v>1301</v>
      </c>
      <c r="B216" s="154"/>
      <c r="C216" s="154"/>
      <c r="D216" s="154"/>
      <c r="E216" s="154"/>
      <c r="F216" s="154"/>
      <c r="G216" s="154"/>
      <c r="H216" s="154"/>
      <c r="I216" s="154"/>
      <c r="J216" s="154">
        <v>20</v>
      </c>
      <c r="K216" s="144">
        <v>16</v>
      </c>
      <c r="L216" s="237"/>
      <c r="M216" s="129"/>
      <c r="N216" s="238"/>
      <c r="O216" s="71">
        <f>IF(J216=0,"",J216/I215)</f>
        <v>1</v>
      </c>
      <c r="P216" s="68">
        <v>35</v>
      </c>
      <c r="Q216" s="71">
        <f t="shared" si="19"/>
        <v>0.94594594594594594</v>
      </c>
      <c r="R216" s="71">
        <f t="shared" si="20"/>
        <v>5.4054054054054057E-2</v>
      </c>
      <c r="T216" s="104"/>
    </row>
    <row r="217" spans="1:20" ht="15.75" customHeight="1" x14ac:dyDescent="0.25">
      <c r="A217" s="58">
        <v>1302</v>
      </c>
      <c r="B217" s="154"/>
      <c r="C217" s="154"/>
      <c r="D217" s="154"/>
      <c r="E217" s="154"/>
      <c r="F217" s="154"/>
      <c r="G217" s="154"/>
      <c r="H217" s="154"/>
      <c r="I217" s="154"/>
      <c r="J217" s="154">
        <v>18</v>
      </c>
      <c r="K217" s="144">
        <v>5</v>
      </c>
      <c r="L217" s="237"/>
      <c r="M217" s="129"/>
      <c r="N217" s="239"/>
      <c r="O217" s="105"/>
      <c r="P217" s="68">
        <v>28</v>
      </c>
      <c r="Q217" s="105"/>
      <c r="R217" s="253"/>
      <c r="T217" s="104"/>
    </row>
    <row r="218" spans="1:20" ht="15.75" customHeight="1" x14ac:dyDescent="0.25">
      <c r="A218" s="58">
        <v>1401</v>
      </c>
      <c r="B218" s="154"/>
      <c r="C218" s="154"/>
      <c r="D218" s="154"/>
      <c r="E218" s="154"/>
      <c r="F218" s="154"/>
      <c r="G218" s="154"/>
      <c r="H218" s="154"/>
      <c r="I218" s="154"/>
      <c r="J218" s="154">
        <v>6</v>
      </c>
      <c r="K218" s="144">
        <v>4</v>
      </c>
      <c r="L218" s="237"/>
      <c r="M218" s="129"/>
      <c r="N218" s="239"/>
      <c r="O218" s="247"/>
      <c r="P218" s="109">
        <v>10</v>
      </c>
      <c r="Q218" s="248"/>
      <c r="R218" s="247"/>
      <c r="T218" s="104"/>
    </row>
    <row r="219" spans="1:20" ht="15.75" customHeight="1" x14ac:dyDescent="0.25">
      <c r="A219" s="58">
        <v>1402</v>
      </c>
      <c r="B219" s="154"/>
      <c r="C219" s="154"/>
      <c r="D219" s="154"/>
      <c r="E219" s="154"/>
      <c r="F219" s="154"/>
      <c r="G219" s="154"/>
      <c r="H219" s="154"/>
      <c r="I219" s="154"/>
      <c r="J219" s="154">
        <v>4</v>
      </c>
      <c r="K219" s="144">
        <v>3</v>
      </c>
      <c r="L219" s="237"/>
      <c r="M219" s="129"/>
      <c r="N219" s="239"/>
      <c r="O219" s="247"/>
      <c r="P219" s="109">
        <v>6</v>
      </c>
      <c r="Q219" s="248"/>
      <c r="R219" s="247"/>
      <c r="T219" s="104"/>
    </row>
    <row r="220" spans="1:20" ht="15.75" customHeight="1" x14ac:dyDescent="0.25">
      <c r="A220" s="58">
        <v>1501</v>
      </c>
      <c r="B220" s="154"/>
      <c r="C220" s="154"/>
      <c r="D220" s="154"/>
      <c r="E220" s="154"/>
      <c r="F220" s="154"/>
      <c r="G220" s="154"/>
      <c r="H220" s="154"/>
      <c r="I220" s="154"/>
      <c r="J220" s="154">
        <v>2</v>
      </c>
      <c r="K220" s="144">
        <v>1</v>
      </c>
      <c r="L220" s="237"/>
      <c r="M220" s="129"/>
      <c r="N220" s="239"/>
      <c r="O220" s="247"/>
      <c r="P220" s="202">
        <v>3</v>
      </c>
      <c r="Q220" s="248"/>
      <c r="R220" s="247"/>
      <c r="T220" s="104"/>
    </row>
    <row r="221" spans="1:20" ht="15.75" customHeight="1" x14ac:dyDescent="0.25">
      <c r="A221" s="58">
        <v>1502</v>
      </c>
      <c r="B221" s="154"/>
      <c r="C221" s="154"/>
      <c r="D221" s="154"/>
      <c r="E221" s="154"/>
      <c r="F221" s="154"/>
      <c r="G221" s="154"/>
      <c r="H221" s="154"/>
      <c r="I221" s="154"/>
      <c r="J221" s="154">
        <v>2</v>
      </c>
      <c r="K221" s="144">
        <v>2</v>
      </c>
      <c r="L221" s="237"/>
      <c r="M221" s="129"/>
      <c r="N221" s="239"/>
      <c r="O221" s="129"/>
      <c r="P221" s="204">
        <v>2</v>
      </c>
      <c r="Q221" s="124"/>
      <c r="R221" s="247"/>
      <c r="T221" s="104"/>
    </row>
    <row r="222" spans="1:20" ht="15.75" customHeight="1" x14ac:dyDescent="0.25">
      <c r="A222" s="58">
        <v>1601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44"/>
      <c r="L222" s="237"/>
      <c r="M222" s="129"/>
      <c r="N222" s="239"/>
      <c r="O222" s="197" t="s">
        <v>83</v>
      </c>
      <c r="P222" s="203">
        <v>28</v>
      </c>
      <c r="Q222" s="83">
        <f>K225</f>
        <v>31</v>
      </c>
      <c r="R222" s="199" t="s">
        <v>11</v>
      </c>
      <c r="T222" s="104"/>
    </row>
    <row r="223" spans="1:20" ht="15.75" customHeight="1" x14ac:dyDescent="0.25">
      <c r="A223" s="58">
        <v>1602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44"/>
      <c r="L223" s="237"/>
      <c r="M223" s="129"/>
      <c r="N223" s="239"/>
      <c r="O223" s="198" t="s">
        <v>85</v>
      </c>
      <c r="P223" s="86">
        <f>IF(P222/B208=0,"",P222/B208)</f>
        <v>0.41176470588235292</v>
      </c>
      <c r="Q223" s="87">
        <f>IF(P222/Q222=0,"",P222/Q222)</f>
        <v>0.90322580645161288</v>
      </c>
      <c r="R223" s="200" t="s">
        <v>86</v>
      </c>
      <c r="T223" s="104"/>
    </row>
    <row r="224" spans="1:20" ht="15.75" customHeight="1" x14ac:dyDescent="0.25">
      <c r="A224" s="58">
        <v>1701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44"/>
      <c r="L224" s="240"/>
      <c r="M224" s="241"/>
      <c r="N224" s="242"/>
      <c r="O224" s="90"/>
      <c r="P224" s="91"/>
      <c r="Q224" s="91"/>
      <c r="R224" s="113"/>
      <c r="T224" s="104"/>
    </row>
    <row r="225" spans="1:20" ht="18" customHeight="1" x14ac:dyDescent="0.25">
      <c r="A225" s="28"/>
      <c r="B225" s="297" t="s">
        <v>111</v>
      </c>
      <c r="C225" s="297"/>
      <c r="D225" s="297"/>
      <c r="E225" s="297"/>
      <c r="F225" s="297"/>
      <c r="G225" s="297"/>
      <c r="H225" s="297"/>
      <c r="I225" s="297"/>
      <c r="J225" s="297"/>
      <c r="K225" s="93">
        <f>SUM(K208:K221)</f>
        <v>31</v>
      </c>
      <c r="L225" s="267">
        <f>IF(SUM(K215:K216)=0,"",SUM(K215:K216)/B208)</f>
        <v>0.23529411764705882</v>
      </c>
      <c r="M225" s="94">
        <f>IF(K225=0,"",K225/B208)</f>
        <v>0.45588235294117646</v>
      </c>
      <c r="N225" s="94">
        <f>IF(K216=0,"",M225-L225)</f>
        <v>0.22058823529411764</v>
      </c>
      <c r="O225" s="3"/>
      <c r="P225" s="29"/>
      <c r="Q225" s="22"/>
      <c r="R225" s="3"/>
      <c r="T225" s="104"/>
    </row>
    <row r="226" spans="1:20" ht="12.75" customHeight="1" x14ac:dyDescent="0.2">
      <c r="L226" s="114"/>
      <c r="M226" s="3"/>
      <c r="N226" s="3"/>
      <c r="O226" s="3"/>
    </row>
    <row r="227" spans="1:20" ht="12.75" customHeight="1" x14ac:dyDescent="0.2">
      <c r="L227" s="114"/>
      <c r="M227" s="3"/>
      <c r="N227" s="3"/>
      <c r="O227" s="3"/>
    </row>
    <row r="228" spans="1:20" s="222" customFormat="1" ht="26.25" customHeight="1" x14ac:dyDescent="0.3">
      <c r="A228" s="215"/>
      <c r="B228" s="322" t="s">
        <v>99</v>
      </c>
      <c r="C228" s="322"/>
      <c r="D228" s="322"/>
      <c r="E228" s="322"/>
      <c r="F228" s="322"/>
      <c r="G228" s="322"/>
      <c r="H228" s="322"/>
      <c r="I228" s="322"/>
      <c r="J228" s="322"/>
      <c r="K228" s="57" t="s">
        <v>57</v>
      </c>
      <c r="L228" s="114"/>
      <c r="M228" s="3"/>
      <c r="N228" s="29"/>
      <c r="O228" s="3"/>
      <c r="P228" s="29"/>
      <c r="Q228" s="29"/>
      <c r="R228" s="29"/>
    </row>
    <row r="229" spans="1:20" ht="20.25" customHeight="1" x14ac:dyDescent="0.2">
      <c r="A229" s="319" t="s">
        <v>10</v>
      </c>
      <c r="B229" s="301" t="s">
        <v>100</v>
      </c>
      <c r="C229" s="302"/>
      <c r="D229" s="302"/>
      <c r="E229" s="302"/>
      <c r="F229" s="302"/>
      <c r="G229" s="302"/>
      <c r="H229" s="302"/>
      <c r="I229" s="302"/>
      <c r="J229" s="303"/>
      <c r="K229" s="304" t="s">
        <v>11</v>
      </c>
      <c r="L229" s="296" t="s">
        <v>3</v>
      </c>
      <c r="M229" s="296" t="s">
        <v>4</v>
      </c>
      <c r="N229" s="306" t="s">
        <v>5</v>
      </c>
      <c r="O229" s="296" t="s">
        <v>6</v>
      </c>
      <c r="P229" s="294" t="s">
        <v>7</v>
      </c>
      <c r="Q229" s="294" t="s">
        <v>8</v>
      </c>
      <c r="R229" s="296" t="s">
        <v>101</v>
      </c>
    </row>
    <row r="230" spans="1:20" ht="15.75" customHeight="1" x14ac:dyDescent="0.25">
      <c r="A230" s="320"/>
      <c r="B230" s="58" t="s">
        <v>102</v>
      </c>
      <c r="C230" s="58" t="s">
        <v>103</v>
      </c>
      <c r="D230" s="58" t="s">
        <v>104</v>
      </c>
      <c r="E230" s="58" t="s">
        <v>105</v>
      </c>
      <c r="F230" s="58" t="s">
        <v>106</v>
      </c>
      <c r="G230" s="58" t="s">
        <v>107</v>
      </c>
      <c r="H230" s="58" t="s">
        <v>108</v>
      </c>
      <c r="I230" s="58" t="s">
        <v>109</v>
      </c>
      <c r="J230" s="58" t="s">
        <v>110</v>
      </c>
      <c r="K230" s="295"/>
      <c r="L230" s="305"/>
      <c r="M230" s="295"/>
      <c r="N230" s="295"/>
      <c r="O230" s="295"/>
      <c r="P230" s="295"/>
      <c r="Q230" s="295"/>
      <c r="R230" s="295"/>
      <c r="T230" s="104"/>
    </row>
    <row r="231" spans="1:20" ht="15.75" customHeight="1" x14ac:dyDescent="0.25">
      <c r="A231" s="58" t="s">
        <v>57</v>
      </c>
      <c r="B231" s="154">
        <v>62</v>
      </c>
      <c r="C231" s="154"/>
      <c r="D231" s="154"/>
      <c r="E231" s="154"/>
      <c r="F231" s="154"/>
      <c r="G231" s="154"/>
      <c r="H231" s="154"/>
      <c r="I231" s="154"/>
      <c r="J231" s="154"/>
      <c r="K231" s="144"/>
      <c r="L231" s="234"/>
      <c r="M231" s="261"/>
      <c r="N231" s="83"/>
      <c r="O231" s="243"/>
      <c r="P231" s="63">
        <f>B231</f>
        <v>62</v>
      </c>
      <c r="Q231" s="244"/>
      <c r="R231" s="243"/>
      <c r="T231" s="104"/>
    </row>
    <row r="232" spans="1:20" ht="15.75" customHeight="1" x14ac:dyDescent="0.25">
      <c r="A232" s="58">
        <v>1001</v>
      </c>
      <c r="B232" s="154"/>
      <c r="C232" s="154">
        <v>56</v>
      </c>
      <c r="D232" s="154"/>
      <c r="E232" s="154"/>
      <c r="F232" s="154"/>
      <c r="G232" s="154"/>
      <c r="H232" s="154"/>
      <c r="I232" s="154"/>
      <c r="J232" s="154"/>
      <c r="K232" s="144"/>
      <c r="L232" s="237"/>
      <c r="M232" s="130"/>
      <c r="N232" s="262"/>
      <c r="O232" s="67">
        <f>IF(C232=0,"",C232/B231)</f>
        <v>0.90322580645161288</v>
      </c>
      <c r="P232" s="68">
        <v>56</v>
      </c>
      <c r="Q232" s="245">
        <f t="shared" ref="Q232:Q239" si="21">IF(P232=0,"",P232/P231)</f>
        <v>0.90322580645161288</v>
      </c>
      <c r="R232" s="245">
        <f t="shared" ref="R232:R239" si="22">IF(P232=0,"",100%-Q232)</f>
        <v>9.6774193548387122E-2</v>
      </c>
      <c r="T232" s="104"/>
    </row>
    <row r="233" spans="1:20" ht="15.75" customHeight="1" x14ac:dyDescent="0.25">
      <c r="A233" s="58">
        <v>1002</v>
      </c>
      <c r="B233" s="154"/>
      <c r="C233" s="154"/>
      <c r="D233" s="154">
        <v>47</v>
      </c>
      <c r="E233" s="154"/>
      <c r="F233" s="154"/>
      <c r="G233" s="154"/>
      <c r="H233" s="154"/>
      <c r="I233" s="154"/>
      <c r="J233" s="154"/>
      <c r="K233" s="144"/>
      <c r="L233" s="237"/>
      <c r="M233" s="130"/>
      <c r="N233" s="262"/>
      <c r="O233" s="67">
        <f>IF(D233=0,"",D233/C232)</f>
        <v>0.8392857142857143</v>
      </c>
      <c r="P233" s="68">
        <v>54</v>
      </c>
      <c r="Q233" s="245">
        <f t="shared" si="21"/>
        <v>0.9642857142857143</v>
      </c>
      <c r="R233" s="245">
        <f t="shared" si="22"/>
        <v>3.5714285714285698E-2</v>
      </c>
      <c r="T233" s="70">
        <f>P233/P231</f>
        <v>0.87096774193548387</v>
      </c>
    </row>
    <row r="234" spans="1:20" ht="15.75" customHeight="1" x14ac:dyDescent="0.25">
      <c r="A234" s="58">
        <v>1101</v>
      </c>
      <c r="B234" s="154"/>
      <c r="C234" s="154"/>
      <c r="D234" s="154"/>
      <c r="E234" s="154">
        <v>44</v>
      </c>
      <c r="F234" s="154"/>
      <c r="G234" s="154"/>
      <c r="H234" s="154"/>
      <c r="I234" s="154"/>
      <c r="J234" s="154"/>
      <c r="K234" s="144"/>
      <c r="L234" s="237"/>
      <c r="M234" s="130"/>
      <c r="N234" s="262"/>
      <c r="O234" s="67">
        <f>IF(E234=0,"",E234/D233)</f>
        <v>0.93617021276595747</v>
      </c>
      <c r="P234" s="68">
        <v>53</v>
      </c>
      <c r="Q234" s="245">
        <f t="shared" si="21"/>
        <v>0.98148148148148151</v>
      </c>
      <c r="R234" s="245">
        <f t="shared" si="22"/>
        <v>1.851851851851849E-2</v>
      </c>
      <c r="T234" s="104"/>
    </row>
    <row r="235" spans="1:20" ht="15.75" customHeight="1" x14ac:dyDescent="0.25">
      <c r="A235" s="58">
        <v>1102</v>
      </c>
      <c r="B235" s="154"/>
      <c r="C235" s="154"/>
      <c r="D235" s="154"/>
      <c r="E235" s="154"/>
      <c r="F235" s="154">
        <v>42</v>
      </c>
      <c r="G235" s="154"/>
      <c r="H235" s="154"/>
      <c r="I235" s="154"/>
      <c r="J235" s="154"/>
      <c r="K235" s="144"/>
      <c r="L235" s="237"/>
      <c r="M235" s="130"/>
      <c r="N235" s="262"/>
      <c r="O235" s="67">
        <f>IF(F235=0,"",F235/E234)</f>
        <v>0.95454545454545459</v>
      </c>
      <c r="P235" s="68">
        <v>50</v>
      </c>
      <c r="Q235" s="245">
        <f t="shared" si="21"/>
        <v>0.94339622641509435</v>
      </c>
      <c r="R235" s="245">
        <f t="shared" si="22"/>
        <v>5.6603773584905648E-2</v>
      </c>
      <c r="T235" s="104"/>
    </row>
    <row r="236" spans="1:20" ht="15.75" customHeight="1" x14ac:dyDescent="0.25">
      <c r="A236" s="58">
        <v>1201</v>
      </c>
      <c r="B236" s="154"/>
      <c r="C236" s="154"/>
      <c r="D236" s="154"/>
      <c r="E236" s="154"/>
      <c r="F236" s="154"/>
      <c r="G236" s="154">
        <v>35</v>
      </c>
      <c r="H236" s="154"/>
      <c r="I236" s="154"/>
      <c r="J236" s="154"/>
      <c r="K236" s="144"/>
      <c r="L236" s="237"/>
      <c r="M236" s="130"/>
      <c r="N236" s="262"/>
      <c r="O236" s="67">
        <f>IF(G236=0,"",G236/F235)</f>
        <v>0.83333333333333337</v>
      </c>
      <c r="P236" s="68">
        <v>49</v>
      </c>
      <c r="Q236" s="245">
        <f t="shared" si="21"/>
        <v>0.98</v>
      </c>
      <c r="R236" s="245">
        <f t="shared" si="22"/>
        <v>2.0000000000000018E-2</v>
      </c>
      <c r="T236" s="104"/>
    </row>
    <row r="237" spans="1:20" ht="15.75" customHeight="1" x14ac:dyDescent="0.25">
      <c r="A237" s="58">
        <v>1202</v>
      </c>
      <c r="B237" s="154"/>
      <c r="C237" s="154"/>
      <c r="D237" s="154"/>
      <c r="E237" s="154"/>
      <c r="F237" s="154"/>
      <c r="G237" s="154"/>
      <c r="H237" s="154">
        <v>31</v>
      </c>
      <c r="I237" s="154"/>
      <c r="J237" s="154"/>
      <c r="K237" s="144"/>
      <c r="L237" s="237"/>
      <c r="M237" s="130"/>
      <c r="N237" s="262"/>
      <c r="O237" s="67">
        <f>IF(H237=0,"",H237/G236)</f>
        <v>0.88571428571428568</v>
      </c>
      <c r="P237" s="68">
        <v>48</v>
      </c>
      <c r="Q237" s="245">
        <f t="shared" si="21"/>
        <v>0.97959183673469385</v>
      </c>
      <c r="R237" s="245">
        <f t="shared" si="22"/>
        <v>2.0408163265306145E-2</v>
      </c>
      <c r="T237" s="104"/>
    </row>
    <row r="238" spans="1:20" ht="15.75" customHeight="1" x14ac:dyDescent="0.25">
      <c r="A238" s="58">
        <v>1301</v>
      </c>
      <c r="B238" s="154"/>
      <c r="C238" s="154"/>
      <c r="D238" s="154"/>
      <c r="E238" s="154"/>
      <c r="F238" s="154"/>
      <c r="G238" s="154"/>
      <c r="H238" s="154"/>
      <c r="I238" s="154">
        <v>30</v>
      </c>
      <c r="J238" s="154"/>
      <c r="K238" s="144"/>
      <c r="L238" s="237"/>
      <c r="M238" s="130"/>
      <c r="N238" s="262"/>
      <c r="O238" s="67">
        <f>IF(I238=0,"",I238/H237)</f>
        <v>0.967741935483871</v>
      </c>
      <c r="P238" s="68">
        <v>47</v>
      </c>
      <c r="Q238" s="245">
        <f t="shared" si="21"/>
        <v>0.97916666666666663</v>
      </c>
      <c r="R238" s="245">
        <f t="shared" si="22"/>
        <v>2.083333333333337E-2</v>
      </c>
      <c r="T238" s="104"/>
    </row>
    <row r="239" spans="1:20" ht="15.75" customHeight="1" x14ac:dyDescent="0.25">
      <c r="A239" s="58">
        <v>1302</v>
      </c>
      <c r="B239" s="154"/>
      <c r="C239" s="154"/>
      <c r="D239" s="154"/>
      <c r="E239" s="154"/>
      <c r="F239" s="154"/>
      <c r="G239" s="154"/>
      <c r="H239" s="154"/>
      <c r="I239" s="154"/>
      <c r="J239" s="154">
        <v>30</v>
      </c>
      <c r="K239" s="144">
        <v>20</v>
      </c>
      <c r="L239" s="237"/>
      <c r="M239" s="130"/>
      <c r="N239" s="262"/>
      <c r="O239" s="71">
        <f>IF(J239=0,"",J239/I238)</f>
        <v>1</v>
      </c>
      <c r="P239" s="68">
        <v>46</v>
      </c>
      <c r="Q239" s="71">
        <f t="shared" si="21"/>
        <v>0.97872340425531912</v>
      </c>
      <c r="R239" s="71">
        <f t="shared" si="22"/>
        <v>2.1276595744680882E-2</v>
      </c>
      <c r="T239" s="104"/>
    </row>
    <row r="240" spans="1:20" ht="15.75" customHeight="1" x14ac:dyDescent="0.25">
      <c r="A240" s="58">
        <v>1401</v>
      </c>
      <c r="B240" s="154"/>
      <c r="C240" s="154"/>
      <c r="D240" s="154"/>
      <c r="E240" s="154"/>
      <c r="F240" s="154"/>
      <c r="G240" s="154"/>
      <c r="H240" s="154"/>
      <c r="I240" s="154"/>
      <c r="J240" s="154">
        <v>34</v>
      </c>
      <c r="K240" s="144"/>
      <c r="L240" s="237"/>
      <c r="M240" s="130"/>
      <c r="N240" s="263"/>
      <c r="O240" s="129"/>
      <c r="P240" s="68">
        <v>13</v>
      </c>
      <c r="Q240" s="129"/>
      <c r="R240" s="246"/>
      <c r="T240" s="104"/>
    </row>
    <row r="241" spans="1:20" ht="15.75" customHeight="1" x14ac:dyDescent="0.25">
      <c r="A241" s="58">
        <v>1402</v>
      </c>
      <c r="B241" s="154"/>
      <c r="C241" s="154"/>
      <c r="D241" s="154"/>
      <c r="E241" s="154"/>
      <c r="F241" s="154"/>
      <c r="G241" s="154"/>
      <c r="H241" s="154"/>
      <c r="I241" s="154"/>
      <c r="J241" s="154">
        <v>15</v>
      </c>
      <c r="K241" s="144">
        <v>11</v>
      </c>
      <c r="L241" s="237"/>
      <c r="M241" s="130"/>
      <c r="N241" s="263"/>
      <c r="O241" s="247"/>
      <c r="P241" s="109">
        <v>25</v>
      </c>
      <c r="Q241" s="248"/>
      <c r="R241" s="247"/>
      <c r="T241" s="104"/>
    </row>
    <row r="242" spans="1:20" ht="15.75" customHeight="1" x14ac:dyDescent="0.25">
      <c r="A242" s="58">
        <v>1501</v>
      </c>
      <c r="B242" s="154"/>
      <c r="C242" s="154"/>
      <c r="D242" s="154"/>
      <c r="E242" s="154"/>
      <c r="F242" s="154"/>
      <c r="G242" s="154"/>
      <c r="H242" s="154"/>
      <c r="I242" s="154"/>
      <c r="J242" s="154">
        <v>6</v>
      </c>
      <c r="K242" s="144">
        <v>4</v>
      </c>
      <c r="L242" s="237"/>
      <c r="M242" s="130"/>
      <c r="N242" s="263"/>
      <c r="O242" s="247"/>
      <c r="P242" s="109">
        <v>10</v>
      </c>
      <c r="Q242" s="248"/>
      <c r="R242" s="247"/>
      <c r="T242" s="104"/>
    </row>
    <row r="243" spans="1:20" ht="15.75" customHeight="1" x14ac:dyDescent="0.25">
      <c r="A243" s="58">
        <v>1502</v>
      </c>
      <c r="B243" s="154"/>
      <c r="C243" s="154"/>
      <c r="D243" s="154"/>
      <c r="E243" s="154"/>
      <c r="F243" s="154"/>
      <c r="G243" s="154"/>
      <c r="H243" s="154"/>
      <c r="I243" s="154"/>
      <c r="J243" s="154">
        <v>6</v>
      </c>
      <c r="K243" s="144">
        <v>1</v>
      </c>
      <c r="L243" s="237"/>
      <c r="M243" s="130"/>
      <c r="N243" s="263"/>
      <c r="O243" s="247"/>
      <c r="P243" s="202">
        <v>7</v>
      </c>
      <c r="Q243" s="248"/>
      <c r="R243" s="247"/>
      <c r="T243" s="104"/>
    </row>
    <row r="244" spans="1:20" ht="15.75" customHeight="1" x14ac:dyDescent="0.25">
      <c r="A244" s="58">
        <v>1601</v>
      </c>
      <c r="B244" s="154"/>
      <c r="C244" s="154"/>
      <c r="D244" s="154"/>
      <c r="E244" s="154"/>
      <c r="F244" s="154"/>
      <c r="G244" s="154"/>
      <c r="H244" s="154"/>
      <c r="I244" s="154"/>
      <c r="J244" s="154">
        <v>3</v>
      </c>
      <c r="K244" s="144">
        <v>2</v>
      </c>
      <c r="L244" s="237"/>
      <c r="M244" s="130"/>
      <c r="N244" s="263"/>
      <c r="O244" s="129"/>
      <c r="P244" s="204">
        <v>4</v>
      </c>
      <c r="Q244" s="124"/>
      <c r="R244" s="247"/>
      <c r="T244" s="104"/>
    </row>
    <row r="245" spans="1:20" ht="15.75" customHeight="1" x14ac:dyDescent="0.25">
      <c r="A245" s="58">
        <v>1602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44">
        <v>2</v>
      </c>
      <c r="L245" s="237"/>
      <c r="M245" s="130"/>
      <c r="N245" s="263"/>
      <c r="O245" s="197" t="s">
        <v>83</v>
      </c>
      <c r="P245" s="203">
        <v>37</v>
      </c>
      <c r="Q245" s="83">
        <f>K248</f>
        <v>40</v>
      </c>
      <c r="R245" s="199" t="s">
        <v>11</v>
      </c>
      <c r="T245" s="104"/>
    </row>
    <row r="246" spans="1:20" ht="15.75" customHeight="1" x14ac:dyDescent="0.25">
      <c r="A246" s="58">
        <v>1701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44"/>
      <c r="L246" s="237"/>
      <c r="M246" s="130"/>
      <c r="N246" s="263"/>
      <c r="O246" s="198" t="s">
        <v>85</v>
      </c>
      <c r="P246" s="86">
        <f>IF(P245/B231=0,"",P245/B231)</f>
        <v>0.59677419354838712</v>
      </c>
      <c r="Q246" s="87">
        <f>IF(P245/Q245=0,"",P245/Q245)</f>
        <v>0.92500000000000004</v>
      </c>
      <c r="R246" s="200" t="s">
        <v>86</v>
      </c>
      <c r="T246" s="104"/>
    </row>
    <row r="247" spans="1:20" ht="15.75" customHeight="1" x14ac:dyDescent="0.25">
      <c r="A247" s="58">
        <v>1702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44"/>
      <c r="L247" s="240"/>
      <c r="M247" s="264"/>
      <c r="N247" s="265"/>
      <c r="O247" s="90"/>
      <c r="P247" s="91"/>
      <c r="Q247" s="91"/>
      <c r="R247" s="113"/>
      <c r="T247" s="104"/>
    </row>
    <row r="248" spans="1:20" ht="18" customHeight="1" x14ac:dyDescent="0.25">
      <c r="A248" s="28"/>
      <c r="B248" s="297" t="s">
        <v>111</v>
      </c>
      <c r="C248" s="297"/>
      <c r="D248" s="297"/>
      <c r="E248" s="297"/>
      <c r="F248" s="297"/>
      <c r="G248" s="297"/>
      <c r="H248" s="297"/>
      <c r="I248" s="297"/>
      <c r="J248" s="297"/>
      <c r="K248" s="93">
        <f>SUM(K231:K245)</f>
        <v>40</v>
      </c>
      <c r="L248" s="267">
        <f>IF(SUM(K238:K239)=0,"",SUM(K238:K239)/B231)</f>
        <v>0.32258064516129031</v>
      </c>
      <c r="M248" s="94">
        <f>IF(K248=0,"",K248/B231)</f>
        <v>0.64516129032258063</v>
      </c>
      <c r="N248" s="94">
        <f>IF(K239=0,"",M248-L248)</f>
        <v>0.32258064516129031</v>
      </c>
      <c r="O248" s="3"/>
      <c r="P248" s="29"/>
      <c r="Q248" s="22"/>
      <c r="R248" s="3"/>
      <c r="T248" s="104"/>
    </row>
    <row r="249" spans="1:20" ht="12.75" customHeight="1" x14ac:dyDescent="0.2">
      <c r="L249" s="114"/>
      <c r="M249" s="3"/>
      <c r="N249" s="3"/>
      <c r="O249" s="3"/>
    </row>
    <row r="250" spans="1:20" ht="12.75" customHeight="1" x14ac:dyDescent="0.2">
      <c r="L250" s="114"/>
      <c r="M250" s="3"/>
      <c r="N250" s="3"/>
      <c r="O250" s="3"/>
      <c r="S250" s="29"/>
      <c r="T250" s="22"/>
    </row>
    <row r="251" spans="1:20" s="222" customFormat="1" ht="26.25" customHeight="1" x14ac:dyDescent="0.3">
      <c r="A251" s="215"/>
      <c r="B251" s="322" t="s">
        <v>99</v>
      </c>
      <c r="C251" s="322"/>
      <c r="D251" s="322"/>
      <c r="E251" s="322"/>
      <c r="F251" s="322"/>
      <c r="G251" s="322"/>
      <c r="H251" s="322"/>
      <c r="I251" s="322"/>
      <c r="J251" s="322"/>
      <c r="K251" s="57" t="s">
        <v>69</v>
      </c>
      <c r="L251" s="114"/>
      <c r="M251" s="3"/>
      <c r="N251" s="29"/>
      <c r="O251" s="3"/>
      <c r="P251" s="29"/>
      <c r="Q251" s="29"/>
      <c r="R251" s="29"/>
    </row>
    <row r="252" spans="1:20" ht="20.25" customHeight="1" x14ac:dyDescent="0.2">
      <c r="A252" s="319" t="s">
        <v>10</v>
      </c>
      <c r="B252" s="301" t="s">
        <v>100</v>
      </c>
      <c r="C252" s="302"/>
      <c r="D252" s="302"/>
      <c r="E252" s="302"/>
      <c r="F252" s="302"/>
      <c r="G252" s="302"/>
      <c r="H252" s="302"/>
      <c r="I252" s="302"/>
      <c r="J252" s="303"/>
      <c r="K252" s="304" t="s">
        <v>11</v>
      </c>
      <c r="L252" s="296" t="s">
        <v>3</v>
      </c>
      <c r="M252" s="296" t="s">
        <v>4</v>
      </c>
      <c r="N252" s="306" t="s">
        <v>5</v>
      </c>
      <c r="O252" s="296" t="s">
        <v>6</v>
      </c>
      <c r="P252" s="294" t="s">
        <v>7</v>
      </c>
      <c r="Q252" s="294" t="s">
        <v>8</v>
      </c>
      <c r="R252" s="296" t="s">
        <v>101</v>
      </c>
    </row>
    <row r="253" spans="1:20" ht="15.75" customHeight="1" x14ac:dyDescent="0.25">
      <c r="A253" s="320"/>
      <c r="B253" s="58" t="s">
        <v>102</v>
      </c>
      <c r="C253" s="58" t="s">
        <v>103</v>
      </c>
      <c r="D253" s="58" t="s">
        <v>104</v>
      </c>
      <c r="E253" s="58" t="s">
        <v>105</v>
      </c>
      <c r="F253" s="58" t="s">
        <v>106</v>
      </c>
      <c r="G253" s="58" t="s">
        <v>107</v>
      </c>
      <c r="H253" s="58" t="s">
        <v>108</v>
      </c>
      <c r="I253" s="58" t="s">
        <v>109</v>
      </c>
      <c r="J253" s="58" t="s">
        <v>110</v>
      </c>
      <c r="K253" s="295"/>
      <c r="L253" s="305"/>
      <c r="M253" s="295"/>
      <c r="N253" s="295"/>
      <c r="O253" s="295"/>
      <c r="P253" s="295"/>
      <c r="Q253" s="295"/>
      <c r="R253" s="295"/>
      <c r="T253" s="104"/>
    </row>
    <row r="254" spans="1:20" ht="15.75" customHeight="1" x14ac:dyDescent="0.25">
      <c r="A254" s="58">
        <v>1001</v>
      </c>
      <c r="B254" s="154">
        <v>68</v>
      </c>
      <c r="C254" s="154"/>
      <c r="D254" s="154"/>
      <c r="E254" s="154"/>
      <c r="F254" s="154"/>
      <c r="G254" s="154"/>
      <c r="H254" s="154"/>
      <c r="I254" s="154"/>
      <c r="J254" s="154"/>
      <c r="K254" s="144"/>
      <c r="L254" s="234"/>
      <c r="M254" s="235"/>
      <c r="N254" s="236"/>
      <c r="O254" s="243"/>
      <c r="P254" s="63">
        <f>B254</f>
        <v>68</v>
      </c>
      <c r="Q254" s="244"/>
      <c r="R254" s="243"/>
      <c r="T254" s="104"/>
    </row>
    <row r="255" spans="1:20" ht="15.75" customHeight="1" x14ac:dyDescent="0.25">
      <c r="A255" s="58">
        <v>1002</v>
      </c>
      <c r="B255" s="154"/>
      <c r="C255" s="154">
        <v>56</v>
      </c>
      <c r="D255" s="154"/>
      <c r="E255" s="154"/>
      <c r="F255" s="154"/>
      <c r="G255" s="154"/>
      <c r="H255" s="154"/>
      <c r="I255" s="154"/>
      <c r="J255" s="154"/>
      <c r="K255" s="144"/>
      <c r="L255" s="237"/>
      <c r="M255" s="129"/>
      <c r="N255" s="238"/>
      <c r="O255" s="67">
        <f>IF(C255=0,"",C255/B254)</f>
        <v>0.82352941176470584</v>
      </c>
      <c r="P255" s="68">
        <v>56</v>
      </c>
      <c r="Q255" s="245">
        <f t="shared" ref="Q255:Q262" si="23">IF(P255=0,"",P255/P254)</f>
        <v>0.82352941176470584</v>
      </c>
      <c r="R255" s="245">
        <f t="shared" ref="R255:R262" si="24">IF(P255=0,"",100%-Q255)</f>
        <v>0.17647058823529416</v>
      </c>
      <c r="T255" s="104"/>
    </row>
    <row r="256" spans="1:20" ht="15.75" customHeight="1" x14ac:dyDescent="0.25">
      <c r="A256" s="58">
        <v>1101</v>
      </c>
      <c r="B256" s="154"/>
      <c r="C256" s="154"/>
      <c r="D256" s="154">
        <v>43</v>
      </c>
      <c r="E256" s="154"/>
      <c r="F256" s="154"/>
      <c r="G256" s="154"/>
      <c r="H256" s="154"/>
      <c r="I256" s="154"/>
      <c r="J256" s="154"/>
      <c r="K256" s="144"/>
      <c r="L256" s="237"/>
      <c r="M256" s="129"/>
      <c r="N256" s="238"/>
      <c r="O256" s="67">
        <f>IF(D256=0,"",D256/C255)</f>
        <v>0.7678571428571429</v>
      </c>
      <c r="P256" s="68">
        <v>55</v>
      </c>
      <c r="Q256" s="245">
        <f t="shared" si="23"/>
        <v>0.9821428571428571</v>
      </c>
      <c r="R256" s="245">
        <f t="shared" si="24"/>
        <v>1.7857142857142905E-2</v>
      </c>
      <c r="T256" s="70">
        <f>P256/P254</f>
        <v>0.80882352941176472</v>
      </c>
    </row>
    <row r="257" spans="1:20" ht="15.75" customHeight="1" x14ac:dyDescent="0.25">
      <c r="A257" s="58">
        <v>1102</v>
      </c>
      <c r="B257" s="154"/>
      <c r="C257" s="154"/>
      <c r="D257" s="154"/>
      <c r="E257" s="154">
        <v>36</v>
      </c>
      <c r="F257" s="154"/>
      <c r="G257" s="154"/>
      <c r="H257" s="154"/>
      <c r="I257" s="154"/>
      <c r="J257" s="154"/>
      <c r="K257" s="144"/>
      <c r="L257" s="237"/>
      <c r="M257" s="129"/>
      <c r="N257" s="238"/>
      <c r="O257" s="67">
        <f>IF(E257=0,"",E257/D256)</f>
        <v>0.83720930232558144</v>
      </c>
      <c r="P257" s="68">
        <v>54</v>
      </c>
      <c r="Q257" s="245">
        <f t="shared" si="23"/>
        <v>0.98181818181818181</v>
      </c>
      <c r="R257" s="245">
        <f t="shared" si="24"/>
        <v>1.8181818181818188E-2</v>
      </c>
      <c r="T257" s="104"/>
    </row>
    <row r="258" spans="1:20" ht="15.75" customHeight="1" x14ac:dyDescent="0.25">
      <c r="A258" s="58">
        <v>1201</v>
      </c>
      <c r="B258" s="154"/>
      <c r="C258" s="154"/>
      <c r="D258" s="154"/>
      <c r="E258" s="154"/>
      <c r="F258" s="154">
        <v>32</v>
      </c>
      <c r="G258" s="154"/>
      <c r="H258" s="154"/>
      <c r="I258" s="154"/>
      <c r="J258" s="154"/>
      <c r="K258" s="144"/>
      <c r="L258" s="237"/>
      <c r="M258" s="129"/>
      <c r="N258" s="238"/>
      <c r="O258" s="67">
        <f>IF(F258=0,"",F258/E257)</f>
        <v>0.88888888888888884</v>
      </c>
      <c r="P258" s="68">
        <v>54</v>
      </c>
      <c r="Q258" s="245">
        <f t="shared" si="23"/>
        <v>1</v>
      </c>
      <c r="R258" s="245">
        <f t="shared" si="24"/>
        <v>0</v>
      </c>
      <c r="T258" s="104"/>
    </row>
    <row r="259" spans="1:20" ht="15.75" customHeight="1" x14ac:dyDescent="0.25">
      <c r="A259" s="58">
        <v>1202</v>
      </c>
      <c r="B259" s="154"/>
      <c r="C259" s="154"/>
      <c r="D259" s="154"/>
      <c r="E259" s="154"/>
      <c r="F259" s="154"/>
      <c r="G259" s="154">
        <v>32</v>
      </c>
      <c r="H259" s="154"/>
      <c r="I259" s="154"/>
      <c r="J259" s="154"/>
      <c r="K259" s="144"/>
      <c r="L259" s="237"/>
      <c r="M259" s="129"/>
      <c r="N259" s="238"/>
      <c r="O259" s="67">
        <f>IF(G259=0,"",G259/F258)</f>
        <v>1</v>
      </c>
      <c r="P259" s="68">
        <v>52</v>
      </c>
      <c r="Q259" s="245">
        <f t="shared" si="23"/>
        <v>0.96296296296296291</v>
      </c>
      <c r="R259" s="245">
        <f t="shared" si="24"/>
        <v>3.703703703703709E-2</v>
      </c>
      <c r="T259" s="104"/>
    </row>
    <row r="260" spans="1:20" ht="15.75" customHeight="1" x14ac:dyDescent="0.25">
      <c r="A260" s="58">
        <v>1301</v>
      </c>
      <c r="B260" s="154"/>
      <c r="C260" s="154"/>
      <c r="D260" s="154"/>
      <c r="E260" s="154"/>
      <c r="F260" s="154"/>
      <c r="G260" s="154"/>
      <c r="H260" s="154">
        <v>29</v>
      </c>
      <c r="I260" s="154"/>
      <c r="J260" s="154"/>
      <c r="K260" s="144"/>
      <c r="L260" s="237"/>
      <c r="M260" s="129"/>
      <c r="N260" s="238"/>
      <c r="O260" s="67">
        <f>IF(H260=0,"",H260/G259)</f>
        <v>0.90625</v>
      </c>
      <c r="P260" s="68">
        <v>49</v>
      </c>
      <c r="Q260" s="245">
        <f t="shared" si="23"/>
        <v>0.94230769230769229</v>
      </c>
      <c r="R260" s="245">
        <f t="shared" si="24"/>
        <v>5.7692307692307709E-2</v>
      </c>
      <c r="T260" s="104"/>
    </row>
    <row r="261" spans="1:20" ht="15.75" customHeight="1" x14ac:dyDescent="0.25">
      <c r="A261" s="58">
        <v>1302</v>
      </c>
      <c r="B261" s="154"/>
      <c r="C261" s="154"/>
      <c r="D261" s="154"/>
      <c r="E261" s="154"/>
      <c r="F261" s="154"/>
      <c r="G261" s="154"/>
      <c r="H261" s="154"/>
      <c r="I261" s="154">
        <v>26</v>
      </c>
      <c r="J261" s="154"/>
      <c r="K261" s="144"/>
      <c r="L261" s="237"/>
      <c r="M261" s="129"/>
      <c r="N261" s="238"/>
      <c r="O261" s="67">
        <f>IF(I261=0,"",I261/H260)</f>
        <v>0.89655172413793105</v>
      </c>
      <c r="P261" s="68">
        <v>46</v>
      </c>
      <c r="Q261" s="245">
        <f t="shared" si="23"/>
        <v>0.93877551020408168</v>
      </c>
      <c r="R261" s="245">
        <f t="shared" si="24"/>
        <v>6.1224489795918324E-2</v>
      </c>
      <c r="T261" s="104"/>
    </row>
    <row r="262" spans="1:20" ht="15.75" customHeight="1" x14ac:dyDescent="0.25">
      <c r="A262" s="58">
        <v>1401</v>
      </c>
      <c r="B262" s="154"/>
      <c r="C262" s="154"/>
      <c r="D262" s="154"/>
      <c r="E262" s="154"/>
      <c r="F262" s="154"/>
      <c r="G262" s="154"/>
      <c r="H262" s="154"/>
      <c r="I262" s="154"/>
      <c r="J262" s="154">
        <v>26</v>
      </c>
      <c r="K262" s="144">
        <v>9</v>
      </c>
      <c r="L262" s="237"/>
      <c r="M262" s="129"/>
      <c r="N262" s="238"/>
      <c r="O262" s="71">
        <f>IF(J262=0,"",J262/I261)</f>
        <v>1</v>
      </c>
      <c r="P262" s="68">
        <v>46</v>
      </c>
      <c r="Q262" s="71">
        <f t="shared" si="23"/>
        <v>1</v>
      </c>
      <c r="R262" s="71">
        <f t="shared" si="24"/>
        <v>0</v>
      </c>
      <c r="T262" s="104"/>
    </row>
    <row r="263" spans="1:20" ht="15.75" customHeight="1" x14ac:dyDescent="0.25">
      <c r="A263" s="58">
        <v>1402</v>
      </c>
      <c r="B263" s="154"/>
      <c r="C263" s="154"/>
      <c r="D263" s="154"/>
      <c r="E263" s="154"/>
      <c r="F263" s="154"/>
      <c r="G263" s="154"/>
      <c r="H263" s="154"/>
      <c r="I263" s="154"/>
      <c r="J263" s="154">
        <v>18</v>
      </c>
      <c r="K263" s="144">
        <v>11</v>
      </c>
      <c r="L263" s="237"/>
      <c r="M263" s="129"/>
      <c r="N263" s="239"/>
      <c r="O263" s="105"/>
      <c r="P263" s="68">
        <v>36</v>
      </c>
      <c r="Q263" s="105"/>
      <c r="R263" s="253"/>
      <c r="T263" s="104"/>
    </row>
    <row r="264" spans="1:20" ht="15.75" customHeight="1" x14ac:dyDescent="0.25">
      <c r="A264" s="58">
        <v>1501</v>
      </c>
      <c r="B264" s="154"/>
      <c r="C264" s="154"/>
      <c r="D264" s="154"/>
      <c r="E264" s="154"/>
      <c r="F264" s="154"/>
      <c r="G264" s="154"/>
      <c r="H264" s="154"/>
      <c r="I264" s="154"/>
      <c r="J264" s="154">
        <v>6</v>
      </c>
      <c r="K264" s="144">
        <v>2</v>
      </c>
      <c r="L264" s="237"/>
      <c r="M264" s="129"/>
      <c r="N264" s="239"/>
      <c r="O264" s="247"/>
      <c r="P264" s="109">
        <v>15</v>
      </c>
      <c r="Q264" s="248"/>
      <c r="R264" s="247"/>
      <c r="T264" s="104"/>
    </row>
    <row r="265" spans="1:20" ht="15.75" customHeight="1" x14ac:dyDescent="0.25">
      <c r="A265" s="58">
        <v>1502</v>
      </c>
      <c r="B265" s="154"/>
      <c r="C265" s="154"/>
      <c r="D265" s="154"/>
      <c r="E265" s="154"/>
      <c r="F265" s="154"/>
      <c r="G265" s="154"/>
      <c r="H265" s="154"/>
      <c r="I265" s="154"/>
      <c r="J265" s="154">
        <v>4</v>
      </c>
      <c r="K265" s="144">
        <v>4</v>
      </c>
      <c r="L265" s="237"/>
      <c r="M265" s="129"/>
      <c r="N265" s="239"/>
      <c r="O265" s="247"/>
      <c r="P265" s="109">
        <v>11</v>
      </c>
      <c r="Q265" s="248"/>
      <c r="R265" s="247"/>
      <c r="T265" s="104"/>
    </row>
    <row r="266" spans="1:20" ht="15.75" customHeight="1" x14ac:dyDescent="0.25">
      <c r="A266" s="58">
        <v>1601</v>
      </c>
      <c r="B266" s="154"/>
      <c r="C266" s="154"/>
      <c r="D266" s="154"/>
      <c r="E266" s="154"/>
      <c r="F266" s="154"/>
      <c r="G266" s="154"/>
      <c r="H266" s="154"/>
      <c r="I266" s="154"/>
      <c r="J266" s="154">
        <v>6</v>
      </c>
      <c r="K266" s="144">
        <v>3</v>
      </c>
      <c r="L266" s="237"/>
      <c r="M266" s="129"/>
      <c r="N266" s="239"/>
      <c r="O266" s="247"/>
      <c r="P266" s="202">
        <v>7</v>
      </c>
      <c r="Q266" s="248"/>
      <c r="R266" s="247"/>
      <c r="T266" s="104"/>
    </row>
    <row r="267" spans="1:20" ht="15.75" customHeight="1" x14ac:dyDescent="0.25">
      <c r="A267" s="58">
        <v>1602</v>
      </c>
      <c r="B267" s="154"/>
      <c r="C267" s="154"/>
      <c r="D267" s="154"/>
      <c r="E267" s="154"/>
      <c r="F267" s="154"/>
      <c r="G267" s="154"/>
      <c r="H267" s="154"/>
      <c r="I267" s="154"/>
      <c r="J267" s="154">
        <v>2</v>
      </c>
      <c r="K267" s="144">
        <v>1</v>
      </c>
      <c r="L267" s="237"/>
      <c r="M267" s="129"/>
      <c r="N267" s="239"/>
      <c r="O267" s="129"/>
      <c r="P267" s="204">
        <v>3</v>
      </c>
      <c r="Q267" s="124"/>
      <c r="R267" s="247"/>
      <c r="T267" s="104"/>
    </row>
    <row r="268" spans="1:20" ht="15.75" customHeight="1" x14ac:dyDescent="0.25">
      <c r="A268" s="58">
        <v>1701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44"/>
      <c r="L268" s="237"/>
      <c r="M268" s="129"/>
      <c r="N268" s="239"/>
      <c r="O268" s="197" t="s">
        <v>83</v>
      </c>
      <c r="P268" s="203">
        <v>30</v>
      </c>
      <c r="Q268" s="83">
        <f>K271</f>
        <v>30</v>
      </c>
      <c r="R268" s="199" t="s">
        <v>11</v>
      </c>
      <c r="T268" s="104"/>
    </row>
    <row r="269" spans="1:20" ht="15.75" customHeight="1" x14ac:dyDescent="0.25">
      <c r="A269" s="58">
        <v>1702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44"/>
      <c r="L269" s="237"/>
      <c r="M269" s="129"/>
      <c r="N269" s="239"/>
      <c r="O269" s="198" t="s">
        <v>85</v>
      </c>
      <c r="P269" s="86">
        <f>IF(P268/B254=0,"",P268/B254)</f>
        <v>0.44117647058823528</v>
      </c>
      <c r="Q269" s="87">
        <f>IF(P268/Q268=0,"",P268/Q268)</f>
        <v>1</v>
      </c>
      <c r="R269" s="200" t="s">
        <v>86</v>
      </c>
      <c r="T269" s="104"/>
    </row>
    <row r="270" spans="1:20" ht="15.75" customHeight="1" x14ac:dyDescent="0.25">
      <c r="A270" s="58">
        <v>1801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44"/>
      <c r="L270" s="240"/>
      <c r="M270" s="241"/>
      <c r="N270" s="242"/>
      <c r="O270" s="90"/>
      <c r="P270" s="91"/>
      <c r="Q270" s="91"/>
      <c r="R270" s="113"/>
      <c r="T270" s="104"/>
    </row>
    <row r="271" spans="1:20" ht="18" customHeight="1" x14ac:dyDescent="0.25">
      <c r="A271" s="28"/>
      <c r="B271" s="297" t="s">
        <v>111</v>
      </c>
      <c r="C271" s="297"/>
      <c r="D271" s="297"/>
      <c r="E271" s="297"/>
      <c r="F271" s="297"/>
      <c r="G271" s="297"/>
      <c r="H271" s="297"/>
      <c r="I271" s="297"/>
      <c r="J271" s="297"/>
      <c r="K271" s="93">
        <f>SUM(K254:K267)</f>
        <v>30</v>
      </c>
      <c r="L271" s="267">
        <f>IF(SUM(K261:K262)=0,"",SUM(K261:K262)/B254)</f>
        <v>0.13235294117647059</v>
      </c>
      <c r="M271" s="94">
        <f>IF(K271=0,"",K271/B254)</f>
        <v>0.44117647058823528</v>
      </c>
      <c r="N271" s="94">
        <f>IF(K262=0,"",M271-L271)</f>
        <v>0.30882352941176472</v>
      </c>
      <c r="O271" s="3"/>
      <c r="P271" s="29"/>
      <c r="Q271" s="22"/>
      <c r="R271" s="3"/>
      <c r="T271" s="104"/>
    </row>
    <row r="272" spans="1:20" ht="12.75" customHeight="1" x14ac:dyDescent="0.2">
      <c r="A272" s="28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114"/>
      <c r="M272" s="3"/>
      <c r="N272" s="29"/>
      <c r="O272" s="3"/>
      <c r="P272" s="121"/>
      <c r="Q272" s="14"/>
      <c r="R272" s="3"/>
      <c r="S272" s="29"/>
      <c r="T272" s="29"/>
    </row>
    <row r="273" spans="1:20" ht="12.75" customHeight="1" x14ac:dyDescent="0.2">
      <c r="A273" s="28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114"/>
      <c r="M273" s="3"/>
      <c r="N273" s="3"/>
      <c r="O273" s="3"/>
      <c r="P273" s="29"/>
      <c r="Q273" s="22"/>
      <c r="R273" s="3"/>
      <c r="S273" s="29"/>
      <c r="T273" s="29"/>
    </row>
    <row r="274" spans="1:20" s="222" customFormat="1" ht="26.25" customHeight="1" x14ac:dyDescent="0.3">
      <c r="A274" s="215"/>
      <c r="B274" s="322" t="s">
        <v>99</v>
      </c>
      <c r="C274" s="322"/>
      <c r="D274" s="322"/>
      <c r="E274" s="322"/>
      <c r="F274" s="322"/>
      <c r="G274" s="322"/>
      <c r="H274" s="322"/>
      <c r="I274" s="322"/>
      <c r="J274" s="322"/>
      <c r="K274" s="57" t="s">
        <v>70</v>
      </c>
      <c r="L274" s="114"/>
      <c r="M274" s="3"/>
      <c r="N274" s="29"/>
      <c r="O274" s="3"/>
      <c r="P274" s="29"/>
      <c r="Q274" s="29"/>
      <c r="R274" s="29"/>
    </row>
    <row r="275" spans="1:20" ht="20.25" customHeight="1" x14ac:dyDescent="0.2">
      <c r="A275" s="319" t="s">
        <v>10</v>
      </c>
      <c r="B275" s="301" t="s">
        <v>100</v>
      </c>
      <c r="C275" s="302"/>
      <c r="D275" s="302"/>
      <c r="E275" s="302"/>
      <c r="F275" s="302"/>
      <c r="G275" s="302"/>
      <c r="H275" s="302"/>
      <c r="I275" s="302"/>
      <c r="J275" s="303"/>
      <c r="K275" s="304" t="s">
        <v>11</v>
      </c>
      <c r="L275" s="296" t="s">
        <v>3</v>
      </c>
      <c r="M275" s="296" t="s">
        <v>4</v>
      </c>
      <c r="N275" s="306" t="s">
        <v>5</v>
      </c>
      <c r="O275" s="296" t="s">
        <v>6</v>
      </c>
      <c r="P275" s="294" t="s">
        <v>7</v>
      </c>
      <c r="Q275" s="294" t="s">
        <v>8</v>
      </c>
      <c r="R275" s="296" t="s">
        <v>101</v>
      </c>
    </row>
    <row r="276" spans="1:20" ht="15.75" customHeight="1" x14ac:dyDescent="0.25">
      <c r="A276" s="320"/>
      <c r="B276" s="58" t="s">
        <v>102</v>
      </c>
      <c r="C276" s="58" t="s">
        <v>103</v>
      </c>
      <c r="D276" s="58" t="s">
        <v>104</v>
      </c>
      <c r="E276" s="58" t="s">
        <v>105</v>
      </c>
      <c r="F276" s="58" t="s">
        <v>106</v>
      </c>
      <c r="G276" s="58" t="s">
        <v>107</v>
      </c>
      <c r="H276" s="58" t="s">
        <v>108</v>
      </c>
      <c r="I276" s="58" t="s">
        <v>109</v>
      </c>
      <c r="J276" s="58" t="s">
        <v>110</v>
      </c>
      <c r="K276" s="295"/>
      <c r="L276" s="305"/>
      <c r="M276" s="295"/>
      <c r="N276" s="295"/>
      <c r="O276" s="295"/>
      <c r="P276" s="295"/>
      <c r="Q276" s="295"/>
      <c r="R276" s="295"/>
      <c r="T276" s="104"/>
    </row>
    <row r="277" spans="1:20" ht="15.75" customHeight="1" x14ac:dyDescent="0.25">
      <c r="A277" s="58">
        <v>1002</v>
      </c>
      <c r="B277" s="154">
        <v>60</v>
      </c>
      <c r="C277" s="154"/>
      <c r="D277" s="154"/>
      <c r="E277" s="154"/>
      <c r="F277" s="154"/>
      <c r="G277" s="154"/>
      <c r="H277" s="154"/>
      <c r="I277" s="154"/>
      <c r="J277" s="154"/>
      <c r="K277" s="144"/>
      <c r="L277" s="234"/>
      <c r="M277" s="97"/>
      <c r="N277" s="98"/>
      <c r="O277" s="243"/>
      <c r="P277" s="63">
        <f>B277</f>
        <v>60</v>
      </c>
      <c r="Q277" s="244"/>
      <c r="R277" s="243"/>
      <c r="T277" s="104"/>
    </row>
    <row r="278" spans="1:20" ht="15.75" customHeight="1" x14ac:dyDescent="0.25">
      <c r="A278" s="58">
        <v>1101</v>
      </c>
      <c r="B278" s="154"/>
      <c r="C278" s="154">
        <v>51</v>
      </c>
      <c r="D278" s="154"/>
      <c r="E278" s="154"/>
      <c r="F278" s="154"/>
      <c r="G278" s="154"/>
      <c r="H278" s="154"/>
      <c r="I278" s="154"/>
      <c r="J278" s="154"/>
      <c r="K278" s="144"/>
      <c r="L278" s="237"/>
      <c r="M278" s="102"/>
      <c r="N278" s="103"/>
      <c r="O278" s="67">
        <f>IF(C278=0,"",C278/B277)</f>
        <v>0.85</v>
      </c>
      <c r="P278" s="68">
        <v>52</v>
      </c>
      <c r="Q278" s="245">
        <f t="shared" ref="Q278:Q285" si="25">IF(P278=0,"",P278/P277)</f>
        <v>0.8666666666666667</v>
      </c>
      <c r="R278" s="245">
        <f t="shared" ref="R278:R285" si="26">IF(P278=0,"",100%-Q278)</f>
        <v>0.1333333333333333</v>
      </c>
      <c r="T278" s="104"/>
    </row>
    <row r="279" spans="1:20" ht="15.75" customHeight="1" x14ac:dyDescent="0.25">
      <c r="A279" s="58">
        <v>1102</v>
      </c>
      <c r="B279" s="154"/>
      <c r="C279" s="154"/>
      <c r="D279" s="154">
        <v>47</v>
      </c>
      <c r="E279" s="154"/>
      <c r="F279" s="154"/>
      <c r="G279" s="154"/>
      <c r="H279" s="154"/>
      <c r="I279" s="154"/>
      <c r="J279" s="154"/>
      <c r="K279" s="144"/>
      <c r="L279" s="237"/>
      <c r="M279" s="102"/>
      <c r="N279" s="103"/>
      <c r="O279" s="67">
        <f>IF(D279=0,"",D279/C278)</f>
        <v>0.92156862745098034</v>
      </c>
      <c r="P279" s="68">
        <v>51</v>
      </c>
      <c r="Q279" s="245">
        <f t="shared" si="25"/>
        <v>0.98076923076923073</v>
      </c>
      <c r="R279" s="245">
        <f t="shared" si="26"/>
        <v>1.9230769230769273E-2</v>
      </c>
      <c r="T279" s="70">
        <f>P279/P277</f>
        <v>0.85</v>
      </c>
    </row>
    <row r="280" spans="1:20" ht="15.75" customHeight="1" x14ac:dyDescent="0.25">
      <c r="A280" s="58">
        <v>1201</v>
      </c>
      <c r="B280" s="154"/>
      <c r="C280" s="154"/>
      <c r="D280" s="154"/>
      <c r="E280" s="154">
        <v>46</v>
      </c>
      <c r="F280" s="154"/>
      <c r="G280" s="154"/>
      <c r="H280" s="154"/>
      <c r="I280" s="154"/>
      <c r="J280" s="154"/>
      <c r="K280" s="144"/>
      <c r="L280" s="237"/>
      <c r="M280" s="102"/>
      <c r="N280" s="103"/>
      <c r="O280" s="67">
        <f>IF(E280=0,"",E280/D279)</f>
        <v>0.97872340425531912</v>
      </c>
      <c r="P280" s="68">
        <v>50</v>
      </c>
      <c r="Q280" s="245">
        <f t="shared" si="25"/>
        <v>0.98039215686274506</v>
      </c>
      <c r="R280" s="245">
        <f t="shared" si="26"/>
        <v>1.9607843137254943E-2</v>
      </c>
      <c r="T280" s="104"/>
    </row>
    <row r="281" spans="1:20" ht="15.75" customHeight="1" x14ac:dyDescent="0.25">
      <c r="A281" s="58">
        <v>1202</v>
      </c>
      <c r="B281" s="154"/>
      <c r="C281" s="154"/>
      <c r="D281" s="154"/>
      <c r="E281" s="154"/>
      <c r="F281" s="154">
        <v>41</v>
      </c>
      <c r="G281" s="154"/>
      <c r="H281" s="154"/>
      <c r="I281" s="154"/>
      <c r="J281" s="154"/>
      <c r="K281" s="144"/>
      <c r="L281" s="237"/>
      <c r="M281" s="102"/>
      <c r="N281" s="103"/>
      <c r="O281" s="67">
        <f>IF(F281=0,"",F281/E280)</f>
        <v>0.89130434782608692</v>
      </c>
      <c r="P281" s="68">
        <v>48</v>
      </c>
      <c r="Q281" s="245">
        <f t="shared" si="25"/>
        <v>0.96</v>
      </c>
      <c r="R281" s="245">
        <f t="shared" si="26"/>
        <v>4.0000000000000036E-2</v>
      </c>
      <c r="T281" s="104"/>
    </row>
    <row r="282" spans="1:20" ht="15.75" customHeight="1" x14ac:dyDescent="0.25">
      <c r="A282" s="58">
        <v>1301</v>
      </c>
      <c r="B282" s="154"/>
      <c r="C282" s="154"/>
      <c r="D282" s="154"/>
      <c r="E282" s="154"/>
      <c r="F282" s="154"/>
      <c r="G282" s="154">
        <v>41</v>
      </c>
      <c r="H282" s="154"/>
      <c r="I282" s="154"/>
      <c r="J282" s="154"/>
      <c r="K282" s="144"/>
      <c r="L282" s="237"/>
      <c r="M282" s="102"/>
      <c r="N282" s="103"/>
      <c r="O282" s="67">
        <f>IF(G282=0,"",G282/F281)</f>
        <v>1</v>
      </c>
      <c r="P282" s="68">
        <v>48</v>
      </c>
      <c r="Q282" s="245">
        <f t="shared" si="25"/>
        <v>1</v>
      </c>
      <c r="R282" s="245">
        <f t="shared" si="26"/>
        <v>0</v>
      </c>
      <c r="T282" s="104"/>
    </row>
    <row r="283" spans="1:20" ht="15.75" customHeight="1" x14ac:dyDescent="0.25">
      <c r="A283" s="58">
        <v>1302</v>
      </c>
      <c r="B283" s="154"/>
      <c r="C283" s="154"/>
      <c r="D283" s="154"/>
      <c r="E283" s="154"/>
      <c r="F283" s="154"/>
      <c r="G283" s="154"/>
      <c r="H283" s="154">
        <v>37</v>
      </c>
      <c r="I283" s="154"/>
      <c r="J283" s="154"/>
      <c r="K283" s="144"/>
      <c r="L283" s="237"/>
      <c r="M283" s="102"/>
      <c r="N283" s="103"/>
      <c r="O283" s="67">
        <f>IF(H283=0,"",H283/G282)</f>
        <v>0.90243902439024393</v>
      </c>
      <c r="P283" s="68">
        <v>47</v>
      </c>
      <c r="Q283" s="245">
        <f t="shared" si="25"/>
        <v>0.97916666666666663</v>
      </c>
      <c r="R283" s="245">
        <f t="shared" si="26"/>
        <v>2.083333333333337E-2</v>
      </c>
      <c r="T283" s="104"/>
    </row>
    <row r="284" spans="1:20" ht="15.75" customHeight="1" x14ac:dyDescent="0.25">
      <c r="A284" s="58">
        <v>1401</v>
      </c>
      <c r="B284" s="154"/>
      <c r="C284" s="154"/>
      <c r="D284" s="154"/>
      <c r="E284" s="154"/>
      <c r="F284" s="154"/>
      <c r="G284" s="154"/>
      <c r="H284" s="154"/>
      <c r="I284" s="154">
        <v>37</v>
      </c>
      <c r="J284" s="154"/>
      <c r="K284" s="144"/>
      <c r="L284" s="237"/>
      <c r="M284" s="102"/>
      <c r="N284" s="103"/>
      <c r="O284" s="67">
        <f>IF(I284=0,"",I284/H283)</f>
        <v>1</v>
      </c>
      <c r="P284" s="68">
        <v>45</v>
      </c>
      <c r="Q284" s="245">
        <f t="shared" si="25"/>
        <v>0.95744680851063835</v>
      </c>
      <c r="R284" s="245">
        <f t="shared" si="26"/>
        <v>4.2553191489361653E-2</v>
      </c>
      <c r="T284" s="104"/>
    </row>
    <row r="285" spans="1:20" ht="15.75" customHeight="1" x14ac:dyDescent="0.25">
      <c r="A285" s="58">
        <v>1402</v>
      </c>
      <c r="B285" s="154"/>
      <c r="C285" s="154"/>
      <c r="D285" s="154"/>
      <c r="E285" s="154"/>
      <c r="F285" s="154"/>
      <c r="G285" s="154"/>
      <c r="H285" s="154"/>
      <c r="I285" s="154"/>
      <c r="J285" s="154">
        <v>34</v>
      </c>
      <c r="K285" s="144">
        <v>12</v>
      </c>
      <c r="L285" s="237"/>
      <c r="M285" s="102"/>
      <c r="N285" s="103"/>
      <c r="O285" s="71">
        <f>IF(J285=0,"",J285/I284)</f>
        <v>0.91891891891891897</v>
      </c>
      <c r="P285" s="68">
        <v>44</v>
      </c>
      <c r="Q285" s="71">
        <f t="shared" si="25"/>
        <v>0.97777777777777775</v>
      </c>
      <c r="R285" s="71">
        <f t="shared" si="26"/>
        <v>2.2222222222222254E-2</v>
      </c>
      <c r="T285" s="104"/>
    </row>
    <row r="286" spans="1:20" ht="15.75" customHeight="1" x14ac:dyDescent="0.25">
      <c r="A286" s="58">
        <v>1501</v>
      </c>
      <c r="B286" s="154"/>
      <c r="C286" s="154"/>
      <c r="D286" s="154"/>
      <c r="E286" s="154"/>
      <c r="F286" s="154"/>
      <c r="G286" s="154"/>
      <c r="H286" s="154"/>
      <c r="I286" s="154"/>
      <c r="J286" s="154">
        <v>17</v>
      </c>
      <c r="K286" s="144">
        <v>19</v>
      </c>
      <c r="L286" s="237"/>
      <c r="M286" s="102"/>
      <c r="N286" s="104"/>
      <c r="O286" s="105"/>
      <c r="P286" s="68">
        <v>32</v>
      </c>
      <c r="Q286" s="105"/>
      <c r="R286" s="253"/>
      <c r="T286" s="104"/>
    </row>
    <row r="287" spans="1:20" ht="15.75" customHeight="1" x14ac:dyDescent="0.25">
      <c r="A287" s="58">
        <v>1502</v>
      </c>
      <c r="B287" s="154"/>
      <c r="C287" s="154"/>
      <c r="D287" s="154"/>
      <c r="E287" s="154"/>
      <c r="F287" s="154"/>
      <c r="G287" s="154"/>
      <c r="H287" s="154"/>
      <c r="I287" s="154"/>
      <c r="J287" s="154">
        <v>9</v>
      </c>
      <c r="K287" s="144">
        <v>2</v>
      </c>
      <c r="L287" s="237"/>
      <c r="M287" s="102"/>
      <c r="N287" s="104"/>
      <c r="O287" s="247"/>
      <c r="P287" s="109">
        <v>14</v>
      </c>
      <c r="Q287" s="248"/>
      <c r="R287" s="247"/>
      <c r="T287" s="104"/>
    </row>
    <row r="288" spans="1:20" ht="15.75" customHeight="1" x14ac:dyDescent="0.25">
      <c r="A288" s="58">
        <v>1601</v>
      </c>
      <c r="B288" s="154"/>
      <c r="C288" s="154"/>
      <c r="D288" s="154"/>
      <c r="E288" s="154"/>
      <c r="F288" s="154"/>
      <c r="G288" s="154"/>
      <c r="H288" s="154"/>
      <c r="I288" s="154"/>
      <c r="J288" s="154">
        <v>8</v>
      </c>
      <c r="K288" s="144">
        <v>2</v>
      </c>
      <c r="L288" s="237"/>
      <c r="M288" s="102"/>
      <c r="N288" s="104"/>
      <c r="O288" s="247"/>
      <c r="P288" s="109">
        <v>11</v>
      </c>
      <c r="Q288" s="248"/>
      <c r="R288" s="247"/>
      <c r="T288" s="104"/>
    </row>
    <row r="289" spans="1:20" ht="15.75" customHeight="1" x14ac:dyDescent="0.25">
      <c r="A289" s="58">
        <v>1602</v>
      </c>
      <c r="B289" s="154"/>
      <c r="C289" s="154"/>
      <c r="D289" s="154"/>
      <c r="E289" s="154"/>
      <c r="F289" s="154"/>
      <c r="G289" s="154"/>
      <c r="H289" s="154"/>
      <c r="I289" s="154"/>
      <c r="J289" s="154">
        <v>5</v>
      </c>
      <c r="K289" s="144">
        <v>2</v>
      </c>
      <c r="L289" s="237"/>
      <c r="M289" s="102"/>
      <c r="N289" s="104"/>
      <c r="O289" s="247"/>
      <c r="P289" s="109">
        <v>7</v>
      </c>
      <c r="Q289" s="248"/>
      <c r="R289" s="247"/>
      <c r="T289" s="104"/>
    </row>
    <row r="290" spans="1:20" ht="15.75" customHeight="1" x14ac:dyDescent="0.25">
      <c r="A290" s="58">
        <v>1701</v>
      </c>
      <c r="B290" s="154"/>
      <c r="C290" s="154"/>
      <c r="D290" s="154"/>
      <c r="E290" s="154"/>
      <c r="F290" s="154"/>
      <c r="G290" s="154"/>
      <c r="H290" s="154"/>
      <c r="I290" s="154"/>
      <c r="J290" s="154">
        <v>2</v>
      </c>
      <c r="K290" s="144">
        <v>2</v>
      </c>
      <c r="L290" s="237"/>
      <c r="M290" s="102"/>
      <c r="N290" s="104"/>
      <c r="O290" s="129"/>
      <c r="P290" s="68">
        <v>4</v>
      </c>
      <c r="Q290" s="124"/>
      <c r="R290" s="247"/>
      <c r="T290" s="104"/>
    </row>
    <row r="291" spans="1:20" ht="15.75" customHeight="1" x14ac:dyDescent="0.25">
      <c r="A291" s="58">
        <v>1702</v>
      </c>
      <c r="B291" s="154"/>
      <c r="C291" s="154"/>
      <c r="D291" s="154"/>
      <c r="E291" s="154"/>
      <c r="F291" s="154"/>
      <c r="G291" s="154"/>
      <c r="H291" s="154"/>
      <c r="I291" s="154"/>
      <c r="J291" s="154">
        <v>0</v>
      </c>
      <c r="K291" s="144">
        <v>1</v>
      </c>
      <c r="L291" s="237"/>
      <c r="M291" s="102"/>
      <c r="N291" s="104"/>
      <c r="O291" s="129"/>
      <c r="P291" s="68">
        <v>1</v>
      </c>
      <c r="Q291" s="124"/>
      <c r="R291" s="247"/>
      <c r="T291" s="104"/>
    </row>
    <row r="292" spans="1:20" ht="15.75" customHeight="1" x14ac:dyDescent="0.25">
      <c r="A292" s="58">
        <v>1801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44"/>
      <c r="L292" s="237"/>
      <c r="M292" s="102"/>
      <c r="N292" s="104"/>
      <c r="O292" s="197" t="s">
        <v>83</v>
      </c>
      <c r="P292" s="82">
        <v>36</v>
      </c>
      <c r="Q292" s="83">
        <f>K295</f>
        <v>40</v>
      </c>
      <c r="R292" s="199" t="s">
        <v>11</v>
      </c>
      <c r="T292" s="104"/>
    </row>
    <row r="293" spans="1:20" ht="15.75" customHeight="1" x14ac:dyDescent="0.25">
      <c r="A293" s="58">
        <v>1802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44"/>
      <c r="L293" s="237"/>
      <c r="M293" s="102"/>
      <c r="N293" s="104"/>
      <c r="O293" s="198" t="s">
        <v>85</v>
      </c>
      <c r="P293" s="86">
        <f>IF(P292/B277=0,"",P292/B277)</f>
        <v>0.6</v>
      </c>
      <c r="Q293" s="87">
        <f>IF(P292/Q292=0,"",P292/Q292)</f>
        <v>0.9</v>
      </c>
      <c r="R293" s="200" t="s">
        <v>86</v>
      </c>
      <c r="T293" s="104"/>
    </row>
    <row r="294" spans="1:20" ht="15.75" customHeight="1" x14ac:dyDescent="0.25">
      <c r="A294" s="58">
        <v>1901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44"/>
      <c r="L294" s="240"/>
      <c r="M294" s="148"/>
      <c r="N294" s="149"/>
      <c r="O294" s="90"/>
      <c r="P294" s="91"/>
      <c r="Q294" s="91"/>
      <c r="R294" s="113"/>
      <c r="T294" s="104"/>
    </row>
    <row r="295" spans="1:20" ht="18" customHeight="1" x14ac:dyDescent="0.25">
      <c r="A295" s="28"/>
      <c r="B295" s="297" t="s">
        <v>111</v>
      </c>
      <c r="C295" s="297"/>
      <c r="D295" s="297"/>
      <c r="E295" s="297"/>
      <c r="F295" s="297"/>
      <c r="G295" s="297"/>
      <c r="H295" s="297"/>
      <c r="I295" s="297"/>
      <c r="J295" s="297"/>
      <c r="K295" s="93">
        <f>SUM(K277:K291)</f>
        <v>40</v>
      </c>
      <c r="L295" s="273">
        <f>IF(SUM(K284:K285)=0,"",SUM(K284:K285)/B277)</f>
        <v>0.2</v>
      </c>
      <c r="M295" s="125">
        <f>IF(K295=0,"",K295/B277)</f>
        <v>0.66666666666666663</v>
      </c>
      <c r="N295" s="125">
        <f>IF(K285=0,"",M295-L295)</f>
        <v>0.46666666666666662</v>
      </c>
      <c r="O295" s="3"/>
      <c r="P295" s="29"/>
      <c r="Q295" s="22"/>
      <c r="R295" s="3"/>
      <c r="T295" s="104"/>
    </row>
    <row r="296" spans="1:20" ht="12.75" customHeight="1" x14ac:dyDescent="0.2">
      <c r="A296" s="28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114"/>
      <c r="M296" s="3"/>
      <c r="N296" s="29"/>
      <c r="O296" s="3"/>
      <c r="P296" s="29"/>
      <c r="Q296" s="22"/>
      <c r="R296" s="3"/>
      <c r="S296" s="29"/>
      <c r="T296" s="37"/>
    </row>
    <row r="297" spans="1:20" ht="12.75" customHeight="1" x14ac:dyDescent="0.2">
      <c r="A297" s="28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114"/>
      <c r="M297" s="3"/>
      <c r="N297" s="29"/>
      <c r="O297" s="3"/>
      <c r="P297" s="29"/>
      <c r="Q297" s="22"/>
      <c r="R297" s="3"/>
      <c r="S297" s="29"/>
      <c r="T297" s="37"/>
    </row>
    <row r="298" spans="1:20" s="222" customFormat="1" ht="26.25" customHeight="1" x14ac:dyDescent="0.3">
      <c r="A298" s="215"/>
      <c r="B298" s="322" t="s">
        <v>99</v>
      </c>
      <c r="C298" s="322"/>
      <c r="D298" s="322"/>
      <c r="E298" s="322"/>
      <c r="F298" s="322"/>
      <c r="G298" s="322"/>
      <c r="H298" s="322"/>
      <c r="I298" s="322"/>
      <c r="J298" s="322"/>
      <c r="K298" s="57" t="s">
        <v>73</v>
      </c>
      <c r="L298" s="114"/>
      <c r="M298" s="3"/>
      <c r="N298" s="29"/>
      <c r="O298" s="3"/>
      <c r="P298" s="29"/>
      <c r="Q298" s="29"/>
      <c r="R298" s="29"/>
    </row>
    <row r="299" spans="1:20" ht="20.25" customHeight="1" x14ac:dyDescent="0.2">
      <c r="A299" s="319" t="s">
        <v>10</v>
      </c>
      <c r="B299" s="301" t="s">
        <v>100</v>
      </c>
      <c r="C299" s="302"/>
      <c r="D299" s="302"/>
      <c r="E299" s="302"/>
      <c r="F299" s="302"/>
      <c r="G299" s="302"/>
      <c r="H299" s="302"/>
      <c r="I299" s="302"/>
      <c r="J299" s="303"/>
      <c r="K299" s="304" t="s">
        <v>11</v>
      </c>
      <c r="L299" s="296" t="s">
        <v>3</v>
      </c>
      <c r="M299" s="296" t="s">
        <v>4</v>
      </c>
      <c r="N299" s="306" t="s">
        <v>5</v>
      </c>
      <c r="O299" s="296" t="s">
        <v>6</v>
      </c>
      <c r="P299" s="294" t="s">
        <v>7</v>
      </c>
      <c r="Q299" s="294" t="s">
        <v>8</v>
      </c>
      <c r="R299" s="296" t="s">
        <v>101</v>
      </c>
    </row>
    <row r="300" spans="1:20" ht="15.75" customHeight="1" x14ac:dyDescent="0.25">
      <c r="A300" s="320"/>
      <c r="B300" s="58" t="s">
        <v>102</v>
      </c>
      <c r="C300" s="58" t="s">
        <v>103</v>
      </c>
      <c r="D300" s="58" t="s">
        <v>104</v>
      </c>
      <c r="E300" s="58" t="s">
        <v>105</v>
      </c>
      <c r="F300" s="58" t="s">
        <v>106</v>
      </c>
      <c r="G300" s="58" t="s">
        <v>107</v>
      </c>
      <c r="H300" s="58" t="s">
        <v>108</v>
      </c>
      <c r="I300" s="58" t="s">
        <v>109</v>
      </c>
      <c r="J300" s="58" t="s">
        <v>110</v>
      </c>
      <c r="K300" s="295"/>
      <c r="L300" s="305"/>
      <c r="M300" s="295"/>
      <c r="N300" s="295"/>
      <c r="O300" s="295"/>
      <c r="P300" s="295"/>
      <c r="Q300" s="295"/>
      <c r="R300" s="295"/>
      <c r="T300" s="104"/>
    </row>
    <row r="301" spans="1:20" ht="15.75" customHeight="1" x14ac:dyDescent="0.25">
      <c r="A301" s="58">
        <v>1101</v>
      </c>
      <c r="B301" s="154">
        <v>102</v>
      </c>
      <c r="C301" s="154"/>
      <c r="D301" s="154"/>
      <c r="E301" s="154"/>
      <c r="F301" s="154"/>
      <c r="G301" s="154"/>
      <c r="H301" s="154"/>
      <c r="I301" s="154"/>
      <c r="J301" s="154"/>
      <c r="K301" s="144"/>
      <c r="L301" s="234"/>
      <c r="M301" s="235"/>
      <c r="N301" s="236"/>
      <c r="O301" s="243"/>
      <c r="P301" s="63">
        <f>B301</f>
        <v>102</v>
      </c>
      <c r="Q301" s="244"/>
      <c r="R301" s="243"/>
      <c r="T301" s="104"/>
    </row>
    <row r="302" spans="1:20" ht="15.75" customHeight="1" x14ac:dyDescent="0.25">
      <c r="A302" s="58">
        <v>1102</v>
      </c>
      <c r="B302" s="154"/>
      <c r="C302" s="154">
        <v>82</v>
      </c>
      <c r="D302" s="154"/>
      <c r="E302" s="154"/>
      <c r="F302" s="154"/>
      <c r="G302" s="154"/>
      <c r="H302" s="154"/>
      <c r="I302" s="154"/>
      <c r="J302" s="154"/>
      <c r="K302" s="144"/>
      <c r="L302" s="237"/>
      <c r="M302" s="129"/>
      <c r="N302" s="238"/>
      <c r="O302" s="67">
        <f>IF(C302=0,"",C302/B301)</f>
        <v>0.80392156862745101</v>
      </c>
      <c r="P302" s="68">
        <v>82</v>
      </c>
      <c r="Q302" s="245">
        <f t="shared" ref="Q302:Q309" si="27">IF(P302=0,"",P302/P301)</f>
        <v>0.80392156862745101</v>
      </c>
      <c r="R302" s="245">
        <f t="shared" ref="R302:R309" si="28">IF(P302=0,"",100%-Q302)</f>
        <v>0.19607843137254899</v>
      </c>
      <c r="T302" s="104"/>
    </row>
    <row r="303" spans="1:20" ht="15.75" customHeight="1" x14ac:dyDescent="0.25">
      <c r="A303" s="58">
        <v>1201</v>
      </c>
      <c r="B303" s="154"/>
      <c r="C303" s="154"/>
      <c r="D303" s="154">
        <v>71</v>
      </c>
      <c r="E303" s="154"/>
      <c r="F303" s="154"/>
      <c r="G303" s="154"/>
      <c r="H303" s="154"/>
      <c r="I303" s="154"/>
      <c r="J303" s="154"/>
      <c r="K303" s="144"/>
      <c r="L303" s="237"/>
      <c r="M303" s="129"/>
      <c r="N303" s="238"/>
      <c r="O303" s="67">
        <f>IF(D303=0,"",D303/C302)</f>
        <v>0.86585365853658536</v>
      </c>
      <c r="P303" s="68">
        <v>76</v>
      </c>
      <c r="Q303" s="245">
        <f t="shared" si="27"/>
        <v>0.92682926829268297</v>
      </c>
      <c r="R303" s="245">
        <f t="shared" si="28"/>
        <v>7.3170731707317027E-2</v>
      </c>
      <c r="T303" s="70">
        <f>P303/P301</f>
        <v>0.74509803921568629</v>
      </c>
    </row>
    <row r="304" spans="1:20" ht="15.75" customHeight="1" x14ac:dyDescent="0.25">
      <c r="A304" s="58">
        <v>1202</v>
      </c>
      <c r="B304" s="154"/>
      <c r="C304" s="154"/>
      <c r="D304" s="154"/>
      <c r="E304" s="154">
        <v>63</v>
      </c>
      <c r="F304" s="154"/>
      <c r="G304" s="154"/>
      <c r="H304" s="154"/>
      <c r="I304" s="154"/>
      <c r="J304" s="154"/>
      <c r="K304" s="144"/>
      <c r="L304" s="237"/>
      <c r="M304" s="129"/>
      <c r="N304" s="238"/>
      <c r="O304" s="67">
        <f>IF(E304=0,"",E304/D303)</f>
        <v>0.88732394366197187</v>
      </c>
      <c r="P304" s="68">
        <v>68</v>
      </c>
      <c r="Q304" s="245">
        <f t="shared" si="27"/>
        <v>0.89473684210526316</v>
      </c>
      <c r="R304" s="245">
        <f t="shared" si="28"/>
        <v>0.10526315789473684</v>
      </c>
      <c r="T304" s="104"/>
    </row>
    <row r="305" spans="1:20" ht="15.75" customHeight="1" x14ac:dyDescent="0.25">
      <c r="A305" s="58">
        <v>1301</v>
      </c>
      <c r="B305" s="154"/>
      <c r="C305" s="154"/>
      <c r="D305" s="154"/>
      <c r="E305" s="154"/>
      <c r="F305" s="154">
        <v>62</v>
      </c>
      <c r="G305" s="154"/>
      <c r="H305" s="154"/>
      <c r="I305" s="154"/>
      <c r="J305" s="154"/>
      <c r="K305" s="144"/>
      <c r="L305" s="237"/>
      <c r="M305" s="129"/>
      <c r="N305" s="238"/>
      <c r="O305" s="67">
        <f>IF(F305=0,"",F305/E304)</f>
        <v>0.98412698412698407</v>
      </c>
      <c r="P305" s="68">
        <v>68</v>
      </c>
      <c r="Q305" s="245">
        <f t="shared" si="27"/>
        <v>1</v>
      </c>
      <c r="R305" s="245">
        <f t="shared" si="28"/>
        <v>0</v>
      </c>
      <c r="T305" s="104"/>
    </row>
    <row r="306" spans="1:20" ht="15.75" customHeight="1" x14ac:dyDescent="0.25">
      <c r="A306" s="58">
        <v>1302</v>
      </c>
      <c r="B306" s="154"/>
      <c r="C306" s="154"/>
      <c r="D306" s="154"/>
      <c r="E306" s="154"/>
      <c r="F306" s="154"/>
      <c r="G306" s="154">
        <v>50</v>
      </c>
      <c r="H306" s="154"/>
      <c r="I306" s="154"/>
      <c r="J306" s="154"/>
      <c r="K306" s="144"/>
      <c r="L306" s="237"/>
      <c r="M306" s="129"/>
      <c r="N306" s="238"/>
      <c r="O306" s="67">
        <f>IF(G306=0,"",G306/F305)</f>
        <v>0.80645161290322576</v>
      </c>
      <c r="P306" s="68">
        <v>68</v>
      </c>
      <c r="Q306" s="245">
        <f t="shared" si="27"/>
        <v>1</v>
      </c>
      <c r="R306" s="245">
        <f t="shared" si="28"/>
        <v>0</v>
      </c>
      <c r="T306" s="104"/>
    </row>
    <row r="307" spans="1:20" ht="15.75" customHeight="1" x14ac:dyDescent="0.25">
      <c r="A307" s="58">
        <v>1401</v>
      </c>
      <c r="B307" s="154"/>
      <c r="C307" s="154"/>
      <c r="D307" s="154"/>
      <c r="E307" s="154"/>
      <c r="F307" s="154"/>
      <c r="G307" s="154"/>
      <c r="H307" s="154">
        <v>50</v>
      </c>
      <c r="I307" s="154"/>
      <c r="J307" s="154"/>
      <c r="K307" s="144"/>
      <c r="L307" s="237"/>
      <c r="M307" s="129"/>
      <c r="N307" s="238"/>
      <c r="O307" s="67">
        <f>IF(H307=0,"",H307/G306)</f>
        <v>1</v>
      </c>
      <c r="P307" s="68">
        <v>67</v>
      </c>
      <c r="Q307" s="245">
        <f t="shared" si="27"/>
        <v>0.98529411764705888</v>
      </c>
      <c r="R307" s="245">
        <f t="shared" si="28"/>
        <v>1.4705882352941124E-2</v>
      </c>
      <c r="T307" s="104"/>
    </row>
    <row r="308" spans="1:20" ht="15.75" customHeight="1" x14ac:dyDescent="0.25">
      <c r="A308" s="58">
        <v>1402</v>
      </c>
      <c r="B308" s="154"/>
      <c r="C308" s="154"/>
      <c r="D308" s="154"/>
      <c r="E308" s="154"/>
      <c r="F308" s="154"/>
      <c r="G308" s="154"/>
      <c r="H308" s="154"/>
      <c r="I308" s="154">
        <v>45</v>
      </c>
      <c r="J308" s="154"/>
      <c r="K308" s="144"/>
      <c r="L308" s="237"/>
      <c r="M308" s="129"/>
      <c r="N308" s="238"/>
      <c r="O308" s="67">
        <f>IF(I308=0,"",I308/H307)</f>
        <v>0.9</v>
      </c>
      <c r="P308" s="68">
        <v>67</v>
      </c>
      <c r="Q308" s="245">
        <f t="shared" si="27"/>
        <v>1</v>
      </c>
      <c r="R308" s="245">
        <f t="shared" si="28"/>
        <v>0</v>
      </c>
      <c r="T308" s="104"/>
    </row>
    <row r="309" spans="1:20" ht="15.75" customHeight="1" x14ac:dyDescent="0.25">
      <c r="A309" s="58">
        <v>1501</v>
      </c>
      <c r="B309" s="154"/>
      <c r="C309" s="154"/>
      <c r="D309" s="154"/>
      <c r="E309" s="154"/>
      <c r="F309" s="154"/>
      <c r="G309" s="154"/>
      <c r="H309" s="154"/>
      <c r="I309" s="154"/>
      <c r="J309" s="154">
        <v>45</v>
      </c>
      <c r="K309" s="144">
        <v>15</v>
      </c>
      <c r="L309" s="237"/>
      <c r="M309" s="129"/>
      <c r="N309" s="238"/>
      <c r="O309" s="71">
        <f>IF(J309=0,"",J309/I308)</f>
        <v>1</v>
      </c>
      <c r="P309" s="68">
        <v>64</v>
      </c>
      <c r="Q309" s="71">
        <f t="shared" si="27"/>
        <v>0.95522388059701491</v>
      </c>
      <c r="R309" s="71">
        <f t="shared" si="28"/>
        <v>4.4776119402985093E-2</v>
      </c>
      <c r="T309" s="104"/>
    </row>
    <row r="310" spans="1:20" ht="15.75" customHeight="1" x14ac:dyDescent="0.25">
      <c r="A310" s="58">
        <v>1502</v>
      </c>
      <c r="B310" s="154"/>
      <c r="C310" s="154"/>
      <c r="D310" s="154"/>
      <c r="E310" s="154"/>
      <c r="F310" s="154"/>
      <c r="G310" s="154"/>
      <c r="H310" s="154"/>
      <c r="I310" s="154"/>
      <c r="J310" s="154">
        <v>25</v>
      </c>
      <c r="K310" s="144">
        <v>17</v>
      </c>
      <c r="L310" s="237"/>
      <c r="M310" s="129"/>
      <c r="N310" s="239"/>
      <c r="O310" s="105"/>
      <c r="P310" s="68">
        <v>49</v>
      </c>
      <c r="Q310" s="105"/>
      <c r="R310" s="253"/>
      <c r="T310" s="104"/>
    </row>
    <row r="311" spans="1:20" ht="15.75" customHeight="1" x14ac:dyDescent="0.25">
      <c r="A311" s="58">
        <v>1601</v>
      </c>
      <c r="B311" s="154"/>
      <c r="C311" s="154"/>
      <c r="D311" s="154"/>
      <c r="E311" s="154"/>
      <c r="F311" s="154"/>
      <c r="G311" s="154"/>
      <c r="H311" s="154"/>
      <c r="I311" s="154"/>
      <c r="J311" s="154">
        <v>24</v>
      </c>
      <c r="K311" s="144">
        <v>10</v>
      </c>
      <c r="L311" s="237"/>
      <c r="M311" s="129"/>
      <c r="N311" s="239"/>
      <c r="O311" s="247"/>
      <c r="P311" s="109">
        <v>28</v>
      </c>
      <c r="Q311" s="248"/>
      <c r="R311" s="247"/>
      <c r="T311" s="104"/>
    </row>
    <row r="312" spans="1:20" ht="15.75" customHeight="1" x14ac:dyDescent="0.25">
      <c r="A312" s="58">
        <v>1602</v>
      </c>
      <c r="B312" s="154"/>
      <c r="C312" s="154"/>
      <c r="D312" s="154"/>
      <c r="E312" s="154"/>
      <c r="F312" s="154"/>
      <c r="G312" s="154"/>
      <c r="H312" s="154"/>
      <c r="I312" s="154"/>
      <c r="J312" s="154">
        <v>13</v>
      </c>
      <c r="K312" s="144">
        <v>6</v>
      </c>
      <c r="L312" s="237"/>
      <c r="M312" s="129"/>
      <c r="N312" s="239"/>
      <c r="O312" s="247"/>
      <c r="P312" s="109">
        <v>16</v>
      </c>
      <c r="Q312" s="248"/>
      <c r="R312" s="247"/>
      <c r="T312" s="104"/>
    </row>
    <row r="313" spans="1:20" ht="15.75" customHeight="1" x14ac:dyDescent="0.25">
      <c r="A313" s="58">
        <v>1701</v>
      </c>
      <c r="B313" s="154"/>
      <c r="C313" s="154"/>
      <c r="D313" s="154"/>
      <c r="E313" s="154"/>
      <c r="F313" s="154"/>
      <c r="G313" s="154"/>
      <c r="H313" s="154"/>
      <c r="I313" s="154"/>
      <c r="J313" s="154">
        <v>6</v>
      </c>
      <c r="K313" s="144">
        <v>3</v>
      </c>
      <c r="L313" s="237"/>
      <c r="M313" s="129"/>
      <c r="N313" s="239"/>
      <c r="O313" s="247"/>
      <c r="P313" s="109">
        <v>7</v>
      </c>
      <c r="Q313" s="248"/>
      <c r="R313" s="247"/>
      <c r="T313" s="104"/>
    </row>
    <row r="314" spans="1:20" ht="15.75" customHeight="1" x14ac:dyDescent="0.25">
      <c r="A314" s="58">
        <v>1702</v>
      </c>
      <c r="B314" s="154"/>
      <c r="C314" s="154"/>
      <c r="D314" s="154"/>
      <c r="E314" s="154"/>
      <c r="F314" s="154"/>
      <c r="G314" s="154"/>
      <c r="H314" s="154"/>
      <c r="I314" s="154"/>
      <c r="J314" s="154">
        <v>3</v>
      </c>
      <c r="K314" s="144">
        <v>2</v>
      </c>
      <c r="L314" s="237"/>
      <c r="M314" s="129"/>
      <c r="N314" s="239"/>
      <c r="O314" s="129"/>
      <c r="P314" s="68">
        <v>5</v>
      </c>
      <c r="Q314" s="124"/>
      <c r="R314" s="247"/>
      <c r="T314" s="104"/>
    </row>
    <row r="315" spans="1:20" ht="15.75" customHeight="1" x14ac:dyDescent="0.25">
      <c r="A315" s="58">
        <v>1801</v>
      </c>
      <c r="B315" s="154"/>
      <c r="C315" s="154"/>
      <c r="D315" s="154"/>
      <c r="E315" s="154"/>
      <c r="F315" s="154"/>
      <c r="G315" s="154"/>
      <c r="H315" s="154"/>
      <c r="I315" s="154"/>
      <c r="J315" s="154">
        <v>1</v>
      </c>
      <c r="K315" s="144">
        <v>1</v>
      </c>
      <c r="L315" s="237"/>
      <c r="M315" s="129"/>
      <c r="N315" s="239"/>
      <c r="O315" s="129"/>
      <c r="P315" s="239"/>
      <c r="Q315" s="124"/>
      <c r="R315" s="247"/>
      <c r="T315" s="104"/>
    </row>
    <row r="316" spans="1:20" ht="15.75" customHeight="1" x14ac:dyDescent="0.25">
      <c r="A316" s="58">
        <v>1802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44"/>
      <c r="L316" s="237"/>
      <c r="M316" s="129"/>
      <c r="N316" s="239"/>
      <c r="O316" s="197" t="s">
        <v>83</v>
      </c>
      <c r="P316" s="82">
        <v>50</v>
      </c>
      <c r="Q316" s="83">
        <f>K319</f>
        <v>54</v>
      </c>
      <c r="R316" s="199" t="s">
        <v>11</v>
      </c>
      <c r="T316" s="104"/>
    </row>
    <row r="317" spans="1:20" ht="15.75" customHeight="1" x14ac:dyDescent="0.25">
      <c r="A317" s="58">
        <v>1901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44"/>
      <c r="L317" s="237"/>
      <c r="M317" s="129"/>
      <c r="N317" s="239"/>
      <c r="O317" s="198" t="s">
        <v>85</v>
      </c>
      <c r="P317" s="86">
        <f>IF(P316/B301=0,"",P316/B301)</f>
        <v>0.49019607843137253</v>
      </c>
      <c r="Q317" s="87">
        <f>IF(P316/Q316=0,"",P316/Q316)</f>
        <v>0.92592592592592593</v>
      </c>
      <c r="R317" s="200" t="s">
        <v>86</v>
      </c>
      <c r="T317" s="104"/>
    </row>
    <row r="318" spans="1:20" ht="15.75" customHeight="1" x14ac:dyDescent="0.25">
      <c r="A318" s="58">
        <v>1902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44"/>
      <c r="L318" s="240"/>
      <c r="M318" s="241"/>
      <c r="N318" s="242"/>
      <c r="O318" s="90"/>
      <c r="P318" s="91"/>
      <c r="Q318" s="91"/>
      <c r="R318" s="113"/>
      <c r="T318" s="104"/>
    </row>
    <row r="319" spans="1:20" ht="18" customHeight="1" x14ac:dyDescent="0.25">
      <c r="A319" s="28"/>
      <c r="B319" s="297" t="s">
        <v>111</v>
      </c>
      <c r="C319" s="297"/>
      <c r="D319" s="297"/>
      <c r="E319" s="297"/>
      <c r="F319" s="297"/>
      <c r="G319" s="297"/>
      <c r="H319" s="297"/>
      <c r="I319" s="297"/>
      <c r="J319" s="297"/>
      <c r="K319" s="93">
        <f>SUM(K301:K315)</f>
        <v>54</v>
      </c>
      <c r="L319" s="273">
        <f>IF(SUM(K308:K309)=0,"",SUM(K308:K309)/B301)</f>
        <v>0.14705882352941177</v>
      </c>
      <c r="M319" s="125">
        <f>IF(K319=0,"",K319/B301)</f>
        <v>0.52941176470588236</v>
      </c>
      <c r="N319" s="125">
        <f>IF(K309=0,"",M319-L319)</f>
        <v>0.38235294117647056</v>
      </c>
      <c r="O319" s="3"/>
      <c r="P319" s="29"/>
      <c r="Q319" s="22"/>
      <c r="R319" s="3"/>
      <c r="T319" s="104"/>
    </row>
    <row r="320" spans="1:20" ht="12.75" customHeight="1" x14ac:dyDescent="0.2">
      <c r="A320" s="28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114"/>
      <c r="M320" s="3"/>
      <c r="N320" s="29"/>
      <c r="O320" s="3"/>
      <c r="P320" s="29"/>
      <c r="Q320" s="22"/>
      <c r="R320" s="3"/>
      <c r="S320" s="29"/>
      <c r="T320" s="22"/>
    </row>
    <row r="321" spans="1:20" ht="12.75" customHeight="1" x14ac:dyDescent="0.2">
      <c r="A321" s="28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114"/>
      <c r="M321" s="3"/>
      <c r="N321" s="29"/>
      <c r="O321" s="3"/>
      <c r="P321" s="29"/>
      <c r="Q321" s="22"/>
      <c r="R321" s="3"/>
      <c r="S321" s="29"/>
      <c r="T321" s="22"/>
    </row>
    <row r="322" spans="1:20" s="222" customFormat="1" ht="26.25" customHeight="1" x14ac:dyDescent="0.3">
      <c r="A322" s="215"/>
      <c r="B322" s="322" t="s">
        <v>99</v>
      </c>
      <c r="C322" s="322"/>
      <c r="D322" s="322"/>
      <c r="E322" s="322"/>
      <c r="F322" s="322"/>
      <c r="G322" s="322"/>
      <c r="H322" s="322"/>
      <c r="I322" s="322"/>
      <c r="J322" s="322"/>
      <c r="K322" s="57" t="s">
        <v>76</v>
      </c>
      <c r="L322" s="114"/>
      <c r="M322" s="3"/>
      <c r="N322" s="29"/>
      <c r="O322" s="3"/>
      <c r="P322" s="29"/>
      <c r="Q322" s="29"/>
      <c r="R322" s="29"/>
    </row>
    <row r="323" spans="1:20" ht="20.25" customHeight="1" x14ac:dyDescent="0.2">
      <c r="A323" s="319" t="s">
        <v>10</v>
      </c>
      <c r="B323" s="301" t="s">
        <v>100</v>
      </c>
      <c r="C323" s="302"/>
      <c r="D323" s="302"/>
      <c r="E323" s="302"/>
      <c r="F323" s="302"/>
      <c r="G323" s="302"/>
      <c r="H323" s="302"/>
      <c r="I323" s="302"/>
      <c r="J323" s="303"/>
      <c r="K323" s="304" t="s">
        <v>11</v>
      </c>
      <c r="L323" s="296" t="s">
        <v>3</v>
      </c>
      <c r="M323" s="296" t="s">
        <v>4</v>
      </c>
      <c r="N323" s="306" t="s">
        <v>5</v>
      </c>
      <c r="O323" s="296" t="s">
        <v>6</v>
      </c>
      <c r="P323" s="294" t="s">
        <v>7</v>
      </c>
      <c r="Q323" s="294" t="s">
        <v>8</v>
      </c>
      <c r="R323" s="296" t="s">
        <v>101</v>
      </c>
    </row>
    <row r="324" spans="1:20" ht="15.75" customHeight="1" x14ac:dyDescent="0.25">
      <c r="A324" s="320"/>
      <c r="B324" s="58" t="s">
        <v>102</v>
      </c>
      <c r="C324" s="58" t="s">
        <v>103</v>
      </c>
      <c r="D324" s="58" t="s">
        <v>104</v>
      </c>
      <c r="E324" s="58" t="s">
        <v>105</v>
      </c>
      <c r="F324" s="58" t="s">
        <v>106</v>
      </c>
      <c r="G324" s="58" t="s">
        <v>107</v>
      </c>
      <c r="H324" s="58" t="s">
        <v>108</v>
      </c>
      <c r="I324" s="58" t="s">
        <v>109</v>
      </c>
      <c r="J324" s="58" t="s">
        <v>110</v>
      </c>
      <c r="K324" s="295"/>
      <c r="L324" s="305"/>
      <c r="M324" s="295"/>
      <c r="N324" s="295"/>
      <c r="O324" s="295"/>
      <c r="P324" s="295"/>
      <c r="Q324" s="295"/>
      <c r="R324" s="295"/>
      <c r="T324" s="104"/>
    </row>
    <row r="325" spans="1:20" ht="15.75" customHeight="1" x14ac:dyDescent="0.25">
      <c r="A325" s="58">
        <v>1102</v>
      </c>
      <c r="B325" s="154">
        <v>92</v>
      </c>
      <c r="C325" s="154"/>
      <c r="D325" s="154"/>
      <c r="E325" s="154"/>
      <c r="F325" s="154"/>
      <c r="G325" s="154"/>
      <c r="H325" s="154"/>
      <c r="I325" s="154"/>
      <c r="J325" s="154"/>
      <c r="K325" s="144"/>
      <c r="L325" s="234"/>
      <c r="M325" s="261"/>
      <c r="N325" s="83"/>
      <c r="O325" s="243"/>
      <c r="P325" s="63">
        <f>B325</f>
        <v>92</v>
      </c>
      <c r="Q325" s="244"/>
      <c r="R325" s="243"/>
      <c r="T325" s="104"/>
    </row>
    <row r="326" spans="1:20" ht="15.75" customHeight="1" x14ac:dyDescent="0.25">
      <c r="A326" s="58">
        <v>1201</v>
      </c>
      <c r="B326" s="154"/>
      <c r="C326" s="154">
        <v>77</v>
      </c>
      <c r="D326" s="154"/>
      <c r="E326" s="154"/>
      <c r="F326" s="154"/>
      <c r="G326" s="154"/>
      <c r="H326" s="154"/>
      <c r="I326" s="154"/>
      <c r="J326" s="154"/>
      <c r="K326" s="144"/>
      <c r="L326" s="237"/>
      <c r="M326" s="130"/>
      <c r="N326" s="262"/>
      <c r="O326" s="67">
        <f>IF(C326=0,"",C326/B325)</f>
        <v>0.83695652173913049</v>
      </c>
      <c r="P326" s="68">
        <v>77</v>
      </c>
      <c r="Q326" s="245">
        <f t="shared" ref="Q326:Q333" si="29">IF(P326=0,"",P326/P325)</f>
        <v>0.83695652173913049</v>
      </c>
      <c r="R326" s="245">
        <f t="shared" ref="R326:R333" si="30">IF(P326=0,"",100%-Q326)</f>
        <v>0.16304347826086951</v>
      </c>
      <c r="T326" s="104"/>
    </row>
    <row r="327" spans="1:20" ht="15.75" customHeight="1" x14ac:dyDescent="0.25">
      <c r="A327" s="58">
        <v>1202</v>
      </c>
      <c r="B327" s="154"/>
      <c r="C327" s="154"/>
      <c r="D327" s="154">
        <v>63</v>
      </c>
      <c r="E327" s="154"/>
      <c r="F327" s="154"/>
      <c r="G327" s="154"/>
      <c r="H327" s="154"/>
      <c r="I327" s="154"/>
      <c r="J327" s="154"/>
      <c r="K327" s="144"/>
      <c r="L327" s="237"/>
      <c r="M327" s="130"/>
      <c r="N327" s="262"/>
      <c r="O327" s="67">
        <f>IF(D327=0,"",D327/C326)</f>
        <v>0.81818181818181823</v>
      </c>
      <c r="P327" s="68">
        <v>72</v>
      </c>
      <c r="Q327" s="245">
        <f t="shared" si="29"/>
        <v>0.93506493506493504</v>
      </c>
      <c r="R327" s="245">
        <f t="shared" si="30"/>
        <v>6.4935064935064957E-2</v>
      </c>
      <c r="T327" s="70">
        <f>P327/P325</f>
        <v>0.78260869565217395</v>
      </c>
    </row>
    <row r="328" spans="1:20" ht="15.75" customHeight="1" x14ac:dyDescent="0.25">
      <c r="A328" s="58">
        <v>1301</v>
      </c>
      <c r="B328" s="154"/>
      <c r="C328" s="154"/>
      <c r="D328" s="154"/>
      <c r="E328" s="154">
        <v>54</v>
      </c>
      <c r="F328" s="154"/>
      <c r="G328" s="154"/>
      <c r="H328" s="154"/>
      <c r="I328" s="154"/>
      <c r="J328" s="154"/>
      <c r="K328" s="144"/>
      <c r="L328" s="237"/>
      <c r="M328" s="130"/>
      <c r="N328" s="262"/>
      <c r="O328" s="67">
        <f>IF(E328=0,"",E328/D327)</f>
        <v>0.8571428571428571</v>
      </c>
      <c r="P328" s="68">
        <v>69</v>
      </c>
      <c r="Q328" s="245">
        <f t="shared" si="29"/>
        <v>0.95833333333333337</v>
      </c>
      <c r="R328" s="245">
        <f t="shared" si="30"/>
        <v>4.166666666666663E-2</v>
      </c>
      <c r="T328" s="104"/>
    </row>
    <row r="329" spans="1:20" ht="15.75" customHeight="1" x14ac:dyDescent="0.25">
      <c r="A329" s="58">
        <v>1302</v>
      </c>
      <c r="B329" s="154"/>
      <c r="C329" s="154"/>
      <c r="D329" s="154"/>
      <c r="E329" s="154"/>
      <c r="F329" s="154">
        <v>43</v>
      </c>
      <c r="G329" s="154"/>
      <c r="H329" s="154"/>
      <c r="I329" s="154"/>
      <c r="J329" s="154"/>
      <c r="K329" s="144"/>
      <c r="L329" s="237"/>
      <c r="M329" s="130"/>
      <c r="N329" s="262"/>
      <c r="O329" s="67">
        <f>IF(F329=0,"",F329/E328)</f>
        <v>0.79629629629629628</v>
      </c>
      <c r="P329" s="68">
        <v>63</v>
      </c>
      <c r="Q329" s="245">
        <f t="shared" si="29"/>
        <v>0.91304347826086951</v>
      </c>
      <c r="R329" s="245">
        <f t="shared" si="30"/>
        <v>8.6956521739130488E-2</v>
      </c>
      <c r="T329" s="104"/>
    </row>
    <row r="330" spans="1:20" ht="15.75" customHeight="1" x14ac:dyDescent="0.25">
      <c r="A330" s="58">
        <v>1401</v>
      </c>
      <c r="B330" s="154"/>
      <c r="C330" s="154"/>
      <c r="D330" s="154"/>
      <c r="E330" s="154"/>
      <c r="F330" s="154"/>
      <c r="G330" s="154">
        <v>43</v>
      </c>
      <c r="H330" s="154"/>
      <c r="I330" s="154"/>
      <c r="J330" s="154"/>
      <c r="K330" s="144"/>
      <c r="L330" s="237"/>
      <c r="M330" s="130"/>
      <c r="N330" s="262"/>
      <c r="O330" s="67">
        <f>IF(G330=0,"",G330/F329)</f>
        <v>1</v>
      </c>
      <c r="P330" s="68">
        <v>61</v>
      </c>
      <c r="Q330" s="245">
        <f t="shared" si="29"/>
        <v>0.96825396825396826</v>
      </c>
      <c r="R330" s="245">
        <f t="shared" si="30"/>
        <v>3.1746031746031744E-2</v>
      </c>
      <c r="T330" s="104"/>
    </row>
    <row r="331" spans="1:20" ht="15.75" customHeight="1" x14ac:dyDescent="0.25">
      <c r="A331" s="58">
        <v>1402</v>
      </c>
      <c r="B331" s="154"/>
      <c r="C331" s="154"/>
      <c r="D331" s="154"/>
      <c r="E331" s="154"/>
      <c r="F331" s="154"/>
      <c r="G331" s="154"/>
      <c r="H331" s="154">
        <v>36</v>
      </c>
      <c r="I331" s="154"/>
      <c r="J331" s="154"/>
      <c r="K331" s="144"/>
      <c r="L331" s="237"/>
      <c r="M331" s="130"/>
      <c r="N331" s="262"/>
      <c r="O331" s="67">
        <f>IF(H331=0,"",H331/G330)</f>
        <v>0.83720930232558144</v>
      </c>
      <c r="P331" s="68">
        <v>55</v>
      </c>
      <c r="Q331" s="245">
        <f t="shared" si="29"/>
        <v>0.90163934426229508</v>
      </c>
      <c r="R331" s="245">
        <f t="shared" si="30"/>
        <v>9.8360655737704916E-2</v>
      </c>
      <c r="T331" s="104"/>
    </row>
    <row r="332" spans="1:20" ht="15.75" customHeight="1" x14ac:dyDescent="0.25">
      <c r="A332" s="58">
        <v>1501</v>
      </c>
      <c r="B332" s="154"/>
      <c r="C332" s="154"/>
      <c r="D332" s="154"/>
      <c r="E332" s="154"/>
      <c r="F332" s="154"/>
      <c r="G332" s="154"/>
      <c r="H332" s="154"/>
      <c r="I332" s="154">
        <v>28</v>
      </c>
      <c r="J332" s="154"/>
      <c r="K332" s="144"/>
      <c r="L332" s="237"/>
      <c r="M332" s="130"/>
      <c r="N332" s="262"/>
      <c r="O332" s="67">
        <f>IF(I332=0,"",I332/H331)</f>
        <v>0.77777777777777779</v>
      </c>
      <c r="P332" s="68">
        <v>53</v>
      </c>
      <c r="Q332" s="245">
        <f t="shared" si="29"/>
        <v>0.96363636363636362</v>
      </c>
      <c r="R332" s="245">
        <f t="shared" si="30"/>
        <v>3.6363636363636376E-2</v>
      </c>
      <c r="T332" s="104"/>
    </row>
    <row r="333" spans="1:20" ht="15.75" customHeight="1" x14ac:dyDescent="0.25">
      <c r="A333" s="58">
        <v>1502</v>
      </c>
      <c r="B333" s="154"/>
      <c r="C333" s="154"/>
      <c r="D333" s="154"/>
      <c r="E333" s="154"/>
      <c r="F333" s="154"/>
      <c r="G333" s="154"/>
      <c r="H333" s="154"/>
      <c r="I333" s="154"/>
      <c r="J333" s="154">
        <v>25</v>
      </c>
      <c r="K333" s="144">
        <v>10</v>
      </c>
      <c r="L333" s="237"/>
      <c r="M333" s="130"/>
      <c r="N333" s="262"/>
      <c r="O333" s="71">
        <f>IF(J333=0,"",J333/I332)</f>
        <v>0.8928571428571429</v>
      </c>
      <c r="P333" s="68">
        <v>51</v>
      </c>
      <c r="Q333" s="71">
        <f t="shared" si="29"/>
        <v>0.96226415094339623</v>
      </c>
      <c r="R333" s="71">
        <f t="shared" si="30"/>
        <v>3.7735849056603765E-2</v>
      </c>
      <c r="T333" s="104"/>
    </row>
    <row r="334" spans="1:20" ht="15.75" customHeight="1" x14ac:dyDescent="0.25">
      <c r="A334" s="58">
        <v>1601</v>
      </c>
      <c r="B334" s="154"/>
      <c r="C334" s="154"/>
      <c r="D334" s="154"/>
      <c r="E334" s="154"/>
      <c r="F334" s="154"/>
      <c r="G334" s="154"/>
      <c r="H334" s="154"/>
      <c r="I334" s="154"/>
      <c r="J334" s="154">
        <v>26</v>
      </c>
      <c r="K334" s="144">
        <v>12</v>
      </c>
      <c r="L334" s="237"/>
      <c r="M334" s="130"/>
      <c r="N334" s="263"/>
      <c r="O334" s="105"/>
      <c r="P334" s="68">
        <v>36</v>
      </c>
      <c r="Q334" s="105"/>
      <c r="R334" s="253"/>
      <c r="T334" s="104"/>
    </row>
    <row r="335" spans="1:20" ht="15.75" customHeight="1" x14ac:dyDescent="0.25">
      <c r="A335" s="58">
        <v>1602</v>
      </c>
      <c r="B335" s="154"/>
      <c r="C335" s="154"/>
      <c r="D335" s="154"/>
      <c r="E335" s="154"/>
      <c r="F335" s="154"/>
      <c r="G335" s="154"/>
      <c r="H335" s="154"/>
      <c r="I335" s="154"/>
      <c r="J335" s="154">
        <v>18</v>
      </c>
      <c r="K335" s="144">
        <v>8</v>
      </c>
      <c r="L335" s="237"/>
      <c r="M335" s="130"/>
      <c r="N335" s="263"/>
      <c r="O335" s="247"/>
      <c r="P335" s="109">
        <v>25</v>
      </c>
      <c r="Q335" s="248"/>
      <c r="R335" s="247"/>
      <c r="T335" s="104"/>
    </row>
    <row r="336" spans="1:20" ht="15.75" customHeight="1" x14ac:dyDescent="0.25">
      <c r="A336" s="58">
        <v>1701</v>
      </c>
      <c r="B336" s="154"/>
      <c r="C336" s="154"/>
      <c r="D336" s="154"/>
      <c r="E336" s="154"/>
      <c r="F336" s="154"/>
      <c r="G336" s="154"/>
      <c r="H336" s="154"/>
      <c r="I336" s="154"/>
      <c r="J336" s="154">
        <v>12</v>
      </c>
      <c r="K336" s="144">
        <v>5</v>
      </c>
      <c r="L336" s="237"/>
      <c r="M336" s="130"/>
      <c r="N336" s="263"/>
      <c r="O336" s="247"/>
      <c r="P336" s="109">
        <v>14</v>
      </c>
      <c r="Q336" s="248"/>
      <c r="R336" s="247"/>
      <c r="T336" s="104"/>
    </row>
    <row r="337" spans="1:20" ht="15.75" customHeight="1" x14ac:dyDescent="0.25">
      <c r="A337" s="58">
        <v>1702</v>
      </c>
      <c r="B337" s="154"/>
      <c r="C337" s="154"/>
      <c r="D337" s="154"/>
      <c r="E337" s="154"/>
      <c r="F337" s="154"/>
      <c r="G337" s="154"/>
      <c r="H337" s="154"/>
      <c r="I337" s="154"/>
      <c r="J337" s="154">
        <v>5</v>
      </c>
      <c r="K337" s="144">
        <v>1</v>
      </c>
      <c r="L337" s="237"/>
      <c r="M337" s="130"/>
      <c r="N337" s="263"/>
      <c r="O337" s="247"/>
      <c r="P337" s="109">
        <v>6</v>
      </c>
      <c r="Q337" s="248"/>
      <c r="R337" s="247"/>
      <c r="T337" s="104"/>
    </row>
    <row r="338" spans="1:20" ht="15.75" customHeight="1" x14ac:dyDescent="0.25">
      <c r="A338" s="58">
        <v>1801</v>
      </c>
      <c r="B338" s="154"/>
      <c r="C338" s="154"/>
      <c r="D338" s="154"/>
      <c r="E338" s="154"/>
      <c r="F338" s="154"/>
      <c r="G338" s="154"/>
      <c r="H338" s="154"/>
      <c r="I338" s="154"/>
      <c r="J338" s="154">
        <v>2</v>
      </c>
      <c r="K338" s="144">
        <v>3</v>
      </c>
      <c r="L338" s="237"/>
      <c r="M338" s="130"/>
      <c r="N338" s="263"/>
      <c r="O338" s="129"/>
      <c r="P338" s="239"/>
      <c r="Q338" s="124"/>
      <c r="R338" s="247"/>
      <c r="T338" s="104"/>
    </row>
    <row r="339" spans="1:20" ht="15.75" customHeight="1" x14ac:dyDescent="0.25">
      <c r="A339" s="58">
        <v>1802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44"/>
      <c r="L339" s="237"/>
      <c r="M339" s="130"/>
      <c r="N339" s="263"/>
      <c r="O339" s="197" t="s">
        <v>83</v>
      </c>
      <c r="P339" s="82">
        <v>39</v>
      </c>
      <c r="Q339" s="83">
        <f>K342</f>
        <v>39</v>
      </c>
      <c r="R339" s="199" t="s">
        <v>11</v>
      </c>
      <c r="T339" s="104"/>
    </row>
    <row r="340" spans="1:20" ht="15.75" customHeight="1" x14ac:dyDescent="0.25">
      <c r="A340" s="58">
        <v>1901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44"/>
      <c r="L340" s="237"/>
      <c r="M340" s="130"/>
      <c r="N340" s="263"/>
      <c r="O340" s="198" t="s">
        <v>85</v>
      </c>
      <c r="P340" s="86">
        <f>IF(P339/B325=0,"",P339/B325)</f>
        <v>0.42391304347826086</v>
      </c>
      <c r="Q340" s="87">
        <f>IF(P339/Q339=0,"",P339/Q339)</f>
        <v>1</v>
      </c>
      <c r="R340" s="200" t="s">
        <v>86</v>
      </c>
      <c r="T340" s="104"/>
    </row>
    <row r="341" spans="1:20" ht="15.75" customHeight="1" x14ac:dyDescent="0.25">
      <c r="A341" s="58">
        <v>1902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44"/>
      <c r="L341" s="240"/>
      <c r="M341" s="264"/>
      <c r="N341" s="265"/>
      <c r="O341" s="90"/>
      <c r="P341" s="91"/>
      <c r="Q341" s="91"/>
      <c r="R341" s="113"/>
      <c r="T341" s="104"/>
    </row>
    <row r="342" spans="1:20" ht="18" customHeight="1" x14ac:dyDescent="0.25">
      <c r="A342" s="28"/>
      <c r="B342" s="297" t="s">
        <v>111</v>
      </c>
      <c r="C342" s="297"/>
      <c r="D342" s="297"/>
      <c r="E342" s="297"/>
      <c r="F342" s="297"/>
      <c r="G342" s="297"/>
      <c r="H342" s="297"/>
      <c r="I342" s="297"/>
      <c r="J342" s="297"/>
      <c r="K342" s="93">
        <f>SUM(K325:K338)</f>
        <v>39</v>
      </c>
      <c r="L342" s="267">
        <f>IF(SUM(K332:K333)=0,"",SUM(K332:K333)/B325)</f>
        <v>0.10869565217391304</v>
      </c>
      <c r="M342" s="94">
        <f>IF(K342=0,"",K342/B325)</f>
        <v>0.42391304347826086</v>
      </c>
      <c r="N342" s="94">
        <f>IF(K333=0,"",M342-L342)</f>
        <v>0.31521739130434784</v>
      </c>
      <c r="O342" s="3"/>
      <c r="P342" s="29"/>
      <c r="Q342" s="22"/>
      <c r="R342" s="3"/>
      <c r="T342" s="104"/>
    </row>
    <row r="343" spans="1:20" ht="12.75" customHeight="1" x14ac:dyDescent="0.2">
      <c r="L343" s="114"/>
      <c r="M343" s="3"/>
      <c r="O343" s="3"/>
    </row>
    <row r="344" spans="1:20" ht="12.75" customHeight="1" x14ac:dyDescent="0.2">
      <c r="L344" s="114"/>
      <c r="M344" s="3"/>
      <c r="O344" s="3"/>
    </row>
    <row r="345" spans="1:20" s="222" customFormat="1" ht="26.25" customHeight="1" x14ac:dyDescent="0.3">
      <c r="A345" s="215"/>
      <c r="B345" s="322" t="s">
        <v>99</v>
      </c>
      <c r="C345" s="322"/>
      <c r="D345" s="322"/>
      <c r="E345" s="322"/>
      <c r="F345" s="322"/>
      <c r="G345" s="322"/>
      <c r="H345" s="322"/>
      <c r="I345" s="322"/>
      <c r="J345" s="322"/>
      <c r="K345" s="57" t="s">
        <v>80</v>
      </c>
      <c r="L345" s="114"/>
      <c r="M345" s="3"/>
      <c r="N345" s="29"/>
      <c r="O345" s="3"/>
      <c r="P345" s="29"/>
      <c r="Q345" s="29"/>
      <c r="R345" s="29"/>
    </row>
    <row r="346" spans="1:20" ht="20.25" customHeight="1" x14ac:dyDescent="0.2">
      <c r="A346" s="319" t="s">
        <v>10</v>
      </c>
      <c r="B346" s="301" t="s">
        <v>100</v>
      </c>
      <c r="C346" s="302"/>
      <c r="D346" s="302"/>
      <c r="E346" s="302"/>
      <c r="F346" s="302"/>
      <c r="G346" s="302"/>
      <c r="H346" s="302"/>
      <c r="I346" s="302"/>
      <c r="J346" s="303"/>
      <c r="K346" s="304" t="s">
        <v>11</v>
      </c>
      <c r="L346" s="296" t="s">
        <v>3</v>
      </c>
      <c r="M346" s="296" t="s">
        <v>4</v>
      </c>
      <c r="N346" s="306" t="s">
        <v>5</v>
      </c>
      <c r="O346" s="296" t="s">
        <v>6</v>
      </c>
      <c r="P346" s="294" t="s">
        <v>7</v>
      </c>
      <c r="Q346" s="294" t="s">
        <v>8</v>
      </c>
      <c r="R346" s="296" t="s">
        <v>101</v>
      </c>
    </row>
    <row r="347" spans="1:20" ht="15.75" customHeight="1" x14ac:dyDescent="0.25">
      <c r="A347" s="320"/>
      <c r="B347" s="58" t="s">
        <v>102</v>
      </c>
      <c r="C347" s="58" t="s">
        <v>103</v>
      </c>
      <c r="D347" s="58" t="s">
        <v>104</v>
      </c>
      <c r="E347" s="58" t="s">
        <v>105</v>
      </c>
      <c r="F347" s="58" t="s">
        <v>106</v>
      </c>
      <c r="G347" s="58" t="s">
        <v>107</v>
      </c>
      <c r="H347" s="58" t="s">
        <v>108</v>
      </c>
      <c r="I347" s="58" t="s">
        <v>109</v>
      </c>
      <c r="J347" s="58" t="s">
        <v>110</v>
      </c>
      <c r="K347" s="295"/>
      <c r="L347" s="305"/>
      <c r="M347" s="295"/>
      <c r="N347" s="295"/>
      <c r="O347" s="295"/>
      <c r="P347" s="295"/>
      <c r="Q347" s="295"/>
      <c r="R347" s="295"/>
      <c r="T347" s="104"/>
    </row>
    <row r="348" spans="1:20" ht="15.75" customHeight="1" x14ac:dyDescent="0.25">
      <c r="A348" s="58">
        <v>1201</v>
      </c>
      <c r="B348" s="154">
        <v>104</v>
      </c>
      <c r="C348" s="154"/>
      <c r="D348" s="154"/>
      <c r="E348" s="154"/>
      <c r="F348" s="154"/>
      <c r="G348" s="154"/>
      <c r="H348" s="154"/>
      <c r="I348" s="154"/>
      <c r="J348" s="154"/>
      <c r="K348" s="144"/>
      <c r="L348" s="234"/>
      <c r="M348" s="261"/>
      <c r="N348" s="83"/>
      <c r="O348" s="243"/>
      <c r="P348" s="63">
        <f>B348</f>
        <v>104</v>
      </c>
      <c r="Q348" s="244"/>
      <c r="R348" s="243"/>
      <c r="T348" s="104"/>
    </row>
    <row r="349" spans="1:20" ht="15.75" customHeight="1" x14ac:dyDescent="0.25">
      <c r="A349" s="58">
        <v>1202</v>
      </c>
      <c r="B349" s="154"/>
      <c r="C349" s="154">
        <v>77</v>
      </c>
      <c r="D349" s="154"/>
      <c r="E349" s="154"/>
      <c r="F349" s="154"/>
      <c r="G349" s="154"/>
      <c r="H349" s="154"/>
      <c r="I349" s="154"/>
      <c r="J349" s="154"/>
      <c r="K349" s="144"/>
      <c r="L349" s="237"/>
      <c r="M349" s="130"/>
      <c r="N349" s="262"/>
      <c r="O349" s="67">
        <f>IF(C349=0,"",C349/B348)</f>
        <v>0.74038461538461542</v>
      </c>
      <c r="P349" s="68">
        <v>77</v>
      </c>
      <c r="Q349" s="245">
        <f t="shared" ref="Q349:Q356" si="31">IF(P349=0,"",P349/P348)</f>
        <v>0.74038461538461542</v>
      </c>
      <c r="R349" s="245">
        <f t="shared" ref="R349:R356" si="32">IF(P349=0,"",100%-Q349)</f>
        <v>0.25961538461538458</v>
      </c>
      <c r="T349" s="104"/>
    </row>
    <row r="350" spans="1:20" ht="15.75" customHeight="1" x14ac:dyDescent="0.25">
      <c r="A350" s="58">
        <v>1301</v>
      </c>
      <c r="B350" s="154"/>
      <c r="C350" s="154"/>
      <c r="D350" s="154">
        <v>67</v>
      </c>
      <c r="E350" s="154"/>
      <c r="F350" s="154"/>
      <c r="G350" s="154"/>
      <c r="H350" s="154"/>
      <c r="I350" s="154"/>
      <c r="J350" s="154"/>
      <c r="K350" s="144"/>
      <c r="L350" s="237"/>
      <c r="M350" s="130"/>
      <c r="N350" s="262"/>
      <c r="O350" s="67">
        <f>IF(D350=0,"",D350/C349)</f>
        <v>0.87012987012987009</v>
      </c>
      <c r="P350" s="68">
        <v>76</v>
      </c>
      <c r="Q350" s="245">
        <f t="shared" si="31"/>
        <v>0.98701298701298701</v>
      </c>
      <c r="R350" s="245">
        <f t="shared" si="32"/>
        <v>1.2987012987012991E-2</v>
      </c>
      <c r="T350" s="70">
        <f>P350/P348</f>
        <v>0.73076923076923073</v>
      </c>
    </row>
    <row r="351" spans="1:20" ht="15.75" customHeight="1" x14ac:dyDescent="0.25">
      <c r="A351" s="58">
        <v>1302</v>
      </c>
      <c r="B351" s="154"/>
      <c r="C351" s="154"/>
      <c r="D351" s="154"/>
      <c r="E351" s="154">
        <v>51</v>
      </c>
      <c r="F351" s="154"/>
      <c r="G351" s="154"/>
      <c r="H351" s="154"/>
      <c r="I351" s="154"/>
      <c r="J351" s="154"/>
      <c r="K351" s="144"/>
      <c r="L351" s="237"/>
      <c r="M351" s="130"/>
      <c r="N351" s="262"/>
      <c r="O351" s="67">
        <f>IF(E351=0,"",E351/D350)</f>
        <v>0.76119402985074625</v>
      </c>
      <c r="P351" s="68">
        <v>71</v>
      </c>
      <c r="Q351" s="245">
        <f t="shared" si="31"/>
        <v>0.93421052631578949</v>
      </c>
      <c r="R351" s="245">
        <f t="shared" si="32"/>
        <v>6.5789473684210509E-2</v>
      </c>
      <c r="T351" s="104"/>
    </row>
    <row r="352" spans="1:20" ht="15.75" customHeight="1" x14ac:dyDescent="0.25">
      <c r="A352" s="58">
        <v>1401</v>
      </c>
      <c r="B352" s="154"/>
      <c r="C352" s="154"/>
      <c r="D352" s="154"/>
      <c r="E352" s="154"/>
      <c r="F352" s="154">
        <v>51</v>
      </c>
      <c r="G352" s="154"/>
      <c r="H352" s="154"/>
      <c r="I352" s="154"/>
      <c r="J352" s="154"/>
      <c r="K352" s="144"/>
      <c r="L352" s="237"/>
      <c r="M352" s="130"/>
      <c r="N352" s="262"/>
      <c r="O352" s="67">
        <f>IF(F352=0,"",F352/E351)</f>
        <v>1</v>
      </c>
      <c r="P352" s="68">
        <v>69</v>
      </c>
      <c r="Q352" s="245">
        <f t="shared" si="31"/>
        <v>0.971830985915493</v>
      </c>
      <c r="R352" s="245">
        <f t="shared" si="32"/>
        <v>2.8169014084507005E-2</v>
      </c>
      <c r="T352" s="104"/>
    </row>
    <row r="353" spans="1:20" ht="15.75" customHeight="1" x14ac:dyDescent="0.25">
      <c r="A353" s="58">
        <v>1402</v>
      </c>
      <c r="B353" s="154"/>
      <c r="C353" s="154"/>
      <c r="D353" s="154"/>
      <c r="E353" s="154"/>
      <c r="F353" s="154"/>
      <c r="G353" s="154">
        <v>41</v>
      </c>
      <c r="H353" s="154"/>
      <c r="I353" s="154"/>
      <c r="J353" s="154"/>
      <c r="K353" s="144"/>
      <c r="L353" s="237"/>
      <c r="M353" s="130"/>
      <c r="N353" s="262"/>
      <c r="O353" s="67">
        <f>IF(G353=0,"",G353/F352)</f>
        <v>0.80392156862745101</v>
      </c>
      <c r="P353" s="68">
        <v>66</v>
      </c>
      <c r="Q353" s="245">
        <f t="shared" si="31"/>
        <v>0.95652173913043481</v>
      </c>
      <c r="R353" s="245">
        <f t="shared" si="32"/>
        <v>4.3478260869565188E-2</v>
      </c>
      <c r="T353" s="104"/>
    </row>
    <row r="354" spans="1:20" ht="15.75" customHeight="1" x14ac:dyDescent="0.25">
      <c r="A354" s="58">
        <v>1501</v>
      </c>
      <c r="B354" s="154"/>
      <c r="C354" s="154"/>
      <c r="D354" s="154"/>
      <c r="E354" s="154"/>
      <c r="F354" s="154"/>
      <c r="G354" s="154"/>
      <c r="H354" s="154">
        <v>35</v>
      </c>
      <c r="I354" s="154"/>
      <c r="J354" s="154"/>
      <c r="K354" s="144"/>
      <c r="L354" s="237"/>
      <c r="M354" s="130"/>
      <c r="N354" s="262"/>
      <c r="O354" s="67">
        <f>IF(H354=0,"",H354/G353)</f>
        <v>0.85365853658536583</v>
      </c>
      <c r="P354" s="68">
        <v>65</v>
      </c>
      <c r="Q354" s="245">
        <f t="shared" si="31"/>
        <v>0.98484848484848486</v>
      </c>
      <c r="R354" s="245">
        <f t="shared" si="32"/>
        <v>1.5151515151515138E-2</v>
      </c>
      <c r="T354" s="104"/>
    </row>
    <row r="355" spans="1:20" ht="15.75" customHeight="1" x14ac:dyDescent="0.25">
      <c r="A355" s="58">
        <v>1502</v>
      </c>
      <c r="B355" s="154"/>
      <c r="C355" s="154"/>
      <c r="D355" s="154"/>
      <c r="E355" s="154"/>
      <c r="F355" s="154"/>
      <c r="G355" s="154"/>
      <c r="H355" s="154"/>
      <c r="I355" s="154">
        <v>26</v>
      </c>
      <c r="J355" s="154"/>
      <c r="K355" s="144"/>
      <c r="L355" s="237"/>
      <c r="M355" s="130"/>
      <c r="N355" s="262"/>
      <c r="O355" s="67">
        <f>IF(I355=0,"",I355/H354)</f>
        <v>0.74285714285714288</v>
      </c>
      <c r="P355" s="68">
        <v>63</v>
      </c>
      <c r="Q355" s="245">
        <f t="shared" si="31"/>
        <v>0.96923076923076923</v>
      </c>
      <c r="R355" s="245">
        <f t="shared" si="32"/>
        <v>3.0769230769230771E-2</v>
      </c>
      <c r="T355" s="104"/>
    </row>
    <row r="356" spans="1:20" ht="15.75" customHeight="1" x14ac:dyDescent="0.25">
      <c r="A356" s="58">
        <v>1601</v>
      </c>
      <c r="B356" s="154"/>
      <c r="C356" s="154"/>
      <c r="D356" s="154"/>
      <c r="E356" s="154"/>
      <c r="F356" s="154"/>
      <c r="G356" s="154"/>
      <c r="H356" s="154"/>
      <c r="I356" s="154"/>
      <c r="J356" s="154">
        <v>26</v>
      </c>
      <c r="K356" s="144">
        <v>9</v>
      </c>
      <c r="L356" s="237"/>
      <c r="M356" s="130"/>
      <c r="N356" s="262"/>
      <c r="O356" s="71">
        <f>IF(J356=0,"",J356/I355)</f>
        <v>1</v>
      </c>
      <c r="P356" s="68">
        <v>60</v>
      </c>
      <c r="Q356" s="71">
        <f t="shared" si="31"/>
        <v>0.95238095238095233</v>
      </c>
      <c r="R356" s="71">
        <f t="shared" si="32"/>
        <v>4.7619047619047672E-2</v>
      </c>
      <c r="T356" s="104"/>
    </row>
    <row r="357" spans="1:20" ht="15.75" customHeight="1" x14ac:dyDescent="0.25">
      <c r="A357" s="58">
        <v>1602</v>
      </c>
      <c r="B357" s="154"/>
      <c r="C357" s="154"/>
      <c r="D357" s="154"/>
      <c r="E357" s="154"/>
      <c r="F357" s="154"/>
      <c r="G357" s="154"/>
      <c r="H357" s="154"/>
      <c r="I357" s="154"/>
      <c r="J357" s="154">
        <v>36</v>
      </c>
      <c r="K357" s="144">
        <v>9</v>
      </c>
      <c r="L357" s="237"/>
      <c r="M357" s="130"/>
      <c r="N357" s="263"/>
      <c r="O357" s="105"/>
      <c r="P357" s="68">
        <v>48</v>
      </c>
      <c r="Q357" s="105"/>
      <c r="R357" s="253"/>
      <c r="T357" s="104"/>
    </row>
    <row r="358" spans="1:20" ht="15.75" customHeight="1" x14ac:dyDescent="0.25">
      <c r="A358" s="58">
        <v>1701</v>
      </c>
      <c r="B358" s="154"/>
      <c r="C358" s="154"/>
      <c r="D358" s="154"/>
      <c r="E358" s="154"/>
      <c r="F358" s="154"/>
      <c r="G358" s="154"/>
      <c r="H358" s="154"/>
      <c r="I358" s="154"/>
      <c r="J358" s="154">
        <v>33</v>
      </c>
      <c r="K358" s="144">
        <v>16</v>
      </c>
      <c r="L358" s="237"/>
      <c r="M358" s="130"/>
      <c r="N358" s="263"/>
      <c r="O358" s="247"/>
      <c r="P358" s="109">
        <v>40</v>
      </c>
      <c r="Q358" s="248"/>
      <c r="R358" s="247"/>
      <c r="T358" s="104"/>
    </row>
    <row r="359" spans="1:20" ht="15.75" customHeight="1" x14ac:dyDescent="0.25">
      <c r="A359" s="58">
        <v>1702</v>
      </c>
      <c r="B359" s="154"/>
      <c r="C359" s="154"/>
      <c r="D359" s="154"/>
      <c r="E359" s="154"/>
      <c r="F359" s="154"/>
      <c r="G359" s="154"/>
      <c r="H359" s="154"/>
      <c r="I359" s="154"/>
      <c r="J359" s="154">
        <v>13</v>
      </c>
      <c r="K359" s="144">
        <v>8</v>
      </c>
      <c r="L359" s="237"/>
      <c r="M359" s="130"/>
      <c r="N359" s="263"/>
      <c r="O359" s="247"/>
      <c r="P359" s="109">
        <v>20</v>
      </c>
      <c r="Q359" s="248"/>
      <c r="R359" s="247"/>
      <c r="T359" s="104"/>
    </row>
    <row r="360" spans="1:20" ht="15.75" customHeight="1" x14ac:dyDescent="0.25">
      <c r="A360" s="58">
        <v>1801</v>
      </c>
      <c r="B360" s="154"/>
      <c r="C360" s="154"/>
      <c r="D360" s="154"/>
      <c r="E360" s="154"/>
      <c r="F360" s="154"/>
      <c r="G360" s="154"/>
      <c r="H360" s="154"/>
      <c r="I360" s="154"/>
      <c r="J360" s="154">
        <v>6</v>
      </c>
      <c r="K360" s="144">
        <v>6</v>
      </c>
      <c r="L360" s="237"/>
      <c r="M360" s="130"/>
      <c r="N360" s="263"/>
      <c r="O360" s="247"/>
      <c r="P360" s="202">
        <v>12</v>
      </c>
      <c r="Q360" s="248"/>
      <c r="R360" s="247"/>
      <c r="T360" s="104"/>
    </row>
    <row r="361" spans="1:20" ht="15.75" customHeight="1" x14ac:dyDescent="0.25">
      <c r="A361" s="58">
        <v>1802</v>
      </c>
      <c r="B361" s="154"/>
      <c r="C361" s="154"/>
      <c r="D361" s="154"/>
      <c r="E361" s="154"/>
      <c r="F361" s="154"/>
      <c r="G361" s="154"/>
      <c r="H361" s="154"/>
      <c r="I361" s="154"/>
      <c r="J361" s="154">
        <v>3</v>
      </c>
      <c r="K361" s="144">
        <v>2</v>
      </c>
      <c r="L361" s="237"/>
      <c r="M361" s="130"/>
      <c r="N361" s="263"/>
      <c r="O361" s="129"/>
      <c r="P361" s="204">
        <v>6</v>
      </c>
      <c r="Q361" s="124"/>
      <c r="R361" s="247"/>
      <c r="T361" s="104"/>
    </row>
    <row r="362" spans="1:20" ht="15.75" customHeight="1" x14ac:dyDescent="0.25">
      <c r="A362" s="58">
        <v>1901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44"/>
      <c r="L362" s="237"/>
      <c r="M362" s="130"/>
      <c r="N362" s="263"/>
      <c r="O362" s="197" t="s">
        <v>83</v>
      </c>
      <c r="P362" s="203">
        <v>50</v>
      </c>
      <c r="Q362" s="83">
        <f>K365</f>
        <v>50</v>
      </c>
      <c r="R362" s="199" t="s">
        <v>11</v>
      </c>
      <c r="T362" s="104"/>
    </row>
    <row r="363" spans="1:20" ht="15.75" customHeight="1" x14ac:dyDescent="0.25">
      <c r="A363" s="58">
        <v>1902</v>
      </c>
      <c r="B363" s="154"/>
      <c r="C363" s="154"/>
      <c r="D363" s="154"/>
      <c r="E363" s="154"/>
      <c r="F363" s="154"/>
      <c r="G363" s="154"/>
      <c r="H363" s="154"/>
      <c r="I363" s="154"/>
      <c r="J363" s="154"/>
      <c r="K363" s="144"/>
      <c r="L363" s="237"/>
      <c r="M363" s="130"/>
      <c r="N363" s="263"/>
      <c r="O363" s="198" t="s">
        <v>85</v>
      </c>
      <c r="P363" s="86">
        <f>IF(P362/B348=0,"",P362/B348)</f>
        <v>0.48076923076923078</v>
      </c>
      <c r="Q363" s="87">
        <f>IF(P362/Q362=0,"",P362/Q362)</f>
        <v>1</v>
      </c>
      <c r="R363" s="200" t="s">
        <v>86</v>
      </c>
      <c r="T363" s="104"/>
    </row>
    <row r="364" spans="1:20" ht="15.75" customHeight="1" x14ac:dyDescent="0.25">
      <c r="A364" s="58">
        <v>2001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44"/>
      <c r="L364" s="240"/>
      <c r="M364" s="264"/>
      <c r="N364" s="265"/>
      <c r="O364" s="90"/>
      <c r="P364" s="91"/>
      <c r="Q364" s="91"/>
      <c r="R364" s="113"/>
      <c r="T364" s="104"/>
    </row>
    <row r="365" spans="1:20" ht="18" customHeight="1" x14ac:dyDescent="0.25">
      <c r="A365" s="28"/>
      <c r="B365" s="297" t="s">
        <v>111</v>
      </c>
      <c r="C365" s="297"/>
      <c r="D365" s="297"/>
      <c r="E365" s="297"/>
      <c r="F365" s="297"/>
      <c r="G365" s="297"/>
      <c r="H365" s="297"/>
      <c r="I365" s="297"/>
      <c r="J365" s="297"/>
      <c r="K365" s="93">
        <f>SUM(K348:K361)</f>
        <v>50</v>
      </c>
      <c r="L365" s="267">
        <f>IF(SUM(K355:K356)=0,"",SUM(K355:K356)/B348)</f>
        <v>8.6538461538461536E-2</v>
      </c>
      <c r="M365" s="94">
        <f>IF(K365=0,"",K365/B348)</f>
        <v>0.48076923076923078</v>
      </c>
      <c r="N365" s="94">
        <f>IF(K356=0,"",M365-L365)</f>
        <v>0.39423076923076927</v>
      </c>
      <c r="O365" s="3"/>
      <c r="P365" s="29"/>
      <c r="Q365" s="22"/>
      <c r="R365" s="3"/>
      <c r="T365" s="104"/>
    </row>
    <row r="366" spans="1:20" ht="12.75" customHeight="1" x14ac:dyDescent="0.2">
      <c r="L366" s="114"/>
      <c r="M366" s="3"/>
      <c r="N366" s="3"/>
      <c r="O366" s="3"/>
    </row>
    <row r="367" spans="1:20" ht="12.75" customHeight="1" x14ac:dyDescent="0.2">
      <c r="L367" s="114"/>
      <c r="M367" s="3"/>
      <c r="N367" s="3"/>
      <c r="O367" s="3"/>
    </row>
    <row r="368" spans="1:20" s="222" customFormat="1" ht="26.25" customHeight="1" x14ac:dyDescent="0.3">
      <c r="A368" s="215"/>
      <c r="B368" s="322" t="s">
        <v>99</v>
      </c>
      <c r="C368" s="322"/>
      <c r="D368" s="322"/>
      <c r="E368" s="322"/>
      <c r="F368" s="322"/>
      <c r="G368" s="322"/>
      <c r="H368" s="322"/>
      <c r="I368" s="322"/>
      <c r="J368" s="322"/>
      <c r="K368" s="57" t="s">
        <v>84</v>
      </c>
      <c r="L368" s="114"/>
      <c r="M368" s="3"/>
      <c r="N368" s="29"/>
      <c r="O368" s="3"/>
      <c r="P368" s="29"/>
      <c r="Q368" s="29"/>
      <c r="R368" s="29"/>
    </row>
    <row r="369" spans="1:20" ht="20.25" customHeight="1" x14ac:dyDescent="0.2">
      <c r="A369" s="319" t="s">
        <v>10</v>
      </c>
      <c r="B369" s="301" t="s">
        <v>100</v>
      </c>
      <c r="C369" s="302"/>
      <c r="D369" s="302"/>
      <c r="E369" s="302"/>
      <c r="F369" s="302"/>
      <c r="G369" s="302"/>
      <c r="H369" s="302"/>
      <c r="I369" s="302"/>
      <c r="J369" s="303"/>
      <c r="K369" s="304" t="s">
        <v>11</v>
      </c>
      <c r="L369" s="296" t="s">
        <v>3</v>
      </c>
      <c r="M369" s="296" t="s">
        <v>4</v>
      </c>
      <c r="N369" s="306" t="s">
        <v>5</v>
      </c>
      <c r="O369" s="296" t="s">
        <v>6</v>
      </c>
      <c r="P369" s="294" t="s">
        <v>7</v>
      </c>
      <c r="Q369" s="294" t="s">
        <v>8</v>
      </c>
      <c r="R369" s="296" t="s">
        <v>101</v>
      </c>
    </row>
    <row r="370" spans="1:20" ht="15.75" customHeight="1" x14ac:dyDescent="0.25">
      <c r="A370" s="320"/>
      <c r="B370" s="58" t="s">
        <v>102</v>
      </c>
      <c r="C370" s="58" t="s">
        <v>103</v>
      </c>
      <c r="D370" s="58" t="s">
        <v>104</v>
      </c>
      <c r="E370" s="58" t="s">
        <v>105</v>
      </c>
      <c r="F370" s="58" t="s">
        <v>106</v>
      </c>
      <c r="G370" s="58" t="s">
        <v>107</v>
      </c>
      <c r="H370" s="58" t="s">
        <v>108</v>
      </c>
      <c r="I370" s="58" t="s">
        <v>109</v>
      </c>
      <c r="J370" s="58" t="s">
        <v>110</v>
      </c>
      <c r="K370" s="295"/>
      <c r="L370" s="305"/>
      <c r="M370" s="295"/>
      <c r="N370" s="295"/>
      <c r="O370" s="295"/>
      <c r="P370" s="295"/>
      <c r="Q370" s="295"/>
      <c r="R370" s="295"/>
      <c r="T370" s="104"/>
    </row>
    <row r="371" spans="1:20" ht="15.75" customHeight="1" x14ac:dyDescent="0.25">
      <c r="A371" s="58">
        <v>1202</v>
      </c>
      <c r="B371" s="154">
        <v>98</v>
      </c>
      <c r="C371" s="154"/>
      <c r="D371" s="154"/>
      <c r="E371" s="154"/>
      <c r="F371" s="154"/>
      <c r="G371" s="154"/>
      <c r="H371" s="154"/>
      <c r="I371" s="154"/>
      <c r="J371" s="154"/>
      <c r="K371" s="144"/>
      <c r="L371" s="234"/>
      <c r="M371" s="235"/>
      <c r="N371" s="236"/>
      <c r="O371" s="99"/>
      <c r="P371" s="63">
        <f>B371</f>
        <v>98</v>
      </c>
      <c r="Q371" s="100"/>
      <c r="R371" s="99"/>
      <c r="T371" s="104"/>
    </row>
    <row r="372" spans="1:20" ht="15.75" customHeight="1" x14ac:dyDescent="0.25">
      <c r="A372" s="58">
        <v>1301</v>
      </c>
      <c r="B372" s="154"/>
      <c r="C372" s="154">
        <v>87</v>
      </c>
      <c r="D372" s="154"/>
      <c r="E372" s="154"/>
      <c r="F372" s="154"/>
      <c r="G372" s="154"/>
      <c r="H372" s="154"/>
      <c r="I372" s="154"/>
      <c r="J372" s="154"/>
      <c r="K372" s="144"/>
      <c r="L372" s="237"/>
      <c r="M372" s="129"/>
      <c r="N372" s="238"/>
      <c r="O372" s="67">
        <f>IF(C372=0,"",C372/B371)</f>
        <v>0.88775510204081631</v>
      </c>
      <c r="P372" s="68">
        <v>87</v>
      </c>
      <c r="Q372" s="69">
        <f t="shared" ref="Q372:Q379" si="33">IF(P372=0,"",P372/P371)</f>
        <v>0.88775510204081631</v>
      </c>
      <c r="R372" s="69">
        <f t="shared" ref="R372:R379" si="34">IF(P372=0,"",100%-Q372)</f>
        <v>0.11224489795918369</v>
      </c>
      <c r="T372" s="104"/>
    </row>
    <row r="373" spans="1:20" ht="15.75" customHeight="1" x14ac:dyDescent="0.25">
      <c r="A373" s="58">
        <v>1302</v>
      </c>
      <c r="B373" s="154"/>
      <c r="C373" s="154"/>
      <c r="D373" s="154">
        <v>70</v>
      </c>
      <c r="E373" s="154"/>
      <c r="F373" s="154"/>
      <c r="G373" s="154"/>
      <c r="H373" s="154"/>
      <c r="I373" s="154"/>
      <c r="J373" s="154"/>
      <c r="K373" s="144"/>
      <c r="L373" s="237"/>
      <c r="M373" s="129"/>
      <c r="N373" s="238"/>
      <c r="O373" s="67">
        <f>IF(D373=0,"",D373/C372)</f>
        <v>0.8045977011494253</v>
      </c>
      <c r="P373" s="68">
        <v>82</v>
      </c>
      <c r="Q373" s="69">
        <f t="shared" si="33"/>
        <v>0.94252873563218387</v>
      </c>
      <c r="R373" s="69">
        <f t="shared" si="34"/>
        <v>5.7471264367816133E-2</v>
      </c>
      <c r="T373" s="70">
        <f>P373/P371</f>
        <v>0.83673469387755106</v>
      </c>
    </row>
    <row r="374" spans="1:20" ht="15.75" customHeight="1" x14ac:dyDescent="0.25">
      <c r="A374" s="58">
        <v>1401</v>
      </c>
      <c r="B374" s="154"/>
      <c r="C374" s="154"/>
      <c r="D374" s="154"/>
      <c r="E374" s="154">
        <v>64</v>
      </c>
      <c r="F374" s="154"/>
      <c r="G374" s="154"/>
      <c r="H374" s="154"/>
      <c r="I374" s="154"/>
      <c r="J374" s="154"/>
      <c r="K374" s="144"/>
      <c r="L374" s="237"/>
      <c r="M374" s="129"/>
      <c r="N374" s="238"/>
      <c r="O374" s="67">
        <f>IF(E374=0,"",E374/D373)</f>
        <v>0.91428571428571426</v>
      </c>
      <c r="P374" s="68">
        <v>76</v>
      </c>
      <c r="Q374" s="69">
        <f t="shared" si="33"/>
        <v>0.92682926829268297</v>
      </c>
      <c r="R374" s="69">
        <f t="shared" si="34"/>
        <v>7.3170731707317027E-2</v>
      </c>
      <c r="T374" s="104"/>
    </row>
    <row r="375" spans="1:20" ht="15.75" customHeight="1" x14ac:dyDescent="0.25">
      <c r="A375" s="58">
        <v>1402</v>
      </c>
      <c r="B375" s="154"/>
      <c r="C375" s="154"/>
      <c r="D375" s="154"/>
      <c r="E375" s="154"/>
      <c r="F375" s="154">
        <v>50</v>
      </c>
      <c r="G375" s="154"/>
      <c r="H375" s="154"/>
      <c r="I375" s="154"/>
      <c r="J375" s="154"/>
      <c r="K375" s="144"/>
      <c r="L375" s="237"/>
      <c r="M375" s="129"/>
      <c r="N375" s="238"/>
      <c r="O375" s="67">
        <f>IF(F375=0,"",F375/E374)</f>
        <v>0.78125</v>
      </c>
      <c r="P375" s="68">
        <v>73</v>
      </c>
      <c r="Q375" s="69">
        <f t="shared" si="33"/>
        <v>0.96052631578947367</v>
      </c>
      <c r="R375" s="69">
        <f t="shared" si="34"/>
        <v>3.9473684210526327E-2</v>
      </c>
      <c r="T375" s="104"/>
    </row>
    <row r="376" spans="1:20" ht="15.75" customHeight="1" x14ac:dyDescent="0.25">
      <c r="A376" s="58">
        <v>1501</v>
      </c>
      <c r="B376" s="154"/>
      <c r="C376" s="154"/>
      <c r="D376" s="154"/>
      <c r="E376" s="154"/>
      <c r="F376" s="154"/>
      <c r="G376" s="154">
        <v>47</v>
      </c>
      <c r="H376" s="154"/>
      <c r="I376" s="154"/>
      <c r="J376" s="154"/>
      <c r="K376" s="144"/>
      <c r="L376" s="237"/>
      <c r="M376" s="129"/>
      <c r="N376" s="238"/>
      <c r="O376" s="67">
        <f>IF(G376=0,"",G376/F375)</f>
        <v>0.94</v>
      </c>
      <c r="P376" s="68">
        <v>69</v>
      </c>
      <c r="Q376" s="69">
        <f t="shared" si="33"/>
        <v>0.9452054794520548</v>
      </c>
      <c r="R376" s="69">
        <f t="shared" si="34"/>
        <v>5.4794520547945202E-2</v>
      </c>
      <c r="T376" s="104"/>
    </row>
    <row r="377" spans="1:20" ht="15.75" customHeight="1" x14ac:dyDescent="0.25">
      <c r="A377" s="58">
        <v>1502</v>
      </c>
      <c r="B377" s="154"/>
      <c r="C377" s="154"/>
      <c r="D377" s="154"/>
      <c r="E377" s="154"/>
      <c r="F377" s="154"/>
      <c r="G377" s="154"/>
      <c r="H377" s="154">
        <v>38</v>
      </c>
      <c r="I377" s="154"/>
      <c r="J377" s="154"/>
      <c r="K377" s="144"/>
      <c r="L377" s="237"/>
      <c r="M377" s="129"/>
      <c r="N377" s="238"/>
      <c r="O377" s="67">
        <f>IF(H377=0,"",H377/G376)</f>
        <v>0.80851063829787229</v>
      </c>
      <c r="P377" s="68">
        <v>66</v>
      </c>
      <c r="Q377" s="69">
        <f t="shared" si="33"/>
        <v>0.95652173913043481</v>
      </c>
      <c r="R377" s="69">
        <f t="shared" si="34"/>
        <v>4.3478260869565188E-2</v>
      </c>
      <c r="T377" s="104"/>
    </row>
    <row r="378" spans="1:20" ht="15.75" customHeight="1" x14ac:dyDescent="0.25">
      <c r="A378" s="58">
        <v>1601</v>
      </c>
      <c r="B378" s="154"/>
      <c r="C378" s="154"/>
      <c r="D378" s="154"/>
      <c r="E378" s="154"/>
      <c r="F378" s="154"/>
      <c r="G378" s="154"/>
      <c r="H378" s="154"/>
      <c r="I378" s="154">
        <v>38</v>
      </c>
      <c r="J378" s="154"/>
      <c r="K378" s="144"/>
      <c r="L378" s="237"/>
      <c r="M378" s="129"/>
      <c r="N378" s="238"/>
      <c r="O378" s="67">
        <f>IF(I378=0,"",I378/H377)</f>
        <v>1</v>
      </c>
      <c r="P378" s="68">
        <v>63</v>
      </c>
      <c r="Q378" s="69">
        <f t="shared" si="33"/>
        <v>0.95454545454545459</v>
      </c>
      <c r="R378" s="69">
        <f t="shared" si="34"/>
        <v>4.5454545454545414E-2</v>
      </c>
      <c r="T378" s="104"/>
    </row>
    <row r="379" spans="1:20" ht="15.75" customHeight="1" x14ac:dyDescent="0.25">
      <c r="A379" s="58">
        <v>1602</v>
      </c>
      <c r="B379" s="154"/>
      <c r="C379" s="154"/>
      <c r="D379" s="154"/>
      <c r="E379" s="154"/>
      <c r="F379" s="154"/>
      <c r="G379" s="154"/>
      <c r="H379" s="154"/>
      <c r="I379" s="154"/>
      <c r="J379" s="154">
        <v>35</v>
      </c>
      <c r="K379" s="144">
        <v>11</v>
      </c>
      <c r="L379" s="237"/>
      <c r="M379" s="129"/>
      <c r="N379" s="238"/>
      <c r="O379" s="71">
        <f>IF(J379=0,"",J379/I378)</f>
        <v>0.92105263157894735</v>
      </c>
      <c r="P379" s="68">
        <v>60</v>
      </c>
      <c r="Q379" s="72">
        <f t="shared" si="33"/>
        <v>0.95238095238095233</v>
      </c>
      <c r="R379" s="72">
        <f t="shared" si="34"/>
        <v>4.7619047619047672E-2</v>
      </c>
      <c r="T379" s="104"/>
    </row>
    <row r="380" spans="1:20" ht="15.75" customHeight="1" x14ac:dyDescent="0.25">
      <c r="A380" s="58">
        <v>1701</v>
      </c>
      <c r="B380" s="154"/>
      <c r="C380" s="154"/>
      <c r="D380" s="154"/>
      <c r="E380" s="154"/>
      <c r="F380" s="154"/>
      <c r="G380" s="154"/>
      <c r="H380" s="154"/>
      <c r="I380" s="154"/>
      <c r="J380" s="154">
        <v>39</v>
      </c>
      <c r="K380" s="144">
        <v>22</v>
      </c>
      <c r="L380" s="237"/>
      <c r="M380" s="129"/>
      <c r="N380" s="239"/>
      <c r="O380" s="105"/>
      <c r="P380" s="68">
        <v>47</v>
      </c>
      <c r="Q380" s="106"/>
      <c r="R380" s="107"/>
      <c r="T380" s="104"/>
    </row>
    <row r="381" spans="1:20" ht="15.75" customHeight="1" x14ac:dyDescent="0.25">
      <c r="A381" s="58">
        <v>1702</v>
      </c>
      <c r="B381" s="154"/>
      <c r="C381" s="154"/>
      <c r="D381" s="154"/>
      <c r="E381" s="154"/>
      <c r="F381" s="154"/>
      <c r="G381" s="154"/>
      <c r="H381" s="154"/>
      <c r="I381" s="154"/>
      <c r="J381" s="154">
        <v>20</v>
      </c>
      <c r="K381" s="144">
        <v>9</v>
      </c>
      <c r="L381" s="237"/>
      <c r="M381" s="129"/>
      <c r="N381" s="239"/>
      <c r="O381" s="108"/>
      <c r="P381" s="109">
        <v>24</v>
      </c>
      <c r="Q381" s="110"/>
      <c r="R381" s="108"/>
      <c r="T381" s="104"/>
    </row>
    <row r="382" spans="1:20" ht="15.75" customHeight="1" x14ac:dyDescent="0.25">
      <c r="A382" s="58">
        <v>1801</v>
      </c>
      <c r="B382" s="154"/>
      <c r="C382" s="154"/>
      <c r="D382" s="154"/>
      <c r="E382" s="154"/>
      <c r="F382" s="154"/>
      <c r="G382" s="154"/>
      <c r="H382" s="154"/>
      <c r="I382" s="154"/>
      <c r="J382" s="154">
        <v>10</v>
      </c>
      <c r="K382" s="144">
        <v>5</v>
      </c>
      <c r="L382" s="237"/>
      <c r="M382" s="129"/>
      <c r="N382" s="239"/>
      <c r="O382" s="108"/>
      <c r="P382" s="109">
        <v>14</v>
      </c>
      <c r="Q382" s="110"/>
      <c r="R382" s="108"/>
      <c r="T382" s="104"/>
    </row>
    <row r="383" spans="1:20" ht="15.75" customHeight="1" x14ac:dyDescent="0.25">
      <c r="A383" s="58">
        <v>1802</v>
      </c>
      <c r="B383" s="154"/>
      <c r="C383" s="154"/>
      <c r="D383" s="154"/>
      <c r="E383" s="154"/>
      <c r="F383" s="154"/>
      <c r="G383" s="154"/>
      <c r="H383" s="154"/>
      <c r="I383" s="154"/>
      <c r="J383" s="154">
        <v>6</v>
      </c>
      <c r="K383" s="144">
        <v>4</v>
      </c>
      <c r="L383" s="237"/>
      <c r="M383" s="129"/>
      <c r="N383" s="239"/>
      <c r="O383" s="108"/>
      <c r="P383" s="202">
        <v>8</v>
      </c>
      <c r="Q383" s="110"/>
      <c r="R383" s="108"/>
      <c r="T383" s="104"/>
    </row>
    <row r="384" spans="1:20" ht="15.75" customHeight="1" x14ac:dyDescent="0.25">
      <c r="A384" s="58">
        <v>1901</v>
      </c>
      <c r="B384" s="154"/>
      <c r="C384" s="154"/>
      <c r="D384" s="154"/>
      <c r="E384" s="154"/>
      <c r="F384" s="154"/>
      <c r="G384" s="154"/>
      <c r="H384" s="154"/>
      <c r="I384" s="154"/>
      <c r="J384" s="154">
        <v>1</v>
      </c>
      <c r="K384" s="144">
        <v>1</v>
      </c>
      <c r="L384" s="237"/>
      <c r="M384" s="129"/>
      <c r="N384" s="239"/>
      <c r="O384" s="102"/>
      <c r="P384" s="204">
        <v>1</v>
      </c>
      <c r="Q384" s="146"/>
      <c r="R384" s="108"/>
      <c r="T384" s="104"/>
    </row>
    <row r="385" spans="1:20" ht="15.75" customHeight="1" x14ac:dyDescent="0.25">
      <c r="A385" s="58">
        <v>1902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44"/>
      <c r="L385" s="237"/>
      <c r="M385" s="129"/>
      <c r="N385" s="239"/>
      <c r="O385" s="197" t="s">
        <v>83</v>
      </c>
      <c r="P385" s="203">
        <v>50</v>
      </c>
      <c r="Q385" s="83">
        <f>K388</f>
        <v>52</v>
      </c>
      <c r="R385" s="199" t="s">
        <v>11</v>
      </c>
      <c r="T385" s="104"/>
    </row>
    <row r="386" spans="1:20" ht="15.75" customHeight="1" x14ac:dyDescent="0.25">
      <c r="A386" s="58">
        <v>2001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44"/>
      <c r="L386" s="237"/>
      <c r="M386" s="129"/>
      <c r="N386" s="239"/>
      <c r="O386" s="198" t="s">
        <v>85</v>
      </c>
      <c r="P386" s="86">
        <f>IF(P385/B371=0,"",P385/B371)</f>
        <v>0.51020408163265307</v>
      </c>
      <c r="Q386" s="87">
        <f>IF(P385/Q385=0,"",P385/Q385)</f>
        <v>0.96153846153846156</v>
      </c>
      <c r="R386" s="200" t="s">
        <v>86</v>
      </c>
      <c r="T386" s="104"/>
    </row>
    <row r="387" spans="1:20" ht="15.75" customHeight="1" x14ac:dyDescent="0.25">
      <c r="A387" s="58">
        <v>2002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44"/>
      <c r="L387" s="240"/>
      <c r="M387" s="241"/>
      <c r="N387" s="242"/>
      <c r="O387" s="90"/>
      <c r="P387" s="91"/>
      <c r="Q387" s="91"/>
      <c r="R387" s="113"/>
      <c r="T387" s="104"/>
    </row>
    <row r="388" spans="1:20" ht="18" customHeight="1" x14ac:dyDescent="0.25">
      <c r="A388" s="28"/>
      <c r="B388" s="297" t="s">
        <v>111</v>
      </c>
      <c r="C388" s="297"/>
      <c r="D388" s="297"/>
      <c r="E388" s="297"/>
      <c r="F388" s="297"/>
      <c r="G388" s="297"/>
      <c r="H388" s="297"/>
      <c r="I388" s="297"/>
      <c r="J388" s="297"/>
      <c r="K388" s="93">
        <f>SUM(K371:K384)</f>
        <v>52</v>
      </c>
      <c r="L388" s="267">
        <f>IF(SUM(K378:K379)=0,"",SUM(K378:K379)/B371)</f>
        <v>0.11224489795918367</v>
      </c>
      <c r="M388" s="94">
        <f>IF(K388=0,"",K388/B371)</f>
        <v>0.53061224489795922</v>
      </c>
      <c r="N388" s="94">
        <f>IF(K379=0,"",M388-L388)</f>
        <v>0.41836734693877553</v>
      </c>
      <c r="O388" s="3"/>
      <c r="P388" s="29"/>
      <c r="Q388" s="22"/>
      <c r="R388" s="3"/>
      <c r="T388" s="104"/>
    </row>
    <row r="389" spans="1:20" ht="12.75" customHeight="1" x14ac:dyDescent="0.2">
      <c r="L389" s="114"/>
      <c r="M389" s="3"/>
      <c r="O389" s="3"/>
    </row>
    <row r="390" spans="1:20" ht="12.75" customHeight="1" x14ac:dyDescent="0.2">
      <c r="L390" s="114"/>
      <c r="M390" s="3"/>
      <c r="O390" s="3"/>
    </row>
    <row r="391" spans="1:20" s="222" customFormat="1" ht="26.25" customHeight="1" x14ac:dyDescent="0.3">
      <c r="A391" s="215"/>
      <c r="B391" s="322" t="s">
        <v>99</v>
      </c>
      <c r="C391" s="322"/>
      <c r="D391" s="322"/>
      <c r="E391" s="322"/>
      <c r="F391" s="322"/>
      <c r="G391" s="322"/>
      <c r="H391" s="322"/>
      <c r="I391" s="322"/>
      <c r="J391" s="322"/>
      <c r="K391" s="57" t="s">
        <v>87</v>
      </c>
      <c r="L391" s="114"/>
      <c r="M391" s="3"/>
      <c r="N391" s="29"/>
      <c r="O391" s="3"/>
      <c r="P391" s="29"/>
      <c r="Q391" s="29"/>
      <c r="R391" s="29"/>
    </row>
    <row r="392" spans="1:20" ht="20.25" customHeight="1" x14ac:dyDescent="0.2">
      <c r="A392" s="319" t="s">
        <v>10</v>
      </c>
      <c r="B392" s="301" t="s">
        <v>100</v>
      </c>
      <c r="C392" s="302"/>
      <c r="D392" s="302"/>
      <c r="E392" s="302"/>
      <c r="F392" s="302"/>
      <c r="G392" s="302"/>
      <c r="H392" s="302"/>
      <c r="I392" s="302"/>
      <c r="J392" s="303"/>
      <c r="K392" s="304" t="s">
        <v>11</v>
      </c>
      <c r="L392" s="296" t="s">
        <v>3</v>
      </c>
      <c r="M392" s="296" t="s">
        <v>4</v>
      </c>
      <c r="N392" s="306" t="s">
        <v>5</v>
      </c>
      <c r="O392" s="296" t="s">
        <v>6</v>
      </c>
      <c r="P392" s="294" t="s">
        <v>7</v>
      </c>
      <c r="Q392" s="294" t="s">
        <v>8</v>
      </c>
      <c r="R392" s="296" t="s">
        <v>101</v>
      </c>
    </row>
    <row r="393" spans="1:20" ht="15.75" customHeight="1" x14ac:dyDescent="0.25">
      <c r="A393" s="320"/>
      <c r="B393" s="58" t="s">
        <v>102</v>
      </c>
      <c r="C393" s="58" t="s">
        <v>103</v>
      </c>
      <c r="D393" s="58" t="s">
        <v>104</v>
      </c>
      <c r="E393" s="58" t="s">
        <v>105</v>
      </c>
      <c r="F393" s="58" t="s">
        <v>106</v>
      </c>
      <c r="G393" s="58" t="s">
        <v>107</v>
      </c>
      <c r="H393" s="58" t="s">
        <v>108</v>
      </c>
      <c r="I393" s="58" t="s">
        <v>109</v>
      </c>
      <c r="J393" s="58" t="s">
        <v>110</v>
      </c>
      <c r="K393" s="295"/>
      <c r="L393" s="305"/>
      <c r="M393" s="295"/>
      <c r="N393" s="295"/>
      <c r="O393" s="295"/>
      <c r="P393" s="295"/>
      <c r="Q393" s="295"/>
      <c r="R393" s="295"/>
      <c r="T393" s="104"/>
    </row>
    <row r="394" spans="1:20" ht="15.75" customHeight="1" x14ac:dyDescent="0.25">
      <c r="A394" s="58">
        <v>1301</v>
      </c>
      <c r="B394" s="154">
        <v>105</v>
      </c>
      <c r="C394" s="154"/>
      <c r="D394" s="154"/>
      <c r="E394" s="154"/>
      <c r="F394" s="154"/>
      <c r="G394" s="154"/>
      <c r="H394" s="154"/>
      <c r="I394" s="154"/>
      <c r="J394" s="154"/>
      <c r="K394" s="144"/>
      <c r="L394" s="234"/>
      <c r="M394" s="235"/>
      <c r="N394" s="236"/>
      <c r="O394" s="243"/>
      <c r="P394" s="63">
        <f>B394</f>
        <v>105</v>
      </c>
      <c r="Q394" s="244"/>
      <c r="R394" s="243"/>
      <c r="T394" s="104"/>
    </row>
    <row r="395" spans="1:20" ht="15.75" customHeight="1" x14ac:dyDescent="0.25">
      <c r="A395" s="58">
        <v>1302</v>
      </c>
      <c r="B395" s="154"/>
      <c r="C395" s="154">
        <v>90</v>
      </c>
      <c r="D395" s="154"/>
      <c r="E395" s="154"/>
      <c r="F395" s="154"/>
      <c r="G395" s="154"/>
      <c r="H395" s="154"/>
      <c r="I395" s="154"/>
      <c r="J395" s="154"/>
      <c r="K395" s="144"/>
      <c r="L395" s="237"/>
      <c r="M395" s="129"/>
      <c r="N395" s="238"/>
      <c r="O395" s="67">
        <f>IF(C395=0,"",C395/B394)</f>
        <v>0.8571428571428571</v>
      </c>
      <c r="P395" s="68">
        <v>90</v>
      </c>
      <c r="Q395" s="245">
        <f t="shared" ref="Q395:Q402" si="35">IF(P395=0,"",P395/P394)</f>
        <v>0.8571428571428571</v>
      </c>
      <c r="R395" s="245">
        <f t="shared" ref="R395:R402" si="36">IF(P395=0,"",100%-Q395)</f>
        <v>0.1428571428571429</v>
      </c>
      <c r="T395" s="104"/>
    </row>
    <row r="396" spans="1:20" ht="15.75" customHeight="1" x14ac:dyDescent="0.25">
      <c r="A396" s="58">
        <v>1401</v>
      </c>
      <c r="B396" s="154"/>
      <c r="C396" s="154"/>
      <c r="D396" s="154">
        <v>81</v>
      </c>
      <c r="E396" s="154"/>
      <c r="F396" s="154"/>
      <c r="G396" s="154"/>
      <c r="H396" s="154"/>
      <c r="I396" s="154"/>
      <c r="J396" s="154"/>
      <c r="K396" s="144"/>
      <c r="L396" s="237"/>
      <c r="M396" s="129"/>
      <c r="N396" s="238"/>
      <c r="O396" s="67">
        <f>IF(D396=0,"",D396/C395)</f>
        <v>0.9</v>
      </c>
      <c r="P396" s="68">
        <v>86</v>
      </c>
      <c r="Q396" s="245">
        <f t="shared" si="35"/>
        <v>0.9555555555555556</v>
      </c>
      <c r="R396" s="245">
        <f t="shared" si="36"/>
        <v>4.4444444444444398E-2</v>
      </c>
      <c r="T396" s="70">
        <f>P396/P394</f>
        <v>0.81904761904761902</v>
      </c>
    </row>
    <row r="397" spans="1:20" ht="15.75" customHeight="1" x14ac:dyDescent="0.25">
      <c r="A397" s="58">
        <v>1402</v>
      </c>
      <c r="B397" s="154"/>
      <c r="C397" s="154"/>
      <c r="D397" s="154"/>
      <c r="E397" s="154">
        <v>64</v>
      </c>
      <c r="F397" s="154"/>
      <c r="G397" s="154"/>
      <c r="H397" s="154"/>
      <c r="I397" s="154"/>
      <c r="J397" s="154"/>
      <c r="K397" s="144"/>
      <c r="L397" s="237"/>
      <c r="M397" s="129"/>
      <c r="N397" s="238"/>
      <c r="O397" s="67">
        <f>IF(E397=0,"",E397/D396)</f>
        <v>0.79012345679012341</v>
      </c>
      <c r="P397" s="68">
        <v>83</v>
      </c>
      <c r="Q397" s="245">
        <f t="shared" si="35"/>
        <v>0.96511627906976749</v>
      </c>
      <c r="R397" s="245">
        <f t="shared" si="36"/>
        <v>3.4883720930232509E-2</v>
      </c>
      <c r="T397" s="104"/>
    </row>
    <row r="398" spans="1:20" ht="15.75" customHeight="1" x14ac:dyDescent="0.25">
      <c r="A398" s="58">
        <v>1501</v>
      </c>
      <c r="B398" s="154"/>
      <c r="C398" s="154"/>
      <c r="D398" s="154"/>
      <c r="E398" s="154"/>
      <c r="F398" s="154">
        <v>56</v>
      </c>
      <c r="G398" s="154"/>
      <c r="H398" s="154"/>
      <c r="I398" s="154"/>
      <c r="J398" s="154"/>
      <c r="K398" s="144"/>
      <c r="L398" s="237"/>
      <c r="M398" s="129"/>
      <c r="N398" s="238"/>
      <c r="O398" s="67">
        <f>IF(F398=0,"",F398/E397)</f>
        <v>0.875</v>
      </c>
      <c r="P398" s="68">
        <v>79</v>
      </c>
      <c r="Q398" s="245">
        <f t="shared" si="35"/>
        <v>0.95180722891566261</v>
      </c>
      <c r="R398" s="245">
        <f t="shared" si="36"/>
        <v>4.8192771084337394E-2</v>
      </c>
      <c r="T398" s="104"/>
    </row>
    <row r="399" spans="1:20" ht="15.75" customHeight="1" x14ac:dyDescent="0.25">
      <c r="A399" s="58">
        <v>1502</v>
      </c>
      <c r="B399" s="154"/>
      <c r="C399" s="154"/>
      <c r="D399" s="154"/>
      <c r="E399" s="154"/>
      <c r="F399" s="154"/>
      <c r="G399" s="154">
        <v>47</v>
      </c>
      <c r="H399" s="154"/>
      <c r="I399" s="154"/>
      <c r="J399" s="154"/>
      <c r="K399" s="144"/>
      <c r="L399" s="237"/>
      <c r="M399" s="129"/>
      <c r="N399" s="238"/>
      <c r="O399" s="67">
        <f>IF(G399=0,"",G399/F398)</f>
        <v>0.8392857142857143</v>
      </c>
      <c r="P399" s="68">
        <v>77</v>
      </c>
      <c r="Q399" s="245">
        <f t="shared" si="35"/>
        <v>0.97468354430379744</v>
      </c>
      <c r="R399" s="245">
        <f t="shared" si="36"/>
        <v>2.5316455696202556E-2</v>
      </c>
      <c r="T399" s="104"/>
    </row>
    <row r="400" spans="1:20" ht="15.75" customHeight="1" x14ac:dyDescent="0.25">
      <c r="A400" s="58">
        <v>1601</v>
      </c>
      <c r="B400" s="154"/>
      <c r="C400" s="154"/>
      <c r="D400" s="154"/>
      <c r="E400" s="154"/>
      <c r="F400" s="154"/>
      <c r="G400" s="154"/>
      <c r="H400" s="154">
        <v>46</v>
      </c>
      <c r="I400" s="154"/>
      <c r="J400" s="154"/>
      <c r="K400" s="144"/>
      <c r="L400" s="237"/>
      <c r="M400" s="129"/>
      <c r="N400" s="238"/>
      <c r="O400" s="67">
        <f>IF(H400=0,"",H400/G399)</f>
        <v>0.97872340425531912</v>
      </c>
      <c r="P400" s="68">
        <v>73</v>
      </c>
      <c r="Q400" s="245">
        <f t="shared" si="35"/>
        <v>0.94805194805194803</v>
      </c>
      <c r="R400" s="245">
        <f t="shared" si="36"/>
        <v>5.1948051948051965E-2</v>
      </c>
      <c r="T400" s="104"/>
    </row>
    <row r="401" spans="1:20" ht="15.75" customHeight="1" x14ac:dyDescent="0.25">
      <c r="A401" s="58">
        <v>1602</v>
      </c>
      <c r="B401" s="154"/>
      <c r="C401" s="154"/>
      <c r="D401" s="154"/>
      <c r="E401" s="154"/>
      <c r="F401" s="154"/>
      <c r="G401" s="154"/>
      <c r="H401" s="154"/>
      <c r="I401" s="154">
        <v>41</v>
      </c>
      <c r="J401" s="154"/>
      <c r="K401" s="144"/>
      <c r="L401" s="237"/>
      <c r="M401" s="129"/>
      <c r="N401" s="238"/>
      <c r="O401" s="67">
        <f>IF(I401=0,"",I401/H400)</f>
        <v>0.89130434782608692</v>
      </c>
      <c r="P401" s="68">
        <v>73</v>
      </c>
      <c r="Q401" s="245">
        <f t="shared" si="35"/>
        <v>1</v>
      </c>
      <c r="R401" s="245">
        <f t="shared" si="36"/>
        <v>0</v>
      </c>
      <c r="T401" s="104"/>
    </row>
    <row r="402" spans="1:20" ht="15.75" customHeight="1" x14ac:dyDescent="0.25">
      <c r="A402" s="58">
        <v>1701</v>
      </c>
      <c r="B402" s="154"/>
      <c r="C402" s="154"/>
      <c r="D402" s="154"/>
      <c r="E402" s="154"/>
      <c r="F402" s="154"/>
      <c r="G402" s="154"/>
      <c r="H402" s="154"/>
      <c r="I402" s="154"/>
      <c r="J402" s="154">
        <v>39</v>
      </c>
      <c r="K402" s="144">
        <v>11</v>
      </c>
      <c r="L402" s="237"/>
      <c r="M402" s="129"/>
      <c r="N402" s="238"/>
      <c r="O402" s="71">
        <f>IF(J402=0,"",J402/I401)</f>
        <v>0.95121951219512191</v>
      </c>
      <c r="P402" s="68">
        <v>69</v>
      </c>
      <c r="Q402" s="71">
        <f t="shared" si="35"/>
        <v>0.9452054794520548</v>
      </c>
      <c r="R402" s="71">
        <f t="shared" si="36"/>
        <v>5.4794520547945202E-2</v>
      </c>
      <c r="T402" s="104"/>
    </row>
    <row r="403" spans="1:20" ht="15.75" customHeight="1" x14ac:dyDescent="0.25">
      <c r="A403" s="58">
        <v>1702</v>
      </c>
      <c r="B403" s="154"/>
      <c r="C403" s="154"/>
      <c r="D403" s="154"/>
      <c r="E403" s="154"/>
      <c r="F403" s="154"/>
      <c r="G403" s="154"/>
      <c r="H403" s="154"/>
      <c r="I403" s="154"/>
      <c r="J403" s="154">
        <v>40</v>
      </c>
      <c r="K403" s="144">
        <v>18</v>
      </c>
      <c r="L403" s="237"/>
      <c r="M403" s="129"/>
      <c r="N403" s="239"/>
      <c r="O403" s="105"/>
      <c r="P403" s="68">
        <v>55</v>
      </c>
      <c r="Q403" s="105"/>
      <c r="R403" s="253"/>
      <c r="T403" s="104"/>
    </row>
    <row r="404" spans="1:20" ht="15.75" customHeight="1" x14ac:dyDescent="0.25">
      <c r="A404" s="58">
        <v>1801</v>
      </c>
      <c r="B404" s="154"/>
      <c r="C404" s="154"/>
      <c r="D404" s="154"/>
      <c r="E404" s="154"/>
      <c r="F404" s="154"/>
      <c r="G404" s="154"/>
      <c r="H404" s="154"/>
      <c r="I404" s="154"/>
      <c r="J404" s="154">
        <v>32</v>
      </c>
      <c r="K404" s="144">
        <v>15</v>
      </c>
      <c r="L404" s="237"/>
      <c r="M404" s="129"/>
      <c r="N404" s="239"/>
      <c r="O404" s="247"/>
      <c r="P404" s="109">
        <v>36</v>
      </c>
      <c r="Q404" s="248"/>
      <c r="R404" s="247"/>
      <c r="T404" s="104"/>
    </row>
    <row r="405" spans="1:20" ht="15.75" customHeight="1" x14ac:dyDescent="0.25">
      <c r="A405" s="58">
        <v>1802</v>
      </c>
      <c r="B405" s="154"/>
      <c r="C405" s="154"/>
      <c r="D405" s="154"/>
      <c r="E405" s="154"/>
      <c r="F405" s="154"/>
      <c r="G405" s="154"/>
      <c r="H405" s="154"/>
      <c r="I405" s="154"/>
      <c r="J405" s="154">
        <v>16</v>
      </c>
      <c r="K405" s="144">
        <v>6</v>
      </c>
      <c r="L405" s="237"/>
      <c r="M405" s="129"/>
      <c r="N405" s="239"/>
      <c r="O405" s="247"/>
      <c r="P405" s="109">
        <v>20</v>
      </c>
      <c r="Q405" s="248"/>
      <c r="R405" s="247"/>
      <c r="T405" s="104"/>
    </row>
    <row r="406" spans="1:20" ht="15.75" customHeight="1" x14ac:dyDescent="0.25">
      <c r="A406" s="58">
        <v>1901</v>
      </c>
      <c r="B406" s="154"/>
      <c r="C406" s="154"/>
      <c r="D406" s="154"/>
      <c r="E406" s="154"/>
      <c r="F406" s="154"/>
      <c r="G406" s="154"/>
      <c r="H406" s="154"/>
      <c r="I406" s="154"/>
      <c r="J406" s="154">
        <v>7</v>
      </c>
      <c r="K406" s="144">
        <v>4</v>
      </c>
      <c r="L406" s="237"/>
      <c r="M406" s="129"/>
      <c r="N406" s="239"/>
      <c r="O406" s="247"/>
      <c r="P406" s="202">
        <v>9</v>
      </c>
      <c r="Q406" s="248"/>
      <c r="R406" s="247"/>
      <c r="T406" s="104"/>
    </row>
    <row r="407" spans="1:20" ht="15.75" customHeight="1" x14ac:dyDescent="0.25">
      <c r="A407" s="58">
        <v>1902</v>
      </c>
      <c r="B407" s="154"/>
      <c r="C407" s="154"/>
      <c r="D407" s="154"/>
      <c r="E407" s="154"/>
      <c r="F407" s="154"/>
      <c r="G407" s="154"/>
      <c r="H407" s="154"/>
      <c r="I407" s="154"/>
      <c r="J407" s="154">
        <v>4</v>
      </c>
      <c r="K407" s="144">
        <v>3</v>
      </c>
      <c r="L407" s="237"/>
      <c r="M407" s="129"/>
      <c r="N407" s="239"/>
      <c r="O407" s="129"/>
      <c r="P407" s="204">
        <v>7</v>
      </c>
      <c r="Q407" s="124"/>
      <c r="R407" s="247"/>
      <c r="T407" s="104"/>
    </row>
    <row r="408" spans="1:20" ht="15.75" customHeight="1" x14ac:dyDescent="0.25">
      <c r="A408" s="58">
        <v>2001</v>
      </c>
      <c r="B408" s="154"/>
      <c r="C408" s="154"/>
      <c r="D408" s="154"/>
      <c r="E408" s="154"/>
      <c r="F408" s="154"/>
      <c r="G408" s="154"/>
      <c r="H408" s="154"/>
      <c r="I408" s="154"/>
      <c r="J408" s="154">
        <v>1</v>
      </c>
      <c r="K408" s="144">
        <v>1</v>
      </c>
      <c r="L408" s="237"/>
      <c r="M408" s="129"/>
      <c r="N408" s="239"/>
      <c r="O408" s="197" t="s">
        <v>83</v>
      </c>
      <c r="P408" s="203">
        <v>58</v>
      </c>
      <c r="Q408" s="83">
        <f>K411</f>
        <v>58</v>
      </c>
      <c r="R408" s="199" t="s">
        <v>11</v>
      </c>
      <c r="T408" s="104"/>
    </row>
    <row r="409" spans="1:20" ht="15.75" customHeight="1" x14ac:dyDescent="0.25">
      <c r="A409" s="58">
        <v>2002</v>
      </c>
      <c r="B409" s="154"/>
      <c r="C409" s="154"/>
      <c r="D409" s="154"/>
      <c r="E409" s="154"/>
      <c r="F409" s="154"/>
      <c r="G409" s="154"/>
      <c r="H409" s="154"/>
      <c r="I409" s="154"/>
      <c r="J409" s="154"/>
      <c r="K409" s="144"/>
      <c r="L409" s="237"/>
      <c r="M409" s="129"/>
      <c r="N409" s="239"/>
      <c r="O409" s="198" t="s">
        <v>85</v>
      </c>
      <c r="P409" s="86">
        <f>IF(P408/B394=0,"",P408/B394)</f>
        <v>0.55238095238095242</v>
      </c>
      <c r="Q409" s="87">
        <f>IF(P408/Q408=0,"",P408/Q408)</f>
        <v>1</v>
      </c>
      <c r="R409" s="200" t="s">
        <v>86</v>
      </c>
      <c r="T409" s="104"/>
    </row>
    <row r="410" spans="1:20" ht="15.75" customHeight="1" x14ac:dyDescent="0.25">
      <c r="A410" s="58">
        <v>2101</v>
      </c>
      <c r="B410" s="154"/>
      <c r="C410" s="154"/>
      <c r="D410" s="154"/>
      <c r="E410" s="154"/>
      <c r="F410" s="154"/>
      <c r="G410" s="154"/>
      <c r="H410" s="154"/>
      <c r="I410" s="154"/>
      <c r="J410" s="154"/>
      <c r="K410" s="144"/>
      <c r="L410" s="240"/>
      <c r="M410" s="241"/>
      <c r="N410" s="242"/>
      <c r="O410" s="90"/>
      <c r="P410" s="91"/>
      <c r="Q410" s="91"/>
      <c r="R410" s="113"/>
      <c r="T410" s="104"/>
    </row>
    <row r="411" spans="1:20" ht="18" customHeight="1" x14ac:dyDescent="0.25">
      <c r="A411" s="28"/>
      <c r="B411" s="297" t="s">
        <v>111</v>
      </c>
      <c r="C411" s="297"/>
      <c r="D411" s="297"/>
      <c r="E411" s="297"/>
      <c r="F411" s="297"/>
      <c r="G411" s="297"/>
      <c r="H411" s="297"/>
      <c r="I411" s="297"/>
      <c r="J411" s="297"/>
      <c r="K411" s="93">
        <f>SUM(K394:K408)</f>
        <v>58</v>
      </c>
      <c r="L411" s="267">
        <f>IF(SUM(K401:K402)=0,"",SUM(K401:K402)/B394)</f>
        <v>0.10476190476190476</v>
      </c>
      <c r="M411" s="94">
        <f>IF(K411=0,"",K411/B394)</f>
        <v>0.55238095238095242</v>
      </c>
      <c r="N411" s="94">
        <f>IF(K402=0,"",M411-L411)</f>
        <v>0.44761904761904764</v>
      </c>
      <c r="O411" s="3"/>
      <c r="P411" s="29"/>
      <c r="Q411" s="22"/>
      <c r="R411" s="3"/>
      <c r="T411" s="104"/>
    </row>
    <row r="412" spans="1:20" ht="12.75" customHeight="1" x14ac:dyDescent="0.2">
      <c r="L412" s="114"/>
      <c r="M412" s="3"/>
      <c r="O412" s="3"/>
    </row>
    <row r="413" spans="1:20" ht="12.75" customHeight="1" x14ac:dyDescent="0.2">
      <c r="L413" s="114"/>
      <c r="M413" s="3"/>
      <c r="O413" s="3"/>
    </row>
    <row r="414" spans="1:20" s="222" customFormat="1" ht="26.25" customHeight="1" x14ac:dyDescent="0.3">
      <c r="A414" s="215"/>
      <c r="B414" s="322" t="s">
        <v>99</v>
      </c>
      <c r="C414" s="322"/>
      <c r="D414" s="322"/>
      <c r="E414" s="322"/>
      <c r="F414" s="322"/>
      <c r="G414" s="322"/>
      <c r="H414" s="322"/>
      <c r="I414" s="322"/>
      <c r="J414" s="322"/>
      <c r="K414" s="57" t="s">
        <v>88</v>
      </c>
      <c r="L414" s="114"/>
      <c r="M414" s="3"/>
      <c r="N414" s="29"/>
      <c r="O414" s="3"/>
      <c r="P414" s="29"/>
      <c r="Q414" s="29"/>
      <c r="R414" s="29"/>
    </row>
    <row r="415" spans="1:20" ht="20.25" customHeight="1" x14ac:dyDescent="0.2">
      <c r="A415" s="319" t="s">
        <v>10</v>
      </c>
      <c r="B415" s="301" t="s">
        <v>100</v>
      </c>
      <c r="C415" s="302"/>
      <c r="D415" s="302"/>
      <c r="E415" s="302"/>
      <c r="F415" s="302"/>
      <c r="G415" s="302"/>
      <c r="H415" s="302"/>
      <c r="I415" s="302"/>
      <c r="J415" s="303"/>
      <c r="K415" s="304" t="s">
        <v>11</v>
      </c>
      <c r="L415" s="296" t="s">
        <v>3</v>
      </c>
      <c r="M415" s="296" t="s">
        <v>4</v>
      </c>
      <c r="N415" s="306" t="s">
        <v>5</v>
      </c>
      <c r="O415" s="296" t="s">
        <v>6</v>
      </c>
      <c r="P415" s="294" t="s">
        <v>7</v>
      </c>
      <c r="Q415" s="294" t="s">
        <v>8</v>
      </c>
      <c r="R415" s="296" t="s">
        <v>101</v>
      </c>
    </row>
    <row r="416" spans="1:20" ht="15.75" customHeight="1" x14ac:dyDescent="0.25">
      <c r="A416" s="320"/>
      <c r="B416" s="58" t="s">
        <v>102</v>
      </c>
      <c r="C416" s="58" t="s">
        <v>103</v>
      </c>
      <c r="D416" s="58" t="s">
        <v>104</v>
      </c>
      <c r="E416" s="58" t="s">
        <v>105</v>
      </c>
      <c r="F416" s="58" t="s">
        <v>106</v>
      </c>
      <c r="G416" s="58" t="s">
        <v>107</v>
      </c>
      <c r="H416" s="58" t="s">
        <v>108</v>
      </c>
      <c r="I416" s="58" t="s">
        <v>109</v>
      </c>
      <c r="J416" s="58" t="s">
        <v>110</v>
      </c>
      <c r="K416" s="295"/>
      <c r="L416" s="305"/>
      <c r="M416" s="295"/>
      <c r="N416" s="295"/>
      <c r="O416" s="295"/>
      <c r="P416" s="295"/>
      <c r="Q416" s="295"/>
      <c r="R416" s="295"/>
      <c r="T416" s="104"/>
    </row>
    <row r="417" spans="1:20" ht="15.75" customHeight="1" x14ac:dyDescent="0.25">
      <c r="A417" s="58">
        <v>1302</v>
      </c>
      <c r="B417" s="154">
        <v>89</v>
      </c>
      <c r="C417" s="154"/>
      <c r="D417" s="154"/>
      <c r="E417" s="154"/>
      <c r="F417" s="154"/>
      <c r="G417" s="154"/>
      <c r="H417" s="154"/>
      <c r="I417" s="154"/>
      <c r="J417" s="154"/>
      <c r="K417" s="144"/>
      <c r="L417" s="234"/>
      <c r="M417" s="235"/>
      <c r="N417" s="236"/>
      <c r="O417" s="243"/>
      <c r="P417" s="63">
        <f>B417</f>
        <v>89</v>
      </c>
      <c r="Q417" s="244"/>
      <c r="R417" s="243"/>
      <c r="T417" s="104"/>
    </row>
    <row r="418" spans="1:20" ht="15.75" customHeight="1" x14ac:dyDescent="0.25">
      <c r="A418" s="58">
        <v>1401</v>
      </c>
      <c r="B418" s="154"/>
      <c r="C418" s="154">
        <v>74</v>
      </c>
      <c r="D418" s="154"/>
      <c r="E418" s="154"/>
      <c r="F418" s="154"/>
      <c r="G418" s="154"/>
      <c r="H418" s="154"/>
      <c r="I418" s="154"/>
      <c r="J418" s="154"/>
      <c r="K418" s="144"/>
      <c r="L418" s="237"/>
      <c r="M418" s="129"/>
      <c r="N418" s="238"/>
      <c r="O418" s="67">
        <f>IF(C418=0,"",C418/B417)</f>
        <v>0.8314606741573034</v>
      </c>
      <c r="P418" s="68">
        <v>74</v>
      </c>
      <c r="Q418" s="245">
        <f t="shared" ref="Q418:Q425" si="37">IF(P418=0,"",P418/P417)</f>
        <v>0.8314606741573034</v>
      </c>
      <c r="R418" s="245">
        <f t="shared" ref="R418:R425" si="38">IF(P418=0,"",100%-Q418)</f>
        <v>0.1685393258426966</v>
      </c>
      <c r="T418" s="104"/>
    </row>
    <row r="419" spans="1:20" ht="15.75" customHeight="1" x14ac:dyDescent="0.25">
      <c r="A419" s="58">
        <v>1402</v>
      </c>
      <c r="B419" s="154"/>
      <c r="C419" s="154"/>
      <c r="D419" s="154">
        <v>58</v>
      </c>
      <c r="E419" s="154"/>
      <c r="F419" s="154"/>
      <c r="G419" s="154"/>
      <c r="H419" s="154"/>
      <c r="I419" s="154"/>
      <c r="J419" s="154"/>
      <c r="K419" s="144"/>
      <c r="L419" s="237"/>
      <c r="M419" s="129"/>
      <c r="N419" s="238"/>
      <c r="O419" s="67">
        <f>IF(D419=0,"",D419/C418)</f>
        <v>0.78378378378378377</v>
      </c>
      <c r="P419" s="68">
        <v>67</v>
      </c>
      <c r="Q419" s="245">
        <f t="shared" si="37"/>
        <v>0.90540540540540537</v>
      </c>
      <c r="R419" s="245">
        <f t="shared" si="38"/>
        <v>9.4594594594594628E-2</v>
      </c>
      <c r="T419" s="70">
        <f>P419/P417</f>
        <v>0.7528089887640449</v>
      </c>
    </row>
    <row r="420" spans="1:20" ht="15.75" customHeight="1" x14ac:dyDescent="0.25">
      <c r="A420" s="58">
        <v>1501</v>
      </c>
      <c r="B420" s="154"/>
      <c r="C420" s="154"/>
      <c r="D420" s="154"/>
      <c r="E420" s="154">
        <v>49</v>
      </c>
      <c r="F420" s="154"/>
      <c r="G420" s="154"/>
      <c r="H420" s="154"/>
      <c r="I420" s="154"/>
      <c r="J420" s="154"/>
      <c r="K420" s="144"/>
      <c r="L420" s="237"/>
      <c r="M420" s="129"/>
      <c r="N420" s="238"/>
      <c r="O420" s="67">
        <f>IF(E420=0,"",E420/D419)</f>
        <v>0.84482758620689657</v>
      </c>
      <c r="P420" s="68">
        <v>64</v>
      </c>
      <c r="Q420" s="245">
        <f t="shared" si="37"/>
        <v>0.95522388059701491</v>
      </c>
      <c r="R420" s="245">
        <f t="shared" si="38"/>
        <v>4.4776119402985093E-2</v>
      </c>
      <c r="T420" s="104"/>
    </row>
    <row r="421" spans="1:20" ht="15.75" customHeight="1" x14ac:dyDescent="0.25">
      <c r="A421" s="58">
        <v>1502</v>
      </c>
      <c r="B421" s="154"/>
      <c r="C421" s="154"/>
      <c r="D421" s="154"/>
      <c r="E421" s="154"/>
      <c r="F421" s="154">
        <v>45</v>
      </c>
      <c r="G421" s="154"/>
      <c r="H421" s="154"/>
      <c r="I421" s="154"/>
      <c r="J421" s="154"/>
      <c r="K421" s="144"/>
      <c r="L421" s="237"/>
      <c r="M421" s="129"/>
      <c r="N421" s="238"/>
      <c r="O421" s="67">
        <f>IF(F421=0,"",F421/E420)</f>
        <v>0.91836734693877553</v>
      </c>
      <c r="P421" s="68">
        <v>62</v>
      </c>
      <c r="Q421" s="245">
        <f t="shared" si="37"/>
        <v>0.96875</v>
      </c>
      <c r="R421" s="245">
        <f t="shared" si="38"/>
        <v>3.125E-2</v>
      </c>
      <c r="T421" s="104"/>
    </row>
    <row r="422" spans="1:20" ht="15.75" customHeight="1" x14ac:dyDescent="0.25">
      <c r="A422" s="58">
        <v>1601</v>
      </c>
      <c r="B422" s="154"/>
      <c r="C422" s="154"/>
      <c r="D422" s="154"/>
      <c r="E422" s="154"/>
      <c r="F422" s="154"/>
      <c r="G422" s="154">
        <v>40</v>
      </c>
      <c r="H422" s="154"/>
      <c r="I422" s="154"/>
      <c r="J422" s="154"/>
      <c r="K422" s="144"/>
      <c r="L422" s="237"/>
      <c r="M422" s="129"/>
      <c r="N422" s="238"/>
      <c r="O422" s="67">
        <f>IF(G422=0,"",G422/F421)</f>
        <v>0.88888888888888884</v>
      </c>
      <c r="P422" s="68">
        <v>56</v>
      </c>
      <c r="Q422" s="245">
        <f t="shared" si="37"/>
        <v>0.90322580645161288</v>
      </c>
      <c r="R422" s="245">
        <f t="shared" si="38"/>
        <v>9.6774193548387122E-2</v>
      </c>
      <c r="T422" s="104"/>
    </row>
    <row r="423" spans="1:20" ht="15.75" customHeight="1" x14ac:dyDescent="0.25">
      <c r="A423" s="58">
        <v>1602</v>
      </c>
      <c r="B423" s="154"/>
      <c r="C423" s="154"/>
      <c r="D423" s="154"/>
      <c r="E423" s="154"/>
      <c r="F423" s="154"/>
      <c r="G423" s="154"/>
      <c r="H423" s="154">
        <v>36</v>
      </c>
      <c r="I423" s="154"/>
      <c r="J423" s="154"/>
      <c r="K423" s="144"/>
      <c r="L423" s="237"/>
      <c r="M423" s="129"/>
      <c r="N423" s="238"/>
      <c r="O423" s="67">
        <f>IF(H423=0,"",H423/G422)</f>
        <v>0.9</v>
      </c>
      <c r="P423" s="68">
        <v>53</v>
      </c>
      <c r="Q423" s="245">
        <f t="shared" si="37"/>
        <v>0.9464285714285714</v>
      </c>
      <c r="R423" s="245">
        <f t="shared" si="38"/>
        <v>5.3571428571428603E-2</v>
      </c>
      <c r="T423" s="104"/>
    </row>
    <row r="424" spans="1:20" ht="15.75" customHeight="1" x14ac:dyDescent="0.25">
      <c r="A424" s="58">
        <v>1701</v>
      </c>
      <c r="B424" s="154"/>
      <c r="C424" s="154"/>
      <c r="D424" s="154"/>
      <c r="E424" s="154"/>
      <c r="F424" s="154"/>
      <c r="G424" s="154"/>
      <c r="H424" s="154"/>
      <c r="I424" s="154">
        <v>36</v>
      </c>
      <c r="J424" s="154"/>
      <c r="K424" s="144"/>
      <c r="L424" s="237"/>
      <c r="M424" s="129"/>
      <c r="N424" s="238"/>
      <c r="O424" s="67">
        <f>IF(I424=0,"",I424/H423)</f>
        <v>1</v>
      </c>
      <c r="P424" s="68">
        <v>52</v>
      </c>
      <c r="Q424" s="245">
        <f t="shared" si="37"/>
        <v>0.98113207547169812</v>
      </c>
      <c r="R424" s="245">
        <f t="shared" si="38"/>
        <v>1.8867924528301883E-2</v>
      </c>
      <c r="T424" s="104"/>
    </row>
    <row r="425" spans="1:20" ht="15.75" customHeight="1" x14ac:dyDescent="0.25">
      <c r="A425" s="58">
        <v>1702</v>
      </c>
      <c r="B425" s="154"/>
      <c r="C425" s="154"/>
      <c r="D425" s="154"/>
      <c r="E425" s="154"/>
      <c r="F425" s="154"/>
      <c r="G425" s="154"/>
      <c r="H425" s="154"/>
      <c r="I425" s="154"/>
      <c r="J425" s="154">
        <v>34</v>
      </c>
      <c r="K425" s="144">
        <v>6</v>
      </c>
      <c r="L425" s="237"/>
      <c r="M425" s="129"/>
      <c r="N425" s="238"/>
      <c r="O425" s="71">
        <f>IF(J425=0,"",J425/I424)</f>
        <v>0.94444444444444442</v>
      </c>
      <c r="P425" s="68">
        <v>51</v>
      </c>
      <c r="Q425" s="71">
        <f t="shared" si="37"/>
        <v>0.98076923076923073</v>
      </c>
      <c r="R425" s="71">
        <f t="shared" si="38"/>
        <v>1.9230769230769273E-2</v>
      </c>
      <c r="T425" s="104"/>
    </row>
    <row r="426" spans="1:20" ht="15.75" customHeight="1" x14ac:dyDescent="0.25">
      <c r="A426" s="58">
        <v>1801</v>
      </c>
      <c r="B426" s="154"/>
      <c r="C426" s="154"/>
      <c r="D426" s="154"/>
      <c r="E426" s="154"/>
      <c r="F426" s="154"/>
      <c r="G426" s="154"/>
      <c r="H426" s="154"/>
      <c r="I426" s="154"/>
      <c r="J426" s="154">
        <v>36</v>
      </c>
      <c r="K426" s="144">
        <v>24</v>
      </c>
      <c r="L426" s="237"/>
      <c r="M426" s="129"/>
      <c r="N426" s="239"/>
      <c r="O426" s="105"/>
      <c r="P426" s="68">
        <v>41</v>
      </c>
      <c r="Q426" s="105"/>
      <c r="R426" s="253"/>
      <c r="T426" s="104"/>
    </row>
    <row r="427" spans="1:20" ht="15.75" customHeight="1" x14ac:dyDescent="0.25">
      <c r="A427" s="58">
        <v>1802</v>
      </c>
      <c r="B427" s="154"/>
      <c r="C427" s="154"/>
      <c r="D427" s="154"/>
      <c r="E427" s="154"/>
      <c r="F427" s="154"/>
      <c r="G427" s="154"/>
      <c r="H427" s="154"/>
      <c r="I427" s="154"/>
      <c r="J427" s="154">
        <v>14</v>
      </c>
      <c r="K427" s="144">
        <v>5</v>
      </c>
      <c r="L427" s="237"/>
      <c r="M427" s="129"/>
      <c r="N427" s="239"/>
      <c r="O427" s="247"/>
      <c r="P427" s="109">
        <v>15</v>
      </c>
      <c r="Q427" s="248"/>
      <c r="R427" s="247"/>
      <c r="T427" s="104"/>
    </row>
    <row r="428" spans="1:20" ht="15.75" customHeight="1" x14ac:dyDescent="0.25">
      <c r="A428" s="58">
        <v>1901</v>
      </c>
      <c r="B428" s="154"/>
      <c r="C428" s="154"/>
      <c r="D428" s="154"/>
      <c r="E428" s="154"/>
      <c r="F428" s="154"/>
      <c r="G428" s="154"/>
      <c r="H428" s="154"/>
      <c r="I428" s="154"/>
      <c r="J428" s="154">
        <v>4</v>
      </c>
      <c r="K428" s="144">
        <v>4</v>
      </c>
      <c r="L428" s="237"/>
      <c r="M428" s="129"/>
      <c r="N428" s="239"/>
      <c r="O428" s="247"/>
      <c r="P428" s="109">
        <v>7</v>
      </c>
      <c r="Q428" s="248"/>
      <c r="R428" s="247"/>
      <c r="T428" s="104"/>
    </row>
    <row r="429" spans="1:20" ht="15.75" customHeight="1" x14ac:dyDescent="0.25">
      <c r="A429" s="58">
        <v>1902</v>
      </c>
      <c r="B429" s="154"/>
      <c r="C429" s="154"/>
      <c r="D429" s="154"/>
      <c r="E429" s="154"/>
      <c r="F429" s="154"/>
      <c r="G429" s="154"/>
      <c r="H429" s="154"/>
      <c r="I429" s="154"/>
      <c r="J429" s="154">
        <v>3</v>
      </c>
      <c r="K429" s="144">
        <v>1</v>
      </c>
      <c r="L429" s="237"/>
      <c r="M429" s="129"/>
      <c r="N429" s="239"/>
      <c r="O429" s="247"/>
      <c r="P429" s="202">
        <v>3</v>
      </c>
      <c r="Q429" s="248"/>
      <c r="R429" s="247"/>
      <c r="T429" s="104"/>
    </row>
    <row r="430" spans="1:20" ht="15.75" customHeight="1" x14ac:dyDescent="0.25">
      <c r="A430" s="58">
        <v>2001</v>
      </c>
      <c r="B430" s="154"/>
      <c r="C430" s="154"/>
      <c r="D430" s="154"/>
      <c r="E430" s="154"/>
      <c r="F430" s="154"/>
      <c r="G430" s="154"/>
      <c r="H430" s="154"/>
      <c r="I430" s="154"/>
      <c r="J430" s="154">
        <v>1</v>
      </c>
      <c r="K430" s="144">
        <v>1</v>
      </c>
      <c r="L430" s="237"/>
      <c r="M430" s="129"/>
      <c r="N430" s="239"/>
      <c r="O430" s="129"/>
      <c r="P430" s="204">
        <v>1</v>
      </c>
      <c r="Q430" s="124"/>
      <c r="R430" s="247"/>
      <c r="T430" s="104"/>
    </row>
    <row r="431" spans="1:20" ht="15.75" customHeight="1" x14ac:dyDescent="0.25">
      <c r="A431" s="58">
        <v>2002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44"/>
      <c r="L431" s="237"/>
      <c r="M431" s="129"/>
      <c r="N431" s="239"/>
      <c r="O431" s="197" t="s">
        <v>83</v>
      </c>
      <c r="P431" s="203">
        <v>42</v>
      </c>
      <c r="Q431" s="83">
        <f>K434</f>
        <v>41</v>
      </c>
      <c r="R431" s="199" t="s">
        <v>11</v>
      </c>
      <c r="T431" s="104"/>
    </row>
    <row r="432" spans="1:20" ht="15.75" customHeight="1" x14ac:dyDescent="0.25">
      <c r="A432" s="58">
        <v>2101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44"/>
      <c r="L432" s="237"/>
      <c r="M432" s="129"/>
      <c r="N432" s="239"/>
      <c r="O432" s="198" t="s">
        <v>85</v>
      </c>
      <c r="P432" s="86">
        <f>IF(P431/B417=0,"",P431/B417)</f>
        <v>0.47191011235955055</v>
      </c>
      <c r="Q432" s="87">
        <f>IF(P431/Q431=0,"",P431/Q431)</f>
        <v>1.024390243902439</v>
      </c>
      <c r="R432" s="200" t="s">
        <v>86</v>
      </c>
      <c r="T432" s="104"/>
    </row>
    <row r="433" spans="1:20" ht="15.75" customHeight="1" x14ac:dyDescent="0.25">
      <c r="A433" s="58">
        <v>2102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44"/>
      <c r="L433" s="240"/>
      <c r="M433" s="241"/>
      <c r="N433" s="242"/>
      <c r="O433" s="90"/>
      <c r="P433" s="91"/>
      <c r="Q433" s="91"/>
      <c r="R433" s="113"/>
      <c r="T433" s="104"/>
    </row>
    <row r="434" spans="1:20" ht="18" customHeight="1" x14ac:dyDescent="0.25">
      <c r="A434" s="28"/>
      <c r="B434" s="297" t="s">
        <v>111</v>
      </c>
      <c r="C434" s="297"/>
      <c r="D434" s="297"/>
      <c r="E434" s="297"/>
      <c r="F434" s="297"/>
      <c r="G434" s="297"/>
      <c r="H434" s="297"/>
      <c r="I434" s="297"/>
      <c r="J434" s="297"/>
      <c r="K434" s="93">
        <f>SUM(K417:K430)</f>
        <v>41</v>
      </c>
      <c r="L434" s="267">
        <f>IF(K425=0,"",K425/B417)</f>
        <v>6.741573033707865E-2</v>
      </c>
      <c r="M434" s="94">
        <f>IF(K434=0,"",K434/B417)</f>
        <v>0.4606741573033708</v>
      </c>
      <c r="N434" s="94">
        <f>IF(K425=0,"",M434-L434)</f>
        <v>0.39325842696629215</v>
      </c>
      <c r="O434" s="3"/>
      <c r="P434" s="29"/>
      <c r="Q434" s="22"/>
      <c r="R434" s="3"/>
      <c r="T434" s="104"/>
    </row>
    <row r="435" spans="1:20" ht="12.75" customHeight="1" x14ac:dyDescent="0.2">
      <c r="L435" s="114"/>
      <c r="M435" s="3"/>
      <c r="O435" s="3"/>
    </row>
    <row r="436" spans="1:20" ht="12.75" customHeight="1" x14ac:dyDescent="0.2">
      <c r="L436" s="114"/>
      <c r="M436" s="3"/>
      <c r="O436" s="3"/>
    </row>
    <row r="437" spans="1:20" s="222" customFormat="1" ht="26.25" customHeight="1" x14ac:dyDescent="0.3">
      <c r="A437" s="215"/>
      <c r="B437" s="322" t="s">
        <v>99</v>
      </c>
      <c r="C437" s="322"/>
      <c r="D437" s="322"/>
      <c r="E437" s="322"/>
      <c r="F437" s="322"/>
      <c r="G437" s="322"/>
      <c r="H437" s="322"/>
      <c r="I437" s="322"/>
      <c r="J437" s="322"/>
      <c r="K437" s="57" t="s">
        <v>91</v>
      </c>
      <c r="L437" s="114"/>
      <c r="M437" s="3"/>
      <c r="N437" s="29"/>
      <c r="O437" s="3"/>
      <c r="P437" s="29"/>
      <c r="Q437" s="29"/>
      <c r="R437" s="29"/>
    </row>
    <row r="438" spans="1:20" ht="20.25" customHeight="1" x14ac:dyDescent="0.2">
      <c r="A438" s="319" t="s">
        <v>10</v>
      </c>
      <c r="B438" s="301" t="s">
        <v>100</v>
      </c>
      <c r="C438" s="302"/>
      <c r="D438" s="302"/>
      <c r="E438" s="302"/>
      <c r="F438" s="302"/>
      <c r="G438" s="302"/>
      <c r="H438" s="302"/>
      <c r="I438" s="302"/>
      <c r="J438" s="303"/>
      <c r="K438" s="304" t="s">
        <v>11</v>
      </c>
      <c r="L438" s="296" t="s">
        <v>3</v>
      </c>
      <c r="M438" s="296" t="s">
        <v>4</v>
      </c>
      <c r="N438" s="306" t="s">
        <v>5</v>
      </c>
      <c r="O438" s="296" t="s">
        <v>6</v>
      </c>
      <c r="P438" s="294" t="s">
        <v>7</v>
      </c>
      <c r="Q438" s="294" t="s">
        <v>8</v>
      </c>
      <c r="R438" s="296" t="s">
        <v>101</v>
      </c>
    </row>
    <row r="439" spans="1:20" ht="15.75" customHeight="1" x14ac:dyDescent="0.25">
      <c r="A439" s="320"/>
      <c r="B439" s="58" t="s">
        <v>102</v>
      </c>
      <c r="C439" s="58" t="s">
        <v>103</v>
      </c>
      <c r="D439" s="58" t="s">
        <v>104</v>
      </c>
      <c r="E439" s="58" t="s">
        <v>105</v>
      </c>
      <c r="F439" s="58" t="s">
        <v>106</v>
      </c>
      <c r="G439" s="58" t="s">
        <v>107</v>
      </c>
      <c r="H439" s="58" t="s">
        <v>108</v>
      </c>
      <c r="I439" s="58" t="s">
        <v>109</v>
      </c>
      <c r="J439" s="58" t="s">
        <v>110</v>
      </c>
      <c r="K439" s="295"/>
      <c r="L439" s="305"/>
      <c r="M439" s="295"/>
      <c r="N439" s="295"/>
      <c r="O439" s="295"/>
      <c r="P439" s="295"/>
      <c r="Q439" s="295"/>
      <c r="R439" s="295"/>
      <c r="T439" s="104"/>
    </row>
    <row r="440" spans="1:20" ht="15.75" customHeight="1" x14ac:dyDescent="0.25">
      <c r="A440" s="58">
        <v>1401</v>
      </c>
      <c r="B440" s="154">
        <v>105</v>
      </c>
      <c r="C440" s="154"/>
      <c r="D440" s="154"/>
      <c r="E440" s="154"/>
      <c r="F440" s="154"/>
      <c r="G440" s="154"/>
      <c r="H440" s="154"/>
      <c r="I440" s="154"/>
      <c r="J440" s="154"/>
      <c r="K440" s="144"/>
      <c r="L440" s="234"/>
      <c r="M440" s="235"/>
      <c r="N440" s="236"/>
      <c r="O440" s="243"/>
      <c r="P440" s="63">
        <f>B440</f>
        <v>105</v>
      </c>
      <c r="Q440" s="244"/>
      <c r="R440" s="243"/>
      <c r="T440" s="104"/>
    </row>
    <row r="441" spans="1:20" ht="15.75" customHeight="1" x14ac:dyDescent="0.25">
      <c r="A441" s="58">
        <v>1402</v>
      </c>
      <c r="B441" s="154"/>
      <c r="C441" s="154">
        <v>90</v>
      </c>
      <c r="D441" s="154"/>
      <c r="E441" s="154"/>
      <c r="F441" s="154"/>
      <c r="G441" s="154"/>
      <c r="H441" s="154"/>
      <c r="I441" s="154"/>
      <c r="J441" s="154"/>
      <c r="K441" s="144"/>
      <c r="L441" s="237"/>
      <c r="M441" s="129"/>
      <c r="N441" s="238"/>
      <c r="O441" s="67">
        <f>IF(C441=0,"",C441/B440)</f>
        <v>0.8571428571428571</v>
      </c>
      <c r="P441" s="68">
        <v>90</v>
      </c>
      <c r="Q441" s="245">
        <f t="shared" ref="Q441:Q448" si="39">IF(P441=0,"",P441/P440)</f>
        <v>0.8571428571428571</v>
      </c>
      <c r="R441" s="245">
        <f t="shared" ref="R441:R448" si="40">IF(P441=0,"",100%-Q441)</f>
        <v>0.1428571428571429</v>
      </c>
      <c r="T441" s="104"/>
    </row>
    <row r="442" spans="1:20" ht="15.75" customHeight="1" x14ac:dyDescent="0.25">
      <c r="A442" s="58">
        <v>1501</v>
      </c>
      <c r="B442" s="154"/>
      <c r="C442" s="154"/>
      <c r="D442" s="154">
        <v>79</v>
      </c>
      <c r="E442" s="154"/>
      <c r="F442" s="154"/>
      <c r="G442" s="154"/>
      <c r="H442" s="154"/>
      <c r="I442" s="154"/>
      <c r="J442" s="154"/>
      <c r="K442" s="144"/>
      <c r="L442" s="237"/>
      <c r="M442" s="129"/>
      <c r="N442" s="238"/>
      <c r="O442" s="67">
        <f>IF(D442=0,"",D442/C441)</f>
        <v>0.87777777777777777</v>
      </c>
      <c r="P442" s="68">
        <v>80</v>
      </c>
      <c r="Q442" s="245">
        <f t="shared" si="39"/>
        <v>0.88888888888888884</v>
      </c>
      <c r="R442" s="245">
        <f t="shared" si="40"/>
        <v>0.11111111111111116</v>
      </c>
      <c r="T442" s="70">
        <f>P442/P440</f>
        <v>0.76190476190476186</v>
      </c>
    </row>
    <row r="443" spans="1:20" ht="15.75" customHeight="1" x14ac:dyDescent="0.25">
      <c r="A443" s="58">
        <v>1502</v>
      </c>
      <c r="B443" s="154"/>
      <c r="C443" s="154"/>
      <c r="D443" s="154"/>
      <c r="E443" s="154">
        <v>67</v>
      </c>
      <c r="F443" s="154"/>
      <c r="G443" s="154"/>
      <c r="H443" s="154"/>
      <c r="I443" s="154"/>
      <c r="J443" s="154"/>
      <c r="K443" s="144"/>
      <c r="L443" s="237"/>
      <c r="M443" s="129"/>
      <c r="N443" s="238"/>
      <c r="O443" s="67">
        <f>IF(E443=0,"",E443/D442)</f>
        <v>0.84810126582278478</v>
      </c>
      <c r="P443" s="68">
        <v>74</v>
      </c>
      <c r="Q443" s="245">
        <f t="shared" si="39"/>
        <v>0.92500000000000004</v>
      </c>
      <c r="R443" s="245">
        <f t="shared" si="40"/>
        <v>7.4999999999999956E-2</v>
      </c>
      <c r="T443" s="104"/>
    </row>
    <row r="444" spans="1:20" ht="15.75" customHeight="1" x14ac:dyDescent="0.25">
      <c r="A444" s="58">
        <v>1601</v>
      </c>
      <c r="B444" s="154"/>
      <c r="C444" s="154"/>
      <c r="D444" s="154"/>
      <c r="E444" s="154"/>
      <c r="F444" s="154">
        <v>60</v>
      </c>
      <c r="G444" s="154"/>
      <c r="H444" s="154"/>
      <c r="I444" s="154"/>
      <c r="J444" s="154"/>
      <c r="K444" s="144"/>
      <c r="L444" s="237"/>
      <c r="M444" s="129"/>
      <c r="N444" s="238"/>
      <c r="O444" s="67">
        <f>IF(F444=0,"",F444/E443)</f>
        <v>0.89552238805970152</v>
      </c>
      <c r="P444" s="68">
        <v>60</v>
      </c>
      <c r="Q444" s="245">
        <f t="shared" si="39"/>
        <v>0.81081081081081086</v>
      </c>
      <c r="R444" s="245">
        <f t="shared" si="40"/>
        <v>0.18918918918918914</v>
      </c>
      <c r="T444" s="104"/>
    </row>
    <row r="445" spans="1:20" ht="15.75" customHeight="1" x14ac:dyDescent="0.25">
      <c r="A445" s="58">
        <v>1602</v>
      </c>
      <c r="B445" s="154"/>
      <c r="C445" s="154"/>
      <c r="D445" s="154"/>
      <c r="E445" s="154"/>
      <c r="F445" s="154"/>
      <c r="G445" s="154">
        <v>57</v>
      </c>
      <c r="H445" s="154"/>
      <c r="I445" s="154"/>
      <c r="J445" s="154"/>
      <c r="K445" s="144"/>
      <c r="L445" s="237"/>
      <c r="M445" s="129"/>
      <c r="N445" s="238"/>
      <c r="O445" s="67">
        <f>IF(G445=0,"",G445/F444)</f>
        <v>0.95</v>
      </c>
      <c r="P445" s="68">
        <v>58</v>
      </c>
      <c r="Q445" s="245">
        <f t="shared" si="39"/>
        <v>0.96666666666666667</v>
      </c>
      <c r="R445" s="245">
        <f t="shared" si="40"/>
        <v>3.3333333333333326E-2</v>
      </c>
      <c r="T445" s="104"/>
    </row>
    <row r="446" spans="1:20" ht="15.75" customHeight="1" x14ac:dyDescent="0.25">
      <c r="A446" s="58">
        <v>1701</v>
      </c>
      <c r="B446" s="154"/>
      <c r="C446" s="154"/>
      <c r="D446" s="154"/>
      <c r="E446" s="154"/>
      <c r="F446" s="154"/>
      <c r="G446" s="154"/>
      <c r="H446" s="154">
        <v>56</v>
      </c>
      <c r="I446" s="154"/>
      <c r="J446" s="154"/>
      <c r="K446" s="144"/>
      <c r="L446" s="237"/>
      <c r="M446" s="129"/>
      <c r="N446" s="238"/>
      <c r="O446" s="67">
        <f>IF(H446=0,"",H446/G445)</f>
        <v>0.98245614035087714</v>
      </c>
      <c r="P446" s="68">
        <v>56</v>
      </c>
      <c r="Q446" s="245">
        <f t="shared" si="39"/>
        <v>0.96551724137931039</v>
      </c>
      <c r="R446" s="245">
        <f t="shared" si="40"/>
        <v>3.4482758620689613E-2</v>
      </c>
      <c r="T446" s="104"/>
    </row>
    <row r="447" spans="1:20" ht="15.75" customHeight="1" x14ac:dyDescent="0.25">
      <c r="A447" s="58">
        <v>1702</v>
      </c>
      <c r="B447" s="154"/>
      <c r="C447" s="154"/>
      <c r="D447" s="154"/>
      <c r="E447" s="154"/>
      <c r="F447" s="154"/>
      <c r="G447" s="154"/>
      <c r="H447" s="154"/>
      <c r="I447" s="154">
        <v>41</v>
      </c>
      <c r="J447" s="154"/>
      <c r="K447" s="144"/>
      <c r="L447" s="237"/>
      <c r="M447" s="129"/>
      <c r="N447" s="238"/>
      <c r="O447" s="67">
        <f>IF(I447=0,"",I447/H446)</f>
        <v>0.7321428571428571</v>
      </c>
      <c r="P447" s="68">
        <v>55</v>
      </c>
      <c r="Q447" s="245">
        <f t="shared" si="39"/>
        <v>0.9821428571428571</v>
      </c>
      <c r="R447" s="245">
        <f t="shared" si="40"/>
        <v>1.7857142857142905E-2</v>
      </c>
      <c r="T447" s="104"/>
    </row>
    <row r="448" spans="1:20" ht="15.75" customHeight="1" x14ac:dyDescent="0.25">
      <c r="A448" s="58">
        <v>1801</v>
      </c>
      <c r="B448" s="154"/>
      <c r="C448" s="154"/>
      <c r="D448" s="154"/>
      <c r="E448" s="154"/>
      <c r="F448" s="154"/>
      <c r="G448" s="154"/>
      <c r="H448" s="154"/>
      <c r="I448" s="154"/>
      <c r="J448" s="154">
        <v>41</v>
      </c>
      <c r="K448" s="144">
        <v>13</v>
      </c>
      <c r="L448" s="237"/>
      <c r="M448" s="129"/>
      <c r="N448" s="238"/>
      <c r="O448" s="71">
        <f>IF(J448=0,"",J448/I447)</f>
        <v>1</v>
      </c>
      <c r="P448" s="68">
        <v>50</v>
      </c>
      <c r="Q448" s="71">
        <f t="shared" si="39"/>
        <v>0.90909090909090906</v>
      </c>
      <c r="R448" s="71">
        <f t="shared" si="40"/>
        <v>9.0909090909090939E-2</v>
      </c>
      <c r="T448" s="104"/>
    </row>
    <row r="449" spans="1:21" ht="15.75" customHeight="1" x14ac:dyDescent="0.25">
      <c r="A449" s="58">
        <v>1802</v>
      </c>
      <c r="B449" s="154"/>
      <c r="C449" s="154"/>
      <c r="D449" s="154"/>
      <c r="E449" s="154"/>
      <c r="F449" s="154"/>
      <c r="G449" s="154"/>
      <c r="H449" s="154"/>
      <c r="I449" s="154"/>
      <c r="J449" s="154">
        <v>26</v>
      </c>
      <c r="K449" s="144">
        <v>13</v>
      </c>
      <c r="L449" s="237"/>
      <c r="M449" s="129"/>
      <c r="N449" s="239"/>
      <c r="O449" s="105"/>
      <c r="P449" s="68">
        <v>36</v>
      </c>
      <c r="Q449" s="105"/>
      <c r="R449" s="253"/>
      <c r="T449" s="104"/>
    </row>
    <row r="450" spans="1:21" ht="15.75" customHeight="1" x14ac:dyDescent="0.25">
      <c r="A450" s="58">
        <v>1901</v>
      </c>
      <c r="B450" s="154"/>
      <c r="C450" s="154"/>
      <c r="D450" s="154"/>
      <c r="E450" s="154"/>
      <c r="F450" s="154"/>
      <c r="G450" s="154"/>
      <c r="H450" s="154"/>
      <c r="I450" s="154"/>
      <c r="J450" s="154">
        <v>16</v>
      </c>
      <c r="K450" s="144">
        <v>9</v>
      </c>
      <c r="L450" s="237"/>
      <c r="M450" s="129"/>
      <c r="N450" s="239"/>
      <c r="O450" s="247"/>
      <c r="P450" s="109">
        <v>23</v>
      </c>
      <c r="Q450" s="248"/>
      <c r="R450" s="247"/>
      <c r="T450" s="104"/>
    </row>
    <row r="451" spans="1:21" ht="15.75" customHeight="1" x14ac:dyDescent="0.25">
      <c r="A451" s="58">
        <v>1902</v>
      </c>
      <c r="B451" s="154"/>
      <c r="C451" s="154"/>
      <c r="D451" s="154"/>
      <c r="E451" s="154"/>
      <c r="F451" s="154"/>
      <c r="G451" s="154"/>
      <c r="H451" s="154"/>
      <c r="I451" s="154"/>
      <c r="J451" s="154">
        <v>7</v>
      </c>
      <c r="K451" s="144">
        <v>4</v>
      </c>
      <c r="L451" s="237"/>
      <c r="M451" s="129"/>
      <c r="N451" s="239"/>
      <c r="O451" s="247"/>
      <c r="P451" s="109">
        <v>12</v>
      </c>
      <c r="Q451" s="248"/>
      <c r="R451" s="247"/>
      <c r="T451" s="104"/>
    </row>
    <row r="452" spans="1:21" ht="15.75" customHeight="1" x14ac:dyDescent="0.25">
      <c r="A452" s="58">
        <v>2001</v>
      </c>
      <c r="B452" s="154"/>
      <c r="C452" s="154"/>
      <c r="D452" s="154"/>
      <c r="E452" s="154"/>
      <c r="F452" s="154"/>
      <c r="G452" s="154"/>
      <c r="H452" s="154"/>
      <c r="I452" s="154"/>
      <c r="J452" s="154">
        <v>5</v>
      </c>
      <c r="K452" s="144">
        <v>1</v>
      </c>
      <c r="L452" s="237"/>
      <c r="M452" s="129"/>
      <c r="N452" s="239"/>
      <c r="O452" s="247"/>
      <c r="P452" s="202">
        <v>5</v>
      </c>
      <c r="Q452" s="248"/>
      <c r="R452" s="247"/>
      <c r="T452" s="104"/>
    </row>
    <row r="453" spans="1:21" ht="15.75" customHeight="1" x14ac:dyDescent="0.25">
      <c r="A453" s="58">
        <v>2002</v>
      </c>
      <c r="B453" s="154"/>
      <c r="C453" s="154"/>
      <c r="D453" s="154"/>
      <c r="E453" s="154"/>
      <c r="F453" s="154"/>
      <c r="G453" s="154"/>
      <c r="H453" s="154"/>
      <c r="I453" s="154"/>
      <c r="J453" s="154">
        <v>3</v>
      </c>
      <c r="K453" s="144">
        <v>3</v>
      </c>
      <c r="L453" s="237"/>
      <c r="M453" s="129"/>
      <c r="N453" s="239"/>
      <c r="O453" s="129"/>
      <c r="P453" s="204">
        <v>4</v>
      </c>
      <c r="Q453" s="124"/>
      <c r="R453" s="247"/>
      <c r="T453" s="104"/>
    </row>
    <row r="454" spans="1:21" ht="15.75" customHeight="1" x14ac:dyDescent="0.25">
      <c r="A454" s="58">
        <v>2101</v>
      </c>
      <c r="B454" s="154"/>
      <c r="C454" s="154"/>
      <c r="D454" s="154"/>
      <c r="E454" s="154"/>
      <c r="F454" s="154"/>
      <c r="G454" s="154"/>
      <c r="H454" s="154"/>
      <c r="I454" s="154"/>
      <c r="J454" s="154">
        <v>2</v>
      </c>
      <c r="K454" s="144">
        <v>2</v>
      </c>
      <c r="L454" s="237"/>
      <c r="M454" s="129"/>
      <c r="N454" s="239"/>
      <c r="O454" s="197" t="s">
        <v>83</v>
      </c>
      <c r="P454" s="280">
        <v>46</v>
      </c>
      <c r="Q454" s="279">
        <f>K457</f>
        <v>45</v>
      </c>
      <c r="R454" s="199" t="s">
        <v>11</v>
      </c>
      <c r="T454" s="104"/>
    </row>
    <row r="455" spans="1:21" ht="15.75" customHeight="1" x14ac:dyDescent="0.25">
      <c r="A455" s="58">
        <v>2102</v>
      </c>
      <c r="B455" s="154"/>
      <c r="C455" s="154"/>
      <c r="D455" s="154"/>
      <c r="E455" s="154"/>
      <c r="F455" s="154"/>
      <c r="G455" s="154"/>
      <c r="H455" s="154"/>
      <c r="I455" s="154"/>
      <c r="J455" s="154"/>
      <c r="K455" s="144"/>
      <c r="L455" s="237"/>
      <c r="M455" s="129"/>
      <c r="N455" s="239"/>
      <c r="O455" s="198" t="s">
        <v>85</v>
      </c>
      <c r="P455" s="281">
        <f>P454/B440</f>
        <v>0.43809523809523809</v>
      </c>
      <c r="Q455" s="282">
        <f>P454/Q454</f>
        <v>1.0222222222222221</v>
      </c>
      <c r="R455" s="200" t="s">
        <v>86</v>
      </c>
      <c r="T455" s="104"/>
    </row>
    <row r="456" spans="1:21" ht="15.75" customHeight="1" x14ac:dyDescent="0.25">
      <c r="A456" s="58">
        <v>2201</v>
      </c>
      <c r="B456" s="154"/>
      <c r="C456" s="154"/>
      <c r="D456" s="154"/>
      <c r="E456" s="154"/>
      <c r="F456" s="154"/>
      <c r="G456" s="154"/>
      <c r="H456" s="154"/>
      <c r="I456" s="154"/>
      <c r="J456" s="154"/>
      <c r="K456" s="144"/>
      <c r="L456" s="240"/>
      <c r="M456" s="241"/>
      <c r="N456" s="242"/>
      <c r="O456" s="90"/>
      <c r="P456" s="91"/>
      <c r="Q456" s="91"/>
      <c r="R456" s="113"/>
      <c r="T456" s="104"/>
    </row>
    <row r="457" spans="1:21" ht="18" customHeight="1" x14ac:dyDescent="0.25">
      <c r="A457" s="28"/>
      <c r="B457" s="297" t="s">
        <v>111</v>
      </c>
      <c r="C457" s="297"/>
      <c r="D457" s="297"/>
      <c r="E457" s="297"/>
      <c r="F457" s="297"/>
      <c r="G457" s="297"/>
      <c r="H457" s="297"/>
      <c r="I457" s="297"/>
      <c r="J457" s="297"/>
      <c r="K457" s="93">
        <f>SUM(K440:K454)</f>
        <v>45</v>
      </c>
      <c r="L457" s="267">
        <f>IF(K448=0,"",K448/B440)</f>
        <v>0.12380952380952381</v>
      </c>
      <c r="M457" s="94">
        <f>IF(K457=0,"",K457/B440)</f>
        <v>0.42857142857142855</v>
      </c>
      <c r="N457" s="94">
        <f>IF(K448=0,"",M457-L457)</f>
        <v>0.30476190476190473</v>
      </c>
      <c r="O457" s="3"/>
      <c r="P457" s="29"/>
      <c r="Q457" s="22"/>
      <c r="R457" s="3"/>
      <c r="T457" s="104"/>
    </row>
    <row r="458" spans="1:21" ht="12.75" customHeight="1" x14ac:dyDescent="0.2">
      <c r="L458" s="114"/>
      <c r="M458" s="3"/>
      <c r="O458" s="3"/>
    </row>
    <row r="459" spans="1:21" ht="12.75" customHeight="1" x14ac:dyDescent="0.2">
      <c r="L459" s="114"/>
      <c r="M459" s="3"/>
      <c r="O459" s="3"/>
    </row>
    <row r="460" spans="1:21" ht="26.25" customHeight="1" x14ac:dyDescent="0.4">
      <c r="A460" s="231"/>
      <c r="B460" s="307" t="s">
        <v>99</v>
      </c>
      <c r="C460" s="307"/>
      <c r="D460" s="307"/>
      <c r="E460" s="307"/>
      <c r="F460" s="307"/>
      <c r="G460" s="307"/>
      <c r="H460" s="307"/>
      <c r="I460" s="307"/>
      <c r="J460" s="307"/>
      <c r="K460" s="307"/>
      <c r="L460" s="256" t="s">
        <v>93</v>
      </c>
      <c r="M460" s="163"/>
      <c r="N460" s="163"/>
      <c r="O460" s="3"/>
      <c r="P460" s="29"/>
      <c r="Q460" s="29"/>
      <c r="R460" s="29"/>
    </row>
    <row r="461" spans="1:21" ht="20.25" customHeight="1" x14ac:dyDescent="0.2">
      <c r="A461" s="319" t="s">
        <v>10</v>
      </c>
      <c r="B461" s="340" t="s">
        <v>100</v>
      </c>
      <c r="C461" s="341"/>
      <c r="D461" s="341"/>
      <c r="E461" s="341"/>
      <c r="F461" s="341"/>
      <c r="G461" s="341"/>
      <c r="H461" s="341"/>
      <c r="I461" s="341"/>
      <c r="J461" s="341"/>
      <c r="K461" s="342"/>
      <c r="L461" s="338" t="s">
        <v>11</v>
      </c>
      <c r="M461" s="330" t="s">
        <v>3</v>
      </c>
      <c r="N461" s="330" t="s">
        <v>4</v>
      </c>
      <c r="O461" s="330" t="s">
        <v>5</v>
      </c>
      <c r="P461" s="330" t="s">
        <v>6</v>
      </c>
      <c r="Q461" s="330" t="s">
        <v>7</v>
      </c>
      <c r="R461" s="330" t="s">
        <v>8</v>
      </c>
      <c r="S461" s="296" t="s">
        <v>101</v>
      </c>
    </row>
    <row r="462" spans="1:21" ht="15.75" customHeight="1" x14ac:dyDescent="0.25">
      <c r="A462" s="320"/>
      <c r="B462" s="58" t="s">
        <v>102</v>
      </c>
      <c r="C462" s="58" t="s">
        <v>103</v>
      </c>
      <c r="D462" s="58" t="s">
        <v>104</v>
      </c>
      <c r="E462" s="58" t="s">
        <v>105</v>
      </c>
      <c r="F462" s="58" t="s">
        <v>106</v>
      </c>
      <c r="G462" s="58" t="s">
        <v>107</v>
      </c>
      <c r="H462" s="58" t="s">
        <v>108</v>
      </c>
      <c r="I462" s="58" t="s">
        <v>109</v>
      </c>
      <c r="J462" s="58" t="s">
        <v>110</v>
      </c>
      <c r="K462" s="58" t="s">
        <v>135</v>
      </c>
      <c r="L462" s="339"/>
      <c r="M462" s="331"/>
      <c r="N462" s="331"/>
      <c r="O462" s="331"/>
      <c r="P462" s="331"/>
      <c r="Q462" s="331"/>
      <c r="R462" s="331"/>
      <c r="S462" s="295"/>
      <c r="U462" s="104"/>
    </row>
    <row r="463" spans="1:21" ht="15.75" customHeight="1" x14ac:dyDescent="0.25">
      <c r="A463" s="58">
        <v>1402</v>
      </c>
      <c r="B463" s="154">
        <v>95</v>
      </c>
      <c r="C463" s="154"/>
      <c r="D463" s="154"/>
      <c r="E463" s="154"/>
      <c r="F463" s="154"/>
      <c r="G463" s="154"/>
      <c r="H463" s="154"/>
      <c r="I463" s="154"/>
      <c r="J463" s="154"/>
      <c r="K463" s="154"/>
      <c r="L463" s="144"/>
      <c r="M463" s="234"/>
      <c r="N463" s="235"/>
      <c r="O463" s="236"/>
      <c r="P463" s="243"/>
      <c r="Q463" s="63">
        <f>B463</f>
        <v>95</v>
      </c>
      <c r="R463" s="244"/>
      <c r="S463" s="243"/>
      <c r="U463" s="104"/>
    </row>
    <row r="464" spans="1:21" ht="15.75" customHeight="1" x14ac:dyDescent="0.25">
      <c r="A464" s="58">
        <v>1501</v>
      </c>
      <c r="B464" s="154"/>
      <c r="C464" s="154">
        <v>89</v>
      </c>
      <c r="D464" s="154"/>
      <c r="E464" s="154"/>
      <c r="F464" s="154"/>
      <c r="G464" s="154"/>
      <c r="H464" s="154"/>
      <c r="I464" s="154"/>
      <c r="J464" s="154"/>
      <c r="K464" s="154"/>
      <c r="L464" s="144"/>
      <c r="M464" s="237"/>
      <c r="N464" s="129"/>
      <c r="O464" s="238"/>
      <c r="P464" s="67">
        <f>IF(C464=0,"",C464/B463)</f>
        <v>0.93684210526315792</v>
      </c>
      <c r="Q464" s="68">
        <v>89</v>
      </c>
      <c r="R464" s="245">
        <f t="shared" ref="R464:R471" si="41">IF(Q464=0,"",Q464/Q463)</f>
        <v>0.93684210526315792</v>
      </c>
      <c r="S464" s="245">
        <f t="shared" ref="S464:S471" si="42">IF(Q464=0,"",100%-R464)</f>
        <v>6.315789473684208E-2</v>
      </c>
      <c r="U464" s="104"/>
    </row>
    <row r="465" spans="1:21" ht="15.75" customHeight="1" x14ac:dyDescent="0.25">
      <c r="A465" s="58">
        <v>1502</v>
      </c>
      <c r="B465" s="154"/>
      <c r="C465" s="154"/>
      <c r="D465" s="154">
        <v>83</v>
      </c>
      <c r="E465" s="154"/>
      <c r="F465" s="154"/>
      <c r="G465" s="154"/>
      <c r="H465" s="154"/>
      <c r="I465" s="154"/>
      <c r="J465" s="154"/>
      <c r="K465" s="154"/>
      <c r="L465" s="144"/>
      <c r="M465" s="237"/>
      <c r="N465" s="129"/>
      <c r="O465" s="238"/>
      <c r="P465" s="67">
        <f>IF(D465=0,"",D465/C464)</f>
        <v>0.93258426966292129</v>
      </c>
      <c r="Q465" s="68">
        <v>88</v>
      </c>
      <c r="R465" s="245">
        <f t="shared" si="41"/>
        <v>0.9887640449438202</v>
      </c>
      <c r="S465" s="245">
        <f t="shared" si="42"/>
        <v>1.1235955056179803E-2</v>
      </c>
      <c r="U465" s="70">
        <f>Q465/Q463</f>
        <v>0.9263157894736842</v>
      </c>
    </row>
    <row r="466" spans="1:21" ht="15.75" customHeight="1" x14ac:dyDescent="0.25">
      <c r="A466" s="58">
        <v>1601</v>
      </c>
      <c r="B466" s="154"/>
      <c r="C466" s="154"/>
      <c r="D466" s="154"/>
      <c r="E466" s="154">
        <v>66</v>
      </c>
      <c r="F466" s="154"/>
      <c r="G466" s="154"/>
      <c r="H466" s="154"/>
      <c r="I466" s="154"/>
      <c r="J466" s="154"/>
      <c r="K466" s="154"/>
      <c r="L466" s="144"/>
      <c r="M466" s="237"/>
      <c r="N466" s="129"/>
      <c r="O466" s="238"/>
      <c r="P466" s="67">
        <f>IF(E466=0,"",E466/D465)</f>
        <v>0.79518072289156627</v>
      </c>
      <c r="Q466" s="68">
        <v>83</v>
      </c>
      <c r="R466" s="245">
        <f t="shared" si="41"/>
        <v>0.94318181818181823</v>
      </c>
      <c r="S466" s="245">
        <f t="shared" si="42"/>
        <v>5.6818181818181768E-2</v>
      </c>
      <c r="U466" s="104"/>
    </row>
    <row r="467" spans="1:21" ht="15.75" customHeight="1" x14ac:dyDescent="0.25">
      <c r="A467" s="58">
        <v>1602</v>
      </c>
      <c r="B467" s="154"/>
      <c r="C467" s="154"/>
      <c r="D467" s="154"/>
      <c r="E467" s="154"/>
      <c r="F467" s="154">
        <v>66</v>
      </c>
      <c r="G467" s="154"/>
      <c r="H467" s="154"/>
      <c r="I467" s="154"/>
      <c r="J467" s="154"/>
      <c r="K467" s="154"/>
      <c r="L467" s="144"/>
      <c r="M467" s="237"/>
      <c r="N467" s="129"/>
      <c r="O467" s="238"/>
      <c r="P467" s="67">
        <f>IF(F467=0,"",F467/E466)</f>
        <v>1</v>
      </c>
      <c r="Q467" s="68">
        <v>81</v>
      </c>
      <c r="R467" s="245">
        <f t="shared" si="41"/>
        <v>0.97590361445783136</v>
      </c>
      <c r="S467" s="245">
        <f t="shared" si="42"/>
        <v>2.4096385542168641E-2</v>
      </c>
      <c r="U467" s="104"/>
    </row>
    <row r="468" spans="1:21" ht="15.75" customHeight="1" x14ac:dyDescent="0.25">
      <c r="A468" s="58">
        <v>1701</v>
      </c>
      <c r="B468" s="154"/>
      <c r="C468" s="154"/>
      <c r="D468" s="154"/>
      <c r="E468" s="154"/>
      <c r="F468" s="154"/>
      <c r="G468" s="154">
        <v>56</v>
      </c>
      <c r="H468" s="154"/>
      <c r="I468" s="154"/>
      <c r="J468" s="154"/>
      <c r="K468" s="154"/>
      <c r="L468" s="144"/>
      <c r="M468" s="237"/>
      <c r="N468" s="129"/>
      <c r="O468" s="238"/>
      <c r="P468" s="67">
        <f>IF(G468=0,"",G468/F467)</f>
        <v>0.84848484848484851</v>
      </c>
      <c r="Q468" s="68">
        <v>78</v>
      </c>
      <c r="R468" s="245">
        <f t="shared" si="41"/>
        <v>0.96296296296296291</v>
      </c>
      <c r="S468" s="245">
        <f t="shared" si="42"/>
        <v>3.703703703703709E-2</v>
      </c>
      <c r="U468" s="104"/>
    </row>
    <row r="469" spans="1:21" ht="15.75" customHeight="1" x14ac:dyDescent="0.25">
      <c r="A469" s="58">
        <v>1702</v>
      </c>
      <c r="B469" s="154"/>
      <c r="C469" s="154"/>
      <c r="D469" s="154"/>
      <c r="E469" s="154"/>
      <c r="F469" s="154"/>
      <c r="G469" s="154"/>
      <c r="H469" s="154">
        <v>51</v>
      </c>
      <c r="I469" s="154"/>
      <c r="J469" s="154"/>
      <c r="K469" s="154"/>
      <c r="L469" s="144"/>
      <c r="M469" s="237"/>
      <c r="N469" s="129"/>
      <c r="O469" s="238"/>
      <c r="P469" s="67">
        <f>IF(H469=0,"",H469/G468)</f>
        <v>0.9107142857142857</v>
      </c>
      <c r="Q469" s="68">
        <v>74</v>
      </c>
      <c r="R469" s="245">
        <f t="shared" si="41"/>
        <v>0.94871794871794868</v>
      </c>
      <c r="S469" s="245">
        <f t="shared" si="42"/>
        <v>5.1282051282051322E-2</v>
      </c>
      <c r="U469" s="104"/>
    </row>
    <row r="470" spans="1:21" ht="15.75" customHeight="1" x14ac:dyDescent="0.25">
      <c r="A470" s="58">
        <v>1801</v>
      </c>
      <c r="B470" s="154"/>
      <c r="C470" s="154"/>
      <c r="D470" s="154"/>
      <c r="E470" s="154"/>
      <c r="F470" s="154"/>
      <c r="G470" s="154"/>
      <c r="H470" s="154"/>
      <c r="I470" s="154">
        <v>50</v>
      </c>
      <c r="J470" s="154"/>
      <c r="K470" s="154"/>
      <c r="L470" s="144"/>
      <c r="M470" s="237"/>
      <c r="N470" s="129"/>
      <c r="O470" s="238"/>
      <c r="P470" s="67">
        <f>IF(I470=0,"",I470/H469)</f>
        <v>0.98039215686274506</v>
      </c>
      <c r="Q470" s="68">
        <v>69</v>
      </c>
      <c r="R470" s="245">
        <f t="shared" si="41"/>
        <v>0.93243243243243246</v>
      </c>
      <c r="S470" s="245">
        <f t="shared" si="42"/>
        <v>6.7567567567567544E-2</v>
      </c>
      <c r="U470" s="104"/>
    </row>
    <row r="471" spans="1:21" ht="15.75" customHeight="1" x14ac:dyDescent="0.25">
      <c r="A471" s="58">
        <v>1802</v>
      </c>
      <c r="B471" s="154"/>
      <c r="C471" s="154"/>
      <c r="D471" s="154"/>
      <c r="E471" s="154"/>
      <c r="F471" s="154"/>
      <c r="G471" s="154"/>
      <c r="H471" s="154"/>
      <c r="I471" s="154"/>
      <c r="J471" s="154">
        <v>47</v>
      </c>
      <c r="K471" s="154"/>
      <c r="L471" s="144"/>
      <c r="M471" s="237"/>
      <c r="N471" s="129"/>
      <c r="O471" s="238"/>
      <c r="P471" s="71">
        <f>IF(J471=0,"",J471/I470)</f>
        <v>0.94</v>
      </c>
      <c r="Q471" s="68">
        <v>67</v>
      </c>
      <c r="R471" s="71">
        <f t="shared" si="41"/>
        <v>0.97101449275362317</v>
      </c>
      <c r="S471" s="71">
        <f t="shared" si="42"/>
        <v>2.8985507246376829E-2</v>
      </c>
      <c r="U471" s="104"/>
    </row>
    <row r="472" spans="1:21" ht="15.75" customHeight="1" x14ac:dyDescent="0.25">
      <c r="A472" s="58">
        <v>1901</v>
      </c>
      <c r="B472" s="154"/>
      <c r="C472" s="154"/>
      <c r="D472" s="154"/>
      <c r="E472" s="154"/>
      <c r="F472" s="154"/>
      <c r="G472" s="154"/>
      <c r="H472" s="154"/>
      <c r="I472" s="154"/>
      <c r="J472" s="154"/>
      <c r="K472" s="154">
        <v>47</v>
      </c>
      <c r="L472" s="144">
        <v>15</v>
      </c>
      <c r="M472" s="237"/>
      <c r="N472" s="129"/>
      <c r="O472" s="239"/>
      <c r="P472" s="105"/>
      <c r="Q472" s="68">
        <v>61</v>
      </c>
      <c r="R472" s="105"/>
      <c r="S472" s="253"/>
      <c r="U472" s="104"/>
    </row>
    <row r="473" spans="1:21" ht="15.75" customHeight="1" x14ac:dyDescent="0.25">
      <c r="A473" s="58">
        <v>1902</v>
      </c>
      <c r="B473" s="154"/>
      <c r="C473" s="154"/>
      <c r="D473" s="154"/>
      <c r="E473" s="154"/>
      <c r="F473" s="154"/>
      <c r="G473" s="154"/>
      <c r="H473" s="154"/>
      <c r="I473" s="154"/>
      <c r="J473" s="154"/>
      <c r="K473" s="154">
        <v>40</v>
      </c>
      <c r="L473" s="144">
        <v>15</v>
      </c>
      <c r="M473" s="237"/>
      <c r="N473" s="129"/>
      <c r="O473" s="239"/>
      <c r="P473" s="247"/>
      <c r="Q473" s="109">
        <v>46</v>
      </c>
      <c r="R473" s="248"/>
      <c r="S473" s="247"/>
      <c r="U473" s="104"/>
    </row>
    <row r="474" spans="1:21" ht="15.75" customHeight="1" x14ac:dyDescent="0.25">
      <c r="A474" s="58">
        <v>2001</v>
      </c>
      <c r="B474" s="154"/>
      <c r="C474" s="154"/>
      <c r="D474" s="154"/>
      <c r="E474" s="154"/>
      <c r="F474" s="154"/>
      <c r="G474" s="154"/>
      <c r="H474" s="154"/>
      <c r="I474" s="154"/>
      <c r="J474" s="154"/>
      <c r="K474" s="154">
        <v>19</v>
      </c>
      <c r="L474" s="144">
        <v>19</v>
      </c>
      <c r="M474" s="237"/>
      <c r="N474" s="129"/>
      <c r="O474" s="239"/>
      <c r="P474" s="247"/>
      <c r="Q474" s="109">
        <v>30</v>
      </c>
      <c r="R474" s="248"/>
      <c r="S474" s="247"/>
      <c r="U474" s="104"/>
    </row>
    <row r="475" spans="1:21" ht="15.75" customHeight="1" x14ac:dyDescent="0.25">
      <c r="A475" s="58">
        <v>2002</v>
      </c>
      <c r="B475" s="154"/>
      <c r="C475" s="154"/>
      <c r="D475" s="154"/>
      <c r="E475" s="154"/>
      <c r="F475" s="154"/>
      <c r="G475" s="154"/>
      <c r="H475" s="154"/>
      <c r="I475" s="154"/>
      <c r="J475" s="154"/>
      <c r="K475" s="154">
        <v>5</v>
      </c>
      <c r="L475" s="144">
        <v>5</v>
      </c>
      <c r="M475" s="237"/>
      <c r="N475" s="129"/>
      <c r="O475" s="239"/>
      <c r="P475" s="247"/>
      <c r="Q475" s="202">
        <v>11</v>
      </c>
      <c r="R475" s="248"/>
      <c r="S475" s="247"/>
      <c r="U475" s="104"/>
    </row>
    <row r="476" spans="1:21" ht="15.75" customHeight="1" x14ac:dyDescent="0.25">
      <c r="A476" s="58">
        <v>2101</v>
      </c>
      <c r="B476" s="154"/>
      <c r="C476" s="154"/>
      <c r="D476" s="154"/>
      <c r="E476" s="154"/>
      <c r="F476" s="154"/>
      <c r="G476" s="154"/>
      <c r="H476" s="154"/>
      <c r="I476" s="154"/>
      <c r="J476" s="154"/>
      <c r="K476" s="154">
        <v>2</v>
      </c>
      <c r="L476" s="144">
        <v>2</v>
      </c>
      <c r="M476" s="237"/>
      <c r="N476" s="129"/>
      <c r="O476" s="239"/>
      <c r="P476" s="129"/>
      <c r="Q476" s="204">
        <v>6</v>
      </c>
      <c r="R476" s="124"/>
      <c r="S476" s="247"/>
      <c r="U476" s="104"/>
    </row>
    <row r="477" spans="1:21" ht="15.75" customHeight="1" x14ac:dyDescent="0.25">
      <c r="A477" s="58">
        <v>2102</v>
      </c>
      <c r="B477" s="154"/>
      <c r="C477" s="154"/>
      <c r="D477" s="154"/>
      <c r="E477" s="154"/>
      <c r="F477" s="154"/>
      <c r="G477" s="154"/>
      <c r="H477" s="154"/>
      <c r="I477" s="154"/>
      <c r="J477" s="154"/>
      <c r="K477" s="154">
        <v>2</v>
      </c>
      <c r="L477" s="144">
        <v>1</v>
      </c>
      <c r="M477" s="237"/>
      <c r="N477" s="129"/>
      <c r="O477" s="239"/>
      <c r="P477" s="197" t="s">
        <v>83</v>
      </c>
      <c r="Q477" s="203">
        <v>54</v>
      </c>
      <c r="R477" s="83">
        <f>L480</f>
        <v>58</v>
      </c>
      <c r="S477" s="199" t="s">
        <v>11</v>
      </c>
      <c r="U477" s="104"/>
    </row>
    <row r="478" spans="1:21" ht="15.75" customHeight="1" x14ac:dyDescent="0.25">
      <c r="A478" s="58">
        <v>2201</v>
      </c>
      <c r="B478" s="154"/>
      <c r="C478" s="154"/>
      <c r="D478" s="154"/>
      <c r="E478" s="154"/>
      <c r="F478" s="154"/>
      <c r="G478" s="154"/>
      <c r="H478" s="154"/>
      <c r="I478" s="154"/>
      <c r="J478" s="154"/>
      <c r="K478" s="154">
        <v>1</v>
      </c>
      <c r="L478" s="144">
        <v>1</v>
      </c>
      <c r="M478" s="237"/>
      <c r="N478" s="129"/>
      <c r="O478" s="239"/>
      <c r="P478" s="198" t="s">
        <v>85</v>
      </c>
      <c r="Q478" s="86">
        <f>Q477/B463</f>
        <v>0.56842105263157894</v>
      </c>
      <c r="R478" s="87">
        <f>Q477/R477</f>
        <v>0.93103448275862066</v>
      </c>
      <c r="S478" s="200" t="s">
        <v>86</v>
      </c>
      <c r="U478" s="104"/>
    </row>
    <row r="479" spans="1:21" ht="15.75" customHeight="1" x14ac:dyDescent="0.25">
      <c r="A479" s="58">
        <v>2202</v>
      </c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144"/>
      <c r="M479" s="240"/>
      <c r="N479" s="241"/>
      <c r="O479" s="242"/>
      <c r="P479" s="90"/>
      <c r="Q479" s="91"/>
      <c r="R479" s="91"/>
      <c r="S479" s="113"/>
      <c r="U479" s="104"/>
    </row>
    <row r="480" spans="1:21" ht="18" customHeight="1" x14ac:dyDescent="0.25">
      <c r="A480" s="28"/>
      <c r="B480" s="297" t="s">
        <v>111</v>
      </c>
      <c r="C480" s="297"/>
      <c r="D480" s="297"/>
      <c r="E480" s="297"/>
      <c r="F480" s="297"/>
      <c r="G480" s="297"/>
      <c r="H480" s="297"/>
      <c r="I480" s="297"/>
      <c r="J480" s="297"/>
      <c r="K480" s="297"/>
      <c r="L480" s="196">
        <f>SUM(L463:L478)</f>
        <v>58</v>
      </c>
      <c r="M480" s="94">
        <f>L472/B463</f>
        <v>0.15789473684210525</v>
      </c>
      <c r="N480" s="94">
        <f>IF(L480=0,"",L480/B463)</f>
        <v>0.61052631578947369</v>
      </c>
      <c r="O480" s="94">
        <f>N480-M480</f>
        <v>0.45263157894736844</v>
      </c>
      <c r="P480" s="3"/>
      <c r="Q480" s="29"/>
      <c r="R480" s="22"/>
      <c r="S480" s="3"/>
      <c r="U480" s="104"/>
    </row>
    <row r="481" spans="1:21" ht="12.75" customHeight="1" x14ac:dyDescent="0.2">
      <c r="L481" s="114"/>
      <c r="M481" s="3"/>
      <c r="O481" s="3"/>
    </row>
    <row r="482" spans="1:21" ht="12.75" customHeight="1" x14ac:dyDescent="0.2">
      <c r="L482" s="114"/>
      <c r="M482" s="3"/>
      <c r="O482" s="3"/>
    </row>
    <row r="483" spans="1:21" ht="26.25" customHeight="1" x14ac:dyDescent="0.4">
      <c r="A483" s="231"/>
      <c r="B483" s="307" t="s">
        <v>99</v>
      </c>
      <c r="C483" s="307"/>
      <c r="D483" s="307"/>
      <c r="E483" s="307"/>
      <c r="F483" s="307"/>
      <c r="G483" s="307"/>
      <c r="H483" s="307"/>
      <c r="I483" s="307"/>
      <c r="J483" s="307"/>
      <c r="K483" s="307"/>
      <c r="L483" s="256" t="s">
        <v>94</v>
      </c>
      <c r="M483" s="163"/>
      <c r="N483" s="163"/>
      <c r="O483" s="3"/>
      <c r="P483" s="29"/>
      <c r="Q483" s="29"/>
      <c r="R483" s="29"/>
    </row>
    <row r="484" spans="1:21" ht="20.25" customHeight="1" x14ac:dyDescent="0.2">
      <c r="A484" s="319" t="s">
        <v>10</v>
      </c>
      <c r="B484" s="340" t="s">
        <v>100</v>
      </c>
      <c r="C484" s="341"/>
      <c r="D484" s="341"/>
      <c r="E484" s="341"/>
      <c r="F484" s="341"/>
      <c r="G484" s="341"/>
      <c r="H484" s="341"/>
      <c r="I484" s="341"/>
      <c r="J484" s="341"/>
      <c r="K484" s="342"/>
      <c r="L484" s="338" t="s">
        <v>11</v>
      </c>
      <c r="M484" s="330" t="s">
        <v>3</v>
      </c>
      <c r="N484" s="330" t="s">
        <v>4</v>
      </c>
      <c r="O484" s="330" t="s">
        <v>5</v>
      </c>
      <c r="P484" s="330" t="s">
        <v>6</v>
      </c>
      <c r="Q484" s="330" t="s">
        <v>7</v>
      </c>
      <c r="R484" s="330" t="s">
        <v>8</v>
      </c>
      <c r="S484" s="296" t="s">
        <v>101</v>
      </c>
    </row>
    <row r="485" spans="1:21" ht="15.75" customHeight="1" x14ac:dyDescent="0.25">
      <c r="A485" s="320"/>
      <c r="B485" s="58" t="s">
        <v>102</v>
      </c>
      <c r="C485" s="58" t="s">
        <v>103</v>
      </c>
      <c r="D485" s="58" t="s">
        <v>104</v>
      </c>
      <c r="E485" s="58" t="s">
        <v>105</v>
      </c>
      <c r="F485" s="58" t="s">
        <v>106</v>
      </c>
      <c r="G485" s="58" t="s">
        <v>107</v>
      </c>
      <c r="H485" s="58" t="s">
        <v>108</v>
      </c>
      <c r="I485" s="58" t="s">
        <v>109</v>
      </c>
      <c r="J485" s="58" t="s">
        <v>110</v>
      </c>
      <c r="K485" s="58" t="s">
        <v>135</v>
      </c>
      <c r="L485" s="339"/>
      <c r="M485" s="331"/>
      <c r="N485" s="331"/>
      <c r="O485" s="331"/>
      <c r="P485" s="331"/>
      <c r="Q485" s="331"/>
      <c r="R485" s="331"/>
      <c r="S485" s="295"/>
      <c r="U485" s="104"/>
    </row>
    <row r="486" spans="1:21" ht="15.75" customHeight="1" x14ac:dyDescent="0.25">
      <c r="A486" s="58">
        <v>1501</v>
      </c>
      <c r="B486" s="154">
        <v>107</v>
      </c>
      <c r="C486" s="154"/>
      <c r="D486" s="154"/>
      <c r="E486" s="154"/>
      <c r="F486" s="154"/>
      <c r="G486" s="154"/>
      <c r="H486" s="154"/>
      <c r="I486" s="154"/>
      <c r="J486" s="154"/>
      <c r="K486" s="154"/>
      <c r="L486" s="144"/>
      <c r="M486" s="234"/>
      <c r="N486" s="235"/>
      <c r="O486" s="236"/>
      <c r="P486" s="243"/>
      <c r="Q486" s="63">
        <f>B486</f>
        <v>107</v>
      </c>
      <c r="R486" s="244"/>
      <c r="S486" s="243"/>
      <c r="U486" s="104"/>
    </row>
    <row r="487" spans="1:21" ht="15.75" customHeight="1" x14ac:dyDescent="0.25">
      <c r="A487" s="58">
        <v>1502</v>
      </c>
      <c r="B487" s="154"/>
      <c r="C487" s="154">
        <v>93</v>
      </c>
      <c r="D487" s="154"/>
      <c r="E487" s="154"/>
      <c r="F487" s="154"/>
      <c r="G487" s="154"/>
      <c r="H487" s="154"/>
      <c r="I487" s="154"/>
      <c r="J487" s="154"/>
      <c r="K487" s="154"/>
      <c r="L487" s="144"/>
      <c r="M487" s="237"/>
      <c r="N487" s="129"/>
      <c r="O487" s="238"/>
      <c r="P487" s="67">
        <f>IF(C487=0,"",C487/B486)</f>
        <v>0.86915887850467288</v>
      </c>
      <c r="Q487" s="68">
        <v>94</v>
      </c>
      <c r="R487" s="245">
        <f t="shared" ref="R487:R494" si="43">IF(Q487=0,"",Q487/Q486)</f>
        <v>0.87850467289719625</v>
      </c>
      <c r="S487" s="245">
        <f t="shared" ref="S487:S494" si="44">IF(Q487=0,"",100%-R487)</f>
        <v>0.12149532710280375</v>
      </c>
      <c r="U487" s="104"/>
    </row>
    <row r="488" spans="1:21" ht="15.75" customHeight="1" x14ac:dyDescent="0.25">
      <c r="A488" s="58">
        <v>1601</v>
      </c>
      <c r="B488" s="154"/>
      <c r="C488" s="154"/>
      <c r="D488" s="154">
        <v>81</v>
      </c>
      <c r="E488" s="154"/>
      <c r="F488" s="154"/>
      <c r="G488" s="154"/>
      <c r="H488" s="154"/>
      <c r="I488" s="154"/>
      <c r="J488" s="154"/>
      <c r="K488" s="154"/>
      <c r="L488" s="144"/>
      <c r="M488" s="237"/>
      <c r="N488" s="129"/>
      <c r="O488" s="238"/>
      <c r="P488" s="67">
        <f>IF(D488=0,"",D488/C487)</f>
        <v>0.87096774193548387</v>
      </c>
      <c r="Q488" s="68">
        <v>90</v>
      </c>
      <c r="R488" s="245">
        <f t="shared" si="43"/>
        <v>0.95744680851063835</v>
      </c>
      <c r="S488" s="245">
        <f t="shared" si="44"/>
        <v>4.2553191489361653E-2</v>
      </c>
      <c r="U488" s="70">
        <f>Q488/Q486</f>
        <v>0.84112149532710279</v>
      </c>
    </row>
    <row r="489" spans="1:21" ht="15.75" customHeight="1" x14ac:dyDescent="0.25">
      <c r="A489" s="58">
        <v>1602</v>
      </c>
      <c r="B489" s="154"/>
      <c r="C489" s="154"/>
      <c r="D489" s="154"/>
      <c r="E489" s="154">
        <v>66</v>
      </c>
      <c r="F489" s="154"/>
      <c r="G489" s="154"/>
      <c r="H489" s="154"/>
      <c r="I489" s="154"/>
      <c r="J489" s="154"/>
      <c r="K489" s="154"/>
      <c r="L489" s="144"/>
      <c r="M489" s="237"/>
      <c r="N489" s="129"/>
      <c r="O489" s="238"/>
      <c r="P489" s="67">
        <f>IF(E489=0,"",E489/D488)</f>
        <v>0.81481481481481477</v>
      </c>
      <c r="Q489" s="68">
        <v>82</v>
      </c>
      <c r="R489" s="245">
        <f t="shared" si="43"/>
        <v>0.91111111111111109</v>
      </c>
      <c r="S489" s="245">
        <f t="shared" si="44"/>
        <v>8.8888888888888906E-2</v>
      </c>
      <c r="U489" s="104"/>
    </row>
    <row r="490" spans="1:21" ht="15.75" customHeight="1" x14ac:dyDescent="0.25">
      <c r="A490" s="58">
        <v>1701</v>
      </c>
      <c r="B490" s="154"/>
      <c r="C490" s="154"/>
      <c r="D490" s="154"/>
      <c r="E490" s="154"/>
      <c r="F490" s="154">
        <v>56</v>
      </c>
      <c r="G490" s="154"/>
      <c r="H490" s="154"/>
      <c r="I490" s="154"/>
      <c r="J490" s="154"/>
      <c r="K490" s="154"/>
      <c r="L490" s="144"/>
      <c r="M490" s="237"/>
      <c r="N490" s="129"/>
      <c r="O490" s="238"/>
      <c r="P490" s="67">
        <f>IF(F490=0,"",F490/E489)</f>
        <v>0.84848484848484851</v>
      </c>
      <c r="Q490" s="68">
        <v>79</v>
      </c>
      <c r="R490" s="245">
        <f t="shared" si="43"/>
        <v>0.96341463414634143</v>
      </c>
      <c r="S490" s="245">
        <f t="shared" si="44"/>
        <v>3.6585365853658569E-2</v>
      </c>
      <c r="U490" s="104"/>
    </row>
    <row r="491" spans="1:21" ht="15.75" customHeight="1" x14ac:dyDescent="0.25">
      <c r="A491" s="58">
        <v>1702</v>
      </c>
      <c r="B491" s="154"/>
      <c r="C491" s="154"/>
      <c r="D491" s="154"/>
      <c r="E491" s="154"/>
      <c r="F491" s="154"/>
      <c r="G491" s="154">
        <v>43</v>
      </c>
      <c r="H491" s="154"/>
      <c r="I491" s="154"/>
      <c r="J491" s="154"/>
      <c r="K491" s="154"/>
      <c r="L491" s="144"/>
      <c r="M491" s="237"/>
      <c r="N491" s="129"/>
      <c r="O491" s="238"/>
      <c r="P491" s="67">
        <f>IF(G491=0,"",G491/F490)</f>
        <v>0.7678571428571429</v>
      </c>
      <c r="Q491" s="68">
        <v>71</v>
      </c>
      <c r="R491" s="245">
        <f t="shared" si="43"/>
        <v>0.89873417721518989</v>
      </c>
      <c r="S491" s="245">
        <f t="shared" si="44"/>
        <v>0.10126582278481011</v>
      </c>
      <c r="U491" s="104"/>
    </row>
    <row r="492" spans="1:21" ht="15.75" customHeight="1" x14ac:dyDescent="0.25">
      <c r="A492" s="58">
        <v>1801</v>
      </c>
      <c r="B492" s="154"/>
      <c r="C492" s="154"/>
      <c r="D492" s="154"/>
      <c r="E492" s="154"/>
      <c r="F492" s="154"/>
      <c r="G492" s="154"/>
      <c r="H492" s="154">
        <v>37</v>
      </c>
      <c r="I492" s="154"/>
      <c r="J492" s="154"/>
      <c r="K492" s="154"/>
      <c r="L492" s="144"/>
      <c r="M492" s="237"/>
      <c r="N492" s="129"/>
      <c r="O492" s="238"/>
      <c r="P492" s="67">
        <f>IF(H492=0,"",H492/G491)</f>
        <v>0.86046511627906974</v>
      </c>
      <c r="Q492" s="68">
        <v>62</v>
      </c>
      <c r="R492" s="245">
        <f t="shared" si="43"/>
        <v>0.87323943661971826</v>
      </c>
      <c r="S492" s="245">
        <f t="shared" si="44"/>
        <v>0.12676056338028174</v>
      </c>
      <c r="U492" s="104"/>
    </row>
    <row r="493" spans="1:21" ht="15.75" customHeight="1" x14ac:dyDescent="0.25">
      <c r="A493" s="58">
        <v>1802</v>
      </c>
      <c r="B493" s="154"/>
      <c r="C493" s="154"/>
      <c r="D493" s="154"/>
      <c r="E493" s="154"/>
      <c r="F493" s="154"/>
      <c r="G493" s="154"/>
      <c r="H493" s="154"/>
      <c r="I493" s="154">
        <v>34</v>
      </c>
      <c r="J493" s="154"/>
      <c r="K493" s="154"/>
      <c r="L493" s="144"/>
      <c r="M493" s="237"/>
      <c r="N493" s="129"/>
      <c r="O493" s="238"/>
      <c r="P493" s="67">
        <f>IF(I493=0,"",I493/H492)</f>
        <v>0.91891891891891897</v>
      </c>
      <c r="Q493" s="68">
        <v>61</v>
      </c>
      <c r="R493" s="245">
        <f t="shared" si="43"/>
        <v>0.9838709677419355</v>
      </c>
      <c r="S493" s="245">
        <f t="shared" si="44"/>
        <v>1.6129032258064502E-2</v>
      </c>
      <c r="U493" s="104"/>
    </row>
    <row r="494" spans="1:21" ht="15.75" customHeight="1" x14ac:dyDescent="0.25">
      <c r="A494" s="58">
        <v>1901</v>
      </c>
      <c r="B494" s="154"/>
      <c r="C494" s="154"/>
      <c r="D494" s="154"/>
      <c r="E494" s="154"/>
      <c r="F494" s="154"/>
      <c r="G494" s="154"/>
      <c r="H494" s="154"/>
      <c r="I494" s="154"/>
      <c r="J494" s="154">
        <v>30</v>
      </c>
      <c r="K494" s="154"/>
      <c r="L494" s="144"/>
      <c r="M494" s="237"/>
      <c r="N494" s="129"/>
      <c r="O494" s="238"/>
      <c r="P494" s="71">
        <f>IF(J494=0,"",J494/I493)</f>
        <v>0.88235294117647056</v>
      </c>
      <c r="Q494" s="68">
        <v>56</v>
      </c>
      <c r="R494" s="71">
        <f t="shared" si="43"/>
        <v>0.91803278688524592</v>
      </c>
      <c r="S494" s="71">
        <f t="shared" si="44"/>
        <v>8.1967213114754078E-2</v>
      </c>
      <c r="U494" s="104"/>
    </row>
    <row r="495" spans="1:21" ht="15.75" customHeight="1" x14ac:dyDescent="0.25">
      <c r="A495" s="58">
        <v>1902</v>
      </c>
      <c r="B495" s="154"/>
      <c r="C495" s="154"/>
      <c r="D495" s="154"/>
      <c r="E495" s="154"/>
      <c r="F495" s="154"/>
      <c r="G495" s="154"/>
      <c r="H495" s="154"/>
      <c r="I495" s="154"/>
      <c r="J495" s="154"/>
      <c r="K495" s="154">
        <v>30</v>
      </c>
      <c r="L495" s="144">
        <v>15</v>
      </c>
      <c r="M495" s="237"/>
      <c r="N495" s="129"/>
      <c r="O495" s="239"/>
      <c r="P495" s="105"/>
      <c r="Q495" s="68">
        <v>54</v>
      </c>
      <c r="R495" s="105"/>
      <c r="S495" s="253"/>
      <c r="U495" s="104"/>
    </row>
    <row r="496" spans="1:21" ht="15.75" customHeight="1" x14ac:dyDescent="0.25">
      <c r="A496" s="58">
        <v>2001</v>
      </c>
      <c r="B496" s="154"/>
      <c r="C496" s="154"/>
      <c r="D496" s="154"/>
      <c r="E496" s="154"/>
      <c r="F496" s="154"/>
      <c r="G496" s="154"/>
      <c r="H496" s="154"/>
      <c r="I496" s="154"/>
      <c r="J496" s="154"/>
      <c r="K496" s="154">
        <v>27</v>
      </c>
      <c r="L496" s="144">
        <v>19</v>
      </c>
      <c r="M496" s="237"/>
      <c r="N496" s="129"/>
      <c r="O496" s="239"/>
      <c r="P496" s="247"/>
      <c r="Q496" s="109">
        <v>35</v>
      </c>
      <c r="R496" s="248"/>
      <c r="S496" s="247"/>
      <c r="U496" s="104"/>
    </row>
    <row r="497" spans="1:21" ht="15.75" customHeight="1" x14ac:dyDescent="0.25">
      <c r="A497" s="58">
        <v>2002</v>
      </c>
      <c r="B497" s="154"/>
      <c r="C497" s="154"/>
      <c r="D497" s="154"/>
      <c r="E497" s="154"/>
      <c r="F497" s="154"/>
      <c r="G497" s="154"/>
      <c r="H497" s="154"/>
      <c r="I497" s="154"/>
      <c r="J497" s="154"/>
      <c r="K497" s="154">
        <v>13</v>
      </c>
      <c r="L497" s="144">
        <v>5</v>
      </c>
      <c r="M497" s="237"/>
      <c r="N497" s="129"/>
      <c r="O497" s="239"/>
      <c r="P497" s="247"/>
      <c r="Q497" s="109">
        <v>17</v>
      </c>
      <c r="R497" s="248"/>
      <c r="S497" s="247"/>
      <c r="U497" s="104"/>
    </row>
    <row r="498" spans="1:21" ht="15.75" customHeight="1" x14ac:dyDescent="0.25">
      <c r="A498" s="58">
        <v>2101</v>
      </c>
      <c r="B498" s="154"/>
      <c r="C498" s="154"/>
      <c r="D498" s="154"/>
      <c r="E498" s="154"/>
      <c r="F498" s="154"/>
      <c r="G498" s="154"/>
      <c r="H498" s="154"/>
      <c r="I498" s="154"/>
      <c r="J498" s="154"/>
      <c r="K498" s="154">
        <v>4</v>
      </c>
      <c r="L498" s="144">
        <v>2</v>
      </c>
      <c r="M498" s="237"/>
      <c r="N498" s="129"/>
      <c r="O498" s="239"/>
      <c r="P498" s="247"/>
      <c r="Q498" s="202">
        <v>6</v>
      </c>
      <c r="R498" s="248"/>
      <c r="S498" s="247"/>
      <c r="U498" s="104"/>
    </row>
    <row r="499" spans="1:21" ht="15.75" customHeight="1" x14ac:dyDescent="0.25">
      <c r="A499" s="58">
        <v>2102</v>
      </c>
      <c r="B499" s="154"/>
      <c r="C499" s="154"/>
      <c r="D499" s="154"/>
      <c r="E499" s="154"/>
      <c r="F499" s="154"/>
      <c r="G499" s="154"/>
      <c r="H499" s="154"/>
      <c r="I499" s="154"/>
      <c r="J499" s="154"/>
      <c r="K499" s="154">
        <v>3</v>
      </c>
      <c r="L499" s="144">
        <v>1</v>
      </c>
      <c r="M499" s="237"/>
      <c r="N499" s="129"/>
      <c r="O499" s="239"/>
      <c r="P499" s="129"/>
      <c r="Q499" s="204">
        <v>4</v>
      </c>
      <c r="R499" s="124"/>
      <c r="S499" s="247"/>
      <c r="U499" s="104"/>
    </row>
    <row r="500" spans="1:21" ht="15.75" customHeight="1" x14ac:dyDescent="0.25">
      <c r="A500" s="58">
        <v>2201</v>
      </c>
      <c r="B500" s="154"/>
      <c r="C500" s="154"/>
      <c r="D500" s="154"/>
      <c r="E500" s="154"/>
      <c r="F500" s="154"/>
      <c r="G500" s="154"/>
      <c r="H500" s="154"/>
      <c r="I500" s="154"/>
      <c r="J500" s="154"/>
      <c r="K500" s="154">
        <v>3</v>
      </c>
      <c r="L500" s="144">
        <v>1</v>
      </c>
      <c r="M500" s="237"/>
      <c r="N500" s="129"/>
      <c r="O500" s="239"/>
      <c r="P500" s="197" t="s">
        <v>83</v>
      </c>
      <c r="Q500" s="203">
        <v>40</v>
      </c>
      <c r="R500" s="83">
        <f>L503</f>
        <v>43</v>
      </c>
      <c r="S500" s="199" t="s">
        <v>11</v>
      </c>
      <c r="U500" s="104"/>
    </row>
    <row r="501" spans="1:21" ht="15.75" customHeight="1" x14ac:dyDescent="0.25">
      <c r="A501" s="58">
        <v>2202</v>
      </c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44"/>
      <c r="M501" s="237"/>
      <c r="N501" s="129"/>
      <c r="O501" s="239"/>
      <c r="P501" s="198" t="s">
        <v>85</v>
      </c>
      <c r="Q501" s="86">
        <f>IF(Q500/B486=0,"",Q500/B486)</f>
        <v>0.37383177570093457</v>
      </c>
      <c r="R501" s="87">
        <f>IF(Q500/R500=0,"",Q500/R500)</f>
        <v>0.93023255813953487</v>
      </c>
      <c r="S501" s="200" t="s">
        <v>86</v>
      </c>
      <c r="U501" s="104"/>
    </row>
    <row r="502" spans="1:21" ht="15.75" customHeight="1" x14ac:dyDescent="0.25">
      <c r="A502" s="58">
        <v>2301</v>
      </c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44"/>
      <c r="M502" s="240"/>
      <c r="N502" s="241"/>
      <c r="O502" s="242"/>
      <c r="P502" s="90"/>
      <c r="Q502" s="91"/>
      <c r="R502" s="91"/>
      <c r="S502" s="113"/>
      <c r="U502" s="104"/>
    </row>
    <row r="503" spans="1:21" ht="18" customHeight="1" x14ac:dyDescent="0.25">
      <c r="A503" s="28"/>
      <c r="B503" s="297" t="s">
        <v>111</v>
      </c>
      <c r="C503" s="297"/>
      <c r="D503" s="297"/>
      <c r="E503" s="297"/>
      <c r="F503" s="297"/>
      <c r="G503" s="297"/>
      <c r="H503" s="297"/>
      <c r="I503" s="297"/>
      <c r="J503" s="297"/>
      <c r="K503" s="297"/>
      <c r="L503" s="93">
        <f>SUM(L486:L500)</f>
        <v>43</v>
      </c>
      <c r="M503" s="94">
        <f>L495/B486</f>
        <v>0.14018691588785046</v>
      </c>
      <c r="N503" s="94">
        <f>IF(L503=0,"",L503/B486)</f>
        <v>0.40186915887850466</v>
      </c>
      <c r="O503" s="94">
        <f>N503-M503</f>
        <v>0.26168224299065423</v>
      </c>
      <c r="P503" s="3"/>
      <c r="Q503" s="29"/>
      <c r="R503" s="22"/>
      <c r="S503" s="3"/>
      <c r="U503" s="104"/>
    </row>
    <row r="504" spans="1:21" ht="14.25" customHeight="1" x14ac:dyDescent="0.2">
      <c r="T504" s="104"/>
    </row>
    <row r="505" spans="1:21" ht="14.25" customHeight="1" x14ac:dyDescent="0.2">
      <c r="L505" s="114"/>
      <c r="M505" s="3"/>
      <c r="O505" s="3"/>
      <c r="T505" s="104"/>
    </row>
    <row r="506" spans="1:21" ht="26.25" customHeight="1" x14ac:dyDescent="0.4">
      <c r="A506" s="231"/>
      <c r="B506" s="307" t="s">
        <v>99</v>
      </c>
      <c r="C506" s="307"/>
      <c r="D506" s="307"/>
      <c r="E506" s="307"/>
      <c r="F506" s="307"/>
      <c r="G506" s="307"/>
      <c r="H506" s="307"/>
      <c r="I506" s="307"/>
      <c r="J506" s="307"/>
      <c r="K506" s="307"/>
      <c r="L506" s="256" t="s">
        <v>97</v>
      </c>
      <c r="M506" s="163"/>
      <c r="N506" s="163"/>
      <c r="O506" s="3"/>
      <c r="P506" s="29"/>
      <c r="Q506" s="29"/>
      <c r="R506" s="29"/>
      <c r="T506" s="104"/>
    </row>
    <row r="507" spans="1:21" ht="20.25" customHeight="1" x14ac:dyDescent="0.2">
      <c r="A507" s="319" t="s">
        <v>10</v>
      </c>
      <c r="B507" s="340" t="s">
        <v>100</v>
      </c>
      <c r="C507" s="341"/>
      <c r="D507" s="341"/>
      <c r="E507" s="341"/>
      <c r="F507" s="341"/>
      <c r="G507" s="341"/>
      <c r="H507" s="341"/>
      <c r="I507" s="341"/>
      <c r="J507" s="341"/>
      <c r="K507" s="342"/>
      <c r="L507" s="338" t="s">
        <v>11</v>
      </c>
      <c r="M507" s="330" t="s">
        <v>3</v>
      </c>
      <c r="N507" s="330" t="s">
        <v>4</v>
      </c>
      <c r="O507" s="330" t="s">
        <v>5</v>
      </c>
      <c r="P507" s="330" t="s">
        <v>6</v>
      </c>
      <c r="Q507" s="330" t="s">
        <v>7</v>
      </c>
      <c r="R507" s="330" t="s">
        <v>8</v>
      </c>
      <c r="S507" s="296" t="s">
        <v>101</v>
      </c>
      <c r="U507" s="104"/>
    </row>
    <row r="508" spans="1:21" ht="15.75" customHeight="1" x14ac:dyDescent="0.25">
      <c r="A508" s="320"/>
      <c r="B508" s="58" t="s">
        <v>102</v>
      </c>
      <c r="C508" s="58" t="s">
        <v>103</v>
      </c>
      <c r="D508" s="58" t="s">
        <v>104</v>
      </c>
      <c r="E508" s="58" t="s">
        <v>105</v>
      </c>
      <c r="F508" s="58" t="s">
        <v>106</v>
      </c>
      <c r="G508" s="58" t="s">
        <v>107</v>
      </c>
      <c r="H508" s="58" t="s">
        <v>108</v>
      </c>
      <c r="I508" s="58" t="s">
        <v>109</v>
      </c>
      <c r="J508" s="58" t="s">
        <v>110</v>
      </c>
      <c r="K508" s="58" t="s">
        <v>135</v>
      </c>
      <c r="L508" s="339"/>
      <c r="M508" s="331"/>
      <c r="N508" s="331"/>
      <c r="O508" s="331"/>
      <c r="P508" s="331"/>
      <c r="Q508" s="331"/>
      <c r="R508" s="331"/>
      <c r="S508" s="295"/>
      <c r="U508" s="104"/>
    </row>
    <row r="509" spans="1:21" ht="15.75" customHeight="1" x14ac:dyDescent="0.25">
      <c r="A509" s="58">
        <v>1502</v>
      </c>
      <c r="B509" s="154">
        <v>92</v>
      </c>
      <c r="C509" s="154"/>
      <c r="D509" s="154"/>
      <c r="E509" s="154"/>
      <c r="F509" s="154"/>
      <c r="G509" s="154"/>
      <c r="H509" s="154"/>
      <c r="I509" s="154"/>
      <c r="J509" s="154"/>
      <c r="K509" s="154"/>
      <c r="L509" s="144"/>
      <c r="M509" s="234"/>
      <c r="N509" s="235"/>
      <c r="O509" s="236"/>
      <c r="P509" s="243"/>
      <c r="Q509" s="63">
        <f>B509</f>
        <v>92</v>
      </c>
      <c r="R509" s="244"/>
      <c r="S509" s="243"/>
      <c r="U509" s="104"/>
    </row>
    <row r="510" spans="1:21" ht="15.75" customHeight="1" x14ac:dyDescent="0.25">
      <c r="A510" s="58">
        <v>1601</v>
      </c>
      <c r="B510" s="154"/>
      <c r="C510" s="154">
        <v>76</v>
      </c>
      <c r="D510" s="154"/>
      <c r="E510" s="154"/>
      <c r="F510" s="154"/>
      <c r="G510" s="154"/>
      <c r="H510" s="154"/>
      <c r="I510" s="154"/>
      <c r="J510" s="154"/>
      <c r="K510" s="154"/>
      <c r="L510" s="144"/>
      <c r="M510" s="237"/>
      <c r="N510" s="129"/>
      <c r="O510" s="238"/>
      <c r="P510" s="67">
        <f>IF(C510=0,"",C510/B509)</f>
        <v>0.82608695652173914</v>
      </c>
      <c r="Q510" s="68">
        <v>76</v>
      </c>
      <c r="R510" s="245">
        <f t="shared" ref="R510:R517" si="45">IF(Q510=0,"",Q510/Q509)</f>
        <v>0.82608695652173914</v>
      </c>
      <c r="S510" s="245">
        <f t="shared" ref="S510:S517" si="46">IF(Q510=0,"",100%-R510)</f>
        <v>0.17391304347826086</v>
      </c>
      <c r="U510" s="104"/>
    </row>
    <row r="511" spans="1:21" ht="15.75" customHeight="1" x14ac:dyDescent="0.25">
      <c r="A511" s="58">
        <v>1602</v>
      </c>
      <c r="B511" s="154"/>
      <c r="C511" s="154"/>
      <c r="D511" s="154">
        <v>68</v>
      </c>
      <c r="E511" s="154"/>
      <c r="F511" s="154"/>
      <c r="G511" s="154"/>
      <c r="H511" s="154"/>
      <c r="I511" s="154"/>
      <c r="J511" s="154"/>
      <c r="K511" s="154"/>
      <c r="L511" s="144"/>
      <c r="M511" s="237"/>
      <c r="N511" s="129"/>
      <c r="O511" s="238"/>
      <c r="P511" s="67">
        <f>IF(D511=0,"",D511/C510)</f>
        <v>0.89473684210526316</v>
      </c>
      <c r="Q511" s="68">
        <v>74</v>
      </c>
      <c r="R511" s="245">
        <f t="shared" si="45"/>
        <v>0.97368421052631582</v>
      </c>
      <c r="S511" s="245">
        <f t="shared" si="46"/>
        <v>2.6315789473684181E-2</v>
      </c>
      <c r="U511" s="70">
        <f>Q511/Q509</f>
        <v>0.80434782608695654</v>
      </c>
    </row>
    <row r="512" spans="1:21" ht="15.75" customHeight="1" x14ac:dyDescent="0.25">
      <c r="A512" s="58">
        <v>1701</v>
      </c>
      <c r="B512" s="154"/>
      <c r="C512" s="154"/>
      <c r="D512" s="154"/>
      <c r="E512" s="154">
        <v>58</v>
      </c>
      <c r="F512" s="154"/>
      <c r="G512" s="154"/>
      <c r="H512" s="154"/>
      <c r="I512" s="154"/>
      <c r="J512" s="154"/>
      <c r="K512" s="154"/>
      <c r="L512" s="144"/>
      <c r="M512" s="237"/>
      <c r="N512" s="129"/>
      <c r="O512" s="238"/>
      <c r="P512" s="67">
        <f>IF(E512=0,"",E512/D511)</f>
        <v>0.8529411764705882</v>
      </c>
      <c r="Q512" s="68">
        <v>72</v>
      </c>
      <c r="R512" s="245">
        <f t="shared" si="45"/>
        <v>0.97297297297297303</v>
      </c>
      <c r="S512" s="245">
        <f t="shared" si="46"/>
        <v>2.7027027027026973E-2</v>
      </c>
      <c r="U512" s="104"/>
    </row>
    <row r="513" spans="1:21" ht="15.75" customHeight="1" x14ac:dyDescent="0.25">
      <c r="A513" s="58">
        <v>1702</v>
      </c>
      <c r="B513" s="154"/>
      <c r="C513" s="154"/>
      <c r="D513" s="154"/>
      <c r="E513" s="154"/>
      <c r="F513" s="154">
        <v>47</v>
      </c>
      <c r="G513" s="154"/>
      <c r="H513" s="154"/>
      <c r="I513" s="154"/>
      <c r="J513" s="154"/>
      <c r="K513" s="154"/>
      <c r="L513" s="144"/>
      <c r="M513" s="237"/>
      <c r="N513" s="129"/>
      <c r="O513" s="238"/>
      <c r="P513" s="67">
        <f>IF(F513=0,"",F513/E512)</f>
        <v>0.81034482758620685</v>
      </c>
      <c r="Q513" s="68">
        <v>64</v>
      </c>
      <c r="R513" s="245">
        <f t="shared" si="45"/>
        <v>0.88888888888888884</v>
      </c>
      <c r="S513" s="245">
        <f t="shared" si="46"/>
        <v>0.11111111111111116</v>
      </c>
      <c r="U513" s="104"/>
    </row>
    <row r="514" spans="1:21" ht="15.75" customHeight="1" x14ac:dyDescent="0.25">
      <c r="A514" s="58">
        <v>1801</v>
      </c>
      <c r="B514" s="154"/>
      <c r="C514" s="154"/>
      <c r="D514" s="154"/>
      <c r="E514" s="154"/>
      <c r="F514" s="154"/>
      <c r="G514" s="154">
        <v>40</v>
      </c>
      <c r="H514" s="154"/>
      <c r="I514" s="154"/>
      <c r="J514" s="154"/>
      <c r="K514" s="154"/>
      <c r="L514" s="144"/>
      <c r="M514" s="237"/>
      <c r="N514" s="129"/>
      <c r="O514" s="238"/>
      <c r="P514" s="67">
        <f>IF(G514=0,"",G514/F513)</f>
        <v>0.85106382978723405</v>
      </c>
      <c r="Q514" s="68">
        <v>57</v>
      </c>
      <c r="R514" s="245">
        <f t="shared" si="45"/>
        <v>0.890625</v>
      </c>
      <c r="S514" s="245">
        <f t="shared" si="46"/>
        <v>0.109375</v>
      </c>
      <c r="U514" s="104"/>
    </row>
    <row r="515" spans="1:21" ht="15.75" customHeight="1" x14ac:dyDescent="0.25">
      <c r="A515" s="58">
        <v>1802</v>
      </c>
      <c r="B515" s="154"/>
      <c r="C515" s="154"/>
      <c r="D515" s="154"/>
      <c r="E515" s="154"/>
      <c r="F515" s="154"/>
      <c r="G515" s="154"/>
      <c r="H515" s="154">
        <v>31</v>
      </c>
      <c r="I515" s="154"/>
      <c r="J515" s="154"/>
      <c r="K515" s="154"/>
      <c r="L515" s="144"/>
      <c r="M515" s="237"/>
      <c r="N515" s="129"/>
      <c r="O515" s="238"/>
      <c r="P515" s="67">
        <f>IF(H515=0,"",H515/G514)</f>
        <v>0.77500000000000002</v>
      </c>
      <c r="Q515" s="68">
        <v>52</v>
      </c>
      <c r="R515" s="245">
        <f t="shared" si="45"/>
        <v>0.91228070175438591</v>
      </c>
      <c r="S515" s="245">
        <f t="shared" si="46"/>
        <v>8.7719298245614086E-2</v>
      </c>
      <c r="U515" s="104"/>
    </row>
    <row r="516" spans="1:21" ht="15.75" customHeight="1" x14ac:dyDescent="0.25">
      <c r="A516" s="58">
        <v>1901</v>
      </c>
      <c r="B516" s="154"/>
      <c r="C516" s="154"/>
      <c r="D516" s="154"/>
      <c r="E516" s="154"/>
      <c r="F516" s="154"/>
      <c r="G516" s="154"/>
      <c r="H516" s="154"/>
      <c r="I516" s="154">
        <v>31</v>
      </c>
      <c r="J516" s="154"/>
      <c r="K516" s="154"/>
      <c r="L516" s="144"/>
      <c r="M516" s="237"/>
      <c r="N516" s="129"/>
      <c r="O516" s="238"/>
      <c r="P516" s="67">
        <f>IF(I516=0,"",I516/H515)</f>
        <v>1</v>
      </c>
      <c r="Q516" s="68">
        <v>49</v>
      </c>
      <c r="R516" s="245">
        <f t="shared" si="45"/>
        <v>0.94230769230769229</v>
      </c>
      <c r="S516" s="245">
        <f t="shared" si="46"/>
        <v>5.7692307692307709E-2</v>
      </c>
      <c r="U516" s="104"/>
    </row>
    <row r="517" spans="1:21" ht="15.75" customHeight="1" x14ac:dyDescent="0.25">
      <c r="A517" s="58">
        <v>1902</v>
      </c>
      <c r="B517" s="154"/>
      <c r="C517" s="154"/>
      <c r="D517" s="154"/>
      <c r="E517" s="154"/>
      <c r="F517" s="154"/>
      <c r="G517" s="154"/>
      <c r="H517" s="154"/>
      <c r="I517" s="154"/>
      <c r="J517" s="154">
        <v>31</v>
      </c>
      <c r="K517" s="154"/>
      <c r="L517" s="144"/>
      <c r="M517" s="237"/>
      <c r="N517" s="129"/>
      <c r="O517" s="238"/>
      <c r="P517" s="71">
        <f>IF(J517=0,"",J517/I516)</f>
        <v>1</v>
      </c>
      <c r="Q517" s="68">
        <v>49</v>
      </c>
      <c r="R517" s="71">
        <f t="shared" si="45"/>
        <v>1</v>
      </c>
      <c r="S517" s="71">
        <f t="shared" si="46"/>
        <v>0</v>
      </c>
      <c r="U517" s="104"/>
    </row>
    <row r="518" spans="1:21" ht="15.75" customHeight="1" x14ac:dyDescent="0.25">
      <c r="A518" s="58">
        <v>2001</v>
      </c>
      <c r="B518" s="154"/>
      <c r="C518" s="154"/>
      <c r="D518" s="154"/>
      <c r="E518" s="154"/>
      <c r="F518" s="154"/>
      <c r="G518" s="154"/>
      <c r="H518" s="154"/>
      <c r="I518" s="154"/>
      <c r="J518" s="154"/>
      <c r="K518" s="154">
        <v>31</v>
      </c>
      <c r="L518" s="144">
        <v>11</v>
      </c>
      <c r="M518" s="237"/>
      <c r="N518" s="129"/>
      <c r="O518" s="239"/>
      <c r="P518" s="105"/>
      <c r="Q518" s="68">
        <v>48</v>
      </c>
      <c r="R518" s="105"/>
      <c r="S518" s="253"/>
      <c r="U518" s="104"/>
    </row>
    <row r="519" spans="1:21" ht="15.75" customHeight="1" x14ac:dyDescent="0.25">
      <c r="A519" s="58">
        <v>2002</v>
      </c>
      <c r="B519" s="154"/>
      <c r="C519" s="154"/>
      <c r="D519" s="154"/>
      <c r="E519" s="154"/>
      <c r="F519" s="154"/>
      <c r="G519" s="154"/>
      <c r="H519" s="154"/>
      <c r="I519" s="154"/>
      <c r="J519" s="154"/>
      <c r="K519" s="154">
        <v>30</v>
      </c>
      <c r="L519" s="144">
        <v>11</v>
      </c>
      <c r="M519" s="237"/>
      <c r="N519" s="129"/>
      <c r="O519" s="239"/>
      <c r="P519" s="247"/>
      <c r="Q519" s="109">
        <v>38</v>
      </c>
      <c r="R519" s="248"/>
      <c r="S519" s="247"/>
      <c r="U519" s="104"/>
    </row>
    <row r="520" spans="1:21" ht="15.75" customHeight="1" x14ac:dyDescent="0.25">
      <c r="A520" s="58">
        <v>2101</v>
      </c>
      <c r="B520" s="154"/>
      <c r="C520" s="154"/>
      <c r="D520" s="154"/>
      <c r="E520" s="154"/>
      <c r="F520" s="154"/>
      <c r="G520" s="154"/>
      <c r="H520" s="154"/>
      <c r="I520" s="154"/>
      <c r="J520" s="154"/>
      <c r="K520" s="154">
        <v>18</v>
      </c>
      <c r="L520" s="144">
        <v>11</v>
      </c>
      <c r="M520" s="237"/>
      <c r="N520" s="129"/>
      <c r="O520" s="239"/>
      <c r="P520" s="247"/>
      <c r="Q520" s="109">
        <v>24</v>
      </c>
      <c r="R520" s="248"/>
      <c r="S520" s="247"/>
      <c r="U520" s="104"/>
    </row>
    <row r="521" spans="1:21" ht="15.75" customHeight="1" x14ac:dyDescent="0.25">
      <c r="A521" s="58">
        <v>2102</v>
      </c>
      <c r="B521" s="154"/>
      <c r="C521" s="154"/>
      <c r="D521" s="154"/>
      <c r="E521" s="154"/>
      <c r="F521" s="154"/>
      <c r="G521" s="154"/>
      <c r="H521" s="154"/>
      <c r="I521" s="154"/>
      <c r="J521" s="154"/>
      <c r="K521" s="154">
        <v>4</v>
      </c>
      <c r="L521" s="144">
        <v>5</v>
      </c>
      <c r="M521" s="237"/>
      <c r="N521" s="129"/>
      <c r="O521" s="239"/>
      <c r="P521" s="247"/>
      <c r="Q521" s="202">
        <v>13</v>
      </c>
      <c r="R521" s="248"/>
      <c r="S521" s="247"/>
      <c r="U521" s="104"/>
    </row>
    <row r="522" spans="1:21" ht="15.75" customHeight="1" x14ac:dyDescent="0.25">
      <c r="A522" s="58">
        <v>2201</v>
      </c>
      <c r="B522" s="154"/>
      <c r="C522" s="154"/>
      <c r="D522" s="154"/>
      <c r="E522" s="154"/>
      <c r="F522" s="154"/>
      <c r="G522" s="154"/>
      <c r="H522" s="154"/>
      <c r="I522" s="154"/>
      <c r="J522" s="154"/>
      <c r="K522" s="154">
        <v>3</v>
      </c>
      <c r="L522" s="144">
        <v>2</v>
      </c>
      <c r="M522" s="237"/>
      <c r="N522" s="129"/>
      <c r="O522" s="239"/>
      <c r="P522" s="129"/>
      <c r="Q522" s="204">
        <v>6</v>
      </c>
      <c r="R522" s="124"/>
      <c r="S522" s="247"/>
      <c r="U522" s="104"/>
    </row>
    <row r="523" spans="1:21" ht="15.75" customHeight="1" x14ac:dyDescent="0.25">
      <c r="A523" s="58">
        <v>2202</v>
      </c>
      <c r="B523" s="154"/>
      <c r="C523" s="154"/>
      <c r="D523" s="154"/>
      <c r="E523" s="154"/>
      <c r="F523" s="154"/>
      <c r="G523" s="154"/>
      <c r="H523" s="154"/>
      <c r="I523" s="154"/>
      <c r="J523" s="154"/>
      <c r="K523" s="154">
        <v>4</v>
      </c>
      <c r="L523" s="144">
        <v>4</v>
      </c>
      <c r="M523" s="237"/>
      <c r="N523" s="129"/>
      <c r="O523" s="239"/>
      <c r="P523" s="272"/>
      <c r="Q523" s="204">
        <v>4</v>
      </c>
      <c r="R523" s="272"/>
      <c r="S523" s="272"/>
      <c r="U523" s="104"/>
    </row>
    <row r="524" spans="1:21" ht="15.75" customHeight="1" x14ac:dyDescent="0.25">
      <c r="A524" s="58">
        <v>2301</v>
      </c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44"/>
      <c r="M524" s="237"/>
      <c r="N524" s="129"/>
      <c r="O524" s="239"/>
      <c r="P524" s="197" t="s">
        <v>83</v>
      </c>
      <c r="Q524" s="203">
        <v>37</v>
      </c>
      <c r="R524" s="83">
        <f>L526</f>
        <v>40</v>
      </c>
      <c r="S524" s="199" t="s">
        <v>11</v>
      </c>
      <c r="U524" s="104"/>
    </row>
    <row r="525" spans="1:21" ht="15.75" customHeight="1" x14ac:dyDescent="0.25">
      <c r="A525" s="58">
        <v>2302</v>
      </c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44"/>
      <c r="M525" s="240"/>
      <c r="N525" s="241"/>
      <c r="O525" s="242"/>
      <c r="P525" s="198" t="s">
        <v>85</v>
      </c>
      <c r="Q525" s="86">
        <f>IF(Q524/B509=0,"",Q524/B509)</f>
        <v>0.40217391304347827</v>
      </c>
      <c r="R525" s="87">
        <f>IF(Q524/R524=0,"",Q524/R524)</f>
        <v>0.92500000000000004</v>
      </c>
      <c r="S525" s="200" t="s">
        <v>86</v>
      </c>
      <c r="U525" s="104"/>
    </row>
    <row r="526" spans="1:21" ht="18" customHeight="1" x14ac:dyDescent="0.25">
      <c r="A526" s="28"/>
      <c r="B526" s="297" t="s">
        <v>111</v>
      </c>
      <c r="C526" s="297"/>
      <c r="D526" s="297"/>
      <c r="E526" s="297"/>
      <c r="F526" s="297"/>
      <c r="G526" s="297"/>
      <c r="H526" s="297"/>
      <c r="I526" s="297"/>
      <c r="J526" s="297"/>
      <c r="K526" s="297"/>
      <c r="L526" s="93">
        <f>SUM(L509:L522)</f>
        <v>40</v>
      </c>
      <c r="M526" s="94">
        <f>IF(L518=0,"",L518/B509)</f>
        <v>0.11956521739130435</v>
      </c>
      <c r="N526" s="94">
        <f>IF(L526=0,"",L526/B509)</f>
        <v>0.43478260869565216</v>
      </c>
      <c r="O526" s="94">
        <f>N526-M526</f>
        <v>0.31521739130434778</v>
      </c>
      <c r="P526" s="3"/>
      <c r="Q526" s="29"/>
      <c r="R526" s="22"/>
      <c r="S526" s="3"/>
      <c r="U526" s="104"/>
    </row>
    <row r="527" spans="1:21" ht="14.25" customHeight="1" x14ac:dyDescent="0.2">
      <c r="L527" s="114"/>
      <c r="M527" s="3"/>
      <c r="O527" s="3"/>
      <c r="T527" s="104"/>
    </row>
    <row r="528" spans="1:21" ht="14.25" customHeight="1" x14ac:dyDescent="0.2">
      <c r="L528" s="114"/>
      <c r="M528" s="3"/>
      <c r="O528" s="3"/>
      <c r="T528" s="104"/>
    </row>
    <row r="529" spans="1:21" ht="26.25" customHeight="1" x14ac:dyDescent="0.4">
      <c r="A529" s="231"/>
      <c r="B529" s="307" t="s">
        <v>99</v>
      </c>
      <c r="C529" s="307"/>
      <c r="D529" s="307"/>
      <c r="E529" s="307"/>
      <c r="F529" s="307"/>
      <c r="G529" s="307"/>
      <c r="H529" s="307"/>
      <c r="I529" s="307"/>
      <c r="J529" s="307"/>
      <c r="K529" s="307"/>
      <c r="L529" s="256" t="s">
        <v>98</v>
      </c>
      <c r="M529" s="163"/>
      <c r="N529" s="163"/>
      <c r="O529" s="3"/>
      <c r="P529" s="29"/>
      <c r="Q529" s="29"/>
      <c r="R529" s="29"/>
      <c r="T529" s="104"/>
    </row>
    <row r="530" spans="1:21" ht="20.25" customHeight="1" x14ac:dyDescent="0.2">
      <c r="A530" s="319" t="s">
        <v>10</v>
      </c>
      <c r="B530" s="340" t="s">
        <v>100</v>
      </c>
      <c r="C530" s="341"/>
      <c r="D530" s="341"/>
      <c r="E530" s="341"/>
      <c r="F530" s="341"/>
      <c r="G530" s="341"/>
      <c r="H530" s="341"/>
      <c r="I530" s="341"/>
      <c r="J530" s="341"/>
      <c r="K530" s="342"/>
      <c r="L530" s="338" t="s">
        <v>11</v>
      </c>
      <c r="M530" s="330" t="s">
        <v>3</v>
      </c>
      <c r="N530" s="330" t="s">
        <v>4</v>
      </c>
      <c r="O530" s="330" t="s">
        <v>5</v>
      </c>
      <c r="P530" s="330" t="s">
        <v>6</v>
      </c>
      <c r="Q530" s="330" t="s">
        <v>7</v>
      </c>
      <c r="R530" s="330" t="s">
        <v>8</v>
      </c>
      <c r="S530" s="296" t="s">
        <v>101</v>
      </c>
      <c r="U530" s="104"/>
    </row>
    <row r="531" spans="1:21" ht="15.75" customHeight="1" x14ac:dyDescent="0.25">
      <c r="A531" s="320"/>
      <c r="B531" s="58" t="s">
        <v>102</v>
      </c>
      <c r="C531" s="58" t="s">
        <v>103</v>
      </c>
      <c r="D531" s="58" t="s">
        <v>104</v>
      </c>
      <c r="E531" s="58" t="s">
        <v>105</v>
      </c>
      <c r="F531" s="58" t="s">
        <v>106</v>
      </c>
      <c r="G531" s="58" t="s">
        <v>107</v>
      </c>
      <c r="H531" s="58" t="s">
        <v>108</v>
      </c>
      <c r="I531" s="58" t="s">
        <v>109</v>
      </c>
      <c r="J531" s="58" t="s">
        <v>110</v>
      </c>
      <c r="K531" s="58" t="s">
        <v>135</v>
      </c>
      <c r="L531" s="339"/>
      <c r="M531" s="331"/>
      <c r="N531" s="331"/>
      <c r="O531" s="331"/>
      <c r="P531" s="331"/>
      <c r="Q531" s="331"/>
      <c r="R531" s="331"/>
      <c r="S531" s="295"/>
      <c r="U531" s="104"/>
    </row>
    <row r="532" spans="1:21" ht="15.75" customHeight="1" x14ac:dyDescent="0.25">
      <c r="A532" s="58">
        <v>1601</v>
      </c>
      <c r="B532" s="154">
        <v>107</v>
      </c>
      <c r="C532" s="154"/>
      <c r="D532" s="154"/>
      <c r="E532" s="154"/>
      <c r="F532" s="154"/>
      <c r="G532" s="154"/>
      <c r="H532" s="154"/>
      <c r="I532" s="154"/>
      <c r="J532" s="154"/>
      <c r="K532" s="154"/>
      <c r="L532" s="144"/>
      <c r="M532" s="234"/>
      <c r="N532" s="235"/>
      <c r="O532" s="236"/>
      <c r="P532" s="243"/>
      <c r="Q532" s="63">
        <f>B532</f>
        <v>107</v>
      </c>
      <c r="R532" s="244"/>
      <c r="S532" s="243"/>
      <c r="U532" s="104"/>
    </row>
    <row r="533" spans="1:21" ht="15.75" customHeight="1" x14ac:dyDescent="0.25">
      <c r="A533" s="58">
        <v>1602</v>
      </c>
      <c r="B533" s="154"/>
      <c r="C533" s="154">
        <v>86</v>
      </c>
      <c r="D533" s="154"/>
      <c r="E533" s="154"/>
      <c r="F533" s="154"/>
      <c r="G533" s="154"/>
      <c r="H533" s="154"/>
      <c r="I533" s="154"/>
      <c r="J533" s="154"/>
      <c r="K533" s="154"/>
      <c r="L533" s="144"/>
      <c r="M533" s="237"/>
      <c r="N533" s="129"/>
      <c r="O533" s="238"/>
      <c r="P533" s="67">
        <f>IF(C533=0,"",C533/B532)</f>
        <v>0.80373831775700932</v>
      </c>
      <c r="Q533" s="68">
        <v>87</v>
      </c>
      <c r="R533" s="245">
        <f t="shared" ref="R533:R540" si="47">IF(Q533=0,"",Q533/Q532)</f>
        <v>0.81308411214953269</v>
      </c>
      <c r="S533" s="245">
        <f t="shared" ref="S533:S540" si="48">IF(Q533=0,"",100%-R533)</f>
        <v>0.18691588785046731</v>
      </c>
      <c r="U533" s="104"/>
    </row>
    <row r="534" spans="1:21" ht="15.75" customHeight="1" x14ac:dyDescent="0.25">
      <c r="A534" s="58">
        <v>1701</v>
      </c>
      <c r="B534" s="154"/>
      <c r="C534" s="154"/>
      <c r="D534" s="154">
        <v>68</v>
      </c>
      <c r="E534" s="154"/>
      <c r="F534" s="154"/>
      <c r="G534" s="154"/>
      <c r="H534" s="154"/>
      <c r="I534" s="154"/>
      <c r="J534" s="154"/>
      <c r="K534" s="154"/>
      <c r="L534" s="144"/>
      <c r="M534" s="237"/>
      <c r="N534" s="129"/>
      <c r="O534" s="238"/>
      <c r="P534" s="67">
        <f>IF(D534=0,"",D534/C533)</f>
        <v>0.79069767441860461</v>
      </c>
      <c r="Q534" s="68">
        <v>81</v>
      </c>
      <c r="R534" s="245">
        <f t="shared" si="47"/>
        <v>0.93103448275862066</v>
      </c>
      <c r="S534" s="245">
        <f t="shared" si="48"/>
        <v>6.8965517241379337E-2</v>
      </c>
      <c r="U534" s="70">
        <f>Q534/Q532</f>
        <v>0.7570093457943925</v>
      </c>
    </row>
    <row r="535" spans="1:21" ht="15.75" customHeight="1" x14ac:dyDescent="0.25">
      <c r="A535" s="58">
        <v>1702</v>
      </c>
      <c r="B535" s="154"/>
      <c r="C535" s="154"/>
      <c r="D535" s="154"/>
      <c r="E535" s="154">
        <v>55</v>
      </c>
      <c r="F535" s="154"/>
      <c r="G535" s="154"/>
      <c r="H535" s="154"/>
      <c r="I535" s="154"/>
      <c r="J535" s="154"/>
      <c r="K535" s="154"/>
      <c r="L535" s="144"/>
      <c r="M535" s="237"/>
      <c r="N535" s="129"/>
      <c r="O535" s="238"/>
      <c r="P535" s="67">
        <f>IF(E535=0,"",E535/D534)</f>
        <v>0.80882352941176472</v>
      </c>
      <c r="Q535" s="68">
        <v>80</v>
      </c>
      <c r="R535" s="245">
        <f t="shared" si="47"/>
        <v>0.98765432098765427</v>
      </c>
      <c r="S535" s="245">
        <f t="shared" si="48"/>
        <v>1.2345679012345734E-2</v>
      </c>
      <c r="U535" s="104"/>
    </row>
    <row r="536" spans="1:21" ht="15.75" customHeight="1" x14ac:dyDescent="0.25">
      <c r="A536" s="58">
        <v>1801</v>
      </c>
      <c r="B536" s="154"/>
      <c r="C536" s="154"/>
      <c r="D536" s="154"/>
      <c r="E536" s="154"/>
      <c r="F536" s="154">
        <v>44</v>
      </c>
      <c r="G536" s="154"/>
      <c r="H536" s="154"/>
      <c r="I536" s="154"/>
      <c r="J536" s="154"/>
      <c r="K536" s="154"/>
      <c r="L536" s="144"/>
      <c r="M536" s="237"/>
      <c r="N536" s="129"/>
      <c r="O536" s="238"/>
      <c r="P536" s="67">
        <f>IF(F536=0,"",F536/E535)</f>
        <v>0.8</v>
      </c>
      <c r="Q536" s="68">
        <v>74</v>
      </c>
      <c r="R536" s="245">
        <f t="shared" si="47"/>
        <v>0.92500000000000004</v>
      </c>
      <c r="S536" s="245">
        <f t="shared" si="48"/>
        <v>7.4999999999999956E-2</v>
      </c>
      <c r="U536" s="104"/>
    </row>
    <row r="537" spans="1:21" ht="15.75" customHeight="1" x14ac:dyDescent="0.25">
      <c r="A537" s="58">
        <v>1802</v>
      </c>
      <c r="B537" s="154"/>
      <c r="C537" s="154"/>
      <c r="D537" s="154"/>
      <c r="E537" s="154"/>
      <c r="F537" s="154"/>
      <c r="G537" s="154">
        <v>44</v>
      </c>
      <c r="H537" s="154"/>
      <c r="I537" s="154"/>
      <c r="J537" s="154"/>
      <c r="K537" s="154"/>
      <c r="L537" s="144"/>
      <c r="M537" s="237"/>
      <c r="N537" s="129"/>
      <c r="O537" s="238"/>
      <c r="P537" s="67">
        <f>IF(G537=0,"",G537/F536)</f>
        <v>1</v>
      </c>
      <c r="Q537" s="68">
        <v>66</v>
      </c>
      <c r="R537" s="245">
        <f t="shared" si="47"/>
        <v>0.89189189189189189</v>
      </c>
      <c r="S537" s="245">
        <f t="shared" si="48"/>
        <v>0.10810810810810811</v>
      </c>
      <c r="U537" s="104"/>
    </row>
    <row r="538" spans="1:21" ht="15.75" customHeight="1" x14ac:dyDescent="0.25">
      <c r="A538" s="58">
        <v>1901</v>
      </c>
      <c r="B538" s="154"/>
      <c r="C538" s="154"/>
      <c r="D538" s="154"/>
      <c r="E538" s="154"/>
      <c r="F538" s="154"/>
      <c r="G538" s="154"/>
      <c r="H538" s="154">
        <v>44</v>
      </c>
      <c r="I538" s="154"/>
      <c r="J538" s="154"/>
      <c r="K538" s="154"/>
      <c r="L538" s="144"/>
      <c r="M538" s="237"/>
      <c r="N538" s="129"/>
      <c r="O538" s="238"/>
      <c r="P538" s="67">
        <f>IF(H538=0,"",H538/G537)</f>
        <v>1</v>
      </c>
      <c r="Q538" s="68">
        <v>63</v>
      </c>
      <c r="R538" s="245">
        <f t="shared" si="47"/>
        <v>0.95454545454545459</v>
      </c>
      <c r="S538" s="245">
        <f t="shared" si="48"/>
        <v>4.5454545454545414E-2</v>
      </c>
      <c r="U538" s="104"/>
    </row>
    <row r="539" spans="1:21" ht="15.75" customHeight="1" x14ac:dyDescent="0.25">
      <c r="A539" s="58">
        <v>1902</v>
      </c>
      <c r="B539" s="154"/>
      <c r="C539" s="154"/>
      <c r="D539" s="154"/>
      <c r="E539" s="154"/>
      <c r="F539" s="154"/>
      <c r="G539" s="154"/>
      <c r="H539" s="154"/>
      <c r="I539" s="154">
        <v>36</v>
      </c>
      <c r="J539" s="154"/>
      <c r="K539" s="154"/>
      <c r="L539" s="144"/>
      <c r="M539" s="237"/>
      <c r="N539" s="129"/>
      <c r="O539" s="238"/>
      <c r="P539" s="67">
        <f>IF(I539=0,"",I539/H538)</f>
        <v>0.81818181818181823</v>
      </c>
      <c r="Q539" s="68">
        <v>60</v>
      </c>
      <c r="R539" s="245">
        <f t="shared" si="47"/>
        <v>0.95238095238095233</v>
      </c>
      <c r="S539" s="245">
        <f t="shared" si="48"/>
        <v>4.7619047619047672E-2</v>
      </c>
      <c r="U539" s="104"/>
    </row>
    <row r="540" spans="1:21" ht="15.75" customHeight="1" x14ac:dyDescent="0.25">
      <c r="A540" s="58">
        <v>2001</v>
      </c>
      <c r="B540" s="154"/>
      <c r="C540" s="154"/>
      <c r="D540" s="154"/>
      <c r="E540" s="154"/>
      <c r="F540" s="154"/>
      <c r="G540" s="154"/>
      <c r="H540" s="154"/>
      <c r="I540" s="154"/>
      <c r="J540" s="154">
        <v>36</v>
      </c>
      <c r="K540" s="154"/>
      <c r="L540" s="144">
        <v>1</v>
      </c>
      <c r="M540" s="237"/>
      <c r="N540" s="129"/>
      <c r="O540" s="238"/>
      <c r="P540" s="71">
        <f>IF(J540=0,"",J540/I539)</f>
        <v>1</v>
      </c>
      <c r="Q540" s="68">
        <v>56</v>
      </c>
      <c r="R540" s="71">
        <f t="shared" si="47"/>
        <v>0.93333333333333335</v>
      </c>
      <c r="S540" s="71">
        <f t="shared" si="48"/>
        <v>6.6666666666666652E-2</v>
      </c>
    </row>
    <row r="541" spans="1:21" ht="15.75" customHeight="1" x14ac:dyDescent="0.25">
      <c r="A541" s="58">
        <v>2002</v>
      </c>
      <c r="B541" s="154"/>
      <c r="C541" s="154"/>
      <c r="D541" s="154"/>
      <c r="E541" s="154"/>
      <c r="F541" s="154"/>
      <c r="G541" s="154"/>
      <c r="H541" s="154"/>
      <c r="I541" s="154"/>
      <c r="J541" s="154"/>
      <c r="K541" s="154">
        <v>36</v>
      </c>
      <c r="L541" s="144">
        <v>17</v>
      </c>
      <c r="M541" s="237"/>
      <c r="N541" s="129"/>
      <c r="O541" s="239"/>
      <c r="P541" s="105"/>
      <c r="Q541" s="68">
        <v>55</v>
      </c>
      <c r="R541" s="105"/>
      <c r="S541" s="253"/>
    </row>
    <row r="542" spans="1:21" ht="15.75" customHeight="1" x14ac:dyDescent="0.25">
      <c r="A542" s="58">
        <v>2101</v>
      </c>
      <c r="B542" s="154"/>
      <c r="C542" s="154"/>
      <c r="D542" s="154"/>
      <c r="E542" s="154"/>
      <c r="F542" s="154"/>
      <c r="G542" s="154"/>
      <c r="H542" s="154"/>
      <c r="I542" s="154"/>
      <c r="J542" s="154"/>
      <c r="K542" s="154">
        <v>29</v>
      </c>
      <c r="L542" s="144">
        <v>17</v>
      </c>
      <c r="M542" s="237"/>
      <c r="N542" s="129"/>
      <c r="O542" s="239"/>
      <c r="P542" s="247"/>
      <c r="Q542" s="109">
        <v>37</v>
      </c>
      <c r="R542" s="248"/>
      <c r="S542" s="247"/>
    </row>
    <row r="543" spans="1:21" ht="15.75" customHeight="1" x14ac:dyDescent="0.25">
      <c r="A543" s="58">
        <v>2102</v>
      </c>
      <c r="B543" s="154"/>
      <c r="C543" s="154"/>
      <c r="D543" s="154"/>
      <c r="E543" s="154"/>
      <c r="F543" s="154"/>
      <c r="G543" s="154"/>
      <c r="H543" s="154"/>
      <c r="I543" s="154"/>
      <c r="J543" s="154"/>
      <c r="K543" s="154">
        <v>13</v>
      </c>
      <c r="L543" s="144">
        <v>6</v>
      </c>
      <c r="M543" s="237"/>
      <c r="N543" s="129"/>
      <c r="O543" s="239"/>
      <c r="P543" s="247"/>
      <c r="Q543" s="109">
        <v>18</v>
      </c>
      <c r="R543" s="248"/>
      <c r="S543" s="247"/>
    </row>
    <row r="544" spans="1:21" ht="15.75" customHeight="1" x14ac:dyDescent="0.25">
      <c r="A544" s="58">
        <v>2201</v>
      </c>
      <c r="B544" s="154"/>
      <c r="C544" s="154"/>
      <c r="D544" s="154"/>
      <c r="E544" s="154"/>
      <c r="F544" s="154"/>
      <c r="G544" s="154"/>
      <c r="H544" s="154"/>
      <c r="I544" s="154"/>
      <c r="J544" s="154"/>
      <c r="K544" s="154">
        <v>11</v>
      </c>
      <c r="L544" s="144">
        <v>11</v>
      </c>
      <c r="M544" s="237"/>
      <c r="N544" s="129"/>
      <c r="O544" s="239"/>
      <c r="P544" s="247"/>
      <c r="Q544" s="202">
        <v>12</v>
      </c>
      <c r="R544" s="248"/>
      <c r="S544" s="247"/>
    </row>
    <row r="545" spans="1:21" ht="15.75" customHeight="1" x14ac:dyDescent="0.25">
      <c r="A545" s="58">
        <v>2202</v>
      </c>
      <c r="B545" s="154"/>
      <c r="C545" s="154"/>
      <c r="D545" s="154"/>
      <c r="E545" s="154"/>
      <c r="F545" s="154"/>
      <c r="G545" s="154"/>
      <c r="H545" s="154"/>
      <c r="I545" s="154"/>
      <c r="J545" s="154"/>
      <c r="K545" s="154">
        <v>1</v>
      </c>
      <c r="L545" s="144"/>
      <c r="M545" s="237"/>
      <c r="N545" s="129"/>
      <c r="O545" s="239"/>
      <c r="P545" s="129"/>
      <c r="Q545" s="204">
        <v>1</v>
      </c>
      <c r="R545" s="124"/>
      <c r="S545" s="247"/>
    </row>
    <row r="546" spans="1:21" ht="15.75" customHeight="1" x14ac:dyDescent="0.25">
      <c r="A546" s="58">
        <v>2301</v>
      </c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44"/>
      <c r="M546" s="237"/>
      <c r="N546" s="129"/>
      <c r="O546" s="239"/>
      <c r="P546" s="197" t="s">
        <v>83</v>
      </c>
      <c r="Q546" s="203">
        <v>50</v>
      </c>
      <c r="R546" s="83">
        <f>L549</f>
        <v>52</v>
      </c>
      <c r="S546" s="199" t="s">
        <v>11</v>
      </c>
    </row>
    <row r="547" spans="1:21" ht="15.75" customHeight="1" x14ac:dyDescent="0.25">
      <c r="A547" s="58">
        <v>2302</v>
      </c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44"/>
      <c r="M547" s="237"/>
      <c r="N547" s="129"/>
      <c r="O547" s="239"/>
      <c r="P547" s="198" t="s">
        <v>85</v>
      </c>
      <c r="Q547" s="86">
        <f>IF(Q546/B532=0,"",Q546/B532)</f>
        <v>0.46728971962616822</v>
      </c>
      <c r="R547" s="87">
        <f>IF(Q546/R546=0,"",Q546/R546)</f>
        <v>0.96153846153846156</v>
      </c>
      <c r="S547" s="200" t="s">
        <v>86</v>
      </c>
    </row>
    <row r="548" spans="1:21" ht="15.75" customHeight="1" x14ac:dyDescent="0.25">
      <c r="A548" s="58">
        <v>2401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44"/>
      <c r="M548" s="240"/>
      <c r="N548" s="241"/>
      <c r="O548" s="242"/>
      <c r="P548" s="90"/>
      <c r="Q548" s="91"/>
      <c r="R548" s="91"/>
      <c r="S548" s="113"/>
    </row>
    <row r="549" spans="1:21" ht="18" customHeight="1" x14ac:dyDescent="0.25">
      <c r="A549" s="28"/>
      <c r="B549" s="297" t="s">
        <v>111</v>
      </c>
      <c r="C549" s="297"/>
      <c r="D549" s="297"/>
      <c r="E549" s="297"/>
      <c r="F549" s="297"/>
      <c r="G549" s="297"/>
      <c r="H549" s="297"/>
      <c r="I549" s="297"/>
      <c r="J549" s="297"/>
      <c r="K549" s="297"/>
      <c r="L549" s="93">
        <f>SUM(L532:L545)</f>
        <v>52</v>
      </c>
      <c r="M549" s="94">
        <f>(SUM(L540:L541)/B532)</f>
        <v>0.16822429906542055</v>
      </c>
      <c r="N549" s="94">
        <f>IF(L549=0,"",L549/B532)</f>
        <v>0.48598130841121495</v>
      </c>
      <c r="O549" s="94">
        <f>IF(L540=0,"",N549-M549)</f>
        <v>0.31775700934579443</v>
      </c>
      <c r="P549" s="3"/>
      <c r="Q549" s="29"/>
      <c r="R549" s="22"/>
      <c r="S549" s="3"/>
    </row>
    <row r="550" spans="1:21" ht="12.75" customHeight="1" x14ac:dyDescent="0.2">
      <c r="L550" s="114"/>
      <c r="M550" s="3"/>
      <c r="O550" s="3"/>
    </row>
    <row r="551" spans="1:21" ht="12.75" customHeight="1" x14ac:dyDescent="0.2">
      <c r="L551" s="114"/>
      <c r="M551" s="3"/>
      <c r="O551" s="3"/>
    </row>
    <row r="552" spans="1:21" ht="26.25" customHeight="1" x14ac:dyDescent="0.4">
      <c r="A552" s="231"/>
      <c r="B552" s="307" t="s">
        <v>99</v>
      </c>
      <c r="C552" s="307"/>
      <c r="D552" s="307"/>
      <c r="E552" s="307"/>
      <c r="F552" s="307"/>
      <c r="G552" s="307"/>
      <c r="H552" s="307"/>
      <c r="I552" s="307"/>
      <c r="J552" s="307"/>
      <c r="K552" s="307"/>
      <c r="L552" s="256" t="s">
        <v>112</v>
      </c>
      <c r="M552" s="163"/>
      <c r="N552" s="163"/>
      <c r="O552" s="3"/>
      <c r="P552" s="29"/>
      <c r="Q552" s="29"/>
      <c r="R552" s="29"/>
    </row>
    <row r="553" spans="1:21" ht="20.25" customHeight="1" x14ac:dyDescent="0.2">
      <c r="A553" s="319" t="s">
        <v>10</v>
      </c>
      <c r="B553" s="340" t="s">
        <v>100</v>
      </c>
      <c r="C553" s="341"/>
      <c r="D553" s="341"/>
      <c r="E553" s="341"/>
      <c r="F553" s="341"/>
      <c r="G553" s="341"/>
      <c r="H553" s="341"/>
      <c r="I553" s="341"/>
      <c r="J553" s="341"/>
      <c r="K553" s="342"/>
      <c r="L553" s="338" t="s">
        <v>11</v>
      </c>
      <c r="M553" s="330" t="s">
        <v>3</v>
      </c>
      <c r="N553" s="330" t="s">
        <v>4</v>
      </c>
      <c r="O553" s="330" t="s">
        <v>5</v>
      </c>
      <c r="P553" s="330" t="s">
        <v>6</v>
      </c>
      <c r="Q553" s="330" t="s">
        <v>7</v>
      </c>
      <c r="R553" s="330" t="s">
        <v>8</v>
      </c>
      <c r="S553" s="296" t="s">
        <v>101</v>
      </c>
    </row>
    <row r="554" spans="1:21" ht="15.75" customHeight="1" x14ac:dyDescent="0.25">
      <c r="A554" s="320"/>
      <c r="B554" s="58" t="s">
        <v>102</v>
      </c>
      <c r="C554" s="58" t="s">
        <v>103</v>
      </c>
      <c r="D554" s="58" t="s">
        <v>104</v>
      </c>
      <c r="E554" s="58" t="s">
        <v>105</v>
      </c>
      <c r="F554" s="58" t="s">
        <v>106</v>
      </c>
      <c r="G554" s="58" t="s">
        <v>107</v>
      </c>
      <c r="H554" s="58" t="s">
        <v>108</v>
      </c>
      <c r="I554" s="58" t="s">
        <v>109</v>
      </c>
      <c r="J554" s="58" t="s">
        <v>110</v>
      </c>
      <c r="K554" s="58" t="s">
        <v>135</v>
      </c>
      <c r="L554" s="339"/>
      <c r="M554" s="331"/>
      <c r="N554" s="331"/>
      <c r="O554" s="331"/>
      <c r="P554" s="331"/>
      <c r="Q554" s="331"/>
      <c r="R554" s="331"/>
      <c r="S554" s="295"/>
    </row>
    <row r="555" spans="1:21" ht="15.75" customHeight="1" x14ac:dyDescent="0.25">
      <c r="A555" s="58">
        <v>1602</v>
      </c>
      <c r="B555" s="154">
        <v>132</v>
      </c>
      <c r="C555" s="154"/>
      <c r="D555" s="154"/>
      <c r="E555" s="154"/>
      <c r="F555" s="154"/>
      <c r="G555" s="154"/>
      <c r="H555" s="154"/>
      <c r="I555" s="154"/>
      <c r="J555" s="154"/>
      <c r="K555" s="154"/>
      <c r="L555" s="144"/>
      <c r="M555" s="234"/>
      <c r="N555" s="235"/>
      <c r="O555" s="236"/>
      <c r="P555" s="243"/>
      <c r="Q555" s="63">
        <f>B555</f>
        <v>132</v>
      </c>
      <c r="R555" s="244"/>
      <c r="S555" s="243"/>
    </row>
    <row r="556" spans="1:21" ht="15.75" customHeight="1" x14ac:dyDescent="0.25">
      <c r="A556" s="58">
        <v>1701</v>
      </c>
      <c r="B556" s="154"/>
      <c r="C556" s="154">
        <v>109</v>
      </c>
      <c r="D556" s="154"/>
      <c r="E556" s="154"/>
      <c r="F556" s="154"/>
      <c r="G556" s="154"/>
      <c r="H556" s="154"/>
      <c r="I556" s="154"/>
      <c r="J556" s="154"/>
      <c r="K556" s="154"/>
      <c r="L556" s="144"/>
      <c r="M556" s="237"/>
      <c r="N556" s="129"/>
      <c r="O556" s="238"/>
      <c r="P556" s="67">
        <f>IF(C556=0,"",C556/B555)</f>
        <v>0.8257575757575758</v>
      </c>
      <c r="Q556" s="68">
        <v>110</v>
      </c>
      <c r="R556" s="245">
        <f t="shared" ref="R556:R563" si="49">IF(Q556=0,"",Q556/Q555)</f>
        <v>0.83333333333333337</v>
      </c>
      <c r="S556" s="245">
        <f t="shared" ref="S556:S563" si="50">IF(Q556=0,"",100%-R556)</f>
        <v>0.16666666666666663</v>
      </c>
    </row>
    <row r="557" spans="1:21" ht="15.75" customHeight="1" x14ac:dyDescent="0.25">
      <c r="A557" s="58">
        <v>1702</v>
      </c>
      <c r="B557" s="154"/>
      <c r="C557" s="154"/>
      <c r="D557" s="154">
        <v>81</v>
      </c>
      <c r="E557" s="154"/>
      <c r="F557" s="154"/>
      <c r="G557" s="154"/>
      <c r="H557" s="154"/>
      <c r="I557" s="154"/>
      <c r="J557" s="154"/>
      <c r="K557" s="154"/>
      <c r="L557" s="144"/>
      <c r="M557" s="237"/>
      <c r="N557" s="129"/>
      <c r="O557" s="238"/>
      <c r="P557" s="67">
        <f>IF(D557=0,"",D557/C556)</f>
        <v>0.74311926605504586</v>
      </c>
      <c r="Q557" s="68">
        <v>100</v>
      </c>
      <c r="R557" s="245">
        <f t="shared" si="49"/>
        <v>0.90909090909090906</v>
      </c>
      <c r="S557" s="245">
        <f t="shared" si="50"/>
        <v>9.0909090909090939E-2</v>
      </c>
      <c r="U557" s="70">
        <f>Q557/Q555</f>
        <v>0.75757575757575757</v>
      </c>
    </row>
    <row r="558" spans="1:21" ht="15.75" customHeight="1" x14ac:dyDescent="0.25">
      <c r="A558" s="58">
        <v>1801</v>
      </c>
      <c r="B558" s="154"/>
      <c r="C558" s="154"/>
      <c r="D558" s="154"/>
      <c r="E558" s="154">
        <v>72</v>
      </c>
      <c r="F558" s="154"/>
      <c r="G558" s="154"/>
      <c r="H558" s="154"/>
      <c r="I558" s="154"/>
      <c r="J558" s="154"/>
      <c r="K558" s="154"/>
      <c r="L558" s="144"/>
      <c r="M558" s="237"/>
      <c r="N558" s="129"/>
      <c r="O558" s="238"/>
      <c r="P558" s="67">
        <f>IF(E558=0,"",E558/D557)</f>
        <v>0.88888888888888884</v>
      </c>
      <c r="Q558" s="68">
        <v>94</v>
      </c>
      <c r="R558" s="245">
        <f t="shared" si="49"/>
        <v>0.94</v>
      </c>
      <c r="S558" s="245">
        <f t="shared" si="50"/>
        <v>6.0000000000000053E-2</v>
      </c>
      <c r="U558" s="104"/>
    </row>
    <row r="559" spans="1:21" ht="15.75" customHeight="1" x14ac:dyDescent="0.25">
      <c r="A559" s="58">
        <v>1802</v>
      </c>
      <c r="B559" s="154"/>
      <c r="C559" s="154"/>
      <c r="D559" s="154"/>
      <c r="E559" s="154"/>
      <c r="F559" s="154">
        <v>58</v>
      </c>
      <c r="G559" s="154"/>
      <c r="H559" s="154"/>
      <c r="I559" s="154"/>
      <c r="J559" s="154"/>
      <c r="K559" s="154"/>
      <c r="L559" s="144"/>
      <c r="M559" s="237"/>
      <c r="N559" s="129"/>
      <c r="O559" s="238"/>
      <c r="P559" s="67">
        <f>IF(F559=0,"",F559/E558)</f>
        <v>0.80555555555555558</v>
      </c>
      <c r="Q559" s="68">
        <v>84</v>
      </c>
      <c r="R559" s="245">
        <f t="shared" si="49"/>
        <v>0.8936170212765957</v>
      </c>
      <c r="S559" s="245">
        <f t="shared" si="50"/>
        <v>0.1063829787234043</v>
      </c>
      <c r="U559" s="104"/>
    </row>
    <row r="560" spans="1:21" ht="15.75" customHeight="1" x14ac:dyDescent="0.25">
      <c r="A560" s="58">
        <v>1901</v>
      </c>
      <c r="B560" s="154"/>
      <c r="C560" s="154"/>
      <c r="D560" s="154"/>
      <c r="E560" s="154"/>
      <c r="F560" s="154"/>
      <c r="G560" s="154">
        <v>53</v>
      </c>
      <c r="H560" s="154"/>
      <c r="I560" s="154"/>
      <c r="J560" s="154"/>
      <c r="K560" s="154"/>
      <c r="L560" s="144"/>
      <c r="M560" s="237"/>
      <c r="N560" s="129"/>
      <c r="O560" s="238"/>
      <c r="P560" s="67">
        <f>IF(G560=0,"",G560/F559)</f>
        <v>0.91379310344827591</v>
      </c>
      <c r="Q560" s="68">
        <v>71</v>
      </c>
      <c r="R560" s="245">
        <f t="shared" si="49"/>
        <v>0.84523809523809523</v>
      </c>
      <c r="S560" s="245">
        <f t="shared" si="50"/>
        <v>0.15476190476190477</v>
      </c>
      <c r="U560" s="104"/>
    </row>
    <row r="561" spans="1:23" ht="15.75" customHeight="1" x14ac:dyDescent="0.25">
      <c r="A561" s="58">
        <v>1902</v>
      </c>
      <c r="B561" s="154"/>
      <c r="C561" s="154"/>
      <c r="D561" s="154"/>
      <c r="E561" s="154"/>
      <c r="F561" s="154"/>
      <c r="G561" s="154"/>
      <c r="H561" s="154">
        <v>50</v>
      </c>
      <c r="I561" s="154"/>
      <c r="J561" s="154"/>
      <c r="K561" s="154"/>
      <c r="L561" s="144"/>
      <c r="M561" s="237"/>
      <c r="N561" s="129"/>
      <c r="O561" s="238"/>
      <c r="P561" s="67">
        <f>IF(H561=0,"",H561/G560)</f>
        <v>0.94339622641509435</v>
      </c>
      <c r="Q561" s="68">
        <v>68</v>
      </c>
      <c r="R561" s="245">
        <f t="shared" si="49"/>
        <v>0.95774647887323938</v>
      </c>
      <c r="S561" s="245">
        <f t="shared" si="50"/>
        <v>4.2253521126760618E-2</v>
      </c>
      <c r="U561" s="104"/>
    </row>
    <row r="562" spans="1:23" ht="15.75" customHeight="1" x14ac:dyDescent="0.25">
      <c r="A562" s="58">
        <v>2001</v>
      </c>
      <c r="B562" s="154"/>
      <c r="C562" s="154"/>
      <c r="D562" s="154"/>
      <c r="E562" s="154"/>
      <c r="F562" s="154"/>
      <c r="G562" s="154"/>
      <c r="H562" s="154"/>
      <c r="I562" s="154">
        <v>50</v>
      </c>
      <c r="J562" s="154"/>
      <c r="K562" s="154"/>
      <c r="L562" s="144"/>
      <c r="M562" s="237"/>
      <c r="N562" s="129"/>
      <c r="O562" s="238"/>
      <c r="P562" s="67">
        <f>IF(I562=0,"",I562/H561)</f>
        <v>1</v>
      </c>
      <c r="Q562" s="68">
        <v>65</v>
      </c>
      <c r="R562" s="245">
        <f t="shared" si="49"/>
        <v>0.95588235294117652</v>
      </c>
      <c r="S562" s="245">
        <f t="shared" si="50"/>
        <v>4.4117647058823484E-2</v>
      </c>
      <c r="U562" s="104"/>
    </row>
    <row r="563" spans="1:23" ht="15.75" customHeight="1" x14ac:dyDescent="0.25">
      <c r="A563" s="58">
        <v>2002</v>
      </c>
      <c r="B563" s="154"/>
      <c r="C563" s="154"/>
      <c r="D563" s="154"/>
      <c r="E563" s="154"/>
      <c r="F563" s="154"/>
      <c r="G563" s="154"/>
      <c r="H563" s="154"/>
      <c r="I563" s="154"/>
      <c r="J563" s="154">
        <v>50</v>
      </c>
      <c r="K563" s="154"/>
      <c r="L563" s="144"/>
      <c r="M563" s="237"/>
      <c r="N563" s="129"/>
      <c r="O563" s="238"/>
      <c r="P563" s="71">
        <f>IF(J563=0,"",J563/I562)</f>
        <v>1</v>
      </c>
      <c r="Q563" s="68">
        <v>65</v>
      </c>
      <c r="R563" s="71">
        <f t="shared" si="49"/>
        <v>1</v>
      </c>
      <c r="S563" s="71">
        <f t="shared" si="50"/>
        <v>0</v>
      </c>
      <c r="U563" s="104"/>
    </row>
    <row r="564" spans="1:23" ht="15.75" customHeight="1" x14ac:dyDescent="0.25">
      <c r="A564" s="58">
        <v>2101</v>
      </c>
      <c r="B564" s="154"/>
      <c r="C564" s="154"/>
      <c r="D564" s="154"/>
      <c r="E564" s="154"/>
      <c r="F564" s="154"/>
      <c r="G564" s="154"/>
      <c r="H564" s="154"/>
      <c r="I564" s="154"/>
      <c r="J564" s="154"/>
      <c r="K564" s="154">
        <v>50</v>
      </c>
      <c r="L564" s="144">
        <v>23</v>
      </c>
      <c r="M564" s="237"/>
      <c r="N564" s="129"/>
      <c r="O564" s="239"/>
      <c r="P564" s="105"/>
      <c r="Q564" s="68">
        <v>37</v>
      </c>
      <c r="R564" s="105"/>
      <c r="S564" s="253"/>
      <c r="U564" s="104"/>
    </row>
    <row r="565" spans="1:23" ht="15.75" customHeight="1" x14ac:dyDescent="0.25">
      <c r="A565" s="58">
        <v>2102</v>
      </c>
      <c r="B565" s="154"/>
      <c r="C565" s="154"/>
      <c r="D565" s="154"/>
      <c r="E565" s="154"/>
      <c r="F565" s="154"/>
      <c r="G565" s="154"/>
      <c r="H565" s="154"/>
      <c r="I565" s="154"/>
      <c r="J565" s="154"/>
      <c r="K565" s="154">
        <v>28</v>
      </c>
      <c r="L565" s="144">
        <v>17</v>
      </c>
      <c r="M565" s="237"/>
      <c r="N565" s="129"/>
      <c r="O565" s="239"/>
      <c r="P565" s="247"/>
      <c r="Q565" s="109">
        <v>37</v>
      </c>
      <c r="R565" s="248"/>
      <c r="S565" s="247"/>
      <c r="U565" s="104"/>
    </row>
    <row r="566" spans="1:23" ht="15.75" customHeight="1" x14ac:dyDescent="0.25">
      <c r="A566" s="58">
        <v>2201</v>
      </c>
      <c r="B566" s="154"/>
      <c r="C566" s="154"/>
      <c r="D566" s="154"/>
      <c r="E566" s="154"/>
      <c r="F566" s="154"/>
      <c r="G566" s="154"/>
      <c r="H566" s="154"/>
      <c r="I566" s="154"/>
      <c r="J566" s="154"/>
      <c r="K566" s="154">
        <v>12</v>
      </c>
      <c r="L566" s="144">
        <v>8</v>
      </c>
      <c r="M566" s="237"/>
      <c r="N566" s="129"/>
      <c r="O566" s="239"/>
      <c r="P566" s="247"/>
      <c r="Q566" s="109">
        <v>17</v>
      </c>
      <c r="R566" s="248"/>
      <c r="S566" s="247"/>
      <c r="U566" s="104"/>
    </row>
    <row r="567" spans="1:23" ht="15.75" customHeight="1" x14ac:dyDescent="0.25">
      <c r="A567" s="58">
        <v>2202</v>
      </c>
      <c r="B567" s="154"/>
      <c r="C567" s="154"/>
      <c r="D567" s="154"/>
      <c r="E567" s="154"/>
      <c r="F567" s="154"/>
      <c r="G567" s="154"/>
      <c r="H567" s="154"/>
      <c r="I567" s="154"/>
      <c r="J567" s="154"/>
      <c r="K567" s="154">
        <v>2</v>
      </c>
      <c r="L567" s="144">
        <v>5</v>
      </c>
      <c r="M567" s="237"/>
      <c r="N567" s="129"/>
      <c r="O567" s="239"/>
      <c r="P567" s="247"/>
      <c r="Q567" s="202">
        <v>6</v>
      </c>
      <c r="R567" s="248"/>
      <c r="S567" s="247"/>
      <c r="U567" s="104"/>
    </row>
    <row r="568" spans="1:23" ht="15.75" customHeight="1" x14ac:dyDescent="0.25">
      <c r="A568" s="58">
        <v>2301</v>
      </c>
      <c r="B568" s="154"/>
      <c r="C568" s="154"/>
      <c r="D568" s="154"/>
      <c r="E568" s="154"/>
      <c r="F568" s="154"/>
      <c r="G568" s="154"/>
      <c r="H568" s="154"/>
      <c r="I568" s="154"/>
      <c r="J568" s="154"/>
      <c r="K568" s="154">
        <v>3</v>
      </c>
      <c r="L568" s="144">
        <v>3</v>
      </c>
      <c r="M568" s="237"/>
      <c r="N568" s="129"/>
      <c r="O568" s="239"/>
      <c r="P568" s="129"/>
      <c r="Q568" s="204">
        <v>4</v>
      </c>
      <c r="R568" s="124"/>
      <c r="S568" s="247"/>
      <c r="U568" s="104"/>
    </row>
    <row r="569" spans="1:23" ht="15.75" customHeight="1" x14ac:dyDescent="0.25">
      <c r="A569" s="58">
        <v>2302</v>
      </c>
      <c r="B569" s="154"/>
      <c r="C569" s="154"/>
      <c r="D569" s="154"/>
      <c r="E569" s="154"/>
      <c r="F569" s="154"/>
      <c r="G569" s="154"/>
      <c r="H569" s="154"/>
      <c r="I569" s="154"/>
      <c r="J569" s="154"/>
      <c r="K569" s="154">
        <v>1</v>
      </c>
      <c r="L569" s="144"/>
      <c r="M569" s="237"/>
      <c r="N569" s="129"/>
      <c r="O569" s="239"/>
      <c r="P569" s="197" t="s">
        <v>83</v>
      </c>
      <c r="Q569" s="203">
        <v>51</v>
      </c>
      <c r="R569" s="83">
        <f>L572</f>
        <v>56</v>
      </c>
      <c r="S569" s="199" t="s">
        <v>11</v>
      </c>
      <c r="U569" s="104"/>
    </row>
    <row r="570" spans="1:23" ht="15.75" customHeight="1" x14ac:dyDescent="0.25">
      <c r="A570" s="58">
        <v>2401</v>
      </c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44"/>
      <c r="M570" s="237"/>
      <c r="N570" s="129"/>
      <c r="O570" s="239"/>
      <c r="P570" s="198" t="s">
        <v>85</v>
      </c>
      <c r="Q570" s="86">
        <f>IF(Q569/B555=0,"",Q569/B555)</f>
        <v>0.38636363636363635</v>
      </c>
      <c r="R570" s="87">
        <f>IF(Q569/R569=0,"",Q569/R569)</f>
        <v>0.9107142857142857</v>
      </c>
      <c r="S570" s="200" t="s">
        <v>86</v>
      </c>
      <c r="U570" s="104"/>
    </row>
    <row r="571" spans="1:23" ht="15.75" customHeight="1" x14ac:dyDescent="0.25">
      <c r="A571" s="58">
        <v>2402</v>
      </c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44"/>
      <c r="M571" s="240"/>
      <c r="N571" s="241"/>
      <c r="O571" s="242"/>
      <c r="P571" s="90"/>
      <c r="Q571" s="91"/>
      <c r="R571" s="91"/>
      <c r="S571" s="113"/>
      <c r="U571" s="104"/>
    </row>
    <row r="572" spans="1:23" ht="18" customHeight="1" x14ac:dyDescent="0.25">
      <c r="A572" s="28"/>
      <c r="B572" s="297" t="s">
        <v>111</v>
      </c>
      <c r="C572" s="297"/>
      <c r="D572" s="297"/>
      <c r="E572" s="297"/>
      <c r="F572" s="297"/>
      <c r="G572" s="297"/>
      <c r="H572" s="297"/>
      <c r="I572" s="297"/>
      <c r="J572" s="297"/>
      <c r="K572" s="297"/>
      <c r="L572" s="93">
        <f>SUM(L555:L568)</f>
        <v>56</v>
      </c>
      <c r="M572" s="94">
        <f>IF(L564=0,"",L564/B555)</f>
        <v>0.17424242424242425</v>
      </c>
      <c r="N572" s="94">
        <f>IF(L572=0,"",L572/B555)</f>
        <v>0.42424242424242425</v>
      </c>
      <c r="O572" s="94">
        <f>N572-M572</f>
        <v>0.25</v>
      </c>
      <c r="P572" s="3"/>
      <c r="Q572" s="29"/>
      <c r="R572" s="22"/>
      <c r="S572" s="3"/>
      <c r="U572" s="104"/>
    </row>
    <row r="573" spans="1:23" ht="14.25" customHeight="1" x14ac:dyDescent="0.2">
      <c r="T573" s="104"/>
    </row>
    <row r="574" spans="1:23" ht="14.25" customHeight="1" x14ac:dyDescent="0.2">
      <c r="T574" s="104"/>
    </row>
    <row r="575" spans="1:23" ht="26.25" x14ac:dyDescent="0.4">
      <c r="A575" s="231"/>
      <c r="B575" s="307" t="s">
        <v>99</v>
      </c>
      <c r="C575" s="307"/>
      <c r="D575" s="307"/>
      <c r="E575" s="307"/>
      <c r="F575" s="307"/>
      <c r="G575" s="307"/>
      <c r="H575" s="307"/>
      <c r="I575" s="307"/>
      <c r="J575" s="307"/>
      <c r="K575" s="307"/>
      <c r="L575" s="257" t="s">
        <v>113</v>
      </c>
      <c r="M575" s="165"/>
      <c r="N575" s="165"/>
      <c r="O575" s="3"/>
      <c r="P575" s="29"/>
      <c r="Q575" s="29"/>
      <c r="R575" s="29"/>
      <c r="T575" s="104"/>
      <c r="W575" s="168">
        <f>AVERAGE(Q570,Q593)</f>
        <v>0.37332887700534756</v>
      </c>
    </row>
    <row r="576" spans="1:23" ht="20.25" x14ac:dyDescent="0.2">
      <c r="A576" s="319" t="s">
        <v>10</v>
      </c>
      <c r="B576" s="340" t="s">
        <v>100</v>
      </c>
      <c r="C576" s="341"/>
      <c r="D576" s="341"/>
      <c r="E576" s="341"/>
      <c r="F576" s="341"/>
      <c r="G576" s="341"/>
      <c r="H576" s="341"/>
      <c r="I576" s="341"/>
      <c r="J576" s="341"/>
      <c r="K576" s="342"/>
      <c r="L576" s="338" t="s">
        <v>11</v>
      </c>
      <c r="M576" s="330" t="s">
        <v>3</v>
      </c>
      <c r="N576" s="330" t="s">
        <v>4</v>
      </c>
      <c r="O576" s="330" t="s">
        <v>5</v>
      </c>
      <c r="P576" s="330" t="s">
        <v>6</v>
      </c>
      <c r="Q576" s="330" t="s">
        <v>7</v>
      </c>
      <c r="R576" s="330" t="s">
        <v>8</v>
      </c>
      <c r="S576" s="296" t="s">
        <v>101</v>
      </c>
      <c r="U576" s="104"/>
    </row>
    <row r="577" spans="1:21" ht="15.75" x14ac:dyDescent="0.25">
      <c r="A577" s="320"/>
      <c r="B577" s="58" t="s">
        <v>102</v>
      </c>
      <c r="C577" s="58" t="s">
        <v>103</v>
      </c>
      <c r="D577" s="58" t="s">
        <v>104</v>
      </c>
      <c r="E577" s="58" t="s">
        <v>105</v>
      </c>
      <c r="F577" s="58" t="s">
        <v>106</v>
      </c>
      <c r="G577" s="58" t="s">
        <v>107</v>
      </c>
      <c r="H577" s="58" t="s">
        <v>108</v>
      </c>
      <c r="I577" s="58" t="s">
        <v>109</v>
      </c>
      <c r="J577" s="58" t="s">
        <v>110</v>
      </c>
      <c r="K577" s="58" t="s">
        <v>135</v>
      </c>
      <c r="L577" s="339"/>
      <c r="M577" s="331"/>
      <c r="N577" s="331"/>
      <c r="O577" s="331"/>
      <c r="P577" s="331"/>
      <c r="Q577" s="331"/>
      <c r="R577" s="331"/>
      <c r="S577" s="295"/>
      <c r="U577" s="104"/>
    </row>
    <row r="578" spans="1:21" ht="15.75" customHeight="1" x14ac:dyDescent="0.25">
      <c r="A578" s="58">
        <v>1701</v>
      </c>
      <c r="B578" s="154">
        <v>136</v>
      </c>
      <c r="C578" s="154"/>
      <c r="D578" s="154"/>
      <c r="E578" s="154"/>
      <c r="F578" s="154"/>
      <c r="G578" s="154"/>
      <c r="H578" s="154"/>
      <c r="I578" s="154"/>
      <c r="J578" s="154"/>
      <c r="K578" s="154"/>
      <c r="L578" s="144"/>
      <c r="M578" s="234"/>
      <c r="N578" s="235"/>
      <c r="O578" s="236"/>
      <c r="P578" s="243"/>
      <c r="Q578" s="63">
        <f>B578</f>
        <v>136</v>
      </c>
      <c r="R578" s="244"/>
      <c r="S578" s="243"/>
      <c r="U578" s="104"/>
    </row>
    <row r="579" spans="1:21" ht="15.75" customHeight="1" x14ac:dyDescent="0.25">
      <c r="A579" s="58">
        <v>1702</v>
      </c>
      <c r="B579" s="154"/>
      <c r="C579" s="154">
        <v>88</v>
      </c>
      <c r="D579" s="154"/>
      <c r="E579" s="154"/>
      <c r="F579" s="154"/>
      <c r="G579" s="154"/>
      <c r="H579" s="154"/>
      <c r="I579" s="154"/>
      <c r="J579" s="154"/>
      <c r="K579" s="154"/>
      <c r="L579" s="144"/>
      <c r="M579" s="237"/>
      <c r="N579" s="129"/>
      <c r="O579" s="238"/>
      <c r="P579" s="67">
        <f>IF(C579=0,"",C579/B578)</f>
        <v>0.6470588235294118</v>
      </c>
      <c r="Q579" s="68">
        <v>101</v>
      </c>
      <c r="R579" s="245">
        <f t="shared" ref="R579:R587" si="51">IF(Q579=0,"",Q579/Q578)</f>
        <v>0.74264705882352944</v>
      </c>
      <c r="S579" s="245">
        <f t="shared" ref="S579:S587" si="52">IF(Q579=0,"",100%-R579)</f>
        <v>0.25735294117647056</v>
      </c>
      <c r="U579" s="104"/>
    </row>
    <row r="580" spans="1:21" ht="15.75" customHeight="1" x14ac:dyDescent="0.25">
      <c r="A580" s="58">
        <v>1801</v>
      </c>
      <c r="B580" s="154"/>
      <c r="C580" s="154"/>
      <c r="D580" s="154">
        <v>76</v>
      </c>
      <c r="E580" s="154"/>
      <c r="F580" s="154"/>
      <c r="G580" s="154"/>
      <c r="H580" s="154"/>
      <c r="I580" s="154"/>
      <c r="J580" s="154"/>
      <c r="K580" s="154"/>
      <c r="L580" s="144"/>
      <c r="M580" s="237"/>
      <c r="N580" s="129"/>
      <c r="O580" s="238"/>
      <c r="P580" s="67">
        <f>IF(D580=0,"",D580/C579)</f>
        <v>0.86363636363636365</v>
      </c>
      <c r="Q580" s="68">
        <v>101</v>
      </c>
      <c r="R580" s="245">
        <f t="shared" si="51"/>
        <v>1</v>
      </c>
      <c r="S580" s="245">
        <f t="shared" si="52"/>
        <v>0</v>
      </c>
      <c r="U580" s="70">
        <f>Q580/Q578</f>
        <v>0.74264705882352944</v>
      </c>
    </row>
    <row r="581" spans="1:21" ht="15.75" customHeight="1" x14ac:dyDescent="0.25">
      <c r="A581" s="58">
        <v>1802</v>
      </c>
      <c r="B581" s="154"/>
      <c r="C581" s="154"/>
      <c r="D581" s="154"/>
      <c r="E581" s="154">
        <v>45</v>
      </c>
      <c r="F581" s="154"/>
      <c r="G581" s="154"/>
      <c r="H581" s="154"/>
      <c r="I581" s="154"/>
      <c r="J581" s="154"/>
      <c r="K581" s="154"/>
      <c r="L581" s="144"/>
      <c r="M581" s="237"/>
      <c r="N581" s="129"/>
      <c r="O581" s="238"/>
      <c r="P581" s="67">
        <f>IF(E581=0,"",E581/D580)</f>
        <v>0.59210526315789469</v>
      </c>
      <c r="Q581" s="68">
        <v>83</v>
      </c>
      <c r="R581" s="245">
        <f t="shared" si="51"/>
        <v>0.82178217821782173</v>
      </c>
      <c r="S581" s="245">
        <f t="shared" si="52"/>
        <v>0.17821782178217827</v>
      </c>
      <c r="U581" s="104"/>
    </row>
    <row r="582" spans="1:21" ht="15.75" customHeight="1" x14ac:dyDescent="0.25">
      <c r="A582" s="58">
        <v>1901</v>
      </c>
      <c r="B582" s="154"/>
      <c r="C582" s="154"/>
      <c r="D582" s="154"/>
      <c r="E582" s="154"/>
      <c r="F582" s="154">
        <v>33</v>
      </c>
      <c r="G582" s="154"/>
      <c r="H582" s="154"/>
      <c r="I582" s="154"/>
      <c r="J582" s="154"/>
      <c r="K582" s="154"/>
      <c r="L582" s="144"/>
      <c r="M582" s="237"/>
      <c r="N582" s="129"/>
      <c r="O582" s="238"/>
      <c r="P582" s="67">
        <f>IF(F582=0,"",F582/E581)</f>
        <v>0.73333333333333328</v>
      </c>
      <c r="Q582" s="68">
        <v>75</v>
      </c>
      <c r="R582" s="245">
        <f t="shared" si="51"/>
        <v>0.90361445783132532</v>
      </c>
      <c r="S582" s="245">
        <f t="shared" si="52"/>
        <v>9.6385542168674676E-2</v>
      </c>
    </row>
    <row r="583" spans="1:21" ht="15.75" customHeight="1" x14ac:dyDescent="0.25">
      <c r="A583" s="58">
        <v>1902</v>
      </c>
      <c r="B583" s="154"/>
      <c r="C583" s="154"/>
      <c r="D583" s="154"/>
      <c r="E583" s="154"/>
      <c r="F583" s="154"/>
      <c r="G583" s="154">
        <v>33</v>
      </c>
      <c r="H583" s="154"/>
      <c r="I583" s="154"/>
      <c r="J583" s="154"/>
      <c r="K583" s="154"/>
      <c r="L583" s="144"/>
      <c r="M583" s="237"/>
      <c r="N583" s="129"/>
      <c r="O583" s="238"/>
      <c r="P583" s="67">
        <f>IF(G583=0,"",G583/F582)</f>
        <v>1</v>
      </c>
      <c r="Q583" s="68">
        <v>72</v>
      </c>
      <c r="R583" s="245">
        <f t="shared" si="51"/>
        <v>0.96</v>
      </c>
      <c r="S583" s="245">
        <f t="shared" si="52"/>
        <v>4.0000000000000036E-2</v>
      </c>
    </row>
    <row r="584" spans="1:21" ht="15.75" customHeight="1" x14ac:dyDescent="0.25">
      <c r="A584" s="58">
        <v>2001</v>
      </c>
      <c r="B584" s="154"/>
      <c r="C584" s="154"/>
      <c r="D584" s="154"/>
      <c r="E584" s="154"/>
      <c r="F584" s="154"/>
      <c r="G584" s="154"/>
      <c r="H584" s="154">
        <v>33</v>
      </c>
      <c r="I584" s="154"/>
      <c r="J584" s="154"/>
      <c r="K584" s="154"/>
      <c r="L584" s="144"/>
      <c r="M584" s="237"/>
      <c r="N584" s="129"/>
      <c r="O584" s="238"/>
      <c r="P584" s="67">
        <f>IF(H584=0,"",H584/G583)</f>
        <v>1</v>
      </c>
      <c r="Q584" s="68">
        <v>68</v>
      </c>
      <c r="R584" s="245">
        <f t="shared" si="51"/>
        <v>0.94444444444444442</v>
      </c>
      <c r="S584" s="245">
        <f t="shared" si="52"/>
        <v>5.555555555555558E-2</v>
      </c>
    </row>
    <row r="585" spans="1:21" ht="15.75" customHeight="1" x14ac:dyDescent="0.25">
      <c r="A585" s="58">
        <v>2002</v>
      </c>
      <c r="B585" s="154"/>
      <c r="C585" s="154"/>
      <c r="D585" s="154"/>
      <c r="E585" s="154"/>
      <c r="F585" s="154"/>
      <c r="G585" s="154"/>
      <c r="H585" s="154"/>
      <c r="I585" s="154">
        <v>33</v>
      </c>
      <c r="J585" s="154"/>
      <c r="K585" s="154"/>
      <c r="L585" s="144"/>
      <c r="M585" s="237"/>
      <c r="N585" s="129"/>
      <c r="O585" s="238"/>
      <c r="P585" s="67">
        <f>IF(I585=0,"",I585/H584)</f>
        <v>1</v>
      </c>
      <c r="Q585" s="68">
        <v>66</v>
      </c>
      <c r="R585" s="245">
        <f t="shared" si="51"/>
        <v>0.97058823529411764</v>
      </c>
      <c r="S585" s="245">
        <f t="shared" si="52"/>
        <v>2.9411764705882359E-2</v>
      </c>
    </row>
    <row r="586" spans="1:21" ht="15.75" customHeight="1" x14ac:dyDescent="0.25">
      <c r="A586" s="58">
        <v>2101</v>
      </c>
      <c r="B586" s="154"/>
      <c r="C586" s="154"/>
      <c r="D586" s="154"/>
      <c r="E586" s="154"/>
      <c r="F586" s="154"/>
      <c r="G586" s="154"/>
      <c r="H586" s="154"/>
      <c r="I586" s="154"/>
      <c r="J586" s="154">
        <v>33</v>
      </c>
      <c r="K586" s="154"/>
      <c r="L586" s="144">
        <v>1</v>
      </c>
      <c r="M586" s="237"/>
      <c r="N586" s="129"/>
      <c r="O586" s="238"/>
      <c r="P586" s="71">
        <f>IF(J586=0,"",J586/I585)</f>
        <v>1</v>
      </c>
      <c r="Q586" s="68">
        <v>65</v>
      </c>
      <c r="R586" s="71">
        <f t="shared" si="51"/>
        <v>0.98484848484848486</v>
      </c>
      <c r="S586" s="71">
        <f t="shared" si="52"/>
        <v>1.5151515151515138E-2</v>
      </c>
    </row>
    <row r="587" spans="1:21" ht="15.75" customHeight="1" x14ac:dyDescent="0.25">
      <c r="A587" s="58">
        <v>2102</v>
      </c>
      <c r="B587" s="154"/>
      <c r="C587" s="154"/>
      <c r="D587" s="154"/>
      <c r="E587" s="154"/>
      <c r="F587" s="154"/>
      <c r="G587" s="154"/>
      <c r="H587" s="154"/>
      <c r="I587" s="154"/>
      <c r="J587" s="154"/>
      <c r="K587" s="154">
        <v>33</v>
      </c>
      <c r="L587" s="144">
        <v>8</v>
      </c>
      <c r="M587" s="237"/>
      <c r="N587" s="129"/>
      <c r="O587" s="239"/>
      <c r="P587" s="71">
        <f>IF(K587=0,"",K587/J586)</f>
        <v>1</v>
      </c>
      <c r="Q587" s="68">
        <v>60</v>
      </c>
      <c r="R587" s="71">
        <f t="shared" si="51"/>
        <v>0.92307692307692313</v>
      </c>
      <c r="S587" s="71">
        <f t="shared" si="52"/>
        <v>7.6923076923076872E-2</v>
      </c>
    </row>
    <row r="588" spans="1:21" ht="15.75" customHeight="1" x14ac:dyDescent="0.25">
      <c r="A588" s="58">
        <v>2201</v>
      </c>
      <c r="B588" s="154"/>
      <c r="C588" s="154"/>
      <c r="D588" s="154"/>
      <c r="E588" s="154"/>
      <c r="F588" s="154"/>
      <c r="G588" s="154"/>
      <c r="H588" s="154"/>
      <c r="I588" s="154"/>
      <c r="J588" s="154"/>
      <c r="K588" s="154">
        <v>30</v>
      </c>
      <c r="L588" s="144">
        <v>18</v>
      </c>
      <c r="M588" s="237"/>
      <c r="N588" s="129"/>
      <c r="O588" s="239"/>
      <c r="P588" s="247"/>
      <c r="Q588" s="109">
        <v>48</v>
      </c>
      <c r="R588" s="248"/>
      <c r="S588" s="247"/>
    </row>
    <row r="589" spans="1:21" ht="15.75" customHeight="1" x14ac:dyDescent="0.25">
      <c r="A589" s="58">
        <v>2202</v>
      </c>
      <c r="B589" s="154"/>
      <c r="C589" s="154"/>
      <c r="D589" s="154"/>
      <c r="E589" s="154"/>
      <c r="F589" s="154"/>
      <c r="G589" s="154"/>
      <c r="H589" s="154"/>
      <c r="I589" s="154"/>
      <c r="J589" s="154"/>
      <c r="K589" s="154">
        <v>11</v>
      </c>
      <c r="L589" s="144">
        <v>8</v>
      </c>
      <c r="M589" s="237"/>
      <c r="N589" s="129"/>
      <c r="O589" s="239"/>
      <c r="P589" s="247"/>
      <c r="Q589" s="109">
        <v>30</v>
      </c>
      <c r="R589" s="248"/>
      <c r="S589" s="247"/>
    </row>
    <row r="590" spans="1:21" ht="15.75" customHeight="1" x14ac:dyDescent="0.25">
      <c r="A590" s="58">
        <v>2301</v>
      </c>
      <c r="B590" s="154"/>
      <c r="C590" s="154"/>
      <c r="D590" s="154"/>
      <c r="E590" s="154"/>
      <c r="F590" s="154"/>
      <c r="G590" s="154"/>
      <c r="H590" s="154"/>
      <c r="I590" s="154"/>
      <c r="J590" s="154"/>
      <c r="K590" s="154">
        <v>19</v>
      </c>
      <c r="L590" s="144">
        <v>18</v>
      </c>
      <c r="M590" s="237"/>
      <c r="N590" s="129"/>
      <c r="O590" s="239"/>
      <c r="P590" s="247"/>
      <c r="Q590" s="202">
        <v>24</v>
      </c>
      <c r="R590" s="248"/>
      <c r="S590" s="247"/>
    </row>
    <row r="591" spans="1:21" ht="15.75" customHeight="1" x14ac:dyDescent="0.25">
      <c r="A591" s="58">
        <v>2302</v>
      </c>
      <c r="B591" s="154"/>
      <c r="C591" s="154"/>
      <c r="D591" s="154"/>
      <c r="E591" s="154"/>
      <c r="F591" s="154"/>
      <c r="G591" s="154"/>
      <c r="H591" s="154"/>
      <c r="I591" s="154"/>
      <c r="J591" s="154"/>
      <c r="K591" s="154">
        <v>3</v>
      </c>
      <c r="L591" s="144">
        <v>2</v>
      </c>
      <c r="M591" s="237"/>
      <c r="N591" s="129"/>
      <c r="O591" s="239"/>
      <c r="P591" s="129"/>
      <c r="Q591" s="204">
        <v>4</v>
      </c>
      <c r="R591" s="124"/>
      <c r="S591" s="247"/>
    </row>
    <row r="592" spans="1:21" ht="15.75" customHeight="1" x14ac:dyDescent="0.25">
      <c r="A592" s="58">
        <v>2401</v>
      </c>
      <c r="B592" s="154"/>
      <c r="C592" s="154"/>
      <c r="D592" s="154"/>
      <c r="E592" s="154"/>
      <c r="F592" s="154"/>
      <c r="G592" s="154"/>
      <c r="H592" s="154"/>
      <c r="I592" s="154"/>
      <c r="J592" s="154"/>
      <c r="K592" s="154">
        <v>1</v>
      </c>
      <c r="L592" s="144">
        <v>1</v>
      </c>
      <c r="M592" s="237"/>
      <c r="N592" s="129"/>
      <c r="O592" s="239"/>
      <c r="P592" s="197" t="s">
        <v>83</v>
      </c>
      <c r="Q592" s="203">
        <v>49</v>
      </c>
      <c r="R592" s="83">
        <f>L595</f>
        <v>57</v>
      </c>
      <c r="S592" s="199" t="s">
        <v>11</v>
      </c>
    </row>
    <row r="593" spans="1:20" ht="15.75" customHeight="1" x14ac:dyDescent="0.25">
      <c r="A593" s="58">
        <v>2402</v>
      </c>
      <c r="B593" s="154"/>
      <c r="C593" s="154"/>
      <c r="D593" s="154"/>
      <c r="E593" s="154"/>
      <c r="F593" s="154"/>
      <c r="G593" s="154"/>
      <c r="H593" s="154"/>
      <c r="I593" s="154"/>
      <c r="J593" s="154"/>
      <c r="K593" s="154">
        <v>1</v>
      </c>
      <c r="L593" s="144"/>
      <c r="M593" s="237"/>
      <c r="N593" s="129"/>
      <c r="O593" s="239"/>
      <c r="P593" s="198" t="s">
        <v>85</v>
      </c>
      <c r="Q593" s="86">
        <f>IF(Q592/B578=0,"",Q592/B578)</f>
        <v>0.36029411764705882</v>
      </c>
      <c r="R593" s="87">
        <f>IF(Q592/R592=0,"",Q592/R592)</f>
        <v>0.85964912280701755</v>
      </c>
      <c r="S593" s="200" t="s">
        <v>86</v>
      </c>
    </row>
    <row r="594" spans="1:20" ht="15.75" customHeight="1" x14ac:dyDescent="0.25">
      <c r="A594" s="58">
        <v>2501</v>
      </c>
      <c r="B594" s="154"/>
      <c r="C594" s="154"/>
      <c r="D594" s="154"/>
      <c r="E594" s="154"/>
      <c r="F594" s="154"/>
      <c r="G594" s="154"/>
      <c r="H594" s="154"/>
      <c r="I594" s="154"/>
      <c r="J594" s="154"/>
      <c r="K594" s="154">
        <v>1</v>
      </c>
      <c r="L594" s="144">
        <v>1</v>
      </c>
      <c r="M594" s="240"/>
      <c r="N594" s="241"/>
      <c r="O594" s="242"/>
      <c r="P594" s="90"/>
      <c r="Q594" s="91"/>
      <c r="R594" s="91"/>
      <c r="S594" s="113"/>
    </row>
    <row r="595" spans="1:20" ht="18" customHeight="1" x14ac:dyDescent="0.25">
      <c r="A595" s="28"/>
      <c r="B595" s="297" t="s">
        <v>111</v>
      </c>
      <c r="C595" s="297"/>
      <c r="D595" s="297"/>
      <c r="E595" s="297"/>
      <c r="F595" s="297"/>
      <c r="G595" s="297"/>
      <c r="H595" s="297"/>
      <c r="I595" s="297"/>
      <c r="J595" s="297"/>
      <c r="K595" s="297"/>
      <c r="L595" s="93">
        <f>SUM(L578:L594)</f>
        <v>57</v>
      </c>
      <c r="M595" s="94">
        <f>SUM(L586:L587)/B578</f>
        <v>6.6176470588235295E-2</v>
      </c>
      <c r="N595" s="94">
        <f>IF(L595=0,"",L595/B578)</f>
        <v>0.41911764705882354</v>
      </c>
      <c r="O595" s="94">
        <f>IF(L586=0,"",N595-M595)</f>
        <v>0.35294117647058826</v>
      </c>
      <c r="P595" s="3"/>
      <c r="Q595" s="29"/>
      <c r="R595" s="22"/>
      <c r="S595" s="3"/>
    </row>
    <row r="596" spans="1:20" ht="12.75" customHeight="1" x14ac:dyDescent="0.2"/>
    <row r="597" spans="1:20" ht="12.75" customHeight="1" x14ac:dyDescent="0.2"/>
    <row r="598" spans="1:20" ht="26.25" x14ac:dyDescent="0.4">
      <c r="A598" s="231"/>
      <c r="B598" s="307" t="s">
        <v>99</v>
      </c>
      <c r="C598" s="307"/>
      <c r="D598" s="307"/>
      <c r="E598" s="307"/>
      <c r="F598" s="307"/>
      <c r="G598" s="307"/>
      <c r="H598" s="307"/>
      <c r="I598" s="307"/>
      <c r="J598" s="307"/>
      <c r="K598" s="307"/>
      <c r="L598" s="256" t="s">
        <v>114</v>
      </c>
      <c r="M598" s="57"/>
      <c r="N598" s="29"/>
      <c r="O598" s="3"/>
      <c r="P598" s="29"/>
      <c r="Q598" s="29"/>
      <c r="R598" s="29"/>
    </row>
    <row r="599" spans="1:20" ht="20.25" x14ac:dyDescent="0.2">
      <c r="A599" s="319" t="s">
        <v>10</v>
      </c>
      <c r="B599" s="340" t="s">
        <v>100</v>
      </c>
      <c r="C599" s="341"/>
      <c r="D599" s="341"/>
      <c r="E599" s="341"/>
      <c r="F599" s="341"/>
      <c r="G599" s="341"/>
      <c r="H599" s="341"/>
      <c r="I599" s="341"/>
      <c r="J599" s="341"/>
      <c r="K599" s="342"/>
      <c r="L599" s="338" t="s">
        <v>11</v>
      </c>
      <c r="M599" s="330" t="s">
        <v>3</v>
      </c>
      <c r="N599" s="330" t="s">
        <v>4</v>
      </c>
      <c r="O599" s="330" t="s">
        <v>5</v>
      </c>
      <c r="P599" s="330" t="s">
        <v>6</v>
      </c>
      <c r="Q599" s="330" t="s">
        <v>7</v>
      </c>
      <c r="R599" s="330" t="s">
        <v>8</v>
      </c>
      <c r="S599" s="296" t="s">
        <v>101</v>
      </c>
    </row>
    <row r="600" spans="1:20" ht="15.75" x14ac:dyDescent="0.25">
      <c r="A600" s="320"/>
      <c r="B600" s="58" t="s">
        <v>102</v>
      </c>
      <c r="C600" s="58" t="s">
        <v>103</v>
      </c>
      <c r="D600" s="58" t="s">
        <v>104</v>
      </c>
      <c r="E600" s="58" t="s">
        <v>105</v>
      </c>
      <c r="F600" s="58" t="s">
        <v>106</v>
      </c>
      <c r="G600" s="58" t="s">
        <v>107</v>
      </c>
      <c r="H600" s="58" t="s">
        <v>108</v>
      </c>
      <c r="I600" s="58" t="s">
        <v>109</v>
      </c>
      <c r="J600" s="58" t="s">
        <v>110</v>
      </c>
      <c r="K600" s="58" t="s">
        <v>135</v>
      </c>
      <c r="L600" s="339"/>
      <c r="M600" s="331"/>
      <c r="N600" s="331"/>
      <c r="O600" s="331"/>
      <c r="P600" s="331"/>
      <c r="Q600" s="331"/>
      <c r="R600" s="331"/>
      <c r="S600" s="295"/>
    </row>
    <row r="601" spans="1:20" ht="15.75" customHeight="1" x14ac:dyDescent="0.25">
      <c r="A601" s="58">
        <v>1702</v>
      </c>
      <c r="B601" s="154">
        <v>97</v>
      </c>
      <c r="C601" s="154"/>
      <c r="D601" s="154"/>
      <c r="E601" s="154"/>
      <c r="F601" s="154"/>
      <c r="G601" s="154"/>
      <c r="H601" s="154"/>
      <c r="I601" s="154"/>
      <c r="J601" s="154"/>
      <c r="K601" s="154"/>
      <c r="L601" s="144"/>
      <c r="M601" s="234"/>
      <c r="N601" s="235"/>
      <c r="O601" s="236"/>
      <c r="P601" s="243"/>
      <c r="Q601" s="63">
        <f>B601</f>
        <v>97</v>
      </c>
      <c r="R601" s="244"/>
      <c r="S601" s="243"/>
    </row>
    <row r="602" spans="1:20" ht="15.75" customHeight="1" x14ac:dyDescent="0.25">
      <c r="A602" s="58">
        <v>1801</v>
      </c>
      <c r="B602" s="154"/>
      <c r="C602" s="154">
        <v>97</v>
      </c>
      <c r="D602" s="154"/>
      <c r="E602" s="154"/>
      <c r="F602" s="154"/>
      <c r="G602" s="154"/>
      <c r="H602" s="154"/>
      <c r="I602" s="154"/>
      <c r="J602" s="154"/>
      <c r="K602" s="154"/>
      <c r="L602" s="144"/>
      <c r="M602" s="237"/>
      <c r="N602" s="129"/>
      <c r="O602" s="238"/>
      <c r="P602" s="67">
        <f>IF(C602=0,"",C602/B601)</f>
        <v>1</v>
      </c>
      <c r="Q602" s="68">
        <v>97</v>
      </c>
      <c r="R602" s="245">
        <f t="shared" ref="R602:R609" si="53">IF(Q602=0,"",Q602/Q601)</f>
        <v>1</v>
      </c>
      <c r="S602" s="245">
        <f t="shared" ref="S602:S609" si="54">IF(Q602=0,"",100%-R602)</f>
        <v>0</v>
      </c>
    </row>
    <row r="603" spans="1:20" ht="15.75" customHeight="1" x14ac:dyDescent="0.25">
      <c r="A603" s="58">
        <v>1802</v>
      </c>
      <c r="B603" s="154"/>
      <c r="C603" s="154"/>
      <c r="D603" s="154">
        <v>83</v>
      </c>
      <c r="E603" s="154"/>
      <c r="F603" s="154"/>
      <c r="G603" s="154"/>
      <c r="H603" s="154"/>
      <c r="I603" s="154"/>
      <c r="J603" s="154"/>
      <c r="K603" s="154"/>
      <c r="L603" s="144"/>
      <c r="M603" s="237"/>
      <c r="N603" s="129"/>
      <c r="O603" s="238"/>
      <c r="P603" s="67">
        <f>IF(D603=0,"",D603/C602)</f>
        <v>0.85567010309278346</v>
      </c>
      <c r="Q603" s="68">
        <v>94</v>
      </c>
      <c r="R603" s="245">
        <f t="shared" si="53"/>
        <v>0.96907216494845361</v>
      </c>
      <c r="S603" s="245">
        <f t="shared" si="54"/>
        <v>3.0927835051546393E-2</v>
      </c>
      <c r="T603" s="8">
        <f>Q603/Q601</f>
        <v>0.96907216494845361</v>
      </c>
    </row>
    <row r="604" spans="1:20" ht="15.75" customHeight="1" x14ac:dyDescent="0.25">
      <c r="A604" s="58">
        <v>1901</v>
      </c>
      <c r="B604" s="154"/>
      <c r="C604" s="154"/>
      <c r="D604" s="154"/>
      <c r="E604" s="154">
        <v>69</v>
      </c>
      <c r="F604" s="154"/>
      <c r="G604" s="154"/>
      <c r="H604" s="154"/>
      <c r="I604" s="154"/>
      <c r="J604" s="154"/>
      <c r="K604" s="154"/>
      <c r="L604" s="144"/>
      <c r="M604" s="237"/>
      <c r="N604" s="129"/>
      <c r="O604" s="238"/>
      <c r="P604" s="67">
        <f>IF(E604=0,"",E604/D603)</f>
        <v>0.83132530120481929</v>
      </c>
      <c r="Q604" s="68">
        <v>85</v>
      </c>
      <c r="R604" s="245">
        <f t="shared" si="53"/>
        <v>0.9042553191489362</v>
      </c>
      <c r="S604" s="245">
        <f t="shared" si="54"/>
        <v>9.5744680851063801E-2</v>
      </c>
    </row>
    <row r="605" spans="1:20" ht="15.75" customHeight="1" x14ac:dyDescent="0.25">
      <c r="A605" s="58">
        <v>1902</v>
      </c>
      <c r="B605" s="154"/>
      <c r="C605" s="154"/>
      <c r="D605" s="154"/>
      <c r="E605" s="154"/>
      <c r="F605" s="154">
        <v>36</v>
      </c>
      <c r="G605" s="154"/>
      <c r="H605" s="154"/>
      <c r="I605" s="154"/>
      <c r="J605" s="154"/>
      <c r="K605" s="154"/>
      <c r="L605" s="144"/>
      <c r="M605" s="237"/>
      <c r="N605" s="129"/>
      <c r="O605" s="238"/>
      <c r="P605" s="67">
        <f>IF(F605=0,"",F605/E604)</f>
        <v>0.52173913043478259</v>
      </c>
      <c r="Q605" s="68">
        <v>61</v>
      </c>
      <c r="R605" s="245">
        <f t="shared" si="53"/>
        <v>0.71764705882352942</v>
      </c>
      <c r="S605" s="245">
        <f t="shared" si="54"/>
        <v>0.28235294117647058</v>
      </c>
    </row>
    <row r="606" spans="1:20" ht="15.75" customHeight="1" x14ac:dyDescent="0.25">
      <c r="A606" s="58">
        <v>2001</v>
      </c>
      <c r="B606" s="154"/>
      <c r="C606" s="154"/>
      <c r="D606" s="154"/>
      <c r="E606" s="154"/>
      <c r="F606" s="154"/>
      <c r="G606" s="154">
        <v>36</v>
      </c>
      <c r="H606" s="154"/>
      <c r="I606" s="154"/>
      <c r="J606" s="154"/>
      <c r="K606" s="154"/>
      <c r="L606" s="144"/>
      <c r="M606" s="237"/>
      <c r="N606" s="129"/>
      <c r="O606" s="238"/>
      <c r="P606" s="67">
        <f>IF(G606=0,"",G606/F605)</f>
        <v>1</v>
      </c>
      <c r="Q606" s="68">
        <v>54</v>
      </c>
      <c r="R606" s="245">
        <f t="shared" si="53"/>
        <v>0.88524590163934425</v>
      </c>
      <c r="S606" s="245">
        <f t="shared" si="54"/>
        <v>0.11475409836065575</v>
      </c>
    </row>
    <row r="607" spans="1:20" ht="15.75" customHeight="1" x14ac:dyDescent="0.25">
      <c r="A607" s="58">
        <v>2002</v>
      </c>
      <c r="B607" s="154"/>
      <c r="C607" s="154"/>
      <c r="D607" s="154"/>
      <c r="E607" s="154"/>
      <c r="F607" s="154"/>
      <c r="G607" s="154"/>
      <c r="H607" s="154">
        <v>36</v>
      </c>
      <c r="I607" s="154"/>
      <c r="J607" s="154"/>
      <c r="K607" s="154"/>
      <c r="L607" s="144">
        <v>1</v>
      </c>
      <c r="M607" s="237"/>
      <c r="N607" s="129"/>
      <c r="O607" s="238"/>
      <c r="P607" s="67">
        <f>IF(H607=0,"",H607/G606)</f>
        <v>1</v>
      </c>
      <c r="Q607" s="68">
        <v>54</v>
      </c>
      <c r="R607" s="245">
        <f t="shared" si="53"/>
        <v>1</v>
      </c>
      <c r="S607" s="245">
        <f t="shared" si="54"/>
        <v>0</v>
      </c>
    </row>
    <row r="608" spans="1:20" ht="15.75" customHeight="1" x14ac:dyDescent="0.25">
      <c r="A608" s="58">
        <v>2101</v>
      </c>
      <c r="B608" s="154"/>
      <c r="C608" s="154"/>
      <c r="D608" s="154"/>
      <c r="E608" s="154"/>
      <c r="F608" s="154"/>
      <c r="G608" s="154"/>
      <c r="H608" s="154"/>
      <c r="I608" s="154">
        <v>36</v>
      </c>
      <c r="J608" s="154"/>
      <c r="K608" s="154"/>
      <c r="L608" s="144"/>
      <c r="M608" s="237"/>
      <c r="N608" s="129"/>
      <c r="O608" s="238"/>
      <c r="P608" s="67">
        <f>IF(I608=0,"",I608/H607)</f>
        <v>1</v>
      </c>
      <c r="Q608" s="68">
        <v>54</v>
      </c>
      <c r="R608" s="245">
        <f t="shared" si="53"/>
        <v>1</v>
      </c>
      <c r="S608" s="245">
        <f t="shared" si="54"/>
        <v>0</v>
      </c>
    </row>
    <row r="609" spans="1:24" ht="15.75" customHeight="1" x14ac:dyDescent="0.25">
      <c r="A609" s="58">
        <v>2102</v>
      </c>
      <c r="B609" s="154"/>
      <c r="C609" s="154"/>
      <c r="D609" s="154"/>
      <c r="E609" s="154"/>
      <c r="F609" s="154"/>
      <c r="G609" s="154"/>
      <c r="H609" s="154"/>
      <c r="I609" s="154"/>
      <c r="J609" s="154">
        <v>27</v>
      </c>
      <c r="K609" s="154"/>
      <c r="L609" s="144">
        <v>1</v>
      </c>
      <c r="M609" s="237"/>
      <c r="N609" s="129"/>
      <c r="O609" s="238"/>
      <c r="P609" s="71">
        <f>IF(J609=0,"",J609/I608)</f>
        <v>0.75</v>
      </c>
      <c r="Q609" s="68">
        <v>51</v>
      </c>
      <c r="R609" s="71">
        <f t="shared" si="53"/>
        <v>0.94444444444444442</v>
      </c>
      <c r="S609" s="71">
        <f t="shared" si="54"/>
        <v>5.555555555555558E-2</v>
      </c>
    </row>
    <row r="610" spans="1:24" ht="15.75" customHeight="1" x14ac:dyDescent="0.25">
      <c r="A610" s="58">
        <v>2201</v>
      </c>
      <c r="B610" s="154"/>
      <c r="C610" s="154"/>
      <c r="D610" s="154"/>
      <c r="E610" s="154"/>
      <c r="F610" s="154"/>
      <c r="G610" s="154"/>
      <c r="H610" s="154"/>
      <c r="I610" s="154"/>
      <c r="J610" s="154"/>
      <c r="K610" s="154">
        <v>27</v>
      </c>
      <c r="L610" s="144">
        <v>11</v>
      </c>
      <c r="M610" s="237"/>
      <c r="N610" s="129"/>
      <c r="O610" s="239"/>
      <c r="P610" s="105"/>
      <c r="Q610" s="68">
        <v>47</v>
      </c>
      <c r="R610" s="105"/>
      <c r="S610" s="253"/>
    </row>
    <row r="611" spans="1:24" ht="15.75" customHeight="1" x14ac:dyDescent="0.25">
      <c r="A611" s="58">
        <v>2202</v>
      </c>
      <c r="B611" s="154"/>
      <c r="C611" s="154"/>
      <c r="D611" s="154"/>
      <c r="E611" s="154"/>
      <c r="F611" s="154"/>
      <c r="G611" s="154"/>
      <c r="H611" s="154"/>
      <c r="I611" s="154"/>
      <c r="J611" s="154"/>
      <c r="K611" s="154">
        <v>26</v>
      </c>
      <c r="L611" s="144">
        <v>14</v>
      </c>
      <c r="M611" s="237"/>
      <c r="N611" s="129"/>
      <c r="O611" s="239"/>
      <c r="P611" s="247"/>
      <c r="Q611" s="109">
        <v>35</v>
      </c>
      <c r="R611" s="248"/>
      <c r="S611" s="247"/>
    </row>
    <row r="612" spans="1:24" ht="15.75" customHeight="1" x14ac:dyDescent="0.25">
      <c r="A612" s="58">
        <v>2301</v>
      </c>
      <c r="B612" s="154"/>
      <c r="C612" s="154"/>
      <c r="D612" s="154"/>
      <c r="E612" s="154"/>
      <c r="F612" s="154"/>
      <c r="G612" s="154"/>
      <c r="H612" s="154"/>
      <c r="I612" s="154"/>
      <c r="J612" s="154"/>
      <c r="K612" s="154">
        <v>14</v>
      </c>
      <c r="L612" s="144">
        <v>11</v>
      </c>
      <c r="M612" s="237"/>
      <c r="N612" s="129"/>
      <c r="O612" s="239"/>
      <c r="P612" s="247"/>
      <c r="Q612" s="202">
        <v>21</v>
      </c>
      <c r="R612" s="248"/>
      <c r="S612" s="247"/>
    </row>
    <row r="613" spans="1:24" ht="15.75" customHeight="1" x14ac:dyDescent="0.25">
      <c r="A613" s="58">
        <v>2302</v>
      </c>
      <c r="B613" s="154"/>
      <c r="C613" s="154"/>
      <c r="D613" s="154"/>
      <c r="E613" s="154"/>
      <c r="F613" s="154"/>
      <c r="G613" s="154"/>
      <c r="H613" s="154"/>
      <c r="I613" s="154"/>
      <c r="J613" s="154"/>
      <c r="K613" s="154">
        <v>5</v>
      </c>
      <c r="L613" s="144">
        <v>3</v>
      </c>
      <c r="M613" s="237"/>
      <c r="N613" s="129"/>
      <c r="O613" s="239"/>
      <c r="P613" s="249"/>
      <c r="Q613" s="204">
        <v>8</v>
      </c>
      <c r="R613" s="250"/>
      <c r="S613" s="247"/>
    </row>
    <row r="614" spans="1:24" ht="15.75" customHeight="1" x14ac:dyDescent="0.25">
      <c r="A614" s="58">
        <v>2401</v>
      </c>
      <c r="B614" s="154"/>
      <c r="C614" s="154"/>
      <c r="D614" s="154"/>
      <c r="E614" s="154"/>
      <c r="F614" s="154"/>
      <c r="G614" s="154"/>
      <c r="H614" s="154"/>
      <c r="I614" s="154"/>
      <c r="J614" s="154"/>
      <c r="K614" s="154">
        <v>5</v>
      </c>
      <c r="L614" s="144">
        <v>4</v>
      </c>
      <c r="M614" s="237"/>
      <c r="N614" s="129"/>
      <c r="O614" s="239"/>
      <c r="P614" s="249"/>
      <c r="Q614" s="204">
        <v>8</v>
      </c>
      <c r="R614" s="250"/>
      <c r="S614" s="247"/>
    </row>
    <row r="615" spans="1:24" ht="15.75" customHeight="1" x14ac:dyDescent="0.25">
      <c r="A615" s="58">
        <v>2402</v>
      </c>
      <c r="B615" s="154"/>
      <c r="C615" s="154"/>
      <c r="D615" s="154"/>
      <c r="E615" s="154"/>
      <c r="F615" s="154"/>
      <c r="G615" s="154"/>
      <c r="H615" s="154"/>
      <c r="I615" s="154"/>
      <c r="J615" s="154"/>
      <c r="K615" s="154">
        <v>3</v>
      </c>
      <c r="L615" s="144">
        <v>3</v>
      </c>
      <c r="M615" s="237"/>
      <c r="N615" s="129"/>
      <c r="O615" s="239"/>
      <c r="P615" s="197" t="s">
        <v>83</v>
      </c>
      <c r="Q615" s="203">
        <v>41</v>
      </c>
      <c r="R615" s="83">
        <f>L618</f>
        <v>48</v>
      </c>
      <c r="S615" s="199" t="s">
        <v>11</v>
      </c>
    </row>
    <row r="616" spans="1:24" ht="15.75" customHeight="1" x14ac:dyDescent="0.25">
      <c r="A616" s="58">
        <v>2501</v>
      </c>
      <c r="B616" s="154"/>
      <c r="C616" s="154"/>
      <c r="D616" s="154"/>
      <c r="E616" s="154"/>
      <c r="F616" s="154"/>
      <c r="G616" s="154"/>
      <c r="H616" s="154"/>
      <c r="I616" s="154"/>
      <c r="J616" s="154"/>
      <c r="K616" s="180"/>
      <c r="L616" s="144"/>
      <c r="M616" s="237"/>
      <c r="N616" s="129"/>
      <c r="O616" s="239"/>
      <c r="P616" s="198" t="s">
        <v>85</v>
      </c>
      <c r="Q616" s="86">
        <f>IF(Q615/B601=0,"",Q615/B601)</f>
        <v>0.42268041237113402</v>
      </c>
      <c r="R616" s="87">
        <f>IF(Q615/R615=0,"",Q615/R615)</f>
        <v>0.85416666666666663</v>
      </c>
      <c r="S616" s="200" t="s">
        <v>86</v>
      </c>
    </row>
    <row r="617" spans="1:24" ht="15.75" x14ac:dyDescent="0.25">
      <c r="A617" s="58">
        <v>2502</v>
      </c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44"/>
      <c r="M617" s="240"/>
      <c r="N617" s="241"/>
      <c r="O617" s="242"/>
      <c r="P617" s="90"/>
      <c r="Q617" s="91"/>
      <c r="R617" s="91"/>
      <c r="S617" s="113"/>
    </row>
    <row r="618" spans="1:24" ht="18" x14ac:dyDescent="0.25">
      <c r="A618" s="28"/>
      <c r="B618" s="297" t="s">
        <v>111</v>
      </c>
      <c r="C618" s="297"/>
      <c r="D618" s="297"/>
      <c r="E618" s="297"/>
      <c r="F618" s="297"/>
      <c r="G618" s="297"/>
      <c r="H618" s="297"/>
      <c r="I618" s="297"/>
      <c r="J618" s="297"/>
      <c r="K618" s="297"/>
      <c r="L618" s="93">
        <f>SUM(L601:L615)</f>
        <v>48</v>
      </c>
      <c r="M618" s="94">
        <f>(SUM(L607:L610)/B601)</f>
        <v>0.13402061855670103</v>
      </c>
      <c r="N618" s="94">
        <f>IF(L618=0,"",L618/B601)</f>
        <v>0.49484536082474229</v>
      </c>
      <c r="O618" s="94">
        <f>IF(L609=0,"",N618-M618)</f>
        <v>0.36082474226804129</v>
      </c>
      <c r="P618" s="3"/>
      <c r="Q618" s="29"/>
      <c r="R618" s="22"/>
      <c r="S618" s="3"/>
    </row>
    <row r="619" spans="1:24" ht="12.75" customHeight="1" x14ac:dyDescent="0.2"/>
    <row r="620" spans="1:24" ht="12.75" customHeight="1" x14ac:dyDescent="0.2"/>
    <row r="621" spans="1:24" ht="26.25" x14ac:dyDescent="0.4">
      <c r="A621" s="231"/>
      <c r="B621" s="307" t="s">
        <v>99</v>
      </c>
      <c r="C621" s="307"/>
      <c r="D621" s="307"/>
      <c r="E621" s="307"/>
      <c r="F621" s="307"/>
      <c r="G621" s="307"/>
      <c r="H621" s="307"/>
      <c r="I621" s="307"/>
      <c r="J621" s="307"/>
      <c r="K621" s="307"/>
      <c r="L621" s="256" t="s">
        <v>115</v>
      </c>
      <c r="M621" s="57"/>
      <c r="N621" s="29"/>
      <c r="O621" s="3"/>
      <c r="P621" s="29"/>
      <c r="Q621" s="29"/>
      <c r="R621" s="29"/>
      <c r="X621" s="167">
        <f>AVERAGE(M618,M641)</f>
        <v>7.1283813551854786E-2</v>
      </c>
    </row>
    <row r="622" spans="1:24" ht="20.25" x14ac:dyDescent="0.2">
      <c r="A622" s="319" t="s">
        <v>10</v>
      </c>
      <c r="B622" s="340" t="s">
        <v>100</v>
      </c>
      <c r="C622" s="341"/>
      <c r="D622" s="341"/>
      <c r="E622" s="341"/>
      <c r="F622" s="341"/>
      <c r="G622" s="341"/>
      <c r="H622" s="341"/>
      <c r="I622" s="341"/>
      <c r="J622" s="341"/>
      <c r="K622" s="342"/>
      <c r="L622" s="338" t="s">
        <v>11</v>
      </c>
      <c r="M622" s="330" t="s">
        <v>3</v>
      </c>
      <c r="N622" s="330" t="s">
        <v>4</v>
      </c>
      <c r="O622" s="330" t="s">
        <v>5</v>
      </c>
      <c r="P622" s="330" t="s">
        <v>6</v>
      </c>
      <c r="Q622" s="330" t="s">
        <v>7</v>
      </c>
      <c r="R622" s="330" t="s">
        <v>8</v>
      </c>
      <c r="S622" s="296" t="s">
        <v>101</v>
      </c>
    </row>
    <row r="623" spans="1:24" ht="15.75" x14ac:dyDescent="0.25">
      <c r="A623" s="320"/>
      <c r="B623" s="58" t="s">
        <v>102</v>
      </c>
      <c r="C623" s="58" t="s">
        <v>103</v>
      </c>
      <c r="D623" s="58" t="s">
        <v>104</v>
      </c>
      <c r="E623" s="58" t="s">
        <v>105</v>
      </c>
      <c r="F623" s="58" t="s">
        <v>106</v>
      </c>
      <c r="G623" s="58" t="s">
        <v>107</v>
      </c>
      <c r="H623" s="58" t="s">
        <v>108</v>
      </c>
      <c r="I623" s="58" t="s">
        <v>109</v>
      </c>
      <c r="J623" s="58" t="s">
        <v>110</v>
      </c>
      <c r="K623" s="58" t="s">
        <v>135</v>
      </c>
      <c r="L623" s="339"/>
      <c r="M623" s="331"/>
      <c r="N623" s="331"/>
      <c r="O623" s="331"/>
      <c r="P623" s="331"/>
      <c r="Q623" s="331"/>
      <c r="R623" s="331"/>
      <c r="S623" s="295"/>
    </row>
    <row r="624" spans="1:24" ht="15.75" customHeight="1" x14ac:dyDescent="0.25">
      <c r="A624" s="58">
        <v>1801</v>
      </c>
      <c r="B624" s="154">
        <v>117</v>
      </c>
      <c r="C624" s="154"/>
      <c r="D624" s="154"/>
      <c r="E624" s="154"/>
      <c r="F624" s="154"/>
      <c r="G624" s="154"/>
      <c r="H624" s="154"/>
      <c r="I624" s="154"/>
      <c r="J624" s="154"/>
      <c r="K624" s="154"/>
      <c r="L624" s="144"/>
      <c r="M624" s="234"/>
      <c r="N624" s="235"/>
      <c r="O624" s="236"/>
      <c r="P624" s="243"/>
      <c r="Q624" s="63">
        <f>B624</f>
        <v>117</v>
      </c>
      <c r="R624" s="244"/>
      <c r="S624" s="243"/>
    </row>
    <row r="625" spans="1:23" ht="15.75" customHeight="1" x14ac:dyDescent="0.25">
      <c r="A625" s="58">
        <v>1802</v>
      </c>
      <c r="B625" s="154"/>
      <c r="C625" s="154">
        <v>103</v>
      </c>
      <c r="D625" s="154"/>
      <c r="E625" s="154"/>
      <c r="F625" s="154"/>
      <c r="G625" s="154"/>
      <c r="H625" s="154"/>
      <c r="I625" s="154"/>
      <c r="J625" s="154"/>
      <c r="K625" s="154"/>
      <c r="L625" s="144"/>
      <c r="M625" s="237"/>
      <c r="N625" s="129"/>
      <c r="O625" s="238"/>
      <c r="P625" s="67">
        <f>IF(C625=0,"",C625/B624)</f>
        <v>0.88034188034188032</v>
      </c>
      <c r="Q625" s="68">
        <v>117</v>
      </c>
      <c r="R625" s="245">
        <f t="shared" ref="R625:R632" si="55">IF(Q625=0,"",Q625/Q624)</f>
        <v>1</v>
      </c>
      <c r="S625" s="245">
        <f t="shared" ref="S625:S632" si="56">IF(Q625=0,"",100%-R625)</f>
        <v>0</v>
      </c>
      <c r="V625" s="29"/>
      <c r="W625" s="29"/>
    </row>
    <row r="626" spans="1:23" ht="15.75" customHeight="1" x14ac:dyDescent="0.25">
      <c r="A626" s="58">
        <v>1901</v>
      </c>
      <c r="B626" s="154"/>
      <c r="C626" s="154"/>
      <c r="D626" s="154">
        <v>100</v>
      </c>
      <c r="E626" s="154"/>
      <c r="F626" s="154"/>
      <c r="G626" s="154"/>
      <c r="H626" s="154"/>
      <c r="I626" s="154"/>
      <c r="J626" s="154"/>
      <c r="K626" s="154"/>
      <c r="L626" s="144"/>
      <c r="M626" s="237"/>
      <c r="N626" s="129"/>
      <c r="O626" s="238"/>
      <c r="P626" s="67">
        <f>IF(D626=0,"",D626/C625)</f>
        <v>0.970873786407767</v>
      </c>
      <c r="Q626" s="68">
        <v>117</v>
      </c>
      <c r="R626" s="245">
        <f t="shared" si="55"/>
        <v>1</v>
      </c>
      <c r="S626" s="245">
        <f t="shared" si="56"/>
        <v>0</v>
      </c>
      <c r="T626" s="8">
        <f>Q626/Q624</f>
        <v>1</v>
      </c>
      <c r="V626" s="29"/>
      <c r="W626" s="29"/>
    </row>
    <row r="627" spans="1:23" ht="15.75" customHeight="1" x14ac:dyDescent="0.25">
      <c r="A627" s="58">
        <v>1902</v>
      </c>
      <c r="B627" s="154"/>
      <c r="C627" s="154"/>
      <c r="D627" s="154"/>
      <c r="E627" s="154">
        <v>59</v>
      </c>
      <c r="F627" s="154"/>
      <c r="G627" s="154"/>
      <c r="H627" s="154"/>
      <c r="I627" s="154"/>
      <c r="J627" s="154"/>
      <c r="K627" s="154"/>
      <c r="L627" s="144"/>
      <c r="M627" s="237"/>
      <c r="N627" s="129"/>
      <c r="O627" s="238"/>
      <c r="P627" s="67">
        <f>IF(E627=0,"",E627/D626)</f>
        <v>0.59</v>
      </c>
      <c r="Q627" s="68">
        <v>95</v>
      </c>
      <c r="R627" s="245">
        <f t="shared" si="55"/>
        <v>0.81196581196581197</v>
      </c>
      <c r="S627" s="245">
        <f t="shared" si="56"/>
        <v>0.18803418803418803</v>
      </c>
      <c r="V627" s="29"/>
      <c r="W627" s="29"/>
    </row>
    <row r="628" spans="1:23" ht="15.75" customHeight="1" x14ac:dyDescent="0.25">
      <c r="A628" s="58">
        <v>2001</v>
      </c>
      <c r="B628" s="154"/>
      <c r="C628" s="154"/>
      <c r="D628" s="154"/>
      <c r="E628" s="154"/>
      <c r="F628" s="154">
        <v>41</v>
      </c>
      <c r="G628" s="154"/>
      <c r="H628" s="154"/>
      <c r="I628" s="154"/>
      <c r="J628" s="154"/>
      <c r="K628" s="154"/>
      <c r="L628" s="144"/>
      <c r="M628" s="237"/>
      <c r="N628" s="129"/>
      <c r="O628" s="238"/>
      <c r="P628" s="67">
        <f>IF(F628=0,"",F628/E627)</f>
        <v>0.69491525423728817</v>
      </c>
      <c r="Q628" s="68">
        <v>85</v>
      </c>
      <c r="R628" s="245">
        <f t="shared" si="55"/>
        <v>0.89473684210526316</v>
      </c>
      <c r="S628" s="245">
        <f t="shared" si="56"/>
        <v>0.10526315789473684</v>
      </c>
      <c r="V628" s="29"/>
      <c r="W628" s="29"/>
    </row>
    <row r="629" spans="1:23" ht="15.75" customHeight="1" x14ac:dyDescent="0.25">
      <c r="A629" s="58">
        <v>2002</v>
      </c>
      <c r="B629" s="154"/>
      <c r="C629" s="154"/>
      <c r="D629" s="154"/>
      <c r="E629" s="154"/>
      <c r="F629" s="154"/>
      <c r="G629" s="154">
        <v>41</v>
      </c>
      <c r="H629" s="154"/>
      <c r="I629" s="154"/>
      <c r="J629" s="154"/>
      <c r="K629" s="154"/>
      <c r="L629" s="144">
        <v>1</v>
      </c>
      <c r="M629" s="237"/>
      <c r="N629" s="129"/>
      <c r="O629" s="238"/>
      <c r="P629" s="67">
        <f>IF(G629=0,"",G629/F628)</f>
        <v>1</v>
      </c>
      <c r="Q629" s="68">
        <v>81</v>
      </c>
      <c r="R629" s="245">
        <f t="shared" si="55"/>
        <v>0.95294117647058818</v>
      </c>
      <c r="S629" s="245">
        <f t="shared" si="56"/>
        <v>4.705882352941182E-2</v>
      </c>
    </row>
    <row r="630" spans="1:23" ht="15.75" customHeight="1" x14ac:dyDescent="0.25">
      <c r="A630" s="58">
        <v>2101</v>
      </c>
      <c r="B630" s="154"/>
      <c r="C630" s="154"/>
      <c r="D630" s="154"/>
      <c r="E630" s="154"/>
      <c r="F630" s="154"/>
      <c r="G630" s="154"/>
      <c r="H630" s="154">
        <v>32</v>
      </c>
      <c r="I630" s="154"/>
      <c r="J630" s="154"/>
      <c r="K630" s="154"/>
      <c r="L630" s="144"/>
      <c r="M630" s="237"/>
      <c r="N630" s="129"/>
      <c r="O630" s="238"/>
      <c r="P630" s="67">
        <f>IF(H630=0,"",H630/G629)</f>
        <v>0.78048780487804881</v>
      </c>
      <c r="Q630" s="68">
        <v>71</v>
      </c>
      <c r="R630" s="245">
        <f t="shared" si="55"/>
        <v>0.87654320987654322</v>
      </c>
      <c r="S630" s="245">
        <f t="shared" si="56"/>
        <v>0.12345679012345678</v>
      </c>
    </row>
    <row r="631" spans="1:23" ht="15.75" customHeight="1" x14ac:dyDescent="0.25">
      <c r="A631" s="58">
        <v>2102</v>
      </c>
      <c r="B631" s="154"/>
      <c r="C631" s="154"/>
      <c r="D631" s="154"/>
      <c r="E631" s="154"/>
      <c r="F631" s="154"/>
      <c r="G631" s="154"/>
      <c r="H631" s="154"/>
      <c r="I631" s="154">
        <v>31</v>
      </c>
      <c r="J631" s="154"/>
      <c r="K631" s="154"/>
      <c r="L631" s="144"/>
      <c r="M631" s="237"/>
      <c r="N631" s="129"/>
      <c r="O631" s="238"/>
      <c r="P631" s="67">
        <f>IF(I631=0,"",I631/H630)</f>
        <v>0.96875</v>
      </c>
      <c r="Q631" s="68">
        <v>69</v>
      </c>
      <c r="R631" s="245">
        <f t="shared" si="55"/>
        <v>0.971830985915493</v>
      </c>
      <c r="S631" s="245">
        <f t="shared" si="56"/>
        <v>2.8169014084507005E-2</v>
      </c>
    </row>
    <row r="632" spans="1:23" ht="15.75" customHeight="1" x14ac:dyDescent="0.25">
      <c r="A632" s="58">
        <v>2201</v>
      </c>
      <c r="B632" s="154"/>
      <c r="C632" s="154"/>
      <c r="D632" s="154"/>
      <c r="E632" s="154"/>
      <c r="F632" s="154"/>
      <c r="G632" s="154"/>
      <c r="H632" s="154"/>
      <c r="I632" s="154"/>
      <c r="J632" s="154">
        <v>26</v>
      </c>
      <c r="K632" s="154"/>
      <c r="L632" s="144"/>
      <c r="M632" s="237"/>
      <c r="N632" s="129"/>
      <c r="O632" s="238"/>
      <c r="P632" s="71">
        <f>IF(J632=0,"",J632/I631)</f>
        <v>0.83870967741935487</v>
      </c>
      <c r="Q632" s="68">
        <v>65</v>
      </c>
      <c r="R632" s="71">
        <f t="shared" si="55"/>
        <v>0.94202898550724634</v>
      </c>
      <c r="S632" s="71">
        <f t="shared" si="56"/>
        <v>5.7971014492753659E-2</v>
      </c>
    </row>
    <row r="633" spans="1:23" ht="15.75" customHeight="1" x14ac:dyDescent="0.25">
      <c r="A633" s="58">
        <v>2202</v>
      </c>
      <c r="B633" s="154"/>
      <c r="C633" s="154"/>
      <c r="D633" s="154"/>
      <c r="E633" s="154"/>
      <c r="F633" s="154"/>
      <c r="G633" s="154"/>
      <c r="H633" s="154"/>
      <c r="I633" s="154"/>
      <c r="J633" s="154"/>
      <c r="K633" s="154">
        <v>39</v>
      </c>
      <c r="L633" s="144"/>
      <c r="M633" s="237"/>
      <c r="N633" s="129"/>
      <c r="O633" s="239"/>
      <c r="P633" s="105"/>
      <c r="Q633" s="68">
        <v>61</v>
      </c>
      <c r="R633" s="105"/>
      <c r="S633" s="253"/>
    </row>
    <row r="634" spans="1:23" ht="15.75" customHeight="1" x14ac:dyDescent="0.25">
      <c r="A634" s="58">
        <v>2301</v>
      </c>
      <c r="B634" s="154"/>
      <c r="C634" s="154"/>
      <c r="D634" s="154"/>
      <c r="E634" s="154"/>
      <c r="F634" s="154"/>
      <c r="G634" s="154"/>
      <c r="H634" s="154"/>
      <c r="I634" s="154"/>
      <c r="J634" s="154"/>
      <c r="K634" s="154">
        <v>37</v>
      </c>
      <c r="L634" s="144">
        <v>20</v>
      </c>
      <c r="M634" s="237"/>
      <c r="N634" s="129"/>
      <c r="O634" s="239"/>
      <c r="P634" s="247"/>
      <c r="Q634" s="109">
        <v>61</v>
      </c>
      <c r="R634" s="248"/>
      <c r="S634" s="247"/>
    </row>
    <row r="635" spans="1:23" ht="15.75" customHeight="1" x14ac:dyDescent="0.25">
      <c r="A635" s="58">
        <v>2302</v>
      </c>
      <c r="B635" s="154"/>
      <c r="C635" s="154"/>
      <c r="D635" s="154"/>
      <c r="E635" s="154"/>
      <c r="F635" s="154"/>
      <c r="G635" s="154"/>
      <c r="H635" s="154"/>
      <c r="I635" s="154"/>
      <c r="J635" s="154"/>
      <c r="K635" s="154">
        <v>29</v>
      </c>
      <c r="L635" s="144">
        <v>21</v>
      </c>
      <c r="M635" s="237"/>
      <c r="N635" s="129"/>
      <c r="O635" s="239"/>
      <c r="P635" s="247"/>
      <c r="Q635" s="109">
        <v>39</v>
      </c>
      <c r="R635" s="248"/>
      <c r="S635" s="247"/>
    </row>
    <row r="636" spans="1:23" ht="15.75" customHeight="1" x14ac:dyDescent="0.25">
      <c r="A636" s="58">
        <v>2401</v>
      </c>
      <c r="B636" s="154"/>
      <c r="C636" s="154"/>
      <c r="D636" s="154"/>
      <c r="E636" s="154"/>
      <c r="F636" s="154"/>
      <c r="G636" s="154"/>
      <c r="H636" s="154"/>
      <c r="I636" s="154"/>
      <c r="J636" s="154"/>
      <c r="K636" s="154">
        <v>9</v>
      </c>
      <c r="L636" s="144">
        <v>7</v>
      </c>
      <c r="M636" s="237"/>
      <c r="N636" s="129"/>
      <c r="O636" s="239"/>
      <c r="P636" s="247"/>
      <c r="Q636" s="202">
        <v>17</v>
      </c>
      <c r="R636" s="248"/>
      <c r="S636" s="247"/>
    </row>
    <row r="637" spans="1:23" ht="15.75" customHeight="1" x14ac:dyDescent="0.25">
      <c r="A637" s="58">
        <v>2402</v>
      </c>
      <c r="B637" s="154"/>
      <c r="C637" s="154"/>
      <c r="D637" s="154"/>
      <c r="E637" s="154"/>
      <c r="F637" s="154"/>
      <c r="G637" s="154"/>
      <c r="H637" s="154"/>
      <c r="I637" s="154"/>
      <c r="J637" s="154"/>
      <c r="K637" s="154">
        <v>7</v>
      </c>
      <c r="L637" s="144">
        <v>7</v>
      </c>
      <c r="M637" s="237"/>
      <c r="N637" s="129"/>
      <c r="O637" s="239"/>
      <c r="P637" s="129"/>
      <c r="Q637" s="204">
        <v>9</v>
      </c>
      <c r="R637" s="124"/>
      <c r="S637" s="247"/>
    </row>
    <row r="638" spans="1:23" ht="15.75" customHeight="1" x14ac:dyDescent="0.25">
      <c r="A638" s="58">
        <v>2501</v>
      </c>
      <c r="B638" s="154"/>
      <c r="C638" s="154"/>
      <c r="D638" s="154"/>
      <c r="E638" s="154"/>
      <c r="F638" s="154"/>
      <c r="G638" s="154"/>
      <c r="H638" s="154"/>
      <c r="I638" s="154"/>
      <c r="J638" s="154"/>
      <c r="K638" s="154">
        <v>2</v>
      </c>
      <c r="L638" s="144">
        <v>2</v>
      </c>
      <c r="M638" s="237"/>
      <c r="N638" s="129"/>
      <c r="O638" s="239"/>
      <c r="P638" s="197" t="s">
        <v>83</v>
      </c>
      <c r="Q638" s="203">
        <v>42</v>
      </c>
      <c r="R638" s="111">
        <f>L641</f>
        <v>58</v>
      </c>
      <c r="S638" s="199" t="s">
        <v>11</v>
      </c>
    </row>
    <row r="639" spans="1:23" ht="15.75" customHeight="1" x14ac:dyDescent="0.25">
      <c r="A639" s="58">
        <v>2502</v>
      </c>
      <c r="B639" s="154"/>
      <c r="C639" s="154"/>
      <c r="D639" s="154"/>
      <c r="E639" s="154"/>
      <c r="F639" s="154"/>
      <c r="G639" s="154"/>
      <c r="H639" s="154"/>
      <c r="I639" s="154"/>
      <c r="J639" s="154"/>
      <c r="K639" s="154">
        <v>1</v>
      </c>
      <c r="L639" s="144"/>
      <c r="M639" s="237"/>
      <c r="N639" s="129"/>
      <c r="O639" s="239"/>
      <c r="P639" s="198" t="s">
        <v>85</v>
      </c>
      <c r="Q639" s="86">
        <f>IF(Q638/B624=0,"",Q638/B624)</f>
        <v>0.35897435897435898</v>
      </c>
      <c r="R639" s="112">
        <f>IF(Q638/R638=0,"",Q638/R638)</f>
        <v>0.72413793103448276</v>
      </c>
      <c r="S639" s="200" t="s">
        <v>86</v>
      </c>
    </row>
    <row r="640" spans="1:23" ht="15.75" x14ac:dyDescent="0.25">
      <c r="A640" s="58">
        <v>2601</v>
      </c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44"/>
      <c r="M640" s="240"/>
      <c r="N640" s="241"/>
      <c r="O640" s="242"/>
      <c r="P640" s="90"/>
      <c r="Q640" s="91"/>
      <c r="R640" s="91"/>
      <c r="S640" s="113"/>
    </row>
    <row r="641" spans="1:20" ht="18" x14ac:dyDescent="0.25">
      <c r="A641" s="28"/>
      <c r="B641" s="297" t="s">
        <v>111</v>
      </c>
      <c r="C641" s="297"/>
      <c r="D641" s="297"/>
      <c r="E641" s="297"/>
      <c r="F641" s="297"/>
      <c r="G641" s="297"/>
      <c r="H641" s="297"/>
      <c r="I641" s="297"/>
      <c r="J641" s="297"/>
      <c r="K641" s="297"/>
      <c r="L641" s="93">
        <f>SUM(L624:L638)</f>
        <v>58</v>
      </c>
      <c r="M641" s="94">
        <f>(SUM(L629:L633)/B624)</f>
        <v>8.5470085470085479E-3</v>
      </c>
      <c r="N641" s="94">
        <f>IF(L641=0,"",L641/B624)</f>
        <v>0.49572649572649574</v>
      </c>
      <c r="O641" s="94">
        <f>N641-M641</f>
        <v>0.48717948717948717</v>
      </c>
      <c r="P641" s="3"/>
      <c r="Q641" s="29"/>
      <c r="R641" s="22"/>
      <c r="S641" s="3"/>
    </row>
    <row r="642" spans="1:20" ht="12.75" customHeight="1" x14ac:dyDescent="0.2"/>
    <row r="643" spans="1:20" ht="12.75" customHeight="1" x14ac:dyDescent="0.2"/>
    <row r="644" spans="1:20" ht="26.25" x14ac:dyDescent="0.4">
      <c r="A644" s="231"/>
      <c r="B644" s="307" t="s">
        <v>99</v>
      </c>
      <c r="C644" s="307"/>
      <c r="D644" s="307"/>
      <c r="E644" s="307"/>
      <c r="F644" s="307"/>
      <c r="G644" s="307"/>
      <c r="H644" s="307"/>
      <c r="I644" s="307"/>
      <c r="J644" s="307"/>
      <c r="K644" s="307"/>
      <c r="L644" s="256" t="s">
        <v>116</v>
      </c>
      <c r="M644" s="57"/>
      <c r="N644" s="29"/>
      <c r="O644" s="3"/>
      <c r="P644" s="29"/>
      <c r="Q644" s="29"/>
      <c r="R644" s="29"/>
    </row>
    <row r="645" spans="1:20" ht="20.25" x14ac:dyDescent="0.2">
      <c r="A645" s="319" t="s">
        <v>10</v>
      </c>
      <c r="B645" s="340" t="s">
        <v>100</v>
      </c>
      <c r="C645" s="341"/>
      <c r="D645" s="341"/>
      <c r="E645" s="341"/>
      <c r="F645" s="341"/>
      <c r="G645" s="341"/>
      <c r="H645" s="341"/>
      <c r="I645" s="341"/>
      <c r="J645" s="341"/>
      <c r="K645" s="342"/>
      <c r="L645" s="338" t="s">
        <v>11</v>
      </c>
      <c r="M645" s="330" t="s">
        <v>3</v>
      </c>
      <c r="N645" s="330" t="s">
        <v>4</v>
      </c>
      <c r="O645" s="330" t="s">
        <v>5</v>
      </c>
      <c r="P645" s="330" t="s">
        <v>6</v>
      </c>
      <c r="Q645" s="330" t="s">
        <v>7</v>
      </c>
      <c r="R645" s="330" t="s">
        <v>8</v>
      </c>
      <c r="S645" s="296" t="s">
        <v>101</v>
      </c>
    </row>
    <row r="646" spans="1:20" ht="15.75" customHeight="1" x14ac:dyDescent="0.25">
      <c r="A646" s="320"/>
      <c r="B646" s="58" t="s">
        <v>102</v>
      </c>
      <c r="C646" s="58" t="s">
        <v>103</v>
      </c>
      <c r="D646" s="58" t="s">
        <v>104</v>
      </c>
      <c r="E646" s="58" t="s">
        <v>105</v>
      </c>
      <c r="F646" s="58" t="s">
        <v>106</v>
      </c>
      <c r="G646" s="58" t="s">
        <v>107</v>
      </c>
      <c r="H646" s="58" t="s">
        <v>108</v>
      </c>
      <c r="I646" s="58" t="s">
        <v>109</v>
      </c>
      <c r="J646" s="58" t="s">
        <v>110</v>
      </c>
      <c r="K646" s="58" t="s">
        <v>135</v>
      </c>
      <c r="L646" s="339"/>
      <c r="M646" s="331"/>
      <c r="N646" s="331"/>
      <c r="O646" s="331"/>
      <c r="P646" s="331"/>
      <c r="Q646" s="331"/>
      <c r="R646" s="331"/>
      <c r="S646" s="295"/>
    </row>
    <row r="647" spans="1:20" ht="15.75" customHeight="1" x14ac:dyDescent="0.25">
      <c r="A647" s="58">
        <v>1802</v>
      </c>
      <c r="B647" s="154">
        <v>130</v>
      </c>
      <c r="C647" s="154"/>
      <c r="D647" s="154"/>
      <c r="E647" s="154"/>
      <c r="F647" s="154"/>
      <c r="G647" s="154"/>
      <c r="H647" s="154"/>
      <c r="I647" s="154"/>
      <c r="J647" s="154"/>
      <c r="K647" s="154"/>
      <c r="L647" s="144"/>
      <c r="M647" s="234"/>
      <c r="N647" s="235"/>
      <c r="O647" s="236"/>
      <c r="P647" s="243"/>
      <c r="Q647" s="63">
        <f>B647</f>
        <v>130</v>
      </c>
      <c r="R647" s="244"/>
      <c r="S647" s="243"/>
    </row>
    <row r="648" spans="1:20" ht="15.75" customHeight="1" x14ac:dyDescent="0.25">
      <c r="A648" s="58">
        <v>1901</v>
      </c>
      <c r="B648" s="154"/>
      <c r="C648" s="154">
        <v>130</v>
      </c>
      <c r="D648" s="154"/>
      <c r="E648" s="154"/>
      <c r="F648" s="154"/>
      <c r="G648" s="154"/>
      <c r="H648" s="154"/>
      <c r="I648" s="154"/>
      <c r="J648" s="154"/>
      <c r="K648" s="154"/>
      <c r="L648" s="144"/>
      <c r="M648" s="237"/>
      <c r="N648" s="129"/>
      <c r="O648" s="238"/>
      <c r="P648" s="67">
        <f>IF(C648=0,"",C648/B647)</f>
        <v>1</v>
      </c>
      <c r="Q648" s="68">
        <v>130</v>
      </c>
      <c r="R648" s="245">
        <f t="shared" ref="R648:R656" si="57">IF(Q648=0,"",Q648/Q647)</f>
        <v>1</v>
      </c>
      <c r="S648" s="245">
        <f t="shared" ref="S648:S656" si="58">IF(Q648=0,"",100%-R648)</f>
        <v>0</v>
      </c>
    </row>
    <row r="649" spans="1:20" ht="15.75" customHeight="1" x14ac:dyDescent="0.25">
      <c r="A649" s="58">
        <v>1902</v>
      </c>
      <c r="B649" s="154"/>
      <c r="C649" s="154"/>
      <c r="D649" s="154">
        <v>80</v>
      </c>
      <c r="E649" s="154"/>
      <c r="F649" s="154"/>
      <c r="G649" s="154"/>
      <c r="H649" s="154"/>
      <c r="I649" s="154"/>
      <c r="J649" s="154"/>
      <c r="K649" s="154"/>
      <c r="L649" s="144"/>
      <c r="M649" s="237"/>
      <c r="N649" s="129"/>
      <c r="O649" s="238"/>
      <c r="P649" s="67">
        <f>IF(D649=0,"",D649/C648)</f>
        <v>0.61538461538461542</v>
      </c>
      <c r="Q649" s="68">
        <v>99</v>
      </c>
      <c r="R649" s="245">
        <f t="shared" si="57"/>
        <v>0.7615384615384615</v>
      </c>
      <c r="S649" s="245">
        <f t="shared" si="58"/>
        <v>0.2384615384615385</v>
      </c>
      <c r="T649" s="8">
        <f>Q649/Q647</f>
        <v>0.7615384615384615</v>
      </c>
    </row>
    <row r="650" spans="1:20" ht="15.75" customHeight="1" x14ac:dyDescent="0.25">
      <c r="A650" s="58">
        <v>2001</v>
      </c>
      <c r="B650" s="154"/>
      <c r="C650" s="154"/>
      <c r="D650" s="154"/>
      <c r="E650" s="154">
        <v>70</v>
      </c>
      <c r="F650" s="154"/>
      <c r="G650" s="154"/>
      <c r="H650" s="154"/>
      <c r="I650" s="154"/>
      <c r="J650" s="154"/>
      <c r="K650" s="154"/>
      <c r="L650" s="144"/>
      <c r="M650" s="237"/>
      <c r="N650" s="129"/>
      <c r="O650" s="238"/>
      <c r="P650" s="67">
        <f>IF(E650=0,"",E650/D649)</f>
        <v>0.875</v>
      </c>
      <c r="Q650" s="68">
        <v>95</v>
      </c>
      <c r="R650" s="245">
        <f t="shared" si="57"/>
        <v>0.95959595959595956</v>
      </c>
      <c r="S650" s="245">
        <f t="shared" si="58"/>
        <v>4.0404040404040442E-2</v>
      </c>
    </row>
    <row r="651" spans="1:20" ht="15.75" customHeight="1" x14ac:dyDescent="0.25">
      <c r="A651" s="58">
        <v>2002</v>
      </c>
      <c r="B651" s="154"/>
      <c r="C651" s="154"/>
      <c r="D651" s="154"/>
      <c r="E651" s="154"/>
      <c r="F651" s="154">
        <v>70</v>
      </c>
      <c r="G651" s="154"/>
      <c r="H651" s="154"/>
      <c r="I651" s="154"/>
      <c r="J651" s="154"/>
      <c r="K651" s="154"/>
      <c r="L651" s="144"/>
      <c r="M651" s="237"/>
      <c r="N651" s="129"/>
      <c r="O651" s="238"/>
      <c r="P651" s="67">
        <f>IF(F651=0,"",F651/E650)</f>
        <v>1</v>
      </c>
      <c r="Q651" s="68">
        <v>93</v>
      </c>
      <c r="R651" s="245">
        <f t="shared" si="57"/>
        <v>0.97894736842105268</v>
      </c>
      <c r="S651" s="245">
        <f t="shared" si="58"/>
        <v>2.1052631578947323E-2</v>
      </c>
    </row>
    <row r="652" spans="1:20" ht="15.75" customHeight="1" x14ac:dyDescent="0.25">
      <c r="A652" s="58">
        <v>2101</v>
      </c>
      <c r="B652" s="154"/>
      <c r="C652" s="154"/>
      <c r="D652" s="154"/>
      <c r="E652" s="154"/>
      <c r="F652" s="154"/>
      <c r="G652" s="154">
        <v>55</v>
      </c>
      <c r="H652" s="154"/>
      <c r="I652" s="154"/>
      <c r="J652" s="154"/>
      <c r="K652" s="154"/>
      <c r="L652" s="144"/>
      <c r="M652" s="237"/>
      <c r="N652" s="129"/>
      <c r="O652" s="238"/>
      <c r="P652" s="67">
        <f>IF(G652=0,"",G652/F651)</f>
        <v>0.7857142857142857</v>
      </c>
      <c r="Q652" s="68">
        <v>89</v>
      </c>
      <c r="R652" s="245">
        <f t="shared" si="57"/>
        <v>0.956989247311828</v>
      </c>
      <c r="S652" s="245">
        <f t="shared" si="58"/>
        <v>4.3010752688172005E-2</v>
      </c>
    </row>
    <row r="653" spans="1:20" ht="15.75" customHeight="1" x14ac:dyDescent="0.25">
      <c r="A653" s="58">
        <v>2102</v>
      </c>
      <c r="B653" s="154"/>
      <c r="C653" s="154"/>
      <c r="D653" s="154"/>
      <c r="E653" s="154"/>
      <c r="F653" s="154"/>
      <c r="G653" s="154"/>
      <c r="H653" s="154">
        <v>55</v>
      </c>
      <c r="I653" s="154"/>
      <c r="J653" s="154"/>
      <c r="K653" s="154"/>
      <c r="L653" s="144"/>
      <c r="M653" s="237"/>
      <c r="N653" s="129"/>
      <c r="O653" s="238"/>
      <c r="P653" s="67">
        <f>IF(H653=0,"",H653/G652)</f>
        <v>1</v>
      </c>
      <c r="Q653" s="68">
        <v>89</v>
      </c>
      <c r="R653" s="245">
        <f t="shared" si="57"/>
        <v>1</v>
      </c>
      <c r="S653" s="245">
        <f t="shared" si="58"/>
        <v>0</v>
      </c>
    </row>
    <row r="654" spans="1:20" ht="15.75" customHeight="1" x14ac:dyDescent="0.25">
      <c r="A654" s="58">
        <v>2201</v>
      </c>
      <c r="B654" s="154"/>
      <c r="C654" s="154"/>
      <c r="D654" s="154"/>
      <c r="E654" s="154"/>
      <c r="F654" s="154"/>
      <c r="G654" s="154"/>
      <c r="H654" s="154"/>
      <c r="I654" s="154">
        <v>55</v>
      </c>
      <c r="J654" s="154"/>
      <c r="K654" s="154"/>
      <c r="L654" s="144"/>
      <c r="M654" s="237"/>
      <c r="N654" s="129"/>
      <c r="O654" s="238"/>
      <c r="P654" s="67">
        <f>IF(I654=0,"",I654/H653)</f>
        <v>1</v>
      </c>
      <c r="Q654" s="68">
        <v>81</v>
      </c>
      <c r="R654" s="245">
        <f t="shared" si="57"/>
        <v>0.9101123595505618</v>
      </c>
      <c r="S654" s="245">
        <f t="shared" si="58"/>
        <v>8.98876404494382E-2</v>
      </c>
    </row>
    <row r="655" spans="1:20" ht="15.75" customHeight="1" x14ac:dyDescent="0.25">
      <c r="A655" s="58">
        <v>2202</v>
      </c>
      <c r="B655" s="154"/>
      <c r="C655" s="154"/>
      <c r="D655" s="154"/>
      <c r="E655" s="154"/>
      <c r="F655" s="154"/>
      <c r="G655" s="154"/>
      <c r="H655" s="154"/>
      <c r="I655" s="154"/>
      <c r="J655" s="154">
        <v>55</v>
      </c>
      <c r="K655" s="154"/>
      <c r="L655" s="144"/>
      <c r="M655" s="237"/>
      <c r="N655" s="129"/>
      <c r="O655" s="238"/>
      <c r="P655" s="71">
        <f>IF(J655=0,"",J655/I654)</f>
        <v>1</v>
      </c>
      <c r="Q655" s="68">
        <v>81</v>
      </c>
      <c r="R655" s="71">
        <f t="shared" si="57"/>
        <v>1</v>
      </c>
      <c r="S655" s="71">
        <f t="shared" si="58"/>
        <v>0</v>
      </c>
    </row>
    <row r="656" spans="1:20" ht="15.75" customHeight="1" x14ac:dyDescent="0.25">
      <c r="A656" s="58">
        <v>2301</v>
      </c>
      <c r="B656" s="154"/>
      <c r="C656" s="154"/>
      <c r="D656" s="154"/>
      <c r="E656" s="154"/>
      <c r="F656" s="154"/>
      <c r="G656" s="154"/>
      <c r="H656" s="154"/>
      <c r="I656" s="154"/>
      <c r="J656" s="154"/>
      <c r="K656" s="154">
        <v>55</v>
      </c>
      <c r="L656" s="144">
        <v>22</v>
      </c>
      <c r="M656" s="237"/>
      <c r="N656" s="129"/>
      <c r="O656" s="239"/>
      <c r="P656" s="71">
        <f>IF(K656=0,"",K656/J655)</f>
        <v>1</v>
      </c>
      <c r="Q656" s="68">
        <v>78</v>
      </c>
      <c r="R656" s="71">
        <f t="shared" si="57"/>
        <v>0.96296296296296291</v>
      </c>
      <c r="S656" s="71">
        <f t="shared" si="58"/>
        <v>3.703703703703709E-2</v>
      </c>
    </row>
    <row r="657" spans="1:20" ht="15.75" customHeight="1" x14ac:dyDescent="0.25">
      <c r="A657" s="58">
        <v>2302</v>
      </c>
      <c r="B657" s="154"/>
      <c r="C657" s="154"/>
      <c r="D657" s="154"/>
      <c r="E657" s="154"/>
      <c r="F657" s="154"/>
      <c r="G657" s="154"/>
      <c r="H657" s="154"/>
      <c r="I657" s="154"/>
      <c r="J657" s="154"/>
      <c r="K657" s="154">
        <v>43</v>
      </c>
      <c r="L657" s="144">
        <v>29</v>
      </c>
      <c r="M657" s="237"/>
      <c r="N657" s="129"/>
      <c r="O657" s="239"/>
      <c r="P657" s="247"/>
      <c r="Q657" s="109">
        <v>54</v>
      </c>
      <c r="R657" s="248"/>
      <c r="S657" s="247"/>
    </row>
    <row r="658" spans="1:20" ht="15.75" customHeight="1" x14ac:dyDescent="0.25">
      <c r="A658" s="58">
        <v>2401</v>
      </c>
      <c r="B658" s="154"/>
      <c r="C658" s="154"/>
      <c r="D658" s="154"/>
      <c r="E658" s="154"/>
      <c r="F658" s="154"/>
      <c r="G658" s="154"/>
      <c r="H658" s="154"/>
      <c r="I658" s="154"/>
      <c r="J658" s="154"/>
      <c r="K658" s="154">
        <v>12</v>
      </c>
      <c r="L658" s="144">
        <v>10</v>
      </c>
      <c r="M658" s="237"/>
      <c r="N658" s="129"/>
      <c r="O658" s="239"/>
      <c r="P658" s="247"/>
      <c r="Q658" s="202">
        <v>23</v>
      </c>
      <c r="R658" s="248"/>
      <c r="S658" s="247"/>
    </row>
    <row r="659" spans="1:20" ht="15.75" customHeight="1" x14ac:dyDescent="0.25">
      <c r="A659" s="58">
        <v>2402</v>
      </c>
      <c r="B659" s="154"/>
      <c r="C659" s="154"/>
      <c r="D659" s="154"/>
      <c r="E659" s="154"/>
      <c r="F659" s="154"/>
      <c r="G659" s="154"/>
      <c r="H659" s="154"/>
      <c r="I659" s="154"/>
      <c r="J659" s="154"/>
      <c r="K659" s="154">
        <v>7</v>
      </c>
      <c r="L659" s="144">
        <v>7</v>
      </c>
      <c r="M659" s="237"/>
      <c r="N659" s="129"/>
      <c r="O659" s="239"/>
      <c r="P659" s="129"/>
      <c r="Q659" s="204">
        <v>14</v>
      </c>
      <c r="R659" s="124"/>
      <c r="S659" s="247"/>
    </row>
    <row r="660" spans="1:20" ht="15.75" customHeight="1" x14ac:dyDescent="0.25">
      <c r="A660" s="58">
        <v>2501</v>
      </c>
      <c r="B660" s="154"/>
      <c r="C660" s="154"/>
      <c r="D660" s="154"/>
      <c r="E660" s="154"/>
      <c r="F660" s="154"/>
      <c r="G660" s="154"/>
      <c r="H660" s="154"/>
      <c r="I660" s="154"/>
      <c r="J660" s="154"/>
      <c r="K660" s="154">
        <v>6</v>
      </c>
      <c r="L660" s="144">
        <v>5</v>
      </c>
      <c r="M660" s="237"/>
      <c r="N660" s="129"/>
      <c r="O660" s="239"/>
      <c r="P660" s="197" t="s">
        <v>83</v>
      </c>
      <c r="Q660" s="203">
        <v>51</v>
      </c>
      <c r="R660" s="111">
        <f>L663</f>
        <v>74</v>
      </c>
      <c r="S660" s="199" t="s">
        <v>11</v>
      </c>
    </row>
    <row r="661" spans="1:20" ht="15.75" customHeight="1" x14ac:dyDescent="0.25">
      <c r="A661" s="58">
        <v>2502</v>
      </c>
      <c r="B661" s="154"/>
      <c r="C661" s="154"/>
      <c r="D661" s="154"/>
      <c r="E661" s="154"/>
      <c r="F661" s="154"/>
      <c r="G661" s="154"/>
      <c r="H661" s="154"/>
      <c r="I661" s="154"/>
      <c r="J661" s="154"/>
      <c r="K661" s="154">
        <v>1</v>
      </c>
      <c r="L661" s="144">
        <v>1</v>
      </c>
      <c r="M661" s="237"/>
      <c r="N661" s="129"/>
      <c r="O661" s="239"/>
      <c r="P661" s="198" t="s">
        <v>85</v>
      </c>
      <c r="Q661" s="86">
        <f>IF(Q660/B647=0,"",Q660/B647)</f>
        <v>0.3923076923076923</v>
      </c>
      <c r="R661" s="112">
        <f>IF(Q660/R660=0,"",Q660/R660)</f>
        <v>0.68918918918918914</v>
      </c>
      <c r="S661" s="200" t="s">
        <v>86</v>
      </c>
    </row>
    <row r="662" spans="1:20" ht="15.75" customHeight="1" x14ac:dyDescent="0.25">
      <c r="A662" s="58">
        <v>2601</v>
      </c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44"/>
      <c r="M662" s="240"/>
      <c r="N662" s="241"/>
      <c r="O662" s="242"/>
      <c r="P662" s="90"/>
      <c r="Q662" s="91"/>
      <c r="R662" s="91"/>
      <c r="S662" s="113"/>
    </row>
    <row r="663" spans="1:20" ht="18" x14ac:dyDescent="0.25">
      <c r="A663" s="28"/>
      <c r="B663" s="297" t="s">
        <v>111</v>
      </c>
      <c r="C663" s="297"/>
      <c r="D663" s="297"/>
      <c r="E663" s="297"/>
      <c r="F663" s="297"/>
      <c r="G663" s="297"/>
      <c r="H663" s="297"/>
      <c r="I663" s="297"/>
      <c r="J663" s="297"/>
      <c r="K663" s="297"/>
      <c r="L663" s="93">
        <f>SUM(L647:L661)</f>
        <v>74</v>
      </c>
      <c r="M663" s="94">
        <f>IF(L656=0,"",L656/B647)</f>
        <v>0.16923076923076924</v>
      </c>
      <c r="N663" s="94">
        <f>IF(L663=0,"",L663/B647)</f>
        <v>0.56923076923076921</v>
      </c>
      <c r="O663" s="94">
        <f>N663-M663</f>
        <v>0.39999999999999997</v>
      </c>
      <c r="P663" s="3"/>
      <c r="Q663" s="29"/>
      <c r="R663" s="22"/>
      <c r="S663" s="3"/>
    </row>
    <row r="664" spans="1:20" ht="12.75" customHeight="1" x14ac:dyDescent="0.2"/>
    <row r="665" spans="1:20" ht="12.75" customHeight="1" x14ac:dyDescent="0.2"/>
    <row r="666" spans="1:20" ht="26.25" x14ac:dyDescent="0.4">
      <c r="A666" s="231"/>
      <c r="B666" s="307" t="s">
        <v>99</v>
      </c>
      <c r="C666" s="307"/>
      <c r="D666" s="307"/>
      <c r="E666" s="307"/>
      <c r="F666" s="307"/>
      <c r="G666" s="307"/>
      <c r="H666" s="307"/>
      <c r="I666" s="307"/>
      <c r="J666" s="307"/>
      <c r="K666" s="307"/>
      <c r="L666" s="256" t="s">
        <v>117</v>
      </c>
      <c r="M666" s="57"/>
      <c r="N666" s="29"/>
      <c r="O666" s="3"/>
      <c r="P666" s="29"/>
      <c r="Q666" s="29"/>
      <c r="R666" s="29"/>
    </row>
    <row r="667" spans="1:20" ht="20.25" x14ac:dyDescent="0.2">
      <c r="A667" s="319" t="s">
        <v>10</v>
      </c>
      <c r="B667" s="340" t="s">
        <v>100</v>
      </c>
      <c r="C667" s="341"/>
      <c r="D667" s="341"/>
      <c r="E667" s="341"/>
      <c r="F667" s="341"/>
      <c r="G667" s="341"/>
      <c r="H667" s="341"/>
      <c r="I667" s="341"/>
      <c r="J667" s="341"/>
      <c r="K667" s="342"/>
      <c r="L667" s="338" t="s">
        <v>11</v>
      </c>
      <c r="M667" s="330" t="s">
        <v>3</v>
      </c>
      <c r="N667" s="330" t="s">
        <v>4</v>
      </c>
      <c r="O667" s="330" t="s">
        <v>5</v>
      </c>
      <c r="P667" s="330" t="s">
        <v>6</v>
      </c>
      <c r="Q667" s="330" t="s">
        <v>7</v>
      </c>
      <c r="R667" s="330" t="s">
        <v>8</v>
      </c>
      <c r="S667" s="296" t="s">
        <v>101</v>
      </c>
    </row>
    <row r="668" spans="1:20" ht="15.75" x14ac:dyDescent="0.25">
      <c r="A668" s="320"/>
      <c r="B668" s="58" t="s">
        <v>102</v>
      </c>
      <c r="C668" s="58" t="s">
        <v>103</v>
      </c>
      <c r="D668" s="58" t="s">
        <v>104</v>
      </c>
      <c r="E668" s="58" t="s">
        <v>105</v>
      </c>
      <c r="F668" s="58" t="s">
        <v>106</v>
      </c>
      <c r="G668" s="58" t="s">
        <v>107</v>
      </c>
      <c r="H668" s="58" t="s">
        <v>108</v>
      </c>
      <c r="I668" s="58" t="s">
        <v>109</v>
      </c>
      <c r="J668" s="58" t="s">
        <v>110</v>
      </c>
      <c r="K668" s="58" t="s">
        <v>135</v>
      </c>
      <c r="L668" s="339"/>
      <c r="M668" s="331"/>
      <c r="N668" s="331"/>
      <c r="O668" s="331"/>
      <c r="P668" s="331"/>
      <c r="Q668" s="331"/>
      <c r="R668" s="331"/>
      <c r="S668" s="295"/>
    </row>
    <row r="669" spans="1:20" ht="15.75" customHeight="1" x14ac:dyDescent="0.25">
      <c r="A669" s="58">
        <v>1901</v>
      </c>
      <c r="B669" s="154">
        <v>129</v>
      </c>
      <c r="C669" s="154"/>
      <c r="D669" s="154"/>
      <c r="E669" s="154"/>
      <c r="F669" s="154"/>
      <c r="G669" s="154"/>
      <c r="H669" s="154"/>
      <c r="I669" s="154"/>
      <c r="J669" s="154"/>
      <c r="K669" s="154"/>
      <c r="L669" s="144"/>
      <c r="M669" s="234"/>
      <c r="N669" s="235"/>
      <c r="O669" s="236"/>
      <c r="P669" s="243"/>
      <c r="Q669" s="63">
        <f>B669</f>
        <v>129</v>
      </c>
      <c r="R669" s="244"/>
      <c r="S669" s="243"/>
    </row>
    <row r="670" spans="1:20" ht="15.75" customHeight="1" x14ac:dyDescent="0.25">
      <c r="A670" s="58">
        <v>1902</v>
      </c>
      <c r="B670" s="154"/>
      <c r="C670" s="154">
        <v>95</v>
      </c>
      <c r="D670" s="154"/>
      <c r="E670" s="154"/>
      <c r="F670" s="154"/>
      <c r="G670" s="154"/>
      <c r="H670" s="154"/>
      <c r="I670" s="154"/>
      <c r="J670" s="154"/>
      <c r="K670" s="154"/>
      <c r="L670" s="144"/>
      <c r="M670" s="237"/>
      <c r="N670" s="129"/>
      <c r="O670" s="238"/>
      <c r="P670" s="67">
        <f>IF(C670=0,"",C670/B669)</f>
        <v>0.73643410852713176</v>
      </c>
      <c r="Q670" s="68">
        <v>95</v>
      </c>
      <c r="R670" s="245">
        <f t="shared" ref="R670:R677" si="59">IF(Q670=0,"",Q670/Q669)</f>
        <v>0.73643410852713176</v>
      </c>
      <c r="S670" s="245">
        <f t="shared" ref="S670:S677" si="60">IF(Q670=0,"",100%-R670)</f>
        <v>0.26356589147286824</v>
      </c>
    </row>
    <row r="671" spans="1:20" ht="15.75" customHeight="1" x14ac:dyDescent="0.25">
      <c r="A671" s="58">
        <v>2001</v>
      </c>
      <c r="B671" s="154"/>
      <c r="C671" s="154"/>
      <c r="D671" s="154">
        <v>63</v>
      </c>
      <c r="E671" s="154"/>
      <c r="F671" s="154"/>
      <c r="G671" s="154"/>
      <c r="H671" s="154"/>
      <c r="I671" s="154"/>
      <c r="J671" s="154"/>
      <c r="K671" s="154"/>
      <c r="L671" s="144"/>
      <c r="M671" s="237"/>
      <c r="N671" s="129"/>
      <c r="O671" s="238"/>
      <c r="P671" s="67">
        <f>IF(D671=0,"",D671/C670)</f>
        <v>0.66315789473684206</v>
      </c>
      <c r="Q671" s="68">
        <v>91</v>
      </c>
      <c r="R671" s="245">
        <f t="shared" si="59"/>
        <v>0.95789473684210524</v>
      </c>
      <c r="S671" s="245">
        <f t="shared" si="60"/>
        <v>4.2105263157894757E-2</v>
      </c>
      <c r="T671" s="8">
        <f>Q671/Q669</f>
        <v>0.70542635658914732</v>
      </c>
    </row>
    <row r="672" spans="1:20" ht="15.75" customHeight="1" x14ac:dyDescent="0.25">
      <c r="A672" s="58">
        <v>2002</v>
      </c>
      <c r="B672" s="154"/>
      <c r="C672" s="154"/>
      <c r="D672" s="154"/>
      <c r="E672" s="154">
        <v>53</v>
      </c>
      <c r="F672" s="154"/>
      <c r="G672" s="154"/>
      <c r="H672" s="154"/>
      <c r="I672" s="154"/>
      <c r="J672" s="154"/>
      <c r="K672" s="154"/>
      <c r="L672" s="144"/>
      <c r="M672" s="237"/>
      <c r="N672" s="129"/>
      <c r="O672" s="238"/>
      <c r="P672" s="67">
        <f>IF(E672=0,"",E672/D671)</f>
        <v>0.84126984126984128</v>
      </c>
      <c r="Q672" s="68">
        <v>85</v>
      </c>
      <c r="R672" s="245">
        <f t="shared" si="59"/>
        <v>0.93406593406593408</v>
      </c>
      <c r="S672" s="245">
        <f t="shared" si="60"/>
        <v>6.5934065934065922E-2</v>
      </c>
    </row>
    <row r="673" spans="1:19" ht="15.75" customHeight="1" x14ac:dyDescent="0.25">
      <c r="A673" s="58">
        <v>2101</v>
      </c>
      <c r="B673" s="154"/>
      <c r="C673" s="154"/>
      <c r="D673" s="154"/>
      <c r="E673" s="154"/>
      <c r="F673" s="154">
        <v>43</v>
      </c>
      <c r="G673" s="154"/>
      <c r="H673" s="154"/>
      <c r="I673" s="154"/>
      <c r="J673" s="154"/>
      <c r="K673" s="154"/>
      <c r="L673" s="144"/>
      <c r="M673" s="237"/>
      <c r="N673" s="129"/>
      <c r="O673" s="238"/>
      <c r="P673" s="67">
        <f>IF(F673=0,"",F673/E672)</f>
        <v>0.81132075471698117</v>
      </c>
      <c r="Q673" s="68">
        <v>78</v>
      </c>
      <c r="R673" s="245">
        <f t="shared" si="59"/>
        <v>0.91764705882352937</v>
      </c>
      <c r="S673" s="245">
        <f t="shared" si="60"/>
        <v>8.2352941176470629E-2</v>
      </c>
    </row>
    <row r="674" spans="1:19" ht="15.75" customHeight="1" x14ac:dyDescent="0.25">
      <c r="A674" s="58">
        <v>2102</v>
      </c>
      <c r="B674" s="154"/>
      <c r="C674" s="154"/>
      <c r="D674" s="154"/>
      <c r="E674" s="154"/>
      <c r="F674" s="154"/>
      <c r="G674" s="154">
        <v>31</v>
      </c>
      <c r="H674" s="154"/>
      <c r="I674" s="154"/>
      <c r="J674" s="154"/>
      <c r="K674" s="154"/>
      <c r="L674" s="144"/>
      <c r="M674" s="237"/>
      <c r="N674" s="129"/>
      <c r="O674" s="238"/>
      <c r="P674" s="67">
        <f>IF(G674=0,"",G674/F673)</f>
        <v>0.72093023255813948</v>
      </c>
      <c r="Q674" s="68">
        <v>70</v>
      </c>
      <c r="R674" s="245">
        <f t="shared" si="59"/>
        <v>0.89743589743589747</v>
      </c>
      <c r="S674" s="245">
        <f t="shared" si="60"/>
        <v>0.10256410256410253</v>
      </c>
    </row>
    <row r="675" spans="1:19" ht="15.75" customHeight="1" x14ac:dyDescent="0.25">
      <c r="A675" s="58">
        <v>2201</v>
      </c>
      <c r="B675" s="154"/>
      <c r="C675" s="154"/>
      <c r="D675" s="154"/>
      <c r="E675" s="154"/>
      <c r="F675" s="154"/>
      <c r="G675" s="154"/>
      <c r="H675" s="154">
        <v>27</v>
      </c>
      <c r="I675" s="154"/>
      <c r="J675" s="154"/>
      <c r="K675" s="154"/>
      <c r="L675" s="144"/>
      <c r="M675" s="237"/>
      <c r="N675" s="129"/>
      <c r="O675" s="238"/>
      <c r="P675" s="67">
        <f>IF(H675=0,"",H675/G674)</f>
        <v>0.87096774193548387</v>
      </c>
      <c r="Q675" s="68">
        <v>70</v>
      </c>
      <c r="R675" s="245">
        <f t="shared" si="59"/>
        <v>1</v>
      </c>
      <c r="S675" s="245">
        <f t="shared" si="60"/>
        <v>0</v>
      </c>
    </row>
    <row r="676" spans="1:19" ht="15.75" customHeight="1" x14ac:dyDescent="0.25">
      <c r="A676" s="58">
        <v>2202</v>
      </c>
      <c r="B676" s="154"/>
      <c r="C676" s="154"/>
      <c r="D676" s="154"/>
      <c r="E676" s="154"/>
      <c r="F676" s="154"/>
      <c r="G676" s="154"/>
      <c r="H676" s="154"/>
      <c r="I676" s="154">
        <v>35</v>
      </c>
      <c r="J676" s="154"/>
      <c r="K676" s="154"/>
      <c r="L676" s="144"/>
      <c r="M676" s="237"/>
      <c r="N676" s="129"/>
      <c r="O676" s="238"/>
      <c r="P676" s="67">
        <f>IF(I676=0,"",I676/H675)</f>
        <v>1.2962962962962963</v>
      </c>
      <c r="Q676" s="68">
        <v>63</v>
      </c>
      <c r="R676" s="245">
        <f t="shared" si="59"/>
        <v>0.9</v>
      </c>
      <c r="S676" s="245">
        <f t="shared" si="60"/>
        <v>9.9999999999999978E-2</v>
      </c>
    </row>
    <row r="677" spans="1:19" ht="15.75" customHeight="1" x14ac:dyDescent="0.25">
      <c r="A677" s="58">
        <v>2301</v>
      </c>
      <c r="B677" s="154"/>
      <c r="C677" s="154"/>
      <c r="D677" s="154"/>
      <c r="E677" s="154"/>
      <c r="F677" s="154"/>
      <c r="G677" s="154"/>
      <c r="H677" s="154"/>
      <c r="I677" s="154"/>
      <c r="J677" s="154">
        <v>35</v>
      </c>
      <c r="K677" s="154"/>
      <c r="L677" s="144"/>
      <c r="M677" s="237"/>
      <c r="N677" s="129"/>
      <c r="O677" s="238"/>
      <c r="P677" s="71">
        <f>IF(J677=0,"",J677/I676)</f>
        <v>1</v>
      </c>
      <c r="Q677" s="68">
        <v>62</v>
      </c>
      <c r="R677" s="71">
        <f t="shared" si="59"/>
        <v>0.98412698412698407</v>
      </c>
      <c r="S677" s="71">
        <f t="shared" si="60"/>
        <v>1.5873015873015928E-2</v>
      </c>
    </row>
    <row r="678" spans="1:19" ht="15.75" customHeight="1" x14ac:dyDescent="0.25">
      <c r="A678" s="58">
        <v>2302</v>
      </c>
      <c r="B678" s="154"/>
      <c r="C678" s="154"/>
      <c r="D678" s="154"/>
      <c r="E678" s="154"/>
      <c r="F678" s="154"/>
      <c r="G678" s="154"/>
      <c r="H678" s="154"/>
      <c r="I678" s="154"/>
      <c r="J678" s="154"/>
      <c r="K678" s="154">
        <v>35</v>
      </c>
      <c r="L678" s="144">
        <v>14</v>
      </c>
      <c r="M678" s="237"/>
      <c r="N678" s="129"/>
      <c r="O678" s="239"/>
      <c r="P678" s="71">
        <f>IF(K678=0,"",K678/J677)</f>
        <v>1</v>
      </c>
      <c r="Q678" s="68">
        <v>62</v>
      </c>
      <c r="R678" s="71">
        <f t="shared" ref="R678" si="61">IF(Q678=0,"",Q678/Q677)</f>
        <v>1</v>
      </c>
      <c r="S678" s="71">
        <f t="shared" ref="S678" si="62">IF(Q678=0,"",100%-R678)</f>
        <v>0</v>
      </c>
    </row>
    <row r="679" spans="1:19" ht="15.75" customHeight="1" x14ac:dyDescent="0.25">
      <c r="A679" s="58">
        <v>2401</v>
      </c>
      <c r="B679" s="154"/>
      <c r="C679" s="154"/>
      <c r="D679" s="154"/>
      <c r="E679" s="154"/>
      <c r="F679" s="154"/>
      <c r="G679" s="154"/>
      <c r="H679" s="154"/>
      <c r="I679" s="154"/>
      <c r="J679" s="154"/>
      <c r="K679" s="154">
        <v>36</v>
      </c>
      <c r="L679" s="144">
        <v>16</v>
      </c>
      <c r="M679" s="237"/>
      <c r="N679" s="129"/>
      <c r="O679" s="239"/>
      <c r="P679" s="247"/>
      <c r="Q679" s="109">
        <v>48</v>
      </c>
      <c r="R679" s="248"/>
      <c r="S679" s="247"/>
    </row>
    <row r="680" spans="1:19" ht="15.75" customHeight="1" x14ac:dyDescent="0.25">
      <c r="A680" s="58">
        <v>2402</v>
      </c>
      <c r="B680" s="154"/>
      <c r="C680" s="154"/>
      <c r="D680" s="154"/>
      <c r="E680" s="154"/>
      <c r="F680" s="154"/>
      <c r="G680" s="154"/>
      <c r="H680" s="154"/>
      <c r="I680" s="154"/>
      <c r="J680" s="154"/>
      <c r="K680" s="154">
        <v>17</v>
      </c>
      <c r="L680" s="144">
        <v>11</v>
      </c>
      <c r="M680" s="237"/>
      <c r="N680" s="129"/>
      <c r="O680" s="239"/>
      <c r="P680" s="247"/>
      <c r="Q680" s="202">
        <v>31</v>
      </c>
      <c r="R680" s="248"/>
      <c r="S680" s="247"/>
    </row>
    <row r="681" spans="1:19" ht="15.75" customHeight="1" x14ac:dyDescent="0.25">
      <c r="A681" s="58">
        <v>2501</v>
      </c>
      <c r="B681" s="154"/>
      <c r="C681" s="154"/>
      <c r="D681" s="154"/>
      <c r="E681" s="154"/>
      <c r="F681" s="154"/>
      <c r="G681" s="154"/>
      <c r="H681" s="154"/>
      <c r="I681" s="154"/>
      <c r="J681" s="154"/>
      <c r="K681" s="154">
        <v>17</v>
      </c>
      <c r="L681" s="144">
        <v>12</v>
      </c>
      <c r="M681" s="237"/>
      <c r="N681" s="129"/>
      <c r="O681" s="239"/>
      <c r="P681" s="129"/>
      <c r="Q681" s="204">
        <v>19</v>
      </c>
      <c r="R681" s="124"/>
      <c r="S681" s="247"/>
    </row>
    <row r="682" spans="1:19" ht="15.75" customHeight="1" x14ac:dyDescent="0.25">
      <c r="A682" s="58">
        <v>2502</v>
      </c>
      <c r="B682" s="154"/>
      <c r="C682" s="154"/>
      <c r="D682" s="154"/>
      <c r="E682" s="154"/>
      <c r="F682" s="154"/>
      <c r="G682" s="154"/>
      <c r="H682" s="154"/>
      <c r="I682" s="154"/>
      <c r="J682" s="154"/>
      <c r="K682" s="154">
        <v>6</v>
      </c>
      <c r="L682" s="144">
        <v>5</v>
      </c>
      <c r="M682" s="237"/>
      <c r="N682" s="129"/>
      <c r="O682" s="239"/>
      <c r="P682" s="197" t="s">
        <v>83</v>
      </c>
      <c r="Q682" s="203">
        <v>30</v>
      </c>
      <c r="R682" s="111">
        <f>L685</f>
        <v>58</v>
      </c>
      <c r="S682" s="199" t="s">
        <v>11</v>
      </c>
    </row>
    <row r="683" spans="1:19" ht="15.75" customHeight="1" x14ac:dyDescent="0.25">
      <c r="A683" s="58">
        <v>2601</v>
      </c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44"/>
      <c r="M683" s="237"/>
      <c r="N683" s="129"/>
      <c r="O683" s="239"/>
      <c r="P683" s="198" t="s">
        <v>85</v>
      </c>
      <c r="Q683" s="86">
        <f>IF(Q682/B669=0,"",Q682/B669)</f>
        <v>0.23255813953488372</v>
      </c>
      <c r="R683" s="112">
        <f>IF(Q682/R682=0,"",Q682/R682)</f>
        <v>0.51724137931034486</v>
      </c>
      <c r="S683" s="200" t="s">
        <v>86</v>
      </c>
    </row>
    <row r="684" spans="1:19" ht="15.75" x14ac:dyDescent="0.25">
      <c r="A684" s="58">
        <v>2602</v>
      </c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44"/>
      <c r="M684" s="240"/>
      <c r="N684" s="241"/>
      <c r="O684" s="242"/>
      <c r="P684" s="90"/>
      <c r="Q684" s="91"/>
      <c r="R684" s="91"/>
      <c r="S684" s="113"/>
    </row>
    <row r="685" spans="1:19" ht="18" x14ac:dyDescent="0.25">
      <c r="A685" s="28"/>
      <c r="B685" s="297" t="s">
        <v>111</v>
      </c>
      <c r="C685" s="297"/>
      <c r="D685" s="297"/>
      <c r="E685" s="297"/>
      <c r="F685" s="297"/>
      <c r="G685" s="297"/>
      <c r="H685" s="297"/>
      <c r="I685" s="297"/>
      <c r="J685" s="297"/>
      <c r="K685" s="297"/>
      <c r="L685" s="93">
        <f>SUM(L669:L682)</f>
        <v>58</v>
      </c>
      <c r="M685" s="94">
        <f>IF(L678=0,"",L678/B669)</f>
        <v>0.10852713178294573</v>
      </c>
      <c r="N685" s="94">
        <f>IF(L685=0,"",L685/B669)</f>
        <v>0.44961240310077522</v>
      </c>
      <c r="O685" s="94">
        <f>IF(L678=0,"",N685-M685)</f>
        <v>0.34108527131782951</v>
      </c>
      <c r="P685" s="3"/>
      <c r="Q685" s="29"/>
      <c r="R685" s="22"/>
      <c r="S685" s="3"/>
    </row>
    <row r="686" spans="1:19" ht="12.75" customHeight="1" x14ac:dyDescent="0.2"/>
    <row r="687" spans="1:19" ht="12.75" customHeight="1" x14ac:dyDescent="0.2"/>
    <row r="688" spans="1:19" ht="26.25" x14ac:dyDescent="0.4">
      <c r="A688" s="231"/>
      <c r="B688" s="307" t="s">
        <v>99</v>
      </c>
      <c r="C688" s="307"/>
      <c r="D688" s="307"/>
      <c r="E688" s="307"/>
      <c r="F688" s="307"/>
      <c r="G688" s="307"/>
      <c r="H688" s="307"/>
      <c r="I688" s="307"/>
      <c r="J688" s="307"/>
      <c r="K688" s="307"/>
      <c r="L688" s="256" t="s">
        <v>118</v>
      </c>
      <c r="M688" s="57"/>
      <c r="N688" s="29"/>
      <c r="O688" s="3"/>
      <c r="P688" s="29"/>
      <c r="Q688" s="29"/>
      <c r="R688" s="29"/>
    </row>
    <row r="689" spans="1:20" ht="20.25" x14ac:dyDescent="0.2">
      <c r="A689" s="319" t="s">
        <v>10</v>
      </c>
      <c r="B689" s="340" t="s">
        <v>100</v>
      </c>
      <c r="C689" s="341"/>
      <c r="D689" s="341"/>
      <c r="E689" s="341"/>
      <c r="F689" s="341"/>
      <c r="G689" s="341"/>
      <c r="H689" s="341"/>
      <c r="I689" s="341"/>
      <c r="J689" s="341"/>
      <c r="K689" s="342"/>
      <c r="L689" s="338" t="s">
        <v>11</v>
      </c>
      <c r="M689" s="330" t="s">
        <v>3</v>
      </c>
      <c r="N689" s="330" t="s">
        <v>4</v>
      </c>
      <c r="O689" s="330" t="s">
        <v>5</v>
      </c>
      <c r="P689" s="330" t="s">
        <v>6</v>
      </c>
      <c r="Q689" s="330" t="s">
        <v>7</v>
      </c>
      <c r="R689" s="330" t="s">
        <v>8</v>
      </c>
      <c r="S689" s="296" t="s">
        <v>101</v>
      </c>
    </row>
    <row r="690" spans="1:20" ht="15.75" x14ac:dyDescent="0.25">
      <c r="A690" s="320"/>
      <c r="B690" s="58" t="s">
        <v>102</v>
      </c>
      <c r="C690" s="58" t="s">
        <v>103</v>
      </c>
      <c r="D690" s="58" t="s">
        <v>104</v>
      </c>
      <c r="E690" s="58" t="s">
        <v>105</v>
      </c>
      <c r="F690" s="58" t="s">
        <v>106</v>
      </c>
      <c r="G690" s="58" t="s">
        <v>107</v>
      </c>
      <c r="H690" s="58" t="s">
        <v>108</v>
      </c>
      <c r="I690" s="58" t="s">
        <v>109</v>
      </c>
      <c r="J690" s="58" t="s">
        <v>110</v>
      </c>
      <c r="K690" s="58" t="s">
        <v>135</v>
      </c>
      <c r="L690" s="339"/>
      <c r="M690" s="331"/>
      <c r="N690" s="331"/>
      <c r="O690" s="331"/>
      <c r="P690" s="331"/>
      <c r="Q690" s="331"/>
      <c r="R690" s="331"/>
      <c r="S690" s="295"/>
    </row>
    <row r="691" spans="1:20" ht="15.75" customHeight="1" x14ac:dyDescent="0.25">
      <c r="A691" s="58">
        <v>1902</v>
      </c>
      <c r="B691" s="154">
        <v>98</v>
      </c>
      <c r="C691" s="154"/>
      <c r="D691" s="154"/>
      <c r="E691" s="154"/>
      <c r="F691" s="154"/>
      <c r="G691" s="154"/>
      <c r="H691" s="154"/>
      <c r="I691" s="154"/>
      <c r="J691" s="154"/>
      <c r="K691" s="154"/>
      <c r="L691" s="144"/>
      <c r="M691" s="234"/>
      <c r="N691" s="235"/>
      <c r="O691" s="236"/>
      <c r="P691" s="243"/>
      <c r="Q691" s="63">
        <f>B691</f>
        <v>98</v>
      </c>
      <c r="R691" s="244"/>
      <c r="S691" s="243"/>
    </row>
    <row r="692" spans="1:20" ht="15.75" customHeight="1" x14ac:dyDescent="0.25">
      <c r="A692" s="58">
        <v>2001</v>
      </c>
      <c r="B692" s="154"/>
      <c r="C692" s="154">
        <v>77</v>
      </c>
      <c r="D692" s="154"/>
      <c r="E692" s="154"/>
      <c r="F692" s="154"/>
      <c r="G692" s="154"/>
      <c r="H692" s="154"/>
      <c r="I692" s="154"/>
      <c r="J692" s="154"/>
      <c r="K692" s="154"/>
      <c r="L692" s="144"/>
      <c r="M692" s="237"/>
      <c r="N692" s="129"/>
      <c r="O692" s="238"/>
      <c r="P692" s="67">
        <f>IF(C692=0,"",C692/B691)</f>
        <v>0.7857142857142857</v>
      </c>
      <c r="Q692" s="68">
        <v>80</v>
      </c>
      <c r="R692" s="245">
        <f t="shared" ref="R692:R699" si="63">IF(Q692=0,"",Q692/Q691)</f>
        <v>0.81632653061224492</v>
      </c>
      <c r="S692" s="245">
        <f t="shared" ref="S692:S699" si="64">IF(Q692=0,"",100%-R692)</f>
        <v>0.18367346938775508</v>
      </c>
    </row>
    <row r="693" spans="1:20" ht="15.75" customHeight="1" x14ac:dyDescent="0.25">
      <c r="A693" s="58">
        <v>2002</v>
      </c>
      <c r="B693" s="154"/>
      <c r="C693" s="154"/>
      <c r="D693" s="154">
        <v>64</v>
      </c>
      <c r="E693" s="154"/>
      <c r="F693" s="154"/>
      <c r="G693" s="154"/>
      <c r="H693" s="154"/>
      <c r="I693" s="154"/>
      <c r="J693" s="154"/>
      <c r="K693" s="154"/>
      <c r="L693" s="144"/>
      <c r="M693" s="237"/>
      <c r="N693" s="129"/>
      <c r="O693" s="238"/>
      <c r="P693" s="67">
        <f>IF(D693=0,"",D693/C692)</f>
        <v>0.83116883116883122</v>
      </c>
      <c r="Q693" s="68">
        <v>71</v>
      </c>
      <c r="R693" s="245">
        <f t="shared" si="63"/>
        <v>0.88749999999999996</v>
      </c>
      <c r="S693" s="245">
        <f t="shared" si="64"/>
        <v>0.11250000000000004</v>
      </c>
      <c r="T693" s="8">
        <f>Q693/Q691</f>
        <v>0.72448979591836737</v>
      </c>
    </row>
    <row r="694" spans="1:20" ht="15.75" customHeight="1" x14ac:dyDescent="0.25">
      <c r="A694" s="58">
        <v>2101</v>
      </c>
      <c r="B694" s="154"/>
      <c r="C694" s="154"/>
      <c r="D694" s="154"/>
      <c r="E694" s="154">
        <v>56</v>
      </c>
      <c r="F694" s="154"/>
      <c r="G694" s="154"/>
      <c r="H694" s="154"/>
      <c r="I694" s="154"/>
      <c r="J694" s="154"/>
      <c r="K694" s="154"/>
      <c r="L694" s="144"/>
      <c r="M694" s="237"/>
      <c r="N694" s="129"/>
      <c r="O694" s="238"/>
      <c r="P694" s="67">
        <f>IF(E694=0,"",E694/D693)</f>
        <v>0.875</v>
      </c>
      <c r="Q694" s="68">
        <v>68</v>
      </c>
      <c r="R694" s="245">
        <f t="shared" si="63"/>
        <v>0.95774647887323938</v>
      </c>
      <c r="S694" s="245">
        <f t="shared" si="64"/>
        <v>4.2253521126760618E-2</v>
      </c>
    </row>
    <row r="695" spans="1:20" ht="15.75" customHeight="1" x14ac:dyDescent="0.25">
      <c r="A695" s="58">
        <v>2102</v>
      </c>
      <c r="B695" s="154"/>
      <c r="C695" s="154"/>
      <c r="D695" s="154"/>
      <c r="E695" s="154"/>
      <c r="F695" s="154">
        <v>46</v>
      </c>
      <c r="G695" s="154"/>
      <c r="H695" s="154"/>
      <c r="I695" s="154"/>
      <c r="J695" s="154"/>
      <c r="K695" s="154"/>
      <c r="L695" s="144"/>
      <c r="M695" s="237"/>
      <c r="N695" s="129"/>
      <c r="O695" s="238"/>
      <c r="P695" s="67">
        <f>IF(F695=0,"",F695/E694)</f>
        <v>0.8214285714285714</v>
      </c>
      <c r="Q695" s="68">
        <v>58</v>
      </c>
      <c r="R695" s="245">
        <f t="shared" si="63"/>
        <v>0.8529411764705882</v>
      </c>
      <c r="S695" s="245">
        <f t="shared" si="64"/>
        <v>0.1470588235294118</v>
      </c>
    </row>
    <row r="696" spans="1:20" ht="15.75" customHeight="1" x14ac:dyDescent="0.25">
      <c r="A696" s="58">
        <v>2201</v>
      </c>
      <c r="B696" s="154"/>
      <c r="C696" s="154"/>
      <c r="D696" s="154"/>
      <c r="E696" s="154"/>
      <c r="F696" s="154"/>
      <c r="G696" s="154">
        <v>42</v>
      </c>
      <c r="H696" s="154"/>
      <c r="I696" s="154"/>
      <c r="J696" s="154"/>
      <c r="K696" s="154"/>
      <c r="L696" s="144"/>
      <c r="M696" s="237"/>
      <c r="N696" s="129"/>
      <c r="O696" s="238"/>
      <c r="P696" s="67">
        <f>IF(G696=0,"",G696/F695)</f>
        <v>0.91304347826086951</v>
      </c>
      <c r="Q696" s="68">
        <v>54</v>
      </c>
      <c r="R696" s="245">
        <f t="shared" si="63"/>
        <v>0.93103448275862066</v>
      </c>
      <c r="S696" s="245">
        <f t="shared" si="64"/>
        <v>6.8965517241379337E-2</v>
      </c>
    </row>
    <row r="697" spans="1:20" ht="15.75" customHeight="1" x14ac:dyDescent="0.25">
      <c r="A697" s="58">
        <v>2202</v>
      </c>
      <c r="B697" s="154"/>
      <c r="C697" s="154"/>
      <c r="D697" s="154"/>
      <c r="E697" s="154"/>
      <c r="F697" s="154"/>
      <c r="G697" s="154"/>
      <c r="H697" s="154">
        <v>42</v>
      </c>
      <c r="I697" s="154"/>
      <c r="J697" s="154"/>
      <c r="K697" s="154"/>
      <c r="L697" s="144"/>
      <c r="M697" s="237"/>
      <c r="N697" s="129"/>
      <c r="O697" s="238"/>
      <c r="P697" s="67">
        <f>IF(H697=0,"",H697/G696)</f>
        <v>1</v>
      </c>
      <c r="Q697" s="68">
        <v>54</v>
      </c>
      <c r="R697" s="245">
        <f t="shared" si="63"/>
        <v>1</v>
      </c>
      <c r="S697" s="245">
        <f t="shared" si="64"/>
        <v>0</v>
      </c>
    </row>
    <row r="698" spans="1:20" ht="15.75" customHeight="1" x14ac:dyDescent="0.25">
      <c r="A698" s="58">
        <v>2301</v>
      </c>
      <c r="B698" s="154"/>
      <c r="C698" s="154"/>
      <c r="D698" s="154"/>
      <c r="E698" s="154"/>
      <c r="F698" s="154"/>
      <c r="G698" s="154"/>
      <c r="H698" s="154"/>
      <c r="I698" s="154">
        <v>42</v>
      </c>
      <c r="J698" s="154"/>
      <c r="K698" s="154"/>
      <c r="L698" s="144"/>
      <c r="M698" s="237"/>
      <c r="N698" s="129"/>
      <c r="O698" s="238"/>
      <c r="P698" s="67">
        <f>IF(I698=0,"",I698/H697)</f>
        <v>1</v>
      </c>
      <c r="Q698" s="68">
        <v>53</v>
      </c>
      <c r="R698" s="245">
        <f t="shared" si="63"/>
        <v>0.98148148148148151</v>
      </c>
      <c r="S698" s="245">
        <f t="shared" si="64"/>
        <v>1.851851851851849E-2</v>
      </c>
    </row>
    <row r="699" spans="1:20" ht="15.75" customHeight="1" x14ac:dyDescent="0.25">
      <c r="A699" s="58">
        <v>2302</v>
      </c>
      <c r="B699" s="154"/>
      <c r="C699" s="154"/>
      <c r="D699" s="154"/>
      <c r="E699" s="154"/>
      <c r="F699" s="154"/>
      <c r="G699" s="154"/>
      <c r="H699" s="154"/>
      <c r="I699" s="154"/>
      <c r="J699" s="154">
        <v>42</v>
      </c>
      <c r="K699" s="154"/>
      <c r="L699" s="144"/>
      <c r="M699" s="237"/>
      <c r="N699" s="129"/>
      <c r="O699" s="238"/>
      <c r="P699" s="71">
        <f>IF(J699=0,"",J699/I698)</f>
        <v>1</v>
      </c>
      <c r="Q699" s="68">
        <v>51</v>
      </c>
      <c r="R699" s="71">
        <f t="shared" si="63"/>
        <v>0.96226415094339623</v>
      </c>
      <c r="S699" s="71">
        <f t="shared" si="64"/>
        <v>3.7735849056603765E-2</v>
      </c>
    </row>
    <row r="700" spans="1:20" ht="15.75" customHeight="1" x14ac:dyDescent="0.25">
      <c r="A700" s="58">
        <v>2401</v>
      </c>
      <c r="B700" s="154"/>
      <c r="C700" s="154"/>
      <c r="D700" s="154"/>
      <c r="E700" s="154"/>
      <c r="F700" s="154"/>
      <c r="G700" s="154"/>
      <c r="H700" s="154"/>
      <c r="I700" s="154"/>
      <c r="J700" s="154"/>
      <c r="K700" s="154">
        <v>42</v>
      </c>
      <c r="L700" s="144">
        <v>13</v>
      </c>
      <c r="M700" s="237"/>
      <c r="N700" s="129"/>
      <c r="O700" s="239"/>
      <c r="P700" s="71">
        <f>IF(K700=0,"",K700/J699)</f>
        <v>1</v>
      </c>
      <c r="Q700" s="68">
        <v>50</v>
      </c>
      <c r="R700" s="71">
        <f t="shared" ref="R700" si="65">IF(Q700=0,"",Q700/Q699)</f>
        <v>0.98039215686274506</v>
      </c>
      <c r="S700" s="71">
        <f t="shared" ref="S700" si="66">IF(Q700=0,"",100%-R700)</f>
        <v>1.9607843137254943E-2</v>
      </c>
    </row>
    <row r="701" spans="1:20" ht="15.75" customHeight="1" x14ac:dyDescent="0.25">
      <c r="A701" s="58">
        <v>2402</v>
      </c>
      <c r="B701" s="154"/>
      <c r="C701" s="154"/>
      <c r="D701" s="154"/>
      <c r="E701" s="154"/>
      <c r="F701" s="154"/>
      <c r="G701" s="154"/>
      <c r="H701" s="154"/>
      <c r="I701" s="154"/>
      <c r="J701" s="154"/>
      <c r="K701" s="154">
        <v>27</v>
      </c>
      <c r="L701" s="144">
        <v>20</v>
      </c>
      <c r="M701" s="237"/>
      <c r="N701" s="129"/>
      <c r="O701" s="239"/>
      <c r="P701" s="247"/>
      <c r="Q701" s="109">
        <v>37</v>
      </c>
      <c r="R701" s="248"/>
      <c r="S701" s="247"/>
    </row>
    <row r="702" spans="1:20" ht="15.75" customHeight="1" x14ac:dyDescent="0.25">
      <c r="A702" s="58">
        <v>2501</v>
      </c>
      <c r="B702" s="154"/>
      <c r="C702" s="154"/>
      <c r="D702" s="154"/>
      <c r="E702" s="154"/>
      <c r="F702" s="154"/>
      <c r="G702" s="154"/>
      <c r="H702" s="154"/>
      <c r="I702" s="154"/>
      <c r="J702" s="154"/>
      <c r="K702" s="154">
        <v>12</v>
      </c>
      <c r="L702" s="144">
        <v>8</v>
      </c>
      <c r="M702" s="237"/>
      <c r="N702" s="129"/>
      <c r="O702" s="239"/>
      <c r="P702" s="247"/>
      <c r="Q702" s="109">
        <v>18</v>
      </c>
      <c r="R702" s="248"/>
      <c r="S702" s="247"/>
    </row>
    <row r="703" spans="1:20" ht="15.75" customHeight="1" x14ac:dyDescent="0.25">
      <c r="A703" s="58">
        <v>2502</v>
      </c>
      <c r="B703" s="154"/>
      <c r="C703" s="154"/>
      <c r="D703" s="154"/>
      <c r="E703" s="154"/>
      <c r="F703" s="154"/>
      <c r="G703" s="154"/>
      <c r="H703" s="154"/>
      <c r="I703" s="154"/>
      <c r="J703" s="154"/>
      <c r="K703" s="154">
        <v>4</v>
      </c>
      <c r="L703" s="144">
        <v>6</v>
      </c>
      <c r="M703" s="237"/>
      <c r="N703" s="129"/>
      <c r="O703" s="239"/>
      <c r="P703" s="129"/>
      <c r="Q703" s="239"/>
      <c r="R703" s="124"/>
      <c r="S703" s="247"/>
    </row>
    <row r="704" spans="1:20" ht="15.75" customHeight="1" x14ac:dyDescent="0.25">
      <c r="A704" s="58">
        <v>2601</v>
      </c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44"/>
      <c r="M704" s="237"/>
      <c r="N704" s="129"/>
      <c r="O704" s="239"/>
      <c r="P704" s="197" t="s">
        <v>83</v>
      </c>
      <c r="Q704" s="82">
        <v>6</v>
      </c>
      <c r="R704" s="111">
        <f>L707</f>
        <v>47</v>
      </c>
      <c r="S704" s="199" t="s">
        <v>11</v>
      </c>
    </row>
    <row r="705" spans="1:20" ht="15.75" customHeight="1" x14ac:dyDescent="0.25">
      <c r="A705" s="58">
        <v>2602</v>
      </c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44"/>
      <c r="M705" s="237"/>
      <c r="N705" s="129"/>
      <c r="O705" s="239"/>
      <c r="P705" s="198" t="s">
        <v>85</v>
      </c>
      <c r="Q705" s="86">
        <f>IF(Q704/B691=0,"",Q704/B691)</f>
        <v>6.1224489795918366E-2</v>
      </c>
      <c r="R705" s="112">
        <f>IF(Q704/R704=0,"",Q704/R704)</f>
        <v>0.1276595744680851</v>
      </c>
      <c r="S705" s="200" t="s">
        <v>86</v>
      </c>
    </row>
    <row r="706" spans="1:20" ht="15.75" x14ac:dyDescent="0.25">
      <c r="A706" s="58">
        <v>2701</v>
      </c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44"/>
      <c r="M706" s="240"/>
      <c r="N706" s="241"/>
      <c r="O706" s="242"/>
      <c r="P706" s="90"/>
      <c r="Q706" s="91"/>
      <c r="R706" s="91"/>
      <c r="S706" s="113"/>
    </row>
    <row r="707" spans="1:20" ht="18" x14ac:dyDescent="0.25">
      <c r="A707" s="28"/>
      <c r="B707" s="297" t="s">
        <v>111</v>
      </c>
      <c r="C707" s="297"/>
      <c r="D707" s="297"/>
      <c r="E707" s="297"/>
      <c r="F707" s="297"/>
      <c r="G707" s="297"/>
      <c r="H707" s="297"/>
      <c r="I707" s="297"/>
      <c r="J707" s="297"/>
      <c r="K707" s="297"/>
      <c r="L707" s="93">
        <f>SUM(L691:L703)</f>
        <v>47</v>
      </c>
      <c r="M707" s="94">
        <f>IF(L700=0,"",L700/B691)</f>
        <v>0.1326530612244898</v>
      </c>
      <c r="N707" s="94">
        <f>IF(L707=0,"",L707/B691)</f>
        <v>0.47959183673469385</v>
      </c>
      <c r="O707" s="94">
        <f>IF(L700=0,"",N707-M707)</f>
        <v>0.34693877551020402</v>
      </c>
      <c r="P707" s="3"/>
      <c r="Q707" s="29"/>
      <c r="R707" s="22"/>
      <c r="S707" s="3"/>
    </row>
    <row r="708" spans="1:20" ht="12.75" customHeight="1" x14ac:dyDescent="0.2"/>
    <row r="709" spans="1:20" ht="12.75" customHeight="1" x14ac:dyDescent="0.2"/>
    <row r="710" spans="1:20" ht="26.25" x14ac:dyDescent="0.4">
      <c r="A710" s="231"/>
      <c r="B710" s="307" t="s">
        <v>99</v>
      </c>
      <c r="C710" s="307"/>
      <c r="D710" s="307"/>
      <c r="E710" s="307"/>
      <c r="F710" s="307"/>
      <c r="G710" s="307"/>
      <c r="H710" s="307"/>
      <c r="I710" s="307"/>
      <c r="J710" s="307"/>
      <c r="K710" s="307"/>
      <c r="L710" s="256" t="s">
        <v>119</v>
      </c>
      <c r="M710" s="57"/>
      <c r="N710" s="29"/>
      <c r="O710" s="3"/>
      <c r="P710" s="29"/>
      <c r="Q710" s="29"/>
      <c r="R710" s="29"/>
    </row>
    <row r="711" spans="1:20" ht="20.25" x14ac:dyDescent="0.2">
      <c r="A711" s="319" t="s">
        <v>10</v>
      </c>
      <c r="B711" s="340" t="s">
        <v>100</v>
      </c>
      <c r="C711" s="341"/>
      <c r="D711" s="341"/>
      <c r="E711" s="341"/>
      <c r="F711" s="341"/>
      <c r="G711" s="341"/>
      <c r="H711" s="341"/>
      <c r="I711" s="341"/>
      <c r="J711" s="341"/>
      <c r="K711" s="342"/>
      <c r="L711" s="338" t="s">
        <v>11</v>
      </c>
      <c r="M711" s="330" t="s">
        <v>3</v>
      </c>
      <c r="N711" s="330" t="s">
        <v>4</v>
      </c>
      <c r="O711" s="330" t="s">
        <v>5</v>
      </c>
      <c r="P711" s="330" t="s">
        <v>6</v>
      </c>
      <c r="Q711" s="330" t="s">
        <v>7</v>
      </c>
      <c r="R711" s="330" t="s">
        <v>8</v>
      </c>
      <c r="S711" s="296" t="s">
        <v>101</v>
      </c>
    </row>
    <row r="712" spans="1:20" ht="15.75" x14ac:dyDescent="0.25">
      <c r="A712" s="320"/>
      <c r="B712" s="58" t="s">
        <v>102</v>
      </c>
      <c r="C712" s="58" t="s">
        <v>103</v>
      </c>
      <c r="D712" s="58" t="s">
        <v>104</v>
      </c>
      <c r="E712" s="58" t="s">
        <v>105</v>
      </c>
      <c r="F712" s="58" t="s">
        <v>106</v>
      </c>
      <c r="G712" s="58" t="s">
        <v>107</v>
      </c>
      <c r="H712" s="58" t="s">
        <v>108</v>
      </c>
      <c r="I712" s="58" t="s">
        <v>109</v>
      </c>
      <c r="J712" s="58" t="s">
        <v>110</v>
      </c>
      <c r="K712" s="58" t="s">
        <v>135</v>
      </c>
      <c r="L712" s="339"/>
      <c r="M712" s="331"/>
      <c r="N712" s="331"/>
      <c r="O712" s="331"/>
      <c r="P712" s="331"/>
      <c r="Q712" s="331"/>
      <c r="R712" s="331"/>
      <c r="S712" s="295"/>
    </row>
    <row r="713" spans="1:20" ht="15.75" customHeight="1" x14ac:dyDescent="0.25">
      <c r="A713" s="58">
        <v>2001</v>
      </c>
      <c r="B713" s="154">
        <v>116</v>
      </c>
      <c r="C713" s="154"/>
      <c r="D713" s="154"/>
      <c r="E713" s="154"/>
      <c r="F713" s="154"/>
      <c r="G713" s="154"/>
      <c r="H713" s="154"/>
      <c r="I713" s="154"/>
      <c r="J713" s="154"/>
      <c r="K713" s="154"/>
      <c r="L713" s="144"/>
      <c r="M713" s="234"/>
      <c r="N713" s="235"/>
      <c r="O713" s="236"/>
      <c r="P713" s="243"/>
      <c r="Q713" s="63">
        <f>B713</f>
        <v>116</v>
      </c>
      <c r="R713" s="244"/>
      <c r="S713" s="243"/>
    </row>
    <row r="714" spans="1:20" ht="15.75" customHeight="1" x14ac:dyDescent="0.25">
      <c r="A714" s="58">
        <v>2002</v>
      </c>
      <c r="B714" s="154"/>
      <c r="C714" s="154">
        <v>96</v>
      </c>
      <c r="D714" s="154"/>
      <c r="E714" s="154"/>
      <c r="F714" s="154"/>
      <c r="G714" s="154"/>
      <c r="H714" s="154"/>
      <c r="I714" s="154"/>
      <c r="J714" s="154"/>
      <c r="K714" s="154"/>
      <c r="L714" s="144"/>
      <c r="M714" s="237"/>
      <c r="N714" s="129"/>
      <c r="O714" s="238"/>
      <c r="P714" s="67">
        <f>IF(C714=0,"",C714/B713)</f>
        <v>0.82758620689655171</v>
      </c>
      <c r="Q714" s="68">
        <v>97</v>
      </c>
      <c r="R714" s="245">
        <f t="shared" ref="R714:R721" si="67">IF(Q714=0,"",Q714/Q713)</f>
        <v>0.83620689655172409</v>
      </c>
      <c r="S714" s="245">
        <f t="shared" ref="S714:S721" si="68">IF(Q714=0,"",100%-R714)</f>
        <v>0.16379310344827591</v>
      </c>
    </row>
    <row r="715" spans="1:20" ht="15.75" customHeight="1" x14ac:dyDescent="0.25">
      <c r="A715" s="58">
        <v>2101</v>
      </c>
      <c r="B715" s="154"/>
      <c r="C715" s="154"/>
      <c r="D715" s="154">
        <v>73</v>
      </c>
      <c r="E715" s="154"/>
      <c r="F715" s="154"/>
      <c r="G715" s="154"/>
      <c r="H715" s="154"/>
      <c r="I715" s="154"/>
      <c r="J715" s="154"/>
      <c r="K715" s="154"/>
      <c r="L715" s="144"/>
      <c r="M715" s="237"/>
      <c r="N715" s="129"/>
      <c r="O715" s="238"/>
      <c r="P715" s="67">
        <f>IF(D715=0,"",D715/C714)</f>
        <v>0.76041666666666663</v>
      </c>
      <c r="Q715" s="68">
        <v>88</v>
      </c>
      <c r="R715" s="245">
        <f t="shared" si="67"/>
        <v>0.90721649484536082</v>
      </c>
      <c r="S715" s="245">
        <f t="shared" si="68"/>
        <v>9.2783505154639179E-2</v>
      </c>
      <c r="T715" s="8">
        <f>Q715/Q713</f>
        <v>0.75862068965517238</v>
      </c>
    </row>
    <row r="716" spans="1:20" ht="15.75" customHeight="1" x14ac:dyDescent="0.25">
      <c r="A716" s="58">
        <v>2102</v>
      </c>
      <c r="B716" s="154"/>
      <c r="C716" s="154"/>
      <c r="D716" s="154"/>
      <c r="E716" s="154">
        <v>63</v>
      </c>
      <c r="F716" s="154"/>
      <c r="G716" s="154"/>
      <c r="H716" s="154"/>
      <c r="I716" s="154"/>
      <c r="J716" s="154"/>
      <c r="K716" s="154"/>
      <c r="L716" s="144"/>
      <c r="M716" s="237"/>
      <c r="N716" s="129"/>
      <c r="O716" s="238"/>
      <c r="P716" s="67">
        <f>IF(E716=0,"",E716/D715)</f>
        <v>0.86301369863013699</v>
      </c>
      <c r="Q716" s="68">
        <v>88</v>
      </c>
      <c r="R716" s="245">
        <f t="shared" si="67"/>
        <v>1</v>
      </c>
      <c r="S716" s="245">
        <f t="shared" si="68"/>
        <v>0</v>
      </c>
    </row>
    <row r="717" spans="1:20" ht="15.75" customHeight="1" x14ac:dyDescent="0.25">
      <c r="A717" s="58">
        <v>2201</v>
      </c>
      <c r="B717" s="154"/>
      <c r="C717" s="154"/>
      <c r="D717" s="154"/>
      <c r="E717" s="154"/>
      <c r="F717" s="154">
        <v>46</v>
      </c>
      <c r="G717" s="154"/>
      <c r="H717" s="154"/>
      <c r="I717" s="154"/>
      <c r="J717" s="154"/>
      <c r="K717" s="154"/>
      <c r="L717" s="144"/>
      <c r="M717" s="237"/>
      <c r="N717" s="129"/>
      <c r="O717" s="238"/>
      <c r="P717" s="67">
        <f>IF(F717=0,"",F717/E716)</f>
        <v>0.73015873015873012</v>
      </c>
      <c r="Q717" s="68">
        <v>74</v>
      </c>
      <c r="R717" s="245">
        <f t="shared" si="67"/>
        <v>0.84090909090909094</v>
      </c>
      <c r="S717" s="245">
        <f t="shared" si="68"/>
        <v>0.15909090909090906</v>
      </c>
    </row>
    <row r="718" spans="1:20" ht="15.75" customHeight="1" x14ac:dyDescent="0.25">
      <c r="A718" s="58">
        <v>2202</v>
      </c>
      <c r="B718" s="154"/>
      <c r="C718" s="154"/>
      <c r="D718" s="154"/>
      <c r="E718" s="154"/>
      <c r="F718" s="154"/>
      <c r="G718" s="154">
        <v>43</v>
      </c>
      <c r="H718" s="154"/>
      <c r="I718" s="154"/>
      <c r="J718" s="154"/>
      <c r="K718" s="154"/>
      <c r="L718" s="144"/>
      <c r="M718" s="237"/>
      <c r="N718" s="129"/>
      <c r="O718" s="238"/>
      <c r="P718" s="67">
        <f>IF(G718=0,"",G718/F717)</f>
        <v>0.93478260869565222</v>
      </c>
      <c r="Q718" s="68">
        <v>69</v>
      </c>
      <c r="R718" s="245">
        <f t="shared" si="67"/>
        <v>0.93243243243243246</v>
      </c>
      <c r="S718" s="245">
        <f t="shared" si="68"/>
        <v>6.7567567567567544E-2</v>
      </c>
    </row>
    <row r="719" spans="1:20" ht="15.75" customHeight="1" x14ac:dyDescent="0.25">
      <c r="A719" s="58">
        <v>2301</v>
      </c>
      <c r="B719" s="154"/>
      <c r="C719" s="154"/>
      <c r="D719" s="154"/>
      <c r="E719" s="154"/>
      <c r="F719" s="154"/>
      <c r="G719" s="154"/>
      <c r="H719" s="154">
        <v>33</v>
      </c>
      <c r="I719" s="154"/>
      <c r="J719" s="154"/>
      <c r="K719" s="154"/>
      <c r="L719" s="144"/>
      <c r="M719" s="237"/>
      <c r="N719" s="129"/>
      <c r="O719" s="238"/>
      <c r="P719" s="67">
        <f>IF(H719=0,"",H719/G718)</f>
        <v>0.76744186046511631</v>
      </c>
      <c r="Q719" s="68">
        <v>65</v>
      </c>
      <c r="R719" s="245">
        <f t="shared" si="67"/>
        <v>0.94202898550724634</v>
      </c>
      <c r="S719" s="245">
        <f t="shared" si="68"/>
        <v>5.7971014492753659E-2</v>
      </c>
    </row>
    <row r="720" spans="1:20" ht="15.75" customHeight="1" x14ac:dyDescent="0.25">
      <c r="A720" s="58">
        <v>2302</v>
      </c>
      <c r="B720" s="154"/>
      <c r="C720" s="154"/>
      <c r="D720" s="154"/>
      <c r="E720" s="154"/>
      <c r="F720" s="154"/>
      <c r="G720" s="154"/>
      <c r="H720" s="154"/>
      <c r="I720" s="154">
        <v>33</v>
      </c>
      <c r="J720" s="154"/>
      <c r="K720" s="154"/>
      <c r="L720" s="144">
        <v>1</v>
      </c>
      <c r="M720" s="237"/>
      <c r="N720" s="129"/>
      <c r="O720" s="238"/>
      <c r="P720" s="67">
        <f>IF(I720=0,"",I720/H719)</f>
        <v>1</v>
      </c>
      <c r="Q720" s="68">
        <v>64</v>
      </c>
      <c r="R720" s="245">
        <f t="shared" si="67"/>
        <v>0.98461538461538467</v>
      </c>
      <c r="S720" s="245">
        <f t="shared" si="68"/>
        <v>1.538461538461533E-2</v>
      </c>
    </row>
    <row r="721" spans="1:19" ht="15.75" customHeight="1" x14ac:dyDescent="0.25">
      <c r="A721" s="58">
        <v>2401</v>
      </c>
      <c r="B721" s="154"/>
      <c r="C721" s="154"/>
      <c r="D721" s="154"/>
      <c r="E721" s="154"/>
      <c r="F721" s="154"/>
      <c r="G721" s="154"/>
      <c r="H721" s="154"/>
      <c r="I721" s="154"/>
      <c r="J721" s="154">
        <v>33</v>
      </c>
      <c r="K721" s="154"/>
      <c r="L721" s="144"/>
      <c r="M721" s="237"/>
      <c r="N721" s="129"/>
      <c r="O721" s="238"/>
      <c r="P721" s="71">
        <f>IF(J721=0,"",J721/I720)</f>
        <v>1</v>
      </c>
      <c r="Q721" s="68">
        <v>62</v>
      </c>
      <c r="R721" s="71">
        <f t="shared" si="67"/>
        <v>0.96875</v>
      </c>
      <c r="S721" s="71">
        <f t="shared" si="68"/>
        <v>3.125E-2</v>
      </c>
    </row>
    <row r="722" spans="1:19" ht="15.75" customHeight="1" x14ac:dyDescent="0.25">
      <c r="A722" s="58">
        <v>2402</v>
      </c>
      <c r="B722" s="154"/>
      <c r="C722" s="154"/>
      <c r="D722" s="154"/>
      <c r="E722" s="154"/>
      <c r="F722" s="154"/>
      <c r="G722" s="154"/>
      <c r="H722" s="154"/>
      <c r="I722" s="154"/>
      <c r="J722" s="154"/>
      <c r="K722" s="154">
        <v>33</v>
      </c>
      <c r="L722" s="144">
        <v>13</v>
      </c>
      <c r="M722" s="237"/>
      <c r="N722" s="129"/>
      <c r="O722" s="239"/>
      <c r="P722" s="71">
        <f>IF(K722=0,"",K722/J721)</f>
        <v>1</v>
      </c>
      <c r="Q722" s="68">
        <v>62</v>
      </c>
      <c r="R722" s="71">
        <f t="shared" ref="R722" si="69">IF(Q722=0,"",Q722/Q721)</f>
        <v>1</v>
      </c>
      <c r="S722" s="71">
        <f t="shared" ref="S722" si="70">IF(Q722=0,"",100%-R722)</f>
        <v>0</v>
      </c>
    </row>
    <row r="723" spans="1:19" ht="15.75" customHeight="1" x14ac:dyDescent="0.25">
      <c r="A723" s="58">
        <v>2501</v>
      </c>
      <c r="B723" s="154"/>
      <c r="C723" s="154"/>
      <c r="D723" s="154"/>
      <c r="E723" s="154"/>
      <c r="F723" s="154"/>
      <c r="G723" s="154"/>
      <c r="H723" s="154"/>
      <c r="I723" s="154"/>
      <c r="J723" s="154"/>
      <c r="K723" s="154">
        <v>29</v>
      </c>
      <c r="L723" s="144">
        <v>18</v>
      </c>
      <c r="M723" s="237"/>
      <c r="N723" s="129"/>
      <c r="O723" s="239"/>
      <c r="P723" s="247"/>
      <c r="Q723" s="68">
        <v>15</v>
      </c>
      <c r="R723" s="248"/>
      <c r="S723" s="247"/>
    </row>
    <row r="724" spans="1:19" ht="15.75" customHeight="1" x14ac:dyDescent="0.25">
      <c r="A724" s="58">
        <v>2502</v>
      </c>
      <c r="B724" s="154"/>
      <c r="C724" s="154"/>
      <c r="D724" s="154"/>
      <c r="E724" s="154"/>
      <c r="F724" s="154"/>
      <c r="G724" s="154"/>
      <c r="H724" s="154"/>
      <c r="I724" s="154"/>
      <c r="J724" s="154"/>
      <c r="K724" s="154">
        <v>23</v>
      </c>
      <c r="L724" s="144">
        <v>14</v>
      </c>
      <c r="M724" s="237"/>
      <c r="N724" s="129"/>
      <c r="O724" s="239"/>
      <c r="P724" s="247"/>
      <c r="Q724" s="68">
        <v>27</v>
      </c>
      <c r="R724" s="248"/>
      <c r="S724" s="247"/>
    </row>
    <row r="725" spans="1:19" ht="15.75" customHeight="1" x14ac:dyDescent="0.25">
      <c r="A725" s="58">
        <v>2601</v>
      </c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44"/>
      <c r="M725" s="237"/>
      <c r="N725" s="129"/>
      <c r="O725" s="239"/>
      <c r="P725" s="129"/>
      <c r="Q725" s="68"/>
      <c r="R725" s="124"/>
      <c r="S725" s="247"/>
    </row>
    <row r="726" spans="1:19" ht="15.75" customHeight="1" x14ac:dyDescent="0.25">
      <c r="A726" s="58">
        <v>2602</v>
      </c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44"/>
      <c r="M726" s="237"/>
      <c r="N726" s="129"/>
      <c r="O726" s="239"/>
      <c r="P726" s="197" t="s">
        <v>83</v>
      </c>
      <c r="Q726" s="82">
        <v>2</v>
      </c>
      <c r="R726" s="111">
        <f>L729</f>
        <v>46</v>
      </c>
      <c r="S726" s="199" t="s">
        <v>11</v>
      </c>
    </row>
    <row r="727" spans="1:19" ht="15.75" customHeight="1" x14ac:dyDescent="0.25">
      <c r="A727" s="58">
        <v>2701</v>
      </c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44"/>
      <c r="M727" s="237"/>
      <c r="N727" s="129"/>
      <c r="O727" s="239"/>
      <c r="P727" s="198" t="s">
        <v>85</v>
      </c>
      <c r="Q727" s="86">
        <f>IF(Q726/B713=0,"",Q726/B713)</f>
        <v>1.7241379310344827E-2</v>
      </c>
      <c r="R727" s="112">
        <f>IF(Q726/R726=0,"",Q726/R726)</f>
        <v>4.3478260869565216E-2</v>
      </c>
      <c r="S727" s="200" t="s">
        <v>86</v>
      </c>
    </row>
    <row r="728" spans="1:19" ht="15.75" customHeight="1" x14ac:dyDescent="0.25">
      <c r="A728" s="58">
        <v>2702</v>
      </c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44"/>
      <c r="M728" s="240"/>
      <c r="N728" s="241"/>
      <c r="O728" s="242"/>
      <c r="P728" s="90"/>
      <c r="Q728" s="91"/>
      <c r="R728" s="91"/>
      <c r="S728" s="113"/>
    </row>
    <row r="729" spans="1:19" ht="18" x14ac:dyDescent="0.25">
      <c r="A729" s="28"/>
      <c r="B729" s="297" t="s">
        <v>111</v>
      </c>
      <c r="C729" s="297"/>
      <c r="D729" s="297"/>
      <c r="E729" s="297"/>
      <c r="F729" s="297"/>
      <c r="G729" s="297"/>
      <c r="H729" s="297"/>
      <c r="I729" s="297"/>
      <c r="J729" s="297"/>
      <c r="K729" s="297"/>
      <c r="L729" s="93">
        <f>SUM(L713:L725)</f>
        <v>46</v>
      </c>
      <c r="M729" s="94">
        <f>(SUM(L720:L726)/B713)</f>
        <v>0.39655172413793105</v>
      </c>
      <c r="N729" s="94">
        <f>IF(L729=0,"",L729/B713)</f>
        <v>0.39655172413793105</v>
      </c>
      <c r="O729" s="94">
        <f>N729-M729</f>
        <v>0</v>
      </c>
      <c r="P729" s="3"/>
      <c r="Q729" s="29"/>
      <c r="R729" s="22"/>
      <c r="S729" s="3"/>
    </row>
    <row r="730" spans="1:19" ht="12.75" customHeight="1" x14ac:dyDescent="0.2"/>
    <row r="731" spans="1:19" ht="12.75" customHeight="1" x14ac:dyDescent="0.2"/>
    <row r="732" spans="1:19" ht="26.25" x14ac:dyDescent="0.4">
      <c r="A732" s="231"/>
      <c r="B732" s="307" t="s">
        <v>99</v>
      </c>
      <c r="C732" s="307"/>
      <c r="D732" s="307"/>
      <c r="E732" s="307"/>
      <c r="F732" s="307"/>
      <c r="G732" s="307"/>
      <c r="H732" s="307"/>
      <c r="I732" s="307"/>
      <c r="J732" s="307"/>
      <c r="K732" s="307"/>
      <c r="L732" s="256" t="s">
        <v>120</v>
      </c>
      <c r="M732" s="57"/>
      <c r="N732" s="29"/>
      <c r="O732" s="3"/>
      <c r="P732" s="29"/>
      <c r="Q732" s="29"/>
      <c r="R732" s="29"/>
    </row>
    <row r="733" spans="1:19" ht="20.25" x14ac:dyDescent="0.2">
      <c r="A733" s="319" t="s">
        <v>10</v>
      </c>
      <c r="B733" s="340" t="s">
        <v>100</v>
      </c>
      <c r="C733" s="341"/>
      <c r="D733" s="341"/>
      <c r="E733" s="341"/>
      <c r="F733" s="341"/>
      <c r="G733" s="341"/>
      <c r="H733" s="341"/>
      <c r="I733" s="341"/>
      <c r="J733" s="341"/>
      <c r="K733" s="342"/>
      <c r="L733" s="338" t="s">
        <v>11</v>
      </c>
      <c r="M733" s="330" t="s">
        <v>3</v>
      </c>
      <c r="N733" s="330" t="s">
        <v>4</v>
      </c>
      <c r="O733" s="330" t="s">
        <v>5</v>
      </c>
      <c r="P733" s="330" t="s">
        <v>6</v>
      </c>
      <c r="Q733" s="330" t="s">
        <v>7</v>
      </c>
      <c r="R733" s="330" t="s">
        <v>8</v>
      </c>
      <c r="S733" s="296" t="s">
        <v>101</v>
      </c>
    </row>
    <row r="734" spans="1:19" ht="15.75" x14ac:dyDescent="0.25">
      <c r="A734" s="320"/>
      <c r="B734" s="58" t="s">
        <v>102</v>
      </c>
      <c r="C734" s="58" t="s">
        <v>103</v>
      </c>
      <c r="D734" s="58" t="s">
        <v>104</v>
      </c>
      <c r="E734" s="58" t="s">
        <v>105</v>
      </c>
      <c r="F734" s="58" t="s">
        <v>106</v>
      </c>
      <c r="G734" s="58" t="s">
        <v>107</v>
      </c>
      <c r="H734" s="58" t="s">
        <v>108</v>
      </c>
      <c r="I734" s="58" t="s">
        <v>109</v>
      </c>
      <c r="J734" s="58" t="s">
        <v>110</v>
      </c>
      <c r="K734" s="58" t="s">
        <v>135</v>
      </c>
      <c r="L734" s="339"/>
      <c r="M734" s="331"/>
      <c r="N734" s="331"/>
      <c r="O734" s="331"/>
      <c r="P734" s="331"/>
      <c r="Q734" s="331"/>
      <c r="R734" s="331"/>
      <c r="S734" s="295"/>
    </row>
    <row r="735" spans="1:19" ht="15.75" customHeight="1" x14ac:dyDescent="0.25">
      <c r="A735" s="58">
        <v>2002</v>
      </c>
      <c r="B735" s="154">
        <v>106</v>
      </c>
      <c r="C735" s="154"/>
      <c r="D735" s="154"/>
      <c r="E735" s="154"/>
      <c r="F735" s="154"/>
      <c r="G735" s="154"/>
      <c r="H735" s="154"/>
      <c r="I735" s="154"/>
      <c r="J735" s="154"/>
      <c r="K735" s="154"/>
      <c r="L735" s="144"/>
      <c r="M735" s="234"/>
      <c r="N735" s="235"/>
      <c r="O735" s="236"/>
      <c r="P735" s="243"/>
      <c r="Q735" s="63">
        <f>B735</f>
        <v>106</v>
      </c>
      <c r="R735" s="244"/>
      <c r="S735" s="243"/>
    </row>
    <row r="736" spans="1:19" ht="15.75" customHeight="1" x14ac:dyDescent="0.25">
      <c r="A736" s="58">
        <v>2101</v>
      </c>
      <c r="B736" s="154"/>
      <c r="C736" s="154">
        <v>83</v>
      </c>
      <c r="D736" s="154"/>
      <c r="E736" s="154"/>
      <c r="F736" s="154"/>
      <c r="G736" s="154"/>
      <c r="H736" s="154"/>
      <c r="I736" s="154"/>
      <c r="J736" s="154"/>
      <c r="K736" s="154"/>
      <c r="L736" s="144"/>
      <c r="M736" s="237"/>
      <c r="N736" s="129"/>
      <c r="O736" s="238"/>
      <c r="P736" s="67">
        <f>IF(C736=0,"",C736/B735)</f>
        <v>0.78301886792452835</v>
      </c>
      <c r="Q736" s="68">
        <v>83</v>
      </c>
      <c r="R736" s="245">
        <f t="shared" ref="R736:R743" si="71">IF(Q736=0,"",Q736/Q735)</f>
        <v>0.78301886792452835</v>
      </c>
      <c r="S736" s="245">
        <f t="shared" ref="S736:S744" si="72">IF(Q736=0,"",100%-R736)</f>
        <v>0.21698113207547165</v>
      </c>
    </row>
    <row r="737" spans="1:20" ht="15.75" customHeight="1" x14ac:dyDescent="0.25">
      <c r="A737" s="58">
        <v>2102</v>
      </c>
      <c r="B737" s="154"/>
      <c r="C737" s="154"/>
      <c r="D737" s="154">
        <v>66</v>
      </c>
      <c r="E737" s="154"/>
      <c r="F737" s="154"/>
      <c r="G737" s="154"/>
      <c r="H737" s="154"/>
      <c r="I737" s="154"/>
      <c r="J737" s="154"/>
      <c r="K737" s="154"/>
      <c r="L737" s="144"/>
      <c r="M737" s="237"/>
      <c r="N737" s="129"/>
      <c r="O737" s="238"/>
      <c r="P737" s="67">
        <f>IF(D737=0,"",D737/C736)</f>
        <v>0.79518072289156627</v>
      </c>
      <c r="Q737" s="68">
        <v>74</v>
      </c>
      <c r="R737" s="245">
        <f t="shared" si="71"/>
        <v>0.89156626506024095</v>
      </c>
      <c r="S737" s="245">
        <f t="shared" si="72"/>
        <v>0.10843373493975905</v>
      </c>
      <c r="T737" s="8">
        <f>Q737/Q735</f>
        <v>0.69811320754716977</v>
      </c>
    </row>
    <row r="738" spans="1:20" ht="15.75" customHeight="1" x14ac:dyDescent="0.25">
      <c r="A738" s="58">
        <v>2201</v>
      </c>
      <c r="B738" s="154"/>
      <c r="C738" s="154"/>
      <c r="D738" s="154"/>
      <c r="E738" s="154">
        <v>56</v>
      </c>
      <c r="F738" s="154"/>
      <c r="G738" s="154"/>
      <c r="H738" s="154"/>
      <c r="I738" s="154"/>
      <c r="J738" s="154"/>
      <c r="K738" s="154"/>
      <c r="L738" s="144"/>
      <c r="M738" s="237"/>
      <c r="N738" s="129"/>
      <c r="O738" s="238"/>
      <c r="P738" s="67">
        <f>IF(E738=0,"",E738/D737)</f>
        <v>0.84848484848484851</v>
      </c>
      <c r="Q738" s="68">
        <v>66</v>
      </c>
      <c r="R738" s="245">
        <f t="shared" si="71"/>
        <v>0.89189189189189189</v>
      </c>
      <c r="S738" s="245">
        <f t="shared" si="72"/>
        <v>0.10810810810810811</v>
      </c>
    </row>
    <row r="739" spans="1:20" ht="15.75" customHeight="1" x14ac:dyDescent="0.25">
      <c r="A739" s="58">
        <v>2202</v>
      </c>
      <c r="B739" s="154"/>
      <c r="C739" s="154"/>
      <c r="D739" s="154"/>
      <c r="E739" s="154"/>
      <c r="F739" s="154">
        <v>48</v>
      </c>
      <c r="G739" s="154"/>
      <c r="H739" s="154"/>
      <c r="I739" s="154"/>
      <c r="J739" s="154"/>
      <c r="K739" s="154"/>
      <c r="L739" s="144"/>
      <c r="M739" s="237"/>
      <c r="N739" s="129"/>
      <c r="O739" s="238"/>
      <c r="P739" s="67">
        <f>IF(F739=0,"",F739/E738)</f>
        <v>0.8571428571428571</v>
      </c>
      <c r="Q739" s="68">
        <v>61</v>
      </c>
      <c r="R739" s="245">
        <f t="shared" si="71"/>
        <v>0.9242424242424242</v>
      </c>
      <c r="S739" s="245">
        <f t="shared" si="72"/>
        <v>7.5757575757575801E-2</v>
      </c>
    </row>
    <row r="740" spans="1:20" ht="15.75" customHeight="1" x14ac:dyDescent="0.25">
      <c r="A740" s="58">
        <v>2301</v>
      </c>
      <c r="B740" s="154"/>
      <c r="C740" s="154"/>
      <c r="D740" s="154"/>
      <c r="E740" s="154"/>
      <c r="F740" s="154"/>
      <c r="G740" s="154">
        <v>48</v>
      </c>
      <c r="H740" s="154"/>
      <c r="I740" s="154"/>
      <c r="J740" s="154"/>
      <c r="K740" s="154"/>
      <c r="L740" s="144"/>
      <c r="M740" s="237"/>
      <c r="N740" s="129"/>
      <c r="O740" s="238"/>
      <c r="P740" s="67">
        <f>IF(G740=0,"",G740/F739)</f>
        <v>1</v>
      </c>
      <c r="Q740" s="68">
        <v>59</v>
      </c>
      <c r="R740" s="245">
        <f t="shared" si="71"/>
        <v>0.96721311475409832</v>
      </c>
      <c r="S740" s="245">
        <f t="shared" si="72"/>
        <v>3.2786885245901676E-2</v>
      </c>
    </row>
    <row r="741" spans="1:20" ht="15.75" customHeight="1" x14ac:dyDescent="0.25">
      <c r="A741" s="58">
        <v>2302</v>
      </c>
      <c r="B741" s="154"/>
      <c r="C741" s="154"/>
      <c r="D741" s="154"/>
      <c r="E741" s="154"/>
      <c r="F741" s="154"/>
      <c r="G741" s="154"/>
      <c r="H741" s="154">
        <v>43</v>
      </c>
      <c r="I741" s="154"/>
      <c r="J741" s="154"/>
      <c r="K741" s="154"/>
      <c r="L741" s="144"/>
      <c r="M741" s="237"/>
      <c r="N741" s="129"/>
      <c r="O741" s="238"/>
      <c r="P741" s="67">
        <f>IF(H741=0,"",H741/G740)</f>
        <v>0.89583333333333337</v>
      </c>
      <c r="Q741" s="68">
        <v>59</v>
      </c>
      <c r="R741" s="245">
        <f t="shared" si="71"/>
        <v>1</v>
      </c>
      <c r="S741" s="245">
        <f t="shared" si="72"/>
        <v>0</v>
      </c>
    </row>
    <row r="742" spans="1:20" ht="15.75" customHeight="1" x14ac:dyDescent="0.25">
      <c r="A742" s="58">
        <v>2401</v>
      </c>
      <c r="B742" s="154"/>
      <c r="C742" s="154"/>
      <c r="D742" s="154"/>
      <c r="E742" s="154"/>
      <c r="F742" s="154"/>
      <c r="G742" s="154"/>
      <c r="H742" s="154"/>
      <c r="I742" s="154">
        <v>43</v>
      </c>
      <c r="J742" s="154"/>
      <c r="K742" s="154"/>
      <c r="L742" s="144"/>
      <c r="M742" s="237"/>
      <c r="N742" s="129"/>
      <c r="O742" s="238"/>
      <c r="P742" s="67">
        <f>IF(I742=0,"",I742/H741)</f>
        <v>1</v>
      </c>
      <c r="Q742" s="68">
        <v>59</v>
      </c>
      <c r="R742" s="245">
        <f t="shared" si="71"/>
        <v>1</v>
      </c>
      <c r="S742" s="245">
        <f t="shared" si="72"/>
        <v>0</v>
      </c>
    </row>
    <row r="743" spans="1:20" ht="15.75" customHeight="1" x14ac:dyDescent="0.25">
      <c r="A743" s="58">
        <v>2402</v>
      </c>
      <c r="B743" s="154"/>
      <c r="C743" s="154"/>
      <c r="D743" s="154"/>
      <c r="E743" s="154"/>
      <c r="F743" s="154"/>
      <c r="G743" s="154"/>
      <c r="H743" s="154"/>
      <c r="I743" s="154"/>
      <c r="J743" s="154">
        <v>37</v>
      </c>
      <c r="K743" s="154"/>
      <c r="L743" s="144"/>
      <c r="M743" s="237"/>
      <c r="N743" s="129"/>
      <c r="O743" s="238"/>
      <c r="P743" s="71">
        <f>IF(J743=0,"",J743/I742)</f>
        <v>0.86046511627906974</v>
      </c>
      <c r="Q743" s="68">
        <v>59</v>
      </c>
      <c r="R743" s="71">
        <f t="shared" si="71"/>
        <v>1</v>
      </c>
      <c r="S743" s="71">
        <f t="shared" si="72"/>
        <v>0</v>
      </c>
    </row>
    <row r="744" spans="1:20" ht="15.75" customHeight="1" x14ac:dyDescent="0.25">
      <c r="A744" s="58">
        <v>2501</v>
      </c>
      <c r="B744" s="154"/>
      <c r="C744" s="154"/>
      <c r="D744" s="154"/>
      <c r="E744" s="154"/>
      <c r="F744" s="154"/>
      <c r="G744" s="154"/>
      <c r="H744" s="154"/>
      <c r="I744" s="154"/>
      <c r="J744" s="154"/>
      <c r="K744" s="180">
        <v>37</v>
      </c>
      <c r="L744" s="144">
        <v>20</v>
      </c>
      <c r="M744" s="237"/>
      <c r="N744" s="129"/>
      <c r="O744" s="239"/>
      <c r="P744" s="289">
        <f>IF(K744=0,"",K744/J743)</f>
        <v>1</v>
      </c>
      <c r="Q744" s="68">
        <v>59</v>
      </c>
      <c r="R744" s="71">
        <f>IF(Q744=0,"",Q744/Q743)</f>
        <v>1</v>
      </c>
      <c r="S744" s="71">
        <f t="shared" si="72"/>
        <v>0</v>
      </c>
    </row>
    <row r="745" spans="1:20" ht="15.75" customHeight="1" x14ac:dyDescent="0.25">
      <c r="A745" s="58">
        <v>2502</v>
      </c>
      <c r="B745" s="154"/>
      <c r="C745" s="154"/>
      <c r="D745" s="154"/>
      <c r="E745" s="154"/>
      <c r="F745" s="154"/>
      <c r="G745" s="154"/>
      <c r="H745" s="154"/>
      <c r="I745" s="154"/>
      <c r="J745" s="154"/>
      <c r="K745" s="154">
        <v>28</v>
      </c>
      <c r="L745" s="144">
        <v>23</v>
      </c>
      <c r="M745" s="237"/>
      <c r="N745" s="129"/>
      <c r="O745" s="239"/>
      <c r="P745" s="247"/>
      <c r="Q745" s="109">
        <v>37</v>
      </c>
      <c r="R745" s="248"/>
      <c r="S745" s="247"/>
    </row>
    <row r="746" spans="1:20" ht="15.75" customHeight="1" x14ac:dyDescent="0.25">
      <c r="A746" s="58">
        <v>2601</v>
      </c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44"/>
      <c r="M746" s="237"/>
      <c r="N746" s="129"/>
      <c r="O746" s="239"/>
      <c r="P746" s="247"/>
      <c r="Q746" s="109"/>
      <c r="R746" s="248"/>
      <c r="S746" s="247"/>
    </row>
    <row r="747" spans="1:20" ht="15.75" customHeight="1" x14ac:dyDescent="0.25">
      <c r="A747" s="58">
        <v>2602</v>
      </c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44"/>
      <c r="M747" s="237"/>
      <c r="N747" s="129"/>
      <c r="O747" s="239"/>
      <c r="P747" s="129"/>
      <c r="Q747" s="239"/>
      <c r="R747" s="124"/>
      <c r="S747" s="247"/>
    </row>
    <row r="748" spans="1:20" ht="15.75" customHeight="1" x14ac:dyDescent="0.25">
      <c r="A748" s="58">
        <v>2701</v>
      </c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44"/>
      <c r="M748" s="237"/>
      <c r="N748" s="129"/>
      <c r="O748" s="239"/>
      <c r="P748" s="197" t="s">
        <v>83</v>
      </c>
      <c r="Q748" s="82"/>
      <c r="R748" s="111">
        <f>L751</f>
        <v>43</v>
      </c>
      <c r="S748" s="199" t="s">
        <v>11</v>
      </c>
    </row>
    <row r="749" spans="1:20" ht="15.75" customHeight="1" x14ac:dyDescent="0.25">
      <c r="A749" s="58">
        <v>2702</v>
      </c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44"/>
      <c r="M749" s="237"/>
      <c r="N749" s="129"/>
      <c r="O749" s="239"/>
      <c r="P749" s="198" t="s">
        <v>85</v>
      </c>
      <c r="Q749" s="86" t="str">
        <f>IF(Q748/B735=0,"",Q748/B735)</f>
        <v/>
      </c>
      <c r="R749" s="112" t="str">
        <f>IF(Q748/R748=0,"",Q748/R748)</f>
        <v/>
      </c>
      <c r="S749" s="200" t="s">
        <v>86</v>
      </c>
    </row>
    <row r="750" spans="1:20" ht="15.75" x14ac:dyDescent="0.25">
      <c r="A750" s="58">
        <v>2801</v>
      </c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44"/>
      <c r="M750" s="240"/>
      <c r="N750" s="241"/>
      <c r="O750" s="242"/>
      <c r="P750" s="90"/>
      <c r="Q750" s="91"/>
      <c r="R750" s="91"/>
      <c r="S750" s="113"/>
    </row>
    <row r="751" spans="1:20" ht="18" x14ac:dyDescent="0.25">
      <c r="A751" s="28"/>
      <c r="B751" s="297" t="s">
        <v>111</v>
      </c>
      <c r="C751" s="297"/>
      <c r="D751" s="297"/>
      <c r="E751" s="297"/>
      <c r="F751" s="297"/>
      <c r="G751" s="297"/>
      <c r="H751" s="297"/>
      <c r="I751" s="297"/>
      <c r="J751" s="297"/>
      <c r="K751" s="297"/>
      <c r="L751" s="93">
        <f>SUM(L735:L747)</f>
        <v>43</v>
      </c>
      <c r="M751" s="94">
        <f>L744/B735</f>
        <v>0.18867924528301888</v>
      </c>
      <c r="N751" s="94">
        <f>IF(L751=0,"",L751/B735)</f>
        <v>0.40566037735849059</v>
      </c>
      <c r="O751" s="94">
        <f>N751-M751</f>
        <v>0.21698113207547171</v>
      </c>
      <c r="P751" s="3"/>
      <c r="Q751" s="29"/>
      <c r="R751" s="22"/>
      <c r="S751" s="3"/>
    </row>
    <row r="752" spans="1:20" ht="12.75" customHeight="1" x14ac:dyDescent="0.2"/>
    <row r="753" spans="1:20" ht="12.75" customHeight="1" x14ac:dyDescent="0.2"/>
    <row r="754" spans="1:20" ht="26.25" x14ac:dyDescent="0.4">
      <c r="A754" s="231"/>
      <c r="B754" s="307" t="s">
        <v>99</v>
      </c>
      <c r="C754" s="307"/>
      <c r="D754" s="307"/>
      <c r="E754" s="307"/>
      <c r="F754" s="307"/>
      <c r="G754" s="307"/>
      <c r="H754" s="307"/>
      <c r="I754" s="307"/>
      <c r="J754" s="307"/>
      <c r="K754" s="307"/>
      <c r="L754" s="256" t="s">
        <v>121</v>
      </c>
      <c r="M754" s="57"/>
      <c r="N754" s="29"/>
      <c r="O754" s="3"/>
      <c r="P754" s="29"/>
      <c r="Q754" s="29"/>
      <c r="R754" s="29"/>
    </row>
    <row r="755" spans="1:20" ht="20.25" x14ac:dyDescent="0.2">
      <c r="A755" s="319" t="s">
        <v>10</v>
      </c>
      <c r="B755" s="340" t="s">
        <v>100</v>
      </c>
      <c r="C755" s="341"/>
      <c r="D755" s="341"/>
      <c r="E755" s="341"/>
      <c r="F755" s="341"/>
      <c r="G755" s="341"/>
      <c r="H755" s="341"/>
      <c r="I755" s="341"/>
      <c r="J755" s="341"/>
      <c r="K755" s="342"/>
      <c r="L755" s="338" t="s">
        <v>11</v>
      </c>
      <c r="M755" s="330" t="s">
        <v>3</v>
      </c>
      <c r="N755" s="330" t="s">
        <v>4</v>
      </c>
      <c r="O755" s="330" t="s">
        <v>5</v>
      </c>
      <c r="P755" s="330" t="s">
        <v>6</v>
      </c>
      <c r="Q755" s="330" t="s">
        <v>7</v>
      </c>
      <c r="R755" s="330" t="s">
        <v>8</v>
      </c>
      <c r="S755" s="296" t="s">
        <v>101</v>
      </c>
    </row>
    <row r="756" spans="1:20" ht="15.75" x14ac:dyDescent="0.25">
      <c r="A756" s="320"/>
      <c r="B756" s="58" t="s">
        <v>102</v>
      </c>
      <c r="C756" s="58" t="s">
        <v>103</v>
      </c>
      <c r="D756" s="58" t="s">
        <v>104</v>
      </c>
      <c r="E756" s="58" t="s">
        <v>105</v>
      </c>
      <c r="F756" s="58" t="s">
        <v>106</v>
      </c>
      <c r="G756" s="58" t="s">
        <v>107</v>
      </c>
      <c r="H756" s="58" t="s">
        <v>108</v>
      </c>
      <c r="I756" s="58" t="s">
        <v>109</v>
      </c>
      <c r="J756" s="58" t="s">
        <v>110</v>
      </c>
      <c r="K756" s="58" t="s">
        <v>135</v>
      </c>
      <c r="L756" s="339"/>
      <c r="M756" s="331"/>
      <c r="N756" s="331"/>
      <c r="O756" s="331"/>
      <c r="P756" s="331"/>
      <c r="Q756" s="331"/>
      <c r="R756" s="331"/>
      <c r="S756" s="295"/>
    </row>
    <row r="757" spans="1:20" ht="15.75" x14ac:dyDescent="0.25">
      <c r="A757" s="58">
        <v>2101</v>
      </c>
      <c r="B757" s="154">
        <v>114</v>
      </c>
      <c r="C757" s="154"/>
      <c r="D757" s="154"/>
      <c r="E757" s="154"/>
      <c r="F757" s="154"/>
      <c r="G757" s="154"/>
      <c r="H757" s="154"/>
      <c r="I757" s="154"/>
      <c r="J757" s="154"/>
      <c r="K757" s="154"/>
      <c r="L757" s="144"/>
      <c r="M757" s="275"/>
      <c r="N757" s="261"/>
      <c r="O757" s="83"/>
      <c r="P757" s="243"/>
      <c r="Q757" s="63">
        <f>B757</f>
        <v>114</v>
      </c>
      <c r="R757" s="244"/>
      <c r="S757" s="243"/>
    </row>
    <row r="758" spans="1:20" ht="15.75" x14ac:dyDescent="0.25">
      <c r="A758" s="58">
        <v>2102</v>
      </c>
      <c r="B758" s="154"/>
      <c r="C758" s="154">
        <v>93</v>
      </c>
      <c r="D758" s="154"/>
      <c r="E758" s="154"/>
      <c r="F758" s="154"/>
      <c r="G758" s="154"/>
      <c r="H758" s="154"/>
      <c r="I758" s="154"/>
      <c r="J758" s="154"/>
      <c r="K758" s="154"/>
      <c r="L758" s="144"/>
      <c r="M758" s="276"/>
      <c r="N758" s="130"/>
      <c r="O758" s="262"/>
      <c r="P758" s="67">
        <f>IF(C758=0,"",C758/B757)</f>
        <v>0.81578947368421051</v>
      </c>
      <c r="Q758" s="68">
        <v>93</v>
      </c>
      <c r="R758" s="245">
        <f t="shared" ref="R758:R765" si="73">IF(Q758=0,"",Q758/Q757)</f>
        <v>0.81578947368421051</v>
      </c>
      <c r="S758" s="245">
        <f t="shared" ref="S758:S765" si="74">IF(Q758=0,"",100%-R758)</f>
        <v>0.18421052631578949</v>
      </c>
    </row>
    <row r="759" spans="1:20" ht="15.75" x14ac:dyDescent="0.25">
      <c r="A759" s="58">
        <v>2201</v>
      </c>
      <c r="B759" s="154"/>
      <c r="C759" s="154"/>
      <c r="D759" s="154">
        <v>68</v>
      </c>
      <c r="E759" s="154"/>
      <c r="F759" s="154"/>
      <c r="G759" s="154"/>
      <c r="H759" s="154"/>
      <c r="I759" s="154"/>
      <c r="J759" s="154"/>
      <c r="K759" s="154"/>
      <c r="L759" s="144"/>
      <c r="M759" s="276"/>
      <c r="N759" s="130"/>
      <c r="O759" s="262"/>
      <c r="P759" s="67">
        <f>IF(D759=0,"",D759/C758)</f>
        <v>0.73118279569892475</v>
      </c>
      <c r="Q759" s="68">
        <v>87</v>
      </c>
      <c r="R759" s="245">
        <f t="shared" si="73"/>
        <v>0.93548387096774188</v>
      </c>
      <c r="S759" s="245">
        <f t="shared" si="74"/>
        <v>6.4516129032258118E-2</v>
      </c>
      <c r="T759" s="8">
        <f>Q759/Q757</f>
        <v>0.76315789473684215</v>
      </c>
    </row>
    <row r="760" spans="1:20" ht="15.75" x14ac:dyDescent="0.25">
      <c r="A760" s="58">
        <v>2202</v>
      </c>
      <c r="B760" s="154"/>
      <c r="C760" s="154"/>
      <c r="D760" s="154"/>
      <c r="E760" s="154">
        <v>52</v>
      </c>
      <c r="F760" s="154"/>
      <c r="G760" s="154"/>
      <c r="H760" s="154"/>
      <c r="I760" s="154"/>
      <c r="J760" s="154"/>
      <c r="K760" s="154"/>
      <c r="L760" s="144"/>
      <c r="M760" s="276"/>
      <c r="N760" s="130"/>
      <c r="O760" s="262"/>
      <c r="P760" s="67">
        <f>IF(E760=0,"",E760/D759)</f>
        <v>0.76470588235294112</v>
      </c>
      <c r="Q760" s="68">
        <v>80</v>
      </c>
      <c r="R760" s="245">
        <f t="shared" si="73"/>
        <v>0.91954022988505746</v>
      </c>
      <c r="S760" s="245">
        <f t="shared" si="74"/>
        <v>8.0459770114942541E-2</v>
      </c>
    </row>
    <row r="761" spans="1:20" ht="15.75" x14ac:dyDescent="0.25">
      <c r="A761" s="58">
        <v>2301</v>
      </c>
      <c r="B761" s="154"/>
      <c r="C761" s="154"/>
      <c r="D761" s="154"/>
      <c r="E761" s="154"/>
      <c r="F761" s="154">
        <v>48</v>
      </c>
      <c r="G761" s="154"/>
      <c r="H761" s="154"/>
      <c r="I761" s="154"/>
      <c r="J761" s="154"/>
      <c r="K761" s="154"/>
      <c r="L761" s="144"/>
      <c r="M761" s="276"/>
      <c r="N761" s="130"/>
      <c r="O761" s="262"/>
      <c r="P761" s="67">
        <f>IF(F761=0,"",F761/E760)</f>
        <v>0.92307692307692313</v>
      </c>
      <c r="Q761" s="68">
        <v>75</v>
      </c>
      <c r="R761" s="245">
        <f t="shared" si="73"/>
        <v>0.9375</v>
      </c>
      <c r="S761" s="245">
        <f t="shared" si="74"/>
        <v>6.25E-2</v>
      </c>
    </row>
    <row r="762" spans="1:20" ht="15.75" x14ac:dyDescent="0.25">
      <c r="A762" s="58">
        <v>2302</v>
      </c>
      <c r="B762" s="154"/>
      <c r="C762" s="154"/>
      <c r="D762" s="154"/>
      <c r="E762" s="154"/>
      <c r="F762" s="154"/>
      <c r="G762" s="154">
        <v>45</v>
      </c>
      <c r="H762" s="154"/>
      <c r="I762" s="154"/>
      <c r="J762" s="154"/>
      <c r="K762" s="154"/>
      <c r="L762" s="144"/>
      <c r="M762" s="276"/>
      <c r="N762" s="130"/>
      <c r="O762" s="262"/>
      <c r="P762" s="67">
        <f>IF(G762=0,"",G762/F761)</f>
        <v>0.9375</v>
      </c>
      <c r="Q762" s="68">
        <v>74</v>
      </c>
      <c r="R762" s="245">
        <f t="shared" si="73"/>
        <v>0.98666666666666669</v>
      </c>
      <c r="S762" s="245">
        <f t="shared" si="74"/>
        <v>1.3333333333333308E-2</v>
      </c>
    </row>
    <row r="763" spans="1:20" ht="15.75" x14ac:dyDescent="0.25">
      <c r="A763" s="58">
        <v>2401</v>
      </c>
      <c r="B763" s="154"/>
      <c r="C763" s="154"/>
      <c r="D763" s="154"/>
      <c r="E763" s="154"/>
      <c r="F763" s="154"/>
      <c r="G763" s="154"/>
      <c r="H763" s="154">
        <v>45</v>
      </c>
      <c r="I763" s="154"/>
      <c r="J763" s="154"/>
      <c r="K763" s="154"/>
      <c r="L763" s="144"/>
      <c r="M763" s="276"/>
      <c r="N763" s="130"/>
      <c r="O763" s="262"/>
      <c r="P763" s="67">
        <f>IF(H763=0,"",H763/G762)</f>
        <v>1</v>
      </c>
      <c r="Q763" s="68">
        <v>72</v>
      </c>
      <c r="R763" s="245">
        <f t="shared" si="73"/>
        <v>0.97297297297297303</v>
      </c>
      <c r="S763" s="245">
        <f t="shared" si="74"/>
        <v>2.7027027027026973E-2</v>
      </c>
    </row>
    <row r="764" spans="1:20" ht="15.75" x14ac:dyDescent="0.25">
      <c r="A764" s="58">
        <v>2402</v>
      </c>
      <c r="B764" s="154"/>
      <c r="C764" s="154"/>
      <c r="D764" s="154"/>
      <c r="E764" s="154"/>
      <c r="F764" s="154"/>
      <c r="G764" s="154"/>
      <c r="H764" s="154"/>
      <c r="I764" s="154">
        <v>45</v>
      </c>
      <c r="J764" s="154"/>
      <c r="K764" s="154"/>
      <c r="L764" s="144"/>
      <c r="M764" s="276"/>
      <c r="N764" s="130"/>
      <c r="O764" s="262"/>
      <c r="P764" s="67">
        <f>IF(I764=0,"",I764/H763)</f>
        <v>1</v>
      </c>
      <c r="Q764" s="68">
        <v>69</v>
      </c>
      <c r="R764" s="245">
        <f t="shared" si="73"/>
        <v>0.95833333333333337</v>
      </c>
      <c r="S764" s="245">
        <f t="shared" si="74"/>
        <v>4.166666666666663E-2</v>
      </c>
    </row>
    <row r="765" spans="1:20" ht="15.75" x14ac:dyDescent="0.25">
      <c r="A765" s="58">
        <v>2501</v>
      </c>
      <c r="B765" s="154"/>
      <c r="C765" s="154"/>
      <c r="D765" s="154"/>
      <c r="E765" s="154"/>
      <c r="F765" s="154"/>
      <c r="G765" s="154"/>
      <c r="H765" s="154"/>
      <c r="I765" s="154"/>
      <c r="J765" s="154">
        <v>44</v>
      </c>
      <c r="K765" s="154"/>
      <c r="L765" s="144"/>
      <c r="M765" s="276"/>
      <c r="N765" s="130"/>
      <c r="O765" s="262"/>
      <c r="P765" s="71">
        <f>IF(J765=0,"",J765/I764)</f>
        <v>0.97777777777777775</v>
      </c>
      <c r="Q765" s="68">
        <v>66</v>
      </c>
      <c r="R765" s="71">
        <f t="shared" si="73"/>
        <v>0.95652173913043481</v>
      </c>
      <c r="S765" s="71">
        <f t="shared" si="74"/>
        <v>4.3478260869565188E-2</v>
      </c>
    </row>
    <row r="766" spans="1:20" ht="15.75" x14ac:dyDescent="0.25">
      <c r="A766" s="58">
        <v>2502</v>
      </c>
      <c r="B766" s="154"/>
      <c r="C766" s="154"/>
      <c r="D766" s="154"/>
      <c r="E766" s="154"/>
      <c r="F766" s="154"/>
      <c r="G766" s="154"/>
      <c r="H766" s="154"/>
      <c r="I766" s="154"/>
      <c r="J766" s="154"/>
      <c r="K766" s="154">
        <v>44</v>
      </c>
      <c r="L766" s="144">
        <v>32</v>
      </c>
      <c r="M766" s="276"/>
      <c r="N766" s="130"/>
      <c r="O766" s="263"/>
      <c r="P766" s="71">
        <f>K766/J765</f>
        <v>1</v>
      </c>
      <c r="Q766" s="68">
        <v>64</v>
      </c>
      <c r="R766" s="71">
        <f>IF(Q766=0,"",Q766/Q765)</f>
        <v>0.96969696969696972</v>
      </c>
      <c r="S766" s="71">
        <f t="shared" ref="S766" si="75">IF(Q766=0,"",100%-R766)</f>
        <v>3.0303030303030276E-2</v>
      </c>
    </row>
    <row r="767" spans="1:20" ht="15.75" x14ac:dyDescent="0.25">
      <c r="A767" s="58">
        <v>2601</v>
      </c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44"/>
      <c r="M767" s="276"/>
      <c r="N767" s="130"/>
      <c r="O767" s="263"/>
      <c r="P767" s="247"/>
      <c r="Q767" s="109"/>
      <c r="R767" s="248"/>
      <c r="S767" s="247"/>
    </row>
    <row r="768" spans="1:20" ht="15.75" x14ac:dyDescent="0.25">
      <c r="A768" s="58">
        <v>2602</v>
      </c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44"/>
      <c r="M768" s="276"/>
      <c r="N768" s="130"/>
      <c r="O768" s="263"/>
      <c r="P768" s="247"/>
      <c r="Q768" s="109"/>
      <c r="R768" s="248"/>
      <c r="S768" s="247"/>
    </row>
    <row r="769" spans="1:23" ht="15.75" x14ac:dyDescent="0.25">
      <c r="A769" s="58">
        <v>2701</v>
      </c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44"/>
      <c r="M769" s="276"/>
      <c r="N769" s="130"/>
      <c r="O769" s="263"/>
      <c r="P769" s="129"/>
      <c r="Q769" s="239"/>
      <c r="R769" s="124"/>
      <c r="S769" s="247"/>
    </row>
    <row r="770" spans="1:23" ht="15.75" x14ac:dyDescent="0.25">
      <c r="A770" s="58">
        <v>2702</v>
      </c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44"/>
      <c r="M770" s="276"/>
      <c r="N770" s="130"/>
      <c r="O770" s="263"/>
      <c r="P770" s="197" t="s">
        <v>83</v>
      </c>
      <c r="Q770" s="82"/>
      <c r="R770" s="111">
        <f>IF(SUM(L763:L766)=0,"",SUM(L763:L766))</f>
        <v>32</v>
      </c>
      <c r="S770" s="199" t="s">
        <v>11</v>
      </c>
    </row>
    <row r="771" spans="1:23" ht="15.75" x14ac:dyDescent="0.25">
      <c r="A771" s="58">
        <v>2801</v>
      </c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44"/>
      <c r="M771" s="276"/>
      <c r="N771" s="130"/>
      <c r="O771" s="263"/>
      <c r="P771" s="198" t="s">
        <v>85</v>
      </c>
      <c r="Q771" s="86" t="str">
        <f>IF(Q770/B757=0,"",Q770/B757)</f>
        <v/>
      </c>
      <c r="R771" s="112" t="str">
        <f>IF(Q770/R770=0,"",Q770/R770)</f>
        <v/>
      </c>
      <c r="S771" s="200" t="s">
        <v>86</v>
      </c>
    </row>
    <row r="772" spans="1:23" ht="15.75" x14ac:dyDescent="0.25">
      <c r="A772" s="58">
        <v>2802</v>
      </c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44"/>
      <c r="M772" s="277"/>
      <c r="N772" s="264"/>
      <c r="O772" s="265"/>
      <c r="P772" s="90"/>
      <c r="Q772" s="91"/>
      <c r="R772" s="91"/>
      <c r="S772" s="113"/>
      <c r="W772" s="169">
        <f>AVERAGE(T759,T781)</f>
        <v>0.77046783625730997</v>
      </c>
    </row>
    <row r="773" spans="1:23" ht="18" x14ac:dyDescent="0.25">
      <c r="A773" s="28"/>
      <c r="B773" s="297" t="s">
        <v>111</v>
      </c>
      <c r="C773" s="297"/>
      <c r="D773" s="297"/>
      <c r="E773" s="297"/>
      <c r="F773" s="297"/>
      <c r="G773" s="297"/>
      <c r="H773" s="297"/>
      <c r="I773" s="297"/>
      <c r="J773" s="297"/>
      <c r="K773" s="297"/>
      <c r="L773" s="93">
        <f>SUM(L757:L769)</f>
        <v>32</v>
      </c>
      <c r="M773" s="94">
        <f>L766/B757</f>
        <v>0.2807017543859649</v>
      </c>
      <c r="N773" s="94">
        <f>IF(L773=0,"",L773/B757)</f>
        <v>0.2807017543859649</v>
      </c>
      <c r="O773" s="94">
        <f>N773-M773</f>
        <v>0</v>
      </c>
      <c r="P773" s="3"/>
      <c r="Q773" s="29"/>
      <c r="R773" s="22"/>
      <c r="S773" s="3"/>
    </row>
    <row r="774" spans="1:23" ht="12.75" customHeight="1" x14ac:dyDescent="0.2"/>
    <row r="775" spans="1:23" ht="12.75" customHeight="1" x14ac:dyDescent="0.2"/>
    <row r="776" spans="1:23" ht="26.25" x14ac:dyDescent="0.4">
      <c r="A776" s="231"/>
      <c r="B776" s="307" t="s">
        <v>99</v>
      </c>
      <c r="C776" s="307"/>
      <c r="D776" s="307"/>
      <c r="E776" s="307"/>
      <c r="F776" s="307"/>
      <c r="G776" s="307"/>
      <c r="H776" s="307"/>
      <c r="I776" s="307"/>
      <c r="J776" s="307"/>
      <c r="K776" s="307"/>
      <c r="L776" s="256" t="s">
        <v>122</v>
      </c>
      <c r="M776" s="57"/>
      <c r="N776" s="29"/>
      <c r="O776" s="3"/>
      <c r="P776" s="29"/>
      <c r="Q776" s="29"/>
      <c r="R776" s="29"/>
      <c r="S776" s="120"/>
      <c r="T776" s="120"/>
    </row>
    <row r="777" spans="1:23" ht="20.25" x14ac:dyDescent="0.2">
      <c r="A777" s="319" t="s">
        <v>10</v>
      </c>
      <c r="B777" s="340" t="s">
        <v>100</v>
      </c>
      <c r="C777" s="341"/>
      <c r="D777" s="341"/>
      <c r="E777" s="341"/>
      <c r="F777" s="341"/>
      <c r="G777" s="341"/>
      <c r="H777" s="341"/>
      <c r="I777" s="341"/>
      <c r="J777" s="341"/>
      <c r="K777" s="342"/>
      <c r="L777" s="338" t="s">
        <v>11</v>
      </c>
      <c r="M777" s="330" t="s">
        <v>3</v>
      </c>
      <c r="N777" s="330" t="s">
        <v>4</v>
      </c>
      <c r="O777" s="330" t="s">
        <v>5</v>
      </c>
      <c r="P777" s="330" t="s">
        <v>6</v>
      </c>
      <c r="Q777" s="330" t="s">
        <v>7</v>
      </c>
      <c r="R777" s="330" t="s">
        <v>8</v>
      </c>
      <c r="S777" s="296" t="s">
        <v>101</v>
      </c>
      <c r="T777" s="120"/>
    </row>
    <row r="778" spans="1:23" ht="15.75" x14ac:dyDescent="0.25">
      <c r="A778" s="320"/>
      <c r="B778" s="58" t="s">
        <v>102</v>
      </c>
      <c r="C778" s="58" t="s">
        <v>103</v>
      </c>
      <c r="D778" s="58" t="s">
        <v>104</v>
      </c>
      <c r="E778" s="58" t="s">
        <v>105</v>
      </c>
      <c r="F778" s="58" t="s">
        <v>106</v>
      </c>
      <c r="G778" s="58" t="s">
        <v>107</v>
      </c>
      <c r="H778" s="58" t="s">
        <v>108</v>
      </c>
      <c r="I778" s="58" t="s">
        <v>109</v>
      </c>
      <c r="J778" s="58" t="s">
        <v>110</v>
      </c>
      <c r="K778" s="58" t="s">
        <v>135</v>
      </c>
      <c r="L778" s="339"/>
      <c r="M778" s="331"/>
      <c r="N778" s="331"/>
      <c r="O778" s="331"/>
      <c r="P778" s="331"/>
      <c r="Q778" s="331"/>
      <c r="R778" s="331"/>
      <c r="S778" s="295"/>
      <c r="T778" s="120"/>
    </row>
    <row r="779" spans="1:23" ht="15.75" customHeight="1" x14ac:dyDescent="0.25">
      <c r="A779" s="58">
        <v>2102</v>
      </c>
      <c r="B779" s="154">
        <v>81</v>
      </c>
      <c r="C779" s="154"/>
      <c r="D779" s="154"/>
      <c r="E779" s="154"/>
      <c r="F779" s="154"/>
      <c r="G779" s="154"/>
      <c r="H779" s="154"/>
      <c r="I779" s="154"/>
      <c r="J779" s="154"/>
      <c r="K779" s="154"/>
      <c r="L779" s="144"/>
      <c r="M779" s="234"/>
      <c r="N779" s="235"/>
      <c r="O779" s="236"/>
      <c r="P779" s="243"/>
      <c r="Q779" s="63">
        <f>B779</f>
        <v>81</v>
      </c>
      <c r="R779" s="244"/>
      <c r="S779" s="243"/>
      <c r="T779" s="120"/>
    </row>
    <row r="780" spans="1:23" ht="15.75" customHeight="1" x14ac:dyDescent="0.25">
      <c r="A780" s="58">
        <v>2201</v>
      </c>
      <c r="B780" s="154"/>
      <c r="C780" s="154">
        <v>70</v>
      </c>
      <c r="D780" s="154"/>
      <c r="E780" s="154"/>
      <c r="F780" s="154"/>
      <c r="G780" s="154"/>
      <c r="H780" s="154"/>
      <c r="I780" s="154"/>
      <c r="J780" s="154"/>
      <c r="K780" s="154"/>
      <c r="L780" s="144"/>
      <c r="M780" s="237"/>
      <c r="N780" s="129"/>
      <c r="O780" s="238"/>
      <c r="P780" s="67">
        <f>IF(C780=0,"",C780/B779)</f>
        <v>0.86419753086419748</v>
      </c>
      <c r="Q780" s="68">
        <v>72</v>
      </c>
      <c r="R780" s="245">
        <f t="shared" ref="R780:R787" si="76">IF(Q780=0,"",Q780/Q779)</f>
        <v>0.88888888888888884</v>
      </c>
      <c r="S780" s="245">
        <f t="shared" ref="S780:S787" si="77">IF(Q780=0,"",100%-R780)</f>
        <v>0.11111111111111116</v>
      </c>
      <c r="T780" s="120"/>
    </row>
    <row r="781" spans="1:23" ht="15.75" customHeight="1" x14ac:dyDescent="0.25">
      <c r="A781" s="58">
        <v>2202</v>
      </c>
      <c r="B781" s="154"/>
      <c r="C781" s="154"/>
      <c r="D781" s="154">
        <v>55</v>
      </c>
      <c r="E781" s="154"/>
      <c r="F781" s="154"/>
      <c r="G781" s="154"/>
      <c r="H781" s="154"/>
      <c r="I781" s="154"/>
      <c r="J781" s="154"/>
      <c r="K781" s="154"/>
      <c r="L781" s="144"/>
      <c r="M781" s="237"/>
      <c r="N781" s="129"/>
      <c r="O781" s="238"/>
      <c r="P781" s="67">
        <f>IF(D781=0,"",D781/C780)</f>
        <v>0.7857142857142857</v>
      </c>
      <c r="Q781" s="68">
        <v>63</v>
      </c>
      <c r="R781" s="245">
        <f t="shared" si="76"/>
        <v>0.875</v>
      </c>
      <c r="S781" s="245">
        <f t="shared" si="77"/>
        <v>0.125</v>
      </c>
      <c r="T781" s="8">
        <f>Q781/Q779</f>
        <v>0.77777777777777779</v>
      </c>
    </row>
    <row r="782" spans="1:23" ht="15.75" customHeight="1" x14ac:dyDescent="0.25">
      <c r="A782" s="58">
        <v>2301</v>
      </c>
      <c r="B782" s="154"/>
      <c r="C782" s="154"/>
      <c r="D782" s="154"/>
      <c r="E782" s="154">
        <v>52</v>
      </c>
      <c r="F782" s="154"/>
      <c r="G782" s="154"/>
      <c r="H782" s="154"/>
      <c r="I782" s="154"/>
      <c r="J782" s="154"/>
      <c r="K782" s="154"/>
      <c r="L782" s="144"/>
      <c r="M782" s="237"/>
      <c r="N782" s="129"/>
      <c r="O782" s="238"/>
      <c r="P782" s="67">
        <f>IF(E782=0,"",E782/D781)</f>
        <v>0.94545454545454544</v>
      </c>
      <c r="Q782" s="68">
        <v>60</v>
      </c>
      <c r="R782" s="245">
        <f t="shared" si="76"/>
        <v>0.95238095238095233</v>
      </c>
      <c r="S782" s="245">
        <f t="shared" si="77"/>
        <v>4.7619047619047672E-2</v>
      </c>
      <c r="T782" s="120"/>
    </row>
    <row r="783" spans="1:23" ht="15.75" customHeight="1" x14ac:dyDescent="0.25">
      <c r="A783" s="58">
        <v>2302</v>
      </c>
      <c r="B783" s="154"/>
      <c r="C783" s="154"/>
      <c r="D783" s="154"/>
      <c r="E783" s="154"/>
      <c r="F783" s="154">
        <v>50</v>
      </c>
      <c r="G783" s="154"/>
      <c r="H783" s="154"/>
      <c r="I783" s="154"/>
      <c r="J783" s="154"/>
      <c r="K783" s="154"/>
      <c r="L783" s="144"/>
      <c r="M783" s="237"/>
      <c r="N783" s="129"/>
      <c r="O783" s="238"/>
      <c r="P783" s="67">
        <f>IF(F783=0,"",F783/E782)</f>
        <v>0.96153846153846156</v>
      </c>
      <c r="Q783" s="68">
        <v>58</v>
      </c>
      <c r="R783" s="245">
        <f t="shared" si="76"/>
        <v>0.96666666666666667</v>
      </c>
      <c r="S783" s="245">
        <f t="shared" si="77"/>
        <v>3.3333333333333326E-2</v>
      </c>
      <c r="T783" s="120"/>
    </row>
    <row r="784" spans="1:23" ht="15.75" customHeight="1" x14ac:dyDescent="0.25">
      <c r="A784" s="58">
        <v>2401</v>
      </c>
      <c r="B784" s="154"/>
      <c r="C784" s="154"/>
      <c r="D784" s="154"/>
      <c r="E784" s="154"/>
      <c r="F784" s="154"/>
      <c r="G784" s="154">
        <v>50</v>
      </c>
      <c r="H784" s="154"/>
      <c r="I784" s="154"/>
      <c r="J784" s="154"/>
      <c r="K784" s="154"/>
      <c r="L784" s="144"/>
      <c r="M784" s="237"/>
      <c r="N784" s="129"/>
      <c r="O784" s="238"/>
      <c r="P784" s="67">
        <f>IF(G784=0,"",G784/F783)</f>
        <v>1</v>
      </c>
      <c r="Q784" s="68">
        <v>57</v>
      </c>
      <c r="R784" s="245">
        <f t="shared" si="76"/>
        <v>0.98275862068965514</v>
      </c>
      <c r="S784" s="245">
        <f t="shared" si="77"/>
        <v>1.7241379310344862E-2</v>
      </c>
      <c r="T784" s="120"/>
    </row>
    <row r="785" spans="1:20" ht="15.75" customHeight="1" x14ac:dyDescent="0.25">
      <c r="A785" s="58">
        <v>2402</v>
      </c>
      <c r="B785" s="154"/>
      <c r="C785" s="154"/>
      <c r="D785" s="154"/>
      <c r="E785" s="154"/>
      <c r="F785" s="154"/>
      <c r="G785" s="154"/>
      <c r="H785" s="154">
        <v>48</v>
      </c>
      <c r="I785" s="154"/>
      <c r="J785" s="154"/>
      <c r="K785" s="154"/>
      <c r="L785" s="144"/>
      <c r="M785" s="237"/>
      <c r="N785" s="129"/>
      <c r="O785" s="238"/>
      <c r="P785" s="67">
        <f>IF(H785=0,"",H785/G784)</f>
        <v>0.96</v>
      </c>
      <c r="Q785" s="68">
        <v>57</v>
      </c>
      <c r="R785" s="245">
        <f t="shared" si="76"/>
        <v>1</v>
      </c>
      <c r="S785" s="245">
        <f t="shared" si="77"/>
        <v>0</v>
      </c>
      <c r="T785" s="120"/>
    </row>
    <row r="786" spans="1:20" ht="15.75" customHeight="1" x14ac:dyDescent="0.25">
      <c r="A786" s="58">
        <v>2501</v>
      </c>
      <c r="B786" s="154"/>
      <c r="C786" s="154"/>
      <c r="D786" s="154"/>
      <c r="E786" s="154"/>
      <c r="F786" s="154"/>
      <c r="G786" s="154"/>
      <c r="H786" s="154"/>
      <c r="I786" s="180">
        <v>48</v>
      </c>
      <c r="J786" s="154"/>
      <c r="K786" s="154"/>
      <c r="L786" s="144"/>
      <c r="M786" s="237"/>
      <c r="N786" s="129"/>
      <c r="O786" s="238"/>
      <c r="P786" s="287">
        <f>IF(I786=0,"",I786/H785)</f>
        <v>1</v>
      </c>
      <c r="Q786" s="68">
        <v>57</v>
      </c>
      <c r="R786" s="245">
        <f t="shared" si="76"/>
        <v>1</v>
      </c>
      <c r="S786" s="245">
        <f t="shared" si="77"/>
        <v>0</v>
      </c>
      <c r="T786" s="120"/>
    </row>
    <row r="787" spans="1:20" ht="15.75" customHeight="1" x14ac:dyDescent="0.25">
      <c r="A787" s="58">
        <v>2502</v>
      </c>
      <c r="B787" s="154"/>
      <c r="C787" s="154"/>
      <c r="D787" s="154"/>
      <c r="E787" s="154"/>
      <c r="F787" s="154"/>
      <c r="G787" s="154"/>
      <c r="H787" s="154"/>
      <c r="I787" s="154"/>
      <c r="J787" s="154">
        <v>44</v>
      </c>
      <c r="K787" s="154"/>
      <c r="L787" s="144"/>
      <c r="M787" s="237"/>
      <c r="N787" s="129"/>
      <c r="O787" s="238"/>
      <c r="P787" s="71">
        <f>IF(J787=0,"",J787/I786)</f>
        <v>0.91666666666666663</v>
      </c>
      <c r="Q787" s="68">
        <v>52</v>
      </c>
      <c r="R787" s="71">
        <f t="shared" si="76"/>
        <v>0.91228070175438591</v>
      </c>
      <c r="S787" s="71">
        <f t="shared" si="77"/>
        <v>8.7719298245614086E-2</v>
      </c>
      <c r="T787" s="120"/>
    </row>
    <row r="788" spans="1:20" ht="15.75" customHeight="1" x14ac:dyDescent="0.25">
      <c r="A788" s="58">
        <v>2601</v>
      </c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44"/>
      <c r="M788" s="237"/>
      <c r="N788" s="129"/>
      <c r="O788" s="239"/>
      <c r="P788" s="71" t="str">
        <f>IF(J788=0,"",J788/I787)</f>
        <v/>
      </c>
      <c r="Q788" s="68"/>
      <c r="R788" s="71" t="str">
        <f t="shared" ref="R788" si="78">IF(Q788=0,"",Q788/Q787)</f>
        <v/>
      </c>
      <c r="S788" s="71" t="str">
        <f t="shared" ref="S788" si="79">IF(Q788=0,"",100%-R788)</f>
        <v/>
      </c>
      <c r="T788" s="120"/>
    </row>
    <row r="789" spans="1:20" ht="15.75" customHeight="1" x14ac:dyDescent="0.25">
      <c r="A789" s="58">
        <v>2602</v>
      </c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44"/>
      <c r="M789" s="237"/>
      <c r="N789" s="129"/>
      <c r="O789" s="239"/>
      <c r="P789" s="247"/>
      <c r="Q789" s="109"/>
      <c r="R789" s="248"/>
      <c r="S789" s="247"/>
      <c r="T789" s="120"/>
    </row>
    <row r="790" spans="1:20" ht="15.75" customHeight="1" x14ac:dyDescent="0.25">
      <c r="A790" s="58">
        <v>2701</v>
      </c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44"/>
      <c r="M790" s="237"/>
      <c r="N790" s="129"/>
      <c r="O790" s="239"/>
      <c r="P790" s="247"/>
      <c r="Q790" s="109"/>
      <c r="R790" s="248"/>
      <c r="S790" s="247"/>
      <c r="T790" s="120"/>
    </row>
    <row r="791" spans="1:20" ht="15.75" customHeight="1" x14ac:dyDescent="0.25">
      <c r="A791" s="58">
        <v>2702</v>
      </c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44"/>
      <c r="M791" s="237"/>
      <c r="N791" s="129"/>
      <c r="O791" s="239"/>
      <c r="P791" s="129"/>
      <c r="Q791" s="239"/>
      <c r="R791" s="124"/>
      <c r="S791" s="247"/>
      <c r="T791" s="120"/>
    </row>
    <row r="792" spans="1:20" ht="15.75" customHeight="1" x14ac:dyDescent="0.25">
      <c r="A792" s="58">
        <v>2801</v>
      </c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44"/>
      <c r="M792" s="237"/>
      <c r="N792" s="129"/>
      <c r="O792" s="239"/>
      <c r="P792" s="197" t="s">
        <v>83</v>
      </c>
      <c r="Q792" s="82"/>
      <c r="R792" s="111" t="str">
        <f>IF(SUM(L785:L788)=0,"",SUM(L785:L788))</f>
        <v/>
      </c>
      <c r="S792" s="199" t="s">
        <v>11</v>
      </c>
      <c r="T792" s="120"/>
    </row>
    <row r="793" spans="1:20" ht="15.75" customHeight="1" x14ac:dyDescent="0.25">
      <c r="A793" s="58">
        <v>2802</v>
      </c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44"/>
      <c r="M793" s="237"/>
      <c r="N793" s="129"/>
      <c r="O793" s="239"/>
      <c r="P793" s="198" t="s">
        <v>85</v>
      </c>
      <c r="Q793" s="86" t="str">
        <f>IF(Q792/B779=0,"",Q792/B779)</f>
        <v/>
      </c>
      <c r="R793" s="112" t="e">
        <f>IF(Q792/R792=0,"",Q792/R792)</f>
        <v>#VALUE!</v>
      </c>
      <c r="S793" s="200" t="s">
        <v>86</v>
      </c>
      <c r="T793" s="120"/>
    </row>
    <row r="794" spans="1:20" ht="15.75" customHeight="1" x14ac:dyDescent="0.25">
      <c r="A794" s="58">
        <v>2901</v>
      </c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44"/>
      <c r="M794" s="240"/>
      <c r="N794" s="241"/>
      <c r="O794" s="242"/>
      <c r="P794" s="90"/>
      <c r="Q794" s="91"/>
      <c r="R794" s="91"/>
      <c r="S794" s="113"/>
      <c r="T794" s="120"/>
    </row>
    <row r="795" spans="1:20" ht="18" x14ac:dyDescent="0.25">
      <c r="A795" s="28"/>
      <c r="B795" s="297" t="s">
        <v>111</v>
      </c>
      <c r="C795" s="297"/>
      <c r="D795" s="297"/>
      <c r="E795" s="297"/>
      <c r="F795" s="297"/>
      <c r="G795" s="297"/>
      <c r="H795" s="297"/>
      <c r="I795" s="297"/>
      <c r="J795" s="297"/>
      <c r="K795" s="297"/>
      <c r="L795" s="93">
        <f>SUM(L779:L791)</f>
        <v>0</v>
      </c>
      <c r="M795" s="94" t="str">
        <f>IF(L787=0,"",L787/B779)</f>
        <v/>
      </c>
      <c r="N795" s="94" t="str">
        <f>IF(L795=0,"",L795/B779)</f>
        <v/>
      </c>
      <c r="O795" s="94" t="str">
        <f>IF(L787=0,"",N795-M795)</f>
        <v/>
      </c>
      <c r="P795" s="3"/>
      <c r="Q795" s="29"/>
      <c r="R795" s="22"/>
      <c r="S795" s="3"/>
      <c r="T795" s="120"/>
    </row>
    <row r="796" spans="1:20" ht="12.75" customHeight="1" x14ac:dyDescent="0.2"/>
    <row r="797" spans="1:20" ht="12.75" customHeight="1" x14ac:dyDescent="0.2"/>
    <row r="798" spans="1:20" ht="26.25" x14ac:dyDescent="0.4">
      <c r="A798" s="231"/>
      <c r="B798" s="307" t="s">
        <v>99</v>
      </c>
      <c r="C798" s="307"/>
      <c r="D798" s="307"/>
      <c r="E798" s="307"/>
      <c r="F798" s="307"/>
      <c r="G798" s="307"/>
      <c r="H798" s="307"/>
      <c r="I798" s="307"/>
      <c r="J798" s="307"/>
      <c r="K798" s="307"/>
      <c r="L798" s="256" t="s">
        <v>123</v>
      </c>
      <c r="M798" s="57"/>
      <c r="N798" s="29"/>
      <c r="O798" s="3"/>
      <c r="P798" s="29"/>
      <c r="Q798" s="29"/>
      <c r="R798" s="29"/>
      <c r="S798" s="120"/>
      <c r="T798" s="120"/>
    </row>
    <row r="799" spans="1:20" ht="20.25" x14ac:dyDescent="0.2">
      <c r="A799" s="319" t="s">
        <v>10</v>
      </c>
      <c r="B799" s="340" t="s">
        <v>100</v>
      </c>
      <c r="C799" s="341"/>
      <c r="D799" s="341"/>
      <c r="E799" s="341"/>
      <c r="F799" s="341"/>
      <c r="G799" s="341"/>
      <c r="H799" s="341"/>
      <c r="I799" s="341"/>
      <c r="J799" s="341"/>
      <c r="K799" s="342"/>
      <c r="L799" s="338" t="s">
        <v>11</v>
      </c>
      <c r="M799" s="330" t="s">
        <v>3</v>
      </c>
      <c r="N799" s="330" t="s">
        <v>4</v>
      </c>
      <c r="O799" s="330" t="s">
        <v>5</v>
      </c>
      <c r="P799" s="330" t="s">
        <v>6</v>
      </c>
      <c r="Q799" s="330" t="s">
        <v>7</v>
      </c>
      <c r="R799" s="330" t="s">
        <v>8</v>
      </c>
      <c r="S799" s="296" t="s">
        <v>101</v>
      </c>
      <c r="T799" s="120"/>
    </row>
    <row r="800" spans="1:20" ht="15.75" x14ac:dyDescent="0.25">
      <c r="A800" s="320"/>
      <c r="B800" s="58" t="s">
        <v>102</v>
      </c>
      <c r="C800" s="58" t="s">
        <v>103</v>
      </c>
      <c r="D800" s="58" t="s">
        <v>104</v>
      </c>
      <c r="E800" s="58" t="s">
        <v>105</v>
      </c>
      <c r="F800" s="58" t="s">
        <v>106</v>
      </c>
      <c r="G800" s="58" t="s">
        <v>107</v>
      </c>
      <c r="H800" s="58" t="s">
        <v>108</v>
      </c>
      <c r="I800" s="58" t="s">
        <v>109</v>
      </c>
      <c r="J800" s="58" t="s">
        <v>110</v>
      </c>
      <c r="K800" s="58" t="s">
        <v>135</v>
      </c>
      <c r="L800" s="339"/>
      <c r="M800" s="331"/>
      <c r="N800" s="331"/>
      <c r="O800" s="331"/>
      <c r="P800" s="331"/>
      <c r="Q800" s="331"/>
      <c r="R800" s="331"/>
      <c r="S800" s="295"/>
      <c r="T800" s="120"/>
    </row>
    <row r="801" spans="1:20" ht="15.75" x14ac:dyDescent="0.25">
      <c r="A801" s="58">
        <v>2201</v>
      </c>
      <c r="B801" s="154">
        <v>119</v>
      </c>
      <c r="C801" s="154"/>
      <c r="D801" s="154"/>
      <c r="E801" s="154"/>
      <c r="F801" s="154"/>
      <c r="G801" s="154"/>
      <c r="H801" s="154"/>
      <c r="I801" s="154"/>
      <c r="J801" s="154"/>
      <c r="K801" s="154"/>
      <c r="L801" s="144"/>
      <c r="M801" s="275"/>
      <c r="N801" s="261"/>
      <c r="O801" s="83"/>
      <c r="P801" s="243"/>
      <c r="Q801" s="63">
        <f>B801</f>
        <v>119</v>
      </c>
      <c r="R801" s="244"/>
      <c r="S801" s="243"/>
      <c r="T801" s="120"/>
    </row>
    <row r="802" spans="1:20" ht="15.75" x14ac:dyDescent="0.25">
      <c r="A802" s="58">
        <v>2202</v>
      </c>
      <c r="B802" s="154"/>
      <c r="C802" s="154">
        <v>70</v>
      </c>
      <c r="D802" s="154"/>
      <c r="E802" s="154"/>
      <c r="F802" s="154"/>
      <c r="G802" s="154"/>
      <c r="H802" s="154"/>
      <c r="I802" s="154"/>
      <c r="J802" s="154"/>
      <c r="K802" s="154"/>
      <c r="L802" s="144"/>
      <c r="M802" s="276"/>
      <c r="N802" s="130"/>
      <c r="O802" s="262"/>
      <c r="P802" s="67">
        <f>IF(C802=0,"",C802/B801)</f>
        <v>0.58823529411764708</v>
      </c>
      <c r="Q802" s="68">
        <v>91</v>
      </c>
      <c r="R802" s="245">
        <f t="shared" ref="R802:R809" si="80">IF(Q802=0,"",Q802/Q801)</f>
        <v>0.76470588235294112</v>
      </c>
      <c r="S802" s="245">
        <f t="shared" ref="S802:S809" si="81">IF(Q802=0,"",100%-R802)</f>
        <v>0.23529411764705888</v>
      </c>
      <c r="T802" s="120"/>
    </row>
    <row r="803" spans="1:20" ht="15.75" x14ac:dyDescent="0.25">
      <c r="A803" s="58">
        <v>2301</v>
      </c>
      <c r="B803" s="154"/>
      <c r="C803" s="154"/>
      <c r="D803" s="154">
        <v>70</v>
      </c>
      <c r="E803" s="154"/>
      <c r="F803" s="154"/>
      <c r="G803" s="154"/>
      <c r="H803" s="154"/>
      <c r="I803" s="154"/>
      <c r="J803" s="154"/>
      <c r="K803" s="154"/>
      <c r="L803" s="144"/>
      <c r="M803" s="276"/>
      <c r="N803" s="130"/>
      <c r="O803" s="262"/>
      <c r="P803" s="67">
        <f>IF(D803=0,"",D803/C802)</f>
        <v>1</v>
      </c>
      <c r="Q803" s="68">
        <v>83</v>
      </c>
      <c r="R803" s="245">
        <f t="shared" si="80"/>
        <v>0.91208791208791207</v>
      </c>
      <c r="S803" s="245">
        <f t="shared" si="81"/>
        <v>8.7912087912087933E-2</v>
      </c>
      <c r="T803" s="8">
        <f>Q803/Q801</f>
        <v>0.69747899159663862</v>
      </c>
    </row>
    <row r="804" spans="1:20" ht="15.75" x14ac:dyDescent="0.25">
      <c r="A804" s="58">
        <v>2302</v>
      </c>
      <c r="B804" s="154"/>
      <c r="C804" s="154"/>
      <c r="D804" s="154"/>
      <c r="E804" s="154">
        <v>61</v>
      </c>
      <c r="F804" s="154"/>
      <c r="G804" s="154"/>
      <c r="H804" s="154"/>
      <c r="I804" s="154"/>
      <c r="J804" s="154"/>
      <c r="K804" s="154"/>
      <c r="L804" s="144"/>
      <c r="M804" s="276"/>
      <c r="N804" s="130"/>
      <c r="O804" s="262"/>
      <c r="P804" s="67">
        <f>IF(E804=0,"",E804/D803)</f>
        <v>0.87142857142857144</v>
      </c>
      <c r="Q804" s="68">
        <v>73</v>
      </c>
      <c r="R804" s="245">
        <f t="shared" si="80"/>
        <v>0.87951807228915657</v>
      </c>
      <c r="S804" s="245">
        <f t="shared" si="81"/>
        <v>0.12048192771084343</v>
      </c>
      <c r="T804" s="120"/>
    </row>
    <row r="805" spans="1:20" ht="15.75" x14ac:dyDescent="0.25">
      <c r="A805" s="58">
        <v>2401</v>
      </c>
      <c r="B805" s="154"/>
      <c r="C805" s="154"/>
      <c r="D805" s="154"/>
      <c r="E805" s="154"/>
      <c r="F805" s="154">
        <v>57</v>
      </c>
      <c r="G805" s="154"/>
      <c r="H805" s="154"/>
      <c r="I805" s="154"/>
      <c r="J805" s="154"/>
      <c r="K805" s="154"/>
      <c r="L805" s="144"/>
      <c r="M805" s="276"/>
      <c r="N805" s="130"/>
      <c r="O805" s="262"/>
      <c r="P805" s="67">
        <f>IF(F805=0,"",F805/E804)</f>
        <v>0.93442622950819676</v>
      </c>
      <c r="Q805" s="68">
        <v>68</v>
      </c>
      <c r="R805" s="245">
        <f t="shared" si="80"/>
        <v>0.93150684931506844</v>
      </c>
      <c r="S805" s="245">
        <f t="shared" si="81"/>
        <v>6.8493150684931559E-2</v>
      </c>
      <c r="T805" s="120"/>
    </row>
    <row r="806" spans="1:20" ht="15.75" x14ac:dyDescent="0.25">
      <c r="A806" s="58">
        <v>2402</v>
      </c>
      <c r="B806" s="154"/>
      <c r="C806" s="154"/>
      <c r="D806" s="154"/>
      <c r="E806" s="154"/>
      <c r="F806" s="154"/>
      <c r="G806" s="154">
        <v>52</v>
      </c>
      <c r="H806" s="154"/>
      <c r="I806" s="154"/>
      <c r="J806" s="154"/>
      <c r="K806" s="154"/>
      <c r="L806" s="144"/>
      <c r="M806" s="276"/>
      <c r="N806" s="130"/>
      <c r="O806" s="262"/>
      <c r="P806" s="67">
        <f>IF(G806=0,"",G806/F805)</f>
        <v>0.91228070175438591</v>
      </c>
      <c r="Q806" s="68">
        <v>65</v>
      </c>
      <c r="R806" s="245">
        <f t="shared" si="80"/>
        <v>0.95588235294117652</v>
      </c>
      <c r="S806" s="245">
        <f t="shared" si="81"/>
        <v>4.4117647058823484E-2</v>
      </c>
      <c r="T806" s="120"/>
    </row>
    <row r="807" spans="1:20" ht="15.75" x14ac:dyDescent="0.25">
      <c r="A807" s="58">
        <v>2501</v>
      </c>
      <c r="B807" s="154"/>
      <c r="C807" s="154"/>
      <c r="D807" s="154"/>
      <c r="E807" s="154"/>
      <c r="F807" s="154"/>
      <c r="G807" s="154"/>
      <c r="H807" s="154">
        <v>50</v>
      </c>
      <c r="I807" s="154"/>
      <c r="J807" s="154"/>
      <c r="K807" s="154"/>
      <c r="L807" s="144"/>
      <c r="M807" s="276"/>
      <c r="N807" s="130"/>
      <c r="O807" s="262"/>
      <c r="P807" s="67">
        <f>IF(H807=0,"",H807/G806)</f>
        <v>0.96153846153846156</v>
      </c>
      <c r="Q807" s="68">
        <v>65</v>
      </c>
      <c r="R807" s="245">
        <f t="shared" si="80"/>
        <v>1</v>
      </c>
      <c r="S807" s="245">
        <f t="shared" si="81"/>
        <v>0</v>
      </c>
      <c r="T807" s="120"/>
    </row>
    <row r="808" spans="1:20" ht="15.75" x14ac:dyDescent="0.25">
      <c r="A808" s="58">
        <v>2502</v>
      </c>
      <c r="B808" s="154"/>
      <c r="C808" s="154"/>
      <c r="D808" s="154"/>
      <c r="E808" s="154"/>
      <c r="F808" s="154"/>
      <c r="G808" s="154"/>
      <c r="H808" s="154"/>
      <c r="I808" s="154">
        <v>50</v>
      </c>
      <c r="J808" s="154"/>
      <c r="K808" s="154"/>
      <c r="L808" s="144"/>
      <c r="M808" s="276"/>
      <c r="N808" s="130"/>
      <c r="O808" s="262"/>
      <c r="P808" s="67">
        <f>IF(I808=0,"",I808/H807)</f>
        <v>1</v>
      </c>
      <c r="Q808" s="68">
        <v>65</v>
      </c>
      <c r="R808" s="245">
        <f t="shared" si="80"/>
        <v>1</v>
      </c>
      <c r="S808" s="245">
        <f t="shared" si="81"/>
        <v>0</v>
      </c>
      <c r="T808" s="120"/>
    </row>
    <row r="809" spans="1:20" ht="15.75" x14ac:dyDescent="0.25">
      <c r="A809" s="58">
        <v>2601</v>
      </c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44"/>
      <c r="M809" s="276"/>
      <c r="N809" s="130"/>
      <c r="O809" s="262"/>
      <c r="P809" s="71" t="str">
        <f>IF(J809=0,"",J809/I808)</f>
        <v/>
      </c>
      <c r="Q809" s="68"/>
      <c r="R809" s="71" t="str">
        <f t="shared" si="80"/>
        <v/>
      </c>
      <c r="S809" s="71" t="str">
        <f t="shared" si="81"/>
        <v/>
      </c>
      <c r="T809" s="120"/>
    </row>
    <row r="810" spans="1:20" ht="15.75" x14ac:dyDescent="0.25">
      <c r="A810" s="58">
        <v>2602</v>
      </c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44"/>
      <c r="M810" s="276"/>
      <c r="N810" s="130"/>
      <c r="O810" s="263"/>
      <c r="P810" s="129"/>
      <c r="Q810" s="68"/>
      <c r="R810" s="129"/>
      <c r="S810" s="246"/>
      <c r="T810" s="120"/>
    </row>
    <row r="811" spans="1:20" ht="15.75" x14ac:dyDescent="0.25">
      <c r="A811" s="58">
        <v>2701</v>
      </c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44"/>
      <c r="M811" s="276"/>
      <c r="N811" s="130"/>
      <c r="O811" s="263"/>
      <c r="P811" s="247"/>
      <c r="Q811" s="109"/>
      <c r="R811" s="248"/>
      <c r="S811" s="247"/>
      <c r="T811" s="120"/>
    </row>
    <row r="812" spans="1:20" ht="15.75" x14ac:dyDescent="0.25">
      <c r="A812" s="58">
        <v>2702</v>
      </c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44"/>
      <c r="M812" s="276"/>
      <c r="N812" s="130"/>
      <c r="O812" s="263"/>
      <c r="P812" s="247"/>
      <c r="Q812" s="109"/>
      <c r="R812" s="248"/>
      <c r="S812" s="247"/>
      <c r="T812" s="120"/>
    </row>
    <row r="813" spans="1:20" ht="15.75" x14ac:dyDescent="0.25">
      <c r="A813" s="58">
        <v>2801</v>
      </c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44"/>
      <c r="M813" s="276"/>
      <c r="N813" s="130"/>
      <c r="O813" s="263"/>
      <c r="P813" s="129"/>
      <c r="Q813" s="239"/>
      <c r="R813" s="124"/>
      <c r="S813" s="247"/>
      <c r="T813" s="120"/>
    </row>
    <row r="814" spans="1:20" ht="15.75" x14ac:dyDescent="0.25">
      <c r="A814" s="58">
        <v>2802</v>
      </c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44"/>
      <c r="M814" s="276"/>
      <c r="N814" s="130"/>
      <c r="O814" s="263"/>
      <c r="P814" s="197" t="s">
        <v>83</v>
      </c>
      <c r="Q814" s="82"/>
      <c r="R814" s="111" t="str">
        <f>IF(SUM(L807:L810)=0,"",SUM(L807:L810))</f>
        <v/>
      </c>
      <c r="S814" s="199" t="s">
        <v>11</v>
      </c>
      <c r="T814" s="120"/>
    </row>
    <row r="815" spans="1:20" ht="15.75" x14ac:dyDescent="0.25">
      <c r="A815" s="58">
        <v>2901</v>
      </c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44"/>
      <c r="M815" s="276"/>
      <c r="N815" s="130"/>
      <c r="O815" s="263"/>
      <c r="P815" s="198" t="s">
        <v>85</v>
      </c>
      <c r="Q815" s="86" t="str">
        <f>IF(Q814/B801=0,"",Q814/B801)</f>
        <v/>
      </c>
      <c r="R815" s="112" t="e">
        <f>IF(Q814/R814=0,"",Q814/R814)</f>
        <v>#VALUE!</v>
      </c>
      <c r="S815" s="200" t="s">
        <v>86</v>
      </c>
      <c r="T815" s="120"/>
    </row>
    <row r="816" spans="1:20" ht="15.75" x14ac:dyDescent="0.25">
      <c r="A816" s="58">
        <v>2902</v>
      </c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44"/>
      <c r="M816" s="277"/>
      <c r="N816" s="264"/>
      <c r="O816" s="265"/>
      <c r="P816" s="90"/>
      <c r="Q816" s="91"/>
      <c r="R816" s="91"/>
      <c r="S816" s="113"/>
      <c r="T816" s="120"/>
    </row>
    <row r="817" spans="1:20" ht="18" x14ac:dyDescent="0.25">
      <c r="A817" s="28"/>
      <c r="B817" s="297" t="s">
        <v>111</v>
      </c>
      <c r="C817" s="297"/>
      <c r="D817" s="297"/>
      <c r="E817" s="297"/>
      <c r="F817" s="297"/>
      <c r="G817" s="297"/>
      <c r="H817" s="297"/>
      <c r="I817" s="297"/>
      <c r="J817" s="297"/>
      <c r="K817" s="297"/>
      <c r="L817" s="93">
        <f>SUM(L801:L813)</f>
        <v>0</v>
      </c>
      <c r="M817" s="94" t="str">
        <f>IF(L809=0,"",L809/B801)</f>
        <v/>
      </c>
      <c r="N817" s="94" t="str">
        <f>IF(L817=0,"",L817/B801)</f>
        <v/>
      </c>
      <c r="O817" s="94" t="str">
        <f>IF(L809=0,"",N817-M817)</f>
        <v/>
      </c>
      <c r="P817" s="3"/>
      <c r="Q817" s="29"/>
      <c r="R817" s="22"/>
      <c r="S817" s="3"/>
      <c r="T817" s="120"/>
    </row>
    <row r="818" spans="1:20" ht="12.75" customHeight="1" x14ac:dyDescent="0.2"/>
    <row r="819" spans="1:20" ht="12.75" customHeight="1" x14ac:dyDescent="0.2"/>
    <row r="820" spans="1:20" ht="26.25" x14ac:dyDescent="0.4">
      <c r="A820" s="231"/>
      <c r="B820" s="307" t="s">
        <v>99</v>
      </c>
      <c r="C820" s="307"/>
      <c r="D820" s="307"/>
      <c r="E820" s="307"/>
      <c r="F820" s="307"/>
      <c r="G820" s="307"/>
      <c r="H820" s="307"/>
      <c r="I820" s="307"/>
      <c r="J820" s="307"/>
      <c r="K820" s="307"/>
      <c r="L820" s="256" t="s">
        <v>124</v>
      </c>
      <c r="M820" s="57"/>
      <c r="N820" s="29"/>
      <c r="O820" s="3"/>
      <c r="P820" s="29"/>
      <c r="Q820" s="29"/>
      <c r="R820" s="29"/>
      <c r="S820" s="120"/>
      <c r="T820" s="120"/>
    </row>
    <row r="821" spans="1:20" ht="20.25" x14ac:dyDescent="0.2">
      <c r="A821" s="319" t="s">
        <v>10</v>
      </c>
      <c r="B821" s="340" t="s">
        <v>100</v>
      </c>
      <c r="C821" s="341"/>
      <c r="D821" s="341"/>
      <c r="E821" s="341"/>
      <c r="F821" s="341"/>
      <c r="G821" s="341"/>
      <c r="H821" s="341"/>
      <c r="I821" s="341"/>
      <c r="J821" s="341"/>
      <c r="K821" s="342"/>
      <c r="L821" s="338" t="s">
        <v>11</v>
      </c>
      <c r="M821" s="330" t="s">
        <v>3</v>
      </c>
      <c r="N821" s="330" t="s">
        <v>4</v>
      </c>
      <c r="O821" s="330" t="s">
        <v>5</v>
      </c>
      <c r="P821" s="330" t="s">
        <v>6</v>
      </c>
      <c r="Q821" s="330" t="s">
        <v>7</v>
      </c>
      <c r="R821" s="330" t="s">
        <v>8</v>
      </c>
      <c r="S821" s="296" t="s">
        <v>101</v>
      </c>
      <c r="T821" s="120"/>
    </row>
    <row r="822" spans="1:20" ht="15.75" x14ac:dyDescent="0.25">
      <c r="A822" s="320"/>
      <c r="B822" s="58" t="s">
        <v>102</v>
      </c>
      <c r="C822" s="58" t="s">
        <v>103</v>
      </c>
      <c r="D822" s="58" t="s">
        <v>104</v>
      </c>
      <c r="E822" s="58" t="s">
        <v>105</v>
      </c>
      <c r="F822" s="58" t="s">
        <v>106</v>
      </c>
      <c r="G822" s="58" t="s">
        <v>107</v>
      </c>
      <c r="H822" s="58" t="s">
        <v>108</v>
      </c>
      <c r="I822" s="58" t="s">
        <v>109</v>
      </c>
      <c r="J822" s="58" t="s">
        <v>110</v>
      </c>
      <c r="K822" s="58" t="s">
        <v>135</v>
      </c>
      <c r="L822" s="339"/>
      <c r="M822" s="331"/>
      <c r="N822" s="331"/>
      <c r="O822" s="331"/>
      <c r="P822" s="331"/>
      <c r="Q822" s="331"/>
      <c r="R822" s="331"/>
      <c r="S822" s="295"/>
      <c r="T822" s="120"/>
    </row>
    <row r="823" spans="1:20" ht="15.75" customHeight="1" x14ac:dyDescent="0.25">
      <c r="A823" s="58">
        <v>2202</v>
      </c>
      <c r="B823" s="154">
        <v>118</v>
      </c>
      <c r="C823" s="154"/>
      <c r="D823" s="154"/>
      <c r="E823" s="154"/>
      <c r="F823" s="154"/>
      <c r="G823" s="154"/>
      <c r="H823" s="154"/>
      <c r="I823" s="154"/>
      <c r="J823" s="154"/>
      <c r="K823" s="154"/>
      <c r="L823" s="144"/>
      <c r="M823" s="234"/>
      <c r="N823" s="235"/>
      <c r="O823" s="236"/>
      <c r="P823" s="243"/>
      <c r="Q823" s="63">
        <f>B823</f>
        <v>118</v>
      </c>
      <c r="R823" s="244"/>
      <c r="S823" s="243"/>
      <c r="T823" s="120"/>
    </row>
    <row r="824" spans="1:20" ht="15.75" customHeight="1" x14ac:dyDescent="0.25">
      <c r="A824" s="58">
        <v>2301</v>
      </c>
      <c r="B824" s="154"/>
      <c r="C824" s="154">
        <v>83</v>
      </c>
      <c r="D824" s="154"/>
      <c r="E824" s="154"/>
      <c r="F824" s="154"/>
      <c r="G824" s="154"/>
      <c r="H824" s="154"/>
      <c r="I824" s="154"/>
      <c r="J824" s="154"/>
      <c r="K824" s="154"/>
      <c r="L824" s="144"/>
      <c r="M824" s="237"/>
      <c r="N824" s="129"/>
      <c r="O824" s="238"/>
      <c r="P824" s="67">
        <f>IF(C824=0,"",C824/B823)</f>
        <v>0.70338983050847459</v>
      </c>
      <c r="Q824" s="68">
        <v>83</v>
      </c>
      <c r="R824" s="245">
        <f t="shared" ref="R824:R831" si="82">IF(Q824=0,"",Q824/Q823)</f>
        <v>0.70338983050847459</v>
      </c>
      <c r="S824" s="245">
        <f t="shared" ref="S824:S831" si="83">IF(Q824=0,"",100%-R824)</f>
        <v>0.29661016949152541</v>
      </c>
      <c r="T824" s="120"/>
    </row>
    <row r="825" spans="1:20" ht="15.75" customHeight="1" x14ac:dyDescent="0.25">
      <c r="A825" s="58">
        <v>2302</v>
      </c>
      <c r="B825" s="154"/>
      <c r="C825" s="154"/>
      <c r="D825" s="154">
        <v>71</v>
      </c>
      <c r="E825" s="154"/>
      <c r="F825" s="154"/>
      <c r="G825" s="154"/>
      <c r="H825" s="154"/>
      <c r="I825" s="154"/>
      <c r="J825" s="154"/>
      <c r="K825" s="154"/>
      <c r="L825" s="144"/>
      <c r="M825" s="237"/>
      <c r="N825" s="129"/>
      <c r="O825" s="238"/>
      <c r="P825" s="67">
        <f>IF(D825=0,"",D825/C824)</f>
        <v>0.85542168674698793</v>
      </c>
      <c r="Q825" s="68">
        <v>76</v>
      </c>
      <c r="R825" s="245">
        <f t="shared" si="82"/>
        <v>0.91566265060240959</v>
      </c>
      <c r="S825" s="245">
        <f t="shared" si="83"/>
        <v>8.4337349397590411E-2</v>
      </c>
      <c r="T825" s="8">
        <f>Q825/Q823</f>
        <v>0.64406779661016944</v>
      </c>
    </row>
    <row r="826" spans="1:20" ht="15.75" customHeight="1" x14ac:dyDescent="0.25">
      <c r="A826" s="58">
        <v>2401</v>
      </c>
      <c r="B826" s="154"/>
      <c r="C826" s="154"/>
      <c r="D826" s="154"/>
      <c r="E826" s="154">
        <v>65</v>
      </c>
      <c r="F826" s="154"/>
      <c r="G826" s="154"/>
      <c r="H826" s="154"/>
      <c r="I826" s="154"/>
      <c r="J826" s="154"/>
      <c r="K826" s="154"/>
      <c r="L826" s="144"/>
      <c r="M826" s="237"/>
      <c r="N826" s="129"/>
      <c r="O826" s="238"/>
      <c r="P826" s="67">
        <f>IF(E826=0,"",E826/D825)</f>
        <v>0.91549295774647887</v>
      </c>
      <c r="Q826" s="68">
        <v>73</v>
      </c>
      <c r="R826" s="245">
        <f t="shared" si="82"/>
        <v>0.96052631578947367</v>
      </c>
      <c r="S826" s="245">
        <f t="shared" si="83"/>
        <v>3.9473684210526327E-2</v>
      </c>
      <c r="T826" s="120"/>
    </row>
    <row r="827" spans="1:20" ht="15.75" customHeight="1" x14ac:dyDescent="0.25">
      <c r="A827" s="58">
        <v>2402</v>
      </c>
      <c r="B827" s="154"/>
      <c r="C827" s="154"/>
      <c r="D827" s="154"/>
      <c r="E827" s="154"/>
      <c r="F827" s="154">
        <v>59</v>
      </c>
      <c r="G827" s="154"/>
      <c r="H827" s="154"/>
      <c r="I827" s="154"/>
      <c r="J827" s="154"/>
      <c r="K827" s="154"/>
      <c r="L827" s="144"/>
      <c r="M827" s="237"/>
      <c r="N827" s="129"/>
      <c r="O827" s="238"/>
      <c r="P827" s="67">
        <f>IF(F827=0,"",F827/E826)</f>
        <v>0.90769230769230769</v>
      </c>
      <c r="Q827" s="68">
        <v>64</v>
      </c>
      <c r="R827" s="245">
        <f t="shared" si="82"/>
        <v>0.87671232876712324</v>
      </c>
      <c r="S827" s="245">
        <f t="shared" si="83"/>
        <v>0.12328767123287676</v>
      </c>
      <c r="T827" s="120"/>
    </row>
    <row r="828" spans="1:20" ht="15.75" customHeight="1" x14ac:dyDescent="0.25">
      <c r="A828" s="58">
        <v>2501</v>
      </c>
      <c r="B828" s="154"/>
      <c r="C828" s="154"/>
      <c r="D828" s="154"/>
      <c r="E828" s="154"/>
      <c r="F828" s="154"/>
      <c r="G828" s="154">
        <v>53</v>
      </c>
      <c r="H828" s="154"/>
      <c r="I828" s="154"/>
      <c r="J828" s="154"/>
      <c r="K828" s="154"/>
      <c r="L828" s="144"/>
      <c r="M828" s="237"/>
      <c r="N828" s="129"/>
      <c r="O828" s="238"/>
      <c r="P828" s="67">
        <f>IF(G828=0,"",G828/F827)</f>
        <v>0.89830508474576276</v>
      </c>
      <c r="Q828" s="68">
        <v>60</v>
      </c>
      <c r="R828" s="245">
        <f t="shared" si="82"/>
        <v>0.9375</v>
      </c>
      <c r="S828" s="245">
        <f t="shared" si="83"/>
        <v>6.25E-2</v>
      </c>
      <c r="T828" s="120"/>
    </row>
    <row r="829" spans="1:20" ht="15.75" customHeight="1" x14ac:dyDescent="0.25">
      <c r="A829" s="58">
        <v>2502</v>
      </c>
      <c r="B829" s="154"/>
      <c r="C829" s="154"/>
      <c r="D829" s="154"/>
      <c r="E829" s="154"/>
      <c r="F829" s="154"/>
      <c r="G829" s="154"/>
      <c r="H829" s="154">
        <v>49</v>
      </c>
      <c r="I829" s="154"/>
      <c r="J829" s="154"/>
      <c r="K829" s="154"/>
      <c r="L829" s="144"/>
      <c r="M829" s="237"/>
      <c r="N829" s="129"/>
      <c r="O829" s="238"/>
      <c r="P829" s="67">
        <f>IF(H829=0,"",H829/G828)</f>
        <v>0.92452830188679247</v>
      </c>
      <c r="Q829" s="68">
        <v>59</v>
      </c>
      <c r="R829" s="245">
        <f t="shared" si="82"/>
        <v>0.98333333333333328</v>
      </c>
      <c r="S829" s="245">
        <f t="shared" si="83"/>
        <v>1.6666666666666718E-2</v>
      </c>
      <c r="T829" s="120"/>
    </row>
    <row r="830" spans="1:20" ht="15.75" customHeight="1" x14ac:dyDescent="0.25">
      <c r="A830" s="58">
        <v>2601</v>
      </c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44"/>
      <c r="M830" s="237"/>
      <c r="N830" s="129"/>
      <c r="O830" s="238"/>
      <c r="P830" s="67" t="str">
        <f>IF(I830=0,"",I830/H829)</f>
        <v/>
      </c>
      <c r="Q830" s="68"/>
      <c r="R830" s="245" t="str">
        <f t="shared" si="82"/>
        <v/>
      </c>
      <c r="S830" s="245" t="str">
        <f t="shared" si="83"/>
        <v/>
      </c>
      <c r="T830" s="120"/>
    </row>
    <row r="831" spans="1:20" ht="15.75" customHeight="1" x14ac:dyDescent="0.25">
      <c r="A831" s="58">
        <v>2602</v>
      </c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44"/>
      <c r="M831" s="237"/>
      <c r="N831" s="129"/>
      <c r="O831" s="238"/>
      <c r="P831" s="71" t="str">
        <f>IF(J831=0,"",J831/I830)</f>
        <v/>
      </c>
      <c r="Q831" s="68"/>
      <c r="R831" s="71" t="str">
        <f t="shared" si="82"/>
        <v/>
      </c>
      <c r="S831" s="71" t="str">
        <f t="shared" si="83"/>
        <v/>
      </c>
      <c r="T831" s="120"/>
    </row>
    <row r="832" spans="1:20" ht="15.75" customHeight="1" x14ac:dyDescent="0.25">
      <c r="A832" s="58">
        <v>2701</v>
      </c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44"/>
      <c r="M832" s="237"/>
      <c r="N832" s="129"/>
      <c r="O832" s="239"/>
      <c r="P832" s="129"/>
      <c r="Q832" s="68"/>
      <c r="R832" s="129"/>
      <c r="S832" s="246"/>
      <c r="T832" s="120"/>
    </row>
    <row r="833" spans="1:20" ht="15.75" customHeight="1" x14ac:dyDescent="0.25">
      <c r="A833" s="58">
        <v>2702</v>
      </c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44"/>
      <c r="M833" s="237"/>
      <c r="N833" s="129"/>
      <c r="O833" s="239"/>
      <c r="P833" s="247"/>
      <c r="Q833" s="109"/>
      <c r="R833" s="248"/>
      <c r="S833" s="247"/>
      <c r="T833" s="120"/>
    </row>
    <row r="834" spans="1:20" ht="15.75" customHeight="1" x14ac:dyDescent="0.25">
      <c r="A834" s="58">
        <v>2801</v>
      </c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44"/>
      <c r="M834" s="237"/>
      <c r="N834" s="129"/>
      <c r="O834" s="239"/>
      <c r="P834" s="247"/>
      <c r="Q834" s="109"/>
      <c r="R834" s="248"/>
      <c r="S834" s="247"/>
      <c r="T834" s="120"/>
    </row>
    <row r="835" spans="1:20" ht="15.75" customHeight="1" x14ac:dyDescent="0.25">
      <c r="A835" s="58">
        <v>2802</v>
      </c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44"/>
      <c r="M835" s="237"/>
      <c r="N835" s="129"/>
      <c r="O835" s="239"/>
      <c r="P835" s="129"/>
      <c r="Q835" s="239"/>
      <c r="R835" s="124"/>
      <c r="S835" s="247"/>
      <c r="T835" s="120"/>
    </row>
    <row r="836" spans="1:20" ht="15.75" customHeight="1" x14ac:dyDescent="0.25">
      <c r="A836" s="58">
        <v>2901</v>
      </c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44"/>
      <c r="M836" s="237"/>
      <c r="N836" s="129"/>
      <c r="O836" s="239"/>
      <c r="P836" s="197" t="s">
        <v>83</v>
      </c>
      <c r="Q836" s="82"/>
      <c r="R836" s="111" t="str">
        <f>IF(SUM(L829:L832)=0,"",SUM(L829:L832))</f>
        <v/>
      </c>
      <c r="S836" s="199" t="s">
        <v>11</v>
      </c>
      <c r="T836" s="120"/>
    </row>
    <row r="837" spans="1:20" ht="15.75" customHeight="1" x14ac:dyDescent="0.25">
      <c r="A837" s="58">
        <v>2902</v>
      </c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44"/>
      <c r="M837" s="237"/>
      <c r="N837" s="129"/>
      <c r="O837" s="239"/>
      <c r="P837" s="198" t="s">
        <v>85</v>
      </c>
      <c r="Q837" s="86" t="str">
        <f>IF(Q836/B823=0,"",Q836/B823)</f>
        <v/>
      </c>
      <c r="R837" s="112" t="e">
        <f>IF(Q836/R836=0,"",Q836/R836)</f>
        <v>#VALUE!</v>
      </c>
      <c r="S837" s="200" t="s">
        <v>86</v>
      </c>
      <c r="T837" s="120"/>
    </row>
    <row r="838" spans="1:20" ht="15.75" customHeight="1" x14ac:dyDescent="0.25">
      <c r="A838" s="58">
        <v>3001</v>
      </c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44"/>
      <c r="M838" s="240"/>
      <c r="N838" s="241"/>
      <c r="O838" s="242"/>
      <c r="P838" s="90"/>
      <c r="Q838" s="91"/>
      <c r="R838" s="91"/>
      <c r="S838" s="113"/>
      <c r="T838" s="120"/>
    </row>
    <row r="839" spans="1:20" ht="18" x14ac:dyDescent="0.25">
      <c r="A839" s="28"/>
      <c r="B839" s="297" t="s">
        <v>111</v>
      </c>
      <c r="C839" s="297"/>
      <c r="D839" s="297"/>
      <c r="E839" s="297"/>
      <c r="F839" s="297"/>
      <c r="G839" s="297"/>
      <c r="H839" s="297"/>
      <c r="I839" s="297"/>
      <c r="J839" s="297"/>
      <c r="K839" s="297"/>
      <c r="L839" s="93">
        <f>SUM(L823:L835)</f>
        <v>0</v>
      </c>
      <c r="M839" s="94" t="str">
        <f>IF(L831=0,"",L831/B823)</f>
        <v/>
      </c>
      <c r="N839" s="94" t="str">
        <f>IF(L839=0,"",L839/B823)</f>
        <v/>
      </c>
      <c r="O839" s="94" t="str">
        <f>IF(L831=0,"",N839-M839)</f>
        <v/>
      </c>
      <c r="P839" s="3"/>
      <c r="Q839" s="29"/>
      <c r="R839" s="22"/>
      <c r="S839" s="3"/>
      <c r="T839" s="120"/>
    </row>
    <row r="840" spans="1:20" ht="12.75" customHeight="1" x14ac:dyDescent="0.2"/>
    <row r="841" spans="1:20" ht="12.75" customHeight="1" x14ac:dyDescent="0.2"/>
    <row r="842" spans="1:20" ht="26.25" x14ac:dyDescent="0.4">
      <c r="A842" s="231"/>
      <c r="B842" s="307" t="s">
        <v>99</v>
      </c>
      <c r="C842" s="307"/>
      <c r="D842" s="307"/>
      <c r="E842" s="307"/>
      <c r="F842" s="307"/>
      <c r="G842" s="307"/>
      <c r="H842" s="307"/>
      <c r="I842" s="307"/>
      <c r="J842" s="307"/>
      <c r="K842" s="307"/>
      <c r="L842" s="256" t="s">
        <v>142</v>
      </c>
      <c r="M842" s="57"/>
      <c r="N842" s="29"/>
      <c r="O842" s="3"/>
      <c r="P842" s="29"/>
      <c r="Q842" s="29"/>
      <c r="R842" s="29"/>
      <c r="S842" s="120"/>
      <c r="T842" s="120"/>
    </row>
    <row r="843" spans="1:20" ht="20.25" x14ac:dyDescent="0.2">
      <c r="A843" s="319" t="s">
        <v>10</v>
      </c>
      <c r="B843" s="340" t="s">
        <v>100</v>
      </c>
      <c r="C843" s="341"/>
      <c r="D843" s="341"/>
      <c r="E843" s="341"/>
      <c r="F843" s="341"/>
      <c r="G843" s="341"/>
      <c r="H843" s="341"/>
      <c r="I843" s="341"/>
      <c r="J843" s="341"/>
      <c r="K843" s="342"/>
      <c r="L843" s="338" t="s">
        <v>11</v>
      </c>
      <c r="M843" s="330" t="s">
        <v>3</v>
      </c>
      <c r="N843" s="330" t="s">
        <v>4</v>
      </c>
      <c r="O843" s="330" t="s">
        <v>5</v>
      </c>
      <c r="P843" s="330" t="s">
        <v>6</v>
      </c>
      <c r="Q843" s="330" t="s">
        <v>7</v>
      </c>
      <c r="R843" s="330" t="s">
        <v>8</v>
      </c>
      <c r="S843" s="296" t="s">
        <v>101</v>
      </c>
      <c r="T843" s="120"/>
    </row>
    <row r="844" spans="1:20" ht="15.75" x14ac:dyDescent="0.25">
      <c r="A844" s="320"/>
      <c r="B844" s="58" t="s">
        <v>102</v>
      </c>
      <c r="C844" s="58" t="s">
        <v>103</v>
      </c>
      <c r="D844" s="58" t="s">
        <v>104</v>
      </c>
      <c r="E844" s="58" t="s">
        <v>105</v>
      </c>
      <c r="F844" s="58" t="s">
        <v>106</v>
      </c>
      <c r="G844" s="58" t="s">
        <v>107</v>
      </c>
      <c r="H844" s="58" t="s">
        <v>108</v>
      </c>
      <c r="I844" s="58" t="s">
        <v>109</v>
      </c>
      <c r="J844" s="58" t="s">
        <v>110</v>
      </c>
      <c r="K844" s="58" t="s">
        <v>135</v>
      </c>
      <c r="L844" s="339"/>
      <c r="M844" s="331"/>
      <c r="N844" s="331"/>
      <c r="O844" s="331"/>
      <c r="P844" s="331"/>
      <c r="Q844" s="331"/>
      <c r="R844" s="331"/>
      <c r="S844" s="295"/>
      <c r="T844" s="120"/>
    </row>
    <row r="845" spans="1:20" ht="15.75" customHeight="1" x14ac:dyDescent="0.25">
      <c r="A845" s="58">
        <v>2301</v>
      </c>
      <c r="B845" s="154">
        <v>120</v>
      </c>
      <c r="C845" s="154"/>
      <c r="D845" s="154"/>
      <c r="E845" s="154"/>
      <c r="F845" s="154"/>
      <c r="G845" s="154"/>
      <c r="H845" s="154"/>
      <c r="I845" s="154"/>
      <c r="J845" s="154"/>
      <c r="K845" s="154"/>
      <c r="L845" s="144"/>
      <c r="M845" s="234"/>
      <c r="N845" s="235"/>
      <c r="O845" s="236"/>
      <c r="P845" s="243"/>
      <c r="Q845" s="63">
        <f>B845</f>
        <v>120</v>
      </c>
      <c r="R845" s="244"/>
      <c r="S845" s="243"/>
      <c r="T845" s="120"/>
    </row>
    <row r="846" spans="1:20" ht="15.75" customHeight="1" x14ac:dyDescent="0.25">
      <c r="A846" s="58">
        <v>2302</v>
      </c>
      <c r="B846" s="154"/>
      <c r="C846" s="154">
        <v>99</v>
      </c>
      <c r="D846" s="154"/>
      <c r="E846" s="154"/>
      <c r="F846" s="154"/>
      <c r="G846" s="154"/>
      <c r="H846" s="154"/>
      <c r="I846" s="154"/>
      <c r="J846" s="154"/>
      <c r="K846" s="154"/>
      <c r="L846" s="144"/>
      <c r="M846" s="237"/>
      <c r="N846" s="129"/>
      <c r="O846" s="238"/>
      <c r="P846" s="67">
        <f>IF(C846=0,"",C846/B845)</f>
        <v>0.82499999999999996</v>
      </c>
      <c r="Q846" s="68">
        <v>102</v>
      </c>
      <c r="R846" s="245">
        <f t="shared" ref="R846:R853" si="84">IF(Q846=0,"",Q846/Q845)</f>
        <v>0.85</v>
      </c>
      <c r="S846" s="245">
        <f t="shared" ref="S846:S853" si="85">IF(Q846=0,"",100%-R846)</f>
        <v>0.15000000000000002</v>
      </c>
      <c r="T846" s="120"/>
    </row>
    <row r="847" spans="1:20" ht="15.75" customHeight="1" x14ac:dyDescent="0.25">
      <c r="A847" s="58">
        <v>2401</v>
      </c>
      <c r="B847" s="154"/>
      <c r="C847" s="154"/>
      <c r="D847" s="154">
        <v>96</v>
      </c>
      <c r="E847" s="154"/>
      <c r="F847" s="154"/>
      <c r="G847" s="154"/>
      <c r="H847" s="154"/>
      <c r="I847" s="154"/>
      <c r="J847" s="154"/>
      <c r="K847" s="154"/>
      <c r="L847" s="144"/>
      <c r="M847" s="237"/>
      <c r="N847" s="129"/>
      <c r="O847" s="238"/>
      <c r="P847" s="67">
        <f>IF(D847=0,"",D847/C846)</f>
        <v>0.96969696969696972</v>
      </c>
      <c r="Q847" s="68">
        <v>100</v>
      </c>
      <c r="R847" s="245">
        <f t="shared" si="84"/>
        <v>0.98039215686274506</v>
      </c>
      <c r="S847" s="245">
        <f t="shared" si="85"/>
        <v>1.9607843137254943E-2</v>
      </c>
      <c r="T847" s="8">
        <f>Q847/Q845</f>
        <v>0.83333333333333337</v>
      </c>
    </row>
    <row r="848" spans="1:20" ht="15.75" customHeight="1" x14ac:dyDescent="0.25">
      <c r="A848" s="58">
        <v>2402</v>
      </c>
      <c r="B848" s="154"/>
      <c r="C848" s="154"/>
      <c r="D848" s="154"/>
      <c r="E848" s="154">
        <v>90</v>
      </c>
      <c r="F848" s="154"/>
      <c r="G848" s="154"/>
      <c r="H848" s="154"/>
      <c r="I848" s="154"/>
      <c r="J848" s="154"/>
      <c r="K848" s="154"/>
      <c r="L848" s="144"/>
      <c r="M848" s="237"/>
      <c r="N848" s="129"/>
      <c r="O848" s="238"/>
      <c r="P848" s="67">
        <f>IF(E848=0,"",E848/D847)</f>
        <v>0.9375</v>
      </c>
      <c r="Q848" s="68">
        <v>95</v>
      </c>
      <c r="R848" s="245">
        <f t="shared" si="84"/>
        <v>0.95</v>
      </c>
      <c r="S848" s="245">
        <f t="shared" si="85"/>
        <v>5.0000000000000044E-2</v>
      </c>
      <c r="T848" s="120"/>
    </row>
    <row r="849" spans="1:20" ht="15.75" customHeight="1" x14ac:dyDescent="0.25">
      <c r="A849" s="58">
        <v>2501</v>
      </c>
      <c r="B849" s="154"/>
      <c r="C849" s="154"/>
      <c r="D849" s="154"/>
      <c r="E849" s="154"/>
      <c r="F849" s="154">
        <v>82</v>
      </c>
      <c r="G849" s="154"/>
      <c r="H849" s="154"/>
      <c r="I849" s="154"/>
      <c r="J849" s="154"/>
      <c r="K849" s="154"/>
      <c r="L849" s="144"/>
      <c r="M849" s="237"/>
      <c r="N849" s="129"/>
      <c r="O849" s="238"/>
      <c r="P849" s="67">
        <f>IF(F849=0,"",F849/E848)</f>
        <v>0.91111111111111109</v>
      </c>
      <c r="Q849" s="68">
        <v>94</v>
      </c>
      <c r="R849" s="245">
        <f t="shared" si="84"/>
        <v>0.98947368421052628</v>
      </c>
      <c r="S849" s="245">
        <f t="shared" si="85"/>
        <v>1.0526315789473717E-2</v>
      </c>
      <c r="T849" s="120"/>
    </row>
    <row r="850" spans="1:20" ht="15.75" customHeight="1" x14ac:dyDescent="0.25">
      <c r="A850" s="58">
        <v>2502</v>
      </c>
      <c r="B850" s="154"/>
      <c r="C850" s="154"/>
      <c r="D850" s="154"/>
      <c r="E850" s="154"/>
      <c r="F850" s="154"/>
      <c r="G850" s="154">
        <v>77</v>
      </c>
      <c r="H850" s="154"/>
      <c r="I850" s="154"/>
      <c r="J850" s="154"/>
      <c r="K850" s="154"/>
      <c r="L850" s="144"/>
      <c r="M850" s="237"/>
      <c r="N850" s="129"/>
      <c r="O850" s="238"/>
      <c r="P850" s="67">
        <f>IF(G850=0,"",G850/F849)</f>
        <v>0.93902439024390238</v>
      </c>
      <c r="Q850" s="68">
        <v>93</v>
      </c>
      <c r="R850" s="245">
        <f t="shared" si="84"/>
        <v>0.98936170212765961</v>
      </c>
      <c r="S850" s="245">
        <f t="shared" si="85"/>
        <v>1.0638297872340385E-2</v>
      </c>
      <c r="T850" s="120"/>
    </row>
    <row r="851" spans="1:20" ht="15.75" customHeight="1" x14ac:dyDescent="0.25">
      <c r="A851" s="58">
        <v>2601</v>
      </c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44"/>
      <c r="M851" s="237"/>
      <c r="N851" s="129"/>
      <c r="O851" s="238"/>
      <c r="P851" s="67" t="str">
        <f>IF(H851=0,"",H851/G850)</f>
        <v/>
      </c>
      <c r="Q851" s="68"/>
      <c r="R851" s="245" t="str">
        <f t="shared" si="84"/>
        <v/>
      </c>
      <c r="S851" s="245" t="str">
        <f t="shared" si="85"/>
        <v/>
      </c>
      <c r="T851" s="120"/>
    </row>
    <row r="852" spans="1:20" ht="15.75" customHeight="1" x14ac:dyDescent="0.25">
      <c r="A852" s="58">
        <v>2602</v>
      </c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44"/>
      <c r="M852" s="237"/>
      <c r="N852" s="129"/>
      <c r="O852" s="238"/>
      <c r="P852" s="67" t="str">
        <f>IF(I852=0,"",I852/H851)</f>
        <v/>
      </c>
      <c r="Q852" s="68"/>
      <c r="R852" s="245" t="str">
        <f t="shared" si="84"/>
        <v/>
      </c>
      <c r="S852" s="245" t="str">
        <f t="shared" si="85"/>
        <v/>
      </c>
      <c r="T852" s="120"/>
    </row>
    <row r="853" spans="1:20" ht="15.75" customHeight="1" x14ac:dyDescent="0.25">
      <c r="A853" s="58">
        <v>2701</v>
      </c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44"/>
      <c r="M853" s="237"/>
      <c r="N853" s="129"/>
      <c r="O853" s="238"/>
      <c r="P853" s="71" t="str">
        <f>IF(J853=0,"",J853/I852)</f>
        <v/>
      </c>
      <c r="Q853" s="68"/>
      <c r="R853" s="71" t="str">
        <f t="shared" si="84"/>
        <v/>
      </c>
      <c r="S853" s="71" t="str">
        <f t="shared" si="85"/>
        <v/>
      </c>
      <c r="T853" s="120"/>
    </row>
    <row r="854" spans="1:20" ht="15.75" customHeight="1" x14ac:dyDescent="0.25">
      <c r="A854" s="58">
        <v>2702</v>
      </c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44"/>
      <c r="M854" s="237"/>
      <c r="N854" s="129"/>
      <c r="O854" s="239"/>
      <c r="P854" s="129"/>
      <c r="Q854" s="68"/>
      <c r="R854" s="129"/>
      <c r="S854" s="246"/>
      <c r="T854" s="120"/>
    </row>
    <row r="855" spans="1:20" ht="15.75" customHeight="1" x14ac:dyDescent="0.25">
      <c r="A855" s="58">
        <v>2801</v>
      </c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44"/>
      <c r="M855" s="237"/>
      <c r="N855" s="129"/>
      <c r="O855" s="239"/>
      <c r="P855" s="247"/>
      <c r="Q855" s="109"/>
      <c r="R855" s="248"/>
      <c r="S855" s="247"/>
      <c r="T855" s="120"/>
    </row>
    <row r="856" spans="1:20" ht="15.75" customHeight="1" x14ac:dyDescent="0.25">
      <c r="A856" s="58">
        <v>2802</v>
      </c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44"/>
      <c r="M856" s="237"/>
      <c r="N856" s="129"/>
      <c r="O856" s="239"/>
      <c r="P856" s="247"/>
      <c r="Q856" s="109"/>
      <c r="R856" s="248"/>
      <c r="S856" s="247"/>
      <c r="T856" s="120"/>
    </row>
    <row r="857" spans="1:20" ht="15.75" customHeight="1" x14ac:dyDescent="0.25">
      <c r="A857" s="58">
        <v>2901</v>
      </c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44"/>
      <c r="M857" s="237"/>
      <c r="N857" s="129"/>
      <c r="O857" s="239"/>
      <c r="P857" s="129"/>
      <c r="Q857" s="239"/>
      <c r="R857" s="124"/>
      <c r="S857" s="247"/>
      <c r="T857" s="120"/>
    </row>
    <row r="858" spans="1:20" ht="15.75" customHeight="1" x14ac:dyDescent="0.25">
      <c r="A858" s="58">
        <v>2902</v>
      </c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44"/>
      <c r="M858" s="237"/>
      <c r="N858" s="129"/>
      <c r="O858" s="239"/>
      <c r="P858" s="197" t="s">
        <v>83</v>
      </c>
      <c r="Q858" s="82"/>
      <c r="R858" s="111" t="str">
        <f>IF(SUM(L851:L854)=0,"",SUM(L851:L854))</f>
        <v/>
      </c>
      <c r="S858" s="199" t="s">
        <v>11</v>
      </c>
      <c r="T858" s="120"/>
    </row>
    <row r="859" spans="1:20" ht="15.75" customHeight="1" x14ac:dyDescent="0.25">
      <c r="A859" s="58">
        <v>3001</v>
      </c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44"/>
      <c r="M859" s="237"/>
      <c r="N859" s="129"/>
      <c r="O859" s="239"/>
      <c r="P859" s="198" t="s">
        <v>85</v>
      </c>
      <c r="Q859" s="86" t="str">
        <f>IF(Q858/B845=0,"",Q858/B845)</f>
        <v/>
      </c>
      <c r="R859" s="112" t="e">
        <f>IF(Q858/R858=0,"",Q858/R858)</f>
        <v>#VALUE!</v>
      </c>
      <c r="S859" s="200" t="s">
        <v>86</v>
      </c>
      <c r="T859" s="120"/>
    </row>
    <row r="860" spans="1:20" ht="15.75" customHeight="1" x14ac:dyDescent="0.25">
      <c r="A860" s="58">
        <v>3002</v>
      </c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44"/>
      <c r="M860" s="240"/>
      <c r="N860" s="241"/>
      <c r="O860" s="242"/>
      <c r="P860" s="90"/>
      <c r="Q860" s="91"/>
      <c r="R860" s="91"/>
      <c r="S860" s="113"/>
      <c r="T860" s="120"/>
    </row>
    <row r="861" spans="1:20" ht="18" x14ac:dyDescent="0.25">
      <c r="A861" s="28"/>
      <c r="B861" s="297" t="s">
        <v>111</v>
      </c>
      <c r="C861" s="297"/>
      <c r="D861" s="297"/>
      <c r="E861" s="297"/>
      <c r="F861" s="297"/>
      <c r="G861" s="297"/>
      <c r="H861" s="297"/>
      <c r="I861" s="297"/>
      <c r="J861" s="297"/>
      <c r="K861" s="297"/>
      <c r="L861" s="93">
        <f>SUM(L845:L857)</f>
        <v>0</v>
      </c>
      <c r="M861" s="94" t="str">
        <f>IF(L853=0,"",L853/B845)</f>
        <v/>
      </c>
      <c r="N861" s="94" t="str">
        <f>IF(L861=0,"",L861/B845)</f>
        <v/>
      </c>
      <c r="O861" s="94" t="str">
        <f>IF(L853=0,"",N861-M861)</f>
        <v/>
      </c>
      <c r="P861" s="3"/>
      <c r="Q861" s="29"/>
      <c r="R861" s="22"/>
      <c r="S861" s="3"/>
      <c r="T861" s="120"/>
    </row>
    <row r="862" spans="1:20" ht="12.75" customHeight="1" x14ac:dyDescent="0.2"/>
    <row r="863" spans="1:20" ht="12.75" customHeight="1" x14ac:dyDescent="0.2"/>
    <row r="864" spans="1:20" ht="26.25" x14ac:dyDescent="0.4">
      <c r="A864" s="231"/>
      <c r="B864" s="307" t="s">
        <v>99</v>
      </c>
      <c r="C864" s="307"/>
      <c r="D864" s="307"/>
      <c r="E864" s="307"/>
      <c r="F864" s="307"/>
      <c r="G864" s="307"/>
      <c r="H864" s="307"/>
      <c r="I864" s="307"/>
      <c r="J864" s="307"/>
      <c r="K864" s="307"/>
      <c r="L864" s="256" t="s">
        <v>143</v>
      </c>
      <c r="M864" s="57"/>
      <c r="N864" s="29"/>
      <c r="O864" s="3"/>
      <c r="P864" s="29"/>
      <c r="Q864" s="29"/>
      <c r="R864" s="29"/>
      <c r="S864" s="120"/>
      <c r="T864" s="120"/>
    </row>
    <row r="865" spans="1:20" ht="20.25" x14ac:dyDescent="0.2">
      <c r="A865" s="319" t="s">
        <v>10</v>
      </c>
      <c r="B865" s="340" t="s">
        <v>100</v>
      </c>
      <c r="C865" s="341"/>
      <c r="D865" s="341"/>
      <c r="E865" s="341"/>
      <c r="F865" s="341"/>
      <c r="G865" s="341"/>
      <c r="H865" s="341"/>
      <c r="I865" s="341"/>
      <c r="J865" s="341"/>
      <c r="K865" s="342"/>
      <c r="L865" s="338" t="s">
        <v>11</v>
      </c>
      <c r="M865" s="330" t="s">
        <v>3</v>
      </c>
      <c r="N865" s="330" t="s">
        <v>4</v>
      </c>
      <c r="O865" s="330" t="s">
        <v>5</v>
      </c>
      <c r="P865" s="330" t="s">
        <v>6</v>
      </c>
      <c r="Q865" s="330" t="s">
        <v>7</v>
      </c>
      <c r="R865" s="330" t="s">
        <v>8</v>
      </c>
      <c r="S865" s="296" t="s">
        <v>101</v>
      </c>
      <c r="T865" s="120"/>
    </row>
    <row r="866" spans="1:20" ht="15.75" x14ac:dyDescent="0.25">
      <c r="A866" s="320"/>
      <c r="B866" s="58" t="s">
        <v>102</v>
      </c>
      <c r="C866" s="58" t="s">
        <v>103</v>
      </c>
      <c r="D866" s="58" t="s">
        <v>104</v>
      </c>
      <c r="E866" s="58" t="s">
        <v>105</v>
      </c>
      <c r="F866" s="58" t="s">
        <v>106</v>
      </c>
      <c r="G866" s="58" t="s">
        <v>107</v>
      </c>
      <c r="H866" s="58" t="s">
        <v>108</v>
      </c>
      <c r="I866" s="58" t="s">
        <v>109</v>
      </c>
      <c r="J866" s="58" t="s">
        <v>110</v>
      </c>
      <c r="K866" s="58" t="s">
        <v>135</v>
      </c>
      <c r="L866" s="339"/>
      <c r="M866" s="331"/>
      <c r="N866" s="331"/>
      <c r="O866" s="331"/>
      <c r="P866" s="331"/>
      <c r="Q866" s="331"/>
      <c r="R866" s="331"/>
      <c r="S866" s="295"/>
      <c r="T866" s="120"/>
    </row>
    <row r="867" spans="1:20" ht="15.75" customHeight="1" x14ac:dyDescent="0.25">
      <c r="A867" s="58">
        <v>2302</v>
      </c>
      <c r="B867" s="154">
        <v>102</v>
      </c>
      <c r="C867" s="154"/>
      <c r="D867" s="154"/>
      <c r="E867" s="154"/>
      <c r="F867" s="154"/>
      <c r="G867" s="154"/>
      <c r="H867" s="154"/>
      <c r="I867" s="154"/>
      <c r="J867" s="154"/>
      <c r="K867" s="154"/>
      <c r="L867" s="144"/>
      <c r="M867" s="234"/>
      <c r="N867" s="235"/>
      <c r="O867" s="236"/>
      <c r="P867" s="243"/>
      <c r="Q867" s="63">
        <f>B867</f>
        <v>102</v>
      </c>
      <c r="R867" s="244"/>
      <c r="S867" s="243"/>
      <c r="T867" s="120"/>
    </row>
    <row r="868" spans="1:20" ht="15.75" customHeight="1" x14ac:dyDescent="0.25">
      <c r="A868" s="58">
        <v>2401</v>
      </c>
      <c r="B868" s="154"/>
      <c r="C868" s="154">
        <v>86</v>
      </c>
      <c r="D868" s="154"/>
      <c r="E868" s="154"/>
      <c r="F868" s="154"/>
      <c r="G868" s="154"/>
      <c r="H868" s="154"/>
      <c r="I868" s="154"/>
      <c r="J868" s="154"/>
      <c r="K868" s="154"/>
      <c r="L868" s="144"/>
      <c r="M868" s="237"/>
      <c r="N868" s="129"/>
      <c r="O868" s="238"/>
      <c r="P868" s="67">
        <f>IF(C868=0,"",C868/B867)</f>
        <v>0.84313725490196079</v>
      </c>
      <c r="Q868" s="68">
        <v>86</v>
      </c>
      <c r="R868" s="245">
        <f t="shared" ref="R868:R875" si="86">IF(Q868=0,"",Q868/Q867)</f>
        <v>0.84313725490196079</v>
      </c>
      <c r="S868" s="245">
        <f t="shared" ref="S868:S875" si="87">IF(Q868=0,"",100%-R868)</f>
        <v>0.15686274509803921</v>
      </c>
      <c r="T868" s="120"/>
    </row>
    <row r="869" spans="1:20" ht="15.75" customHeight="1" x14ac:dyDescent="0.25">
      <c r="A869" s="58">
        <v>2402</v>
      </c>
      <c r="B869" s="154"/>
      <c r="C869" s="154"/>
      <c r="D869" s="154">
        <v>77</v>
      </c>
      <c r="E869" s="154"/>
      <c r="F869" s="154"/>
      <c r="G869" s="154"/>
      <c r="H869" s="154"/>
      <c r="I869" s="154"/>
      <c r="J869" s="154"/>
      <c r="K869" s="154"/>
      <c r="L869" s="144"/>
      <c r="M869" s="237"/>
      <c r="N869" s="129"/>
      <c r="O869" s="238"/>
      <c r="P869" s="67">
        <f>IF(D869=0,"",D869/C868)</f>
        <v>0.89534883720930236</v>
      </c>
      <c r="Q869" s="68">
        <v>81</v>
      </c>
      <c r="R869" s="245">
        <f t="shared" si="86"/>
        <v>0.94186046511627908</v>
      </c>
      <c r="S869" s="245">
        <f t="shared" si="87"/>
        <v>5.8139534883720922E-2</v>
      </c>
      <c r="T869" s="8">
        <f>Q869/Q867</f>
        <v>0.79411764705882348</v>
      </c>
    </row>
    <row r="870" spans="1:20" ht="15.75" customHeight="1" x14ac:dyDescent="0.25">
      <c r="A870" s="58">
        <v>2501</v>
      </c>
      <c r="B870" s="154"/>
      <c r="C870" s="154"/>
      <c r="D870" s="154"/>
      <c r="E870" s="154">
        <v>71</v>
      </c>
      <c r="F870" s="154"/>
      <c r="G870" s="154"/>
      <c r="H870" s="154"/>
      <c r="I870" s="154"/>
      <c r="J870" s="154"/>
      <c r="K870" s="154"/>
      <c r="L870" s="144"/>
      <c r="M870" s="237"/>
      <c r="N870" s="129"/>
      <c r="O870" s="238"/>
      <c r="P870" s="67">
        <f>IF(E870=0,"",E870/D869)</f>
        <v>0.92207792207792205</v>
      </c>
      <c r="Q870" s="68">
        <v>81</v>
      </c>
      <c r="R870" s="245">
        <f t="shared" si="86"/>
        <v>1</v>
      </c>
      <c r="S870" s="245">
        <f t="shared" si="87"/>
        <v>0</v>
      </c>
      <c r="T870" s="120"/>
    </row>
    <row r="871" spans="1:20" ht="15.75" customHeight="1" x14ac:dyDescent="0.25">
      <c r="A871" s="58">
        <v>2502</v>
      </c>
      <c r="B871" s="154"/>
      <c r="C871" s="154"/>
      <c r="D871" s="154"/>
      <c r="E871" s="154"/>
      <c r="F871" s="154">
        <v>63</v>
      </c>
      <c r="G871" s="154"/>
      <c r="H871" s="154"/>
      <c r="I871" s="154"/>
      <c r="J871" s="154"/>
      <c r="K871" s="154"/>
      <c r="L871" s="144"/>
      <c r="M871" s="237"/>
      <c r="N871" s="129"/>
      <c r="O871" s="238"/>
      <c r="P871" s="67">
        <f>IF(F871=0,"",F871/E870)</f>
        <v>0.88732394366197187</v>
      </c>
      <c r="Q871" s="68">
        <v>77</v>
      </c>
      <c r="R871" s="245">
        <f t="shared" si="86"/>
        <v>0.95061728395061729</v>
      </c>
      <c r="S871" s="245">
        <f t="shared" si="87"/>
        <v>4.9382716049382713E-2</v>
      </c>
      <c r="T871" s="120"/>
    </row>
    <row r="872" spans="1:20" ht="15.75" customHeight="1" x14ac:dyDescent="0.25">
      <c r="A872" s="58">
        <v>2601</v>
      </c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44"/>
      <c r="M872" s="237"/>
      <c r="N872" s="129"/>
      <c r="O872" s="238"/>
      <c r="P872" s="67" t="str">
        <f>IF(G872=0,"",G872/F871)</f>
        <v/>
      </c>
      <c r="Q872" s="68"/>
      <c r="R872" s="245" t="str">
        <f t="shared" si="86"/>
        <v/>
      </c>
      <c r="S872" s="245" t="str">
        <f t="shared" si="87"/>
        <v/>
      </c>
      <c r="T872" s="120"/>
    </row>
    <row r="873" spans="1:20" ht="15.75" customHeight="1" x14ac:dyDescent="0.25">
      <c r="A873" s="58">
        <v>2602</v>
      </c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44"/>
      <c r="M873" s="237"/>
      <c r="N873" s="129"/>
      <c r="O873" s="238"/>
      <c r="P873" s="67" t="str">
        <f>IF(H873=0,"",H873/G872)</f>
        <v/>
      </c>
      <c r="Q873" s="68"/>
      <c r="R873" s="245" t="str">
        <f t="shared" si="86"/>
        <v/>
      </c>
      <c r="S873" s="245" t="str">
        <f t="shared" si="87"/>
        <v/>
      </c>
      <c r="T873" s="120"/>
    </row>
    <row r="874" spans="1:20" ht="15.75" customHeight="1" x14ac:dyDescent="0.25">
      <c r="A874" s="58">
        <v>2701</v>
      </c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44"/>
      <c r="M874" s="237"/>
      <c r="N874" s="129"/>
      <c r="O874" s="238"/>
      <c r="P874" s="67" t="str">
        <f>IF(I874=0,"",I874/H873)</f>
        <v/>
      </c>
      <c r="Q874" s="68"/>
      <c r="R874" s="245" t="str">
        <f t="shared" si="86"/>
        <v/>
      </c>
      <c r="S874" s="245" t="str">
        <f t="shared" si="87"/>
        <v/>
      </c>
      <c r="T874" s="120"/>
    </row>
    <row r="875" spans="1:20" ht="15.75" customHeight="1" x14ac:dyDescent="0.25">
      <c r="A875" s="58">
        <v>2702</v>
      </c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44"/>
      <c r="M875" s="237"/>
      <c r="N875" s="129"/>
      <c r="O875" s="238"/>
      <c r="P875" s="71" t="str">
        <f>IF(J875=0,"",J875/I874)</f>
        <v/>
      </c>
      <c r="Q875" s="68"/>
      <c r="R875" s="71" t="str">
        <f t="shared" si="86"/>
        <v/>
      </c>
      <c r="S875" s="71" t="str">
        <f t="shared" si="87"/>
        <v/>
      </c>
      <c r="T875" s="120"/>
    </row>
    <row r="876" spans="1:20" ht="15.75" customHeight="1" x14ac:dyDescent="0.25">
      <c r="A876" s="58">
        <v>2801</v>
      </c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44"/>
      <c r="M876" s="237"/>
      <c r="N876" s="129"/>
      <c r="O876" s="239"/>
      <c r="P876" s="129"/>
      <c r="Q876" s="68"/>
      <c r="R876" s="129"/>
      <c r="S876" s="246"/>
      <c r="T876" s="120"/>
    </row>
    <row r="877" spans="1:20" ht="15.75" customHeight="1" x14ac:dyDescent="0.25">
      <c r="A877" s="58">
        <v>2802</v>
      </c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44"/>
      <c r="M877" s="237"/>
      <c r="N877" s="129"/>
      <c r="O877" s="239"/>
      <c r="P877" s="247"/>
      <c r="Q877" s="109"/>
      <c r="R877" s="248"/>
      <c r="S877" s="247"/>
      <c r="T877" s="120"/>
    </row>
    <row r="878" spans="1:20" ht="15.75" customHeight="1" x14ac:dyDescent="0.25">
      <c r="A878" s="58">
        <v>2901</v>
      </c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44"/>
      <c r="M878" s="237"/>
      <c r="N878" s="129"/>
      <c r="O878" s="239"/>
      <c r="P878" s="247"/>
      <c r="Q878" s="109"/>
      <c r="R878" s="248"/>
      <c r="S878" s="247"/>
      <c r="T878" s="120"/>
    </row>
    <row r="879" spans="1:20" ht="15.75" customHeight="1" x14ac:dyDescent="0.25">
      <c r="A879" s="58">
        <v>2902</v>
      </c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44"/>
      <c r="M879" s="237"/>
      <c r="N879" s="129"/>
      <c r="O879" s="239"/>
      <c r="P879" s="129"/>
      <c r="Q879" s="239"/>
      <c r="R879" s="124"/>
      <c r="S879" s="247"/>
      <c r="T879" s="120"/>
    </row>
    <row r="880" spans="1:20" ht="15.75" customHeight="1" x14ac:dyDescent="0.25">
      <c r="A880" s="58">
        <v>3001</v>
      </c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44"/>
      <c r="M880" s="237"/>
      <c r="N880" s="129"/>
      <c r="O880" s="239"/>
      <c r="P880" s="197" t="s">
        <v>83</v>
      </c>
      <c r="Q880" s="82"/>
      <c r="R880" s="111" t="str">
        <f>IF(SUM(L873:L876)=0,"",SUM(L873:L876))</f>
        <v/>
      </c>
      <c r="S880" s="199" t="s">
        <v>11</v>
      </c>
      <c r="T880" s="120"/>
    </row>
    <row r="881" spans="1:20" ht="15.75" customHeight="1" x14ac:dyDescent="0.25">
      <c r="A881" s="58">
        <v>3002</v>
      </c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44"/>
      <c r="M881" s="237"/>
      <c r="N881" s="129"/>
      <c r="O881" s="239"/>
      <c r="P881" s="198" t="s">
        <v>85</v>
      </c>
      <c r="Q881" s="86" t="str">
        <f>IF(Q880/B867=0,"",Q880/B867)</f>
        <v/>
      </c>
      <c r="R881" s="112" t="e">
        <f>IF(Q880/R880=0,"",Q880/R880)</f>
        <v>#VALUE!</v>
      </c>
      <c r="S881" s="200" t="s">
        <v>86</v>
      </c>
      <c r="T881" s="120"/>
    </row>
    <row r="882" spans="1:20" ht="15.75" customHeight="1" x14ac:dyDescent="0.25">
      <c r="A882" s="58">
        <v>3101</v>
      </c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44"/>
      <c r="M882" s="240"/>
      <c r="N882" s="241"/>
      <c r="O882" s="242"/>
      <c r="P882" s="90"/>
      <c r="Q882" s="91"/>
      <c r="R882" s="91"/>
      <c r="S882" s="113"/>
      <c r="T882" s="120"/>
    </row>
    <row r="883" spans="1:20" ht="18" x14ac:dyDescent="0.25">
      <c r="A883" s="28"/>
      <c r="B883" s="297" t="s">
        <v>111</v>
      </c>
      <c r="C883" s="297"/>
      <c r="D883" s="297"/>
      <c r="E883" s="297"/>
      <c r="F883" s="297"/>
      <c r="G883" s="297"/>
      <c r="H883" s="297"/>
      <c r="I883" s="297"/>
      <c r="J883" s="297"/>
      <c r="K883" s="297"/>
      <c r="L883" s="93">
        <f>SUM(L867:L879)</f>
        <v>0</v>
      </c>
      <c r="M883" s="94" t="str">
        <f>IF(L875=0,"",L875/B867)</f>
        <v/>
      </c>
      <c r="N883" s="94" t="str">
        <f>IF(L883=0,"",L883/B867)</f>
        <v/>
      </c>
      <c r="O883" s="94" t="str">
        <f>IF(L875=0,"",N883-M883)</f>
        <v/>
      </c>
      <c r="P883" s="3"/>
      <c r="Q883" s="29"/>
      <c r="R883" s="22"/>
      <c r="S883" s="3"/>
      <c r="T883" s="120"/>
    </row>
    <row r="884" spans="1:20" ht="12.75" customHeight="1" x14ac:dyDescent="0.2"/>
    <row r="885" spans="1:20" ht="12.75" customHeight="1" x14ac:dyDescent="0.2"/>
    <row r="886" spans="1:20" ht="26.25" x14ac:dyDescent="0.4">
      <c r="A886" s="231"/>
      <c r="B886" s="307" t="s">
        <v>99</v>
      </c>
      <c r="C886" s="307"/>
      <c r="D886" s="307"/>
      <c r="E886" s="307"/>
      <c r="F886" s="307"/>
      <c r="G886" s="307"/>
      <c r="H886" s="307"/>
      <c r="I886" s="307"/>
      <c r="J886" s="307"/>
      <c r="K886" s="307"/>
      <c r="L886" s="256" t="s">
        <v>144</v>
      </c>
      <c r="M886" s="57"/>
      <c r="N886" s="29"/>
      <c r="O886" s="3"/>
      <c r="P886" s="29"/>
      <c r="Q886" s="29"/>
      <c r="R886" s="29"/>
      <c r="S886" s="120"/>
      <c r="T886" s="120"/>
    </row>
    <row r="887" spans="1:20" ht="20.25" x14ac:dyDescent="0.2">
      <c r="A887" s="319" t="s">
        <v>10</v>
      </c>
      <c r="B887" s="340" t="s">
        <v>100</v>
      </c>
      <c r="C887" s="341"/>
      <c r="D887" s="341"/>
      <c r="E887" s="341"/>
      <c r="F887" s="341"/>
      <c r="G887" s="341"/>
      <c r="H887" s="341"/>
      <c r="I887" s="341"/>
      <c r="J887" s="341"/>
      <c r="K887" s="342"/>
      <c r="L887" s="338" t="s">
        <v>11</v>
      </c>
      <c r="M887" s="330" t="s">
        <v>3</v>
      </c>
      <c r="N887" s="330" t="s">
        <v>4</v>
      </c>
      <c r="O887" s="330" t="s">
        <v>5</v>
      </c>
      <c r="P887" s="330" t="s">
        <v>6</v>
      </c>
      <c r="Q887" s="330" t="s">
        <v>7</v>
      </c>
      <c r="R887" s="330" t="s">
        <v>8</v>
      </c>
      <c r="S887" s="296" t="s">
        <v>101</v>
      </c>
      <c r="T887" s="120"/>
    </row>
    <row r="888" spans="1:20" ht="15.75" x14ac:dyDescent="0.25">
      <c r="A888" s="320"/>
      <c r="B888" s="58" t="s">
        <v>102</v>
      </c>
      <c r="C888" s="58" t="s">
        <v>103</v>
      </c>
      <c r="D888" s="58" t="s">
        <v>104</v>
      </c>
      <c r="E888" s="58" t="s">
        <v>105</v>
      </c>
      <c r="F888" s="58" t="s">
        <v>106</v>
      </c>
      <c r="G888" s="58" t="s">
        <v>107</v>
      </c>
      <c r="H888" s="58" t="s">
        <v>108</v>
      </c>
      <c r="I888" s="58" t="s">
        <v>109</v>
      </c>
      <c r="J888" s="58" t="s">
        <v>110</v>
      </c>
      <c r="K888" s="58" t="s">
        <v>135</v>
      </c>
      <c r="L888" s="339"/>
      <c r="M888" s="331"/>
      <c r="N888" s="331"/>
      <c r="O888" s="331"/>
      <c r="P888" s="331"/>
      <c r="Q888" s="331"/>
      <c r="R888" s="331"/>
      <c r="S888" s="295"/>
      <c r="T888" s="120"/>
    </row>
    <row r="889" spans="1:20" ht="15.75" customHeight="1" x14ac:dyDescent="0.25">
      <c r="A889" s="58">
        <v>2401</v>
      </c>
      <c r="B889" s="154">
        <v>124</v>
      </c>
      <c r="C889" s="154"/>
      <c r="D889" s="154"/>
      <c r="E889" s="154"/>
      <c r="F889" s="154"/>
      <c r="G889" s="154"/>
      <c r="H889" s="154"/>
      <c r="I889" s="154"/>
      <c r="J889" s="154"/>
      <c r="K889" s="154"/>
      <c r="L889" s="144"/>
      <c r="M889" s="234"/>
      <c r="N889" s="235"/>
      <c r="O889" s="236"/>
      <c r="P889" s="243"/>
      <c r="Q889" s="63">
        <f>B889</f>
        <v>124</v>
      </c>
      <c r="R889" s="244"/>
      <c r="S889" s="243"/>
      <c r="T889" s="120"/>
    </row>
    <row r="890" spans="1:20" ht="15.75" customHeight="1" x14ac:dyDescent="0.25">
      <c r="A890" s="58">
        <v>2402</v>
      </c>
      <c r="B890" s="154"/>
      <c r="C890" s="154">
        <v>100</v>
      </c>
      <c r="D890" s="154"/>
      <c r="E890" s="154"/>
      <c r="F890" s="154"/>
      <c r="G890" s="154"/>
      <c r="H890" s="154"/>
      <c r="I890" s="154"/>
      <c r="J890" s="154"/>
      <c r="K890" s="154"/>
      <c r="L890" s="144"/>
      <c r="M890" s="237"/>
      <c r="N890" s="129"/>
      <c r="O890" s="238"/>
      <c r="P890" s="67">
        <f>IF(C890=0,"",C890/B889)</f>
        <v>0.80645161290322576</v>
      </c>
      <c r="Q890" s="68">
        <v>100</v>
      </c>
      <c r="R890" s="245">
        <f t="shared" ref="R890:R897" si="88">IF(Q890=0,"",Q890/Q889)</f>
        <v>0.80645161290322576</v>
      </c>
      <c r="S890" s="245">
        <f t="shared" ref="S890:S897" si="89">IF(Q890=0,"",100%-R890)</f>
        <v>0.19354838709677424</v>
      </c>
      <c r="T890" s="120"/>
    </row>
    <row r="891" spans="1:20" ht="15.75" customHeight="1" x14ac:dyDescent="0.25">
      <c r="A891" s="58">
        <v>2501</v>
      </c>
      <c r="B891" s="154"/>
      <c r="C891" s="154"/>
      <c r="D891" s="154">
        <v>94</v>
      </c>
      <c r="E891" s="154"/>
      <c r="F891" s="154"/>
      <c r="G891" s="154"/>
      <c r="H891" s="154"/>
      <c r="I891" s="154"/>
      <c r="J891" s="154"/>
      <c r="K891" s="154"/>
      <c r="L891" s="144"/>
      <c r="M891" s="237"/>
      <c r="N891" s="129"/>
      <c r="O891" s="238"/>
      <c r="P891" s="67">
        <f>IF(D891=0,"",D891/C890)</f>
        <v>0.94</v>
      </c>
      <c r="Q891" s="68">
        <v>100</v>
      </c>
      <c r="R891" s="245">
        <f t="shared" si="88"/>
        <v>1</v>
      </c>
      <c r="S891" s="245">
        <f t="shared" si="89"/>
        <v>0</v>
      </c>
      <c r="T891" s="8">
        <f>Q891/Q889</f>
        <v>0.80645161290322576</v>
      </c>
    </row>
    <row r="892" spans="1:20" ht="15.75" customHeight="1" x14ac:dyDescent="0.25">
      <c r="A892" s="58">
        <v>2502</v>
      </c>
      <c r="B892" s="154"/>
      <c r="C892" s="154"/>
      <c r="D892" s="154"/>
      <c r="E892" s="154">
        <v>85</v>
      </c>
      <c r="F892" s="154"/>
      <c r="G892" s="154"/>
      <c r="H892" s="154"/>
      <c r="I892" s="154"/>
      <c r="J892" s="154"/>
      <c r="K892" s="154"/>
      <c r="L892" s="144"/>
      <c r="M892" s="237"/>
      <c r="N892" s="129"/>
      <c r="O892" s="238"/>
      <c r="P892" s="67">
        <f>IF(E892=0,"",E892/D891)</f>
        <v>0.9042553191489362</v>
      </c>
      <c r="Q892" s="68">
        <v>95</v>
      </c>
      <c r="R892" s="245">
        <f t="shared" si="88"/>
        <v>0.95</v>
      </c>
      <c r="S892" s="245">
        <f t="shared" si="89"/>
        <v>5.0000000000000044E-2</v>
      </c>
      <c r="T892" s="120"/>
    </row>
    <row r="893" spans="1:20" ht="15.75" customHeight="1" x14ac:dyDescent="0.25">
      <c r="A893" s="58">
        <v>2601</v>
      </c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44"/>
      <c r="M893" s="237"/>
      <c r="N893" s="129"/>
      <c r="O893" s="238"/>
      <c r="P893" s="67" t="str">
        <f>IF(F893=0,"",F893/E892)</f>
        <v/>
      </c>
      <c r="Q893" s="68"/>
      <c r="R893" s="245" t="str">
        <f t="shared" si="88"/>
        <v/>
      </c>
      <c r="S893" s="245" t="str">
        <f t="shared" si="89"/>
        <v/>
      </c>
      <c r="T893" s="120"/>
    </row>
    <row r="894" spans="1:20" ht="15.75" customHeight="1" x14ac:dyDescent="0.25">
      <c r="A894" s="58">
        <v>2602</v>
      </c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44"/>
      <c r="M894" s="237"/>
      <c r="N894" s="129"/>
      <c r="O894" s="238"/>
      <c r="P894" s="67" t="str">
        <f>IF(G894=0,"",G894/F893)</f>
        <v/>
      </c>
      <c r="Q894" s="68"/>
      <c r="R894" s="245" t="str">
        <f t="shared" si="88"/>
        <v/>
      </c>
      <c r="S894" s="245" t="str">
        <f t="shared" si="89"/>
        <v/>
      </c>
      <c r="T894" s="120"/>
    </row>
    <row r="895" spans="1:20" ht="15.75" customHeight="1" x14ac:dyDescent="0.25">
      <c r="A895" s="58">
        <v>2701</v>
      </c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44"/>
      <c r="M895" s="237"/>
      <c r="N895" s="129"/>
      <c r="O895" s="238"/>
      <c r="P895" s="67" t="str">
        <f>IF(H895=0,"",H895/G894)</f>
        <v/>
      </c>
      <c r="Q895" s="68"/>
      <c r="R895" s="245" t="str">
        <f t="shared" si="88"/>
        <v/>
      </c>
      <c r="S895" s="245" t="str">
        <f t="shared" si="89"/>
        <v/>
      </c>
      <c r="T895" s="120"/>
    </row>
    <row r="896" spans="1:20" ht="15.75" customHeight="1" x14ac:dyDescent="0.25">
      <c r="A896" s="58">
        <v>2702</v>
      </c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44"/>
      <c r="M896" s="237"/>
      <c r="N896" s="129"/>
      <c r="O896" s="238"/>
      <c r="P896" s="67" t="str">
        <f>IF(I896=0,"",I896/H895)</f>
        <v/>
      </c>
      <c r="Q896" s="68"/>
      <c r="R896" s="245" t="str">
        <f t="shared" si="88"/>
        <v/>
      </c>
      <c r="S896" s="245" t="str">
        <f t="shared" si="89"/>
        <v/>
      </c>
      <c r="T896" s="120"/>
    </row>
    <row r="897" spans="1:20" ht="15.75" customHeight="1" x14ac:dyDescent="0.25">
      <c r="A897" s="58">
        <v>2801</v>
      </c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44"/>
      <c r="M897" s="237"/>
      <c r="N897" s="129"/>
      <c r="O897" s="238"/>
      <c r="P897" s="71" t="str">
        <f>IF(J897=0,"",J897/I896)</f>
        <v/>
      </c>
      <c r="Q897" s="68"/>
      <c r="R897" s="71" t="str">
        <f t="shared" si="88"/>
        <v/>
      </c>
      <c r="S897" s="71" t="str">
        <f t="shared" si="89"/>
        <v/>
      </c>
      <c r="T897" s="120"/>
    </row>
    <row r="898" spans="1:20" ht="15.75" customHeight="1" x14ac:dyDescent="0.25">
      <c r="A898" s="58">
        <v>2802</v>
      </c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44"/>
      <c r="M898" s="237"/>
      <c r="N898" s="129"/>
      <c r="O898" s="239"/>
      <c r="P898" s="129"/>
      <c r="Q898" s="68"/>
      <c r="R898" s="129"/>
      <c r="S898" s="246"/>
      <c r="T898" s="120"/>
    </row>
    <row r="899" spans="1:20" ht="15.75" customHeight="1" x14ac:dyDescent="0.25">
      <c r="A899" s="58">
        <v>2901</v>
      </c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44"/>
      <c r="M899" s="237"/>
      <c r="N899" s="129"/>
      <c r="O899" s="239"/>
      <c r="P899" s="247"/>
      <c r="Q899" s="109"/>
      <c r="R899" s="248"/>
      <c r="S899" s="247"/>
      <c r="T899" s="120"/>
    </row>
    <row r="900" spans="1:20" ht="15.75" customHeight="1" x14ac:dyDescent="0.25">
      <c r="A900" s="58">
        <v>2902</v>
      </c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44"/>
      <c r="M900" s="237"/>
      <c r="N900" s="129"/>
      <c r="O900" s="239"/>
      <c r="P900" s="247"/>
      <c r="Q900" s="109"/>
      <c r="R900" s="248"/>
      <c r="S900" s="247"/>
      <c r="T900" s="120"/>
    </row>
    <row r="901" spans="1:20" ht="15.75" customHeight="1" x14ac:dyDescent="0.25">
      <c r="A901" s="58">
        <v>3001</v>
      </c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44"/>
      <c r="M901" s="237"/>
      <c r="N901" s="129"/>
      <c r="O901" s="239"/>
      <c r="P901" s="129"/>
      <c r="Q901" s="239"/>
      <c r="R901" s="124"/>
      <c r="S901" s="247"/>
      <c r="T901" s="120"/>
    </row>
    <row r="902" spans="1:20" ht="15.75" customHeight="1" x14ac:dyDescent="0.25">
      <c r="A902" s="58">
        <v>3002</v>
      </c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44"/>
      <c r="M902" s="237"/>
      <c r="N902" s="129"/>
      <c r="O902" s="239"/>
      <c r="P902" s="197" t="s">
        <v>83</v>
      </c>
      <c r="Q902" s="82"/>
      <c r="R902" s="111" t="str">
        <f>IF(SUM(L895:L898)=0,"",SUM(L895:L898))</f>
        <v/>
      </c>
      <c r="S902" s="199" t="s">
        <v>11</v>
      </c>
      <c r="T902" s="120"/>
    </row>
    <row r="903" spans="1:20" ht="15.75" customHeight="1" x14ac:dyDescent="0.25">
      <c r="A903" s="58">
        <v>3101</v>
      </c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44"/>
      <c r="M903" s="237"/>
      <c r="N903" s="129"/>
      <c r="O903" s="239"/>
      <c r="P903" s="198" t="s">
        <v>85</v>
      </c>
      <c r="Q903" s="86" t="str">
        <f>IF(Q902/B889=0,"",Q902/B889)</f>
        <v/>
      </c>
      <c r="R903" s="112" t="e">
        <f>IF(Q902/R902=0,"",Q902/R902)</f>
        <v>#VALUE!</v>
      </c>
      <c r="S903" s="200" t="s">
        <v>86</v>
      </c>
      <c r="T903" s="120"/>
    </row>
    <row r="904" spans="1:20" ht="15.75" customHeight="1" x14ac:dyDescent="0.25">
      <c r="A904" s="58">
        <v>3102</v>
      </c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44"/>
      <c r="M904" s="240"/>
      <c r="N904" s="241"/>
      <c r="O904" s="242"/>
      <c r="P904" s="90"/>
      <c r="Q904" s="91"/>
      <c r="R904" s="91"/>
      <c r="S904" s="113"/>
      <c r="T904" s="120"/>
    </row>
    <row r="905" spans="1:20" ht="18" x14ac:dyDescent="0.25">
      <c r="A905" s="28"/>
      <c r="B905" s="297" t="s">
        <v>111</v>
      </c>
      <c r="C905" s="297"/>
      <c r="D905" s="297"/>
      <c r="E905" s="297"/>
      <c r="F905" s="297"/>
      <c r="G905" s="297"/>
      <c r="H905" s="297"/>
      <c r="I905" s="297"/>
      <c r="J905" s="297"/>
      <c r="K905" s="297"/>
      <c r="L905" s="93">
        <f>SUM(L889:L901)</f>
        <v>0</v>
      </c>
      <c r="M905" s="94" t="str">
        <f>IF(L897=0,"",L897/B889)</f>
        <v/>
      </c>
      <c r="N905" s="94" t="str">
        <f>IF(L905=0,"",L905/B889)</f>
        <v/>
      </c>
      <c r="O905" s="94" t="str">
        <f>IF(L897=0,"",N905-M905)</f>
        <v/>
      </c>
      <c r="P905" s="3"/>
      <c r="Q905" s="29"/>
      <c r="R905" s="22"/>
      <c r="S905" s="3"/>
      <c r="T905" s="120"/>
    </row>
    <row r="906" spans="1:20" ht="12.75" customHeight="1" x14ac:dyDescent="0.2"/>
    <row r="907" spans="1:20" ht="12.75" customHeight="1" x14ac:dyDescent="0.2"/>
    <row r="908" spans="1:20" ht="26.25" x14ac:dyDescent="0.4">
      <c r="A908" s="231"/>
      <c r="B908" s="307" t="s">
        <v>99</v>
      </c>
      <c r="C908" s="307"/>
      <c r="D908" s="307"/>
      <c r="E908" s="307"/>
      <c r="F908" s="307"/>
      <c r="G908" s="307"/>
      <c r="H908" s="307"/>
      <c r="I908" s="307"/>
      <c r="J908" s="307"/>
      <c r="K908" s="307"/>
      <c r="L908" s="256" t="s">
        <v>145</v>
      </c>
      <c r="M908" s="57"/>
      <c r="N908" s="29"/>
      <c r="O908" s="3"/>
      <c r="P908" s="29"/>
      <c r="Q908" s="29"/>
      <c r="R908" s="29"/>
      <c r="S908" s="120"/>
      <c r="T908" s="120"/>
    </row>
    <row r="909" spans="1:20" ht="20.25" x14ac:dyDescent="0.2">
      <c r="A909" s="319" t="s">
        <v>10</v>
      </c>
      <c r="B909" s="340" t="s">
        <v>100</v>
      </c>
      <c r="C909" s="341"/>
      <c r="D909" s="341"/>
      <c r="E909" s="341"/>
      <c r="F909" s="341"/>
      <c r="G909" s="341"/>
      <c r="H909" s="341"/>
      <c r="I909" s="341"/>
      <c r="J909" s="341"/>
      <c r="K909" s="342"/>
      <c r="L909" s="338" t="s">
        <v>11</v>
      </c>
      <c r="M909" s="330" t="s">
        <v>3</v>
      </c>
      <c r="N909" s="330" t="s">
        <v>4</v>
      </c>
      <c r="O909" s="330" t="s">
        <v>5</v>
      </c>
      <c r="P909" s="330" t="s">
        <v>6</v>
      </c>
      <c r="Q909" s="330" t="s">
        <v>7</v>
      </c>
      <c r="R909" s="330" t="s">
        <v>8</v>
      </c>
      <c r="S909" s="296" t="s">
        <v>101</v>
      </c>
      <c r="T909" s="120"/>
    </row>
    <row r="910" spans="1:20" ht="15.75" x14ac:dyDescent="0.25">
      <c r="A910" s="320"/>
      <c r="B910" s="58" t="s">
        <v>102</v>
      </c>
      <c r="C910" s="58" t="s">
        <v>103</v>
      </c>
      <c r="D910" s="58" t="s">
        <v>104</v>
      </c>
      <c r="E910" s="58" t="s">
        <v>105</v>
      </c>
      <c r="F910" s="58" t="s">
        <v>106</v>
      </c>
      <c r="G910" s="58" t="s">
        <v>107</v>
      </c>
      <c r="H910" s="58" t="s">
        <v>108</v>
      </c>
      <c r="I910" s="58" t="s">
        <v>109</v>
      </c>
      <c r="J910" s="58" t="s">
        <v>110</v>
      </c>
      <c r="K910" s="58" t="s">
        <v>135</v>
      </c>
      <c r="L910" s="339"/>
      <c r="M910" s="331"/>
      <c r="N910" s="331"/>
      <c r="O910" s="331"/>
      <c r="P910" s="331"/>
      <c r="Q910" s="331"/>
      <c r="R910" s="331"/>
      <c r="S910" s="295"/>
      <c r="T910" s="120"/>
    </row>
    <row r="911" spans="1:20" ht="15.75" customHeight="1" x14ac:dyDescent="0.25">
      <c r="A911" s="58">
        <v>2402</v>
      </c>
      <c r="B911" s="154">
        <v>99</v>
      </c>
      <c r="C911" s="154"/>
      <c r="D911" s="154"/>
      <c r="E911" s="154"/>
      <c r="F911" s="154"/>
      <c r="G911" s="154"/>
      <c r="H911" s="154"/>
      <c r="I911" s="154"/>
      <c r="J911" s="154"/>
      <c r="K911" s="154"/>
      <c r="L911" s="144"/>
      <c r="M911" s="234"/>
      <c r="N911" s="235"/>
      <c r="O911" s="236"/>
      <c r="P911" s="243"/>
      <c r="Q911" s="63">
        <f>B911</f>
        <v>99</v>
      </c>
      <c r="R911" s="244"/>
      <c r="S911" s="243"/>
      <c r="T911" s="120"/>
    </row>
    <row r="912" spans="1:20" ht="15.75" customHeight="1" x14ac:dyDescent="0.25">
      <c r="A912" s="58">
        <v>2501</v>
      </c>
      <c r="B912" s="154"/>
      <c r="C912" s="154">
        <v>87</v>
      </c>
      <c r="D912" s="154"/>
      <c r="E912" s="154"/>
      <c r="F912" s="154"/>
      <c r="G912" s="154"/>
      <c r="H912" s="154"/>
      <c r="I912" s="154"/>
      <c r="J912" s="154"/>
      <c r="K912" s="154"/>
      <c r="L912" s="144"/>
      <c r="M912" s="237"/>
      <c r="N912" s="129"/>
      <c r="O912" s="238"/>
      <c r="P912" s="67">
        <f>IF(C912=0,"",C912/B911)</f>
        <v>0.87878787878787878</v>
      </c>
      <c r="Q912" s="68">
        <v>87</v>
      </c>
      <c r="R912" s="245">
        <f t="shared" ref="R912:R919" si="90">IF(Q912=0,"",Q912/Q911)</f>
        <v>0.87878787878787878</v>
      </c>
      <c r="S912" s="245">
        <f t="shared" ref="S912:S919" si="91">IF(Q912=0,"",100%-R912)</f>
        <v>0.12121212121212122</v>
      </c>
      <c r="T912" s="120"/>
    </row>
    <row r="913" spans="1:20" ht="15.75" customHeight="1" x14ac:dyDescent="0.25">
      <c r="A913" s="58">
        <v>2502</v>
      </c>
      <c r="B913" s="154"/>
      <c r="C913" s="154"/>
      <c r="D913" s="154">
        <v>80</v>
      </c>
      <c r="E913" s="154"/>
      <c r="F913" s="154"/>
      <c r="G913" s="154"/>
      <c r="H913" s="154"/>
      <c r="I913" s="154"/>
      <c r="J913" s="154"/>
      <c r="K913" s="154"/>
      <c r="L913" s="144"/>
      <c r="M913" s="237"/>
      <c r="N913" s="129"/>
      <c r="O913" s="238"/>
      <c r="P913" s="67">
        <f>IF(D913=0,"",D913/C912)</f>
        <v>0.91954022988505746</v>
      </c>
      <c r="Q913" s="68">
        <v>84</v>
      </c>
      <c r="R913" s="245">
        <f t="shared" si="90"/>
        <v>0.96551724137931039</v>
      </c>
      <c r="S913" s="245">
        <f t="shared" si="91"/>
        <v>3.4482758620689613E-2</v>
      </c>
      <c r="T913" s="8">
        <f>Q913/Q911</f>
        <v>0.84848484848484851</v>
      </c>
    </row>
    <row r="914" spans="1:20" ht="15.75" customHeight="1" x14ac:dyDescent="0.25">
      <c r="A914" s="58">
        <v>2601</v>
      </c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44"/>
      <c r="M914" s="237"/>
      <c r="N914" s="129"/>
      <c r="O914" s="238"/>
      <c r="P914" s="67" t="str">
        <f>IF(E914=0,"",E914/D913)</f>
        <v/>
      </c>
      <c r="Q914" s="68"/>
      <c r="R914" s="245" t="str">
        <f t="shared" si="90"/>
        <v/>
      </c>
      <c r="S914" s="245" t="str">
        <f t="shared" si="91"/>
        <v/>
      </c>
      <c r="T914" s="120"/>
    </row>
    <row r="915" spans="1:20" ht="15.75" customHeight="1" x14ac:dyDescent="0.25">
      <c r="A915" s="58">
        <v>2602</v>
      </c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44"/>
      <c r="M915" s="237"/>
      <c r="N915" s="129"/>
      <c r="O915" s="238"/>
      <c r="P915" s="67" t="str">
        <f>IF(F915=0,"",F915/E914)</f>
        <v/>
      </c>
      <c r="Q915" s="68"/>
      <c r="R915" s="245" t="str">
        <f t="shared" si="90"/>
        <v/>
      </c>
      <c r="S915" s="245" t="str">
        <f t="shared" si="91"/>
        <v/>
      </c>
      <c r="T915" s="120"/>
    </row>
    <row r="916" spans="1:20" ht="15.75" customHeight="1" x14ac:dyDescent="0.25">
      <c r="A916" s="58">
        <v>2701</v>
      </c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44"/>
      <c r="M916" s="237"/>
      <c r="N916" s="129"/>
      <c r="O916" s="238"/>
      <c r="P916" s="67" t="str">
        <f>IF(G916=0,"",G916/F915)</f>
        <v/>
      </c>
      <c r="Q916" s="68"/>
      <c r="R916" s="245" t="str">
        <f t="shared" si="90"/>
        <v/>
      </c>
      <c r="S916" s="245" t="str">
        <f t="shared" si="91"/>
        <v/>
      </c>
      <c r="T916" s="120"/>
    </row>
    <row r="917" spans="1:20" ht="15.75" customHeight="1" x14ac:dyDescent="0.25">
      <c r="A917" s="58">
        <v>2702</v>
      </c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44"/>
      <c r="M917" s="237"/>
      <c r="N917" s="129"/>
      <c r="O917" s="238"/>
      <c r="P917" s="67" t="str">
        <f>IF(H917=0,"",H917/G916)</f>
        <v/>
      </c>
      <c r="Q917" s="68"/>
      <c r="R917" s="245" t="str">
        <f t="shared" si="90"/>
        <v/>
      </c>
      <c r="S917" s="245" t="str">
        <f t="shared" si="91"/>
        <v/>
      </c>
      <c r="T917" s="120"/>
    </row>
    <row r="918" spans="1:20" ht="15.75" customHeight="1" x14ac:dyDescent="0.25">
      <c r="A918" s="58">
        <v>2801</v>
      </c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44"/>
      <c r="M918" s="237"/>
      <c r="N918" s="129"/>
      <c r="O918" s="238"/>
      <c r="P918" s="67" t="str">
        <f>IF(I918=0,"",I918/H917)</f>
        <v/>
      </c>
      <c r="Q918" s="68"/>
      <c r="R918" s="245" t="str">
        <f t="shared" si="90"/>
        <v/>
      </c>
      <c r="S918" s="245" t="str">
        <f t="shared" si="91"/>
        <v/>
      </c>
      <c r="T918" s="120"/>
    </row>
    <row r="919" spans="1:20" ht="15.75" customHeight="1" x14ac:dyDescent="0.25">
      <c r="A919" s="58">
        <v>2802</v>
      </c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44"/>
      <c r="M919" s="237"/>
      <c r="N919" s="129"/>
      <c r="O919" s="238"/>
      <c r="P919" s="71" t="str">
        <f>IF(J919=0,"",J919/I918)</f>
        <v/>
      </c>
      <c r="Q919" s="68"/>
      <c r="R919" s="71" t="str">
        <f t="shared" si="90"/>
        <v/>
      </c>
      <c r="S919" s="71" t="str">
        <f t="shared" si="91"/>
        <v/>
      </c>
      <c r="T919" s="120"/>
    </row>
    <row r="920" spans="1:20" ht="15.75" customHeight="1" x14ac:dyDescent="0.25">
      <c r="A920" s="58">
        <v>2901</v>
      </c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44"/>
      <c r="M920" s="237"/>
      <c r="N920" s="129"/>
      <c r="O920" s="239"/>
      <c r="P920" s="129"/>
      <c r="Q920" s="68"/>
      <c r="R920" s="129"/>
      <c r="S920" s="246"/>
      <c r="T920" s="120"/>
    </row>
    <row r="921" spans="1:20" ht="15.75" customHeight="1" x14ac:dyDescent="0.25">
      <c r="A921" s="58">
        <v>2902</v>
      </c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44"/>
      <c r="M921" s="237"/>
      <c r="N921" s="129"/>
      <c r="O921" s="239"/>
      <c r="P921" s="247"/>
      <c r="Q921" s="109"/>
      <c r="R921" s="248"/>
      <c r="S921" s="247"/>
      <c r="T921" s="120"/>
    </row>
    <row r="922" spans="1:20" ht="15.75" customHeight="1" x14ac:dyDescent="0.25">
      <c r="A922" s="58">
        <v>3001</v>
      </c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44"/>
      <c r="M922" s="237"/>
      <c r="N922" s="129"/>
      <c r="O922" s="239"/>
      <c r="P922" s="247"/>
      <c r="Q922" s="109"/>
      <c r="R922" s="248"/>
      <c r="S922" s="247"/>
      <c r="T922" s="120"/>
    </row>
    <row r="923" spans="1:20" ht="15.75" customHeight="1" x14ac:dyDescent="0.25">
      <c r="A923" s="58">
        <v>3002</v>
      </c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44"/>
      <c r="M923" s="237"/>
      <c r="N923" s="129"/>
      <c r="O923" s="239"/>
      <c r="P923" s="129"/>
      <c r="Q923" s="239"/>
      <c r="R923" s="124"/>
      <c r="S923" s="247"/>
      <c r="T923" s="120"/>
    </row>
    <row r="924" spans="1:20" ht="15.75" customHeight="1" x14ac:dyDescent="0.25">
      <c r="A924" s="58">
        <v>3101</v>
      </c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44"/>
      <c r="M924" s="237"/>
      <c r="N924" s="129"/>
      <c r="O924" s="239"/>
      <c r="P924" s="197" t="s">
        <v>83</v>
      </c>
      <c r="Q924" s="82"/>
      <c r="R924" s="111" t="str">
        <f>IF(SUM(L917:L920)=0,"",SUM(L917:L920))</f>
        <v/>
      </c>
      <c r="S924" s="199" t="s">
        <v>11</v>
      </c>
      <c r="T924" s="120"/>
    </row>
    <row r="925" spans="1:20" ht="15.75" customHeight="1" x14ac:dyDescent="0.25">
      <c r="A925" s="58">
        <v>3102</v>
      </c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44"/>
      <c r="M925" s="237"/>
      <c r="N925" s="129"/>
      <c r="O925" s="239"/>
      <c r="P925" s="198" t="s">
        <v>85</v>
      </c>
      <c r="Q925" s="86" t="str">
        <f>IF(Q924/B911=0,"",Q924/B911)</f>
        <v/>
      </c>
      <c r="R925" s="112" t="e">
        <f>IF(Q924/R924=0,"",Q924/R924)</f>
        <v>#VALUE!</v>
      </c>
      <c r="S925" s="200" t="s">
        <v>86</v>
      </c>
      <c r="T925" s="120"/>
    </row>
    <row r="926" spans="1:20" ht="15.75" customHeight="1" x14ac:dyDescent="0.25">
      <c r="A926" s="58">
        <v>3201</v>
      </c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44"/>
      <c r="M926" s="240"/>
      <c r="N926" s="241"/>
      <c r="O926" s="242"/>
      <c r="P926" s="90"/>
      <c r="Q926" s="91"/>
      <c r="R926" s="91"/>
      <c r="S926" s="113"/>
      <c r="T926" s="120"/>
    </row>
    <row r="927" spans="1:20" ht="18" x14ac:dyDescent="0.25">
      <c r="A927" s="28"/>
      <c r="B927" s="297" t="s">
        <v>111</v>
      </c>
      <c r="C927" s="297"/>
      <c r="D927" s="297"/>
      <c r="E927" s="297"/>
      <c r="F927" s="297"/>
      <c r="G927" s="297"/>
      <c r="H927" s="297"/>
      <c r="I927" s="297"/>
      <c r="J927" s="297"/>
      <c r="K927" s="297"/>
      <c r="L927" s="93">
        <f>SUM(L911:L923)</f>
        <v>0</v>
      </c>
      <c r="M927" s="94" t="str">
        <f>IF(L919=0,"",L919/B911)</f>
        <v/>
      </c>
      <c r="N927" s="94" t="str">
        <f>IF(L927=0,"",L927/B911)</f>
        <v/>
      </c>
      <c r="O927" s="94" t="str">
        <f>IF(L919=0,"",N927-M927)</f>
        <v/>
      </c>
      <c r="P927" s="3"/>
      <c r="Q927" s="29"/>
      <c r="R927" s="22"/>
      <c r="S927" s="3"/>
      <c r="T927" s="120"/>
    </row>
    <row r="928" spans="1:20" ht="12.75" customHeight="1" x14ac:dyDescent="0.2"/>
    <row r="929" spans="1:20" ht="12.75" customHeight="1" x14ac:dyDescent="0.2"/>
    <row r="930" spans="1:20" ht="26.25" x14ac:dyDescent="0.4">
      <c r="A930" s="231"/>
      <c r="B930" s="307" t="s">
        <v>99</v>
      </c>
      <c r="C930" s="307"/>
      <c r="D930" s="307"/>
      <c r="E930" s="307"/>
      <c r="F930" s="307"/>
      <c r="G930" s="307"/>
      <c r="H930" s="307"/>
      <c r="I930" s="307"/>
      <c r="J930" s="307"/>
      <c r="K930" s="307"/>
      <c r="L930" s="256" t="s">
        <v>146</v>
      </c>
      <c r="M930" s="57"/>
      <c r="N930" s="29"/>
      <c r="O930" s="3"/>
      <c r="P930" s="29"/>
      <c r="Q930" s="29"/>
      <c r="R930" s="29"/>
      <c r="S930" s="120"/>
      <c r="T930" s="120"/>
    </row>
    <row r="931" spans="1:20" ht="20.25" x14ac:dyDescent="0.2">
      <c r="A931" s="319" t="s">
        <v>10</v>
      </c>
      <c r="B931" s="340" t="s">
        <v>100</v>
      </c>
      <c r="C931" s="341"/>
      <c r="D931" s="341"/>
      <c r="E931" s="341"/>
      <c r="F931" s="341"/>
      <c r="G931" s="341"/>
      <c r="H931" s="341"/>
      <c r="I931" s="341"/>
      <c r="J931" s="341"/>
      <c r="K931" s="342"/>
      <c r="L931" s="338" t="s">
        <v>11</v>
      </c>
      <c r="M931" s="330" t="s">
        <v>3</v>
      </c>
      <c r="N931" s="330" t="s">
        <v>4</v>
      </c>
      <c r="O931" s="330" t="s">
        <v>5</v>
      </c>
      <c r="P931" s="330" t="s">
        <v>6</v>
      </c>
      <c r="Q931" s="330" t="s">
        <v>7</v>
      </c>
      <c r="R931" s="330" t="s">
        <v>8</v>
      </c>
      <c r="S931" s="296" t="s">
        <v>101</v>
      </c>
      <c r="T931" s="120"/>
    </row>
    <row r="932" spans="1:20" ht="15.75" x14ac:dyDescent="0.25">
      <c r="A932" s="320"/>
      <c r="B932" s="58" t="s">
        <v>102</v>
      </c>
      <c r="C932" s="58" t="s">
        <v>103</v>
      </c>
      <c r="D932" s="58" t="s">
        <v>104</v>
      </c>
      <c r="E932" s="58" t="s">
        <v>105</v>
      </c>
      <c r="F932" s="58" t="s">
        <v>106</v>
      </c>
      <c r="G932" s="58" t="s">
        <v>107</v>
      </c>
      <c r="H932" s="58" t="s">
        <v>108</v>
      </c>
      <c r="I932" s="58" t="s">
        <v>109</v>
      </c>
      <c r="J932" s="58" t="s">
        <v>110</v>
      </c>
      <c r="K932" s="58" t="s">
        <v>135</v>
      </c>
      <c r="L932" s="339"/>
      <c r="M932" s="331"/>
      <c r="N932" s="331"/>
      <c r="O932" s="331"/>
      <c r="P932" s="331"/>
      <c r="Q932" s="331"/>
      <c r="R932" s="331"/>
      <c r="S932" s="295"/>
      <c r="T932" s="120"/>
    </row>
    <row r="933" spans="1:20" ht="15.75" customHeight="1" x14ac:dyDescent="0.25">
      <c r="A933" s="58">
        <v>2501</v>
      </c>
      <c r="B933" s="180">
        <v>109</v>
      </c>
      <c r="C933" s="154"/>
      <c r="D933" s="154"/>
      <c r="E933" s="154"/>
      <c r="F933" s="154"/>
      <c r="G933" s="154"/>
      <c r="H933" s="154"/>
      <c r="I933" s="154"/>
      <c r="J933" s="154"/>
      <c r="K933" s="154"/>
      <c r="L933" s="144"/>
      <c r="M933" s="234"/>
      <c r="N933" s="235"/>
      <c r="O933" s="236"/>
      <c r="P933" s="243"/>
      <c r="Q933" s="63">
        <f>B933</f>
        <v>109</v>
      </c>
      <c r="R933" s="244"/>
      <c r="S933" s="243"/>
      <c r="T933" s="120"/>
    </row>
    <row r="934" spans="1:20" ht="15.75" customHeight="1" x14ac:dyDescent="0.25">
      <c r="A934" s="58">
        <v>2502</v>
      </c>
      <c r="B934" s="180"/>
      <c r="C934" s="154">
        <v>103</v>
      </c>
      <c r="D934" s="154"/>
      <c r="E934" s="154"/>
      <c r="F934" s="154"/>
      <c r="G934" s="154"/>
      <c r="H934" s="154"/>
      <c r="I934" s="154"/>
      <c r="J934" s="154"/>
      <c r="K934" s="154"/>
      <c r="L934" s="144"/>
      <c r="M934" s="237"/>
      <c r="N934" s="129"/>
      <c r="O934" s="238"/>
      <c r="P934" s="67">
        <f>IF(C934=0,"",C934/B933)</f>
        <v>0.94495412844036697</v>
      </c>
      <c r="Q934" s="68">
        <v>104</v>
      </c>
      <c r="R934" s="245">
        <f t="shared" ref="R934:R941" si="92">IF(Q934=0,"",Q934/Q933)</f>
        <v>0.95412844036697253</v>
      </c>
      <c r="S934" s="245">
        <f t="shared" ref="S934:S941" si="93">IF(Q934=0,"",100%-R934)</f>
        <v>4.587155963302747E-2</v>
      </c>
      <c r="T934" s="120"/>
    </row>
    <row r="935" spans="1:20" ht="15.75" customHeight="1" x14ac:dyDescent="0.25">
      <c r="A935" s="58">
        <v>2601</v>
      </c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44"/>
      <c r="M935" s="237"/>
      <c r="N935" s="129"/>
      <c r="O935" s="238"/>
      <c r="P935" s="67" t="str">
        <f>IF(D935=0,"",D935/C934)</f>
        <v/>
      </c>
      <c r="Q935" s="68"/>
      <c r="R935" s="245" t="str">
        <f t="shared" si="92"/>
        <v/>
      </c>
      <c r="S935" s="245" t="str">
        <f t="shared" si="93"/>
        <v/>
      </c>
      <c r="T935" s="8">
        <f>Q935/Q933</f>
        <v>0</v>
      </c>
    </row>
    <row r="936" spans="1:20" ht="15.75" customHeight="1" x14ac:dyDescent="0.25">
      <c r="A936" s="58">
        <v>2602</v>
      </c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44"/>
      <c r="M936" s="237"/>
      <c r="N936" s="129"/>
      <c r="O936" s="238"/>
      <c r="P936" s="67" t="str">
        <f>IF(E936=0,"",E936/D935)</f>
        <v/>
      </c>
      <c r="Q936" s="68"/>
      <c r="R936" s="245" t="str">
        <f t="shared" si="92"/>
        <v/>
      </c>
      <c r="S936" s="245" t="str">
        <f t="shared" si="93"/>
        <v/>
      </c>
      <c r="T936" s="120"/>
    </row>
    <row r="937" spans="1:20" ht="15.75" customHeight="1" x14ac:dyDescent="0.25">
      <c r="A937" s="58">
        <v>2701</v>
      </c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44"/>
      <c r="M937" s="237"/>
      <c r="N937" s="129"/>
      <c r="O937" s="238"/>
      <c r="P937" s="67" t="str">
        <f>IF(F937=0,"",F937/E936)</f>
        <v/>
      </c>
      <c r="Q937" s="68"/>
      <c r="R937" s="245" t="str">
        <f t="shared" si="92"/>
        <v/>
      </c>
      <c r="S937" s="245" t="str">
        <f t="shared" si="93"/>
        <v/>
      </c>
      <c r="T937" s="120"/>
    </row>
    <row r="938" spans="1:20" ht="15.75" customHeight="1" x14ac:dyDescent="0.25">
      <c r="A938" s="58">
        <v>2702</v>
      </c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44"/>
      <c r="M938" s="237"/>
      <c r="N938" s="129"/>
      <c r="O938" s="238"/>
      <c r="P938" s="67" t="str">
        <f>IF(G938=0,"",G938/F937)</f>
        <v/>
      </c>
      <c r="Q938" s="68"/>
      <c r="R938" s="245" t="str">
        <f t="shared" si="92"/>
        <v/>
      </c>
      <c r="S938" s="245" t="str">
        <f t="shared" si="93"/>
        <v/>
      </c>
      <c r="T938" s="120"/>
    </row>
    <row r="939" spans="1:20" ht="15.75" customHeight="1" x14ac:dyDescent="0.25">
      <c r="A939" s="58">
        <v>2801</v>
      </c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44"/>
      <c r="M939" s="237"/>
      <c r="N939" s="129"/>
      <c r="O939" s="238"/>
      <c r="P939" s="67" t="str">
        <f>IF(H939=0,"",H939/G938)</f>
        <v/>
      </c>
      <c r="Q939" s="68"/>
      <c r="R939" s="245" t="str">
        <f t="shared" si="92"/>
        <v/>
      </c>
      <c r="S939" s="245" t="str">
        <f t="shared" si="93"/>
        <v/>
      </c>
      <c r="T939" s="120"/>
    </row>
    <row r="940" spans="1:20" ht="15.75" customHeight="1" x14ac:dyDescent="0.25">
      <c r="A940" s="58">
        <v>2802</v>
      </c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44"/>
      <c r="M940" s="237"/>
      <c r="N940" s="129"/>
      <c r="O940" s="238"/>
      <c r="P940" s="67" t="str">
        <f>IF(I940=0,"",I940/H939)</f>
        <v/>
      </c>
      <c r="Q940" s="68"/>
      <c r="R940" s="245" t="str">
        <f t="shared" si="92"/>
        <v/>
      </c>
      <c r="S940" s="245" t="str">
        <f t="shared" si="93"/>
        <v/>
      </c>
      <c r="T940" s="120"/>
    </row>
    <row r="941" spans="1:20" ht="15.75" customHeight="1" x14ac:dyDescent="0.25">
      <c r="A941" s="58">
        <v>2901</v>
      </c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44"/>
      <c r="M941" s="237"/>
      <c r="N941" s="129"/>
      <c r="O941" s="238"/>
      <c r="P941" s="71" t="str">
        <f>IF(J941=0,"",J941/I940)</f>
        <v/>
      </c>
      <c r="Q941" s="68"/>
      <c r="R941" s="71" t="str">
        <f t="shared" si="92"/>
        <v/>
      </c>
      <c r="S941" s="71" t="str">
        <f t="shared" si="93"/>
        <v/>
      </c>
      <c r="T941" s="120"/>
    </row>
    <row r="942" spans="1:20" ht="15.75" customHeight="1" x14ac:dyDescent="0.25">
      <c r="A942" s="58">
        <v>2902</v>
      </c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44"/>
      <c r="M942" s="237"/>
      <c r="N942" s="129"/>
      <c r="O942" s="239"/>
      <c r="P942" s="129"/>
      <c r="Q942" s="68"/>
      <c r="R942" s="129"/>
      <c r="S942" s="246"/>
      <c r="T942" s="120"/>
    </row>
    <row r="943" spans="1:20" ht="15.75" customHeight="1" x14ac:dyDescent="0.25">
      <c r="A943" s="58">
        <v>3001</v>
      </c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44"/>
      <c r="M943" s="237"/>
      <c r="N943" s="129"/>
      <c r="O943" s="239"/>
      <c r="P943" s="247"/>
      <c r="Q943" s="109"/>
      <c r="R943" s="248"/>
      <c r="S943" s="247"/>
      <c r="T943" s="120"/>
    </row>
    <row r="944" spans="1:20" ht="15.75" customHeight="1" x14ac:dyDescent="0.25">
      <c r="A944" s="58">
        <v>3002</v>
      </c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44"/>
      <c r="M944" s="237"/>
      <c r="N944" s="129"/>
      <c r="O944" s="239"/>
      <c r="P944" s="247"/>
      <c r="Q944" s="109"/>
      <c r="R944" s="248"/>
      <c r="S944" s="247"/>
      <c r="T944" s="120"/>
    </row>
    <row r="945" spans="1:20" ht="15.75" customHeight="1" x14ac:dyDescent="0.25">
      <c r="A945" s="58">
        <v>3101</v>
      </c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44"/>
      <c r="M945" s="237"/>
      <c r="N945" s="129"/>
      <c r="O945" s="239"/>
      <c r="P945" s="129"/>
      <c r="Q945" s="239"/>
      <c r="R945" s="124"/>
      <c r="S945" s="247"/>
      <c r="T945" s="120"/>
    </row>
    <row r="946" spans="1:20" ht="15.75" customHeight="1" x14ac:dyDescent="0.25">
      <c r="A946" s="58">
        <v>3102</v>
      </c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44"/>
      <c r="M946" s="237"/>
      <c r="N946" s="129"/>
      <c r="O946" s="239"/>
      <c r="P946" s="197" t="s">
        <v>83</v>
      </c>
      <c r="Q946" s="82"/>
      <c r="R946" s="111" t="str">
        <f>IF(SUM(L939:L942)=0,"",SUM(L939:L942))</f>
        <v/>
      </c>
      <c r="S946" s="199" t="s">
        <v>11</v>
      </c>
      <c r="T946" s="120"/>
    </row>
    <row r="947" spans="1:20" ht="15.75" customHeight="1" x14ac:dyDescent="0.25">
      <c r="A947" s="58">
        <v>3201</v>
      </c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44"/>
      <c r="M947" s="237"/>
      <c r="N947" s="129"/>
      <c r="O947" s="239"/>
      <c r="P947" s="198" t="s">
        <v>85</v>
      </c>
      <c r="Q947" s="86" t="str">
        <f>IF(Q946/B933=0,"",Q946/B933)</f>
        <v/>
      </c>
      <c r="R947" s="112" t="e">
        <f>IF(Q946/R946=0,"",Q946/R946)</f>
        <v>#VALUE!</v>
      </c>
      <c r="S947" s="200" t="s">
        <v>86</v>
      </c>
      <c r="T947" s="120"/>
    </row>
    <row r="948" spans="1:20" ht="15.75" customHeight="1" x14ac:dyDescent="0.25">
      <c r="A948" s="58">
        <v>3202</v>
      </c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44"/>
      <c r="M948" s="240"/>
      <c r="N948" s="241"/>
      <c r="O948" s="242"/>
      <c r="P948" s="90"/>
      <c r="Q948" s="91"/>
      <c r="R948" s="91"/>
      <c r="S948" s="113"/>
      <c r="T948" s="120"/>
    </row>
    <row r="949" spans="1:20" ht="18" x14ac:dyDescent="0.25">
      <c r="A949" s="28"/>
      <c r="B949" s="297" t="s">
        <v>111</v>
      </c>
      <c r="C949" s="297"/>
      <c r="D949" s="297"/>
      <c r="E949" s="297"/>
      <c r="F949" s="297"/>
      <c r="G949" s="297"/>
      <c r="H949" s="297"/>
      <c r="I949" s="297"/>
      <c r="J949" s="297"/>
      <c r="K949" s="297"/>
      <c r="L949" s="93">
        <f>SUM(L933:L945)</f>
        <v>0</v>
      </c>
      <c r="M949" s="94" t="str">
        <f>IF(L941=0,"",L941/B933)</f>
        <v/>
      </c>
      <c r="N949" s="94" t="str">
        <f>IF(L949=0,"",L949/B933)</f>
        <v/>
      </c>
      <c r="O949" s="94" t="str">
        <f>IF(L941=0,"",N949-M949)</f>
        <v/>
      </c>
      <c r="P949" s="3"/>
      <c r="Q949" s="29"/>
      <c r="R949" s="22"/>
      <c r="S949" s="3"/>
      <c r="T949" s="120"/>
    </row>
    <row r="950" spans="1:20" ht="12.75" customHeight="1" x14ac:dyDescent="0.2"/>
    <row r="951" spans="1:20" ht="12.75" customHeight="1" x14ac:dyDescent="0.2"/>
    <row r="952" spans="1:20" s="293" customFormat="1" ht="26.25" x14ac:dyDescent="0.4">
      <c r="A952" s="231"/>
      <c r="B952" s="307" t="s">
        <v>99</v>
      </c>
      <c r="C952" s="307"/>
      <c r="D952" s="307"/>
      <c r="E952" s="307"/>
      <c r="F952" s="307"/>
      <c r="G952" s="307"/>
      <c r="H952" s="307"/>
      <c r="I952" s="307"/>
      <c r="J952" s="307"/>
      <c r="K952" s="307"/>
      <c r="L952" s="256" t="s">
        <v>147</v>
      </c>
      <c r="M952" s="57"/>
      <c r="N952" s="29"/>
      <c r="O952" s="3"/>
      <c r="P952" s="29"/>
      <c r="Q952" s="29"/>
      <c r="R952" s="29"/>
      <c r="S952" s="120"/>
      <c r="T952" s="120"/>
    </row>
    <row r="953" spans="1:20" s="293" customFormat="1" ht="20.25" x14ac:dyDescent="0.2">
      <c r="A953" s="319" t="s">
        <v>10</v>
      </c>
      <c r="B953" s="340" t="s">
        <v>100</v>
      </c>
      <c r="C953" s="341"/>
      <c r="D953" s="341"/>
      <c r="E953" s="341"/>
      <c r="F953" s="341"/>
      <c r="G953" s="341"/>
      <c r="H953" s="341"/>
      <c r="I953" s="341"/>
      <c r="J953" s="341"/>
      <c r="K953" s="342"/>
      <c r="L953" s="338" t="s">
        <v>11</v>
      </c>
      <c r="M953" s="330" t="s">
        <v>3</v>
      </c>
      <c r="N953" s="330" t="s">
        <v>4</v>
      </c>
      <c r="O953" s="330" t="s">
        <v>5</v>
      </c>
      <c r="P953" s="330" t="s">
        <v>6</v>
      </c>
      <c r="Q953" s="330" t="s">
        <v>7</v>
      </c>
      <c r="R953" s="330" t="s">
        <v>8</v>
      </c>
      <c r="S953" s="296" t="s">
        <v>101</v>
      </c>
      <c r="T953" s="120"/>
    </row>
    <row r="954" spans="1:20" s="293" customFormat="1" ht="15.75" x14ac:dyDescent="0.25">
      <c r="A954" s="320"/>
      <c r="B954" s="58" t="s">
        <v>102</v>
      </c>
      <c r="C954" s="58" t="s">
        <v>103</v>
      </c>
      <c r="D954" s="58" t="s">
        <v>104</v>
      </c>
      <c r="E954" s="58" t="s">
        <v>105</v>
      </c>
      <c r="F954" s="58" t="s">
        <v>106</v>
      </c>
      <c r="G954" s="58" t="s">
        <v>107</v>
      </c>
      <c r="H954" s="58" t="s">
        <v>108</v>
      </c>
      <c r="I954" s="58" t="s">
        <v>109</v>
      </c>
      <c r="J954" s="58" t="s">
        <v>110</v>
      </c>
      <c r="K954" s="58" t="s">
        <v>135</v>
      </c>
      <c r="L954" s="339"/>
      <c r="M954" s="331"/>
      <c r="N954" s="331"/>
      <c r="O954" s="331"/>
      <c r="P954" s="331"/>
      <c r="Q954" s="331"/>
      <c r="R954" s="331"/>
      <c r="S954" s="295"/>
      <c r="T954" s="120"/>
    </row>
    <row r="955" spans="1:20" s="293" customFormat="1" ht="15.75" customHeight="1" x14ac:dyDescent="0.25">
      <c r="A955" s="58">
        <v>2502</v>
      </c>
      <c r="B955" s="180">
        <v>97</v>
      </c>
      <c r="C955" s="154"/>
      <c r="D955" s="154"/>
      <c r="E955" s="154"/>
      <c r="F955" s="154"/>
      <c r="G955" s="154"/>
      <c r="H955" s="154"/>
      <c r="I955" s="154"/>
      <c r="J955" s="154"/>
      <c r="K955" s="154"/>
      <c r="L955" s="144"/>
      <c r="M955" s="234"/>
      <c r="N955" s="235"/>
      <c r="O955" s="236"/>
      <c r="P955" s="243"/>
      <c r="Q955" s="63">
        <f>B955</f>
        <v>97</v>
      </c>
      <c r="R955" s="244"/>
      <c r="S955" s="243"/>
      <c r="T955" s="120"/>
    </row>
    <row r="956" spans="1:20" s="293" customFormat="1" ht="15.75" customHeight="1" x14ac:dyDescent="0.25">
      <c r="A956" s="58">
        <v>2601</v>
      </c>
      <c r="B956" s="180"/>
      <c r="C956" s="154"/>
      <c r="D956" s="154"/>
      <c r="E956" s="154"/>
      <c r="F956" s="154"/>
      <c r="G956" s="154"/>
      <c r="H956" s="154"/>
      <c r="I956" s="154"/>
      <c r="J956" s="154"/>
      <c r="K956" s="154"/>
      <c r="L956" s="144"/>
      <c r="M956" s="237"/>
      <c r="N956" s="129"/>
      <c r="O956" s="238"/>
      <c r="P956" s="67" t="str">
        <f>IF(C956=0,"",C956/B955)</f>
        <v/>
      </c>
      <c r="Q956" s="68"/>
      <c r="R956" s="245" t="str">
        <f t="shared" ref="R956:R963" si="94">IF(Q956=0,"",Q956/Q955)</f>
        <v/>
      </c>
      <c r="S956" s="245" t="str">
        <f t="shared" ref="S956:S963" si="95">IF(Q956=0,"",100%-R956)</f>
        <v/>
      </c>
      <c r="T956" s="120"/>
    </row>
    <row r="957" spans="1:20" s="293" customFormat="1" ht="15.75" customHeight="1" x14ac:dyDescent="0.25">
      <c r="A957" s="58">
        <v>2602</v>
      </c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44"/>
      <c r="M957" s="237"/>
      <c r="N957" s="129"/>
      <c r="O957" s="238"/>
      <c r="P957" s="67" t="str">
        <f>IF(D957=0,"",D957/C956)</f>
        <v/>
      </c>
      <c r="Q957" s="68"/>
      <c r="R957" s="245" t="str">
        <f t="shared" si="94"/>
        <v/>
      </c>
      <c r="S957" s="245" t="str">
        <f t="shared" si="95"/>
        <v/>
      </c>
      <c r="T957" s="8">
        <f>Q957/Q955</f>
        <v>0</v>
      </c>
    </row>
    <row r="958" spans="1:20" s="293" customFormat="1" ht="15.75" customHeight="1" x14ac:dyDescent="0.25">
      <c r="A958" s="58">
        <v>2701</v>
      </c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44"/>
      <c r="M958" s="237"/>
      <c r="N958" s="129"/>
      <c r="O958" s="238"/>
      <c r="P958" s="67" t="str">
        <f>IF(E958=0,"",E958/D957)</f>
        <v/>
      </c>
      <c r="Q958" s="68"/>
      <c r="R958" s="245" t="str">
        <f t="shared" si="94"/>
        <v/>
      </c>
      <c r="S958" s="245" t="str">
        <f t="shared" si="95"/>
        <v/>
      </c>
      <c r="T958" s="120"/>
    </row>
    <row r="959" spans="1:20" s="293" customFormat="1" ht="15.75" customHeight="1" x14ac:dyDescent="0.25">
      <c r="A959" s="58">
        <v>2702</v>
      </c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44"/>
      <c r="M959" s="237"/>
      <c r="N959" s="129"/>
      <c r="O959" s="238"/>
      <c r="P959" s="67" t="str">
        <f>IF(F959=0,"",F959/E958)</f>
        <v/>
      </c>
      <c r="Q959" s="68"/>
      <c r="R959" s="245" t="str">
        <f t="shared" si="94"/>
        <v/>
      </c>
      <c r="S959" s="245" t="str">
        <f t="shared" si="95"/>
        <v/>
      </c>
      <c r="T959" s="120"/>
    </row>
    <row r="960" spans="1:20" s="293" customFormat="1" ht="15.75" customHeight="1" x14ac:dyDescent="0.25">
      <c r="A960" s="58">
        <v>2801</v>
      </c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44"/>
      <c r="M960" s="237"/>
      <c r="N960" s="129"/>
      <c r="O960" s="238"/>
      <c r="P960" s="67" t="str">
        <f>IF(G960=0,"",G960/F959)</f>
        <v/>
      </c>
      <c r="Q960" s="68"/>
      <c r="R960" s="245" t="str">
        <f t="shared" si="94"/>
        <v/>
      </c>
      <c r="S960" s="245" t="str">
        <f t="shared" si="95"/>
        <v/>
      </c>
      <c r="T960" s="120"/>
    </row>
    <row r="961" spans="1:20" s="293" customFormat="1" ht="15.75" customHeight="1" x14ac:dyDescent="0.25">
      <c r="A961" s="58">
        <v>2802</v>
      </c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44"/>
      <c r="M961" s="237"/>
      <c r="N961" s="129"/>
      <c r="O961" s="238"/>
      <c r="P961" s="67" t="str">
        <f>IF(H961=0,"",H961/G960)</f>
        <v/>
      </c>
      <c r="Q961" s="68"/>
      <c r="R961" s="245" t="str">
        <f t="shared" si="94"/>
        <v/>
      </c>
      <c r="S961" s="245" t="str">
        <f t="shared" si="95"/>
        <v/>
      </c>
      <c r="T961" s="120"/>
    </row>
    <row r="962" spans="1:20" s="293" customFormat="1" ht="15.75" customHeight="1" x14ac:dyDescent="0.25">
      <c r="A962" s="58">
        <v>2901</v>
      </c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44"/>
      <c r="M962" s="237"/>
      <c r="N962" s="129"/>
      <c r="O962" s="238"/>
      <c r="P962" s="67" t="str">
        <f>IF(I962=0,"",I962/H961)</f>
        <v/>
      </c>
      <c r="Q962" s="68"/>
      <c r="R962" s="245" t="str">
        <f t="shared" si="94"/>
        <v/>
      </c>
      <c r="S962" s="245" t="str">
        <f t="shared" si="95"/>
        <v/>
      </c>
      <c r="T962" s="120"/>
    </row>
    <row r="963" spans="1:20" s="293" customFormat="1" ht="15.75" customHeight="1" x14ac:dyDescent="0.25">
      <c r="A963" s="58">
        <v>2902</v>
      </c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44"/>
      <c r="M963" s="237"/>
      <c r="N963" s="129"/>
      <c r="O963" s="238"/>
      <c r="P963" s="71" t="str">
        <f>IF(J963=0,"",J963/I962)</f>
        <v/>
      </c>
      <c r="Q963" s="68"/>
      <c r="R963" s="71" t="str">
        <f t="shared" si="94"/>
        <v/>
      </c>
      <c r="S963" s="71" t="str">
        <f t="shared" si="95"/>
        <v/>
      </c>
      <c r="T963" s="120"/>
    </row>
    <row r="964" spans="1:20" s="293" customFormat="1" ht="15.75" customHeight="1" x14ac:dyDescent="0.25">
      <c r="A964" s="58">
        <v>3001</v>
      </c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44"/>
      <c r="M964" s="237"/>
      <c r="N964" s="129"/>
      <c r="O964" s="239"/>
      <c r="P964" s="129"/>
      <c r="Q964" s="68"/>
      <c r="R964" s="129"/>
      <c r="S964" s="246"/>
      <c r="T964" s="120"/>
    </row>
    <row r="965" spans="1:20" s="293" customFormat="1" ht="15.75" customHeight="1" x14ac:dyDescent="0.25">
      <c r="A965" s="58">
        <v>3002</v>
      </c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44"/>
      <c r="M965" s="237"/>
      <c r="N965" s="129"/>
      <c r="O965" s="239"/>
      <c r="P965" s="247"/>
      <c r="Q965" s="109"/>
      <c r="R965" s="248"/>
      <c r="S965" s="247"/>
      <c r="T965" s="120"/>
    </row>
    <row r="966" spans="1:20" s="293" customFormat="1" ht="15.75" customHeight="1" x14ac:dyDescent="0.25">
      <c r="A966" s="58">
        <v>3101</v>
      </c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44"/>
      <c r="M966" s="237"/>
      <c r="N966" s="129"/>
      <c r="O966" s="239"/>
      <c r="P966" s="247"/>
      <c r="Q966" s="109"/>
      <c r="R966" s="248"/>
      <c r="S966" s="247"/>
      <c r="T966" s="120"/>
    </row>
    <row r="967" spans="1:20" s="293" customFormat="1" ht="15.75" customHeight="1" x14ac:dyDescent="0.25">
      <c r="A967" s="58">
        <v>3102</v>
      </c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44"/>
      <c r="M967" s="237"/>
      <c r="N967" s="129"/>
      <c r="O967" s="239"/>
      <c r="P967" s="129"/>
      <c r="Q967" s="239"/>
      <c r="R967" s="124"/>
      <c r="S967" s="247"/>
      <c r="T967" s="120"/>
    </row>
    <row r="968" spans="1:20" s="293" customFormat="1" ht="15.75" customHeight="1" x14ac:dyDescent="0.25">
      <c r="A968" s="58">
        <v>3201</v>
      </c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44"/>
      <c r="M968" s="237"/>
      <c r="N968" s="129"/>
      <c r="O968" s="239"/>
      <c r="P968" s="197" t="s">
        <v>83</v>
      </c>
      <c r="Q968" s="82"/>
      <c r="R968" s="111" t="str">
        <f>IF(SUM(L961:L964)=0,"",SUM(L961:L964))</f>
        <v/>
      </c>
      <c r="S968" s="199" t="s">
        <v>11</v>
      </c>
      <c r="T968" s="120"/>
    </row>
    <row r="969" spans="1:20" s="293" customFormat="1" ht="15.75" customHeight="1" x14ac:dyDescent="0.25">
      <c r="A969" s="58">
        <v>3202</v>
      </c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44"/>
      <c r="M969" s="237"/>
      <c r="N969" s="129"/>
      <c r="O969" s="239"/>
      <c r="P969" s="198" t="s">
        <v>85</v>
      </c>
      <c r="Q969" s="86" t="str">
        <f>IF(Q968/B955=0,"",Q968/B955)</f>
        <v/>
      </c>
      <c r="R969" s="112" t="e">
        <f>IF(Q968/R968=0,"",Q968/R968)</f>
        <v>#VALUE!</v>
      </c>
      <c r="S969" s="200" t="s">
        <v>86</v>
      </c>
      <c r="T969" s="120"/>
    </row>
    <row r="970" spans="1:20" s="293" customFormat="1" ht="15.75" customHeight="1" x14ac:dyDescent="0.25">
      <c r="A970" s="58">
        <v>3301</v>
      </c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44"/>
      <c r="M970" s="240"/>
      <c r="N970" s="241"/>
      <c r="O970" s="242"/>
      <c r="P970" s="90"/>
      <c r="Q970" s="91"/>
      <c r="R970" s="91"/>
      <c r="S970" s="113"/>
      <c r="T970" s="120"/>
    </row>
    <row r="971" spans="1:20" s="293" customFormat="1" ht="18" x14ac:dyDescent="0.25">
      <c r="A971" s="28"/>
      <c r="B971" s="297" t="s">
        <v>111</v>
      </c>
      <c r="C971" s="297"/>
      <c r="D971" s="297"/>
      <c r="E971" s="297"/>
      <c r="F971" s="297"/>
      <c r="G971" s="297"/>
      <c r="H971" s="297"/>
      <c r="I971" s="297"/>
      <c r="J971" s="297"/>
      <c r="K971" s="297"/>
      <c r="L971" s="93">
        <f>SUM(L955:L967)</f>
        <v>0</v>
      </c>
      <c r="M971" s="94" t="str">
        <f>IF(L963=0,"",L963/B955)</f>
        <v/>
      </c>
      <c r="N971" s="94" t="str">
        <f>IF(L971=0,"",L971/B955)</f>
        <v/>
      </c>
      <c r="O971" s="94" t="str">
        <f>IF(L963=0,"",N971-M971)</f>
        <v/>
      </c>
      <c r="P971" s="3"/>
      <c r="Q971" s="29"/>
      <c r="R971" s="22"/>
      <c r="S971" s="3"/>
      <c r="T971" s="120"/>
    </row>
    <row r="972" spans="1:20" ht="12.75" customHeight="1" x14ac:dyDescent="0.2"/>
    <row r="973" spans="1:20" ht="12.75" customHeight="1" x14ac:dyDescent="0.2"/>
    <row r="974" spans="1:20" ht="12.75" customHeight="1" x14ac:dyDescent="0.2"/>
    <row r="975" spans="1:20" ht="12.75" customHeight="1" x14ac:dyDescent="0.2"/>
    <row r="976" spans="1:20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</sheetData>
  <mergeCells count="450">
    <mergeCell ref="B205:J205"/>
    <mergeCell ref="B202:J202"/>
    <mergeCell ref="M438:M439"/>
    <mergeCell ref="N438:N439"/>
    <mergeCell ref="O438:O439"/>
    <mergeCell ref="P438:P439"/>
    <mergeCell ref="Q438:Q439"/>
    <mergeCell ref="R438:R439"/>
    <mergeCell ref="A438:A439"/>
    <mergeCell ref="B438:J438"/>
    <mergeCell ref="K438:K439"/>
    <mergeCell ref="L438:L439"/>
    <mergeCell ref="M415:M416"/>
    <mergeCell ref="N415:N416"/>
    <mergeCell ref="O415:O416"/>
    <mergeCell ref="P415:P416"/>
    <mergeCell ref="Q415:Q416"/>
    <mergeCell ref="R415:R416"/>
    <mergeCell ref="A415:A416"/>
    <mergeCell ref="B415:J415"/>
    <mergeCell ref="K415:K416"/>
    <mergeCell ref="L415:L416"/>
    <mergeCell ref="B228:J228"/>
    <mergeCell ref="B225:J225"/>
    <mergeCell ref="M206:M207"/>
    <mergeCell ref="N206:N207"/>
    <mergeCell ref="O206:O207"/>
    <mergeCell ref="P206:P207"/>
    <mergeCell ref="Q206:Q207"/>
    <mergeCell ref="R206:R207"/>
    <mergeCell ref="A206:A207"/>
    <mergeCell ref="B206:J206"/>
    <mergeCell ref="K206:K207"/>
    <mergeCell ref="L206:L207"/>
    <mergeCell ref="M229:M230"/>
    <mergeCell ref="N229:N230"/>
    <mergeCell ref="O229:O230"/>
    <mergeCell ref="P229:P230"/>
    <mergeCell ref="Q229:Q230"/>
    <mergeCell ref="R229:R230"/>
    <mergeCell ref="A229:A230"/>
    <mergeCell ref="B229:J229"/>
    <mergeCell ref="K229:K230"/>
    <mergeCell ref="L229:L230"/>
    <mergeCell ref="A461:A462"/>
    <mergeCell ref="S461:S462"/>
    <mergeCell ref="A484:A485"/>
    <mergeCell ref="S484:S485"/>
    <mergeCell ref="A507:A508"/>
    <mergeCell ref="S507:S508"/>
    <mergeCell ref="B274:J274"/>
    <mergeCell ref="B271:J271"/>
    <mergeCell ref="M252:M253"/>
    <mergeCell ref="N252:N253"/>
    <mergeCell ref="O252:O253"/>
    <mergeCell ref="P252:P253"/>
    <mergeCell ref="Q252:Q253"/>
    <mergeCell ref="R252:R253"/>
    <mergeCell ref="A252:A253"/>
    <mergeCell ref="B252:J252"/>
    <mergeCell ref="K252:K253"/>
    <mergeCell ref="L252:L253"/>
    <mergeCell ref="M461:M462"/>
    <mergeCell ref="N461:N462"/>
    <mergeCell ref="O461:O462"/>
    <mergeCell ref="Q461:Q462"/>
    <mergeCell ref="R461:R462"/>
    <mergeCell ref="M484:M485"/>
    <mergeCell ref="B251:J251"/>
    <mergeCell ref="B248:J248"/>
    <mergeCell ref="B298:J298"/>
    <mergeCell ref="B507:K507"/>
    <mergeCell ref="L507:L508"/>
    <mergeCell ref="B484:K484"/>
    <mergeCell ref="L484:L485"/>
    <mergeCell ref="B461:K461"/>
    <mergeCell ref="L461:L462"/>
    <mergeCell ref="B295:J295"/>
    <mergeCell ref="B322:J322"/>
    <mergeCell ref="B319:J319"/>
    <mergeCell ref="B345:J345"/>
    <mergeCell ref="B342:J342"/>
    <mergeCell ref="B368:J368"/>
    <mergeCell ref="B365:J365"/>
    <mergeCell ref="B388:J388"/>
    <mergeCell ref="B437:J437"/>
    <mergeCell ref="B414:J414"/>
    <mergeCell ref="B391:J391"/>
    <mergeCell ref="B411:J411"/>
    <mergeCell ref="B434:J434"/>
    <mergeCell ref="B457:J457"/>
    <mergeCell ref="B480:K480"/>
    <mergeCell ref="N484:N485"/>
    <mergeCell ref="O484:O485"/>
    <mergeCell ref="P484:P485"/>
    <mergeCell ref="Q484:Q485"/>
    <mergeCell ref="R484:R485"/>
    <mergeCell ref="S667:S668"/>
    <mergeCell ref="S622:S623"/>
    <mergeCell ref="M507:M508"/>
    <mergeCell ref="N507:N508"/>
    <mergeCell ref="O507:O508"/>
    <mergeCell ref="P507:P508"/>
    <mergeCell ref="M553:M554"/>
    <mergeCell ref="N553:N554"/>
    <mergeCell ref="O553:O554"/>
    <mergeCell ref="P553:P554"/>
    <mergeCell ref="Q553:Q554"/>
    <mergeCell ref="R553:R554"/>
    <mergeCell ref="M530:M531"/>
    <mergeCell ref="N530:N531"/>
    <mergeCell ref="O530:O531"/>
    <mergeCell ref="P530:P531"/>
    <mergeCell ref="Q530:Q531"/>
    <mergeCell ref="R530:R531"/>
    <mergeCell ref="P461:P462"/>
    <mergeCell ref="Q507:Q508"/>
    <mergeCell ref="R507:R508"/>
    <mergeCell ref="A689:A690"/>
    <mergeCell ref="S689:S690"/>
    <mergeCell ref="B689:K689"/>
    <mergeCell ref="M667:M668"/>
    <mergeCell ref="N667:N668"/>
    <mergeCell ref="O667:O668"/>
    <mergeCell ref="P667:P668"/>
    <mergeCell ref="Q667:Q668"/>
    <mergeCell ref="R667:R668"/>
    <mergeCell ref="M689:M690"/>
    <mergeCell ref="N689:N690"/>
    <mergeCell ref="O689:O690"/>
    <mergeCell ref="P689:P690"/>
    <mergeCell ref="Q689:Q690"/>
    <mergeCell ref="R689:R690"/>
    <mergeCell ref="L667:L668"/>
    <mergeCell ref="L689:L690"/>
    <mergeCell ref="A667:A668"/>
    <mergeCell ref="B667:K667"/>
    <mergeCell ref="A553:A554"/>
    <mergeCell ref="S553:S554"/>
    <mergeCell ref="S711:S712"/>
    <mergeCell ref="A733:A734"/>
    <mergeCell ref="B733:K733"/>
    <mergeCell ref="S733:S734"/>
    <mergeCell ref="M711:M712"/>
    <mergeCell ref="N711:N712"/>
    <mergeCell ref="O711:O712"/>
    <mergeCell ref="P711:P712"/>
    <mergeCell ref="Q711:Q712"/>
    <mergeCell ref="R711:R712"/>
    <mergeCell ref="M733:M734"/>
    <mergeCell ref="N733:N734"/>
    <mergeCell ref="O733:O734"/>
    <mergeCell ref="P733:P734"/>
    <mergeCell ref="Q733:Q734"/>
    <mergeCell ref="R733:R734"/>
    <mergeCell ref="L711:L712"/>
    <mergeCell ref="L733:L734"/>
    <mergeCell ref="A711:A712"/>
    <mergeCell ref="B711:K711"/>
    <mergeCell ref="S755:S756"/>
    <mergeCell ref="B755:K755"/>
    <mergeCell ref="A777:A778"/>
    <mergeCell ref="B777:K777"/>
    <mergeCell ref="S777:S778"/>
    <mergeCell ref="M755:M756"/>
    <mergeCell ref="N755:N756"/>
    <mergeCell ref="O755:O756"/>
    <mergeCell ref="P755:P756"/>
    <mergeCell ref="Q755:Q756"/>
    <mergeCell ref="R755:R756"/>
    <mergeCell ref="M777:M778"/>
    <mergeCell ref="N777:N778"/>
    <mergeCell ref="O777:O778"/>
    <mergeCell ref="P777:P778"/>
    <mergeCell ref="Q777:Q778"/>
    <mergeCell ref="R777:R778"/>
    <mergeCell ref="L755:L756"/>
    <mergeCell ref="L777:L778"/>
    <mergeCell ref="A755:A756"/>
    <mergeCell ref="L530:L531"/>
    <mergeCell ref="A530:A531"/>
    <mergeCell ref="S530:S531"/>
    <mergeCell ref="A576:A577"/>
    <mergeCell ref="S576:S577"/>
    <mergeCell ref="A599:A600"/>
    <mergeCell ref="S599:S600"/>
    <mergeCell ref="M576:M577"/>
    <mergeCell ref="N576:N577"/>
    <mergeCell ref="O576:O577"/>
    <mergeCell ref="P576:P577"/>
    <mergeCell ref="Q576:Q577"/>
    <mergeCell ref="R576:R577"/>
    <mergeCell ref="M599:M600"/>
    <mergeCell ref="N599:N600"/>
    <mergeCell ref="O599:O600"/>
    <mergeCell ref="P599:P600"/>
    <mergeCell ref="Q599:Q600"/>
    <mergeCell ref="R599:R600"/>
    <mergeCell ref="L599:L600"/>
    <mergeCell ref="B599:K599"/>
    <mergeCell ref="A645:A646"/>
    <mergeCell ref="S645:S646"/>
    <mergeCell ref="M622:M623"/>
    <mergeCell ref="N622:N623"/>
    <mergeCell ref="O622:O623"/>
    <mergeCell ref="P622:P623"/>
    <mergeCell ref="Q622:Q623"/>
    <mergeCell ref="R622:R623"/>
    <mergeCell ref="M645:M646"/>
    <mergeCell ref="N645:N646"/>
    <mergeCell ref="O645:O646"/>
    <mergeCell ref="P645:P646"/>
    <mergeCell ref="Q645:Q646"/>
    <mergeCell ref="R645:R646"/>
    <mergeCell ref="B622:K622"/>
    <mergeCell ref="L622:L623"/>
    <mergeCell ref="B645:K645"/>
    <mergeCell ref="L645:L646"/>
    <mergeCell ref="S799:S800"/>
    <mergeCell ref="A821:A822"/>
    <mergeCell ref="S821:S822"/>
    <mergeCell ref="M799:M800"/>
    <mergeCell ref="N799:N800"/>
    <mergeCell ref="O799:O800"/>
    <mergeCell ref="P799:P800"/>
    <mergeCell ref="Q799:Q800"/>
    <mergeCell ref="R799:R800"/>
    <mergeCell ref="M821:M822"/>
    <mergeCell ref="N821:N822"/>
    <mergeCell ref="O821:O822"/>
    <mergeCell ref="P821:P822"/>
    <mergeCell ref="Q821:Q822"/>
    <mergeCell ref="R821:R822"/>
    <mergeCell ref="L799:L800"/>
    <mergeCell ref="L821:L822"/>
    <mergeCell ref="P134:P135"/>
    <mergeCell ref="Q134:Q135"/>
    <mergeCell ref="R134:R135"/>
    <mergeCell ref="B134:J134"/>
    <mergeCell ref="K134:K135"/>
    <mergeCell ref="L134:L135"/>
    <mergeCell ref="M134:M135"/>
    <mergeCell ref="N134:N135"/>
    <mergeCell ref="O134:O135"/>
    <mergeCell ref="B158:J158"/>
    <mergeCell ref="B16:J16"/>
    <mergeCell ref="B36:J36"/>
    <mergeCell ref="B54:J54"/>
    <mergeCell ref="B73:J73"/>
    <mergeCell ref="B92:J92"/>
    <mergeCell ref="B111:J111"/>
    <mergeCell ref="A134:A135"/>
    <mergeCell ref="M159:M160"/>
    <mergeCell ref="B133:J133"/>
    <mergeCell ref="B155:J155"/>
    <mergeCell ref="B182:J182"/>
    <mergeCell ref="B179:J179"/>
    <mergeCell ref="O159:O160"/>
    <mergeCell ref="P159:P160"/>
    <mergeCell ref="Q159:Q160"/>
    <mergeCell ref="R159:R160"/>
    <mergeCell ref="A159:A160"/>
    <mergeCell ref="B159:J159"/>
    <mergeCell ref="K159:K160"/>
    <mergeCell ref="L159:L160"/>
    <mergeCell ref="N159:N160"/>
    <mergeCell ref="M183:M184"/>
    <mergeCell ref="N183:N184"/>
    <mergeCell ref="O183:O184"/>
    <mergeCell ref="P183:P184"/>
    <mergeCell ref="Q183:Q184"/>
    <mergeCell ref="R183:R184"/>
    <mergeCell ref="A183:A184"/>
    <mergeCell ref="B183:J183"/>
    <mergeCell ref="K183:K184"/>
    <mergeCell ref="L183:L184"/>
    <mergeCell ref="M275:M276"/>
    <mergeCell ref="N275:N276"/>
    <mergeCell ref="O275:O276"/>
    <mergeCell ref="P275:P276"/>
    <mergeCell ref="Q275:Q276"/>
    <mergeCell ref="R275:R276"/>
    <mergeCell ref="A275:A276"/>
    <mergeCell ref="B275:J275"/>
    <mergeCell ref="K275:K276"/>
    <mergeCell ref="L275:L276"/>
    <mergeCell ref="M299:M300"/>
    <mergeCell ref="N299:N300"/>
    <mergeCell ref="O299:O300"/>
    <mergeCell ref="P299:P300"/>
    <mergeCell ref="Q299:Q300"/>
    <mergeCell ref="R299:R300"/>
    <mergeCell ref="A299:A300"/>
    <mergeCell ref="B299:J299"/>
    <mergeCell ref="K299:K300"/>
    <mergeCell ref="L299:L300"/>
    <mergeCell ref="M323:M324"/>
    <mergeCell ref="N323:N324"/>
    <mergeCell ref="O323:O324"/>
    <mergeCell ref="P323:P324"/>
    <mergeCell ref="Q323:Q324"/>
    <mergeCell ref="R323:R324"/>
    <mergeCell ref="A323:A324"/>
    <mergeCell ref="B323:J323"/>
    <mergeCell ref="K323:K324"/>
    <mergeCell ref="L323:L324"/>
    <mergeCell ref="M346:M347"/>
    <mergeCell ref="N346:N347"/>
    <mergeCell ref="O346:O347"/>
    <mergeCell ref="P346:P347"/>
    <mergeCell ref="Q346:Q347"/>
    <mergeCell ref="R346:R347"/>
    <mergeCell ref="A346:A347"/>
    <mergeCell ref="B346:J346"/>
    <mergeCell ref="K346:K347"/>
    <mergeCell ref="L346:L347"/>
    <mergeCell ref="M369:M370"/>
    <mergeCell ref="N369:N370"/>
    <mergeCell ref="O369:O370"/>
    <mergeCell ref="P369:P370"/>
    <mergeCell ref="Q369:Q370"/>
    <mergeCell ref="R369:R370"/>
    <mergeCell ref="A369:A370"/>
    <mergeCell ref="B369:J369"/>
    <mergeCell ref="K369:K370"/>
    <mergeCell ref="L369:L370"/>
    <mergeCell ref="M392:M393"/>
    <mergeCell ref="N392:N393"/>
    <mergeCell ref="O392:O393"/>
    <mergeCell ref="P392:P393"/>
    <mergeCell ref="Q392:Q393"/>
    <mergeCell ref="R392:R393"/>
    <mergeCell ref="A392:A393"/>
    <mergeCell ref="B392:J392"/>
    <mergeCell ref="K392:K393"/>
    <mergeCell ref="L392:L393"/>
    <mergeCell ref="O909:O910"/>
    <mergeCell ref="P909:P910"/>
    <mergeCell ref="Q909:Q910"/>
    <mergeCell ref="R909:R910"/>
    <mergeCell ref="S865:S866"/>
    <mergeCell ref="A865:A866"/>
    <mergeCell ref="B865:K865"/>
    <mergeCell ref="M865:M866"/>
    <mergeCell ref="N865:N866"/>
    <mergeCell ref="O865:O866"/>
    <mergeCell ref="A887:A888"/>
    <mergeCell ref="B887:K887"/>
    <mergeCell ref="M887:M888"/>
    <mergeCell ref="N887:N888"/>
    <mergeCell ref="O887:O888"/>
    <mergeCell ref="P887:P888"/>
    <mergeCell ref="Q887:Q888"/>
    <mergeCell ref="R887:R888"/>
    <mergeCell ref="L865:L866"/>
    <mergeCell ref="L887:L888"/>
    <mergeCell ref="L909:L910"/>
    <mergeCell ref="A931:A932"/>
    <mergeCell ref="B931:K931"/>
    <mergeCell ref="M931:M932"/>
    <mergeCell ref="B598:K598"/>
    <mergeCell ref="B621:K621"/>
    <mergeCell ref="B644:K644"/>
    <mergeCell ref="B666:K666"/>
    <mergeCell ref="B688:K688"/>
    <mergeCell ref="B710:K710"/>
    <mergeCell ref="B732:K732"/>
    <mergeCell ref="B754:K754"/>
    <mergeCell ref="B776:K776"/>
    <mergeCell ref="A843:A844"/>
    <mergeCell ref="B843:K843"/>
    <mergeCell ref="M843:M844"/>
    <mergeCell ref="B821:K821"/>
    <mergeCell ref="A799:A800"/>
    <mergeCell ref="B799:K799"/>
    <mergeCell ref="B798:K798"/>
    <mergeCell ref="A622:A623"/>
    <mergeCell ref="A909:A910"/>
    <mergeCell ref="B909:K909"/>
    <mergeCell ref="M909:M910"/>
    <mergeCell ref="L843:L844"/>
    <mergeCell ref="N931:N932"/>
    <mergeCell ref="O931:O932"/>
    <mergeCell ref="P931:P932"/>
    <mergeCell ref="Q931:Q932"/>
    <mergeCell ref="R931:R932"/>
    <mergeCell ref="S931:S932"/>
    <mergeCell ref="B820:K820"/>
    <mergeCell ref="B842:K842"/>
    <mergeCell ref="B864:K864"/>
    <mergeCell ref="B886:K886"/>
    <mergeCell ref="B908:K908"/>
    <mergeCell ref="B930:K930"/>
    <mergeCell ref="P865:P866"/>
    <mergeCell ref="Q865:Q866"/>
    <mergeCell ref="R865:R866"/>
    <mergeCell ref="S843:S844"/>
    <mergeCell ref="N843:N844"/>
    <mergeCell ref="O843:O844"/>
    <mergeCell ref="P843:P844"/>
    <mergeCell ref="Q843:Q844"/>
    <mergeCell ref="R843:R844"/>
    <mergeCell ref="S887:S888"/>
    <mergeCell ref="S909:S910"/>
    <mergeCell ref="N909:N910"/>
    <mergeCell ref="L931:L932"/>
    <mergeCell ref="B576:K576"/>
    <mergeCell ref="L576:L577"/>
    <mergeCell ref="B553:K553"/>
    <mergeCell ref="L553:L554"/>
    <mergeCell ref="B729:K729"/>
    <mergeCell ref="B751:K751"/>
    <mergeCell ref="B773:K773"/>
    <mergeCell ref="B795:K795"/>
    <mergeCell ref="B817:K817"/>
    <mergeCell ref="B839:K839"/>
    <mergeCell ref="B861:K861"/>
    <mergeCell ref="B883:K883"/>
    <mergeCell ref="B905:K905"/>
    <mergeCell ref="B927:K927"/>
    <mergeCell ref="B575:K575"/>
    <mergeCell ref="B503:K503"/>
    <mergeCell ref="B506:K506"/>
    <mergeCell ref="B460:K460"/>
    <mergeCell ref="B483:K483"/>
    <mergeCell ref="B949:K949"/>
    <mergeCell ref="B526:K526"/>
    <mergeCell ref="B549:K549"/>
    <mergeCell ref="B572:K572"/>
    <mergeCell ref="B595:K595"/>
    <mergeCell ref="B618:K618"/>
    <mergeCell ref="B641:K641"/>
    <mergeCell ref="B663:K663"/>
    <mergeCell ref="B685:K685"/>
    <mergeCell ref="B707:K707"/>
    <mergeCell ref="B552:K552"/>
    <mergeCell ref="B529:K529"/>
    <mergeCell ref="B530:K530"/>
    <mergeCell ref="R953:R954"/>
    <mergeCell ref="S953:S954"/>
    <mergeCell ref="B971:K971"/>
    <mergeCell ref="B952:K952"/>
    <mergeCell ref="A953:A954"/>
    <mergeCell ref="B953:K953"/>
    <mergeCell ref="L953:L954"/>
    <mergeCell ref="M953:M954"/>
    <mergeCell ref="N953:N954"/>
    <mergeCell ref="O953:O954"/>
    <mergeCell ref="P953:P954"/>
    <mergeCell ref="Q953:Q954"/>
  </mergeCells>
  <pageMargins left="0.7" right="0.7" top="0.75" bottom="0.75" header="0" footer="0"/>
  <pageSetup orientation="landscape" r:id="rId1"/>
  <ignoredErrors>
    <ignoredError sqref="A136:A154 A161:A164 A185:A200 A208:A209 A231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8080"/>
  </sheetPr>
  <dimension ref="A1:AC1012"/>
  <sheetViews>
    <sheetView topLeftCell="A679" zoomScaleNormal="100" workbookViewId="0">
      <selection activeCell="O699" sqref="O699"/>
    </sheetView>
  </sheetViews>
  <sheetFormatPr baseColWidth="10" defaultColWidth="12.5703125" defaultRowHeight="15" customHeight="1" x14ac:dyDescent="0.2"/>
  <cols>
    <col min="1" max="1" width="8.5703125" style="255" customWidth="1"/>
    <col min="2" max="10" width="7.140625" customWidth="1"/>
    <col min="11" max="11" width="15.7109375" style="187" customWidth="1"/>
    <col min="12" max="18" width="12.85546875" customWidth="1"/>
    <col min="19" max="29" width="10" customWidth="1"/>
  </cols>
  <sheetData>
    <row r="1" spans="1:18" s="286" customFormat="1" ht="15" customHeight="1" x14ac:dyDescent="0.2">
      <c r="K1" s="187"/>
    </row>
    <row r="2" spans="1:18" s="286" customFormat="1" ht="15" customHeight="1" x14ac:dyDescent="0.2">
      <c r="K2" s="187"/>
    </row>
    <row r="3" spans="1:18" s="286" customFormat="1" ht="15" customHeight="1" x14ac:dyDescent="0.2">
      <c r="K3" s="187"/>
    </row>
    <row r="4" spans="1:18" s="286" customFormat="1" ht="15" customHeight="1" x14ac:dyDescent="0.2">
      <c r="K4" s="187"/>
    </row>
    <row r="5" spans="1:18" s="286" customFormat="1" ht="15" customHeight="1" x14ac:dyDescent="0.2">
      <c r="K5" s="187"/>
    </row>
    <row r="6" spans="1:18" s="286" customFormat="1" ht="15" customHeight="1" x14ac:dyDescent="0.2">
      <c r="K6" s="187"/>
    </row>
    <row r="7" spans="1:18" s="286" customFormat="1" ht="15" customHeight="1" x14ac:dyDescent="0.2">
      <c r="K7" s="187"/>
    </row>
    <row r="8" spans="1:18" s="286" customFormat="1" ht="15" customHeight="1" x14ac:dyDescent="0.2">
      <c r="K8" s="187"/>
    </row>
    <row r="9" spans="1:18" s="286" customFormat="1" ht="15" customHeight="1" x14ac:dyDescent="0.2">
      <c r="K9" s="187"/>
    </row>
    <row r="10" spans="1:18" s="286" customFormat="1" ht="15" customHeight="1" x14ac:dyDescent="0.2">
      <c r="K10" s="187"/>
    </row>
    <row r="11" spans="1:18" s="286" customFormat="1" ht="15" customHeight="1" x14ac:dyDescent="0.2">
      <c r="K11" s="187"/>
    </row>
    <row r="12" spans="1:18" s="286" customFormat="1" ht="15" customHeight="1" x14ac:dyDescent="0.2">
      <c r="K12" s="187"/>
    </row>
    <row r="13" spans="1:18" s="286" customFormat="1" ht="15" customHeight="1" x14ac:dyDescent="0.2">
      <c r="K13" s="187"/>
    </row>
    <row r="14" spans="1:18" s="286" customFormat="1" ht="15" customHeight="1" x14ac:dyDescent="0.2">
      <c r="K14" s="187"/>
    </row>
    <row r="15" spans="1:18" ht="12.75" customHeight="1" x14ac:dyDescent="0.3">
      <c r="A15" s="227" t="s">
        <v>78</v>
      </c>
      <c r="L15" s="3"/>
      <c r="M15" s="3"/>
      <c r="O15" s="3"/>
    </row>
    <row r="16" spans="1:18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7" t="s">
        <v>3</v>
      </c>
      <c r="M16" s="7" t="s">
        <v>4</v>
      </c>
      <c r="N16" s="49" t="s">
        <v>5</v>
      </c>
      <c r="O16" s="7" t="s">
        <v>6</v>
      </c>
      <c r="P16" s="6" t="s">
        <v>7</v>
      </c>
      <c r="Q16" s="6" t="s">
        <v>8</v>
      </c>
      <c r="R16" s="7" t="s">
        <v>9</v>
      </c>
    </row>
    <row r="17" spans="1:18" ht="12.75" customHeight="1" x14ac:dyDescent="0.2">
      <c r="A17" s="230" t="s">
        <v>10</v>
      </c>
      <c r="B17" s="51">
        <v>1</v>
      </c>
      <c r="C17" s="51">
        <v>2</v>
      </c>
      <c r="D17" s="51">
        <v>3</v>
      </c>
      <c r="E17" s="51">
        <v>4</v>
      </c>
      <c r="F17" s="51">
        <v>5</v>
      </c>
      <c r="G17" s="51">
        <v>6</v>
      </c>
      <c r="H17" s="51">
        <v>7</v>
      </c>
      <c r="I17" s="51">
        <v>8</v>
      </c>
      <c r="J17" s="51">
        <v>9</v>
      </c>
      <c r="K17" s="194" t="s">
        <v>11</v>
      </c>
      <c r="L17" s="3"/>
      <c r="M17" s="3"/>
      <c r="O17" s="3"/>
      <c r="P17" s="14"/>
      <c r="Q17" s="14"/>
      <c r="R17" s="3"/>
    </row>
    <row r="18" spans="1:18" ht="12.75" customHeight="1" x14ac:dyDescent="0.2">
      <c r="A18" s="28" t="s">
        <v>49</v>
      </c>
      <c r="B18" s="25">
        <v>28</v>
      </c>
      <c r="K18" s="189"/>
      <c r="L18" s="3"/>
      <c r="M18" s="3"/>
      <c r="O18" s="3"/>
      <c r="P18" s="17">
        <f>B18</f>
        <v>28</v>
      </c>
      <c r="Q18" s="14"/>
      <c r="R18" s="3"/>
    </row>
    <row r="19" spans="1:18" ht="12.75" customHeight="1" x14ac:dyDescent="0.2">
      <c r="A19" s="28" t="s">
        <v>50</v>
      </c>
      <c r="C19" s="25">
        <v>27</v>
      </c>
      <c r="K19" s="189"/>
      <c r="L19" s="3"/>
      <c r="M19" s="3"/>
      <c r="N19" s="3"/>
      <c r="O19" s="3">
        <f>C19/B18</f>
        <v>0.9642857142857143</v>
      </c>
      <c r="P19" s="21">
        <v>27</v>
      </c>
      <c r="Q19" s="22">
        <f t="shared" ref="Q19:Q26" si="0">P19/P18</f>
        <v>0.9642857142857143</v>
      </c>
      <c r="R19" s="3">
        <f t="shared" ref="R19:R26" si="1">100%-Q19</f>
        <v>3.5714285714285698E-2</v>
      </c>
    </row>
    <row r="20" spans="1:18" ht="12.75" customHeight="1" x14ac:dyDescent="0.2">
      <c r="A20" s="28" t="s">
        <v>51</v>
      </c>
      <c r="D20" s="25">
        <v>26</v>
      </c>
      <c r="K20" s="189"/>
      <c r="O20" s="3">
        <f>D20/C19</f>
        <v>0.96296296296296291</v>
      </c>
      <c r="P20" s="21">
        <v>26</v>
      </c>
      <c r="Q20" s="22">
        <f t="shared" si="0"/>
        <v>0.96296296296296291</v>
      </c>
      <c r="R20" s="3">
        <f t="shared" si="1"/>
        <v>3.703703703703709E-2</v>
      </c>
    </row>
    <row r="21" spans="1:18" ht="12.75" customHeight="1" x14ac:dyDescent="0.2">
      <c r="A21" s="28" t="s">
        <v>52</v>
      </c>
      <c r="E21" s="25">
        <v>24</v>
      </c>
      <c r="K21" s="189"/>
      <c r="O21" s="3">
        <f>E21/D20</f>
        <v>0.92307692307692313</v>
      </c>
      <c r="P21" s="21">
        <v>26</v>
      </c>
      <c r="Q21" s="22">
        <f t="shared" si="0"/>
        <v>1</v>
      </c>
      <c r="R21" s="3">
        <f t="shared" si="1"/>
        <v>0</v>
      </c>
    </row>
    <row r="22" spans="1:18" ht="12.75" customHeight="1" x14ac:dyDescent="0.2">
      <c r="A22" s="28" t="s">
        <v>53</v>
      </c>
      <c r="F22" s="25">
        <v>22</v>
      </c>
      <c r="K22" s="189"/>
      <c r="O22" s="3">
        <f>F22/E21</f>
        <v>0.91666666666666663</v>
      </c>
      <c r="P22" s="21">
        <v>24</v>
      </c>
      <c r="Q22" s="22">
        <f t="shared" si="0"/>
        <v>0.92307692307692313</v>
      </c>
      <c r="R22" s="3">
        <f t="shared" si="1"/>
        <v>7.6923076923076872E-2</v>
      </c>
    </row>
    <row r="23" spans="1:18" ht="12.75" customHeight="1" x14ac:dyDescent="0.2">
      <c r="A23" s="28" t="s">
        <v>54</v>
      </c>
      <c r="G23" s="25">
        <v>22</v>
      </c>
      <c r="K23" s="189"/>
      <c r="O23" s="3">
        <f>G23/F22</f>
        <v>1</v>
      </c>
      <c r="P23" s="21">
        <v>25</v>
      </c>
      <c r="Q23" s="22">
        <f t="shared" si="0"/>
        <v>1.0416666666666667</v>
      </c>
      <c r="R23" s="3">
        <f t="shared" si="1"/>
        <v>-4.1666666666666741E-2</v>
      </c>
    </row>
    <row r="24" spans="1:18" ht="12.75" customHeight="1" x14ac:dyDescent="0.2">
      <c r="A24" s="28" t="s">
        <v>55</v>
      </c>
      <c r="H24" s="25">
        <v>21</v>
      </c>
      <c r="K24" s="189"/>
      <c r="O24" s="3">
        <f>H24/G23</f>
        <v>0.95454545454545459</v>
      </c>
      <c r="P24" s="21">
        <v>23</v>
      </c>
      <c r="Q24" s="22">
        <f t="shared" si="0"/>
        <v>0.92</v>
      </c>
      <c r="R24" s="3">
        <f t="shared" si="1"/>
        <v>7.999999999999996E-2</v>
      </c>
    </row>
    <row r="25" spans="1:18" ht="12.75" customHeight="1" x14ac:dyDescent="0.2">
      <c r="A25" s="28" t="s">
        <v>56</v>
      </c>
      <c r="I25" s="25">
        <v>20</v>
      </c>
      <c r="K25" s="189"/>
      <c r="O25" s="3">
        <f>I25/H24</f>
        <v>0.95238095238095233</v>
      </c>
      <c r="P25" s="21">
        <v>22</v>
      </c>
      <c r="Q25" s="22">
        <f t="shared" si="0"/>
        <v>0.95652173913043481</v>
      </c>
      <c r="R25" s="3">
        <f t="shared" si="1"/>
        <v>4.3478260869565188E-2</v>
      </c>
    </row>
    <row r="26" spans="1:18" ht="12.75" customHeight="1" x14ac:dyDescent="0.2">
      <c r="A26" s="28" t="s">
        <v>57</v>
      </c>
      <c r="J26" s="25">
        <v>20</v>
      </c>
      <c r="K26" s="189">
        <v>18</v>
      </c>
      <c r="O26" s="3">
        <f>J26/I25</f>
        <v>1</v>
      </c>
      <c r="P26" s="21">
        <v>22</v>
      </c>
      <c r="Q26" s="22">
        <f t="shared" si="0"/>
        <v>1</v>
      </c>
      <c r="R26" s="3">
        <f t="shared" si="1"/>
        <v>0</v>
      </c>
    </row>
    <row r="27" spans="1:18" ht="12.75" customHeight="1" x14ac:dyDescent="0.2">
      <c r="A27" s="28" t="s">
        <v>69</v>
      </c>
      <c r="J27" s="25">
        <v>4</v>
      </c>
      <c r="K27" s="189">
        <v>3</v>
      </c>
      <c r="O27" s="3"/>
      <c r="P27" s="21">
        <v>4</v>
      </c>
      <c r="Q27" s="22"/>
      <c r="R27" s="3"/>
    </row>
    <row r="28" spans="1:18" ht="12.75" customHeight="1" x14ac:dyDescent="0.2">
      <c r="A28" s="28" t="s">
        <v>70</v>
      </c>
      <c r="J28" s="25">
        <v>1</v>
      </c>
      <c r="K28" s="189"/>
      <c r="O28" s="3"/>
      <c r="P28" s="21">
        <v>2</v>
      </c>
      <c r="Q28" s="22"/>
      <c r="R28" s="3"/>
    </row>
    <row r="29" spans="1:18" ht="12.75" customHeight="1" x14ac:dyDescent="0.2">
      <c r="A29" s="28" t="s">
        <v>73</v>
      </c>
      <c r="J29" s="25">
        <v>2</v>
      </c>
      <c r="K29" s="189"/>
      <c r="O29" s="3"/>
      <c r="P29" s="21">
        <v>2</v>
      </c>
      <c r="Q29" s="22"/>
      <c r="R29" s="3"/>
    </row>
    <row r="30" spans="1:18" ht="12.75" customHeight="1" x14ac:dyDescent="0.2">
      <c r="A30" s="28" t="s">
        <v>80</v>
      </c>
      <c r="J30" s="25">
        <v>1</v>
      </c>
      <c r="K30" s="189">
        <v>1</v>
      </c>
      <c r="O30" s="3"/>
      <c r="P30" s="21">
        <v>1</v>
      </c>
      <c r="Q30" s="22"/>
      <c r="R30" s="3"/>
    </row>
    <row r="31" spans="1:18" ht="12.75" customHeight="1" x14ac:dyDescent="0.2">
      <c r="K31" s="193">
        <f>SUM(K26:K30)</f>
        <v>22</v>
      </c>
      <c r="L31" s="3">
        <f>K26/B18</f>
        <v>0.6428571428571429</v>
      </c>
      <c r="M31" s="37">
        <f>K31/B18</f>
        <v>0.7857142857142857</v>
      </c>
      <c r="N31" s="37">
        <f>M31-L31</f>
        <v>0.14285714285714279</v>
      </c>
    </row>
    <row r="32" spans="1:18" ht="12.75" customHeight="1" x14ac:dyDescent="0.3">
      <c r="A32" s="227" t="s">
        <v>79</v>
      </c>
      <c r="L32" s="3"/>
      <c r="M32" s="3"/>
      <c r="O32" s="3"/>
    </row>
    <row r="33" spans="1:18" ht="25.5" customHeight="1" x14ac:dyDescent="0.2">
      <c r="B33" s="308" t="s">
        <v>2</v>
      </c>
      <c r="C33" s="309"/>
      <c r="D33" s="309"/>
      <c r="E33" s="309"/>
      <c r="F33" s="309"/>
      <c r="G33" s="309"/>
      <c r="H33" s="309"/>
      <c r="I33" s="309"/>
      <c r="J33" s="309"/>
      <c r="L33" s="7" t="s">
        <v>3</v>
      </c>
      <c r="M33" s="7" t="s">
        <v>4</v>
      </c>
      <c r="N33" s="49" t="s">
        <v>5</v>
      </c>
      <c r="O33" s="7" t="s">
        <v>6</v>
      </c>
      <c r="P33" s="6" t="s">
        <v>7</v>
      </c>
      <c r="Q33" s="6" t="s">
        <v>8</v>
      </c>
      <c r="R33" s="7" t="s">
        <v>9</v>
      </c>
    </row>
    <row r="34" spans="1:18" ht="12.75" customHeight="1" x14ac:dyDescent="0.2">
      <c r="A34" s="230" t="s">
        <v>10</v>
      </c>
      <c r="B34" s="51">
        <v>1</v>
      </c>
      <c r="C34" s="51">
        <v>2</v>
      </c>
      <c r="D34" s="51">
        <v>3</v>
      </c>
      <c r="E34" s="51">
        <v>4</v>
      </c>
      <c r="F34" s="51">
        <v>5</v>
      </c>
      <c r="G34" s="51">
        <v>6</v>
      </c>
      <c r="H34" s="51">
        <v>7</v>
      </c>
      <c r="I34" s="51">
        <v>8</v>
      </c>
      <c r="J34" s="51">
        <v>9</v>
      </c>
      <c r="K34" s="194" t="s">
        <v>11</v>
      </c>
      <c r="L34" s="3"/>
      <c r="M34" s="3"/>
      <c r="O34" s="3"/>
      <c r="P34" s="14"/>
      <c r="Q34" s="14"/>
      <c r="R34" s="3"/>
    </row>
    <row r="35" spans="1:18" ht="12.75" customHeight="1" x14ac:dyDescent="0.2">
      <c r="A35" s="28" t="s">
        <v>50</v>
      </c>
      <c r="B35" s="25">
        <v>36</v>
      </c>
      <c r="K35" s="189"/>
      <c r="L35" s="3"/>
      <c r="M35" s="3"/>
      <c r="O35" s="3"/>
      <c r="P35" s="17">
        <f>B35</f>
        <v>36</v>
      </c>
      <c r="Q35" s="14"/>
      <c r="R35" s="3"/>
    </row>
    <row r="36" spans="1:18" ht="12.75" customHeight="1" x14ac:dyDescent="0.2">
      <c r="A36" s="28" t="s">
        <v>51</v>
      </c>
      <c r="C36" s="25">
        <v>33</v>
      </c>
      <c r="K36" s="189"/>
      <c r="L36" s="3"/>
      <c r="M36" s="3"/>
      <c r="N36" s="3"/>
      <c r="O36" s="3">
        <f>C36/B35</f>
        <v>0.91666666666666663</v>
      </c>
      <c r="P36" s="21">
        <v>33</v>
      </c>
      <c r="Q36" s="22">
        <f t="shared" ref="Q36:Q43" si="2">P36/P35</f>
        <v>0.91666666666666663</v>
      </c>
      <c r="R36" s="3">
        <f t="shared" ref="R36:R43" si="3">100%-Q36</f>
        <v>8.333333333333337E-2</v>
      </c>
    </row>
    <row r="37" spans="1:18" ht="12.75" customHeight="1" x14ac:dyDescent="0.2">
      <c r="A37" s="28" t="s">
        <v>52</v>
      </c>
      <c r="D37" s="25">
        <v>30</v>
      </c>
      <c r="K37" s="189"/>
      <c r="O37" s="3">
        <f>D37/C36</f>
        <v>0.90909090909090906</v>
      </c>
      <c r="P37" s="21">
        <v>30</v>
      </c>
      <c r="Q37" s="22">
        <f t="shared" si="2"/>
        <v>0.90909090909090906</v>
      </c>
      <c r="R37" s="3">
        <f t="shared" si="3"/>
        <v>9.0909090909090939E-2</v>
      </c>
    </row>
    <row r="38" spans="1:18" ht="12.75" customHeight="1" x14ac:dyDescent="0.2">
      <c r="A38" s="28" t="s">
        <v>53</v>
      </c>
      <c r="E38" s="25">
        <v>26</v>
      </c>
      <c r="K38" s="189"/>
      <c r="O38" s="3">
        <f>E38/D37</f>
        <v>0.8666666666666667</v>
      </c>
      <c r="P38" s="21">
        <v>31</v>
      </c>
      <c r="Q38" s="22">
        <f t="shared" si="2"/>
        <v>1.0333333333333334</v>
      </c>
      <c r="R38" s="3">
        <f t="shared" si="3"/>
        <v>-3.3333333333333437E-2</v>
      </c>
    </row>
    <row r="39" spans="1:18" ht="12.75" customHeight="1" x14ac:dyDescent="0.2">
      <c r="A39" s="28" t="s">
        <v>54</v>
      </c>
      <c r="F39" s="25">
        <v>19</v>
      </c>
      <c r="K39" s="189"/>
      <c r="O39" s="3">
        <f>F39/E38</f>
        <v>0.73076923076923073</v>
      </c>
      <c r="P39" s="21">
        <v>27</v>
      </c>
      <c r="Q39" s="22">
        <f t="shared" si="2"/>
        <v>0.87096774193548387</v>
      </c>
      <c r="R39" s="3">
        <f t="shared" si="3"/>
        <v>0.12903225806451613</v>
      </c>
    </row>
    <row r="40" spans="1:18" ht="12.75" customHeight="1" x14ac:dyDescent="0.2">
      <c r="A40" s="28" t="s">
        <v>55</v>
      </c>
      <c r="G40" s="25">
        <v>18</v>
      </c>
      <c r="K40" s="189"/>
      <c r="O40" s="3">
        <f>G40/F39</f>
        <v>0.94736842105263153</v>
      </c>
      <c r="P40" s="21">
        <v>26</v>
      </c>
      <c r="Q40" s="22">
        <f t="shared" si="2"/>
        <v>0.96296296296296291</v>
      </c>
      <c r="R40" s="3">
        <f t="shared" si="3"/>
        <v>3.703703703703709E-2</v>
      </c>
    </row>
    <row r="41" spans="1:18" ht="12.75" customHeight="1" x14ac:dyDescent="0.2">
      <c r="A41" s="28" t="s">
        <v>56</v>
      </c>
      <c r="H41" s="25">
        <v>15</v>
      </c>
      <c r="K41" s="189"/>
      <c r="O41" s="3">
        <f>H41/G40</f>
        <v>0.83333333333333337</v>
      </c>
      <c r="P41" s="21">
        <v>24</v>
      </c>
      <c r="Q41" s="22">
        <f t="shared" si="2"/>
        <v>0.92307692307692313</v>
      </c>
      <c r="R41" s="3">
        <f t="shared" si="3"/>
        <v>7.6923076923076872E-2</v>
      </c>
    </row>
    <row r="42" spans="1:18" ht="12.75" customHeight="1" x14ac:dyDescent="0.2">
      <c r="A42" s="28" t="s">
        <v>57</v>
      </c>
      <c r="I42" s="25">
        <v>13</v>
      </c>
      <c r="K42" s="189"/>
      <c r="O42" s="3">
        <f>I42/H41</f>
        <v>0.8666666666666667</v>
      </c>
      <c r="P42" s="21">
        <v>22</v>
      </c>
      <c r="Q42" s="22">
        <f t="shared" si="2"/>
        <v>0.91666666666666663</v>
      </c>
      <c r="R42" s="3">
        <f t="shared" si="3"/>
        <v>8.333333333333337E-2</v>
      </c>
    </row>
    <row r="43" spans="1:18" ht="12.75" customHeight="1" x14ac:dyDescent="0.2">
      <c r="A43" s="28" t="s">
        <v>69</v>
      </c>
      <c r="J43" s="25">
        <v>13</v>
      </c>
      <c r="K43" s="189">
        <v>6</v>
      </c>
      <c r="O43" s="3">
        <f>J43/I42</f>
        <v>1</v>
      </c>
      <c r="P43" s="21">
        <v>21</v>
      </c>
      <c r="Q43" s="22">
        <f t="shared" si="2"/>
        <v>0.95454545454545459</v>
      </c>
      <c r="R43" s="3">
        <f t="shared" si="3"/>
        <v>4.5454545454545414E-2</v>
      </c>
    </row>
    <row r="44" spans="1:18" ht="12.75" customHeight="1" x14ac:dyDescent="0.2">
      <c r="A44" s="28" t="s">
        <v>70</v>
      </c>
      <c r="J44" s="25">
        <v>13</v>
      </c>
      <c r="K44" s="189">
        <v>5</v>
      </c>
      <c r="O44" s="3"/>
      <c r="P44" s="21">
        <v>15</v>
      </c>
      <c r="Q44" s="22"/>
      <c r="R44" s="3"/>
    </row>
    <row r="45" spans="1:18" ht="12.75" customHeight="1" x14ac:dyDescent="0.2">
      <c r="A45" s="28" t="s">
        <v>73</v>
      </c>
      <c r="J45" s="25">
        <v>4</v>
      </c>
      <c r="K45" s="189"/>
      <c r="O45" s="3"/>
      <c r="P45" s="21">
        <v>7</v>
      </c>
      <c r="Q45" s="22"/>
      <c r="R45" s="3"/>
    </row>
    <row r="46" spans="1:18" ht="12.75" customHeight="1" x14ac:dyDescent="0.2">
      <c r="A46" s="28" t="s">
        <v>76</v>
      </c>
      <c r="J46" s="25">
        <v>2</v>
      </c>
      <c r="K46" s="189">
        <v>3</v>
      </c>
      <c r="O46" s="3"/>
      <c r="P46" s="21">
        <v>7</v>
      </c>
      <c r="Q46" s="22"/>
      <c r="R46" s="3"/>
    </row>
    <row r="47" spans="1:18" ht="12.75" customHeight="1" x14ac:dyDescent="0.2">
      <c r="A47" s="28" t="s">
        <v>80</v>
      </c>
      <c r="J47" s="25">
        <v>2</v>
      </c>
      <c r="K47" s="189"/>
      <c r="O47" s="3"/>
      <c r="P47" s="21">
        <v>3</v>
      </c>
      <c r="Q47" s="22"/>
      <c r="R47" s="3"/>
    </row>
    <row r="48" spans="1:18" ht="12.75" customHeight="1" x14ac:dyDescent="0.2">
      <c r="A48" s="28" t="s">
        <v>84</v>
      </c>
      <c r="J48" s="25">
        <v>3</v>
      </c>
      <c r="K48" s="189">
        <v>2</v>
      </c>
      <c r="O48" s="3"/>
      <c r="P48" s="21">
        <v>3</v>
      </c>
      <c r="Q48" s="22"/>
      <c r="R48" s="3"/>
    </row>
    <row r="49" spans="1:18" ht="12.75" customHeight="1" x14ac:dyDescent="0.2">
      <c r="A49" s="28" t="s">
        <v>87</v>
      </c>
      <c r="J49" s="25">
        <v>1</v>
      </c>
      <c r="K49" s="189">
        <v>1</v>
      </c>
      <c r="O49" s="3"/>
      <c r="P49" s="21">
        <v>1</v>
      </c>
      <c r="Q49" s="22"/>
      <c r="R49" s="3"/>
    </row>
    <row r="50" spans="1:18" ht="12.75" customHeight="1" x14ac:dyDescent="0.2">
      <c r="K50" s="193">
        <f>SUM(K43:K49)</f>
        <v>17</v>
      </c>
      <c r="L50" s="3">
        <f>K43/B35</f>
        <v>0.16666666666666666</v>
      </c>
      <c r="M50" s="37">
        <f>K50/B35</f>
        <v>0.47222222222222221</v>
      </c>
      <c r="N50" s="37">
        <f>M50-L50</f>
        <v>0.30555555555555558</v>
      </c>
    </row>
    <row r="51" spans="1:18" ht="12.75" customHeight="1" x14ac:dyDescent="0.3">
      <c r="A51" s="227" t="s">
        <v>81</v>
      </c>
      <c r="L51" s="3"/>
      <c r="M51" s="3"/>
      <c r="O51" s="3"/>
    </row>
    <row r="52" spans="1:18" ht="25.5" customHeight="1" x14ac:dyDescent="0.2">
      <c r="B52" s="308" t="s">
        <v>2</v>
      </c>
      <c r="C52" s="309"/>
      <c r="D52" s="309"/>
      <c r="E52" s="309"/>
      <c r="F52" s="309"/>
      <c r="G52" s="309"/>
      <c r="H52" s="309"/>
      <c r="I52" s="309"/>
      <c r="J52" s="309"/>
      <c r="L52" s="7" t="s">
        <v>3</v>
      </c>
      <c r="M52" s="7" t="s">
        <v>4</v>
      </c>
      <c r="N52" s="49" t="s">
        <v>5</v>
      </c>
      <c r="O52" s="7" t="s">
        <v>6</v>
      </c>
      <c r="P52" s="6" t="s">
        <v>7</v>
      </c>
      <c r="Q52" s="6" t="s">
        <v>8</v>
      </c>
      <c r="R52" s="7" t="s">
        <v>9</v>
      </c>
    </row>
    <row r="53" spans="1:18" ht="12.75" customHeight="1" x14ac:dyDescent="0.2">
      <c r="A53" s="230" t="s">
        <v>10</v>
      </c>
      <c r="B53" s="51">
        <v>1</v>
      </c>
      <c r="C53" s="51">
        <v>2</v>
      </c>
      <c r="D53" s="51">
        <v>3</v>
      </c>
      <c r="E53" s="51">
        <v>4</v>
      </c>
      <c r="F53" s="51">
        <v>5</v>
      </c>
      <c r="G53" s="51">
        <v>6</v>
      </c>
      <c r="H53" s="51">
        <v>7</v>
      </c>
      <c r="I53" s="51">
        <v>8</v>
      </c>
      <c r="J53" s="51">
        <v>9</v>
      </c>
      <c r="K53" s="194" t="s">
        <v>11</v>
      </c>
      <c r="L53" s="3"/>
      <c r="M53" s="3"/>
      <c r="O53" s="3"/>
      <c r="P53" s="14"/>
      <c r="Q53" s="14"/>
      <c r="R53" s="3"/>
    </row>
    <row r="54" spans="1:18" ht="12.75" customHeight="1" x14ac:dyDescent="0.2">
      <c r="A54" s="28" t="s">
        <v>51</v>
      </c>
      <c r="B54" s="25">
        <v>22</v>
      </c>
      <c r="K54" s="189"/>
      <c r="L54" s="3"/>
      <c r="M54" s="3"/>
      <c r="O54" s="3"/>
      <c r="P54" s="17">
        <f>B54</f>
        <v>22</v>
      </c>
      <c r="Q54" s="14"/>
      <c r="R54" s="3"/>
    </row>
    <row r="55" spans="1:18" ht="12.75" customHeight="1" x14ac:dyDescent="0.2">
      <c r="A55" s="28" t="s">
        <v>52</v>
      </c>
      <c r="C55" s="25">
        <v>21</v>
      </c>
      <c r="K55" s="189"/>
      <c r="L55" s="3"/>
      <c r="M55" s="3"/>
      <c r="N55" s="3"/>
      <c r="O55" s="3">
        <f>C55/B54</f>
        <v>0.95454545454545459</v>
      </c>
      <c r="P55" s="21">
        <v>21</v>
      </c>
      <c r="Q55" s="22">
        <f t="shared" ref="Q55:Q62" si="4">P55/P54</f>
        <v>0.95454545454545459</v>
      </c>
      <c r="R55" s="3">
        <f t="shared" ref="R55:R62" si="5">100%-Q55</f>
        <v>4.5454545454545414E-2</v>
      </c>
    </row>
    <row r="56" spans="1:18" ht="12.75" customHeight="1" x14ac:dyDescent="0.2">
      <c r="A56" s="28" t="s">
        <v>53</v>
      </c>
      <c r="D56" s="25">
        <v>21</v>
      </c>
      <c r="K56" s="189"/>
      <c r="O56" s="3">
        <f>D56/C55</f>
        <v>1</v>
      </c>
      <c r="P56" s="21">
        <v>21</v>
      </c>
      <c r="Q56" s="22">
        <f t="shared" si="4"/>
        <v>1</v>
      </c>
      <c r="R56" s="3">
        <f t="shared" si="5"/>
        <v>0</v>
      </c>
    </row>
    <row r="57" spans="1:18" ht="12.75" customHeight="1" x14ac:dyDescent="0.2">
      <c r="A57" s="28" t="s">
        <v>54</v>
      </c>
      <c r="E57" s="25">
        <v>20</v>
      </c>
      <c r="K57" s="189"/>
      <c r="O57" s="3">
        <f>E57/D56</f>
        <v>0.95238095238095233</v>
      </c>
      <c r="P57" s="21">
        <v>21</v>
      </c>
      <c r="Q57" s="22">
        <f t="shared" si="4"/>
        <v>1</v>
      </c>
      <c r="R57" s="3">
        <f t="shared" si="5"/>
        <v>0</v>
      </c>
    </row>
    <row r="58" spans="1:18" ht="12.75" customHeight="1" x14ac:dyDescent="0.2">
      <c r="A58" s="28" t="s">
        <v>55</v>
      </c>
      <c r="F58" s="25">
        <v>19</v>
      </c>
      <c r="K58" s="189"/>
      <c r="O58" s="3">
        <f>F58/E57</f>
        <v>0.95</v>
      </c>
      <c r="P58" s="21">
        <v>21</v>
      </c>
      <c r="Q58" s="22">
        <f t="shared" si="4"/>
        <v>1</v>
      </c>
      <c r="R58" s="3">
        <f t="shared" si="5"/>
        <v>0</v>
      </c>
    </row>
    <row r="59" spans="1:18" ht="12.75" customHeight="1" x14ac:dyDescent="0.2">
      <c r="A59" s="28" t="s">
        <v>56</v>
      </c>
      <c r="G59" s="25">
        <v>18</v>
      </c>
      <c r="K59" s="189"/>
      <c r="O59" s="3">
        <f>G59/F58</f>
        <v>0.94736842105263153</v>
      </c>
      <c r="P59" s="21">
        <v>21</v>
      </c>
      <c r="Q59" s="22">
        <f t="shared" si="4"/>
        <v>1</v>
      </c>
      <c r="R59" s="3">
        <f t="shared" si="5"/>
        <v>0</v>
      </c>
    </row>
    <row r="60" spans="1:18" ht="12.75" customHeight="1" x14ac:dyDescent="0.2">
      <c r="A60" s="28" t="s">
        <v>57</v>
      </c>
      <c r="H60" s="25">
        <v>17</v>
      </c>
      <c r="K60" s="189"/>
      <c r="O60" s="3">
        <f>H60/G59</f>
        <v>0.94444444444444442</v>
      </c>
      <c r="P60" s="21">
        <v>19</v>
      </c>
      <c r="Q60" s="22">
        <f t="shared" si="4"/>
        <v>0.90476190476190477</v>
      </c>
      <c r="R60" s="3">
        <f t="shared" si="5"/>
        <v>9.5238095238095233E-2</v>
      </c>
    </row>
    <row r="61" spans="1:18" ht="12.75" customHeight="1" x14ac:dyDescent="0.2">
      <c r="A61" s="28" t="s">
        <v>69</v>
      </c>
      <c r="I61" s="25">
        <v>17</v>
      </c>
      <c r="K61" s="189">
        <v>1</v>
      </c>
      <c r="O61" s="3">
        <f>I61/H60</f>
        <v>1</v>
      </c>
      <c r="P61" s="21">
        <v>19</v>
      </c>
      <c r="Q61" s="22">
        <f t="shared" si="4"/>
        <v>1</v>
      </c>
      <c r="R61" s="3">
        <f t="shared" si="5"/>
        <v>0</v>
      </c>
    </row>
    <row r="62" spans="1:18" ht="12.75" customHeight="1" x14ac:dyDescent="0.2">
      <c r="A62" s="28" t="s">
        <v>70</v>
      </c>
      <c r="J62" s="25">
        <v>16</v>
      </c>
      <c r="K62" s="189">
        <v>9</v>
      </c>
      <c r="O62" s="3">
        <f>J62/I61</f>
        <v>0.94117647058823528</v>
      </c>
      <c r="P62" s="21">
        <v>18</v>
      </c>
      <c r="Q62" s="22">
        <f t="shared" si="4"/>
        <v>0.94736842105263153</v>
      </c>
      <c r="R62" s="3">
        <f t="shared" si="5"/>
        <v>5.2631578947368474E-2</v>
      </c>
    </row>
    <row r="63" spans="1:18" ht="12.75" customHeight="1" x14ac:dyDescent="0.2">
      <c r="A63" s="28" t="s">
        <v>73</v>
      </c>
      <c r="J63" s="25">
        <v>6</v>
      </c>
      <c r="K63" s="189">
        <v>1</v>
      </c>
      <c r="O63" s="3"/>
      <c r="P63" s="21">
        <v>8</v>
      </c>
      <c r="Q63" s="22"/>
      <c r="R63" s="3"/>
    </row>
    <row r="64" spans="1:18" ht="12.75" customHeight="1" x14ac:dyDescent="0.2">
      <c r="A64" s="28" t="s">
        <v>76</v>
      </c>
      <c r="J64" s="25">
        <v>7</v>
      </c>
      <c r="K64" s="189">
        <v>5</v>
      </c>
      <c r="O64" s="3"/>
      <c r="P64" s="21">
        <v>8</v>
      </c>
      <c r="Q64" s="22"/>
      <c r="R64" s="3"/>
    </row>
    <row r="65" spans="1:29" ht="12.75" customHeight="1" x14ac:dyDescent="0.2">
      <c r="A65" s="28" t="s">
        <v>80</v>
      </c>
      <c r="J65" s="25">
        <v>3</v>
      </c>
      <c r="K65" s="189">
        <v>2</v>
      </c>
      <c r="O65" s="3"/>
      <c r="P65" s="21">
        <v>3</v>
      </c>
      <c r="Q65" s="22"/>
      <c r="R65" s="3"/>
    </row>
    <row r="66" spans="1:29" ht="12.75" customHeight="1" x14ac:dyDescent="0.2">
      <c r="A66" s="28" t="s">
        <v>84</v>
      </c>
      <c r="J66" s="25">
        <v>1</v>
      </c>
      <c r="K66" s="189"/>
      <c r="O66" s="3"/>
      <c r="P66" s="21">
        <v>1</v>
      </c>
      <c r="Q66" s="22"/>
      <c r="R66" s="3"/>
    </row>
    <row r="67" spans="1:29" ht="12.75" customHeight="1" x14ac:dyDescent="0.2">
      <c r="A67" s="28" t="s">
        <v>87</v>
      </c>
      <c r="J67" s="25">
        <v>1</v>
      </c>
      <c r="K67" s="189">
        <v>1</v>
      </c>
      <c r="O67" s="3"/>
      <c r="P67" s="21">
        <v>1</v>
      </c>
      <c r="Q67" s="22"/>
      <c r="R67" s="3"/>
    </row>
    <row r="68" spans="1:29" ht="12.75" customHeight="1" x14ac:dyDescent="0.2">
      <c r="K68" s="193">
        <f>SUM(K61:K67)</f>
        <v>19</v>
      </c>
      <c r="L68" s="3">
        <f>SUM(K61:K62)/B54</f>
        <v>0.45454545454545453</v>
      </c>
      <c r="M68" s="37">
        <f>K68/B54</f>
        <v>0.86363636363636365</v>
      </c>
      <c r="N68" s="37">
        <f>M68-L68</f>
        <v>0.40909090909090912</v>
      </c>
      <c r="T68" s="41" t="s">
        <v>13</v>
      </c>
      <c r="U68" s="44" t="s">
        <v>49</v>
      </c>
      <c r="V68" s="44" t="s">
        <v>50</v>
      </c>
      <c r="W68" s="44" t="s">
        <v>51</v>
      </c>
      <c r="X68" s="44" t="s">
        <v>52</v>
      </c>
      <c r="Y68" s="44" t="s">
        <v>53</v>
      </c>
      <c r="Z68" s="44" t="s">
        <v>54</v>
      </c>
      <c r="AA68" s="44" t="s">
        <v>55</v>
      </c>
      <c r="AB68" s="44" t="s">
        <v>56</v>
      </c>
      <c r="AC68" s="44" t="s">
        <v>57</v>
      </c>
    </row>
    <row r="69" spans="1:29" ht="12.75" customHeight="1" x14ac:dyDescent="0.3">
      <c r="A69" s="227" t="s">
        <v>82</v>
      </c>
      <c r="L69" s="3"/>
      <c r="M69" s="3"/>
      <c r="O69" s="3"/>
      <c r="T69" s="45" t="s">
        <v>37</v>
      </c>
      <c r="U69" s="46">
        <f>P20/P18</f>
        <v>0.9285714285714286</v>
      </c>
      <c r="V69" s="46">
        <f>P37/P35</f>
        <v>0.83333333333333337</v>
      </c>
      <c r="W69" s="46">
        <f>P56/P54</f>
        <v>0.95454545454545459</v>
      </c>
      <c r="X69" s="46">
        <f>P74/P72</f>
        <v>0.72972972972972971</v>
      </c>
      <c r="Y69" s="46" t="e">
        <f t="shared" ref="Y69:AC69" si="6">#REF!/#REF!</f>
        <v>#REF!</v>
      </c>
      <c r="Z69" s="46" t="e">
        <f t="shared" si="6"/>
        <v>#REF!</v>
      </c>
      <c r="AA69" s="46" t="e">
        <f t="shared" si="6"/>
        <v>#REF!</v>
      </c>
      <c r="AB69" s="46" t="e">
        <f t="shared" si="6"/>
        <v>#REF!</v>
      </c>
      <c r="AC69" s="46" t="e">
        <f t="shared" si="6"/>
        <v>#REF!</v>
      </c>
    </row>
    <row r="70" spans="1:29" ht="25.5" customHeight="1" x14ac:dyDescent="0.2">
      <c r="B70" s="308" t="s">
        <v>2</v>
      </c>
      <c r="C70" s="309"/>
      <c r="D70" s="309"/>
      <c r="E70" s="309"/>
      <c r="F70" s="309"/>
      <c r="G70" s="309"/>
      <c r="H70" s="309"/>
      <c r="I70" s="309"/>
      <c r="J70" s="309"/>
      <c r="L70" s="7" t="s">
        <v>3</v>
      </c>
      <c r="M70" s="7" t="s">
        <v>4</v>
      </c>
      <c r="N70" s="49" t="s">
        <v>5</v>
      </c>
      <c r="O70" s="7" t="s">
        <v>6</v>
      </c>
      <c r="P70" s="6" t="s">
        <v>7</v>
      </c>
      <c r="Q70" s="6" t="s">
        <v>8</v>
      </c>
      <c r="R70" s="7" t="s">
        <v>9</v>
      </c>
    </row>
    <row r="71" spans="1:29" ht="12.75" customHeight="1" x14ac:dyDescent="0.2">
      <c r="A71" s="230" t="s">
        <v>10</v>
      </c>
      <c r="B71" s="51">
        <v>1</v>
      </c>
      <c r="C71" s="51">
        <v>2</v>
      </c>
      <c r="D71" s="51">
        <v>3</v>
      </c>
      <c r="E71" s="51">
        <v>4</v>
      </c>
      <c r="F71" s="51">
        <v>5</v>
      </c>
      <c r="G71" s="51">
        <v>6</v>
      </c>
      <c r="H71" s="51">
        <v>7</v>
      </c>
      <c r="I71" s="51">
        <v>8</v>
      </c>
      <c r="J71" s="51">
        <v>9</v>
      </c>
      <c r="K71" s="194" t="s">
        <v>11</v>
      </c>
      <c r="L71" s="3"/>
      <c r="M71" s="3"/>
      <c r="O71" s="3"/>
      <c r="P71" s="14"/>
      <c r="Q71" s="14"/>
      <c r="R71" s="3"/>
    </row>
    <row r="72" spans="1:29" ht="12.75" customHeight="1" x14ac:dyDescent="0.2">
      <c r="A72" s="28" t="s">
        <v>52</v>
      </c>
      <c r="B72" s="25">
        <v>37</v>
      </c>
      <c r="K72" s="189"/>
      <c r="L72" s="3"/>
      <c r="M72" s="3"/>
      <c r="O72" s="3"/>
      <c r="P72" s="17">
        <f>B72</f>
        <v>37</v>
      </c>
      <c r="Q72" s="14"/>
      <c r="R72" s="3"/>
    </row>
    <row r="73" spans="1:29" ht="12.75" customHeight="1" x14ac:dyDescent="0.2">
      <c r="A73" s="28" t="s">
        <v>53</v>
      </c>
      <c r="C73" s="25">
        <v>28</v>
      </c>
      <c r="K73" s="189"/>
      <c r="L73" s="3"/>
      <c r="M73" s="3"/>
      <c r="N73" s="3"/>
      <c r="O73" s="3">
        <f>C73/B72</f>
        <v>0.7567567567567568</v>
      </c>
      <c r="P73" s="21">
        <v>28</v>
      </c>
      <c r="Q73" s="22">
        <f t="shared" ref="Q73:Q80" si="7">P73/P72</f>
        <v>0.7567567567567568</v>
      </c>
      <c r="R73" s="3">
        <f t="shared" ref="R73:R80" si="8">100%-Q73</f>
        <v>0.2432432432432432</v>
      </c>
    </row>
    <row r="74" spans="1:29" ht="12.75" customHeight="1" x14ac:dyDescent="0.2">
      <c r="A74" s="28" t="s">
        <v>54</v>
      </c>
      <c r="D74" s="25">
        <v>24</v>
      </c>
      <c r="K74" s="189"/>
      <c r="O74" s="3">
        <f>D74/C73</f>
        <v>0.8571428571428571</v>
      </c>
      <c r="P74" s="21">
        <v>27</v>
      </c>
      <c r="Q74" s="22">
        <f t="shared" si="7"/>
        <v>0.9642857142857143</v>
      </c>
      <c r="R74" s="3">
        <f t="shared" si="8"/>
        <v>3.5714285714285698E-2</v>
      </c>
    </row>
    <row r="75" spans="1:29" ht="12.75" customHeight="1" x14ac:dyDescent="0.2">
      <c r="A75" s="28" t="s">
        <v>55</v>
      </c>
      <c r="E75" s="25">
        <v>22</v>
      </c>
      <c r="K75" s="189"/>
      <c r="O75" s="3">
        <f>E75/D74</f>
        <v>0.91666666666666663</v>
      </c>
      <c r="P75" s="21">
        <v>25</v>
      </c>
      <c r="Q75" s="22">
        <f t="shared" si="7"/>
        <v>0.92592592592592593</v>
      </c>
      <c r="R75" s="3">
        <f t="shared" si="8"/>
        <v>7.407407407407407E-2</v>
      </c>
    </row>
    <row r="76" spans="1:29" ht="12.75" customHeight="1" x14ac:dyDescent="0.2">
      <c r="A76" s="28" t="s">
        <v>56</v>
      </c>
      <c r="F76" s="25">
        <v>19</v>
      </c>
      <c r="K76" s="189"/>
      <c r="O76" s="3">
        <f>F76/E75</f>
        <v>0.86363636363636365</v>
      </c>
      <c r="P76" s="21">
        <v>25</v>
      </c>
      <c r="Q76" s="22">
        <f t="shared" si="7"/>
        <v>1</v>
      </c>
      <c r="R76" s="3">
        <f t="shared" si="8"/>
        <v>0</v>
      </c>
    </row>
    <row r="77" spans="1:29" ht="12.75" customHeight="1" x14ac:dyDescent="0.2">
      <c r="A77" s="28" t="s">
        <v>57</v>
      </c>
      <c r="G77" s="25">
        <v>14</v>
      </c>
      <c r="K77" s="189"/>
      <c r="O77" s="3">
        <f>G77/F76</f>
        <v>0.73684210526315785</v>
      </c>
      <c r="P77" s="21">
        <v>21</v>
      </c>
      <c r="Q77" s="22">
        <f t="shared" si="7"/>
        <v>0.84</v>
      </c>
      <c r="R77" s="3">
        <f t="shared" si="8"/>
        <v>0.16000000000000003</v>
      </c>
    </row>
    <row r="78" spans="1:29" ht="12.75" customHeight="1" x14ac:dyDescent="0.2">
      <c r="A78" s="28" t="s">
        <v>69</v>
      </c>
      <c r="H78" s="25">
        <v>12</v>
      </c>
      <c r="K78" s="189"/>
      <c r="O78" s="3">
        <f>H78/G77</f>
        <v>0.8571428571428571</v>
      </c>
      <c r="P78" s="21">
        <v>21</v>
      </c>
      <c r="Q78" s="22">
        <f t="shared" si="7"/>
        <v>1</v>
      </c>
      <c r="R78" s="3">
        <f t="shared" si="8"/>
        <v>0</v>
      </c>
    </row>
    <row r="79" spans="1:29" ht="12.75" customHeight="1" x14ac:dyDescent="0.2">
      <c r="A79" s="28" t="s">
        <v>70</v>
      </c>
      <c r="I79" s="25">
        <v>9</v>
      </c>
      <c r="K79" s="189"/>
      <c r="O79" s="3">
        <f>I79/H78</f>
        <v>0.75</v>
      </c>
      <c r="P79" s="21">
        <v>18</v>
      </c>
      <c r="Q79" s="22">
        <f t="shared" si="7"/>
        <v>0.8571428571428571</v>
      </c>
      <c r="R79" s="3">
        <f t="shared" si="8"/>
        <v>0.1428571428571429</v>
      </c>
    </row>
    <row r="80" spans="1:29" ht="12.75" customHeight="1" x14ac:dyDescent="0.2">
      <c r="A80" s="28" t="s">
        <v>73</v>
      </c>
      <c r="J80" s="25">
        <v>9</v>
      </c>
      <c r="K80" s="189">
        <v>7</v>
      </c>
      <c r="O80" s="3">
        <f>J80/I79</f>
        <v>1</v>
      </c>
      <c r="P80" s="21">
        <v>18</v>
      </c>
      <c r="Q80" s="22">
        <f t="shared" si="7"/>
        <v>1</v>
      </c>
      <c r="R80" s="3">
        <f t="shared" si="8"/>
        <v>0</v>
      </c>
    </row>
    <row r="81" spans="1:22" ht="12.75" customHeight="1" x14ac:dyDescent="0.2">
      <c r="A81" s="28" t="s">
        <v>76</v>
      </c>
      <c r="J81" s="25">
        <v>9</v>
      </c>
      <c r="K81" s="189">
        <v>2</v>
      </c>
      <c r="O81" s="3"/>
      <c r="P81" s="21">
        <v>10</v>
      </c>
      <c r="Q81" s="22"/>
      <c r="R81" s="3"/>
    </row>
    <row r="82" spans="1:22" ht="12.75" customHeight="1" x14ac:dyDescent="0.2">
      <c r="A82" s="28" t="s">
        <v>80</v>
      </c>
      <c r="J82" s="25">
        <v>4</v>
      </c>
      <c r="K82" s="189">
        <v>4</v>
      </c>
      <c r="O82" s="3"/>
      <c r="P82" s="21">
        <v>5</v>
      </c>
      <c r="Q82" s="22"/>
      <c r="R82" s="3"/>
    </row>
    <row r="83" spans="1:22" ht="12.75" customHeight="1" x14ac:dyDescent="0.2">
      <c r="A83" s="28" t="s">
        <v>84</v>
      </c>
      <c r="J83" s="25">
        <v>2</v>
      </c>
      <c r="K83" s="189"/>
      <c r="O83" s="3"/>
      <c r="P83" s="21">
        <v>3</v>
      </c>
      <c r="Q83" s="22"/>
      <c r="R83" s="3"/>
      <c r="S83" s="29" t="s">
        <v>83</v>
      </c>
      <c r="T83" s="29">
        <v>14</v>
      </c>
      <c r="U83" s="29">
        <f>K86</f>
        <v>14</v>
      </c>
      <c r="V83" s="29" t="s">
        <v>11</v>
      </c>
    </row>
    <row r="84" spans="1:22" ht="12.75" customHeight="1" x14ac:dyDescent="0.2">
      <c r="A84" s="28" t="s">
        <v>87</v>
      </c>
      <c r="J84" s="25">
        <v>1</v>
      </c>
      <c r="K84" s="189"/>
      <c r="O84" s="3"/>
      <c r="P84" s="21">
        <v>1</v>
      </c>
      <c r="Q84" s="22"/>
      <c r="R84" s="3"/>
      <c r="S84" s="29" t="s">
        <v>85</v>
      </c>
      <c r="T84" s="22">
        <f>T83/B72</f>
        <v>0.3783783783783784</v>
      </c>
      <c r="U84" s="22">
        <f>T83/U83</f>
        <v>1</v>
      </c>
      <c r="V84" s="29" t="s">
        <v>86</v>
      </c>
    </row>
    <row r="85" spans="1:22" ht="12.75" customHeight="1" x14ac:dyDescent="0.2">
      <c r="A85" s="28" t="s">
        <v>88</v>
      </c>
      <c r="J85" s="25">
        <v>1</v>
      </c>
      <c r="K85" s="189">
        <v>1</v>
      </c>
      <c r="O85" s="3"/>
      <c r="P85" s="21">
        <v>2</v>
      </c>
      <c r="Q85" s="22"/>
      <c r="R85" s="3"/>
    </row>
    <row r="86" spans="1:22" ht="12.75" customHeight="1" x14ac:dyDescent="0.2">
      <c r="K86" s="193">
        <f>SUM(K80:K85)</f>
        <v>14</v>
      </c>
      <c r="L86" s="3">
        <f>K80/B72</f>
        <v>0.1891891891891892</v>
      </c>
      <c r="M86" s="37">
        <f>K86/B72</f>
        <v>0.3783783783783784</v>
      </c>
      <c r="N86" s="37">
        <f>M86-L86</f>
        <v>0.1891891891891892</v>
      </c>
    </row>
    <row r="87" spans="1:22" ht="12.75" customHeight="1" x14ac:dyDescent="0.3">
      <c r="A87" s="227"/>
      <c r="B87" s="29"/>
      <c r="C87" s="29"/>
      <c r="D87" s="29"/>
      <c r="E87" s="29"/>
      <c r="F87" s="29"/>
      <c r="G87" s="29"/>
      <c r="H87" s="29"/>
      <c r="I87" s="29"/>
      <c r="J87" s="29"/>
      <c r="K87" s="191"/>
      <c r="L87" s="3"/>
      <c r="M87" s="3"/>
      <c r="N87" s="29"/>
      <c r="O87" s="3"/>
      <c r="P87" s="29"/>
      <c r="Q87" s="29"/>
      <c r="R87" s="29"/>
      <c r="S87" s="29"/>
      <c r="T87" s="29"/>
    </row>
    <row r="88" spans="1:22" ht="12.75" customHeight="1" x14ac:dyDescent="0.3">
      <c r="A88" s="227"/>
      <c r="B88" s="29"/>
      <c r="C88" s="29"/>
      <c r="D88" s="29"/>
      <c r="E88" s="29"/>
      <c r="F88" s="29"/>
      <c r="G88" s="29"/>
      <c r="H88" s="29"/>
      <c r="I88" s="29"/>
      <c r="J88" s="29"/>
      <c r="K88" s="191"/>
      <c r="L88" s="3"/>
      <c r="M88" s="3"/>
      <c r="N88" s="29"/>
      <c r="O88" s="3"/>
      <c r="P88" s="29"/>
      <c r="Q88" s="29"/>
      <c r="R88" s="29"/>
      <c r="S88" s="29"/>
      <c r="T88" s="29"/>
    </row>
    <row r="89" spans="1:22" ht="26.25" customHeight="1" x14ac:dyDescent="0.4">
      <c r="A89" s="231"/>
      <c r="B89" s="298" t="s">
        <v>99</v>
      </c>
      <c r="C89" s="299"/>
      <c r="D89" s="299"/>
      <c r="E89" s="299"/>
      <c r="F89" s="299"/>
      <c r="G89" s="299"/>
      <c r="H89" s="299"/>
      <c r="I89" s="299"/>
      <c r="J89" s="299"/>
      <c r="K89" s="256" t="s">
        <v>53</v>
      </c>
      <c r="L89" s="57"/>
      <c r="M89" s="57"/>
      <c r="N89" s="29"/>
      <c r="O89" s="3"/>
      <c r="P89" s="29"/>
      <c r="Q89" s="29"/>
      <c r="R89" s="29"/>
      <c r="T89" s="29"/>
    </row>
    <row r="90" spans="1:22" ht="20.25" customHeight="1" x14ac:dyDescent="0.2">
      <c r="A90" s="319" t="s">
        <v>10</v>
      </c>
      <c r="B90" s="301" t="s">
        <v>100</v>
      </c>
      <c r="C90" s="302"/>
      <c r="D90" s="302"/>
      <c r="E90" s="302"/>
      <c r="F90" s="302"/>
      <c r="G90" s="302"/>
      <c r="H90" s="302"/>
      <c r="I90" s="302"/>
      <c r="J90" s="303"/>
      <c r="K90" s="304" t="s">
        <v>11</v>
      </c>
      <c r="L90" s="296" t="s">
        <v>3</v>
      </c>
      <c r="M90" s="296" t="s">
        <v>4</v>
      </c>
      <c r="N90" s="306" t="s">
        <v>5</v>
      </c>
      <c r="O90" s="296" t="s">
        <v>6</v>
      </c>
      <c r="P90" s="294" t="s">
        <v>7</v>
      </c>
      <c r="Q90" s="294" t="s">
        <v>8</v>
      </c>
      <c r="R90" s="296" t="s">
        <v>101</v>
      </c>
      <c r="T90" s="29"/>
    </row>
    <row r="91" spans="1:22" ht="15.75" customHeight="1" x14ac:dyDescent="0.25">
      <c r="A91" s="320"/>
      <c r="B91" s="58" t="s">
        <v>102</v>
      </c>
      <c r="C91" s="58" t="s">
        <v>103</v>
      </c>
      <c r="D91" s="58" t="s">
        <v>104</v>
      </c>
      <c r="E91" s="58" t="s">
        <v>105</v>
      </c>
      <c r="F91" s="58" t="s">
        <v>106</v>
      </c>
      <c r="G91" s="58" t="s">
        <v>107</v>
      </c>
      <c r="H91" s="58" t="s">
        <v>108</v>
      </c>
      <c r="I91" s="58" t="s">
        <v>109</v>
      </c>
      <c r="J91" s="58" t="s">
        <v>110</v>
      </c>
      <c r="K91" s="305"/>
      <c r="L91" s="295"/>
      <c r="M91" s="295"/>
      <c r="N91" s="295"/>
      <c r="O91" s="295"/>
      <c r="P91" s="295"/>
      <c r="Q91" s="295"/>
      <c r="R91" s="295"/>
      <c r="T91" s="29"/>
    </row>
    <row r="92" spans="1:22" ht="15.75" customHeight="1" x14ac:dyDescent="0.25">
      <c r="A92" s="58" t="s">
        <v>53</v>
      </c>
      <c r="B92" s="154">
        <v>27</v>
      </c>
      <c r="C92" s="154"/>
      <c r="D92" s="154"/>
      <c r="E92" s="154"/>
      <c r="F92" s="154"/>
      <c r="G92" s="154"/>
      <c r="H92" s="154"/>
      <c r="I92" s="154"/>
      <c r="J92" s="154"/>
      <c r="K92" s="144"/>
      <c r="L92" s="234"/>
      <c r="M92" s="235"/>
      <c r="N92" s="236"/>
      <c r="O92" s="243"/>
      <c r="P92" s="63">
        <f>B92</f>
        <v>27</v>
      </c>
      <c r="Q92" s="244"/>
      <c r="R92" s="243"/>
      <c r="T92" s="29"/>
    </row>
    <row r="93" spans="1:22" ht="15.75" customHeight="1" x14ac:dyDescent="0.25">
      <c r="A93" s="58" t="s">
        <v>54</v>
      </c>
      <c r="B93" s="154"/>
      <c r="C93" s="154">
        <v>27</v>
      </c>
      <c r="D93" s="154"/>
      <c r="E93" s="154"/>
      <c r="F93" s="154"/>
      <c r="G93" s="154"/>
      <c r="H93" s="154"/>
      <c r="I93" s="154"/>
      <c r="J93" s="154"/>
      <c r="K93" s="144"/>
      <c r="L93" s="237"/>
      <c r="M93" s="129"/>
      <c r="N93" s="238"/>
      <c r="O93" s="67">
        <f>IF(C93=0,"",C93/B92)</f>
        <v>1</v>
      </c>
      <c r="P93" s="68">
        <v>27</v>
      </c>
      <c r="Q93" s="245">
        <f t="shared" ref="Q93:Q100" si="9">IF(P93=0,"",P93/P92)</f>
        <v>1</v>
      </c>
      <c r="R93" s="245">
        <f t="shared" ref="R93:R100" si="10">IF(P93=0,"",100%-Q93)</f>
        <v>0</v>
      </c>
      <c r="T93" s="29"/>
    </row>
    <row r="94" spans="1:22" ht="15.75" customHeight="1" x14ac:dyDescent="0.25">
      <c r="A94" s="58" t="s">
        <v>55</v>
      </c>
      <c r="B94" s="154"/>
      <c r="C94" s="154"/>
      <c r="D94" s="154">
        <v>24</v>
      </c>
      <c r="E94" s="154"/>
      <c r="F94" s="154"/>
      <c r="G94" s="154"/>
      <c r="H94" s="154"/>
      <c r="I94" s="154"/>
      <c r="J94" s="154"/>
      <c r="K94" s="144"/>
      <c r="L94" s="237"/>
      <c r="M94" s="129"/>
      <c r="N94" s="238"/>
      <c r="O94" s="67">
        <f>IF(D94=0,"",D94/C93)</f>
        <v>0.88888888888888884</v>
      </c>
      <c r="P94" s="68">
        <v>27</v>
      </c>
      <c r="Q94" s="245">
        <f t="shared" si="9"/>
        <v>1</v>
      </c>
      <c r="R94" s="245">
        <f t="shared" si="10"/>
        <v>0</v>
      </c>
      <c r="S94" s="8">
        <f>P94/P92</f>
        <v>1</v>
      </c>
      <c r="T94" s="29"/>
    </row>
    <row r="95" spans="1:22" ht="15.75" customHeight="1" x14ac:dyDescent="0.25">
      <c r="A95" s="58" t="s">
        <v>56</v>
      </c>
      <c r="B95" s="154"/>
      <c r="C95" s="154"/>
      <c r="D95" s="154"/>
      <c r="E95" s="154">
        <v>22</v>
      </c>
      <c r="F95" s="154"/>
      <c r="G95" s="154"/>
      <c r="H95" s="154"/>
      <c r="I95" s="154"/>
      <c r="J95" s="154"/>
      <c r="K95" s="144"/>
      <c r="L95" s="237"/>
      <c r="M95" s="129"/>
      <c r="N95" s="238"/>
      <c r="O95" s="67">
        <f>IF(E95=0,"",E95/D94)</f>
        <v>0.91666666666666663</v>
      </c>
      <c r="P95" s="68">
        <v>25</v>
      </c>
      <c r="Q95" s="245">
        <f t="shared" si="9"/>
        <v>0.92592592592592593</v>
      </c>
      <c r="R95" s="245">
        <f t="shared" si="10"/>
        <v>7.407407407407407E-2</v>
      </c>
      <c r="T95" s="29"/>
    </row>
    <row r="96" spans="1:22" ht="15.75" customHeight="1" x14ac:dyDescent="0.25">
      <c r="A96" s="58" t="s">
        <v>57</v>
      </c>
      <c r="B96" s="154"/>
      <c r="C96" s="154"/>
      <c r="D96" s="154"/>
      <c r="E96" s="154"/>
      <c r="F96" s="154">
        <v>18</v>
      </c>
      <c r="G96" s="154"/>
      <c r="H96" s="154"/>
      <c r="I96" s="154"/>
      <c r="J96" s="154"/>
      <c r="K96" s="144"/>
      <c r="L96" s="237"/>
      <c r="M96" s="129"/>
      <c r="N96" s="238"/>
      <c r="O96" s="67">
        <f>IF(F96=0,"",F96/E95)</f>
        <v>0.81818181818181823</v>
      </c>
      <c r="P96" s="68">
        <v>22</v>
      </c>
      <c r="Q96" s="245">
        <f t="shared" si="9"/>
        <v>0.88</v>
      </c>
      <c r="R96" s="245">
        <f t="shared" si="10"/>
        <v>0.12</v>
      </c>
      <c r="T96" s="29"/>
    </row>
    <row r="97" spans="1:20" ht="15.75" customHeight="1" x14ac:dyDescent="0.25">
      <c r="A97" s="58">
        <v>1001</v>
      </c>
      <c r="B97" s="154"/>
      <c r="C97" s="154"/>
      <c r="D97" s="154"/>
      <c r="E97" s="154"/>
      <c r="F97" s="154"/>
      <c r="G97" s="154">
        <v>17</v>
      </c>
      <c r="H97" s="154"/>
      <c r="I97" s="154"/>
      <c r="J97" s="154"/>
      <c r="K97" s="144"/>
      <c r="L97" s="237"/>
      <c r="M97" s="129"/>
      <c r="N97" s="238"/>
      <c r="O97" s="67">
        <f>IF(G97=0,"",G97/F96)</f>
        <v>0.94444444444444442</v>
      </c>
      <c r="P97" s="68">
        <v>22</v>
      </c>
      <c r="Q97" s="245">
        <f t="shared" si="9"/>
        <v>1</v>
      </c>
      <c r="R97" s="245">
        <f t="shared" si="10"/>
        <v>0</v>
      </c>
      <c r="T97" s="29"/>
    </row>
    <row r="98" spans="1:20" ht="15.75" customHeight="1" x14ac:dyDescent="0.25">
      <c r="A98" s="58">
        <v>1002</v>
      </c>
      <c r="B98" s="154"/>
      <c r="C98" s="154"/>
      <c r="D98" s="154"/>
      <c r="E98" s="154"/>
      <c r="F98" s="154"/>
      <c r="G98" s="154"/>
      <c r="H98" s="154">
        <v>15</v>
      </c>
      <c r="I98" s="154"/>
      <c r="J98" s="154"/>
      <c r="K98" s="144"/>
      <c r="L98" s="237"/>
      <c r="M98" s="129"/>
      <c r="N98" s="238"/>
      <c r="O98" s="67">
        <f>IF(H98=0,"",H98/G97)</f>
        <v>0.88235294117647056</v>
      </c>
      <c r="P98" s="68">
        <v>22</v>
      </c>
      <c r="Q98" s="245">
        <f t="shared" si="9"/>
        <v>1</v>
      </c>
      <c r="R98" s="245">
        <f t="shared" si="10"/>
        <v>0</v>
      </c>
      <c r="T98" s="29"/>
    </row>
    <row r="99" spans="1:20" ht="15.75" customHeight="1" x14ac:dyDescent="0.25">
      <c r="A99" s="58">
        <v>1101</v>
      </c>
      <c r="B99" s="154"/>
      <c r="C99" s="154"/>
      <c r="D99" s="154"/>
      <c r="E99" s="154"/>
      <c r="F99" s="154"/>
      <c r="G99" s="154"/>
      <c r="H99" s="154"/>
      <c r="I99" s="154">
        <v>14</v>
      </c>
      <c r="J99" s="154"/>
      <c r="K99" s="144"/>
      <c r="L99" s="237"/>
      <c r="M99" s="129"/>
      <c r="N99" s="238"/>
      <c r="O99" s="67">
        <f>IF(I99=0,"",I99/H98)</f>
        <v>0.93333333333333335</v>
      </c>
      <c r="P99" s="68">
        <v>20</v>
      </c>
      <c r="Q99" s="245">
        <f t="shared" si="9"/>
        <v>0.90909090909090906</v>
      </c>
      <c r="R99" s="245">
        <f t="shared" si="10"/>
        <v>9.0909090909090939E-2</v>
      </c>
      <c r="T99" s="29"/>
    </row>
    <row r="100" spans="1:20" ht="15.75" customHeight="1" x14ac:dyDescent="0.25">
      <c r="A100" s="58">
        <v>1102</v>
      </c>
      <c r="B100" s="154"/>
      <c r="C100" s="154"/>
      <c r="D100" s="154"/>
      <c r="E100" s="154"/>
      <c r="F100" s="154"/>
      <c r="G100" s="154"/>
      <c r="H100" s="154"/>
      <c r="I100" s="154"/>
      <c r="J100" s="154">
        <v>14</v>
      </c>
      <c r="K100" s="144">
        <v>4</v>
      </c>
      <c r="L100" s="237"/>
      <c r="M100" s="129"/>
      <c r="N100" s="238"/>
      <c r="O100" s="71">
        <f>IF(J100=0,"",J100/I99)</f>
        <v>1</v>
      </c>
      <c r="P100" s="68">
        <v>19</v>
      </c>
      <c r="Q100" s="71">
        <f t="shared" si="9"/>
        <v>0.95</v>
      </c>
      <c r="R100" s="71">
        <f t="shared" si="10"/>
        <v>5.0000000000000044E-2</v>
      </c>
      <c r="T100" s="29"/>
    </row>
    <row r="101" spans="1:20" ht="15.75" customHeight="1" x14ac:dyDescent="0.25">
      <c r="A101" s="58">
        <v>1201</v>
      </c>
      <c r="B101" s="154"/>
      <c r="C101" s="154"/>
      <c r="D101" s="154"/>
      <c r="E101" s="154"/>
      <c r="F101" s="154"/>
      <c r="G101" s="154"/>
      <c r="H101" s="154"/>
      <c r="I101" s="154"/>
      <c r="J101" s="154">
        <v>9</v>
      </c>
      <c r="K101" s="144">
        <v>5</v>
      </c>
      <c r="L101" s="237"/>
      <c r="M101" s="129"/>
      <c r="N101" s="239"/>
      <c r="O101" s="105"/>
      <c r="P101" s="68">
        <v>12</v>
      </c>
      <c r="Q101" s="105"/>
      <c r="R101" s="253"/>
      <c r="T101" s="29"/>
    </row>
    <row r="102" spans="1:20" ht="15.75" customHeight="1" x14ac:dyDescent="0.25">
      <c r="A102" s="58">
        <v>1202</v>
      </c>
      <c r="B102" s="154"/>
      <c r="C102" s="154"/>
      <c r="D102" s="154"/>
      <c r="E102" s="154"/>
      <c r="F102" s="154"/>
      <c r="G102" s="154"/>
      <c r="H102" s="154"/>
      <c r="I102" s="154"/>
      <c r="J102" s="154">
        <v>6</v>
      </c>
      <c r="K102" s="144">
        <v>4</v>
      </c>
      <c r="L102" s="237"/>
      <c r="M102" s="129"/>
      <c r="N102" s="239"/>
      <c r="O102" s="247"/>
      <c r="P102" s="109">
        <v>7</v>
      </c>
      <c r="Q102" s="248"/>
      <c r="R102" s="247"/>
      <c r="T102" s="29"/>
    </row>
    <row r="103" spans="1:20" ht="15.75" customHeight="1" x14ac:dyDescent="0.25">
      <c r="A103" s="58">
        <v>1301</v>
      </c>
      <c r="B103" s="154"/>
      <c r="C103" s="154"/>
      <c r="D103" s="154"/>
      <c r="E103" s="154"/>
      <c r="F103" s="154"/>
      <c r="G103" s="154"/>
      <c r="H103" s="154"/>
      <c r="I103" s="154"/>
      <c r="J103" s="154">
        <v>1</v>
      </c>
      <c r="K103" s="144"/>
      <c r="L103" s="237"/>
      <c r="M103" s="129"/>
      <c r="N103" s="239"/>
      <c r="O103" s="247"/>
      <c r="P103" s="109">
        <v>2</v>
      </c>
      <c r="Q103" s="248"/>
      <c r="R103" s="247"/>
      <c r="T103" s="29"/>
    </row>
    <row r="104" spans="1:20" ht="15.75" customHeight="1" x14ac:dyDescent="0.25">
      <c r="A104" s="58">
        <v>1302</v>
      </c>
      <c r="B104" s="154"/>
      <c r="C104" s="154"/>
      <c r="D104" s="154"/>
      <c r="E104" s="154"/>
      <c r="F104" s="154"/>
      <c r="G104" s="154"/>
      <c r="H104" s="154"/>
      <c r="I104" s="154"/>
      <c r="J104" s="154">
        <v>1</v>
      </c>
      <c r="K104" s="144"/>
      <c r="L104" s="237"/>
      <c r="M104" s="129"/>
      <c r="N104" s="239"/>
      <c r="O104" s="247"/>
      <c r="P104" s="109">
        <v>1</v>
      </c>
      <c r="Q104" s="248"/>
      <c r="R104" s="247"/>
      <c r="T104" s="29"/>
    </row>
    <row r="105" spans="1:20" ht="15.75" customHeight="1" x14ac:dyDescent="0.25">
      <c r="A105" s="58">
        <v>1401</v>
      </c>
      <c r="B105" s="154"/>
      <c r="C105" s="154"/>
      <c r="D105" s="154"/>
      <c r="E105" s="154"/>
      <c r="F105" s="154"/>
      <c r="G105" s="154"/>
      <c r="H105" s="154"/>
      <c r="I105" s="154"/>
      <c r="J105" s="154">
        <v>1</v>
      </c>
      <c r="K105" s="144">
        <v>1</v>
      </c>
      <c r="L105" s="237"/>
      <c r="M105" s="129"/>
      <c r="N105" s="239"/>
      <c r="O105" s="129"/>
      <c r="P105" s="68">
        <v>1</v>
      </c>
      <c r="Q105" s="124"/>
      <c r="R105" s="247"/>
      <c r="T105" s="29"/>
    </row>
    <row r="106" spans="1:20" ht="15.75" customHeight="1" x14ac:dyDescent="0.25">
      <c r="A106" s="58">
        <v>1402</v>
      </c>
      <c r="B106" s="154"/>
      <c r="C106" s="154"/>
      <c r="D106" s="154"/>
      <c r="E106" s="154"/>
      <c r="F106" s="154"/>
      <c r="G106" s="154"/>
      <c r="H106" s="154"/>
      <c r="I106" s="154"/>
      <c r="J106" s="154">
        <v>1</v>
      </c>
      <c r="K106" s="144">
        <v>1</v>
      </c>
      <c r="L106" s="237"/>
      <c r="M106" s="129"/>
      <c r="N106" s="239"/>
      <c r="O106" s="129"/>
      <c r="P106" s="68">
        <v>1</v>
      </c>
      <c r="Q106" s="124"/>
      <c r="R106" s="247"/>
      <c r="T106" s="29"/>
    </row>
    <row r="107" spans="1:20" ht="15.75" customHeight="1" x14ac:dyDescent="0.25">
      <c r="A107" s="58">
        <v>1501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44"/>
      <c r="L107" s="237"/>
      <c r="M107" s="129"/>
      <c r="N107" s="239"/>
      <c r="O107" s="197" t="s">
        <v>83</v>
      </c>
      <c r="P107" s="82">
        <v>15</v>
      </c>
      <c r="Q107" s="111">
        <f>K110</f>
        <v>15</v>
      </c>
      <c r="R107" s="199" t="s">
        <v>11</v>
      </c>
      <c r="T107" s="29"/>
    </row>
    <row r="108" spans="1:20" ht="15.75" customHeight="1" x14ac:dyDescent="0.25">
      <c r="A108" s="58">
        <v>1502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44"/>
      <c r="L108" s="237"/>
      <c r="M108" s="129"/>
      <c r="N108" s="239"/>
      <c r="O108" s="198" t="s">
        <v>85</v>
      </c>
      <c r="P108" s="86">
        <f>IF(P107/B92=0,"",P107/B92)</f>
        <v>0.55555555555555558</v>
      </c>
      <c r="Q108" s="112">
        <f>IF(P107/Q107=0,"",P107/Q107)</f>
        <v>1</v>
      </c>
      <c r="R108" s="200" t="s">
        <v>86</v>
      </c>
      <c r="T108" s="29"/>
    </row>
    <row r="109" spans="1:20" ht="15.75" customHeight="1" x14ac:dyDescent="0.25">
      <c r="A109" s="58">
        <v>1601</v>
      </c>
      <c r="B109" s="201"/>
      <c r="C109" s="201"/>
      <c r="D109" s="201"/>
      <c r="E109" s="201"/>
      <c r="F109" s="201"/>
      <c r="G109" s="201"/>
      <c r="H109" s="201"/>
      <c r="I109" s="201"/>
      <c r="J109" s="201"/>
      <c r="K109" s="144"/>
      <c r="L109" s="240"/>
      <c r="M109" s="241"/>
      <c r="N109" s="242"/>
      <c r="O109" s="90"/>
      <c r="P109" s="91"/>
      <c r="Q109" s="91"/>
      <c r="R109" s="113"/>
      <c r="T109" s="29"/>
    </row>
    <row r="110" spans="1:20" ht="18" customHeight="1" x14ac:dyDescent="0.25">
      <c r="A110" s="28"/>
      <c r="B110" s="297" t="s">
        <v>111</v>
      </c>
      <c r="C110" s="297"/>
      <c r="D110" s="297"/>
      <c r="E110" s="297"/>
      <c r="F110" s="297"/>
      <c r="G110" s="297"/>
      <c r="H110" s="297"/>
      <c r="I110" s="297"/>
      <c r="J110" s="297"/>
      <c r="K110" s="196">
        <f>SUM(K92:K107)</f>
        <v>15</v>
      </c>
      <c r="L110" s="94">
        <f>IF(K100=0,"",K100/B92)</f>
        <v>0.14814814814814814</v>
      </c>
      <c r="M110" s="94">
        <f>IF(K110=0,"",K110/B92)</f>
        <v>0.55555555555555558</v>
      </c>
      <c r="N110" s="94">
        <f>IF(K100=0,"",M110-L110)</f>
        <v>0.40740740740740744</v>
      </c>
      <c r="O110" s="3"/>
      <c r="P110" s="29"/>
      <c r="Q110" s="22"/>
      <c r="R110" s="3"/>
      <c r="T110" s="29"/>
    </row>
    <row r="111" spans="1:20" ht="12.75" customHeight="1" x14ac:dyDescent="0.3">
      <c r="A111" s="227"/>
      <c r="B111" s="29"/>
      <c r="C111" s="29"/>
      <c r="D111" s="29"/>
      <c r="E111" s="29"/>
      <c r="F111" s="29"/>
      <c r="G111" s="29"/>
      <c r="H111" s="29"/>
      <c r="I111" s="29"/>
      <c r="J111" s="29"/>
      <c r="K111" s="191"/>
      <c r="L111" s="3"/>
      <c r="M111" s="3"/>
      <c r="N111" s="29"/>
      <c r="O111" s="3"/>
      <c r="P111" s="29"/>
      <c r="Q111" s="29"/>
      <c r="R111" s="29"/>
      <c r="S111" s="29"/>
      <c r="T111" s="29"/>
    </row>
    <row r="112" spans="1:20" ht="12.75" customHeight="1" x14ac:dyDescent="0.2"/>
    <row r="113" spans="1:20" s="255" customFormat="1" ht="26.25" customHeight="1" x14ac:dyDescent="0.4">
      <c r="A113" s="231"/>
      <c r="B113" s="298" t="s">
        <v>99</v>
      </c>
      <c r="C113" s="299"/>
      <c r="D113" s="299"/>
      <c r="E113" s="299"/>
      <c r="F113" s="299"/>
      <c r="G113" s="299"/>
      <c r="H113" s="299"/>
      <c r="I113" s="299"/>
      <c r="J113" s="299"/>
      <c r="K113" s="256" t="s">
        <v>54</v>
      </c>
      <c r="L113" s="3"/>
      <c r="M113" s="3"/>
      <c r="N113" s="29"/>
      <c r="O113" s="3"/>
      <c r="P113" s="29"/>
      <c r="Q113" s="29"/>
      <c r="R113" s="29"/>
    </row>
    <row r="114" spans="1:20" ht="20.25" customHeight="1" x14ac:dyDescent="0.2">
      <c r="A114" s="319" t="s">
        <v>10</v>
      </c>
      <c r="B114" s="301" t="s">
        <v>100</v>
      </c>
      <c r="C114" s="302"/>
      <c r="D114" s="302"/>
      <c r="E114" s="302"/>
      <c r="F114" s="302"/>
      <c r="G114" s="302"/>
      <c r="H114" s="302"/>
      <c r="I114" s="302"/>
      <c r="J114" s="303"/>
      <c r="K114" s="304" t="s">
        <v>11</v>
      </c>
      <c r="L114" s="296" t="s">
        <v>3</v>
      </c>
      <c r="M114" s="296" t="s">
        <v>4</v>
      </c>
      <c r="N114" s="306" t="s">
        <v>5</v>
      </c>
      <c r="O114" s="296" t="s">
        <v>6</v>
      </c>
      <c r="P114" s="294" t="s">
        <v>7</v>
      </c>
      <c r="Q114" s="294" t="s">
        <v>8</v>
      </c>
      <c r="R114" s="296" t="s">
        <v>101</v>
      </c>
    </row>
    <row r="115" spans="1:20" ht="15.75" customHeight="1" x14ac:dyDescent="0.25">
      <c r="A115" s="320"/>
      <c r="B115" s="58" t="s">
        <v>102</v>
      </c>
      <c r="C115" s="58" t="s">
        <v>103</v>
      </c>
      <c r="D115" s="58" t="s">
        <v>104</v>
      </c>
      <c r="E115" s="58" t="s">
        <v>105</v>
      </c>
      <c r="F115" s="58" t="s">
        <v>106</v>
      </c>
      <c r="G115" s="58" t="s">
        <v>107</v>
      </c>
      <c r="H115" s="58" t="s">
        <v>108</v>
      </c>
      <c r="I115" s="58" t="s">
        <v>109</v>
      </c>
      <c r="J115" s="58" t="s">
        <v>110</v>
      </c>
      <c r="K115" s="305"/>
      <c r="L115" s="295"/>
      <c r="M115" s="295"/>
      <c r="N115" s="295"/>
      <c r="O115" s="295"/>
      <c r="P115" s="295"/>
      <c r="Q115" s="295"/>
      <c r="R115" s="295"/>
      <c r="T115" s="104"/>
    </row>
    <row r="116" spans="1:20" ht="15.75" customHeight="1" x14ac:dyDescent="0.25">
      <c r="A116" s="58" t="s">
        <v>54</v>
      </c>
      <c r="B116" s="154">
        <v>30</v>
      </c>
      <c r="C116" s="154"/>
      <c r="D116" s="154"/>
      <c r="E116" s="154"/>
      <c r="F116" s="154"/>
      <c r="G116" s="154"/>
      <c r="H116" s="154"/>
      <c r="I116" s="154"/>
      <c r="J116" s="154"/>
      <c r="K116" s="144"/>
      <c r="L116" s="234"/>
      <c r="M116" s="235"/>
      <c r="N116" s="236"/>
      <c r="O116" s="243"/>
      <c r="P116" s="63">
        <f>B116</f>
        <v>30</v>
      </c>
      <c r="Q116" s="244"/>
      <c r="R116" s="243"/>
      <c r="T116" s="104"/>
    </row>
    <row r="117" spans="1:20" ht="15.75" customHeight="1" x14ac:dyDescent="0.25">
      <c r="A117" s="58" t="s">
        <v>55</v>
      </c>
      <c r="B117" s="154"/>
      <c r="C117" s="154">
        <v>27</v>
      </c>
      <c r="D117" s="154"/>
      <c r="E117" s="154"/>
      <c r="F117" s="154"/>
      <c r="G117" s="154"/>
      <c r="H117" s="154"/>
      <c r="I117" s="154"/>
      <c r="J117" s="154"/>
      <c r="K117" s="144"/>
      <c r="L117" s="237"/>
      <c r="M117" s="129"/>
      <c r="N117" s="238"/>
      <c r="O117" s="67">
        <f>IF(C117=0,"",C117/B116)</f>
        <v>0.9</v>
      </c>
      <c r="P117" s="68">
        <v>27</v>
      </c>
      <c r="Q117" s="245">
        <f t="shared" ref="Q117:Q124" si="11">IF(P117=0,"",P117/P116)</f>
        <v>0.9</v>
      </c>
      <c r="R117" s="245">
        <f t="shared" ref="R117:R124" si="12">IF(P117=0,"",100%-Q117)</f>
        <v>9.9999999999999978E-2</v>
      </c>
      <c r="T117" s="104"/>
    </row>
    <row r="118" spans="1:20" ht="15.75" customHeight="1" x14ac:dyDescent="0.25">
      <c r="A118" s="58" t="s">
        <v>56</v>
      </c>
      <c r="B118" s="154"/>
      <c r="C118" s="154"/>
      <c r="D118" s="154">
        <v>18</v>
      </c>
      <c r="E118" s="154"/>
      <c r="F118" s="154"/>
      <c r="G118" s="154"/>
      <c r="H118" s="154"/>
      <c r="I118" s="154"/>
      <c r="J118" s="154"/>
      <c r="K118" s="144"/>
      <c r="L118" s="237"/>
      <c r="M118" s="129"/>
      <c r="N118" s="238"/>
      <c r="O118" s="67">
        <f>IF(D118=0,"",D118/C117)</f>
        <v>0.66666666666666663</v>
      </c>
      <c r="P118" s="68">
        <v>25</v>
      </c>
      <c r="Q118" s="245">
        <f t="shared" si="11"/>
        <v>0.92592592592592593</v>
      </c>
      <c r="R118" s="245">
        <f t="shared" si="12"/>
        <v>7.407407407407407E-2</v>
      </c>
      <c r="S118" s="70">
        <f>P118/P116</f>
        <v>0.83333333333333337</v>
      </c>
    </row>
    <row r="119" spans="1:20" ht="15.75" customHeight="1" x14ac:dyDescent="0.25">
      <c r="A119" s="58" t="s">
        <v>57</v>
      </c>
      <c r="B119" s="154"/>
      <c r="C119" s="154"/>
      <c r="D119" s="154"/>
      <c r="E119" s="154">
        <v>14</v>
      </c>
      <c r="F119" s="154"/>
      <c r="G119" s="154"/>
      <c r="H119" s="154"/>
      <c r="I119" s="154"/>
      <c r="J119" s="154"/>
      <c r="K119" s="144"/>
      <c r="L119" s="237"/>
      <c r="M119" s="129"/>
      <c r="N119" s="238"/>
      <c r="O119" s="67">
        <f>IF(E119=0,"",E119/D118)</f>
        <v>0.77777777777777779</v>
      </c>
      <c r="P119" s="68">
        <v>23</v>
      </c>
      <c r="Q119" s="245">
        <f t="shared" si="11"/>
        <v>0.92</v>
      </c>
      <c r="R119" s="245">
        <f t="shared" si="12"/>
        <v>7.999999999999996E-2</v>
      </c>
      <c r="T119" s="104"/>
    </row>
    <row r="120" spans="1:20" ht="15.75" customHeight="1" x14ac:dyDescent="0.25">
      <c r="A120" s="58">
        <v>1001</v>
      </c>
      <c r="B120" s="154"/>
      <c r="C120" s="154"/>
      <c r="D120" s="154"/>
      <c r="E120" s="154"/>
      <c r="F120" s="154">
        <v>9</v>
      </c>
      <c r="G120" s="154"/>
      <c r="H120" s="154"/>
      <c r="I120" s="154"/>
      <c r="J120" s="154"/>
      <c r="K120" s="144"/>
      <c r="L120" s="237"/>
      <c r="M120" s="129"/>
      <c r="N120" s="238"/>
      <c r="O120" s="67">
        <f>IF(F120=0,"",F120/E119)</f>
        <v>0.6428571428571429</v>
      </c>
      <c r="P120" s="68">
        <v>21</v>
      </c>
      <c r="Q120" s="245">
        <f t="shared" si="11"/>
        <v>0.91304347826086951</v>
      </c>
      <c r="R120" s="245">
        <f t="shared" si="12"/>
        <v>8.6956521739130488E-2</v>
      </c>
      <c r="T120" s="104"/>
    </row>
    <row r="121" spans="1:20" ht="15.75" customHeight="1" x14ac:dyDescent="0.25">
      <c r="A121" s="58">
        <v>1002</v>
      </c>
      <c r="B121" s="154"/>
      <c r="C121" s="154"/>
      <c r="D121" s="154"/>
      <c r="E121" s="154"/>
      <c r="F121" s="154"/>
      <c r="G121" s="154">
        <v>8</v>
      </c>
      <c r="H121" s="154"/>
      <c r="I121" s="154"/>
      <c r="J121" s="154"/>
      <c r="K121" s="144"/>
      <c r="L121" s="237"/>
      <c r="M121" s="129"/>
      <c r="N121" s="238"/>
      <c r="O121" s="67">
        <f>IF(G121=0,"",G121/F120)</f>
        <v>0.88888888888888884</v>
      </c>
      <c r="P121" s="68">
        <v>20</v>
      </c>
      <c r="Q121" s="245">
        <f t="shared" si="11"/>
        <v>0.95238095238095233</v>
      </c>
      <c r="R121" s="245">
        <f t="shared" si="12"/>
        <v>4.7619047619047672E-2</v>
      </c>
      <c r="T121" s="104"/>
    </row>
    <row r="122" spans="1:20" ht="15.75" customHeight="1" x14ac:dyDescent="0.25">
      <c r="A122" s="58">
        <v>1101</v>
      </c>
      <c r="B122" s="154"/>
      <c r="C122" s="154"/>
      <c r="D122" s="154"/>
      <c r="E122" s="154"/>
      <c r="F122" s="154"/>
      <c r="G122" s="154"/>
      <c r="H122" s="154">
        <v>6</v>
      </c>
      <c r="I122" s="154"/>
      <c r="J122" s="154"/>
      <c r="K122" s="144"/>
      <c r="L122" s="237"/>
      <c r="M122" s="129"/>
      <c r="N122" s="238"/>
      <c r="O122" s="67">
        <f>IF(H122=0,"",H122/G121)</f>
        <v>0.75</v>
      </c>
      <c r="P122" s="68">
        <v>19</v>
      </c>
      <c r="Q122" s="245">
        <f t="shared" si="11"/>
        <v>0.95</v>
      </c>
      <c r="R122" s="245">
        <f t="shared" si="12"/>
        <v>5.0000000000000044E-2</v>
      </c>
      <c r="T122" s="104"/>
    </row>
    <row r="123" spans="1:20" ht="15.75" customHeight="1" x14ac:dyDescent="0.25">
      <c r="A123" s="58">
        <v>1102</v>
      </c>
      <c r="B123" s="154"/>
      <c r="C123" s="154"/>
      <c r="D123" s="154"/>
      <c r="E123" s="154"/>
      <c r="F123" s="154"/>
      <c r="G123" s="154"/>
      <c r="H123" s="154"/>
      <c r="I123" s="154">
        <v>5</v>
      </c>
      <c r="J123" s="154"/>
      <c r="K123" s="144">
        <v>1</v>
      </c>
      <c r="L123" s="237"/>
      <c r="M123" s="129"/>
      <c r="N123" s="238"/>
      <c r="O123" s="67">
        <f>IF(I123=0,"",I123/H122)</f>
        <v>0.83333333333333337</v>
      </c>
      <c r="P123" s="68">
        <v>15</v>
      </c>
      <c r="Q123" s="245">
        <f t="shared" si="11"/>
        <v>0.78947368421052633</v>
      </c>
      <c r="R123" s="245">
        <f t="shared" si="12"/>
        <v>0.21052631578947367</v>
      </c>
      <c r="T123" s="104"/>
    </row>
    <row r="124" spans="1:20" ht="15.75" customHeight="1" x14ac:dyDescent="0.25">
      <c r="A124" s="58">
        <v>1201</v>
      </c>
      <c r="B124" s="154"/>
      <c r="C124" s="154"/>
      <c r="D124" s="154"/>
      <c r="E124" s="154"/>
      <c r="F124" s="154"/>
      <c r="G124" s="154"/>
      <c r="H124" s="154"/>
      <c r="I124" s="154"/>
      <c r="J124" s="154">
        <v>5</v>
      </c>
      <c r="K124" s="144">
        <v>5</v>
      </c>
      <c r="L124" s="237"/>
      <c r="M124" s="129"/>
      <c r="N124" s="238"/>
      <c r="O124" s="71">
        <f>IF(J124=0,"",J124/I123)</f>
        <v>1</v>
      </c>
      <c r="P124" s="68">
        <v>14</v>
      </c>
      <c r="Q124" s="71">
        <f t="shared" si="11"/>
        <v>0.93333333333333335</v>
      </c>
      <c r="R124" s="71">
        <f t="shared" si="12"/>
        <v>6.6666666666666652E-2</v>
      </c>
      <c r="T124" s="104"/>
    </row>
    <row r="125" spans="1:20" ht="15.75" customHeight="1" x14ac:dyDescent="0.25">
      <c r="A125" s="58">
        <v>1202</v>
      </c>
      <c r="B125" s="154"/>
      <c r="C125" s="154"/>
      <c r="D125" s="154"/>
      <c r="E125" s="154"/>
      <c r="F125" s="154"/>
      <c r="G125" s="154"/>
      <c r="H125" s="154"/>
      <c r="I125" s="154"/>
      <c r="J125" s="154">
        <v>1</v>
      </c>
      <c r="K125" s="144"/>
      <c r="L125" s="237"/>
      <c r="M125" s="129"/>
      <c r="N125" s="239"/>
      <c r="O125" s="129"/>
      <c r="P125" s="68">
        <v>8</v>
      </c>
      <c r="Q125" s="129"/>
      <c r="R125" s="246"/>
      <c r="T125" s="104"/>
    </row>
    <row r="126" spans="1:20" ht="15.75" customHeight="1" x14ac:dyDescent="0.25">
      <c r="A126" s="58">
        <v>1301</v>
      </c>
      <c r="B126" s="154"/>
      <c r="C126" s="154"/>
      <c r="D126" s="154"/>
      <c r="E126" s="154"/>
      <c r="F126" s="154"/>
      <c r="G126" s="154"/>
      <c r="H126" s="154"/>
      <c r="I126" s="154"/>
      <c r="J126" s="154">
        <v>2</v>
      </c>
      <c r="K126" s="144"/>
      <c r="L126" s="237"/>
      <c r="M126" s="129"/>
      <c r="N126" s="239"/>
      <c r="O126" s="247"/>
      <c r="P126" s="109">
        <v>6</v>
      </c>
      <c r="Q126" s="248"/>
      <c r="R126" s="247"/>
      <c r="T126" s="104"/>
    </row>
    <row r="127" spans="1:20" ht="15.75" customHeight="1" x14ac:dyDescent="0.25">
      <c r="A127" s="58">
        <v>1302</v>
      </c>
      <c r="B127" s="154"/>
      <c r="C127" s="154"/>
      <c r="D127" s="154"/>
      <c r="E127" s="154"/>
      <c r="F127" s="154"/>
      <c r="G127" s="154"/>
      <c r="H127" s="154"/>
      <c r="I127" s="154"/>
      <c r="J127" s="154">
        <v>3</v>
      </c>
      <c r="K127" s="144"/>
      <c r="L127" s="237"/>
      <c r="M127" s="129"/>
      <c r="N127" s="239"/>
      <c r="O127" s="247"/>
      <c r="P127" s="109">
        <v>4</v>
      </c>
      <c r="Q127" s="248"/>
      <c r="R127" s="247"/>
      <c r="T127" s="104"/>
    </row>
    <row r="128" spans="1:20" ht="15.75" customHeight="1" x14ac:dyDescent="0.25">
      <c r="A128" s="58">
        <v>1401</v>
      </c>
      <c r="B128" s="154"/>
      <c r="C128" s="154"/>
      <c r="D128" s="154"/>
      <c r="E128" s="154"/>
      <c r="F128" s="154"/>
      <c r="G128" s="154"/>
      <c r="H128" s="154"/>
      <c r="I128" s="154"/>
      <c r="J128" s="154">
        <v>3</v>
      </c>
      <c r="K128" s="144">
        <v>1</v>
      </c>
      <c r="L128" s="237"/>
      <c r="M128" s="129"/>
      <c r="N128" s="239"/>
      <c r="O128" s="247"/>
      <c r="P128" s="202">
        <v>3</v>
      </c>
      <c r="Q128" s="248"/>
      <c r="R128" s="247"/>
      <c r="T128" s="104"/>
    </row>
    <row r="129" spans="1:20" ht="15.75" customHeight="1" x14ac:dyDescent="0.25">
      <c r="A129" s="58">
        <v>1402</v>
      </c>
      <c r="B129" s="154"/>
      <c r="C129" s="154"/>
      <c r="D129" s="154"/>
      <c r="E129" s="154"/>
      <c r="F129" s="154"/>
      <c r="G129" s="154"/>
      <c r="H129" s="154"/>
      <c r="I129" s="154"/>
      <c r="J129" s="154">
        <v>1</v>
      </c>
      <c r="K129" s="144"/>
      <c r="L129" s="237"/>
      <c r="M129" s="129"/>
      <c r="N129" s="239"/>
      <c r="O129" s="129"/>
      <c r="P129" s="204">
        <v>1</v>
      </c>
      <c r="Q129" s="124"/>
      <c r="R129" s="247"/>
      <c r="T129" s="104"/>
    </row>
    <row r="130" spans="1:20" ht="15.75" customHeight="1" x14ac:dyDescent="0.25">
      <c r="A130" s="58">
        <v>1501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44"/>
      <c r="L130" s="237"/>
      <c r="M130" s="129"/>
      <c r="N130" s="239"/>
      <c r="O130" s="197" t="s">
        <v>83</v>
      </c>
      <c r="P130" s="203">
        <v>7</v>
      </c>
      <c r="Q130" s="111">
        <f>K133</f>
        <v>7</v>
      </c>
      <c r="R130" s="199" t="s">
        <v>11</v>
      </c>
      <c r="T130" s="104"/>
    </row>
    <row r="131" spans="1:20" ht="15.75" customHeight="1" x14ac:dyDescent="0.25">
      <c r="A131" s="58">
        <v>1502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44"/>
      <c r="L131" s="237"/>
      <c r="M131" s="129"/>
      <c r="N131" s="239"/>
      <c r="O131" s="198" t="s">
        <v>85</v>
      </c>
      <c r="P131" s="86">
        <f>IF(P130/B116=0,"",P130/B116)</f>
        <v>0.23333333333333334</v>
      </c>
      <c r="Q131" s="112">
        <f>IF(P130/Q130=0,"",P130/Q130)</f>
        <v>1</v>
      </c>
      <c r="R131" s="200" t="s">
        <v>86</v>
      </c>
      <c r="T131" s="104"/>
    </row>
    <row r="132" spans="1:20" ht="15.75" customHeight="1" x14ac:dyDescent="0.25">
      <c r="A132" s="58">
        <v>1601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44"/>
      <c r="L132" s="240"/>
      <c r="M132" s="241"/>
      <c r="N132" s="242"/>
      <c r="O132" s="90"/>
      <c r="P132" s="91"/>
      <c r="Q132" s="91"/>
      <c r="R132" s="113"/>
      <c r="T132" s="104"/>
    </row>
    <row r="133" spans="1:20" ht="18" customHeight="1" x14ac:dyDescent="0.25">
      <c r="A133" s="28"/>
      <c r="B133" s="297" t="s">
        <v>111</v>
      </c>
      <c r="C133" s="297"/>
      <c r="D133" s="297"/>
      <c r="E133" s="297"/>
      <c r="F133" s="297"/>
      <c r="G133" s="297"/>
      <c r="H133" s="297"/>
      <c r="I133" s="297"/>
      <c r="J133" s="297"/>
      <c r="K133" s="93">
        <f>SUM(K116:K129)</f>
        <v>7</v>
      </c>
      <c r="L133" s="94">
        <f>IF(SUM(K123:K124)=0,"",SUM(K123:K124)/B116)</f>
        <v>0.2</v>
      </c>
      <c r="M133" s="94">
        <f>IF(K133=0,"",K133/B116)</f>
        <v>0.23333333333333334</v>
      </c>
      <c r="N133" s="94">
        <f>IF(K124=0,"",M133-L133)</f>
        <v>3.3333333333333326E-2</v>
      </c>
      <c r="O133" s="3"/>
      <c r="P133" s="29"/>
      <c r="Q133" s="22"/>
      <c r="R133" s="3"/>
      <c r="T133" s="104"/>
    </row>
    <row r="134" spans="1:20" ht="12.75" customHeight="1" x14ac:dyDescent="0.2">
      <c r="L134" s="3"/>
      <c r="M134" s="3"/>
      <c r="O134" s="3"/>
    </row>
    <row r="135" spans="1:20" ht="12.75" customHeight="1" x14ac:dyDescent="0.2">
      <c r="L135" s="3"/>
      <c r="M135" s="3"/>
      <c r="O135" s="3"/>
    </row>
    <row r="136" spans="1:20" s="255" customFormat="1" ht="26.25" customHeight="1" x14ac:dyDescent="0.4">
      <c r="A136" s="231"/>
      <c r="B136" s="298" t="s">
        <v>99</v>
      </c>
      <c r="C136" s="299"/>
      <c r="D136" s="299"/>
      <c r="E136" s="299"/>
      <c r="F136" s="299"/>
      <c r="G136" s="299"/>
      <c r="H136" s="299"/>
      <c r="I136" s="299"/>
      <c r="J136" s="299"/>
      <c r="K136" s="256" t="s">
        <v>55</v>
      </c>
      <c r="L136" s="3"/>
      <c r="M136" s="3"/>
      <c r="N136" s="29"/>
      <c r="O136" s="3"/>
      <c r="P136" s="29"/>
      <c r="Q136" s="29"/>
      <c r="R136" s="29"/>
    </row>
    <row r="137" spans="1:20" ht="20.25" customHeight="1" x14ac:dyDescent="0.2">
      <c r="A137" s="319" t="s">
        <v>10</v>
      </c>
      <c r="B137" s="301" t="s">
        <v>100</v>
      </c>
      <c r="C137" s="302"/>
      <c r="D137" s="302"/>
      <c r="E137" s="302"/>
      <c r="F137" s="302"/>
      <c r="G137" s="302"/>
      <c r="H137" s="302"/>
      <c r="I137" s="302"/>
      <c r="J137" s="303"/>
      <c r="K137" s="304" t="s">
        <v>11</v>
      </c>
      <c r="L137" s="296" t="s">
        <v>3</v>
      </c>
      <c r="M137" s="296" t="s">
        <v>4</v>
      </c>
      <c r="N137" s="306" t="s">
        <v>5</v>
      </c>
      <c r="O137" s="296" t="s">
        <v>6</v>
      </c>
      <c r="P137" s="294" t="s">
        <v>7</v>
      </c>
      <c r="Q137" s="294" t="s">
        <v>8</v>
      </c>
      <c r="R137" s="296" t="s">
        <v>101</v>
      </c>
    </row>
    <row r="138" spans="1:20" ht="15.75" customHeight="1" x14ac:dyDescent="0.25">
      <c r="A138" s="320"/>
      <c r="B138" s="58" t="s">
        <v>102</v>
      </c>
      <c r="C138" s="58" t="s">
        <v>103</v>
      </c>
      <c r="D138" s="58" t="s">
        <v>104</v>
      </c>
      <c r="E138" s="58" t="s">
        <v>105</v>
      </c>
      <c r="F138" s="58" t="s">
        <v>106</v>
      </c>
      <c r="G138" s="58" t="s">
        <v>107</v>
      </c>
      <c r="H138" s="58" t="s">
        <v>108</v>
      </c>
      <c r="I138" s="58" t="s">
        <v>109</v>
      </c>
      <c r="J138" s="58" t="s">
        <v>110</v>
      </c>
      <c r="K138" s="305"/>
      <c r="L138" s="295"/>
      <c r="M138" s="295"/>
      <c r="N138" s="295"/>
      <c r="O138" s="295"/>
      <c r="P138" s="295"/>
      <c r="Q138" s="295"/>
      <c r="R138" s="295"/>
      <c r="T138" s="104"/>
    </row>
    <row r="139" spans="1:20" ht="15.75" customHeight="1" x14ac:dyDescent="0.25">
      <c r="A139" s="58" t="s">
        <v>55</v>
      </c>
      <c r="B139" s="154">
        <v>24</v>
      </c>
      <c r="C139" s="154"/>
      <c r="D139" s="154"/>
      <c r="E139" s="154"/>
      <c r="F139" s="154"/>
      <c r="G139" s="154"/>
      <c r="H139" s="154"/>
      <c r="I139" s="154"/>
      <c r="J139" s="154"/>
      <c r="K139" s="144"/>
      <c r="L139" s="234"/>
      <c r="M139" s="235"/>
      <c r="N139" s="236"/>
      <c r="O139" s="243"/>
      <c r="P139" s="63">
        <f>B139</f>
        <v>24</v>
      </c>
      <c r="Q139" s="244"/>
      <c r="R139" s="243"/>
      <c r="T139" s="104"/>
    </row>
    <row r="140" spans="1:20" ht="15.75" customHeight="1" x14ac:dyDescent="0.25">
      <c r="A140" s="58" t="s">
        <v>56</v>
      </c>
      <c r="B140" s="154"/>
      <c r="C140" s="154">
        <v>23</v>
      </c>
      <c r="D140" s="154"/>
      <c r="E140" s="154"/>
      <c r="F140" s="154"/>
      <c r="G140" s="154"/>
      <c r="H140" s="154"/>
      <c r="I140" s="154"/>
      <c r="J140" s="154"/>
      <c r="K140" s="144"/>
      <c r="L140" s="237"/>
      <c r="M140" s="129"/>
      <c r="N140" s="238"/>
      <c r="O140" s="67">
        <f>IF(C140=0,"",C140/B139)</f>
        <v>0.95833333333333337</v>
      </c>
      <c r="P140" s="68">
        <v>23</v>
      </c>
      <c r="Q140" s="245">
        <f t="shared" ref="Q140:Q147" si="13">IF(P140=0,"",P140/P139)</f>
        <v>0.95833333333333337</v>
      </c>
      <c r="R140" s="245">
        <f t="shared" ref="R140:R147" si="14">IF(P140=0,"",100%-Q140)</f>
        <v>4.166666666666663E-2</v>
      </c>
      <c r="T140" s="104"/>
    </row>
    <row r="141" spans="1:20" ht="15.75" customHeight="1" x14ac:dyDescent="0.25">
      <c r="A141" s="58" t="s">
        <v>57</v>
      </c>
      <c r="B141" s="154"/>
      <c r="C141" s="154"/>
      <c r="D141" s="154">
        <v>22</v>
      </c>
      <c r="E141" s="154"/>
      <c r="F141" s="154"/>
      <c r="G141" s="154"/>
      <c r="H141" s="154"/>
      <c r="I141" s="154"/>
      <c r="J141" s="154"/>
      <c r="K141" s="144"/>
      <c r="L141" s="237"/>
      <c r="M141" s="129"/>
      <c r="N141" s="238"/>
      <c r="O141" s="67">
        <f>IF(D141=0,"",D141/C140)</f>
        <v>0.95652173913043481</v>
      </c>
      <c r="P141" s="68">
        <v>23</v>
      </c>
      <c r="Q141" s="245">
        <f t="shared" si="13"/>
        <v>1</v>
      </c>
      <c r="R141" s="245">
        <f t="shared" si="14"/>
        <v>0</v>
      </c>
      <c r="T141" s="70">
        <f>P141/P139</f>
        <v>0.95833333333333337</v>
      </c>
    </row>
    <row r="142" spans="1:20" ht="15.75" customHeight="1" x14ac:dyDescent="0.25">
      <c r="A142" s="58">
        <v>1001</v>
      </c>
      <c r="B142" s="154"/>
      <c r="C142" s="154"/>
      <c r="D142" s="154"/>
      <c r="E142" s="154">
        <v>22</v>
      </c>
      <c r="F142" s="154"/>
      <c r="G142" s="154"/>
      <c r="H142" s="154"/>
      <c r="I142" s="154"/>
      <c r="J142" s="154"/>
      <c r="K142" s="144"/>
      <c r="L142" s="237"/>
      <c r="M142" s="129"/>
      <c r="N142" s="238"/>
      <c r="O142" s="67">
        <f>IF(E142=0,"",E142/D141)</f>
        <v>1</v>
      </c>
      <c r="P142" s="68">
        <v>22</v>
      </c>
      <c r="Q142" s="245">
        <f t="shared" si="13"/>
        <v>0.95652173913043481</v>
      </c>
      <c r="R142" s="245">
        <f t="shared" si="14"/>
        <v>4.3478260869565188E-2</v>
      </c>
      <c r="T142" s="104"/>
    </row>
    <row r="143" spans="1:20" ht="15.75" customHeight="1" x14ac:dyDescent="0.25">
      <c r="A143" s="58">
        <v>1002</v>
      </c>
      <c r="B143" s="154"/>
      <c r="C143" s="154"/>
      <c r="D143" s="154"/>
      <c r="E143" s="154"/>
      <c r="F143" s="154">
        <v>21</v>
      </c>
      <c r="G143" s="154"/>
      <c r="H143" s="154"/>
      <c r="I143" s="154"/>
      <c r="J143" s="154"/>
      <c r="K143" s="144"/>
      <c r="L143" s="237"/>
      <c r="M143" s="129"/>
      <c r="N143" s="238"/>
      <c r="O143" s="67">
        <f>IF(F143=0,"",F143/E142)</f>
        <v>0.95454545454545459</v>
      </c>
      <c r="P143" s="68">
        <v>22</v>
      </c>
      <c r="Q143" s="245">
        <f t="shared" si="13"/>
        <v>1</v>
      </c>
      <c r="R143" s="245">
        <f t="shared" si="14"/>
        <v>0</v>
      </c>
      <c r="T143" s="104"/>
    </row>
    <row r="144" spans="1:20" ht="15.75" customHeight="1" x14ac:dyDescent="0.25">
      <c r="A144" s="58">
        <v>1101</v>
      </c>
      <c r="B144" s="154"/>
      <c r="C144" s="154"/>
      <c r="D144" s="154"/>
      <c r="E144" s="154"/>
      <c r="F144" s="154"/>
      <c r="G144" s="154">
        <v>20</v>
      </c>
      <c r="H144" s="154"/>
      <c r="I144" s="154"/>
      <c r="J144" s="154"/>
      <c r="K144" s="144"/>
      <c r="L144" s="237"/>
      <c r="M144" s="129"/>
      <c r="N144" s="238"/>
      <c r="O144" s="67">
        <f>IF(G144=0,"",G144/F143)</f>
        <v>0.95238095238095233</v>
      </c>
      <c r="P144" s="68">
        <v>22</v>
      </c>
      <c r="Q144" s="245">
        <f t="shared" si="13"/>
        <v>1</v>
      </c>
      <c r="R144" s="245">
        <f t="shared" si="14"/>
        <v>0</v>
      </c>
      <c r="T144" s="104"/>
    </row>
    <row r="145" spans="1:20" ht="15.75" customHeight="1" x14ac:dyDescent="0.25">
      <c r="A145" s="58">
        <v>1102</v>
      </c>
      <c r="B145" s="154"/>
      <c r="C145" s="154"/>
      <c r="D145" s="154"/>
      <c r="E145" s="154"/>
      <c r="F145" s="154"/>
      <c r="G145" s="154"/>
      <c r="H145" s="154">
        <v>18</v>
      </c>
      <c r="I145" s="154"/>
      <c r="J145" s="154"/>
      <c r="K145" s="144"/>
      <c r="L145" s="237"/>
      <c r="M145" s="129"/>
      <c r="N145" s="238"/>
      <c r="O145" s="67">
        <f>IF(H145=0,"",H145/G144)</f>
        <v>0.9</v>
      </c>
      <c r="P145" s="68">
        <v>22</v>
      </c>
      <c r="Q145" s="245">
        <f t="shared" si="13"/>
        <v>1</v>
      </c>
      <c r="R145" s="245">
        <f t="shared" si="14"/>
        <v>0</v>
      </c>
      <c r="T145" s="104"/>
    </row>
    <row r="146" spans="1:20" ht="15.75" customHeight="1" x14ac:dyDescent="0.25">
      <c r="A146" s="58">
        <v>1201</v>
      </c>
      <c r="B146" s="154"/>
      <c r="C146" s="154"/>
      <c r="D146" s="154"/>
      <c r="E146" s="154"/>
      <c r="F146" s="154"/>
      <c r="G146" s="154"/>
      <c r="H146" s="154"/>
      <c r="I146" s="154">
        <v>18</v>
      </c>
      <c r="J146" s="154"/>
      <c r="K146" s="144"/>
      <c r="L146" s="237"/>
      <c r="M146" s="129"/>
      <c r="N146" s="238"/>
      <c r="O146" s="67">
        <f>IF(I146=0,"",I146/H145)</f>
        <v>1</v>
      </c>
      <c r="P146" s="68">
        <v>21</v>
      </c>
      <c r="Q146" s="245">
        <f t="shared" si="13"/>
        <v>0.95454545454545459</v>
      </c>
      <c r="R146" s="245">
        <f t="shared" si="14"/>
        <v>4.5454545454545414E-2</v>
      </c>
      <c r="T146" s="104"/>
    </row>
    <row r="147" spans="1:20" ht="15.75" customHeight="1" x14ac:dyDescent="0.25">
      <c r="A147" s="58">
        <v>1202</v>
      </c>
      <c r="B147" s="154"/>
      <c r="C147" s="154"/>
      <c r="D147" s="154"/>
      <c r="E147" s="154"/>
      <c r="F147" s="154"/>
      <c r="G147" s="154"/>
      <c r="H147" s="154"/>
      <c r="I147" s="154"/>
      <c r="J147" s="154">
        <v>16</v>
      </c>
      <c r="K147" s="144">
        <v>9</v>
      </c>
      <c r="L147" s="237"/>
      <c r="M147" s="129"/>
      <c r="N147" s="238"/>
      <c r="O147" s="71">
        <f>IF(J147=0,"",J147/I146)</f>
        <v>0.88888888888888884</v>
      </c>
      <c r="P147" s="68">
        <v>20</v>
      </c>
      <c r="Q147" s="71">
        <f t="shared" si="13"/>
        <v>0.95238095238095233</v>
      </c>
      <c r="R147" s="71">
        <f t="shared" si="14"/>
        <v>4.7619047619047672E-2</v>
      </c>
      <c r="T147" s="104"/>
    </row>
    <row r="148" spans="1:20" ht="15.75" customHeight="1" x14ac:dyDescent="0.25">
      <c r="A148" s="58">
        <v>1301</v>
      </c>
      <c r="B148" s="154"/>
      <c r="C148" s="154"/>
      <c r="D148" s="154"/>
      <c r="E148" s="154"/>
      <c r="F148" s="154"/>
      <c r="G148" s="154"/>
      <c r="H148" s="154"/>
      <c r="I148" s="154"/>
      <c r="J148" s="154">
        <v>5</v>
      </c>
      <c r="K148" s="144">
        <v>4</v>
      </c>
      <c r="L148" s="237"/>
      <c r="M148" s="129"/>
      <c r="N148" s="239"/>
      <c r="O148" s="129"/>
      <c r="P148" s="68">
        <v>11</v>
      </c>
      <c r="Q148" s="129"/>
      <c r="R148" s="246"/>
      <c r="T148" s="104"/>
    </row>
    <row r="149" spans="1:20" ht="15.75" customHeight="1" x14ac:dyDescent="0.25">
      <c r="A149" s="58">
        <v>1302</v>
      </c>
      <c r="B149" s="154"/>
      <c r="C149" s="154"/>
      <c r="D149" s="154"/>
      <c r="E149" s="154"/>
      <c r="F149" s="154"/>
      <c r="G149" s="154"/>
      <c r="H149" s="154"/>
      <c r="I149" s="154"/>
      <c r="J149" s="154">
        <v>5</v>
      </c>
      <c r="K149" s="144"/>
      <c r="L149" s="237"/>
      <c r="M149" s="129"/>
      <c r="N149" s="239"/>
      <c r="O149" s="247"/>
      <c r="P149" s="109">
        <v>7</v>
      </c>
      <c r="Q149" s="248"/>
      <c r="R149" s="247"/>
      <c r="T149" s="104"/>
    </row>
    <row r="150" spans="1:20" ht="15.75" customHeight="1" x14ac:dyDescent="0.25">
      <c r="A150" s="58">
        <v>1401</v>
      </c>
      <c r="B150" s="154"/>
      <c r="C150" s="154"/>
      <c r="D150" s="154"/>
      <c r="E150" s="154"/>
      <c r="F150" s="154"/>
      <c r="G150" s="154"/>
      <c r="H150" s="154"/>
      <c r="I150" s="154"/>
      <c r="J150" s="154">
        <v>6</v>
      </c>
      <c r="K150" s="144">
        <v>2</v>
      </c>
      <c r="L150" s="237"/>
      <c r="M150" s="129"/>
      <c r="N150" s="239"/>
      <c r="O150" s="247"/>
      <c r="P150" s="202">
        <v>6</v>
      </c>
      <c r="Q150" s="248"/>
      <c r="R150" s="247"/>
      <c r="T150" s="104"/>
    </row>
    <row r="151" spans="1:20" ht="15.75" customHeight="1" x14ac:dyDescent="0.25">
      <c r="A151" s="58">
        <v>1402</v>
      </c>
      <c r="B151" s="154"/>
      <c r="C151" s="154"/>
      <c r="D151" s="154"/>
      <c r="E151" s="154"/>
      <c r="F151" s="154"/>
      <c r="G151" s="154"/>
      <c r="H151" s="154"/>
      <c r="I151" s="154"/>
      <c r="J151" s="154">
        <v>4</v>
      </c>
      <c r="K151" s="144">
        <v>1</v>
      </c>
      <c r="L151" s="237"/>
      <c r="M151" s="129"/>
      <c r="N151" s="239"/>
      <c r="O151" s="249"/>
      <c r="P151" s="204">
        <v>4</v>
      </c>
      <c r="Q151" s="250"/>
      <c r="R151" s="247"/>
      <c r="T151" s="104"/>
    </row>
    <row r="152" spans="1:20" ht="15.75" customHeight="1" x14ac:dyDescent="0.25">
      <c r="A152" s="58">
        <v>1501</v>
      </c>
      <c r="B152" s="154"/>
      <c r="C152" s="154"/>
      <c r="D152" s="154"/>
      <c r="E152" s="154"/>
      <c r="F152" s="154"/>
      <c r="G152" s="154"/>
      <c r="H152" s="154"/>
      <c r="I152" s="154"/>
      <c r="J152" s="154">
        <v>1</v>
      </c>
      <c r="K152" s="144">
        <v>1</v>
      </c>
      <c r="L152" s="237"/>
      <c r="M152" s="129"/>
      <c r="N152" s="239"/>
      <c r="O152" s="249"/>
      <c r="P152" s="204">
        <v>1</v>
      </c>
      <c r="Q152" s="250"/>
      <c r="R152" s="247"/>
      <c r="T152" s="104"/>
    </row>
    <row r="153" spans="1:20" ht="15.75" customHeight="1" x14ac:dyDescent="0.25">
      <c r="A153" s="58">
        <v>1502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44"/>
      <c r="L153" s="237"/>
      <c r="M153" s="129"/>
      <c r="N153" s="239"/>
      <c r="O153" s="197" t="s">
        <v>83</v>
      </c>
      <c r="P153" s="203">
        <v>17</v>
      </c>
      <c r="Q153" s="111">
        <f>K156</f>
        <v>17</v>
      </c>
      <c r="R153" s="199" t="s">
        <v>11</v>
      </c>
      <c r="T153" s="104"/>
    </row>
    <row r="154" spans="1:20" ht="15.75" customHeight="1" x14ac:dyDescent="0.25">
      <c r="A154" s="58">
        <v>1601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44"/>
      <c r="L154" s="237"/>
      <c r="M154" s="129"/>
      <c r="N154" s="239"/>
      <c r="O154" s="198" t="s">
        <v>85</v>
      </c>
      <c r="P154" s="86">
        <f>IF(P153/B139=0,"",P153/B139)</f>
        <v>0.70833333333333337</v>
      </c>
      <c r="Q154" s="112">
        <f>IF(P153/Q153=0,"",P153/Q153)</f>
        <v>1</v>
      </c>
      <c r="R154" s="200" t="s">
        <v>86</v>
      </c>
      <c r="T154" s="104"/>
    </row>
    <row r="155" spans="1:20" ht="15.75" customHeight="1" x14ac:dyDescent="0.25">
      <c r="A155" s="58">
        <v>1602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44"/>
      <c r="L155" s="240"/>
      <c r="M155" s="241"/>
      <c r="N155" s="242"/>
      <c r="O155" s="90"/>
      <c r="P155" s="91"/>
      <c r="Q155" s="91"/>
      <c r="R155" s="113"/>
      <c r="T155" s="104"/>
    </row>
    <row r="156" spans="1:20" ht="18" customHeight="1" x14ac:dyDescent="0.25">
      <c r="A156" s="28"/>
      <c r="B156" s="297" t="s">
        <v>111</v>
      </c>
      <c r="C156" s="297"/>
      <c r="D156" s="297"/>
      <c r="E156" s="297"/>
      <c r="F156" s="297"/>
      <c r="G156" s="297"/>
      <c r="H156" s="297"/>
      <c r="I156" s="297"/>
      <c r="J156" s="297"/>
      <c r="K156" s="93">
        <f>SUM(K139:K152)</f>
        <v>17</v>
      </c>
      <c r="L156" s="94">
        <f>IF(K147=0,"",K147/B139)</f>
        <v>0.375</v>
      </c>
      <c r="M156" s="94">
        <f>IF(K156=0,"",K156/B139)</f>
        <v>0.70833333333333337</v>
      </c>
      <c r="N156" s="94">
        <f>IF(K147=0,"",M156-L156)</f>
        <v>0.33333333333333337</v>
      </c>
      <c r="O156" s="3"/>
      <c r="P156" s="29"/>
      <c r="Q156" s="22"/>
      <c r="R156" s="3"/>
      <c r="T156" s="104"/>
    </row>
    <row r="157" spans="1:20" ht="12.75" customHeight="1" x14ac:dyDescent="0.2">
      <c r="L157" s="3"/>
      <c r="M157" s="3"/>
      <c r="O157" s="3"/>
    </row>
    <row r="158" spans="1:20" ht="12.75" customHeight="1" x14ac:dyDescent="0.2">
      <c r="L158" s="3"/>
      <c r="M158" s="3"/>
      <c r="O158" s="3"/>
    </row>
    <row r="159" spans="1:20" s="187" customFormat="1" ht="26.25" customHeight="1" x14ac:dyDescent="0.4">
      <c r="A159" s="231"/>
      <c r="B159" s="298" t="s">
        <v>99</v>
      </c>
      <c r="C159" s="299"/>
      <c r="D159" s="299"/>
      <c r="E159" s="299"/>
      <c r="F159" s="299"/>
      <c r="G159" s="299"/>
      <c r="H159" s="299"/>
      <c r="I159" s="299"/>
      <c r="J159" s="299"/>
      <c r="K159" s="256" t="s">
        <v>56</v>
      </c>
      <c r="L159" s="114"/>
      <c r="M159" s="114"/>
      <c r="N159" s="191"/>
      <c r="O159" s="114"/>
      <c r="P159" s="191"/>
      <c r="Q159" s="191"/>
      <c r="R159" s="191"/>
    </row>
    <row r="160" spans="1:20" ht="20.25" customHeight="1" x14ac:dyDescent="0.2">
      <c r="A160" s="319" t="s">
        <v>10</v>
      </c>
      <c r="B160" s="301" t="s">
        <v>100</v>
      </c>
      <c r="C160" s="302"/>
      <c r="D160" s="302"/>
      <c r="E160" s="302"/>
      <c r="F160" s="302"/>
      <c r="G160" s="302"/>
      <c r="H160" s="302"/>
      <c r="I160" s="302"/>
      <c r="J160" s="303"/>
      <c r="K160" s="304" t="s">
        <v>11</v>
      </c>
      <c r="L160" s="296" t="s">
        <v>3</v>
      </c>
      <c r="M160" s="296" t="s">
        <v>4</v>
      </c>
      <c r="N160" s="306" t="s">
        <v>5</v>
      </c>
      <c r="O160" s="296" t="s">
        <v>6</v>
      </c>
      <c r="P160" s="294" t="s">
        <v>7</v>
      </c>
      <c r="Q160" s="294" t="s">
        <v>8</v>
      </c>
      <c r="R160" s="296" t="s">
        <v>101</v>
      </c>
    </row>
    <row r="161" spans="1:20" ht="15.75" customHeight="1" x14ac:dyDescent="0.25">
      <c r="A161" s="320"/>
      <c r="B161" s="58" t="s">
        <v>102</v>
      </c>
      <c r="C161" s="58" t="s">
        <v>103</v>
      </c>
      <c r="D161" s="58" t="s">
        <v>104</v>
      </c>
      <c r="E161" s="58" t="s">
        <v>105</v>
      </c>
      <c r="F161" s="58" t="s">
        <v>106</v>
      </c>
      <c r="G161" s="58" t="s">
        <v>107</v>
      </c>
      <c r="H161" s="58" t="s">
        <v>108</v>
      </c>
      <c r="I161" s="58" t="s">
        <v>109</v>
      </c>
      <c r="J161" s="58" t="s">
        <v>110</v>
      </c>
      <c r="K161" s="305"/>
      <c r="L161" s="295"/>
      <c r="M161" s="295"/>
      <c r="N161" s="295"/>
      <c r="O161" s="295"/>
      <c r="P161" s="295"/>
      <c r="Q161" s="295"/>
      <c r="R161" s="295"/>
      <c r="T161" s="104"/>
    </row>
    <row r="162" spans="1:20" ht="15.75" customHeight="1" x14ac:dyDescent="0.25">
      <c r="A162" s="58" t="s">
        <v>56</v>
      </c>
      <c r="B162" s="154">
        <v>38</v>
      </c>
      <c r="C162" s="154"/>
      <c r="D162" s="154"/>
      <c r="E162" s="154"/>
      <c r="F162" s="154"/>
      <c r="G162" s="154"/>
      <c r="H162" s="154"/>
      <c r="I162" s="154"/>
      <c r="J162" s="154"/>
      <c r="K162" s="144"/>
      <c r="L162" s="234"/>
      <c r="M162" s="235"/>
      <c r="N162" s="236"/>
      <c r="O162" s="243"/>
      <c r="P162" s="63">
        <f>B162</f>
        <v>38</v>
      </c>
      <c r="Q162" s="244"/>
      <c r="R162" s="243"/>
      <c r="T162" s="104"/>
    </row>
    <row r="163" spans="1:20" ht="15.75" customHeight="1" x14ac:dyDescent="0.25">
      <c r="A163" s="58" t="s">
        <v>57</v>
      </c>
      <c r="B163" s="154"/>
      <c r="C163" s="154">
        <v>36</v>
      </c>
      <c r="D163" s="154"/>
      <c r="E163" s="154"/>
      <c r="F163" s="154"/>
      <c r="G163" s="154"/>
      <c r="H163" s="154"/>
      <c r="I163" s="154"/>
      <c r="J163" s="154"/>
      <c r="K163" s="144"/>
      <c r="L163" s="237"/>
      <c r="M163" s="129"/>
      <c r="N163" s="238"/>
      <c r="O163" s="67">
        <f>IF(C163=0,"",C163/B162)</f>
        <v>0.94736842105263153</v>
      </c>
      <c r="P163" s="68">
        <v>36</v>
      </c>
      <c r="Q163" s="245">
        <f t="shared" ref="Q163:Q170" si="15">IF(P163=0,"",P163/P162)</f>
        <v>0.94736842105263153</v>
      </c>
      <c r="R163" s="245">
        <f t="shared" ref="R163:R170" si="16">IF(P163=0,"",100%-Q163)</f>
        <v>5.2631578947368474E-2</v>
      </c>
      <c r="T163" s="104"/>
    </row>
    <row r="164" spans="1:20" ht="15.75" customHeight="1" x14ac:dyDescent="0.25">
      <c r="A164" s="58">
        <v>1001</v>
      </c>
      <c r="B164" s="154"/>
      <c r="C164" s="154"/>
      <c r="D164" s="154">
        <v>25</v>
      </c>
      <c r="E164" s="154"/>
      <c r="F164" s="154"/>
      <c r="G164" s="154"/>
      <c r="H164" s="154"/>
      <c r="I164" s="154"/>
      <c r="J164" s="154"/>
      <c r="K164" s="144"/>
      <c r="L164" s="237"/>
      <c r="M164" s="129"/>
      <c r="N164" s="238"/>
      <c r="O164" s="67">
        <f>IF(D164=0,"",D164/C163)</f>
        <v>0.69444444444444442</v>
      </c>
      <c r="P164" s="68">
        <v>32</v>
      </c>
      <c r="Q164" s="245">
        <f t="shared" si="15"/>
        <v>0.88888888888888884</v>
      </c>
      <c r="R164" s="245">
        <f t="shared" si="16"/>
        <v>0.11111111111111116</v>
      </c>
      <c r="T164" s="70">
        <f>P164/P162</f>
        <v>0.84210526315789469</v>
      </c>
    </row>
    <row r="165" spans="1:20" ht="15.75" customHeight="1" x14ac:dyDescent="0.25">
      <c r="A165" s="58">
        <v>1002</v>
      </c>
      <c r="B165" s="154"/>
      <c r="C165" s="154"/>
      <c r="D165" s="154"/>
      <c r="E165" s="154">
        <v>23</v>
      </c>
      <c r="F165" s="154"/>
      <c r="G165" s="154"/>
      <c r="H165" s="154"/>
      <c r="I165" s="154"/>
      <c r="J165" s="154"/>
      <c r="K165" s="144"/>
      <c r="L165" s="237"/>
      <c r="M165" s="129"/>
      <c r="N165" s="238"/>
      <c r="O165" s="67">
        <f>IF(E165=0,"",E165/D164)</f>
        <v>0.92</v>
      </c>
      <c r="P165" s="68">
        <v>31</v>
      </c>
      <c r="Q165" s="245">
        <f t="shared" si="15"/>
        <v>0.96875</v>
      </c>
      <c r="R165" s="245">
        <f t="shared" si="16"/>
        <v>3.125E-2</v>
      </c>
      <c r="T165" s="104"/>
    </row>
    <row r="166" spans="1:20" ht="15.75" customHeight="1" x14ac:dyDescent="0.25">
      <c r="A166" s="58">
        <v>1101</v>
      </c>
      <c r="B166" s="154"/>
      <c r="C166" s="154"/>
      <c r="D166" s="154"/>
      <c r="E166" s="154"/>
      <c r="F166" s="154">
        <v>22</v>
      </c>
      <c r="G166" s="154"/>
      <c r="H166" s="154"/>
      <c r="I166" s="154"/>
      <c r="J166" s="154"/>
      <c r="K166" s="144"/>
      <c r="L166" s="237"/>
      <c r="M166" s="129"/>
      <c r="N166" s="238"/>
      <c r="O166" s="67">
        <f>IF(F166=0,"",F166/E165)</f>
        <v>0.95652173913043481</v>
      </c>
      <c r="P166" s="68">
        <v>30</v>
      </c>
      <c r="Q166" s="245">
        <f t="shared" si="15"/>
        <v>0.967741935483871</v>
      </c>
      <c r="R166" s="245">
        <f t="shared" si="16"/>
        <v>3.2258064516129004E-2</v>
      </c>
      <c r="T166" s="104"/>
    </row>
    <row r="167" spans="1:20" ht="15.75" customHeight="1" x14ac:dyDescent="0.25">
      <c r="A167" s="58">
        <v>1102</v>
      </c>
      <c r="B167" s="154"/>
      <c r="C167" s="154"/>
      <c r="D167" s="154"/>
      <c r="E167" s="154"/>
      <c r="F167" s="154"/>
      <c r="G167" s="154">
        <v>22</v>
      </c>
      <c r="H167" s="154"/>
      <c r="I167" s="154"/>
      <c r="J167" s="154"/>
      <c r="K167" s="144"/>
      <c r="L167" s="237"/>
      <c r="M167" s="129"/>
      <c r="N167" s="238"/>
      <c r="O167" s="67">
        <f>IF(G167=0,"",G167/F166)</f>
        <v>1</v>
      </c>
      <c r="P167" s="68">
        <v>29</v>
      </c>
      <c r="Q167" s="245">
        <f t="shared" si="15"/>
        <v>0.96666666666666667</v>
      </c>
      <c r="R167" s="245">
        <f t="shared" si="16"/>
        <v>3.3333333333333326E-2</v>
      </c>
      <c r="T167" s="104"/>
    </row>
    <row r="168" spans="1:20" ht="15.75" customHeight="1" x14ac:dyDescent="0.25">
      <c r="A168" s="58">
        <v>1201</v>
      </c>
      <c r="B168" s="154"/>
      <c r="C168" s="154"/>
      <c r="D168" s="154"/>
      <c r="E168" s="154"/>
      <c r="F168" s="154"/>
      <c r="G168" s="154"/>
      <c r="H168" s="154">
        <v>21</v>
      </c>
      <c r="I168" s="154"/>
      <c r="J168" s="154"/>
      <c r="K168" s="144"/>
      <c r="L168" s="237"/>
      <c r="M168" s="129"/>
      <c r="N168" s="238"/>
      <c r="O168" s="67">
        <f>IF(H168=0,"",H168/G167)</f>
        <v>0.95454545454545459</v>
      </c>
      <c r="P168" s="68">
        <v>29</v>
      </c>
      <c r="Q168" s="245">
        <f t="shared" si="15"/>
        <v>1</v>
      </c>
      <c r="R168" s="245">
        <f t="shared" si="16"/>
        <v>0</v>
      </c>
      <c r="T168" s="104"/>
    </row>
    <row r="169" spans="1:20" ht="15.75" customHeight="1" x14ac:dyDescent="0.25">
      <c r="A169" s="58">
        <v>1202</v>
      </c>
      <c r="B169" s="154"/>
      <c r="C169" s="154"/>
      <c r="D169" s="154"/>
      <c r="E169" s="154"/>
      <c r="F169" s="154"/>
      <c r="G169" s="154"/>
      <c r="H169" s="154"/>
      <c r="I169" s="154">
        <v>15</v>
      </c>
      <c r="J169" s="154"/>
      <c r="K169" s="144"/>
      <c r="L169" s="237"/>
      <c r="M169" s="129"/>
      <c r="N169" s="238"/>
      <c r="O169" s="67">
        <f>IF(I169=0,"",I169/H168)</f>
        <v>0.7142857142857143</v>
      </c>
      <c r="P169" s="68">
        <v>27</v>
      </c>
      <c r="Q169" s="245">
        <f t="shared" si="15"/>
        <v>0.93103448275862066</v>
      </c>
      <c r="R169" s="245">
        <f t="shared" si="16"/>
        <v>6.8965517241379337E-2</v>
      </c>
      <c r="T169" s="104"/>
    </row>
    <row r="170" spans="1:20" ht="15.75" customHeight="1" x14ac:dyDescent="0.25">
      <c r="A170" s="58">
        <v>1301</v>
      </c>
      <c r="B170" s="154"/>
      <c r="C170" s="154"/>
      <c r="D170" s="154"/>
      <c r="E170" s="154"/>
      <c r="F170" s="154"/>
      <c r="G170" s="154"/>
      <c r="H170" s="154"/>
      <c r="I170" s="154"/>
      <c r="J170" s="154">
        <v>11</v>
      </c>
      <c r="K170" s="144">
        <v>6</v>
      </c>
      <c r="L170" s="237"/>
      <c r="M170" s="129"/>
      <c r="N170" s="238"/>
      <c r="O170" s="71">
        <f>IF(J170=0,"",J170/I169)</f>
        <v>0.73333333333333328</v>
      </c>
      <c r="P170" s="68">
        <v>27</v>
      </c>
      <c r="Q170" s="71">
        <f t="shared" si="15"/>
        <v>1</v>
      </c>
      <c r="R170" s="71">
        <f t="shared" si="16"/>
        <v>0</v>
      </c>
      <c r="T170" s="104"/>
    </row>
    <row r="171" spans="1:20" ht="15.75" customHeight="1" x14ac:dyDescent="0.25">
      <c r="A171" s="58">
        <v>1302</v>
      </c>
      <c r="B171" s="154"/>
      <c r="C171" s="154"/>
      <c r="D171" s="154"/>
      <c r="E171" s="154"/>
      <c r="F171" s="154"/>
      <c r="G171" s="154"/>
      <c r="H171" s="154"/>
      <c r="I171" s="154"/>
      <c r="J171" s="154">
        <v>8</v>
      </c>
      <c r="K171" s="144">
        <v>2</v>
      </c>
      <c r="L171" s="237"/>
      <c r="M171" s="129"/>
      <c r="N171" s="239"/>
      <c r="O171" s="129"/>
      <c r="P171" s="68">
        <v>21</v>
      </c>
      <c r="Q171" s="129"/>
      <c r="R171" s="246"/>
      <c r="T171" s="104"/>
    </row>
    <row r="172" spans="1:20" ht="15.75" customHeight="1" x14ac:dyDescent="0.25">
      <c r="A172" s="58">
        <v>1401</v>
      </c>
      <c r="B172" s="154"/>
      <c r="C172" s="154"/>
      <c r="D172" s="154"/>
      <c r="E172" s="154"/>
      <c r="F172" s="154"/>
      <c r="G172" s="154"/>
      <c r="H172" s="154"/>
      <c r="I172" s="154"/>
      <c r="J172" s="154">
        <v>12</v>
      </c>
      <c r="K172" s="144">
        <v>2</v>
      </c>
      <c r="L172" s="237"/>
      <c r="M172" s="129"/>
      <c r="N172" s="239"/>
      <c r="O172" s="247"/>
      <c r="P172" s="109">
        <v>18</v>
      </c>
      <c r="Q172" s="248"/>
      <c r="R172" s="247"/>
      <c r="T172" s="104"/>
    </row>
    <row r="173" spans="1:20" ht="15.75" customHeight="1" x14ac:dyDescent="0.25">
      <c r="A173" s="58">
        <v>1402</v>
      </c>
      <c r="B173" s="154"/>
      <c r="C173" s="154"/>
      <c r="D173" s="154"/>
      <c r="E173" s="154"/>
      <c r="F173" s="154"/>
      <c r="G173" s="154"/>
      <c r="H173" s="154"/>
      <c r="I173" s="154"/>
      <c r="J173" s="154">
        <v>12</v>
      </c>
      <c r="K173" s="144">
        <v>2</v>
      </c>
      <c r="L173" s="237"/>
      <c r="M173" s="129"/>
      <c r="N173" s="239"/>
      <c r="O173" s="247"/>
      <c r="P173" s="202">
        <v>14</v>
      </c>
      <c r="Q173" s="248"/>
      <c r="R173" s="247"/>
      <c r="T173" s="104"/>
    </row>
    <row r="174" spans="1:20" ht="15.75" customHeight="1" x14ac:dyDescent="0.25">
      <c r="A174" s="58">
        <v>1501</v>
      </c>
      <c r="B174" s="154"/>
      <c r="C174" s="154"/>
      <c r="D174" s="154"/>
      <c r="E174" s="154"/>
      <c r="F174" s="154"/>
      <c r="G174" s="154"/>
      <c r="H174" s="154"/>
      <c r="I174" s="154"/>
      <c r="J174" s="154">
        <v>10</v>
      </c>
      <c r="K174" s="144">
        <v>4</v>
      </c>
      <c r="L174" s="237"/>
      <c r="M174" s="129"/>
      <c r="N174" s="239"/>
      <c r="O174" s="249"/>
      <c r="P174" s="204">
        <v>11</v>
      </c>
      <c r="Q174" s="250"/>
      <c r="R174" s="247"/>
      <c r="T174" s="104"/>
    </row>
    <row r="175" spans="1:20" ht="15.75" customHeight="1" x14ac:dyDescent="0.25">
      <c r="A175" s="58">
        <v>1502</v>
      </c>
      <c r="B175" s="154"/>
      <c r="C175" s="154"/>
      <c r="D175" s="154"/>
      <c r="E175" s="154"/>
      <c r="F175" s="154"/>
      <c r="G175" s="154"/>
      <c r="H175" s="154"/>
      <c r="I175" s="154"/>
      <c r="J175" s="154">
        <v>2</v>
      </c>
      <c r="K175" s="144">
        <v>2</v>
      </c>
      <c r="L175" s="237"/>
      <c r="M175" s="129"/>
      <c r="N175" s="239"/>
      <c r="O175" s="249"/>
      <c r="P175" s="204">
        <v>5</v>
      </c>
      <c r="Q175" s="250"/>
      <c r="R175" s="247"/>
      <c r="T175" s="104"/>
    </row>
    <row r="176" spans="1:20" ht="15.75" customHeight="1" x14ac:dyDescent="0.25">
      <c r="A176" s="58">
        <v>1601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44"/>
      <c r="L176" s="237"/>
      <c r="M176" s="129"/>
      <c r="N176" s="239"/>
      <c r="O176" s="197" t="s">
        <v>83</v>
      </c>
      <c r="P176" s="203">
        <v>18</v>
      </c>
      <c r="Q176" s="111">
        <f>K179</f>
        <v>18</v>
      </c>
      <c r="R176" s="199" t="s">
        <v>11</v>
      </c>
      <c r="T176" s="104"/>
    </row>
    <row r="177" spans="1:20" ht="15.75" customHeight="1" x14ac:dyDescent="0.25">
      <c r="A177" s="58">
        <v>1602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44"/>
      <c r="L177" s="237"/>
      <c r="M177" s="129"/>
      <c r="N177" s="239"/>
      <c r="O177" s="198" t="s">
        <v>85</v>
      </c>
      <c r="P177" s="86">
        <f>IF(P176/B162=0,"",P176/B162)</f>
        <v>0.47368421052631576</v>
      </c>
      <c r="Q177" s="112">
        <f>IF(P176/Q176=0,"",P176/Q176)</f>
        <v>1</v>
      </c>
      <c r="R177" s="200" t="s">
        <v>86</v>
      </c>
      <c r="T177" s="104"/>
    </row>
    <row r="178" spans="1:20" ht="15.75" customHeight="1" x14ac:dyDescent="0.25">
      <c r="A178" s="58">
        <v>1701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44"/>
      <c r="L178" s="240"/>
      <c r="M178" s="241"/>
      <c r="N178" s="242"/>
      <c r="O178" s="90"/>
      <c r="P178" s="91"/>
      <c r="Q178" s="91"/>
      <c r="R178" s="113"/>
      <c r="T178" s="104"/>
    </row>
    <row r="179" spans="1:20" ht="18" customHeight="1" x14ac:dyDescent="0.25">
      <c r="A179" s="28"/>
      <c r="B179" s="297" t="s">
        <v>111</v>
      </c>
      <c r="C179" s="297"/>
      <c r="D179" s="297"/>
      <c r="E179" s="297"/>
      <c r="F179" s="297"/>
      <c r="G179" s="297"/>
      <c r="H179" s="297"/>
      <c r="I179" s="297"/>
      <c r="J179" s="297"/>
      <c r="K179" s="93">
        <f>SUM(K162:K175)</f>
        <v>18</v>
      </c>
      <c r="L179" s="94">
        <f>IF(SUM(K169:K170)=0,"",SUM(K169:K170)/B162)</f>
        <v>0.15789473684210525</v>
      </c>
      <c r="M179" s="94">
        <f>IF(K179=0,"",K179/B162)</f>
        <v>0.47368421052631576</v>
      </c>
      <c r="N179" s="94">
        <f>IF(K170=0,"",M179-L179)</f>
        <v>0.31578947368421051</v>
      </c>
      <c r="O179" s="3"/>
      <c r="P179" s="29"/>
      <c r="Q179" s="22"/>
      <c r="R179" s="3"/>
      <c r="T179" s="104"/>
    </row>
    <row r="180" spans="1:20" ht="12.75" customHeight="1" x14ac:dyDescent="0.2">
      <c r="L180" s="3"/>
      <c r="M180" s="3"/>
      <c r="N180" s="3"/>
      <c r="O180" s="3"/>
    </row>
    <row r="181" spans="1:20" ht="12.75" customHeight="1" x14ac:dyDescent="0.2">
      <c r="L181" s="3"/>
      <c r="M181" s="3"/>
      <c r="N181" s="3"/>
      <c r="O181" s="3"/>
    </row>
    <row r="182" spans="1:20" s="255" customFormat="1" ht="26.25" customHeight="1" x14ac:dyDescent="0.4">
      <c r="A182" s="231"/>
      <c r="B182" s="298" t="s">
        <v>99</v>
      </c>
      <c r="C182" s="299"/>
      <c r="D182" s="299"/>
      <c r="E182" s="299"/>
      <c r="F182" s="299"/>
      <c r="G182" s="299"/>
      <c r="H182" s="299"/>
      <c r="I182" s="299"/>
      <c r="J182" s="299"/>
      <c r="K182" s="256" t="s">
        <v>57</v>
      </c>
      <c r="L182" s="3"/>
      <c r="M182" s="3"/>
      <c r="N182" s="29"/>
      <c r="O182" s="3"/>
      <c r="P182" s="29"/>
      <c r="Q182" s="29"/>
      <c r="R182" s="29"/>
    </row>
    <row r="183" spans="1:20" ht="20.25" customHeight="1" x14ac:dyDescent="0.2">
      <c r="A183" s="319" t="s">
        <v>10</v>
      </c>
      <c r="B183" s="301" t="s">
        <v>100</v>
      </c>
      <c r="C183" s="302"/>
      <c r="D183" s="302"/>
      <c r="E183" s="302"/>
      <c r="F183" s="302"/>
      <c r="G183" s="302"/>
      <c r="H183" s="302"/>
      <c r="I183" s="302"/>
      <c r="J183" s="303"/>
      <c r="K183" s="304" t="s">
        <v>11</v>
      </c>
      <c r="L183" s="296" t="s">
        <v>3</v>
      </c>
      <c r="M183" s="296" t="s">
        <v>4</v>
      </c>
      <c r="N183" s="306" t="s">
        <v>5</v>
      </c>
      <c r="O183" s="296" t="s">
        <v>6</v>
      </c>
      <c r="P183" s="294" t="s">
        <v>7</v>
      </c>
      <c r="Q183" s="294" t="s">
        <v>8</v>
      </c>
      <c r="R183" s="296" t="s">
        <v>101</v>
      </c>
    </row>
    <row r="184" spans="1:20" ht="15.75" customHeight="1" x14ac:dyDescent="0.25">
      <c r="A184" s="320"/>
      <c r="B184" s="58" t="s">
        <v>102</v>
      </c>
      <c r="C184" s="58" t="s">
        <v>103</v>
      </c>
      <c r="D184" s="58" t="s">
        <v>104</v>
      </c>
      <c r="E184" s="58" t="s">
        <v>105</v>
      </c>
      <c r="F184" s="58" t="s">
        <v>106</v>
      </c>
      <c r="G184" s="58" t="s">
        <v>107</v>
      </c>
      <c r="H184" s="58" t="s">
        <v>108</v>
      </c>
      <c r="I184" s="58" t="s">
        <v>109</v>
      </c>
      <c r="J184" s="58" t="s">
        <v>110</v>
      </c>
      <c r="K184" s="305"/>
      <c r="L184" s="295"/>
      <c r="M184" s="295"/>
      <c r="N184" s="295"/>
      <c r="O184" s="295"/>
      <c r="P184" s="295"/>
      <c r="Q184" s="295"/>
      <c r="R184" s="295"/>
      <c r="T184" s="104"/>
    </row>
    <row r="185" spans="1:20" ht="15.75" customHeight="1" x14ac:dyDescent="0.25">
      <c r="A185" s="58" t="s">
        <v>57</v>
      </c>
      <c r="B185" s="154">
        <v>27</v>
      </c>
      <c r="C185" s="154"/>
      <c r="D185" s="154"/>
      <c r="E185" s="154"/>
      <c r="F185" s="154"/>
      <c r="G185" s="154"/>
      <c r="H185" s="154"/>
      <c r="I185" s="154"/>
      <c r="J185" s="154"/>
      <c r="K185" s="144"/>
      <c r="L185" s="234"/>
      <c r="M185" s="235"/>
      <c r="N185" s="236"/>
      <c r="O185" s="243"/>
      <c r="P185" s="63">
        <f>B185</f>
        <v>27</v>
      </c>
      <c r="Q185" s="244"/>
      <c r="R185" s="243"/>
      <c r="T185" s="104"/>
    </row>
    <row r="186" spans="1:20" ht="15.75" customHeight="1" x14ac:dyDescent="0.25">
      <c r="A186" s="58">
        <v>1001</v>
      </c>
      <c r="B186" s="154"/>
      <c r="C186" s="154">
        <v>24</v>
      </c>
      <c r="D186" s="154"/>
      <c r="E186" s="154"/>
      <c r="F186" s="154"/>
      <c r="G186" s="154"/>
      <c r="H186" s="154"/>
      <c r="I186" s="154"/>
      <c r="J186" s="154"/>
      <c r="K186" s="144"/>
      <c r="L186" s="237"/>
      <c r="M186" s="129"/>
      <c r="N186" s="238"/>
      <c r="O186" s="67">
        <f>IF(C186=0,"",C186/B185)</f>
        <v>0.88888888888888884</v>
      </c>
      <c r="P186" s="68">
        <v>24</v>
      </c>
      <c r="Q186" s="245">
        <f t="shared" ref="Q186:Q193" si="17">IF(P186=0,"",P186/P185)</f>
        <v>0.88888888888888884</v>
      </c>
      <c r="R186" s="245">
        <f t="shared" ref="R186:R193" si="18">IF(P186=0,"",100%-Q186)</f>
        <v>0.11111111111111116</v>
      </c>
      <c r="T186" s="104"/>
    </row>
    <row r="187" spans="1:20" ht="15.75" customHeight="1" x14ac:dyDescent="0.25">
      <c r="A187" s="58">
        <v>1002</v>
      </c>
      <c r="B187" s="154"/>
      <c r="C187" s="154"/>
      <c r="D187" s="154">
        <v>22</v>
      </c>
      <c r="E187" s="154"/>
      <c r="F187" s="154"/>
      <c r="G187" s="154"/>
      <c r="H187" s="154"/>
      <c r="I187" s="154"/>
      <c r="J187" s="154"/>
      <c r="K187" s="144"/>
      <c r="L187" s="237"/>
      <c r="M187" s="129"/>
      <c r="N187" s="238"/>
      <c r="O187" s="67">
        <f>IF(D187=0,"",D187/C186)</f>
        <v>0.91666666666666663</v>
      </c>
      <c r="P187" s="68">
        <v>23</v>
      </c>
      <c r="Q187" s="245">
        <f t="shared" si="17"/>
        <v>0.95833333333333337</v>
      </c>
      <c r="R187" s="245">
        <f t="shared" si="18"/>
        <v>4.166666666666663E-2</v>
      </c>
      <c r="T187" s="70">
        <f>P187/P185</f>
        <v>0.85185185185185186</v>
      </c>
    </row>
    <row r="188" spans="1:20" ht="15.75" customHeight="1" x14ac:dyDescent="0.25">
      <c r="A188" s="58">
        <v>1101</v>
      </c>
      <c r="B188" s="154"/>
      <c r="C188" s="154"/>
      <c r="D188" s="154"/>
      <c r="E188" s="154">
        <v>20</v>
      </c>
      <c r="F188" s="154"/>
      <c r="G188" s="154"/>
      <c r="H188" s="154"/>
      <c r="I188" s="154"/>
      <c r="J188" s="154"/>
      <c r="K188" s="144"/>
      <c r="L188" s="237"/>
      <c r="M188" s="129"/>
      <c r="N188" s="238"/>
      <c r="O188" s="67">
        <f>IF(E188=0,"",E188/D187)</f>
        <v>0.90909090909090906</v>
      </c>
      <c r="P188" s="68">
        <v>23</v>
      </c>
      <c r="Q188" s="245">
        <f t="shared" si="17"/>
        <v>1</v>
      </c>
      <c r="R188" s="245">
        <f t="shared" si="18"/>
        <v>0</v>
      </c>
      <c r="T188" s="104"/>
    </row>
    <row r="189" spans="1:20" ht="15.75" customHeight="1" x14ac:dyDescent="0.25">
      <c r="A189" s="58">
        <v>1102</v>
      </c>
      <c r="B189" s="154"/>
      <c r="C189" s="154"/>
      <c r="D189" s="154"/>
      <c r="E189" s="154"/>
      <c r="F189" s="154">
        <v>18</v>
      </c>
      <c r="G189" s="154"/>
      <c r="H189" s="154"/>
      <c r="I189" s="154"/>
      <c r="J189" s="154"/>
      <c r="K189" s="144"/>
      <c r="L189" s="237"/>
      <c r="M189" s="129"/>
      <c r="N189" s="238"/>
      <c r="O189" s="67">
        <f>IF(F189=0,"",F189/E188)</f>
        <v>0.9</v>
      </c>
      <c r="P189" s="68">
        <v>22</v>
      </c>
      <c r="Q189" s="245">
        <f t="shared" si="17"/>
        <v>0.95652173913043481</v>
      </c>
      <c r="R189" s="245">
        <f t="shared" si="18"/>
        <v>4.3478260869565188E-2</v>
      </c>
      <c r="T189" s="104"/>
    </row>
    <row r="190" spans="1:20" ht="15.75" customHeight="1" x14ac:dyDescent="0.25">
      <c r="A190" s="58">
        <v>1201</v>
      </c>
      <c r="B190" s="154"/>
      <c r="C190" s="154"/>
      <c r="D190" s="154"/>
      <c r="E190" s="154"/>
      <c r="F190" s="154"/>
      <c r="G190" s="154">
        <v>18</v>
      </c>
      <c r="H190" s="154"/>
      <c r="I190" s="154"/>
      <c r="J190" s="154"/>
      <c r="K190" s="144"/>
      <c r="L190" s="237"/>
      <c r="M190" s="129"/>
      <c r="N190" s="238"/>
      <c r="O190" s="67">
        <f>IF(G190=0,"",G190/F189)</f>
        <v>1</v>
      </c>
      <c r="P190" s="68">
        <v>22</v>
      </c>
      <c r="Q190" s="245">
        <f t="shared" si="17"/>
        <v>1</v>
      </c>
      <c r="R190" s="245">
        <f t="shared" si="18"/>
        <v>0</v>
      </c>
      <c r="T190" s="104"/>
    </row>
    <row r="191" spans="1:20" ht="15.75" customHeight="1" x14ac:dyDescent="0.25">
      <c r="A191" s="58">
        <v>1202</v>
      </c>
      <c r="B191" s="154"/>
      <c r="C191" s="154"/>
      <c r="D191" s="154"/>
      <c r="E191" s="154"/>
      <c r="F191" s="154"/>
      <c r="G191" s="154"/>
      <c r="H191" s="154">
        <v>17</v>
      </c>
      <c r="I191" s="154"/>
      <c r="J191" s="154"/>
      <c r="K191" s="144"/>
      <c r="L191" s="237"/>
      <c r="M191" s="129"/>
      <c r="N191" s="238"/>
      <c r="O191" s="67">
        <f>IF(H191=0,"",H191/G190)</f>
        <v>0.94444444444444442</v>
      </c>
      <c r="P191" s="68">
        <v>22</v>
      </c>
      <c r="Q191" s="245">
        <f t="shared" si="17"/>
        <v>1</v>
      </c>
      <c r="R191" s="245">
        <f t="shared" si="18"/>
        <v>0</v>
      </c>
      <c r="T191" s="104"/>
    </row>
    <row r="192" spans="1:20" ht="15.75" customHeight="1" x14ac:dyDescent="0.25">
      <c r="A192" s="58">
        <v>1301</v>
      </c>
      <c r="B192" s="154"/>
      <c r="C192" s="154"/>
      <c r="D192" s="154"/>
      <c r="E192" s="154"/>
      <c r="F192" s="154"/>
      <c r="G192" s="154"/>
      <c r="H192" s="154"/>
      <c r="I192" s="154">
        <v>16</v>
      </c>
      <c r="J192" s="154"/>
      <c r="K192" s="144"/>
      <c r="L192" s="237"/>
      <c r="M192" s="129"/>
      <c r="N192" s="238"/>
      <c r="O192" s="67">
        <f>IF(I192=0,"",I192/H191)</f>
        <v>0.94117647058823528</v>
      </c>
      <c r="P192" s="68">
        <v>22</v>
      </c>
      <c r="Q192" s="245">
        <f t="shared" si="17"/>
        <v>1</v>
      </c>
      <c r="R192" s="245">
        <f t="shared" si="18"/>
        <v>0</v>
      </c>
      <c r="T192" s="104"/>
    </row>
    <row r="193" spans="1:20" ht="15.75" customHeight="1" x14ac:dyDescent="0.25">
      <c r="A193" s="58">
        <v>1302</v>
      </c>
      <c r="B193" s="154"/>
      <c r="C193" s="154"/>
      <c r="D193" s="154"/>
      <c r="E193" s="154"/>
      <c r="F193" s="154"/>
      <c r="G193" s="154"/>
      <c r="H193" s="154"/>
      <c r="I193" s="154"/>
      <c r="J193" s="154">
        <v>13</v>
      </c>
      <c r="K193" s="144">
        <v>7</v>
      </c>
      <c r="L193" s="237"/>
      <c r="M193" s="129"/>
      <c r="N193" s="238"/>
      <c r="O193" s="71">
        <f>IF(J193=0,"",J193/I192)</f>
        <v>0.8125</v>
      </c>
      <c r="P193" s="68">
        <v>22</v>
      </c>
      <c r="Q193" s="71">
        <f t="shared" si="17"/>
        <v>1</v>
      </c>
      <c r="R193" s="71">
        <f t="shared" si="18"/>
        <v>0</v>
      </c>
      <c r="T193" s="104"/>
    </row>
    <row r="194" spans="1:20" ht="15.75" customHeight="1" x14ac:dyDescent="0.25">
      <c r="A194" s="58">
        <v>1401</v>
      </c>
      <c r="B194" s="154"/>
      <c r="C194" s="154"/>
      <c r="D194" s="154"/>
      <c r="E194" s="154"/>
      <c r="F194" s="154"/>
      <c r="G194" s="154"/>
      <c r="H194" s="154"/>
      <c r="I194" s="154"/>
      <c r="J194" s="154">
        <v>14</v>
      </c>
      <c r="K194" s="144">
        <v>5</v>
      </c>
      <c r="L194" s="237"/>
      <c r="M194" s="129"/>
      <c r="N194" s="239"/>
      <c r="O194" s="129"/>
      <c r="P194" s="68">
        <v>18</v>
      </c>
      <c r="Q194" s="129"/>
      <c r="R194" s="246"/>
      <c r="T194" s="104"/>
    </row>
    <row r="195" spans="1:20" ht="15.75" customHeight="1" x14ac:dyDescent="0.25">
      <c r="A195" s="58">
        <v>1402</v>
      </c>
      <c r="B195" s="154"/>
      <c r="C195" s="154"/>
      <c r="D195" s="154"/>
      <c r="E195" s="154"/>
      <c r="F195" s="154"/>
      <c r="G195" s="154"/>
      <c r="H195" s="154"/>
      <c r="I195" s="154"/>
      <c r="J195" s="154">
        <v>4</v>
      </c>
      <c r="K195" s="144">
        <v>2</v>
      </c>
      <c r="L195" s="237"/>
      <c r="M195" s="129"/>
      <c r="N195" s="239"/>
      <c r="O195" s="247"/>
      <c r="P195" s="109">
        <v>9</v>
      </c>
      <c r="Q195" s="248"/>
      <c r="R195" s="247"/>
      <c r="T195" s="104"/>
    </row>
    <row r="196" spans="1:20" ht="15.75" customHeight="1" x14ac:dyDescent="0.25">
      <c r="A196" s="58">
        <v>1501</v>
      </c>
      <c r="B196" s="154"/>
      <c r="C196" s="154"/>
      <c r="D196" s="154"/>
      <c r="E196" s="154"/>
      <c r="F196" s="154"/>
      <c r="G196" s="154"/>
      <c r="H196" s="154"/>
      <c r="I196" s="154"/>
      <c r="J196" s="154">
        <v>3</v>
      </c>
      <c r="K196" s="144">
        <v>1</v>
      </c>
      <c r="L196" s="237"/>
      <c r="M196" s="129"/>
      <c r="N196" s="239"/>
      <c r="O196" s="247"/>
      <c r="P196" s="202">
        <v>5</v>
      </c>
      <c r="Q196" s="248"/>
      <c r="R196" s="247"/>
      <c r="T196" s="104"/>
    </row>
    <row r="197" spans="1:20" ht="15.75" customHeight="1" x14ac:dyDescent="0.25">
      <c r="A197" s="58">
        <v>1502</v>
      </c>
      <c r="B197" s="154"/>
      <c r="C197" s="154"/>
      <c r="D197" s="154"/>
      <c r="E197" s="154"/>
      <c r="F197" s="154"/>
      <c r="G197" s="154"/>
      <c r="H197" s="154"/>
      <c r="I197" s="154"/>
      <c r="J197" s="154">
        <v>3</v>
      </c>
      <c r="K197" s="144"/>
      <c r="L197" s="237"/>
      <c r="M197" s="129"/>
      <c r="N197" s="239"/>
      <c r="O197" s="249"/>
      <c r="P197" s="204">
        <v>5</v>
      </c>
      <c r="Q197" s="250"/>
      <c r="R197" s="247"/>
      <c r="T197" s="104"/>
    </row>
    <row r="198" spans="1:20" ht="15.75" customHeight="1" x14ac:dyDescent="0.25">
      <c r="A198" s="58">
        <v>1601</v>
      </c>
      <c r="B198" s="154"/>
      <c r="C198" s="154"/>
      <c r="D198" s="154"/>
      <c r="E198" s="154"/>
      <c r="F198" s="154"/>
      <c r="G198" s="154"/>
      <c r="H198" s="154"/>
      <c r="I198" s="154"/>
      <c r="J198" s="154">
        <v>3</v>
      </c>
      <c r="K198" s="144">
        <v>5</v>
      </c>
      <c r="L198" s="237"/>
      <c r="M198" s="129"/>
      <c r="N198" s="239"/>
      <c r="O198" s="249"/>
      <c r="P198" s="204">
        <v>5</v>
      </c>
      <c r="Q198" s="250"/>
      <c r="R198" s="247"/>
      <c r="T198" s="104"/>
    </row>
    <row r="199" spans="1:20" ht="15.75" customHeight="1" x14ac:dyDescent="0.25">
      <c r="A199" s="58">
        <v>1602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44"/>
      <c r="L199" s="237"/>
      <c r="M199" s="129"/>
      <c r="N199" s="239"/>
      <c r="O199" s="197" t="s">
        <v>83</v>
      </c>
      <c r="P199" s="203">
        <v>15</v>
      </c>
      <c r="Q199" s="111">
        <f>K202</f>
        <v>20</v>
      </c>
      <c r="R199" s="199" t="s">
        <v>11</v>
      </c>
      <c r="T199" s="104"/>
    </row>
    <row r="200" spans="1:20" ht="15.75" customHeight="1" x14ac:dyDescent="0.25">
      <c r="A200" s="58">
        <v>1701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44"/>
      <c r="L200" s="237"/>
      <c r="M200" s="129"/>
      <c r="N200" s="239"/>
      <c r="O200" s="198" t="s">
        <v>85</v>
      </c>
      <c r="P200" s="86">
        <f>IF(P199/B185=0,"",P199/B185)</f>
        <v>0.55555555555555558</v>
      </c>
      <c r="Q200" s="112">
        <f>IF(P199/Q199=0,"",P199/Q199)</f>
        <v>0.75</v>
      </c>
      <c r="R200" s="200" t="s">
        <v>86</v>
      </c>
      <c r="T200" s="104"/>
    </row>
    <row r="201" spans="1:20" ht="15.75" customHeight="1" x14ac:dyDescent="0.25">
      <c r="A201" s="58">
        <v>1702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44"/>
      <c r="L201" s="240"/>
      <c r="M201" s="241"/>
      <c r="N201" s="242"/>
      <c r="O201" s="90"/>
      <c r="P201" s="91"/>
      <c r="Q201" s="91"/>
      <c r="R201" s="113"/>
      <c r="T201" s="104"/>
    </row>
    <row r="202" spans="1:20" ht="18" customHeight="1" x14ac:dyDescent="0.25">
      <c r="A202" s="28"/>
      <c r="B202" s="297" t="s">
        <v>111</v>
      </c>
      <c r="C202" s="297"/>
      <c r="D202" s="297"/>
      <c r="E202" s="297"/>
      <c r="F202" s="297"/>
      <c r="G202" s="297"/>
      <c r="H202" s="297"/>
      <c r="I202" s="297"/>
      <c r="J202" s="297"/>
      <c r="K202" s="93">
        <f>SUM(K185:K198)</f>
        <v>20</v>
      </c>
      <c r="L202" s="94">
        <f>IF(SUM(K192:K193)=0,"",SUM(K192:K193)/B185)</f>
        <v>0.25925925925925924</v>
      </c>
      <c r="M202" s="94">
        <f>IF(K202=0,"",K202/B185)</f>
        <v>0.7407407407407407</v>
      </c>
      <c r="N202" s="94">
        <f>IF(K193=0,"",M202-L202)</f>
        <v>0.48148148148148145</v>
      </c>
      <c r="O202" s="3"/>
      <c r="P202" s="29"/>
      <c r="Q202" s="22"/>
      <c r="R202" s="3"/>
      <c r="T202" s="104"/>
    </row>
    <row r="203" spans="1:20" ht="12.75" customHeight="1" x14ac:dyDescent="0.2">
      <c r="L203" s="3"/>
      <c r="M203" s="3"/>
      <c r="N203" s="3"/>
      <c r="O203" s="3"/>
    </row>
    <row r="204" spans="1:20" ht="12.75" customHeight="1" x14ac:dyDescent="0.2">
      <c r="L204" s="3"/>
      <c r="M204" s="3"/>
      <c r="N204" s="3"/>
      <c r="O204" s="3"/>
      <c r="S204" s="29"/>
      <c r="T204" s="22"/>
    </row>
    <row r="205" spans="1:20" s="255" customFormat="1" ht="26.25" customHeight="1" x14ac:dyDescent="0.4">
      <c r="A205" s="231"/>
      <c r="B205" s="298" t="s">
        <v>99</v>
      </c>
      <c r="C205" s="299"/>
      <c r="D205" s="299"/>
      <c r="E205" s="299"/>
      <c r="F205" s="299"/>
      <c r="G205" s="299"/>
      <c r="H205" s="299"/>
      <c r="I205" s="299"/>
      <c r="J205" s="299"/>
      <c r="K205" s="256" t="s">
        <v>69</v>
      </c>
      <c r="L205" s="3"/>
      <c r="M205" s="3"/>
      <c r="N205" s="29"/>
      <c r="O205" s="3"/>
      <c r="P205" s="29"/>
      <c r="Q205" s="29"/>
      <c r="R205" s="29"/>
    </row>
    <row r="206" spans="1:20" ht="20.25" customHeight="1" x14ac:dyDescent="0.2">
      <c r="A206" s="319" t="s">
        <v>10</v>
      </c>
      <c r="B206" s="301" t="s">
        <v>100</v>
      </c>
      <c r="C206" s="302"/>
      <c r="D206" s="302"/>
      <c r="E206" s="302"/>
      <c r="F206" s="302"/>
      <c r="G206" s="302"/>
      <c r="H206" s="302"/>
      <c r="I206" s="302"/>
      <c r="J206" s="303"/>
      <c r="K206" s="304" t="s">
        <v>11</v>
      </c>
      <c r="L206" s="296" t="s">
        <v>3</v>
      </c>
      <c r="M206" s="296" t="s">
        <v>4</v>
      </c>
      <c r="N206" s="306" t="s">
        <v>5</v>
      </c>
      <c r="O206" s="296" t="s">
        <v>6</v>
      </c>
      <c r="P206" s="294" t="s">
        <v>7</v>
      </c>
      <c r="Q206" s="294" t="s">
        <v>8</v>
      </c>
      <c r="R206" s="296" t="s">
        <v>101</v>
      </c>
    </row>
    <row r="207" spans="1:20" ht="15.75" customHeight="1" x14ac:dyDescent="0.25">
      <c r="A207" s="320"/>
      <c r="B207" s="58" t="s">
        <v>102</v>
      </c>
      <c r="C207" s="58" t="s">
        <v>103</v>
      </c>
      <c r="D207" s="58" t="s">
        <v>104</v>
      </c>
      <c r="E207" s="58" t="s">
        <v>105</v>
      </c>
      <c r="F207" s="58" t="s">
        <v>106</v>
      </c>
      <c r="G207" s="58" t="s">
        <v>107</v>
      </c>
      <c r="H207" s="58" t="s">
        <v>108</v>
      </c>
      <c r="I207" s="58" t="s">
        <v>109</v>
      </c>
      <c r="J207" s="58" t="s">
        <v>110</v>
      </c>
      <c r="K207" s="305"/>
      <c r="L207" s="295"/>
      <c r="M207" s="295"/>
      <c r="N207" s="295"/>
      <c r="O207" s="295"/>
      <c r="P207" s="295"/>
      <c r="Q207" s="295"/>
      <c r="R207" s="295"/>
      <c r="T207" s="104"/>
    </row>
    <row r="208" spans="1:20" ht="15.75" customHeight="1" x14ac:dyDescent="0.25">
      <c r="A208" s="58">
        <v>1001</v>
      </c>
      <c r="B208" s="154">
        <v>42</v>
      </c>
      <c r="C208" s="154"/>
      <c r="D208" s="154"/>
      <c r="E208" s="154"/>
      <c r="F208" s="154"/>
      <c r="G208" s="154"/>
      <c r="H208" s="154"/>
      <c r="I208" s="154"/>
      <c r="J208" s="154"/>
      <c r="K208" s="144"/>
      <c r="L208" s="234"/>
      <c r="M208" s="235"/>
      <c r="N208" s="236"/>
      <c r="O208" s="243"/>
      <c r="P208" s="63">
        <f>B208</f>
        <v>42</v>
      </c>
      <c r="Q208" s="244"/>
      <c r="R208" s="243"/>
      <c r="T208" s="104"/>
    </row>
    <row r="209" spans="1:20" ht="15.75" customHeight="1" x14ac:dyDescent="0.25">
      <c r="A209" s="58">
        <v>1002</v>
      </c>
      <c r="B209" s="154"/>
      <c r="C209" s="154">
        <v>31</v>
      </c>
      <c r="D209" s="154"/>
      <c r="E209" s="154"/>
      <c r="F209" s="154"/>
      <c r="G209" s="154"/>
      <c r="H209" s="154"/>
      <c r="I209" s="154"/>
      <c r="J209" s="154"/>
      <c r="K209" s="144"/>
      <c r="L209" s="237"/>
      <c r="M209" s="129"/>
      <c r="N209" s="238"/>
      <c r="O209" s="67">
        <f>IF(C209=0,"",C209/B208)</f>
        <v>0.73809523809523814</v>
      </c>
      <c r="P209" s="68">
        <v>31</v>
      </c>
      <c r="Q209" s="245">
        <f t="shared" ref="Q209:Q216" si="19">IF(P209=0,"",P209/P208)</f>
        <v>0.73809523809523814</v>
      </c>
      <c r="R209" s="245">
        <f t="shared" ref="R209:R216" si="20">IF(P209=0,"",100%-Q209)</f>
        <v>0.26190476190476186</v>
      </c>
      <c r="T209" s="104"/>
    </row>
    <row r="210" spans="1:20" ht="15.75" customHeight="1" x14ac:dyDescent="0.25">
      <c r="A210" s="58">
        <v>1101</v>
      </c>
      <c r="B210" s="154"/>
      <c r="C210" s="154"/>
      <c r="D210" s="154">
        <v>27</v>
      </c>
      <c r="E210" s="154"/>
      <c r="F210" s="154"/>
      <c r="G210" s="154"/>
      <c r="H210" s="154"/>
      <c r="I210" s="154"/>
      <c r="J210" s="154"/>
      <c r="K210" s="144"/>
      <c r="L210" s="237"/>
      <c r="M210" s="129"/>
      <c r="N210" s="238"/>
      <c r="O210" s="67">
        <f>IF(D210=0,"",D210/C209)</f>
        <v>0.87096774193548387</v>
      </c>
      <c r="P210" s="68">
        <v>31</v>
      </c>
      <c r="Q210" s="245">
        <f t="shared" si="19"/>
        <v>1</v>
      </c>
      <c r="R210" s="245">
        <f t="shared" si="20"/>
        <v>0</v>
      </c>
      <c r="T210" s="70">
        <f>P210/P208</f>
        <v>0.73809523809523814</v>
      </c>
    </row>
    <row r="211" spans="1:20" ht="15.75" customHeight="1" x14ac:dyDescent="0.25">
      <c r="A211" s="58">
        <v>1102</v>
      </c>
      <c r="B211" s="154"/>
      <c r="C211" s="154"/>
      <c r="D211" s="154"/>
      <c r="E211" s="154">
        <v>22</v>
      </c>
      <c r="F211" s="154"/>
      <c r="G211" s="154"/>
      <c r="H211" s="154"/>
      <c r="I211" s="154"/>
      <c r="J211" s="154"/>
      <c r="K211" s="144"/>
      <c r="L211" s="237"/>
      <c r="M211" s="129"/>
      <c r="N211" s="238"/>
      <c r="O211" s="67">
        <f>IF(E211=0,"",E211/D210)</f>
        <v>0.81481481481481477</v>
      </c>
      <c r="P211" s="68">
        <v>30</v>
      </c>
      <c r="Q211" s="245">
        <f t="shared" si="19"/>
        <v>0.967741935483871</v>
      </c>
      <c r="R211" s="245">
        <f t="shared" si="20"/>
        <v>3.2258064516129004E-2</v>
      </c>
      <c r="T211" s="104"/>
    </row>
    <row r="212" spans="1:20" ht="15.75" customHeight="1" x14ac:dyDescent="0.25">
      <c r="A212" s="58">
        <v>1201</v>
      </c>
      <c r="B212" s="154"/>
      <c r="C212" s="154"/>
      <c r="D212" s="154"/>
      <c r="E212" s="154"/>
      <c r="F212" s="154">
        <v>19</v>
      </c>
      <c r="G212" s="154"/>
      <c r="H212" s="154"/>
      <c r="I212" s="154"/>
      <c r="J212" s="154"/>
      <c r="K212" s="144"/>
      <c r="L212" s="237"/>
      <c r="M212" s="129"/>
      <c r="N212" s="238"/>
      <c r="O212" s="67">
        <f>IF(F212=0,"",F212/E211)</f>
        <v>0.86363636363636365</v>
      </c>
      <c r="P212" s="68">
        <v>28</v>
      </c>
      <c r="Q212" s="245">
        <f t="shared" si="19"/>
        <v>0.93333333333333335</v>
      </c>
      <c r="R212" s="245">
        <f t="shared" si="20"/>
        <v>6.6666666666666652E-2</v>
      </c>
      <c r="T212" s="104"/>
    </row>
    <row r="213" spans="1:20" ht="15.75" customHeight="1" x14ac:dyDescent="0.25">
      <c r="A213" s="58">
        <v>1202</v>
      </c>
      <c r="B213" s="154"/>
      <c r="C213" s="154"/>
      <c r="D213" s="154"/>
      <c r="E213" s="154"/>
      <c r="F213" s="154"/>
      <c r="G213" s="154">
        <v>19</v>
      </c>
      <c r="H213" s="154"/>
      <c r="I213" s="154"/>
      <c r="J213" s="154"/>
      <c r="K213" s="144"/>
      <c r="L213" s="237"/>
      <c r="M213" s="129"/>
      <c r="N213" s="238"/>
      <c r="O213" s="67">
        <f>IF(G213=0,"",G213/F212)</f>
        <v>1</v>
      </c>
      <c r="P213" s="68">
        <v>28</v>
      </c>
      <c r="Q213" s="245">
        <f t="shared" si="19"/>
        <v>1</v>
      </c>
      <c r="R213" s="245">
        <f t="shared" si="20"/>
        <v>0</v>
      </c>
      <c r="T213" s="104"/>
    </row>
    <row r="214" spans="1:20" ht="15.75" customHeight="1" x14ac:dyDescent="0.25">
      <c r="A214" s="58">
        <v>1301</v>
      </c>
      <c r="B214" s="154"/>
      <c r="C214" s="154"/>
      <c r="D214" s="154"/>
      <c r="E214" s="154"/>
      <c r="F214" s="154"/>
      <c r="G214" s="154"/>
      <c r="H214" s="154">
        <v>19</v>
      </c>
      <c r="I214" s="154"/>
      <c r="J214" s="154"/>
      <c r="K214" s="144"/>
      <c r="L214" s="237"/>
      <c r="M214" s="129"/>
      <c r="N214" s="238"/>
      <c r="O214" s="67">
        <f>IF(H214=0,"",H214/G213)</f>
        <v>1</v>
      </c>
      <c r="P214" s="68">
        <v>28</v>
      </c>
      <c r="Q214" s="245">
        <f t="shared" si="19"/>
        <v>1</v>
      </c>
      <c r="R214" s="245">
        <f t="shared" si="20"/>
        <v>0</v>
      </c>
      <c r="T214" s="104"/>
    </row>
    <row r="215" spans="1:20" ht="15.75" customHeight="1" x14ac:dyDescent="0.25">
      <c r="A215" s="58">
        <v>1302</v>
      </c>
      <c r="B215" s="154"/>
      <c r="C215" s="154"/>
      <c r="D215" s="154"/>
      <c r="E215" s="154"/>
      <c r="F215" s="154"/>
      <c r="G215" s="154"/>
      <c r="H215" s="154"/>
      <c r="I215" s="154">
        <v>19</v>
      </c>
      <c r="J215" s="154"/>
      <c r="K215" s="144"/>
      <c r="L215" s="237"/>
      <c r="M215" s="129"/>
      <c r="N215" s="238"/>
      <c r="O215" s="67">
        <f>IF(I215=0,"",I215/H214)</f>
        <v>1</v>
      </c>
      <c r="P215" s="68">
        <v>26</v>
      </c>
      <c r="Q215" s="245">
        <f t="shared" si="19"/>
        <v>0.9285714285714286</v>
      </c>
      <c r="R215" s="245">
        <f t="shared" si="20"/>
        <v>7.1428571428571397E-2</v>
      </c>
      <c r="T215" s="104"/>
    </row>
    <row r="216" spans="1:20" ht="15.75" customHeight="1" x14ac:dyDescent="0.25">
      <c r="A216" s="58">
        <v>1401</v>
      </c>
      <c r="B216" s="154"/>
      <c r="C216" s="154"/>
      <c r="D216" s="154"/>
      <c r="E216" s="154"/>
      <c r="F216" s="154"/>
      <c r="G216" s="154"/>
      <c r="H216" s="154"/>
      <c r="I216" s="154"/>
      <c r="J216" s="154">
        <v>13</v>
      </c>
      <c r="K216" s="144">
        <v>2</v>
      </c>
      <c r="L216" s="237"/>
      <c r="M216" s="129"/>
      <c r="N216" s="238"/>
      <c r="O216" s="71">
        <f>IF(J216=0,"",J216/I215)</f>
        <v>0.68421052631578949</v>
      </c>
      <c r="P216" s="68">
        <v>23</v>
      </c>
      <c r="Q216" s="71">
        <f t="shared" si="19"/>
        <v>0.88461538461538458</v>
      </c>
      <c r="R216" s="71">
        <f t="shared" si="20"/>
        <v>0.11538461538461542</v>
      </c>
      <c r="T216" s="104"/>
    </row>
    <row r="217" spans="1:20" ht="15.75" customHeight="1" x14ac:dyDescent="0.25">
      <c r="A217" s="58">
        <v>1402</v>
      </c>
      <c r="B217" s="154"/>
      <c r="C217" s="154"/>
      <c r="D217" s="154"/>
      <c r="E217" s="154"/>
      <c r="F217" s="154"/>
      <c r="G217" s="154"/>
      <c r="H217" s="154"/>
      <c r="I217" s="154"/>
      <c r="J217" s="154">
        <v>12</v>
      </c>
      <c r="K217" s="144">
        <v>6</v>
      </c>
      <c r="L217" s="237"/>
      <c r="M217" s="129"/>
      <c r="N217" s="239"/>
      <c r="O217" s="129"/>
      <c r="P217" s="68">
        <v>18</v>
      </c>
      <c r="Q217" s="129"/>
      <c r="R217" s="246"/>
      <c r="T217" s="104"/>
    </row>
    <row r="218" spans="1:20" ht="15.75" customHeight="1" x14ac:dyDescent="0.25">
      <c r="A218" s="58">
        <v>1501</v>
      </c>
      <c r="B218" s="154"/>
      <c r="C218" s="154"/>
      <c r="D218" s="154"/>
      <c r="E218" s="154"/>
      <c r="F218" s="154"/>
      <c r="G218" s="154"/>
      <c r="H218" s="154"/>
      <c r="I218" s="154"/>
      <c r="J218" s="154">
        <v>7</v>
      </c>
      <c r="K218" s="144">
        <v>4</v>
      </c>
      <c r="L218" s="237"/>
      <c r="M218" s="129"/>
      <c r="N218" s="239"/>
      <c r="O218" s="247"/>
      <c r="P218" s="109">
        <v>10</v>
      </c>
      <c r="Q218" s="248"/>
      <c r="R218" s="247"/>
      <c r="T218" s="104"/>
    </row>
    <row r="219" spans="1:20" ht="15.75" customHeight="1" x14ac:dyDescent="0.25">
      <c r="A219" s="58">
        <v>1502</v>
      </c>
      <c r="B219" s="154"/>
      <c r="C219" s="154"/>
      <c r="D219" s="154"/>
      <c r="E219" s="154"/>
      <c r="F219" s="154"/>
      <c r="G219" s="154"/>
      <c r="H219" s="154"/>
      <c r="I219" s="154"/>
      <c r="J219" s="154">
        <v>5</v>
      </c>
      <c r="K219" s="144">
        <v>1</v>
      </c>
      <c r="L219" s="237"/>
      <c r="M219" s="129"/>
      <c r="N219" s="239"/>
      <c r="O219" s="247"/>
      <c r="P219" s="109">
        <v>7</v>
      </c>
      <c r="Q219" s="248"/>
      <c r="R219" s="247"/>
      <c r="T219" s="104"/>
    </row>
    <row r="220" spans="1:20" ht="15.75" customHeight="1" x14ac:dyDescent="0.25">
      <c r="A220" s="58">
        <v>1601</v>
      </c>
      <c r="B220" s="154"/>
      <c r="C220" s="154"/>
      <c r="D220" s="154"/>
      <c r="E220" s="154"/>
      <c r="F220" s="154"/>
      <c r="G220" s="154"/>
      <c r="H220" s="154"/>
      <c r="I220" s="154"/>
      <c r="J220" s="154">
        <v>3</v>
      </c>
      <c r="K220" s="144">
        <v>3</v>
      </c>
      <c r="L220" s="237"/>
      <c r="M220" s="129"/>
      <c r="N220" s="239"/>
      <c r="O220" s="247"/>
      <c r="P220" s="202">
        <v>5</v>
      </c>
      <c r="Q220" s="248"/>
      <c r="R220" s="247"/>
      <c r="T220" s="104"/>
    </row>
    <row r="221" spans="1:20" ht="15.75" customHeight="1" x14ac:dyDescent="0.25">
      <c r="A221" s="58">
        <v>1602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44"/>
      <c r="L221" s="237"/>
      <c r="M221" s="129"/>
      <c r="N221" s="239"/>
      <c r="O221" s="129"/>
      <c r="P221" s="204">
        <v>1</v>
      </c>
      <c r="Q221" s="124"/>
      <c r="R221" s="247"/>
      <c r="T221" s="104"/>
    </row>
    <row r="222" spans="1:20" ht="15.75" customHeight="1" x14ac:dyDescent="0.25">
      <c r="A222" s="58">
        <v>1701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44"/>
      <c r="L222" s="237"/>
      <c r="M222" s="129"/>
      <c r="N222" s="239"/>
      <c r="O222" s="197" t="s">
        <v>83</v>
      </c>
      <c r="P222" s="203">
        <v>16</v>
      </c>
      <c r="Q222" s="111">
        <f>K225</f>
        <v>16</v>
      </c>
      <c r="R222" s="199" t="s">
        <v>11</v>
      </c>
      <c r="T222" s="104"/>
    </row>
    <row r="223" spans="1:20" ht="15.75" customHeight="1" x14ac:dyDescent="0.25">
      <c r="A223" s="58">
        <v>1702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44"/>
      <c r="L223" s="237"/>
      <c r="M223" s="129"/>
      <c r="N223" s="239"/>
      <c r="O223" s="198" t="s">
        <v>85</v>
      </c>
      <c r="P223" s="86">
        <f>IF(P222/B208=0,"",P222/B208)</f>
        <v>0.38095238095238093</v>
      </c>
      <c r="Q223" s="112">
        <f>IF(P222/Q222=0,"",P222/Q222)</f>
        <v>1</v>
      </c>
      <c r="R223" s="200" t="s">
        <v>86</v>
      </c>
      <c r="T223" s="104"/>
    </row>
    <row r="224" spans="1:20" ht="15.75" customHeight="1" x14ac:dyDescent="0.25">
      <c r="A224" s="58">
        <v>1801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44"/>
      <c r="L224" s="240"/>
      <c r="M224" s="241"/>
      <c r="N224" s="242"/>
      <c r="O224" s="90"/>
      <c r="P224" s="91"/>
      <c r="Q224" s="91"/>
      <c r="R224" s="113"/>
      <c r="T224" s="104"/>
    </row>
    <row r="225" spans="1:20" ht="18" customHeight="1" x14ac:dyDescent="0.25">
      <c r="A225" s="28"/>
      <c r="B225" s="297" t="s">
        <v>111</v>
      </c>
      <c r="C225" s="297"/>
      <c r="D225" s="297"/>
      <c r="E225" s="297"/>
      <c r="F225" s="297"/>
      <c r="G225" s="297"/>
      <c r="H225" s="297"/>
      <c r="I225" s="297"/>
      <c r="J225" s="297"/>
      <c r="K225" s="93">
        <f>SUM(K208:K221)</f>
        <v>16</v>
      </c>
      <c r="L225" s="94">
        <f>IF(SUM(K215:K216)=0,"",SUM(K215:K216)/B208)</f>
        <v>4.7619047619047616E-2</v>
      </c>
      <c r="M225" s="94">
        <f>IF(K225=0,"",K225/B208)</f>
        <v>0.38095238095238093</v>
      </c>
      <c r="N225" s="94">
        <f>IF(K216=0,"",M225-L225)</f>
        <v>0.33333333333333331</v>
      </c>
      <c r="O225" s="3"/>
      <c r="P225" s="29"/>
      <c r="Q225" s="22"/>
      <c r="R225" s="3"/>
      <c r="T225" s="104"/>
    </row>
    <row r="226" spans="1:20" ht="12.75" customHeight="1" x14ac:dyDescent="0.2">
      <c r="A226" s="28"/>
      <c r="B226" s="29"/>
      <c r="C226" s="29"/>
      <c r="J226" s="29"/>
      <c r="K226" s="191"/>
      <c r="L226" s="3"/>
      <c r="M226" s="3"/>
      <c r="N226" s="29"/>
      <c r="O226" s="3"/>
      <c r="P226" s="121"/>
      <c r="Q226" s="14"/>
      <c r="R226" s="3"/>
      <c r="S226" s="29"/>
      <c r="T226" s="29"/>
    </row>
    <row r="227" spans="1:20" ht="12.75" customHeight="1" x14ac:dyDescent="0.2">
      <c r="A227" s="28"/>
      <c r="B227" s="29"/>
      <c r="C227" s="29"/>
      <c r="D227" s="29"/>
      <c r="E227" s="29"/>
      <c r="F227" s="29"/>
      <c r="G227" s="29"/>
      <c r="H227" s="29"/>
      <c r="I227" s="29"/>
      <c r="J227" s="29"/>
      <c r="K227" s="191"/>
      <c r="L227" s="3"/>
      <c r="M227" s="3"/>
      <c r="N227" s="3"/>
      <c r="O227" s="3"/>
      <c r="P227" s="29"/>
      <c r="Q227" s="22"/>
      <c r="R227" s="3"/>
      <c r="S227" s="29"/>
      <c r="T227" s="29"/>
    </row>
    <row r="228" spans="1:20" s="255" customFormat="1" ht="26.25" customHeight="1" x14ac:dyDescent="0.4">
      <c r="A228" s="231"/>
      <c r="B228" s="298" t="s">
        <v>99</v>
      </c>
      <c r="C228" s="299"/>
      <c r="D228" s="299"/>
      <c r="E228" s="299"/>
      <c r="F228" s="299"/>
      <c r="G228" s="299"/>
      <c r="H228" s="299"/>
      <c r="I228" s="299"/>
      <c r="J228" s="299"/>
      <c r="K228" s="256" t="s">
        <v>70</v>
      </c>
      <c r="L228" s="3"/>
      <c r="M228" s="3"/>
      <c r="N228" s="29"/>
      <c r="O228" s="3"/>
      <c r="P228" s="29"/>
      <c r="Q228" s="29"/>
      <c r="R228" s="29"/>
    </row>
    <row r="229" spans="1:20" ht="20.25" customHeight="1" x14ac:dyDescent="0.2">
      <c r="A229" s="319" t="s">
        <v>10</v>
      </c>
      <c r="B229" s="301" t="s">
        <v>100</v>
      </c>
      <c r="C229" s="302"/>
      <c r="D229" s="302"/>
      <c r="E229" s="302"/>
      <c r="F229" s="302"/>
      <c r="G229" s="302"/>
      <c r="H229" s="302"/>
      <c r="I229" s="302"/>
      <c r="J229" s="303"/>
      <c r="K229" s="304" t="s">
        <v>11</v>
      </c>
      <c r="L229" s="296" t="s">
        <v>3</v>
      </c>
      <c r="M229" s="296" t="s">
        <v>4</v>
      </c>
      <c r="N229" s="306" t="s">
        <v>5</v>
      </c>
      <c r="O229" s="296" t="s">
        <v>6</v>
      </c>
      <c r="P229" s="294" t="s">
        <v>7</v>
      </c>
      <c r="Q229" s="294" t="s">
        <v>8</v>
      </c>
      <c r="R229" s="296" t="s">
        <v>101</v>
      </c>
    </row>
    <row r="230" spans="1:20" ht="15.75" customHeight="1" x14ac:dyDescent="0.25">
      <c r="A230" s="320"/>
      <c r="B230" s="58" t="s">
        <v>102</v>
      </c>
      <c r="C230" s="58" t="s">
        <v>103</v>
      </c>
      <c r="D230" s="58" t="s">
        <v>104</v>
      </c>
      <c r="E230" s="58" t="s">
        <v>105</v>
      </c>
      <c r="F230" s="58" t="s">
        <v>106</v>
      </c>
      <c r="G230" s="58" t="s">
        <v>107</v>
      </c>
      <c r="H230" s="58" t="s">
        <v>108</v>
      </c>
      <c r="I230" s="58" t="s">
        <v>109</v>
      </c>
      <c r="J230" s="58" t="s">
        <v>110</v>
      </c>
      <c r="K230" s="305"/>
      <c r="L230" s="295"/>
      <c r="M230" s="295"/>
      <c r="N230" s="295"/>
      <c r="O230" s="295"/>
      <c r="P230" s="295"/>
      <c r="Q230" s="295"/>
      <c r="R230" s="295"/>
      <c r="T230" s="104"/>
    </row>
    <row r="231" spans="1:20" ht="15.75" customHeight="1" x14ac:dyDescent="0.25">
      <c r="A231" s="58">
        <v>1002</v>
      </c>
      <c r="B231" s="154">
        <v>35</v>
      </c>
      <c r="C231" s="154"/>
      <c r="D231" s="154"/>
      <c r="E231" s="154"/>
      <c r="F231" s="154"/>
      <c r="G231" s="154"/>
      <c r="H231" s="154"/>
      <c r="I231" s="154"/>
      <c r="J231" s="154"/>
      <c r="K231" s="144"/>
      <c r="L231" s="234"/>
      <c r="M231" s="235"/>
      <c r="N231" s="236"/>
      <c r="O231" s="243"/>
      <c r="P231" s="63">
        <f>B231</f>
        <v>35</v>
      </c>
      <c r="Q231" s="244"/>
      <c r="R231" s="243"/>
      <c r="T231" s="104"/>
    </row>
    <row r="232" spans="1:20" ht="15.75" customHeight="1" x14ac:dyDescent="0.25">
      <c r="A232" s="58">
        <v>1101</v>
      </c>
      <c r="B232" s="154"/>
      <c r="C232" s="154">
        <v>28</v>
      </c>
      <c r="D232" s="154"/>
      <c r="E232" s="154"/>
      <c r="F232" s="154"/>
      <c r="G232" s="154"/>
      <c r="H232" s="154"/>
      <c r="I232" s="154"/>
      <c r="J232" s="154"/>
      <c r="K232" s="144"/>
      <c r="L232" s="237"/>
      <c r="M232" s="129"/>
      <c r="N232" s="238"/>
      <c r="O232" s="67">
        <f>IF(C232=0,"",C232/B231)</f>
        <v>0.8</v>
      </c>
      <c r="P232" s="68">
        <v>28</v>
      </c>
      <c r="Q232" s="245">
        <f t="shared" ref="Q232:Q239" si="21">IF(P232=0,"",P232/P231)</f>
        <v>0.8</v>
      </c>
      <c r="R232" s="245">
        <f t="shared" ref="R232:R239" si="22">IF(P232=0,"",100%-Q232)</f>
        <v>0.19999999999999996</v>
      </c>
      <c r="T232" s="104"/>
    </row>
    <row r="233" spans="1:20" ht="15.75" customHeight="1" x14ac:dyDescent="0.25">
      <c r="A233" s="58">
        <v>1102</v>
      </c>
      <c r="B233" s="154"/>
      <c r="C233" s="154"/>
      <c r="D233" s="154">
        <v>24</v>
      </c>
      <c r="E233" s="154"/>
      <c r="F233" s="154"/>
      <c r="G233" s="154"/>
      <c r="H233" s="154"/>
      <c r="I233" s="154"/>
      <c r="J233" s="154"/>
      <c r="K233" s="144"/>
      <c r="L233" s="237"/>
      <c r="M233" s="129"/>
      <c r="N233" s="238"/>
      <c r="O233" s="67">
        <f>IF(D233=0,"",D233/C232)</f>
        <v>0.8571428571428571</v>
      </c>
      <c r="P233" s="68">
        <v>26</v>
      </c>
      <c r="Q233" s="245">
        <f t="shared" si="21"/>
        <v>0.9285714285714286</v>
      </c>
      <c r="R233" s="245">
        <f t="shared" si="22"/>
        <v>7.1428571428571397E-2</v>
      </c>
      <c r="T233" s="70">
        <f>P233/P231</f>
        <v>0.74285714285714288</v>
      </c>
    </row>
    <row r="234" spans="1:20" ht="15.75" customHeight="1" x14ac:dyDescent="0.25">
      <c r="A234" s="58">
        <v>1201</v>
      </c>
      <c r="B234" s="154"/>
      <c r="C234" s="154"/>
      <c r="D234" s="154"/>
      <c r="E234" s="154">
        <v>24</v>
      </c>
      <c r="F234" s="154"/>
      <c r="G234" s="154"/>
      <c r="H234" s="154"/>
      <c r="I234" s="154"/>
      <c r="J234" s="154"/>
      <c r="K234" s="144"/>
      <c r="L234" s="237"/>
      <c r="M234" s="129"/>
      <c r="N234" s="238"/>
      <c r="O234" s="67">
        <f>IF(E234=0,"",E234/D233)</f>
        <v>1</v>
      </c>
      <c r="P234" s="68">
        <v>26</v>
      </c>
      <c r="Q234" s="245">
        <f t="shared" si="21"/>
        <v>1</v>
      </c>
      <c r="R234" s="245">
        <f t="shared" si="22"/>
        <v>0</v>
      </c>
      <c r="T234" s="104"/>
    </row>
    <row r="235" spans="1:20" ht="15.75" customHeight="1" x14ac:dyDescent="0.25">
      <c r="A235" s="58">
        <v>1202</v>
      </c>
      <c r="B235" s="154"/>
      <c r="C235" s="154"/>
      <c r="D235" s="154"/>
      <c r="E235" s="154"/>
      <c r="F235" s="154">
        <v>22</v>
      </c>
      <c r="G235" s="154"/>
      <c r="H235" s="154"/>
      <c r="I235" s="154"/>
      <c r="J235" s="154"/>
      <c r="K235" s="144"/>
      <c r="L235" s="237"/>
      <c r="M235" s="129"/>
      <c r="N235" s="238"/>
      <c r="O235" s="67">
        <f>IF(F235=0,"",F235/E234)</f>
        <v>0.91666666666666663</v>
      </c>
      <c r="P235" s="68">
        <v>25</v>
      </c>
      <c r="Q235" s="245">
        <f t="shared" si="21"/>
        <v>0.96153846153846156</v>
      </c>
      <c r="R235" s="245">
        <f t="shared" si="22"/>
        <v>3.8461538461538436E-2</v>
      </c>
      <c r="T235" s="104"/>
    </row>
    <row r="236" spans="1:20" ht="15.75" customHeight="1" x14ac:dyDescent="0.25">
      <c r="A236" s="58">
        <v>1301</v>
      </c>
      <c r="B236" s="154"/>
      <c r="C236" s="154"/>
      <c r="D236" s="154"/>
      <c r="E236" s="154"/>
      <c r="F236" s="154"/>
      <c r="G236" s="154">
        <v>20</v>
      </c>
      <c r="H236" s="154"/>
      <c r="I236" s="154"/>
      <c r="J236" s="154"/>
      <c r="K236" s="144"/>
      <c r="L236" s="237"/>
      <c r="M236" s="129"/>
      <c r="N236" s="238"/>
      <c r="O236" s="67">
        <f>IF(G236=0,"",G236/F235)</f>
        <v>0.90909090909090906</v>
      </c>
      <c r="P236" s="68">
        <v>25</v>
      </c>
      <c r="Q236" s="245">
        <f t="shared" si="21"/>
        <v>1</v>
      </c>
      <c r="R236" s="245">
        <f t="shared" si="22"/>
        <v>0</v>
      </c>
      <c r="T236" s="104"/>
    </row>
    <row r="237" spans="1:20" ht="15.75" customHeight="1" x14ac:dyDescent="0.25">
      <c r="A237" s="58">
        <v>1302</v>
      </c>
      <c r="B237" s="154"/>
      <c r="C237" s="154"/>
      <c r="D237" s="154"/>
      <c r="E237" s="154"/>
      <c r="F237" s="154"/>
      <c r="G237" s="154"/>
      <c r="H237" s="154">
        <v>20</v>
      </c>
      <c r="I237" s="154"/>
      <c r="J237" s="154"/>
      <c r="K237" s="144"/>
      <c r="L237" s="237"/>
      <c r="M237" s="129"/>
      <c r="N237" s="238"/>
      <c r="O237" s="67">
        <f>IF(H237=0,"",H237/G236)</f>
        <v>1</v>
      </c>
      <c r="P237" s="68">
        <v>25</v>
      </c>
      <c r="Q237" s="245">
        <f t="shared" si="21"/>
        <v>1</v>
      </c>
      <c r="R237" s="245">
        <f t="shared" si="22"/>
        <v>0</v>
      </c>
      <c r="T237" s="104"/>
    </row>
    <row r="238" spans="1:20" ht="15.75" customHeight="1" x14ac:dyDescent="0.25">
      <c r="A238" s="58">
        <v>1401</v>
      </c>
      <c r="B238" s="154"/>
      <c r="C238" s="154"/>
      <c r="D238" s="154"/>
      <c r="E238" s="154"/>
      <c r="F238" s="154"/>
      <c r="G238" s="154"/>
      <c r="H238" s="154"/>
      <c r="I238" s="154">
        <v>19</v>
      </c>
      <c r="J238" s="154"/>
      <c r="K238" s="144"/>
      <c r="L238" s="237"/>
      <c r="M238" s="129"/>
      <c r="N238" s="238"/>
      <c r="O238" s="67">
        <f>IF(I238=0,"",I238/H237)</f>
        <v>0.95</v>
      </c>
      <c r="P238" s="68">
        <v>25</v>
      </c>
      <c r="Q238" s="245">
        <f t="shared" si="21"/>
        <v>1</v>
      </c>
      <c r="R238" s="245">
        <f t="shared" si="22"/>
        <v>0</v>
      </c>
      <c r="T238" s="104"/>
    </row>
    <row r="239" spans="1:20" ht="15.75" customHeight="1" x14ac:dyDescent="0.25">
      <c r="A239" s="58">
        <v>1402</v>
      </c>
      <c r="B239" s="154"/>
      <c r="C239" s="154"/>
      <c r="D239" s="154"/>
      <c r="E239" s="154"/>
      <c r="F239" s="154"/>
      <c r="G239" s="154"/>
      <c r="H239" s="154"/>
      <c r="I239" s="154"/>
      <c r="J239" s="154">
        <v>19</v>
      </c>
      <c r="K239" s="144">
        <v>11</v>
      </c>
      <c r="L239" s="237"/>
      <c r="M239" s="129"/>
      <c r="N239" s="238"/>
      <c r="O239" s="71">
        <f>IF(J239=0,"",J239/I238)</f>
        <v>1</v>
      </c>
      <c r="P239" s="68">
        <v>25</v>
      </c>
      <c r="Q239" s="71">
        <f t="shared" si="21"/>
        <v>1</v>
      </c>
      <c r="R239" s="71">
        <f t="shared" si="22"/>
        <v>0</v>
      </c>
      <c r="T239" s="104"/>
    </row>
    <row r="240" spans="1:20" ht="15.75" customHeight="1" x14ac:dyDescent="0.25">
      <c r="A240" s="58">
        <v>1501</v>
      </c>
      <c r="B240" s="154"/>
      <c r="C240" s="154"/>
      <c r="D240" s="154"/>
      <c r="E240" s="154"/>
      <c r="F240" s="154"/>
      <c r="G240" s="154"/>
      <c r="H240" s="154"/>
      <c r="I240" s="154"/>
      <c r="J240" s="154">
        <v>8</v>
      </c>
      <c r="K240" s="144">
        <v>5</v>
      </c>
      <c r="L240" s="237"/>
      <c r="M240" s="129"/>
      <c r="N240" s="239"/>
      <c r="O240" s="129"/>
      <c r="P240" s="68">
        <v>10</v>
      </c>
      <c r="Q240" s="129"/>
      <c r="R240" s="246"/>
      <c r="T240" s="104"/>
    </row>
    <row r="241" spans="1:20" ht="15.75" customHeight="1" x14ac:dyDescent="0.25">
      <c r="A241" s="58">
        <v>1502</v>
      </c>
      <c r="B241" s="154"/>
      <c r="C241" s="154"/>
      <c r="D241" s="154"/>
      <c r="E241" s="154"/>
      <c r="F241" s="154"/>
      <c r="G241" s="154"/>
      <c r="H241" s="154"/>
      <c r="I241" s="154"/>
      <c r="J241" s="154">
        <v>4</v>
      </c>
      <c r="K241" s="144">
        <v>3</v>
      </c>
      <c r="L241" s="237"/>
      <c r="M241" s="129"/>
      <c r="N241" s="239"/>
      <c r="O241" s="247"/>
      <c r="P241" s="109">
        <v>5</v>
      </c>
      <c r="Q241" s="248"/>
      <c r="R241" s="247"/>
      <c r="T241" s="104"/>
    </row>
    <row r="242" spans="1:20" ht="15.75" customHeight="1" x14ac:dyDescent="0.25">
      <c r="A242" s="58">
        <v>1601</v>
      </c>
      <c r="B242" s="154"/>
      <c r="C242" s="154"/>
      <c r="D242" s="154"/>
      <c r="E242" s="154"/>
      <c r="F242" s="154"/>
      <c r="G242" s="154"/>
      <c r="H242" s="154"/>
      <c r="I242" s="154"/>
      <c r="J242" s="154">
        <v>1</v>
      </c>
      <c r="K242" s="144"/>
      <c r="L242" s="237"/>
      <c r="M242" s="129"/>
      <c r="N242" s="239"/>
      <c r="O242" s="247"/>
      <c r="P242" s="202">
        <v>2</v>
      </c>
      <c r="Q242" s="248"/>
      <c r="R242" s="247"/>
      <c r="T242" s="104"/>
    </row>
    <row r="243" spans="1:20" ht="15.75" customHeight="1" x14ac:dyDescent="0.25">
      <c r="A243" s="58">
        <v>1602</v>
      </c>
      <c r="B243" s="154"/>
      <c r="C243" s="154"/>
      <c r="D243" s="154"/>
      <c r="E243" s="154"/>
      <c r="F243" s="154"/>
      <c r="G243" s="154"/>
      <c r="H243" s="154"/>
      <c r="I243" s="154"/>
      <c r="J243" s="154">
        <v>2</v>
      </c>
      <c r="K243" s="144"/>
      <c r="L243" s="237"/>
      <c r="M243" s="129"/>
      <c r="N243" s="239"/>
      <c r="O243" s="249"/>
      <c r="P243" s="204">
        <v>2</v>
      </c>
      <c r="Q243" s="250"/>
      <c r="R243" s="247"/>
      <c r="T243" s="104"/>
    </row>
    <row r="244" spans="1:20" ht="15.75" customHeight="1" x14ac:dyDescent="0.25">
      <c r="A244" s="58">
        <v>1701</v>
      </c>
      <c r="B244" s="154"/>
      <c r="C244" s="154"/>
      <c r="D244" s="154"/>
      <c r="E244" s="154"/>
      <c r="F244" s="154"/>
      <c r="G244" s="154"/>
      <c r="H244" s="154"/>
      <c r="I244" s="154"/>
      <c r="J244" s="154">
        <v>2</v>
      </c>
      <c r="K244" s="144">
        <v>2</v>
      </c>
      <c r="L244" s="237"/>
      <c r="M244" s="129"/>
      <c r="N244" s="239"/>
      <c r="O244" s="249"/>
      <c r="P244" s="204">
        <v>2</v>
      </c>
      <c r="Q244" s="250"/>
      <c r="R244" s="247"/>
      <c r="T244" s="104"/>
    </row>
    <row r="245" spans="1:20" ht="15.75" customHeight="1" x14ac:dyDescent="0.25">
      <c r="A245" s="58">
        <v>1702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44"/>
      <c r="L245" s="237"/>
      <c r="M245" s="129"/>
      <c r="N245" s="239"/>
      <c r="O245" s="197" t="s">
        <v>83</v>
      </c>
      <c r="P245" s="203">
        <v>21</v>
      </c>
      <c r="Q245" s="111">
        <f>K248</f>
        <v>21</v>
      </c>
      <c r="R245" s="199" t="s">
        <v>11</v>
      </c>
      <c r="T245" s="104"/>
    </row>
    <row r="246" spans="1:20" ht="15.75" customHeight="1" x14ac:dyDescent="0.25">
      <c r="A246" s="58">
        <v>1801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44"/>
      <c r="L246" s="237"/>
      <c r="M246" s="129"/>
      <c r="N246" s="239"/>
      <c r="O246" s="198" t="s">
        <v>85</v>
      </c>
      <c r="P246" s="86">
        <f>IF(P245/B231=0,"",P245/B231)</f>
        <v>0.6</v>
      </c>
      <c r="Q246" s="112">
        <f>IF(P245/Q245=0,"",P245/Q245)</f>
        <v>1</v>
      </c>
      <c r="R246" s="200" t="s">
        <v>86</v>
      </c>
      <c r="T246" s="104"/>
    </row>
    <row r="247" spans="1:20" ht="15.75" customHeight="1" x14ac:dyDescent="0.25">
      <c r="A247" s="58">
        <v>1802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44"/>
      <c r="L247" s="240"/>
      <c r="M247" s="241"/>
      <c r="N247" s="242"/>
      <c r="O247" s="90"/>
      <c r="P247" s="91"/>
      <c r="Q247" s="91"/>
      <c r="R247" s="113"/>
      <c r="T247" s="104"/>
    </row>
    <row r="248" spans="1:20" ht="18" customHeight="1" x14ac:dyDescent="0.25">
      <c r="A248" s="28"/>
      <c r="B248" s="297" t="s">
        <v>111</v>
      </c>
      <c r="C248" s="297"/>
      <c r="D248" s="297"/>
      <c r="E248" s="297"/>
      <c r="F248" s="297"/>
      <c r="G248" s="297"/>
      <c r="H248" s="297"/>
      <c r="I248" s="297"/>
      <c r="J248" s="297"/>
      <c r="K248" s="93">
        <f>SUM(K231:K244)</f>
        <v>21</v>
      </c>
      <c r="L248" s="94">
        <f>IF(SUM(K238:K239)=0,"",SUM(K238:K239)/B231)</f>
        <v>0.31428571428571428</v>
      </c>
      <c r="M248" s="94">
        <f>IF(K248=0,"",K248/B231)</f>
        <v>0.6</v>
      </c>
      <c r="N248" s="94">
        <f>IF(K239=0,"",M248-L248)</f>
        <v>0.2857142857142857</v>
      </c>
      <c r="O248" s="3"/>
      <c r="P248" s="29"/>
      <c r="Q248" s="22"/>
      <c r="R248" s="3"/>
      <c r="T248" s="104"/>
    </row>
    <row r="249" spans="1:20" ht="12.75" customHeight="1" x14ac:dyDescent="0.2">
      <c r="A249" s="28"/>
      <c r="B249" s="29"/>
      <c r="C249" s="29"/>
      <c r="D249" s="29"/>
      <c r="E249" s="29"/>
      <c r="F249" s="29"/>
      <c r="G249" s="29"/>
      <c r="H249" s="29"/>
      <c r="I249" s="29"/>
      <c r="J249" s="29"/>
      <c r="K249" s="191"/>
      <c r="L249" s="3"/>
      <c r="M249" s="3"/>
      <c r="N249" s="29"/>
      <c r="O249" s="3"/>
      <c r="P249" s="29"/>
      <c r="Q249" s="22"/>
      <c r="R249" s="3"/>
      <c r="S249" s="29"/>
      <c r="T249" s="37"/>
    </row>
    <row r="250" spans="1:20" ht="12.75" customHeight="1" x14ac:dyDescent="0.2">
      <c r="A250" s="28"/>
      <c r="B250" s="29"/>
      <c r="C250" s="29"/>
      <c r="D250" s="29"/>
      <c r="E250" s="29"/>
      <c r="F250" s="29"/>
      <c r="G250" s="29"/>
      <c r="H250" s="29"/>
      <c r="I250" s="29"/>
      <c r="J250" s="29"/>
      <c r="K250" s="191"/>
      <c r="L250" s="3"/>
      <c r="M250" s="3"/>
      <c r="N250" s="29"/>
      <c r="O250" s="3"/>
      <c r="P250" s="29"/>
      <c r="Q250" s="22"/>
      <c r="R250" s="3"/>
      <c r="S250" s="29"/>
      <c r="T250" s="37"/>
    </row>
    <row r="251" spans="1:20" s="255" customFormat="1" ht="26.25" customHeight="1" x14ac:dyDescent="0.4">
      <c r="A251" s="231"/>
      <c r="B251" s="298" t="s">
        <v>99</v>
      </c>
      <c r="C251" s="299"/>
      <c r="D251" s="299"/>
      <c r="E251" s="299"/>
      <c r="F251" s="299"/>
      <c r="G251" s="299"/>
      <c r="H251" s="299"/>
      <c r="I251" s="299"/>
      <c r="J251" s="299"/>
      <c r="K251" s="256" t="s">
        <v>73</v>
      </c>
      <c r="L251" s="3"/>
      <c r="M251" s="3"/>
      <c r="N251" s="29"/>
      <c r="O251" s="3"/>
      <c r="P251" s="29"/>
      <c r="Q251" s="29"/>
      <c r="R251" s="29"/>
    </row>
    <row r="252" spans="1:20" ht="20.25" customHeight="1" x14ac:dyDescent="0.2">
      <c r="A252" s="319" t="s">
        <v>10</v>
      </c>
      <c r="B252" s="301" t="s">
        <v>100</v>
      </c>
      <c r="C252" s="302"/>
      <c r="D252" s="302"/>
      <c r="E252" s="302"/>
      <c r="F252" s="302"/>
      <c r="G252" s="302"/>
      <c r="H252" s="302"/>
      <c r="I252" s="302"/>
      <c r="J252" s="303"/>
      <c r="K252" s="304" t="s">
        <v>11</v>
      </c>
      <c r="L252" s="296" t="s">
        <v>3</v>
      </c>
      <c r="M252" s="296" t="s">
        <v>4</v>
      </c>
      <c r="N252" s="306" t="s">
        <v>5</v>
      </c>
      <c r="O252" s="296" t="s">
        <v>6</v>
      </c>
      <c r="P252" s="294" t="s">
        <v>7</v>
      </c>
      <c r="Q252" s="294" t="s">
        <v>8</v>
      </c>
      <c r="R252" s="296" t="s">
        <v>101</v>
      </c>
    </row>
    <row r="253" spans="1:20" ht="15.75" customHeight="1" x14ac:dyDescent="0.25">
      <c r="A253" s="320"/>
      <c r="B253" s="58" t="s">
        <v>102</v>
      </c>
      <c r="C253" s="58" t="s">
        <v>103</v>
      </c>
      <c r="D253" s="58" t="s">
        <v>104</v>
      </c>
      <c r="E253" s="58" t="s">
        <v>105</v>
      </c>
      <c r="F253" s="58" t="s">
        <v>106</v>
      </c>
      <c r="G253" s="58" t="s">
        <v>107</v>
      </c>
      <c r="H253" s="58" t="s">
        <v>108</v>
      </c>
      <c r="I253" s="58" t="s">
        <v>109</v>
      </c>
      <c r="J253" s="58" t="s">
        <v>110</v>
      </c>
      <c r="K253" s="305"/>
      <c r="L253" s="295"/>
      <c r="M253" s="295"/>
      <c r="N253" s="295"/>
      <c r="O253" s="295"/>
      <c r="P253" s="295"/>
      <c r="Q253" s="295"/>
      <c r="R253" s="295"/>
      <c r="T253" s="104"/>
    </row>
    <row r="254" spans="1:20" ht="15.75" customHeight="1" x14ac:dyDescent="0.25">
      <c r="A254" s="58">
        <v>1101</v>
      </c>
      <c r="B254" s="154">
        <v>78</v>
      </c>
      <c r="C254" s="154"/>
      <c r="D254" s="154"/>
      <c r="E254" s="154"/>
      <c r="F254" s="154"/>
      <c r="G254" s="154"/>
      <c r="H254" s="154"/>
      <c r="I254" s="154"/>
      <c r="J254" s="154"/>
      <c r="K254" s="144"/>
      <c r="L254" s="234"/>
      <c r="M254" s="235"/>
      <c r="N254" s="236"/>
      <c r="O254" s="243"/>
      <c r="P254" s="63">
        <f>B254</f>
        <v>78</v>
      </c>
      <c r="Q254" s="244"/>
      <c r="R254" s="243"/>
      <c r="T254" s="104"/>
    </row>
    <row r="255" spans="1:20" ht="15.75" customHeight="1" x14ac:dyDescent="0.25">
      <c r="A255" s="58">
        <v>1102</v>
      </c>
      <c r="B255" s="154"/>
      <c r="C255" s="154">
        <v>69</v>
      </c>
      <c r="D255" s="154"/>
      <c r="E255" s="154"/>
      <c r="F255" s="154"/>
      <c r="G255" s="154"/>
      <c r="H255" s="154"/>
      <c r="I255" s="154"/>
      <c r="J255" s="154"/>
      <c r="K255" s="144"/>
      <c r="L255" s="237"/>
      <c r="M255" s="129"/>
      <c r="N255" s="238"/>
      <c r="O255" s="67">
        <f>IF(C255=0,"",C255/B254)</f>
        <v>0.88461538461538458</v>
      </c>
      <c r="P255" s="68">
        <v>69</v>
      </c>
      <c r="Q255" s="245">
        <f t="shared" ref="Q255:Q262" si="23">IF(P255=0,"",P255/P254)</f>
        <v>0.88461538461538458</v>
      </c>
      <c r="R255" s="245">
        <f t="shared" ref="R255:R262" si="24">IF(P255=0,"",100%-Q255)</f>
        <v>0.11538461538461542</v>
      </c>
      <c r="T255" s="104"/>
    </row>
    <row r="256" spans="1:20" ht="15.75" customHeight="1" x14ac:dyDescent="0.25">
      <c r="A256" s="58">
        <v>1201</v>
      </c>
      <c r="B256" s="154"/>
      <c r="C256" s="154"/>
      <c r="D256" s="154">
        <v>55</v>
      </c>
      <c r="E256" s="154"/>
      <c r="F256" s="154"/>
      <c r="G256" s="154"/>
      <c r="H256" s="154"/>
      <c r="I256" s="154"/>
      <c r="J256" s="154"/>
      <c r="K256" s="144"/>
      <c r="L256" s="237"/>
      <c r="M256" s="129"/>
      <c r="N256" s="238"/>
      <c r="O256" s="67">
        <f>IF(D256=0,"",D256/C255)</f>
        <v>0.79710144927536231</v>
      </c>
      <c r="P256" s="68">
        <v>62</v>
      </c>
      <c r="Q256" s="245">
        <f t="shared" si="23"/>
        <v>0.89855072463768115</v>
      </c>
      <c r="R256" s="245">
        <f t="shared" si="24"/>
        <v>0.10144927536231885</v>
      </c>
      <c r="T256" s="70">
        <f>P256/P254</f>
        <v>0.79487179487179482</v>
      </c>
    </row>
    <row r="257" spans="1:20" ht="15.75" customHeight="1" x14ac:dyDescent="0.25">
      <c r="A257" s="58">
        <v>1202</v>
      </c>
      <c r="B257" s="154"/>
      <c r="C257" s="154"/>
      <c r="D257" s="154"/>
      <c r="E257" s="154">
        <v>49</v>
      </c>
      <c r="F257" s="154"/>
      <c r="G257" s="154"/>
      <c r="H257" s="154"/>
      <c r="I257" s="154"/>
      <c r="J257" s="154"/>
      <c r="K257" s="144"/>
      <c r="L257" s="237"/>
      <c r="M257" s="129"/>
      <c r="N257" s="238"/>
      <c r="O257" s="67">
        <f>IF(E257=0,"",E257/D256)</f>
        <v>0.89090909090909087</v>
      </c>
      <c r="P257" s="68">
        <v>60</v>
      </c>
      <c r="Q257" s="245">
        <f t="shared" si="23"/>
        <v>0.967741935483871</v>
      </c>
      <c r="R257" s="245">
        <f t="shared" si="24"/>
        <v>3.2258064516129004E-2</v>
      </c>
      <c r="T257" s="104"/>
    </row>
    <row r="258" spans="1:20" ht="15.75" customHeight="1" x14ac:dyDescent="0.25">
      <c r="A258" s="58">
        <v>1301</v>
      </c>
      <c r="B258" s="154"/>
      <c r="C258" s="154"/>
      <c r="D258" s="154"/>
      <c r="E258" s="154"/>
      <c r="F258" s="154">
        <v>42</v>
      </c>
      <c r="G258" s="154"/>
      <c r="H258" s="154"/>
      <c r="I258" s="154"/>
      <c r="J258" s="154"/>
      <c r="K258" s="144"/>
      <c r="L258" s="237"/>
      <c r="M258" s="129"/>
      <c r="N258" s="238"/>
      <c r="O258" s="67">
        <f>IF(F258=0,"",F258/E257)</f>
        <v>0.8571428571428571</v>
      </c>
      <c r="P258" s="68">
        <v>58</v>
      </c>
      <c r="Q258" s="245">
        <f t="shared" si="23"/>
        <v>0.96666666666666667</v>
      </c>
      <c r="R258" s="245">
        <f t="shared" si="24"/>
        <v>3.3333333333333326E-2</v>
      </c>
      <c r="T258" s="104"/>
    </row>
    <row r="259" spans="1:20" ht="15.75" customHeight="1" x14ac:dyDescent="0.25">
      <c r="A259" s="58">
        <v>1302</v>
      </c>
      <c r="B259" s="154"/>
      <c r="C259" s="154"/>
      <c r="D259" s="154"/>
      <c r="E259" s="154"/>
      <c r="F259" s="154"/>
      <c r="G259" s="154">
        <v>35</v>
      </c>
      <c r="H259" s="154"/>
      <c r="I259" s="154"/>
      <c r="J259" s="154"/>
      <c r="K259" s="144"/>
      <c r="L259" s="237"/>
      <c r="M259" s="129"/>
      <c r="N259" s="238"/>
      <c r="O259" s="67">
        <f>IF(G259=0,"",G259/F258)</f>
        <v>0.83333333333333337</v>
      </c>
      <c r="P259" s="68">
        <v>54</v>
      </c>
      <c r="Q259" s="245">
        <f t="shared" si="23"/>
        <v>0.93103448275862066</v>
      </c>
      <c r="R259" s="245">
        <f t="shared" si="24"/>
        <v>6.8965517241379337E-2</v>
      </c>
      <c r="T259" s="104"/>
    </row>
    <row r="260" spans="1:20" ht="15.75" customHeight="1" x14ac:dyDescent="0.25">
      <c r="A260" s="58">
        <v>1401</v>
      </c>
      <c r="B260" s="154"/>
      <c r="C260" s="154"/>
      <c r="D260" s="154"/>
      <c r="E260" s="154"/>
      <c r="F260" s="154"/>
      <c r="G260" s="154"/>
      <c r="H260" s="154">
        <v>35</v>
      </c>
      <c r="I260" s="154"/>
      <c r="J260" s="154"/>
      <c r="K260" s="144"/>
      <c r="L260" s="237"/>
      <c r="M260" s="129"/>
      <c r="N260" s="238"/>
      <c r="O260" s="67">
        <f>IF(H260=0,"",H260/G259)</f>
        <v>1</v>
      </c>
      <c r="P260" s="68">
        <v>53</v>
      </c>
      <c r="Q260" s="245">
        <f t="shared" si="23"/>
        <v>0.98148148148148151</v>
      </c>
      <c r="R260" s="245">
        <f t="shared" si="24"/>
        <v>1.851851851851849E-2</v>
      </c>
      <c r="T260" s="104"/>
    </row>
    <row r="261" spans="1:20" ht="15.75" customHeight="1" x14ac:dyDescent="0.25">
      <c r="A261" s="58">
        <v>1402</v>
      </c>
      <c r="B261" s="154"/>
      <c r="C261" s="154"/>
      <c r="D261" s="154"/>
      <c r="E261" s="154"/>
      <c r="F261" s="154"/>
      <c r="G261" s="154"/>
      <c r="H261" s="154"/>
      <c r="I261" s="154">
        <v>34</v>
      </c>
      <c r="J261" s="154"/>
      <c r="K261" s="144"/>
      <c r="L261" s="237"/>
      <c r="M261" s="129"/>
      <c r="N261" s="238"/>
      <c r="O261" s="67">
        <f>IF(I261=0,"",I261/H260)</f>
        <v>0.97142857142857142</v>
      </c>
      <c r="P261" s="68">
        <v>49</v>
      </c>
      <c r="Q261" s="245">
        <f t="shared" si="23"/>
        <v>0.92452830188679247</v>
      </c>
      <c r="R261" s="245">
        <f t="shared" si="24"/>
        <v>7.547169811320753E-2</v>
      </c>
      <c r="T261" s="104"/>
    </row>
    <row r="262" spans="1:20" ht="15.75" customHeight="1" x14ac:dyDescent="0.25">
      <c r="A262" s="58">
        <v>1501</v>
      </c>
      <c r="B262" s="154"/>
      <c r="C262" s="154"/>
      <c r="D262" s="154"/>
      <c r="E262" s="154"/>
      <c r="F262" s="154"/>
      <c r="G262" s="154"/>
      <c r="H262" s="154"/>
      <c r="I262" s="154"/>
      <c r="J262" s="154">
        <v>34</v>
      </c>
      <c r="K262" s="144">
        <v>9</v>
      </c>
      <c r="L262" s="237"/>
      <c r="M262" s="129"/>
      <c r="N262" s="238"/>
      <c r="O262" s="71">
        <f>IF(J262=0,"",J262/I261)</f>
        <v>1</v>
      </c>
      <c r="P262" s="68">
        <v>48</v>
      </c>
      <c r="Q262" s="71">
        <f t="shared" si="23"/>
        <v>0.97959183673469385</v>
      </c>
      <c r="R262" s="71">
        <f t="shared" si="24"/>
        <v>2.0408163265306145E-2</v>
      </c>
      <c r="T262" s="104"/>
    </row>
    <row r="263" spans="1:20" ht="15.75" customHeight="1" x14ac:dyDescent="0.25">
      <c r="A263" s="58">
        <v>1502</v>
      </c>
      <c r="B263" s="154"/>
      <c r="C263" s="154"/>
      <c r="D263" s="154"/>
      <c r="E263" s="154"/>
      <c r="F263" s="154"/>
      <c r="G263" s="154"/>
      <c r="H263" s="154"/>
      <c r="I263" s="154"/>
      <c r="J263" s="154">
        <v>26</v>
      </c>
      <c r="K263" s="144">
        <v>10</v>
      </c>
      <c r="L263" s="237"/>
      <c r="M263" s="129"/>
      <c r="N263" s="239"/>
      <c r="O263" s="129"/>
      <c r="P263" s="68">
        <v>35</v>
      </c>
      <c r="Q263" s="129"/>
      <c r="R263" s="246"/>
      <c r="T263" s="104"/>
    </row>
    <row r="264" spans="1:20" ht="15.75" customHeight="1" x14ac:dyDescent="0.25">
      <c r="A264" s="58">
        <v>1601</v>
      </c>
      <c r="B264" s="154"/>
      <c r="C264" s="154"/>
      <c r="D264" s="154"/>
      <c r="E264" s="154"/>
      <c r="F264" s="154"/>
      <c r="G264" s="154"/>
      <c r="H264" s="154"/>
      <c r="I264" s="154"/>
      <c r="J264" s="154">
        <v>19</v>
      </c>
      <c r="K264" s="144">
        <v>14</v>
      </c>
      <c r="L264" s="237"/>
      <c r="M264" s="129"/>
      <c r="N264" s="239"/>
      <c r="O264" s="247"/>
      <c r="P264" s="109">
        <v>23</v>
      </c>
      <c r="Q264" s="248"/>
      <c r="R264" s="247"/>
      <c r="T264" s="104"/>
    </row>
    <row r="265" spans="1:20" ht="15.75" customHeight="1" x14ac:dyDescent="0.25">
      <c r="A265" s="58">
        <v>1602</v>
      </c>
      <c r="B265" s="154"/>
      <c r="C265" s="154"/>
      <c r="D265" s="154"/>
      <c r="E265" s="154"/>
      <c r="F265" s="154"/>
      <c r="G265" s="154"/>
      <c r="H265" s="154"/>
      <c r="I265" s="154"/>
      <c r="J265" s="154">
        <v>7</v>
      </c>
      <c r="K265" s="144">
        <v>2</v>
      </c>
      <c r="L265" s="237"/>
      <c r="M265" s="129"/>
      <c r="N265" s="239"/>
      <c r="O265" s="247"/>
      <c r="P265" s="109">
        <v>10</v>
      </c>
      <c r="Q265" s="248"/>
      <c r="R265" s="247"/>
      <c r="T265" s="104"/>
    </row>
    <row r="266" spans="1:20" ht="15.75" customHeight="1" x14ac:dyDescent="0.25">
      <c r="A266" s="58">
        <v>1701</v>
      </c>
      <c r="B266" s="154"/>
      <c r="C266" s="154"/>
      <c r="D266" s="154"/>
      <c r="E266" s="154"/>
      <c r="F266" s="154"/>
      <c r="G266" s="154"/>
      <c r="H266" s="154"/>
      <c r="I266" s="154"/>
      <c r="J266" s="154">
        <v>2</v>
      </c>
      <c r="K266" s="144">
        <v>3</v>
      </c>
      <c r="L266" s="237"/>
      <c r="M266" s="129"/>
      <c r="N266" s="239"/>
      <c r="O266" s="247"/>
      <c r="P266" s="109">
        <v>4</v>
      </c>
      <c r="Q266" s="248"/>
      <c r="R266" s="247"/>
      <c r="T266" s="104"/>
    </row>
    <row r="267" spans="1:20" ht="15.75" customHeight="1" x14ac:dyDescent="0.25">
      <c r="A267" s="58">
        <v>1702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44"/>
      <c r="L267" s="237"/>
      <c r="M267" s="129"/>
      <c r="N267" s="239"/>
      <c r="O267" s="129"/>
      <c r="P267" s="239"/>
      <c r="Q267" s="124"/>
      <c r="R267" s="247"/>
      <c r="T267" s="104"/>
    </row>
    <row r="268" spans="1:20" ht="15.75" customHeight="1" x14ac:dyDescent="0.25">
      <c r="A268" s="58">
        <v>1801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44"/>
      <c r="L268" s="237"/>
      <c r="M268" s="129"/>
      <c r="N268" s="239"/>
      <c r="O268" s="197" t="s">
        <v>83</v>
      </c>
      <c r="P268" s="82">
        <v>38</v>
      </c>
      <c r="Q268" s="111">
        <f>K271</f>
        <v>38</v>
      </c>
      <c r="R268" s="199" t="s">
        <v>11</v>
      </c>
      <c r="T268" s="104"/>
    </row>
    <row r="269" spans="1:20" ht="15.75" customHeight="1" x14ac:dyDescent="0.25">
      <c r="A269" s="58">
        <v>1802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44"/>
      <c r="L269" s="237"/>
      <c r="M269" s="129"/>
      <c r="N269" s="239"/>
      <c r="O269" s="198" t="s">
        <v>85</v>
      </c>
      <c r="P269" s="86">
        <f>IF(P268/B254=0,"",P268/B254)</f>
        <v>0.48717948717948717</v>
      </c>
      <c r="Q269" s="112">
        <f>IF(P268/Q268=0,"",P268/Q268)</f>
        <v>1</v>
      </c>
      <c r="R269" s="200" t="s">
        <v>86</v>
      </c>
      <c r="T269" s="104"/>
    </row>
    <row r="270" spans="1:20" ht="15.75" customHeight="1" x14ac:dyDescent="0.25">
      <c r="A270" s="58">
        <v>1901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44"/>
      <c r="L270" s="240"/>
      <c r="M270" s="241"/>
      <c r="N270" s="242"/>
      <c r="O270" s="90"/>
      <c r="P270" s="91"/>
      <c r="Q270" s="91"/>
      <c r="R270" s="113"/>
      <c r="T270" s="104"/>
    </row>
    <row r="271" spans="1:20" ht="18" customHeight="1" x14ac:dyDescent="0.25">
      <c r="A271" s="28"/>
      <c r="B271" s="297" t="s">
        <v>111</v>
      </c>
      <c r="C271" s="297"/>
      <c r="D271" s="297"/>
      <c r="E271" s="297"/>
      <c r="F271" s="297"/>
      <c r="G271" s="297"/>
      <c r="H271" s="297"/>
      <c r="I271" s="297"/>
      <c r="J271" s="297"/>
      <c r="K271" s="93">
        <f>SUM(K254:K267)</f>
        <v>38</v>
      </c>
      <c r="L271" s="94">
        <f>IF(SUM(K261:K262)=0,"",SUM(K261:K262)/B254)</f>
        <v>0.11538461538461539</v>
      </c>
      <c r="M271" s="94">
        <f>IF(K271=0,"",K271/B254)</f>
        <v>0.48717948717948717</v>
      </c>
      <c r="N271" s="94">
        <f>IF(K262=0,"",M271-L271)</f>
        <v>0.37179487179487181</v>
      </c>
      <c r="O271" s="3"/>
      <c r="P271" s="29"/>
      <c r="Q271" s="22"/>
      <c r="R271" s="3"/>
      <c r="T271" s="104"/>
    </row>
    <row r="272" spans="1:20" ht="12.75" customHeight="1" x14ac:dyDescent="0.2">
      <c r="A272" s="28"/>
      <c r="B272" s="29"/>
      <c r="C272" s="29"/>
      <c r="D272" s="29"/>
      <c r="E272" s="29"/>
      <c r="F272" s="29"/>
      <c r="G272" s="29"/>
      <c r="H272" s="29"/>
      <c r="I272" s="29"/>
      <c r="J272" s="29"/>
      <c r="K272" s="191"/>
      <c r="L272" s="3"/>
      <c r="M272" s="3"/>
      <c r="N272" s="29"/>
      <c r="O272" s="3"/>
      <c r="P272" s="29"/>
      <c r="Q272" s="22"/>
      <c r="R272" s="3"/>
      <c r="S272" s="29"/>
      <c r="T272" s="22"/>
    </row>
    <row r="273" spans="1:20" ht="12.75" customHeight="1" x14ac:dyDescent="0.2">
      <c r="A273" s="28"/>
      <c r="B273" s="29"/>
      <c r="C273" s="29"/>
      <c r="D273" s="29"/>
      <c r="E273" s="29"/>
      <c r="F273" s="29"/>
      <c r="G273" s="29"/>
      <c r="H273" s="29"/>
      <c r="I273" s="29"/>
      <c r="J273" s="29"/>
      <c r="K273" s="191"/>
      <c r="L273" s="3"/>
      <c r="M273" s="3"/>
      <c r="N273" s="29"/>
      <c r="O273" s="3"/>
      <c r="P273" s="29"/>
      <c r="Q273" s="22"/>
      <c r="R273" s="3"/>
      <c r="S273" s="29"/>
      <c r="T273" s="22"/>
    </row>
    <row r="274" spans="1:20" s="255" customFormat="1" ht="26.25" customHeight="1" x14ac:dyDescent="0.4">
      <c r="A274" s="231"/>
      <c r="B274" s="298" t="s">
        <v>99</v>
      </c>
      <c r="C274" s="299"/>
      <c r="D274" s="299"/>
      <c r="E274" s="299"/>
      <c r="F274" s="299"/>
      <c r="G274" s="299"/>
      <c r="H274" s="299"/>
      <c r="I274" s="299"/>
      <c r="J274" s="299"/>
      <c r="K274" s="256" t="s">
        <v>76</v>
      </c>
      <c r="L274" s="3"/>
      <c r="M274" s="3"/>
      <c r="N274" s="29"/>
      <c r="O274" s="3"/>
      <c r="P274" s="29"/>
      <c r="Q274" s="29"/>
      <c r="R274" s="29"/>
    </row>
    <row r="275" spans="1:20" ht="20.25" customHeight="1" x14ac:dyDescent="0.2">
      <c r="A275" s="319" t="s">
        <v>10</v>
      </c>
      <c r="B275" s="301" t="s">
        <v>100</v>
      </c>
      <c r="C275" s="302"/>
      <c r="D275" s="302"/>
      <c r="E275" s="302"/>
      <c r="F275" s="302"/>
      <c r="G275" s="302"/>
      <c r="H275" s="302"/>
      <c r="I275" s="302"/>
      <c r="J275" s="303"/>
      <c r="K275" s="304" t="s">
        <v>11</v>
      </c>
      <c r="L275" s="296" t="s">
        <v>3</v>
      </c>
      <c r="M275" s="296" t="s">
        <v>4</v>
      </c>
      <c r="N275" s="306" t="s">
        <v>5</v>
      </c>
      <c r="O275" s="296" t="s">
        <v>6</v>
      </c>
      <c r="P275" s="294" t="s">
        <v>7</v>
      </c>
      <c r="Q275" s="294" t="s">
        <v>8</v>
      </c>
      <c r="R275" s="296" t="s">
        <v>101</v>
      </c>
    </row>
    <row r="276" spans="1:20" ht="15.75" customHeight="1" x14ac:dyDescent="0.25">
      <c r="A276" s="320"/>
      <c r="B276" s="58" t="s">
        <v>102</v>
      </c>
      <c r="C276" s="58" t="s">
        <v>103</v>
      </c>
      <c r="D276" s="58" t="s">
        <v>104</v>
      </c>
      <c r="E276" s="58" t="s">
        <v>105</v>
      </c>
      <c r="F276" s="58" t="s">
        <v>106</v>
      </c>
      <c r="G276" s="58" t="s">
        <v>107</v>
      </c>
      <c r="H276" s="58" t="s">
        <v>108</v>
      </c>
      <c r="I276" s="58" t="s">
        <v>109</v>
      </c>
      <c r="J276" s="58" t="s">
        <v>110</v>
      </c>
      <c r="K276" s="305"/>
      <c r="L276" s="295"/>
      <c r="M276" s="295"/>
      <c r="N276" s="295"/>
      <c r="O276" s="295"/>
      <c r="P276" s="295"/>
      <c r="Q276" s="295"/>
      <c r="R276" s="295"/>
      <c r="T276" s="104"/>
    </row>
    <row r="277" spans="1:20" ht="15.75" customHeight="1" x14ac:dyDescent="0.25">
      <c r="A277" s="58">
        <v>1102</v>
      </c>
      <c r="B277" s="154">
        <v>64</v>
      </c>
      <c r="C277" s="154"/>
      <c r="D277" s="154"/>
      <c r="E277" s="154"/>
      <c r="F277" s="154"/>
      <c r="G277" s="154"/>
      <c r="H277" s="154"/>
      <c r="I277" s="154"/>
      <c r="J277" s="154"/>
      <c r="K277" s="144"/>
      <c r="L277" s="234"/>
      <c r="M277" s="235"/>
      <c r="N277" s="236"/>
      <c r="O277" s="243"/>
      <c r="P277" s="63">
        <f>B277</f>
        <v>64</v>
      </c>
      <c r="Q277" s="244"/>
      <c r="R277" s="243"/>
      <c r="T277" s="104"/>
    </row>
    <row r="278" spans="1:20" ht="15.75" customHeight="1" x14ac:dyDescent="0.25">
      <c r="A278" s="58">
        <v>1201</v>
      </c>
      <c r="B278" s="154"/>
      <c r="C278" s="154">
        <v>60</v>
      </c>
      <c r="D278" s="154"/>
      <c r="E278" s="154"/>
      <c r="F278" s="154"/>
      <c r="G278" s="154"/>
      <c r="H278" s="154"/>
      <c r="I278" s="154"/>
      <c r="J278" s="154"/>
      <c r="K278" s="144"/>
      <c r="L278" s="237"/>
      <c r="M278" s="129"/>
      <c r="N278" s="238"/>
      <c r="O278" s="67">
        <f>IF(C278=0,"",C278/B277)</f>
        <v>0.9375</v>
      </c>
      <c r="P278" s="68">
        <v>60</v>
      </c>
      <c r="Q278" s="245">
        <f t="shared" ref="Q278:Q285" si="25">IF(P278=0,"",P278/P277)</f>
        <v>0.9375</v>
      </c>
      <c r="R278" s="245">
        <f t="shared" ref="R278:R285" si="26">IF(P278=0,"",100%-Q278)</f>
        <v>6.25E-2</v>
      </c>
      <c r="T278" s="104"/>
    </row>
    <row r="279" spans="1:20" ht="15.75" customHeight="1" x14ac:dyDescent="0.25">
      <c r="A279" s="58">
        <v>1202</v>
      </c>
      <c r="B279" s="154"/>
      <c r="C279" s="154"/>
      <c r="D279" s="154">
        <v>49</v>
      </c>
      <c r="E279" s="154"/>
      <c r="F279" s="154"/>
      <c r="G279" s="154"/>
      <c r="H279" s="154"/>
      <c r="I279" s="154"/>
      <c r="J279" s="154"/>
      <c r="K279" s="144"/>
      <c r="L279" s="237"/>
      <c r="M279" s="129"/>
      <c r="N279" s="238"/>
      <c r="O279" s="67">
        <f>IF(D279=0,"",D279/C278)</f>
        <v>0.81666666666666665</v>
      </c>
      <c r="P279" s="68">
        <v>56</v>
      </c>
      <c r="Q279" s="245">
        <f t="shared" si="25"/>
        <v>0.93333333333333335</v>
      </c>
      <c r="R279" s="245">
        <f t="shared" si="26"/>
        <v>6.6666666666666652E-2</v>
      </c>
      <c r="T279" s="70">
        <f>P279/P277</f>
        <v>0.875</v>
      </c>
    </row>
    <row r="280" spans="1:20" ht="15.75" customHeight="1" x14ac:dyDescent="0.25">
      <c r="A280" s="58">
        <v>1301</v>
      </c>
      <c r="B280" s="154"/>
      <c r="C280" s="154"/>
      <c r="D280" s="154"/>
      <c r="E280" s="154">
        <v>44</v>
      </c>
      <c r="F280" s="154"/>
      <c r="G280" s="154"/>
      <c r="H280" s="154"/>
      <c r="I280" s="154"/>
      <c r="J280" s="154"/>
      <c r="K280" s="144"/>
      <c r="L280" s="237"/>
      <c r="M280" s="129"/>
      <c r="N280" s="238"/>
      <c r="O280" s="67">
        <f>IF(E280=0,"",E280/D279)</f>
        <v>0.89795918367346939</v>
      </c>
      <c r="P280" s="68">
        <v>56</v>
      </c>
      <c r="Q280" s="245">
        <f t="shared" si="25"/>
        <v>1</v>
      </c>
      <c r="R280" s="245">
        <f t="shared" si="26"/>
        <v>0</v>
      </c>
      <c r="T280" s="104"/>
    </row>
    <row r="281" spans="1:20" ht="15.75" customHeight="1" x14ac:dyDescent="0.25">
      <c r="A281" s="58">
        <v>1302</v>
      </c>
      <c r="B281" s="154"/>
      <c r="C281" s="154"/>
      <c r="D281" s="154"/>
      <c r="E281" s="154"/>
      <c r="F281" s="154">
        <v>40</v>
      </c>
      <c r="G281" s="154"/>
      <c r="H281" s="154"/>
      <c r="I281" s="154"/>
      <c r="J281" s="154"/>
      <c r="K281" s="144"/>
      <c r="L281" s="237"/>
      <c r="M281" s="129"/>
      <c r="N281" s="238"/>
      <c r="O281" s="67">
        <f>IF(F281=0,"",F281/E280)</f>
        <v>0.90909090909090906</v>
      </c>
      <c r="P281" s="68">
        <v>53</v>
      </c>
      <c r="Q281" s="245">
        <f t="shared" si="25"/>
        <v>0.9464285714285714</v>
      </c>
      <c r="R281" s="245">
        <f t="shared" si="26"/>
        <v>5.3571428571428603E-2</v>
      </c>
      <c r="T281" s="104"/>
    </row>
    <row r="282" spans="1:20" ht="15.75" customHeight="1" x14ac:dyDescent="0.25">
      <c r="A282" s="58">
        <v>1401</v>
      </c>
      <c r="B282" s="154"/>
      <c r="C282" s="154"/>
      <c r="D282" s="154"/>
      <c r="E282" s="154"/>
      <c r="F282" s="154"/>
      <c r="G282" s="154">
        <v>34</v>
      </c>
      <c r="H282" s="154"/>
      <c r="I282" s="154"/>
      <c r="J282" s="154"/>
      <c r="K282" s="144"/>
      <c r="L282" s="237"/>
      <c r="M282" s="129"/>
      <c r="N282" s="238"/>
      <c r="O282" s="67">
        <f>IF(G282=0,"",G282/F281)</f>
        <v>0.85</v>
      </c>
      <c r="P282" s="68">
        <v>51</v>
      </c>
      <c r="Q282" s="245">
        <f t="shared" si="25"/>
        <v>0.96226415094339623</v>
      </c>
      <c r="R282" s="245">
        <f t="shared" si="26"/>
        <v>3.7735849056603765E-2</v>
      </c>
      <c r="T282" s="104"/>
    </row>
    <row r="283" spans="1:20" ht="15.75" customHeight="1" x14ac:dyDescent="0.25">
      <c r="A283" s="58">
        <v>1402</v>
      </c>
      <c r="B283" s="154"/>
      <c r="C283" s="154"/>
      <c r="D283" s="154"/>
      <c r="E283" s="154"/>
      <c r="F283" s="154"/>
      <c r="G283" s="154"/>
      <c r="H283" s="154">
        <v>30</v>
      </c>
      <c r="I283" s="154"/>
      <c r="J283" s="154"/>
      <c r="K283" s="144"/>
      <c r="L283" s="237"/>
      <c r="M283" s="129"/>
      <c r="N283" s="238"/>
      <c r="O283" s="67">
        <f>IF(H283=0,"",H283/G282)</f>
        <v>0.88235294117647056</v>
      </c>
      <c r="P283" s="68">
        <v>49</v>
      </c>
      <c r="Q283" s="245">
        <f t="shared" si="25"/>
        <v>0.96078431372549022</v>
      </c>
      <c r="R283" s="245">
        <f t="shared" si="26"/>
        <v>3.9215686274509776E-2</v>
      </c>
      <c r="T283" s="104"/>
    </row>
    <row r="284" spans="1:20" ht="15.75" customHeight="1" x14ac:dyDescent="0.25">
      <c r="A284" s="58">
        <v>1501</v>
      </c>
      <c r="B284" s="154"/>
      <c r="C284" s="154"/>
      <c r="D284" s="154"/>
      <c r="E284" s="154"/>
      <c r="F284" s="154"/>
      <c r="G284" s="154"/>
      <c r="H284" s="154"/>
      <c r="I284" s="154">
        <v>30</v>
      </c>
      <c r="J284" s="154"/>
      <c r="K284" s="144"/>
      <c r="L284" s="237"/>
      <c r="M284" s="129"/>
      <c r="N284" s="238"/>
      <c r="O284" s="67">
        <f>IF(I284=0,"",I284/H283)</f>
        <v>1</v>
      </c>
      <c r="P284" s="68">
        <v>48</v>
      </c>
      <c r="Q284" s="245">
        <f t="shared" si="25"/>
        <v>0.97959183673469385</v>
      </c>
      <c r="R284" s="245">
        <f t="shared" si="26"/>
        <v>2.0408163265306145E-2</v>
      </c>
      <c r="T284" s="104"/>
    </row>
    <row r="285" spans="1:20" ht="15.75" customHeight="1" x14ac:dyDescent="0.25">
      <c r="A285" s="58">
        <v>1502</v>
      </c>
      <c r="B285" s="154"/>
      <c r="C285" s="154"/>
      <c r="D285" s="154"/>
      <c r="E285" s="154"/>
      <c r="F285" s="154"/>
      <c r="G285" s="154"/>
      <c r="H285" s="154"/>
      <c r="I285" s="154"/>
      <c r="J285" s="154">
        <v>29</v>
      </c>
      <c r="K285" s="144">
        <v>7</v>
      </c>
      <c r="L285" s="237"/>
      <c r="M285" s="129"/>
      <c r="N285" s="238"/>
      <c r="O285" s="71">
        <f>IF(J285=0,"",J285/I284)</f>
        <v>0.96666666666666667</v>
      </c>
      <c r="P285" s="68">
        <v>48</v>
      </c>
      <c r="Q285" s="71">
        <f t="shared" si="25"/>
        <v>1</v>
      </c>
      <c r="R285" s="71">
        <f t="shared" si="26"/>
        <v>0</v>
      </c>
      <c r="T285" s="104"/>
    </row>
    <row r="286" spans="1:20" ht="15.75" customHeight="1" x14ac:dyDescent="0.25">
      <c r="A286" s="58">
        <v>1601</v>
      </c>
      <c r="B286" s="154"/>
      <c r="C286" s="154"/>
      <c r="D286" s="154"/>
      <c r="E286" s="154"/>
      <c r="F286" s="154"/>
      <c r="G286" s="154"/>
      <c r="H286" s="154"/>
      <c r="I286" s="154"/>
      <c r="J286" s="154">
        <v>36</v>
      </c>
      <c r="K286" s="144">
        <v>18</v>
      </c>
      <c r="L286" s="237"/>
      <c r="M286" s="129"/>
      <c r="N286" s="239"/>
      <c r="O286" s="129"/>
      <c r="P286" s="68">
        <v>38</v>
      </c>
      <c r="Q286" s="129"/>
      <c r="R286" s="246"/>
      <c r="T286" s="104"/>
    </row>
    <row r="287" spans="1:20" ht="15.75" customHeight="1" x14ac:dyDescent="0.25">
      <c r="A287" s="58">
        <v>1602</v>
      </c>
      <c r="B287" s="154"/>
      <c r="C287" s="154"/>
      <c r="D287" s="154"/>
      <c r="E287" s="154"/>
      <c r="F287" s="154"/>
      <c r="G287" s="154"/>
      <c r="H287" s="154"/>
      <c r="I287" s="154"/>
      <c r="J287" s="154">
        <v>11</v>
      </c>
      <c r="K287" s="144">
        <v>8</v>
      </c>
      <c r="L287" s="237"/>
      <c r="M287" s="129"/>
      <c r="N287" s="239"/>
      <c r="O287" s="247"/>
      <c r="P287" s="109">
        <v>20</v>
      </c>
      <c r="Q287" s="248"/>
      <c r="R287" s="247"/>
      <c r="T287" s="104"/>
    </row>
    <row r="288" spans="1:20" ht="15.75" customHeight="1" x14ac:dyDescent="0.25">
      <c r="A288" s="58">
        <v>1701</v>
      </c>
      <c r="B288" s="154"/>
      <c r="C288" s="154"/>
      <c r="D288" s="154"/>
      <c r="E288" s="154"/>
      <c r="F288" s="154"/>
      <c r="G288" s="154"/>
      <c r="H288" s="154"/>
      <c r="I288" s="154"/>
      <c r="J288" s="154">
        <v>3</v>
      </c>
      <c r="K288" s="144">
        <v>6</v>
      </c>
      <c r="L288" s="237"/>
      <c r="M288" s="129"/>
      <c r="N288" s="239"/>
      <c r="O288" s="247"/>
      <c r="P288" s="109">
        <v>10</v>
      </c>
      <c r="Q288" s="248"/>
      <c r="R288" s="247"/>
      <c r="T288" s="104"/>
    </row>
    <row r="289" spans="1:20" ht="15.75" customHeight="1" x14ac:dyDescent="0.25">
      <c r="A289" s="58">
        <v>1702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44">
        <v>3</v>
      </c>
      <c r="L289" s="237"/>
      <c r="M289" s="129"/>
      <c r="N289" s="239"/>
      <c r="O289" s="247"/>
      <c r="P289" s="109">
        <v>3</v>
      </c>
      <c r="Q289" s="248"/>
      <c r="R289" s="247"/>
      <c r="T289" s="104"/>
    </row>
    <row r="290" spans="1:20" ht="15.75" customHeight="1" x14ac:dyDescent="0.25">
      <c r="A290" s="58">
        <v>1801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44"/>
      <c r="L290" s="237"/>
      <c r="M290" s="129"/>
      <c r="N290" s="239"/>
      <c r="O290" s="129"/>
      <c r="P290" s="239"/>
      <c r="Q290" s="124"/>
      <c r="R290" s="247"/>
      <c r="T290" s="104"/>
    </row>
    <row r="291" spans="1:20" ht="15.75" customHeight="1" x14ac:dyDescent="0.25">
      <c r="A291" s="58">
        <v>1802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44"/>
      <c r="L291" s="237"/>
      <c r="M291" s="129"/>
      <c r="N291" s="239"/>
      <c r="O291" s="197" t="s">
        <v>83</v>
      </c>
      <c r="P291" s="82">
        <v>42</v>
      </c>
      <c r="Q291" s="111">
        <f>K294</f>
        <v>42</v>
      </c>
      <c r="R291" s="199" t="s">
        <v>11</v>
      </c>
      <c r="T291" s="104"/>
    </row>
    <row r="292" spans="1:20" ht="15.75" customHeight="1" x14ac:dyDescent="0.25">
      <c r="A292" s="58">
        <v>1901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44"/>
      <c r="L292" s="237"/>
      <c r="M292" s="129"/>
      <c r="N292" s="239"/>
      <c r="O292" s="198" t="s">
        <v>85</v>
      </c>
      <c r="P292" s="86">
        <f>IF(P291/B277=0,"",P291/B277)</f>
        <v>0.65625</v>
      </c>
      <c r="Q292" s="112">
        <f>IF(P291/Q291=0,"",P291/Q291)</f>
        <v>1</v>
      </c>
      <c r="R292" s="200" t="s">
        <v>86</v>
      </c>
      <c r="T292" s="104"/>
    </row>
    <row r="293" spans="1:20" ht="15.75" customHeight="1" x14ac:dyDescent="0.25">
      <c r="A293" s="58">
        <v>1902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44"/>
      <c r="L293" s="240"/>
      <c r="M293" s="241"/>
      <c r="N293" s="242"/>
      <c r="O293" s="90"/>
      <c r="P293" s="91"/>
      <c r="Q293" s="91"/>
      <c r="R293" s="113"/>
      <c r="T293" s="104"/>
    </row>
    <row r="294" spans="1:20" ht="18" customHeight="1" x14ac:dyDescent="0.25">
      <c r="A294" s="28"/>
      <c r="B294" s="297" t="s">
        <v>111</v>
      </c>
      <c r="C294" s="297"/>
      <c r="D294" s="297"/>
      <c r="E294" s="297"/>
      <c r="F294" s="297"/>
      <c r="G294" s="297"/>
      <c r="H294" s="297"/>
      <c r="I294" s="297"/>
      <c r="J294" s="297"/>
      <c r="K294" s="93">
        <f>SUM(K277:K290)</f>
        <v>42</v>
      </c>
      <c r="L294" s="94">
        <f>IF(SUM(K284:K285)=0,"",SUM(K284:K285)/B277)</f>
        <v>0.109375</v>
      </c>
      <c r="M294" s="94">
        <f>IF(K294=0,"",K294/B277)</f>
        <v>0.65625</v>
      </c>
      <c r="N294" s="94">
        <f>IF(K285=0,"",M294-L294)</f>
        <v>0.546875</v>
      </c>
      <c r="O294" s="3"/>
      <c r="P294" s="29"/>
      <c r="Q294" s="22"/>
      <c r="R294" s="3"/>
      <c r="T294" s="104"/>
    </row>
    <row r="295" spans="1:20" ht="12.75" customHeight="1" x14ac:dyDescent="0.2">
      <c r="L295" s="3"/>
      <c r="M295" s="3"/>
      <c r="O295" s="3"/>
    </row>
    <row r="296" spans="1:20" ht="12.75" customHeight="1" x14ac:dyDescent="0.2">
      <c r="L296" s="3"/>
      <c r="M296" s="3"/>
      <c r="O296" s="3"/>
    </row>
    <row r="297" spans="1:20" s="255" customFormat="1" ht="26.25" customHeight="1" x14ac:dyDescent="0.4">
      <c r="A297" s="231"/>
      <c r="B297" s="298" t="s">
        <v>99</v>
      </c>
      <c r="C297" s="299"/>
      <c r="D297" s="299"/>
      <c r="E297" s="299"/>
      <c r="F297" s="299"/>
      <c r="G297" s="299"/>
      <c r="H297" s="299"/>
      <c r="I297" s="299"/>
      <c r="J297" s="299"/>
      <c r="K297" s="256" t="s">
        <v>80</v>
      </c>
      <c r="L297" s="3"/>
      <c r="M297" s="3"/>
      <c r="N297" s="29"/>
      <c r="O297" s="3"/>
      <c r="P297" s="29"/>
      <c r="Q297" s="29"/>
      <c r="R297" s="29"/>
    </row>
    <row r="298" spans="1:20" ht="20.25" customHeight="1" x14ac:dyDescent="0.2">
      <c r="A298" s="319" t="s">
        <v>10</v>
      </c>
      <c r="B298" s="301" t="s">
        <v>100</v>
      </c>
      <c r="C298" s="302"/>
      <c r="D298" s="302"/>
      <c r="E298" s="302"/>
      <c r="F298" s="302"/>
      <c r="G298" s="302"/>
      <c r="H298" s="302"/>
      <c r="I298" s="302"/>
      <c r="J298" s="303"/>
      <c r="K298" s="304" t="s">
        <v>11</v>
      </c>
      <c r="L298" s="296" t="s">
        <v>3</v>
      </c>
      <c r="M298" s="296" t="s">
        <v>4</v>
      </c>
      <c r="N298" s="306" t="s">
        <v>5</v>
      </c>
      <c r="O298" s="296" t="s">
        <v>6</v>
      </c>
      <c r="P298" s="294" t="s">
        <v>7</v>
      </c>
      <c r="Q298" s="294" t="s">
        <v>8</v>
      </c>
      <c r="R298" s="296" t="s">
        <v>101</v>
      </c>
    </row>
    <row r="299" spans="1:20" ht="15.75" customHeight="1" x14ac:dyDescent="0.25">
      <c r="A299" s="320"/>
      <c r="B299" s="58" t="s">
        <v>102</v>
      </c>
      <c r="C299" s="58" t="s">
        <v>103</v>
      </c>
      <c r="D299" s="58" t="s">
        <v>104</v>
      </c>
      <c r="E299" s="58" t="s">
        <v>105</v>
      </c>
      <c r="F299" s="58" t="s">
        <v>106</v>
      </c>
      <c r="G299" s="58" t="s">
        <v>107</v>
      </c>
      <c r="H299" s="58" t="s">
        <v>108</v>
      </c>
      <c r="I299" s="58" t="s">
        <v>109</v>
      </c>
      <c r="J299" s="58" t="s">
        <v>110</v>
      </c>
      <c r="K299" s="305"/>
      <c r="L299" s="295"/>
      <c r="M299" s="295"/>
      <c r="N299" s="295"/>
      <c r="O299" s="295"/>
      <c r="P299" s="295"/>
      <c r="Q299" s="295"/>
      <c r="R299" s="295"/>
      <c r="T299" s="104"/>
    </row>
    <row r="300" spans="1:20" ht="15.75" customHeight="1" x14ac:dyDescent="0.25">
      <c r="A300" s="58">
        <v>1201</v>
      </c>
      <c r="B300" s="154">
        <v>81</v>
      </c>
      <c r="C300" s="154"/>
      <c r="D300" s="154"/>
      <c r="E300" s="154"/>
      <c r="F300" s="154"/>
      <c r="G300" s="154"/>
      <c r="H300" s="154"/>
      <c r="I300" s="154"/>
      <c r="J300" s="154"/>
      <c r="K300" s="144"/>
      <c r="L300" s="234"/>
      <c r="M300" s="235"/>
      <c r="N300" s="236"/>
      <c r="O300" s="243"/>
      <c r="P300" s="63">
        <f>B300</f>
        <v>81</v>
      </c>
      <c r="Q300" s="244"/>
      <c r="R300" s="243"/>
      <c r="T300" s="104"/>
    </row>
    <row r="301" spans="1:20" ht="15.75" customHeight="1" x14ac:dyDescent="0.25">
      <c r="A301" s="58">
        <v>1202</v>
      </c>
      <c r="B301" s="154"/>
      <c r="C301" s="154">
        <v>70</v>
      </c>
      <c r="D301" s="154"/>
      <c r="E301" s="154"/>
      <c r="F301" s="154"/>
      <c r="G301" s="154"/>
      <c r="H301" s="154"/>
      <c r="I301" s="154"/>
      <c r="J301" s="154"/>
      <c r="K301" s="144"/>
      <c r="L301" s="237"/>
      <c r="M301" s="129"/>
      <c r="N301" s="238"/>
      <c r="O301" s="67">
        <f>IF(C301=0,"",C301/B300)</f>
        <v>0.86419753086419748</v>
      </c>
      <c r="P301" s="68">
        <v>71</v>
      </c>
      <c r="Q301" s="245">
        <f t="shared" ref="Q301:Q308" si="27">IF(P301=0,"",P301/P300)</f>
        <v>0.87654320987654322</v>
      </c>
      <c r="R301" s="245">
        <f t="shared" ref="R301:R308" si="28">IF(P301=0,"",100%-Q301)</f>
        <v>0.12345679012345678</v>
      </c>
      <c r="T301" s="104"/>
    </row>
    <row r="302" spans="1:20" ht="15.75" customHeight="1" x14ac:dyDescent="0.25">
      <c r="A302" s="58">
        <v>1301</v>
      </c>
      <c r="B302" s="154"/>
      <c r="C302" s="154"/>
      <c r="D302" s="154">
        <v>58</v>
      </c>
      <c r="E302" s="154"/>
      <c r="F302" s="154"/>
      <c r="G302" s="154"/>
      <c r="H302" s="154"/>
      <c r="I302" s="154"/>
      <c r="J302" s="154"/>
      <c r="K302" s="144"/>
      <c r="L302" s="237"/>
      <c r="M302" s="129"/>
      <c r="N302" s="238"/>
      <c r="O302" s="67">
        <f>IF(D302=0,"",D302/C301)</f>
        <v>0.82857142857142863</v>
      </c>
      <c r="P302" s="68">
        <v>68</v>
      </c>
      <c r="Q302" s="245">
        <f t="shared" si="27"/>
        <v>0.95774647887323938</v>
      </c>
      <c r="R302" s="245">
        <f t="shared" si="28"/>
        <v>4.2253521126760618E-2</v>
      </c>
      <c r="T302" s="70">
        <f>P302/P300</f>
        <v>0.83950617283950613</v>
      </c>
    </row>
    <row r="303" spans="1:20" ht="15.75" customHeight="1" x14ac:dyDescent="0.25">
      <c r="A303" s="58">
        <v>1302</v>
      </c>
      <c r="B303" s="154"/>
      <c r="C303" s="154"/>
      <c r="D303" s="154"/>
      <c r="E303" s="154">
        <v>48</v>
      </c>
      <c r="F303" s="154"/>
      <c r="G303" s="154"/>
      <c r="H303" s="154"/>
      <c r="I303" s="154"/>
      <c r="J303" s="154"/>
      <c r="K303" s="144"/>
      <c r="L303" s="237"/>
      <c r="M303" s="129"/>
      <c r="N303" s="238"/>
      <c r="O303" s="67">
        <f>IF(E303=0,"",E303/D302)</f>
        <v>0.82758620689655171</v>
      </c>
      <c r="P303" s="68">
        <v>67</v>
      </c>
      <c r="Q303" s="245">
        <f t="shared" si="27"/>
        <v>0.98529411764705888</v>
      </c>
      <c r="R303" s="245">
        <f t="shared" si="28"/>
        <v>1.4705882352941124E-2</v>
      </c>
      <c r="T303" s="104"/>
    </row>
    <row r="304" spans="1:20" ht="15.75" customHeight="1" x14ac:dyDescent="0.25">
      <c r="A304" s="58">
        <v>1401</v>
      </c>
      <c r="B304" s="154"/>
      <c r="C304" s="154"/>
      <c r="D304" s="154"/>
      <c r="E304" s="154"/>
      <c r="F304" s="154">
        <v>42</v>
      </c>
      <c r="G304" s="154"/>
      <c r="H304" s="154"/>
      <c r="I304" s="154"/>
      <c r="J304" s="154"/>
      <c r="K304" s="144"/>
      <c r="L304" s="237"/>
      <c r="M304" s="129"/>
      <c r="N304" s="238"/>
      <c r="O304" s="67">
        <f>IF(F304=0,"",F304/E303)</f>
        <v>0.875</v>
      </c>
      <c r="P304" s="68">
        <v>56</v>
      </c>
      <c r="Q304" s="245">
        <f t="shared" si="27"/>
        <v>0.83582089552238803</v>
      </c>
      <c r="R304" s="245">
        <f t="shared" si="28"/>
        <v>0.16417910447761197</v>
      </c>
      <c r="T304" s="104"/>
    </row>
    <row r="305" spans="1:20" ht="15.75" customHeight="1" x14ac:dyDescent="0.25">
      <c r="A305" s="58">
        <v>1402</v>
      </c>
      <c r="B305" s="154"/>
      <c r="C305" s="154"/>
      <c r="D305" s="154"/>
      <c r="E305" s="154"/>
      <c r="F305" s="154"/>
      <c r="G305" s="154">
        <v>37</v>
      </c>
      <c r="H305" s="154"/>
      <c r="I305" s="154"/>
      <c r="J305" s="154"/>
      <c r="K305" s="144"/>
      <c r="L305" s="237"/>
      <c r="M305" s="129"/>
      <c r="N305" s="238"/>
      <c r="O305" s="67">
        <f>IF(G305=0,"",G305/F304)</f>
        <v>0.88095238095238093</v>
      </c>
      <c r="P305" s="68">
        <v>50</v>
      </c>
      <c r="Q305" s="245">
        <f t="shared" si="27"/>
        <v>0.8928571428571429</v>
      </c>
      <c r="R305" s="245">
        <f t="shared" si="28"/>
        <v>0.1071428571428571</v>
      </c>
      <c r="T305" s="104"/>
    </row>
    <row r="306" spans="1:20" ht="15.75" customHeight="1" x14ac:dyDescent="0.25">
      <c r="A306" s="58">
        <v>1501</v>
      </c>
      <c r="B306" s="154"/>
      <c r="C306" s="154"/>
      <c r="D306" s="154"/>
      <c r="E306" s="154"/>
      <c r="F306" s="154"/>
      <c r="G306" s="154"/>
      <c r="H306" s="154">
        <v>37</v>
      </c>
      <c r="I306" s="154"/>
      <c r="J306" s="154"/>
      <c r="K306" s="144"/>
      <c r="L306" s="237"/>
      <c r="M306" s="129"/>
      <c r="N306" s="238"/>
      <c r="O306" s="67">
        <f>IF(H306=0,"",H306/G305)</f>
        <v>1</v>
      </c>
      <c r="P306" s="68">
        <v>49</v>
      </c>
      <c r="Q306" s="245">
        <f t="shared" si="27"/>
        <v>0.98</v>
      </c>
      <c r="R306" s="245">
        <f t="shared" si="28"/>
        <v>2.0000000000000018E-2</v>
      </c>
      <c r="T306" s="104"/>
    </row>
    <row r="307" spans="1:20" ht="15.75" customHeight="1" x14ac:dyDescent="0.25">
      <c r="A307" s="58">
        <v>1502</v>
      </c>
      <c r="B307" s="154"/>
      <c r="C307" s="154"/>
      <c r="D307" s="154"/>
      <c r="E307" s="154"/>
      <c r="F307" s="154"/>
      <c r="G307" s="154"/>
      <c r="H307" s="154"/>
      <c r="I307" s="154">
        <v>33</v>
      </c>
      <c r="J307" s="154"/>
      <c r="K307" s="144"/>
      <c r="L307" s="237"/>
      <c r="M307" s="129"/>
      <c r="N307" s="238"/>
      <c r="O307" s="67">
        <f>IF(I307=0,"",I307/H306)</f>
        <v>0.89189189189189189</v>
      </c>
      <c r="P307" s="68">
        <v>49</v>
      </c>
      <c r="Q307" s="245">
        <f t="shared" si="27"/>
        <v>1</v>
      </c>
      <c r="R307" s="245">
        <f t="shared" si="28"/>
        <v>0</v>
      </c>
      <c r="T307" s="104"/>
    </row>
    <row r="308" spans="1:20" ht="15.75" customHeight="1" x14ac:dyDescent="0.25">
      <c r="A308" s="58">
        <v>1601</v>
      </c>
      <c r="B308" s="154"/>
      <c r="C308" s="154"/>
      <c r="D308" s="154"/>
      <c r="E308" s="154"/>
      <c r="F308" s="154"/>
      <c r="G308" s="154"/>
      <c r="H308" s="154"/>
      <c r="I308" s="154"/>
      <c r="J308" s="154">
        <v>33</v>
      </c>
      <c r="K308" s="144">
        <v>17</v>
      </c>
      <c r="L308" s="237"/>
      <c r="M308" s="129"/>
      <c r="N308" s="238"/>
      <c r="O308" s="71">
        <f>IF(J308=0,"",J308/I307)</f>
        <v>1</v>
      </c>
      <c r="P308" s="68">
        <v>49</v>
      </c>
      <c r="Q308" s="71">
        <f t="shared" si="27"/>
        <v>1</v>
      </c>
      <c r="R308" s="71">
        <f t="shared" si="28"/>
        <v>0</v>
      </c>
      <c r="T308" s="104"/>
    </row>
    <row r="309" spans="1:20" ht="15.75" customHeight="1" x14ac:dyDescent="0.25">
      <c r="A309" s="58">
        <v>1602</v>
      </c>
      <c r="B309" s="154"/>
      <c r="C309" s="154"/>
      <c r="D309" s="154"/>
      <c r="E309" s="154"/>
      <c r="F309" s="154"/>
      <c r="G309" s="154"/>
      <c r="H309" s="154"/>
      <c r="I309" s="154"/>
      <c r="J309" s="154">
        <v>25</v>
      </c>
      <c r="K309" s="144">
        <v>14</v>
      </c>
      <c r="L309" s="237"/>
      <c r="M309" s="129"/>
      <c r="N309" s="239"/>
      <c r="O309" s="129"/>
      <c r="P309" s="68">
        <v>30</v>
      </c>
      <c r="Q309" s="129"/>
      <c r="R309" s="246"/>
      <c r="T309" s="104"/>
    </row>
    <row r="310" spans="1:20" ht="15.75" customHeight="1" x14ac:dyDescent="0.25">
      <c r="A310" s="58">
        <v>1701</v>
      </c>
      <c r="B310" s="154"/>
      <c r="C310" s="154"/>
      <c r="D310" s="154"/>
      <c r="E310" s="154"/>
      <c r="F310" s="154"/>
      <c r="G310" s="154"/>
      <c r="H310" s="154"/>
      <c r="I310" s="154"/>
      <c r="J310" s="154">
        <v>7</v>
      </c>
      <c r="K310" s="144">
        <v>8</v>
      </c>
      <c r="L310" s="237"/>
      <c r="M310" s="129"/>
      <c r="N310" s="239"/>
      <c r="O310" s="247"/>
      <c r="P310" s="109">
        <v>9</v>
      </c>
      <c r="Q310" s="248"/>
      <c r="R310" s="247"/>
      <c r="T310" s="104"/>
    </row>
    <row r="311" spans="1:20" ht="15.75" customHeight="1" x14ac:dyDescent="0.25">
      <c r="A311" s="58">
        <v>1702</v>
      </c>
      <c r="B311" s="154"/>
      <c r="C311" s="154"/>
      <c r="D311" s="154"/>
      <c r="E311" s="154"/>
      <c r="F311" s="154"/>
      <c r="G311" s="154"/>
      <c r="H311" s="154"/>
      <c r="I311" s="154"/>
      <c r="J311" s="154">
        <v>2</v>
      </c>
      <c r="K311" s="144">
        <v>2</v>
      </c>
      <c r="L311" s="237"/>
      <c r="M311" s="129"/>
      <c r="N311" s="239"/>
      <c r="O311" s="247"/>
      <c r="P311" s="109">
        <v>3</v>
      </c>
      <c r="Q311" s="248"/>
      <c r="R311" s="247"/>
      <c r="T311" s="104"/>
    </row>
    <row r="312" spans="1:20" ht="15.75" customHeight="1" x14ac:dyDescent="0.25">
      <c r="A312" s="58">
        <v>1801</v>
      </c>
      <c r="B312" s="154"/>
      <c r="C312" s="154"/>
      <c r="D312" s="154"/>
      <c r="E312" s="154"/>
      <c r="F312" s="154"/>
      <c r="G312" s="154"/>
      <c r="H312" s="154"/>
      <c r="I312" s="154"/>
      <c r="J312" s="154">
        <v>1</v>
      </c>
      <c r="K312" s="144">
        <v>1</v>
      </c>
      <c r="L312" s="237"/>
      <c r="M312" s="129"/>
      <c r="N312" s="239"/>
      <c r="O312" s="247"/>
      <c r="P312" s="109">
        <v>1</v>
      </c>
      <c r="Q312" s="248"/>
      <c r="R312" s="247"/>
      <c r="T312" s="104"/>
    </row>
    <row r="313" spans="1:20" ht="15.75" customHeight="1" x14ac:dyDescent="0.25">
      <c r="A313" s="58">
        <v>1802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44"/>
      <c r="L313" s="237"/>
      <c r="M313" s="129"/>
      <c r="N313" s="239"/>
      <c r="O313" s="129"/>
      <c r="P313" s="239"/>
      <c r="Q313" s="124"/>
      <c r="R313" s="247"/>
      <c r="T313" s="104"/>
    </row>
    <row r="314" spans="1:20" ht="15.75" customHeight="1" x14ac:dyDescent="0.25">
      <c r="A314" s="58">
        <v>1901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44"/>
      <c r="L314" s="237"/>
      <c r="M314" s="129"/>
      <c r="N314" s="239"/>
      <c r="O314" s="197" t="s">
        <v>83</v>
      </c>
      <c r="P314" s="82">
        <v>42</v>
      </c>
      <c r="Q314" s="111">
        <f>K317</f>
        <v>42</v>
      </c>
      <c r="R314" s="199" t="s">
        <v>11</v>
      </c>
      <c r="T314" s="104"/>
    </row>
    <row r="315" spans="1:20" ht="15.75" customHeight="1" x14ac:dyDescent="0.25">
      <c r="A315" s="58">
        <v>1902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44"/>
      <c r="L315" s="237"/>
      <c r="M315" s="129"/>
      <c r="N315" s="239"/>
      <c r="O315" s="198" t="s">
        <v>85</v>
      </c>
      <c r="P315" s="86">
        <f>IF(P314/B300=0,"",P314/B300)</f>
        <v>0.51851851851851849</v>
      </c>
      <c r="Q315" s="112">
        <f>IF(P314/Q314=0,"",P314/Q314)</f>
        <v>1</v>
      </c>
      <c r="R315" s="200" t="s">
        <v>86</v>
      </c>
      <c r="T315" s="104"/>
    </row>
    <row r="316" spans="1:20" ht="15.75" customHeight="1" x14ac:dyDescent="0.25">
      <c r="A316" s="58">
        <v>2001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44"/>
      <c r="L316" s="240"/>
      <c r="M316" s="241"/>
      <c r="N316" s="242"/>
      <c r="O316" s="90"/>
      <c r="P316" s="91"/>
      <c r="Q316" s="91"/>
      <c r="R316" s="113"/>
      <c r="T316" s="104"/>
    </row>
    <row r="317" spans="1:20" ht="18" customHeight="1" x14ac:dyDescent="0.25">
      <c r="A317" s="28"/>
      <c r="B317" s="297" t="s">
        <v>111</v>
      </c>
      <c r="C317" s="297"/>
      <c r="D317" s="297"/>
      <c r="E317" s="297"/>
      <c r="F317" s="297"/>
      <c r="G317" s="297"/>
      <c r="H317" s="297"/>
      <c r="I317" s="297"/>
      <c r="J317" s="297"/>
      <c r="K317" s="93">
        <f>SUM(K300:K313)</f>
        <v>42</v>
      </c>
      <c r="L317" s="94">
        <f>IF(SUM(K307:K308)=0,"",SUM(K307:K308)/B300)</f>
        <v>0.20987654320987653</v>
      </c>
      <c r="M317" s="94">
        <f>IF(K317=0,"",K317/B300)</f>
        <v>0.51851851851851849</v>
      </c>
      <c r="N317" s="94">
        <f>IF(K308=0,"",M317-L317)</f>
        <v>0.30864197530864196</v>
      </c>
      <c r="O317" s="3"/>
      <c r="P317" s="29"/>
      <c r="Q317" s="22"/>
      <c r="R317" s="3"/>
      <c r="T317" s="104"/>
    </row>
    <row r="318" spans="1:20" ht="12.75" customHeight="1" x14ac:dyDescent="0.2">
      <c r="L318" s="3"/>
      <c r="M318" s="3"/>
      <c r="N318" s="3"/>
      <c r="O318" s="3"/>
    </row>
    <row r="319" spans="1:20" ht="12.75" customHeight="1" x14ac:dyDescent="0.2">
      <c r="L319" s="3"/>
      <c r="M319" s="3"/>
      <c r="N319" s="3"/>
      <c r="O319" s="3"/>
    </row>
    <row r="320" spans="1:20" s="255" customFormat="1" ht="26.25" customHeight="1" x14ac:dyDescent="0.4">
      <c r="A320" s="231"/>
      <c r="B320" s="298" t="s">
        <v>99</v>
      </c>
      <c r="C320" s="299"/>
      <c r="D320" s="299"/>
      <c r="E320" s="299"/>
      <c r="F320" s="299"/>
      <c r="G320" s="299"/>
      <c r="H320" s="299"/>
      <c r="I320" s="299"/>
      <c r="J320" s="299"/>
      <c r="K320" s="256" t="s">
        <v>84</v>
      </c>
      <c r="L320" s="3"/>
      <c r="M320" s="3"/>
      <c r="N320" s="29"/>
      <c r="O320" s="3"/>
      <c r="P320" s="29"/>
      <c r="Q320" s="29"/>
      <c r="R320" s="29"/>
    </row>
    <row r="321" spans="1:20" ht="20.25" customHeight="1" x14ac:dyDescent="0.2">
      <c r="A321" s="319" t="s">
        <v>10</v>
      </c>
      <c r="B321" s="301" t="s">
        <v>100</v>
      </c>
      <c r="C321" s="302"/>
      <c r="D321" s="302"/>
      <c r="E321" s="302"/>
      <c r="F321" s="302"/>
      <c r="G321" s="302"/>
      <c r="H321" s="302"/>
      <c r="I321" s="302"/>
      <c r="J321" s="303"/>
      <c r="K321" s="304" t="s">
        <v>11</v>
      </c>
      <c r="L321" s="296" t="s">
        <v>3</v>
      </c>
      <c r="M321" s="296" t="s">
        <v>4</v>
      </c>
      <c r="N321" s="306" t="s">
        <v>5</v>
      </c>
      <c r="O321" s="296" t="s">
        <v>6</v>
      </c>
      <c r="P321" s="294" t="s">
        <v>7</v>
      </c>
      <c r="Q321" s="294" t="s">
        <v>8</v>
      </c>
      <c r="R321" s="296" t="s">
        <v>101</v>
      </c>
    </row>
    <row r="322" spans="1:20" ht="15.75" customHeight="1" x14ac:dyDescent="0.25">
      <c r="A322" s="320"/>
      <c r="B322" s="58" t="s">
        <v>102</v>
      </c>
      <c r="C322" s="58" t="s">
        <v>103</v>
      </c>
      <c r="D322" s="58" t="s">
        <v>104</v>
      </c>
      <c r="E322" s="58" t="s">
        <v>105</v>
      </c>
      <c r="F322" s="58" t="s">
        <v>106</v>
      </c>
      <c r="G322" s="58" t="s">
        <v>107</v>
      </c>
      <c r="H322" s="58" t="s">
        <v>108</v>
      </c>
      <c r="I322" s="58" t="s">
        <v>109</v>
      </c>
      <c r="J322" s="58" t="s">
        <v>110</v>
      </c>
      <c r="K322" s="305"/>
      <c r="L322" s="295"/>
      <c r="M322" s="295"/>
      <c r="N322" s="295"/>
      <c r="O322" s="295"/>
      <c r="P322" s="295"/>
      <c r="Q322" s="295"/>
      <c r="R322" s="295"/>
      <c r="T322" s="104"/>
    </row>
    <row r="323" spans="1:20" ht="15.75" customHeight="1" x14ac:dyDescent="0.25">
      <c r="A323" s="58">
        <v>1202</v>
      </c>
      <c r="B323" s="154">
        <v>77</v>
      </c>
      <c r="C323" s="154"/>
      <c r="D323" s="154"/>
      <c r="E323" s="154"/>
      <c r="F323" s="154"/>
      <c r="G323" s="154"/>
      <c r="H323" s="154"/>
      <c r="I323" s="154"/>
      <c r="J323" s="154"/>
      <c r="K323" s="144"/>
      <c r="L323" s="234"/>
      <c r="M323" s="235"/>
      <c r="N323" s="236"/>
      <c r="O323" s="243"/>
      <c r="P323" s="63">
        <f>B323</f>
        <v>77</v>
      </c>
      <c r="Q323" s="244"/>
      <c r="R323" s="243"/>
      <c r="T323" s="104"/>
    </row>
    <row r="324" spans="1:20" ht="15.75" customHeight="1" x14ac:dyDescent="0.25">
      <c r="A324" s="58">
        <v>1301</v>
      </c>
      <c r="B324" s="154"/>
      <c r="C324" s="154">
        <v>69</v>
      </c>
      <c r="D324" s="154"/>
      <c r="E324" s="154"/>
      <c r="F324" s="154"/>
      <c r="G324" s="154"/>
      <c r="H324" s="154"/>
      <c r="I324" s="154"/>
      <c r="J324" s="154"/>
      <c r="K324" s="144"/>
      <c r="L324" s="237"/>
      <c r="M324" s="129"/>
      <c r="N324" s="238"/>
      <c r="O324" s="67">
        <f>IF(C324=0,"",C324/B323)</f>
        <v>0.89610389610389607</v>
      </c>
      <c r="P324" s="68">
        <v>69</v>
      </c>
      <c r="Q324" s="245">
        <f t="shared" ref="Q324:Q331" si="29">IF(P324=0,"",P324/P323)</f>
        <v>0.89610389610389607</v>
      </c>
      <c r="R324" s="245">
        <f t="shared" ref="R324:R331" si="30">IF(P324=0,"",100%-Q324)</f>
        <v>0.10389610389610393</v>
      </c>
      <c r="T324" s="104"/>
    </row>
    <row r="325" spans="1:20" ht="15.75" customHeight="1" x14ac:dyDescent="0.25">
      <c r="A325" s="58">
        <v>1302</v>
      </c>
      <c r="B325" s="154"/>
      <c r="C325" s="154"/>
      <c r="D325" s="154">
        <v>56</v>
      </c>
      <c r="E325" s="154"/>
      <c r="F325" s="154"/>
      <c r="G325" s="154"/>
      <c r="H325" s="154"/>
      <c r="I325" s="154"/>
      <c r="J325" s="154"/>
      <c r="K325" s="144"/>
      <c r="L325" s="237"/>
      <c r="M325" s="129"/>
      <c r="N325" s="238"/>
      <c r="O325" s="67">
        <f>IF(D325=0,"",D325/C324)</f>
        <v>0.81159420289855078</v>
      </c>
      <c r="P325" s="68">
        <v>59</v>
      </c>
      <c r="Q325" s="245">
        <f t="shared" si="29"/>
        <v>0.85507246376811596</v>
      </c>
      <c r="R325" s="245">
        <f t="shared" si="30"/>
        <v>0.14492753623188404</v>
      </c>
      <c r="T325" s="70">
        <f>P325/P323</f>
        <v>0.76623376623376627</v>
      </c>
    </row>
    <row r="326" spans="1:20" ht="15.75" customHeight="1" x14ac:dyDescent="0.25">
      <c r="A326" s="58">
        <v>1401</v>
      </c>
      <c r="B326" s="154"/>
      <c r="C326" s="154"/>
      <c r="D326" s="154"/>
      <c r="E326" s="154">
        <v>55</v>
      </c>
      <c r="F326" s="154"/>
      <c r="G326" s="154"/>
      <c r="H326" s="154"/>
      <c r="I326" s="154"/>
      <c r="J326" s="154"/>
      <c r="K326" s="144"/>
      <c r="L326" s="237"/>
      <c r="M326" s="129"/>
      <c r="N326" s="238"/>
      <c r="O326" s="67">
        <f>IF(E326=0,"",E326/D325)</f>
        <v>0.9821428571428571</v>
      </c>
      <c r="P326" s="68">
        <v>58</v>
      </c>
      <c r="Q326" s="245">
        <f t="shared" si="29"/>
        <v>0.98305084745762716</v>
      </c>
      <c r="R326" s="245">
        <f t="shared" si="30"/>
        <v>1.6949152542372836E-2</v>
      </c>
      <c r="T326" s="104"/>
    </row>
    <row r="327" spans="1:20" ht="15.75" customHeight="1" x14ac:dyDescent="0.25">
      <c r="A327" s="58">
        <v>1402</v>
      </c>
      <c r="B327" s="154"/>
      <c r="C327" s="154"/>
      <c r="D327" s="154"/>
      <c r="E327" s="154"/>
      <c r="F327" s="154">
        <v>51</v>
      </c>
      <c r="G327" s="154"/>
      <c r="H327" s="154"/>
      <c r="I327" s="154"/>
      <c r="J327" s="154"/>
      <c r="K327" s="144"/>
      <c r="L327" s="237"/>
      <c r="M327" s="129"/>
      <c r="N327" s="238"/>
      <c r="O327" s="67">
        <f>IF(F327=0,"",F327/E326)</f>
        <v>0.92727272727272725</v>
      </c>
      <c r="P327" s="68">
        <v>52</v>
      </c>
      <c r="Q327" s="245">
        <f t="shared" si="29"/>
        <v>0.89655172413793105</v>
      </c>
      <c r="R327" s="245">
        <f t="shared" si="30"/>
        <v>0.10344827586206895</v>
      </c>
      <c r="T327" s="104"/>
    </row>
    <row r="328" spans="1:20" ht="15.75" customHeight="1" x14ac:dyDescent="0.25">
      <c r="A328" s="58">
        <v>1501</v>
      </c>
      <c r="B328" s="154"/>
      <c r="C328" s="154"/>
      <c r="D328" s="154"/>
      <c r="E328" s="154"/>
      <c r="F328" s="154"/>
      <c r="G328" s="154">
        <v>51</v>
      </c>
      <c r="H328" s="154"/>
      <c r="I328" s="154"/>
      <c r="J328" s="154"/>
      <c r="K328" s="144"/>
      <c r="L328" s="237"/>
      <c r="M328" s="129"/>
      <c r="N328" s="238"/>
      <c r="O328" s="67">
        <f>IF(G328=0,"",G328/F327)</f>
        <v>1</v>
      </c>
      <c r="P328" s="68">
        <v>52</v>
      </c>
      <c r="Q328" s="245">
        <f t="shared" si="29"/>
        <v>1</v>
      </c>
      <c r="R328" s="245">
        <f t="shared" si="30"/>
        <v>0</v>
      </c>
      <c r="T328" s="104"/>
    </row>
    <row r="329" spans="1:20" ht="15.75" customHeight="1" x14ac:dyDescent="0.25">
      <c r="A329" s="58">
        <v>1502</v>
      </c>
      <c r="B329" s="154"/>
      <c r="C329" s="154"/>
      <c r="D329" s="154"/>
      <c r="E329" s="154"/>
      <c r="F329" s="154"/>
      <c r="G329" s="154"/>
      <c r="H329" s="154">
        <v>51</v>
      </c>
      <c r="I329" s="154"/>
      <c r="J329" s="154"/>
      <c r="K329" s="144"/>
      <c r="L329" s="237"/>
      <c r="M329" s="129"/>
      <c r="N329" s="238"/>
      <c r="O329" s="67">
        <f>IF(H329=0,"",H329/G328)</f>
        <v>1</v>
      </c>
      <c r="P329" s="68">
        <v>52</v>
      </c>
      <c r="Q329" s="245">
        <f t="shared" si="29"/>
        <v>1</v>
      </c>
      <c r="R329" s="245">
        <f t="shared" si="30"/>
        <v>0</v>
      </c>
      <c r="T329" s="104"/>
    </row>
    <row r="330" spans="1:20" ht="15.75" customHeight="1" x14ac:dyDescent="0.25">
      <c r="A330" s="58">
        <v>1601</v>
      </c>
      <c r="B330" s="154"/>
      <c r="C330" s="154"/>
      <c r="D330" s="154"/>
      <c r="E330" s="154"/>
      <c r="F330" s="154"/>
      <c r="G330" s="154"/>
      <c r="H330" s="154"/>
      <c r="I330" s="154">
        <v>50</v>
      </c>
      <c r="J330" s="154"/>
      <c r="K330" s="144"/>
      <c r="L330" s="237"/>
      <c r="M330" s="129"/>
      <c r="N330" s="238"/>
      <c r="O330" s="67">
        <f>IF(I330=0,"",I330/H329)</f>
        <v>0.98039215686274506</v>
      </c>
      <c r="P330" s="68">
        <v>52</v>
      </c>
      <c r="Q330" s="245">
        <f t="shared" si="29"/>
        <v>1</v>
      </c>
      <c r="R330" s="245">
        <f t="shared" si="30"/>
        <v>0</v>
      </c>
      <c r="T330" s="104"/>
    </row>
    <row r="331" spans="1:20" ht="15.75" customHeight="1" x14ac:dyDescent="0.25">
      <c r="A331" s="58">
        <v>1602</v>
      </c>
      <c r="B331" s="154"/>
      <c r="C331" s="154"/>
      <c r="D331" s="154"/>
      <c r="E331" s="154"/>
      <c r="F331" s="154"/>
      <c r="G331" s="154"/>
      <c r="H331" s="154"/>
      <c r="I331" s="154"/>
      <c r="J331" s="154">
        <v>47</v>
      </c>
      <c r="K331" s="144">
        <v>34</v>
      </c>
      <c r="L331" s="237"/>
      <c r="M331" s="129"/>
      <c r="N331" s="238"/>
      <c r="O331" s="71">
        <f>IF(J331=0,"",J331/I330)</f>
        <v>0.94</v>
      </c>
      <c r="P331" s="68">
        <v>52</v>
      </c>
      <c r="Q331" s="71">
        <f t="shared" si="29"/>
        <v>1</v>
      </c>
      <c r="R331" s="71">
        <f t="shared" si="30"/>
        <v>0</v>
      </c>
      <c r="T331" s="104"/>
    </row>
    <row r="332" spans="1:20" ht="15.75" customHeight="1" x14ac:dyDescent="0.25">
      <c r="A332" s="58">
        <v>1701</v>
      </c>
      <c r="B332" s="154"/>
      <c r="C332" s="154"/>
      <c r="D332" s="154"/>
      <c r="E332" s="154"/>
      <c r="F332" s="154"/>
      <c r="G332" s="154"/>
      <c r="H332" s="154"/>
      <c r="I332" s="154"/>
      <c r="J332" s="154">
        <v>6</v>
      </c>
      <c r="K332" s="144">
        <v>10</v>
      </c>
      <c r="L332" s="237"/>
      <c r="M332" s="129"/>
      <c r="N332" s="239"/>
      <c r="O332" s="129"/>
      <c r="P332" s="68">
        <v>12</v>
      </c>
      <c r="Q332" s="129"/>
      <c r="R332" s="246"/>
      <c r="T332" s="104"/>
    </row>
    <row r="333" spans="1:20" ht="15.75" customHeight="1" x14ac:dyDescent="0.25">
      <c r="A333" s="58">
        <v>1702</v>
      </c>
      <c r="B333" s="154"/>
      <c r="C333" s="154"/>
      <c r="D333" s="154"/>
      <c r="E333" s="154"/>
      <c r="F333" s="154"/>
      <c r="G333" s="154"/>
      <c r="H333" s="154"/>
      <c r="I333" s="154"/>
      <c r="J333" s="154">
        <v>1</v>
      </c>
      <c r="K333" s="144">
        <v>3</v>
      </c>
      <c r="L333" s="237"/>
      <c r="M333" s="129"/>
      <c r="N333" s="239"/>
      <c r="O333" s="247"/>
      <c r="P333" s="109">
        <v>3</v>
      </c>
      <c r="Q333" s="248"/>
      <c r="R333" s="247"/>
      <c r="T333" s="104"/>
    </row>
    <row r="334" spans="1:20" ht="15.75" customHeight="1" x14ac:dyDescent="0.25">
      <c r="A334" s="58">
        <v>1801</v>
      </c>
      <c r="B334" s="154"/>
      <c r="C334" s="154"/>
      <c r="D334" s="154"/>
      <c r="E334" s="154"/>
      <c r="F334" s="154"/>
      <c r="G334" s="154"/>
      <c r="H334" s="154"/>
      <c r="I334" s="154"/>
      <c r="J334" s="154">
        <v>1</v>
      </c>
      <c r="K334" s="144">
        <v>1</v>
      </c>
      <c r="L334" s="237"/>
      <c r="M334" s="129"/>
      <c r="N334" s="239"/>
      <c r="O334" s="247"/>
      <c r="P334" s="109">
        <v>1</v>
      </c>
      <c r="Q334" s="248"/>
      <c r="R334" s="247"/>
      <c r="T334" s="104"/>
    </row>
    <row r="335" spans="1:20" ht="15.75" customHeight="1" x14ac:dyDescent="0.25">
      <c r="A335" s="58">
        <v>1802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44"/>
      <c r="L335" s="237"/>
      <c r="M335" s="129"/>
      <c r="N335" s="239"/>
      <c r="O335" s="247"/>
      <c r="P335" s="109"/>
      <c r="Q335" s="248"/>
      <c r="R335" s="247"/>
      <c r="T335" s="104"/>
    </row>
    <row r="336" spans="1:20" ht="15.75" customHeight="1" x14ac:dyDescent="0.25">
      <c r="A336" s="58">
        <v>1901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44"/>
      <c r="L336" s="237"/>
      <c r="M336" s="129"/>
      <c r="N336" s="239"/>
      <c r="O336" s="129"/>
      <c r="P336" s="239"/>
      <c r="Q336" s="124"/>
      <c r="R336" s="247"/>
      <c r="T336" s="104"/>
    </row>
    <row r="337" spans="1:20" ht="15.75" customHeight="1" x14ac:dyDescent="0.25">
      <c r="A337" s="58">
        <v>1902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44"/>
      <c r="L337" s="237"/>
      <c r="M337" s="129"/>
      <c r="N337" s="239"/>
      <c r="O337" s="197" t="s">
        <v>83</v>
      </c>
      <c r="P337" s="82">
        <v>49</v>
      </c>
      <c r="Q337" s="171">
        <f>K340</f>
        <v>48</v>
      </c>
      <c r="R337" s="199" t="s">
        <v>11</v>
      </c>
      <c r="T337" s="104"/>
    </row>
    <row r="338" spans="1:20" ht="15.75" customHeight="1" x14ac:dyDescent="0.25">
      <c r="A338" s="58">
        <v>2001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44"/>
      <c r="L338" s="237"/>
      <c r="M338" s="129"/>
      <c r="N338" s="239"/>
      <c r="O338" s="198" t="s">
        <v>85</v>
      </c>
      <c r="P338" s="86">
        <f>IF(P337/B323=0,"",P337/B323)</f>
        <v>0.63636363636363635</v>
      </c>
      <c r="Q338" s="173">
        <f>IF(P337/Q337=0,"",P337/Q337)</f>
        <v>1.0208333333333333</v>
      </c>
      <c r="R338" s="200" t="s">
        <v>86</v>
      </c>
      <c r="T338" s="104"/>
    </row>
    <row r="339" spans="1:20" ht="15.75" customHeight="1" x14ac:dyDescent="0.25">
      <c r="A339" s="58">
        <v>2002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44"/>
      <c r="L339" s="240"/>
      <c r="M339" s="241"/>
      <c r="N339" s="242"/>
      <c r="O339" s="90"/>
      <c r="P339" s="91"/>
      <c r="Q339" s="91"/>
      <c r="R339" s="113"/>
      <c r="T339" s="104"/>
    </row>
    <row r="340" spans="1:20" ht="18" customHeight="1" x14ac:dyDescent="0.25">
      <c r="A340" s="28"/>
      <c r="B340" s="297" t="s">
        <v>111</v>
      </c>
      <c r="C340" s="297"/>
      <c r="D340" s="297"/>
      <c r="E340" s="297"/>
      <c r="F340" s="297"/>
      <c r="G340" s="297"/>
      <c r="H340" s="297"/>
      <c r="I340" s="297"/>
      <c r="J340" s="297"/>
      <c r="K340" s="93">
        <f>SUM(K323:K336)</f>
        <v>48</v>
      </c>
      <c r="L340" s="94">
        <f>IF(SUM(K330:K331)=0,"",SUM(K330:K331)/B323)</f>
        <v>0.44155844155844154</v>
      </c>
      <c r="M340" s="94">
        <f>IF(K340=0,"",K340/B323)</f>
        <v>0.62337662337662336</v>
      </c>
      <c r="N340" s="94">
        <f>IF(K331=0,"",M340-L340)</f>
        <v>0.18181818181818182</v>
      </c>
      <c r="O340" s="3"/>
      <c r="P340" s="29"/>
      <c r="Q340" s="22"/>
      <c r="R340" s="3"/>
      <c r="T340" s="104"/>
    </row>
    <row r="341" spans="1:20" ht="12.75" customHeight="1" x14ac:dyDescent="0.2">
      <c r="L341" s="3"/>
      <c r="M341" s="3"/>
      <c r="O341" s="3"/>
    </row>
    <row r="342" spans="1:20" ht="12.75" customHeight="1" x14ac:dyDescent="0.2">
      <c r="L342" s="3"/>
      <c r="M342" s="3"/>
      <c r="O342" s="3"/>
    </row>
    <row r="343" spans="1:20" s="255" customFormat="1" ht="26.25" customHeight="1" x14ac:dyDescent="0.4">
      <c r="A343" s="231"/>
      <c r="B343" s="298" t="s">
        <v>99</v>
      </c>
      <c r="C343" s="299"/>
      <c r="D343" s="299"/>
      <c r="E343" s="299"/>
      <c r="F343" s="299"/>
      <c r="G343" s="299"/>
      <c r="H343" s="299"/>
      <c r="I343" s="299"/>
      <c r="J343" s="299"/>
      <c r="K343" s="256" t="s">
        <v>87</v>
      </c>
      <c r="L343" s="3"/>
      <c r="M343" s="3"/>
      <c r="N343" s="29"/>
      <c r="O343" s="3"/>
      <c r="P343" s="29"/>
      <c r="Q343" s="29"/>
      <c r="R343" s="29"/>
    </row>
    <row r="344" spans="1:20" ht="20.25" customHeight="1" x14ac:dyDescent="0.2">
      <c r="A344" s="319" t="s">
        <v>10</v>
      </c>
      <c r="B344" s="301" t="s">
        <v>100</v>
      </c>
      <c r="C344" s="302"/>
      <c r="D344" s="302"/>
      <c r="E344" s="302"/>
      <c r="F344" s="302"/>
      <c r="G344" s="302"/>
      <c r="H344" s="302"/>
      <c r="I344" s="302"/>
      <c r="J344" s="303"/>
      <c r="K344" s="304" t="s">
        <v>11</v>
      </c>
      <c r="L344" s="296" t="s">
        <v>3</v>
      </c>
      <c r="M344" s="296" t="s">
        <v>4</v>
      </c>
      <c r="N344" s="306" t="s">
        <v>5</v>
      </c>
      <c r="O344" s="296" t="s">
        <v>6</v>
      </c>
      <c r="P344" s="294" t="s">
        <v>7</v>
      </c>
      <c r="Q344" s="294" t="s">
        <v>8</v>
      </c>
      <c r="R344" s="296" t="s">
        <v>101</v>
      </c>
    </row>
    <row r="345" spans="1:20" ht="15.75" customHeight="1" x14ac:dyDescent="0.25">
      <c r="A345" s="320"/>
      <c r="B345" s="58" t="s">
        <v>102</v>
      </c>
      <c r="C345" s="58" t="s">
        <v>103</v>
      </c>
      <c r="D345" s="58" t="s">
        <v>104</v>
      </c>
      <c r="E345" s="58" t="s">
        <v>105</v>
      </c>
      <c r="F345" s="58" t="s">
        <v>106</v>
      </c>
      <c r="G345" s="58" t="s">
        <v>107</v>
      </c>
      <c r="H345" s="58" t="s">
        <v>108</v>
      </c>
      <c r="I345" s="58" t="s">
        <v>109</v>
      </c>
      <c r="J345" s="58" t="s">
        <v>110</v>
      </c>
      <c r="K345" s="305"/>
      <c r="L345" s="295"/>
      <c r="M345" s="295"/>
      <c r="N345" s="295"/>
      <c r="O345" s="295"/>
      <c r="P345" s="295"/>
      <c r="Q345" s="295"/>
      <c r="R345" s="295"/>
      <c r="T345" s="104"/>
    </row>
    <row r="346" spans="1:20" ht="15.75" customHeight="1" x14ac:dyDescent="0.25">
      <c r="A346" s="58">
        <v>1301</v>
      </c>
      <c r="B346" s="154">
        <v>81</v>
      </c>
      <c r="C346" s="154"/>
      <c r="D346" s="154"/>
      <c r="E346" s="154"/>
      <c r="F346" s="154"/>
      <c r="G346" s="154"/>
      <c r="H346" s="154"/>
      <c r="I346" s="154"/>
      <c r="J346" s="154"/>
      <c r="K346" s="144"/>
      <c r="L346" s="234"/>
      <c r="M346" s="235"/>
      <c r="N346" s="236"/>
      <c r="O346" s="243"/>
      <c r="P346" s="63">
        <f>B346</f>
        <v>81</v>
      </c>
      <c r="Q346" s="244"/>
      <c r="R346" s="243"/>
      <c r="T346" s="104"/>
    </row>
    <row r="347" spans="1:20" ht="15.75" customHeight="1" x14ac:dyDescent="0.25">
      <c r="A347" s="58">
        <v>1302</v>
      </c>
      <c r="B347" s="154"/>
      <c r="C347" s="154">
        <v>75</v>
      </c>
      <c r="D347" s="154"/>
      <c r="E347" s="154"/>
      <c r="F347" s="154"/>
      <c r="G347" s="154"/>
      <c r="H347" s="154"/>
      <c r="I347" s="154"/>
      <c r="J347" s="154"/>
      <c r="K347" s="144"/>
      <c r="L347" s="237"/>
      <c r="M347" s="129"/>
      <c r="N347" s="238"/>
      <c r="O347" s="67">
        <f>IF(C347=0,"",C347/B346)</f>
        <v>0.92592592592592593</v>
      </c>
      <c r="P347" s="68">
        <v>66</v>
      </c>
      <c r="Q347" s="245">
        <f t="shared" ref="Q347:Q354" si="31">IF(P347=0,"",P347/P346)</f>
        <v>0.81481481481481477</v>
      </c>
      <c r="R347" s="245">
        <f t="shared" ref="R347:R354" si="32">IF(P347=0,"",100%-Q347)</f>
        <v>0.18518518518518523</v>
      </c>
      <c r="T347" s="104"/>
    </row>
    <row r="348" spans="1:20" ht="15.75" customHeight="1" x14ac:dyDescent="0.25">
      <c r="A348" s="58">
        <v>1401</v>
      </c>
      <c r="B348" s="154"/>
      <c r="C348" s="154"/>
      <c r="D348" s="154">
        <v>56</v>
      </c>
      <c r="E348" s="154"/>
      <c r="F348" s="154"/>
      <c r="G348" s="154"/>
      <c r="H348" s="154"/>
      <c r="I348" s="154"/>
      <c r="J348" s="154"/>
      <c r="K348" s="144"/>
      <c r="L348" s="237"/>
      <c r="M348" s="129"/>
      <c r="N348" s="238"/>
      <c r="O348" s="67">
        <f>IF(D348=0,"",D348/C347)</f>
        <v>0.7466666666666667</v>
      </c>
      <c r="P348" s="68">
        <v>62</v>
      </c>
      <c r="Q348" s="245">
        <f t="shared" si="31"/>
        <v>0.93939393939393945</v>
      </c>
      <c r="R348" s="245">
        <f t="shared" si="32"/>
        <v>6.0606060606060552E-2</v>
      </c>
      <c r="T348" s="70">
        <f>P348/P346</f>
        <v>0.76543209876543206</v>
      </c>
    </row>
    <row r="349" spans="1:20" ht="15.75" customHeight="1" x14ac:dyDescent="0.25">
      <c r="A349" s="58">
        <v>1402</v>
      </c>
      <c r="B349" s="154"/>
      <c r="C349" s="154"/>
      <c r="D349" s="154"/>
      <c r="E349" s="154">
        <v>46</v>
      </c>
      <c r="F349" s="154"/>
      <c r="G349" s="154"/>
      <c r="H349" s="154"/>
      <c r="I349" s="154"/>
      <c r="J349" s="154"/>
      <c r="K349" s="144"/>
      <c r="L349" s="237"/>
      <c r="M349" s="129"/>
      <c r="N349" s="238"/>
      <c r="O349" s="67">
        <f>IF(E349=0,"",E349/D348)</f>
        <v>0.8214285714285714</v>
      </c>
      <c r="P349" s="68">
        <v>60</v>
      </c>
      <c r="Q349" s="245">
        <f t="shared" si="31"/>
        <v>0.967741935483871</v>
      </c>
      <c r="R349" s="245">
        <f t="shared" si="32"/>
        <v>3.2258064516129004E-2</v>
      </c>
      <c r="T349" s="104"/>
    </row>
    <row r="350" spans="1:20" ht="15.75" customHeight="1" x14ac:dyDescent="0.25">
      <c r="A350" s="58">
        <v>1501</v>
      </c>
      <c r="B350" s="154"/>
      <c r="C350" s="154"/>
      <c r="D350" s="154"/>
      <c r="E350" s="154"/>
      <c r="F350" s="154">
        <v>39</v>
      </c>
      <c r="G350" s="154"/>
      <c r="H350" s="154"/>
      <c r="I350" s="154"/>
      <c r="J350" s="154"/>
      <c r="K350" s="144"/>
      <c r="L350" s="237"/>
      <c r="M350" s="129"/>
      <c r="N350" s="238"/>
      <c r="O350" s="67">
        <f>IF(F350=0,"",F350/E349)</f>
        <v>0.84782608695652173</v>
      </c>
      <c r="P350" s="68">
        <v>56</v>
      </c>
      <c r="Q350" s="245">
        <f t="shared" si="31"/>
        <v>0.93333333333333335</v>
      </c>
      <c r="R350" s="245">
        <f t="shared" si="32"/>
        <v>6.6666666666666652E-2</v>
      </c>
      <c r="T350" s="104"/>
    </row>
    <row r="351" spans="1:20" ht="15.75" customHeight="1" x14ac:dyDescent="0.25">
      <c r="A351" s="58">
        <v>1502</v>
      </c>
      <c r="B351" s="154"/>
      <c r="C351" s="154"/>
      <c r="D351" s="154"/>
      <c r="E351" s="154"/>
      <c r="F351" s="154"/>
      <c r="G351" s="154">
        <v>29</v>
      </c>
      <c r="H351" s="154"/>
      <c r="I351" s="154"/>
      <c r="J351" s="154"/>
      <c r="K351" s="144"/>
      <c r="L351" s="237"/>
      <c r="M351" s="129"/>
      <c r="N351" s="238"/>
      <c r="O351" s="67">
        <f>IF(G351=0,"",G351/F350)</f>
        <v>0.74358974358974361</v>
      </c>
      <c r="P351" s="68">
        <v>52</v>
      </c>
      <c r="Q351" s="245">
        <f t="shared" si="31"/>
        <v>0.9285714285714286</v>
      </c>
      <c r="R351" s="245">
        <f t="shared" si="32"/>
        <v>7.1428571428571397E-2</v>
      </c>
      <c r="T351" s="104"/>
    </row>
    <row r="352" spans="1:20" ht="15.75" customHeight="1" x14ac:dyDescent="0.25">
      <c r="A352" s="58">
        <v>1601</v>
      </c>
      <c r="B352" s="154"/>
      <c r="C352" s="154"/>
      <c r="D352" s="154"/>
      <c r="E352" s="154"/>
      <c r="F352" s="154"/>
      <c r="G352" s="154"/>
      <c r="H352" s="154">
        <v>23</v>
      </c>
      <c r="I352" s="154"/>
      <c r="J352" s="154"/>
      <c r="K352" s="144"/>
      <c r="L352" s="237"/>
      <c r="M352" s="129"/>
      <c r="N352" s="238"/>
      <c r="O352" s="67">
        <f>IF(H352=0,"",H352/G351)</f>
        <v>0.7931034482758621</v>
      </c>
      <c r="P352" s="68">
        <v>48</v>
      </c>
      <c r="Q352" s="245">
        <f t="shared" si="31"/>
        <v>0.92307692307692313</v>
      </c>
      <c r="R352" s="245">
        <f t="shared" si="32"/>
        <v>7.6923076923076872E-2</v>
      </c>
      <c r="T352" s="104"/>
    </row>
    <row r="353" spans="1:20" ht="15.75" customHeight="1" x14ac:dyDescent="0.25">
      <c r="A353" s="58">
        <v>1602</v>
      </c>
      <c r="B353" s="154"/>
      <c r="C353" s="154"/>
      <c r="D353" s="154"/>
      <c r="E353" s="154"/>
      <c r="F353" s="154"/>
      <c r="G353" s="154"/>
      <c r="H353" s="154"/>
      <c r="I353" s="154">
        <v>22</v>
      </c>
      <c r="J353" s="154"/>
      <c r="K353" s="144"/>
      <c r="L353" s="237"/>
      <c r="M353" s="129"/>
      <c r="N353" s="238"/>
      <c r="O353" s="67">
        <f>IF(I353=0,"",I353/H352)</f>
        <v>0.95652173913043481</v>
      </c>
      <c r="P353" s="68">
        <v>48</v>
      </c>
      <c r="Q353" s="245">
        <f t="shared" si="31"/>
        <v>1</v>
      </c>
      <c r="R353" s="245">
        <f t="shared" si="32"/>
        <v>0</v>
      </c>
      <c r="T353" s="104"/>
    </row>
    <row r="354" spans="1:20" ht="15.75" customHeight="1" x14ac:dyDescent="0.25">
      <c r="A354" s="58">
        <v>1701</v>
      </c>
      <c r="B354" s="154"/>
      <c r="C354" s="154"/>
      <c r="D354" s="154"/>
      <c r="E354" s="154"/>
      <c r="F354" s="154"/>
      <c r="G354" s="154"/>
      <c r="H354" s="154"/>
      <c r="I354" s="154"/>
      <c r="J354" s="154">
        <v>21</v>
      </c>
      <c r="K354" s="144">
        <v>10</v>
      </c>
      <c r="L354" s="237"/>
      <c r="M354" s="129"/>
      <c r="N354" s="238"/>
      <c r="O354" s="71">
        <f>IF(J354=0,"",J354/I353)</f>
        <v>0.95454545454545459</v>
      </c>
      <c r="P354" s="68">
        <v>48</v>
      </c>
      <c r="Q354" s="71">
        <f t="shared" si="31"/>
        <v>1</v>
      </c>
      <c r="R354" s="71">
        <f t="shared" si="32"/>
        <v>0</v>
      </c>
      <c r="T354" s="104"/>
    </row>
    <row r="355" spans="1:20" ht="15.75" customHeight="1" x14ac:dyDescent="0.25">
      <c r="A355" s="58">
        <v>1702</v>
      </c>
      <c r="B355" s="154"/>
      <c r="C355" s="154"/>
      <c r="D355" s="154"/>
      <c r="E355" s="154"/>
      <c r="F355" s="154"/>
      <c r="G355" s="154"/>
      <c r="H355" s="154"/>
      <c r="I355" s="154"/>
      <c r="J355" s="154">
        <v>23</v>
      </c>
      <c r="K355" s="144">
        <v>16</v>
      </c>
      <c r="L355" s="237"/>
      <c r="M355" s="129"/>
      <c r="N355" s="239"/>
      <c r="O355" s="129"/>
      <c r="P355" s="68">
        <v>38</v>
      </c>
      <c r="Q355" s="129"/>
      <c r="R355" s="246"/>
      <c r="T355" s="104"/>
    </row>
    <row r="356" spans="1:20" ht="15.75" customHeight="1" x14ac:dyDescent="0.25">
      <c r="A356" s="58">
        <v>1801</v>
      </c>
      <c r="B356" s="154"/>
      <c r="C356" s="154"/>
      <c r="D356" s="154"/>
      <c r="E356" s="154"/>
      <c r="F356" s="154"/>
      <c r="G356" s="154"/>
      <c r="H356" s="154"/>
      <c r="I356" s="154"/>
      <c r="J356" s="154">
        <v>16</v>
      </c>
      <c r="K356" s="144">
        <v>9</v>
      </c>
      <c r="L356" s="237"/>
      <c r="M356" s="129"/>
      <c r="N356" s="239"/>
      <c r="O356" s="247"/>
      <c r="P356" s="109">
        <v>23</v>
      </c>
      <c r="Q356" s="248"/>
      <c r="R356" s="247"/>
      <c r="T356" s="104"/>
    </row>
    <row r="357" spans="1:20" ht="15.75" customHeight="1" x14ac:dyDescent="0.25">
      <c r="A357" s="58">
        <v>1802</v>
      </c>
      <c r="B357" s="154"/>
      <c r="C357" s="154"/>
      <c r="D357" s="154"/>
      <c r="E357" s="154"/>
      <c r="F357" s="154"/>
      <c r="G357" s="154"/>
      <c r="H357" s="154"/>
      <c r="I357" s="154"/>
      <c r="J357" s="154">
        <v>7</v>
      </c>
      <c r="K357" s="144">
        <v>6</v>
      </c>
      <c r="L357" s="237"/>
      <c r="M357" s="129"/>
      <c r="N357" s="239"/>
      <c r="O357" s="247"/>
      <c r="P357" s="109">
        <v>13</v>
      </c>
      <c r="Q357" s="248"/>
      <c r="R357" s="247"/>
      <c r="T357" s="104"/>
    </row>
    <row r="358" spans="1:20" ht="15.75" customHeight="1" x14ac:dyDescent="0.25">
      <c r="A358" s="58">
        <v>1901</v>
      </c>
      <c r="B358" s="154"/>
      <c r="C358" s="154"/>
      <c r="D358" s="154"/>
      <c r="E358" s="154"/>
      <c r="F358" s="154"/>
      <c r="G358" s="154"/>
      <c r="H358" s="154"/>
      <c r="I358" s="154"/>
      <c r="J358" s="154">
        <v>4</v>
      </c>
      <c r="K358" s="144">
        <v>2</v>
      </c>
      <c r="L358" s="237"/>
      <c r="M358" s="129"/>
      <c r="N358" s="239"/>
      <c r="O358" s="247"/>
      <c r="P358" s="202">
        <v>6</v>
      </c>
      <c r="Q358" s="248"/>
      <c r="R358" s="247"/>
      <c r="T358" s="104"/>
    </row>
    <row r="359" spans="1:20" ht="15.75" customHeight="1" x14ac:dyDescent="0.25">
      <c r="A359" s="58">
        <v>1902</v>
      </c>
      <c r="B359" s="154"/>
      <c r="C359" s="154"/>
      <c r="D359" s="154"/>
      <c r="E359" s="154"/>
      <c r="F359" s="154"/>
      <c r="G359" s="154"/>
      <c r="H359" s="154"/>
      <c r="I359" s="154"/>
      <c r="J359" s="154">
        <v>4</v>
      </c>
      <c r="K359" s="144">
        <v>4</v>
      </c>
      <c r="L359" s="237"/>
      <c r="M359" s="129"/>
      <c r="N359" s="239"/>
      <c r="O359" s="129"/>
      <c r="P359" s="204">
        <v>4</v>
      </c>
      <c r="Q359" s="124"/>
      <c r="R359" s="247"/>
      <c r="T359" s="104"/>
    </row>
    <row r="360" spans="1:20" ht="15.75" customHeight="1" x14ac:dyDescent="0.25">
      <c r="A360" s="58">
        <v>2001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44"/>
      <c r="L360" s="237"/>
      <c r="M360" s="129"/>
      <c r="N360" s="239"/>
      <c r="O360" s="197" t="s">
        <v>83</v>
      </c>
      <c r="P360" s="203">
        <v>35</v>
      </c>
      <c r="Q360" s="111">
        <f>K363</f>
        <v>47</v>
      </c>
      <c r="R360" s="199" t="s">
        <v>11</v>
      </c>
      <c r="T360" s="104"/>
    </row>
    <row r="361" spans="1:20" ht="15.75" customHeight="1" x14ac:dyDescent="0.25">
      <c r="A361" s="58">
        <v>2002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44"/>
      <c r="L361" s="237"/>
      <c r="M361" s="129"/>
      <c r="N361" s="239"/>
      <c r="O361" s="198" t="s">
        <v>85</v>
      </c>
      <c r="P361" s="86">
        <f>IF(P360/B346=0,"",P360/B346)</f>
        <v>0.43209876543209874</v>
      </c>
      <c r="Q361" s="112">
        <f>IF(P360/Q360=0,"",P360/Q360)</f>
        <v>0.74468085106382975</v>
      </c>
      <c r="R361" s="200" t="s">
        <v>86</v>
      </c>
      <c r="T361" s="104"/>
    </row>
    <row r="362" spans="1:20" ht="15.75" customHeight="1" x14ac:dyDescent="0.25">
      <c r="A362" s="58">
        <v>2101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44"/>
      <c r="L362" s="240"/>
      <c r="M362" s="241"/>
      <c r="N362" s="242"/>
      <c r="O362" s="90"/>
      <c r="P362" s="91"/>
      <c r="Q362" s="91"/>
      <c r="R362" s="113"/>
      <c r="T362" s="104"/>
    </row>
    <row r="363" spans="1:20" ht="18" customHeight="1" x14ac:dyDescent="0.25">
      <c r="A363" s="28"/>
      <c r="B363" s="297" t="s">
        <v>111</v>
      </c>
      <c r="C363" s="297"/>
      <c r="D363" s="297"/>
      <c r="E363" s="297"/>
      <c r="F363" s="297"/>
      <c r="G363" s="297"/>
      <c r="H363" s="297"/>
      <c r="I363" s="297"/>
      <c r="J363" s="297"/>
      <c r="K363" s="93">
        <f>SUM(K346:K359)</f>
        <v>47</v>
      </c>
      <c r="L363" s="94">
        <f>IF(SUM(K353:K354)=0,"",SUM(K353:K354)/B346)</f>
        <v>0.12345679012345678</v>
      </c>
      <c r="M363" s="94">
        <f>IF(K363=0,"",K363/B346)</f>
        <v>0.58024691358024694</v>
      </c>
      <c r="N363" s="94">
        <f>IF(K354=0,"",M363-L363)</f>
        <v>0.45679012345679015</v>
      </c>
      <c r="O363" s="3"/>
      <c r="P363" s="29"/>
      <c r="Q363" s="22"/>
      <c r="R363" s="3"/>
      <c r="T363" s="104"/>
    </row>
    <row r="364" spans="1:20" ht="12.75" customHeight="1" x14ac:dyDescent="0.2">
      <c r="L364" s="3"/>
      <c r="M364" s="3"/>
      <c r="O364" s="3"/>
    </row>
    <row r="365" spans="1:20" ht="12.75" customHeight="1" x14ac:dyDescent="0.2">
      <c r="L365" s="3"/>
      <c r="M365" s="3"/>
      <c r="O365" s="3"/>
    </row>
    <row r="366" spans="1:20" s="255" customFormat="1" ht="26.25" customHeight="1" x14ac:dyDescent="0.4">
      <c r="A366" s="231"/>
      <c r="B366" s="298" t="s">
        <v>99</v>
      </c>
      <c r="C366" s="299"/>
      <c r="D366" s="299"/>
      <c r="E366" s="299"/>
      <c r="F366" s="299"/>
      <c r="G366" s="299"/>
      <c r="H366" s="299"/>
      <c r="I366" s="299"/>
      <c r="J366" s="299"/>
      <c r="K366" s="256" t="s">
        <v>88</v>
      </c>
      <c r="L366" s="3"/>
      <c r="M366" s="3"/>
      <c r="N366" s="29"/>
      <c r="O366" s="3"/>
      <c r="P366" s="29"/>
      <c r="Q366" s="29"/>
      <c r="R366" s="29"/>
    </row>
    <row r="367" spans="1:20" ht="20.25" customHeight="1" x14ac:dyDescent="0.2">
      <c r="A367" s="319" t="s">
        <v>10</v>
      </c>
      <c r="B367" s="301" t="s">
        <v>100</v>
      </c>
      <c r="C367" s="302"/>
      <c r="D367" s="302"/>
      <c r="E367" s="302"/>
      <c r="F367" s="302"/>
      <c r="G367" s="302"/>
      <c r="H367" s="302"/>
      <c r="I367" s="302"/>
      <c r="J367" s="303"/>
      <c r="K367" s="304" t="s">
        <v>11</v>
      </c>
      <c r="L367" s="296" t="s">
        <v>3</v>
      </c>
      <c r="M367" s="296" t="s">
        <v>4</v>
      </c>
      <c r="N367" s="306" t="s">
        <v>5</v>
      </c>
      <c r="O367" s="296" t="s">
        <v>6</v>
      </c>
      <c r="P367" s="294" t="s">
        <v>7</v>
      </c>
      <c r="Q367" s="294" t="s">
        <v>8</v>
      </c>
      <c r="R367" s="296" t="s">
        <v>101</v>
      </c>
    </row>
    <row r="368" spans="1:20" ht="15.75" customHeight="1" x14ac:dyDescent="0.25">
      <c r="A368" s="320"/>
      <c r="B368" s="58" t="s">
        <v>102</v>
      </c>
      <c r="C368" s="58" t="s">
        <v>103</v>
      </c>
      <c r="D368" s="58" t="s">
        <v>104</v>
      </c>
      <c r="E368" s="58" t="s">
        <v>105</v>
      </c>
      <c r="F368" s="58" t="s">
        <v>106</v>
      </c>
      <c r="G368" s="58" t="s">
        <v>107</v>
      </c>
      <c r="H368" s="58" t="s">
        <v>108</v>
      </c>
      <c r="I368" s="58" t="s">
        <v>109</v>
      </c>
      <c r="J368" s="58" t="s">
        <v>110</v>
      </c>
      <c r="K368" s="305"/>
      <c r="L368" s="295"/>
      <c r="M368" s="295"/>
      <c r="N368" s="295"/>
      <c r="O368" s="295"/>
      <c r="P368" s="295"/>
      <c r="Q368" s="295"/>
      <c r="R368" s="295"/>
      <c r="T368" s="104"/>
    </row>
    <row r="369" spans="1:20" ht="15.75" customHeight="1" x14ac:dyDescent="0.25">
      <c r="A369" s="58">
        <v>1302</v>
      </c>
      <c r="B369" s="154">
        <v>77</v>
      </c>
      <c r="C369" s="154"/>
      <c r="D369" s="154"/>
      <c r="E369" s="154"/>
      <c r="F369" s="154"/>
      <c r="G369" s="154"/>
      <c r="H369" s="154"/>
      <c r="I369" s="154"/>
      <c r="J369" s="154"/>
      <c r="K369" s="144"/>
      <c r="L369" s="234"/>
      <c r="M369" s="235"/>
      <c r="N369" s="236"/>
      <c r="O369" s="243"/>
      <c r="P369" s="63">
        <f>B369</f>
        <v>77</v>
      </c>
      <c r="Q369" s="244"/>
      <c r="R369" s="243"/>
      <c r="T369" s="104"/>
    </row>
    <row r="370" spans="1:20" ht="15.75" customHeight="1" x14ac:dyDescent="0.25">
      <c r="A370" s="58">
        <v>1401</v>
      </c>
      <c r="B370" s="154"/>
      <c r="C370" s="154">
        <v>64</v>
      </c>
      <c r="D370" s="154"/>
      <c r="E370" s="154"/>
      <c r="F370" s="154"/>
      <c r="G370" s="154"/>
      <c r="H370" s="154"/>
      <c r="I370" s="154"/>
      <c r="J370" s="154"/>
      <c r="K370" s="144"/>
      <c r="L370" s="237"/>
      <c r="M370" s="129"/>
      <c r="N370" s="238"/>
      <c r="O370" s="67">
        <f>IF(C370=0,"",C370/B369)</f>
        <v>0.83116883116883122</v>
      </c>
      <c r="P370" s="68">
        <v>64</v>
      </c>
      <c r="Q370" s="245">
        <f t="shared" ref="Q370:Q377" si="33">IF(P370=0,"",P370/P369)</f>
        <v>0.83116883116883122</v>
      </c>
      <c r="R370" s="245">
        <f t="shared" ref="R370:R377" si="34">IF(P370=0,"",100%-Q370)</f>
        <v>0.16883116883116878</v>
      </c>
      <c r="T370" s="104"/>
    </row>
    <row r="371" spans="1:20" ht="15.75" customHeight="1" x14ac:dyDescent="0.25">
      <c r="A371" s="58">
        <v>1402</v>
      </c>
      <c r="B371" s="154"/>
      <c r="C371" s="154"/>
      <c r="D371" s="154">
        <v>53</v>
      </c>
      <c r="E371" s="154"/>
      <c r="F371" s="154"/>
      <c r="G371" s="154"/>
      <c r="H371" s="154"/>
      <c r="I371" s="154"/>
      <c r="J371" s="154"/>
      <c r="K371" s="144"/>
      <c r="L371" s="237"/>
      <c r="M371" s="129"/>
      <c r="N371" s="238"/>
      <c r="O371" s="67">
        <f>IF(D371=0,"",D371/C370)</f>
        <v>0.828125</v>
      </c>
      <c r="P371" s="68">
        <v>56</v>
      </c>
      <c r="Q371" s="245">
        <f t="shared" si="33"/>
        <v>0.875</v>
      </c>
      <c r="R371" s="245">
        <f t="shared" si="34"/>
        <v>0.125</v>
      </c>
      <c r="T371" s="70">
        <f>P371/P369</f>
        <v>0.72727272727272729</v>
      </c>
    </row>
    <row r="372" spans="1:20" ht="15.75" customHeight="1" x14ac:dyDescent="0.25">
      <c r="A372" s="58">
        <v>1501</v>
      </c>
      <c r="B372" s="154"/>
      <c r="C372" s="154"/>
      <c r="D372" s="154"/>
      <c r="E372" s="154">
        <v>44</v>
      </c>
      <c r="F372" s="154"/>
      <c r="G372" s="154"/>
      <c r="H372" s="154"/>
      <c r="I372" s="154"/>
      <c r="J372" s="154"/>
      <c r="K372" s="144"/>
      <c r="L372" s="237"/>
      <c r="M372" s="129"/>
      <c r="N372" s="238"/>
      <c r="O372" s="67">
        <f>IF(E372=0,"",E372/D371)</f>
        <v>0.83018867924528306</v>
      </c>
      <c r="P372" s="68">
        <v>56</v>
      </c>
      <c r="Q372" s="245">
        <f t="shared" si="33"/>
        <v>1</v>
      </c>
      <c r="R372" s="245">
        <f t="shared" si="34"/>
        <v>0</v>
      </c>
      <c r="T372" s="104"/>
    </row>
    <row r="373" spans="1:20" ht="15.75" customHeight="1" x14ac:dyDescent="0.25">
      <c r="A373" s="58">
        <v>1502</v>
      </c>
      <c r="B373" s="154"/>
      <c r="C373" s="154"/>
      <c r="D373" s="154"/>
      <c r="E373" s="154"/>
      <c r="F373" s="154">
        <v>41</v>
      </c>
      <c r="G373" s="154"/>
      <c r="H373" s="154"/>
      <c r="I373" s="154"/>
      <c r="J373" s="154"/>
      <c r="K373" s="144"/>
      <c r="L373" s="237"/>
      <c r="M373" s="129"/>
      <c r="N373" s="238"/>
      <c r="O373" s="67">
        <f>IF(F373=0,"",F373/E372)</f>
        <v>0.93181818181818177</v>
      </c>
      <c r="P373" s="68">
        <v>56</v>
      </c>
      <c r="Q373" s="245">
        <f t="shared" si="33"/>
        <v>1</v>
      </c>
      <c r="R373" s="245">
        <f t="shared" si="34"/>
        <v>0</v>
      </c>
      <c r="T373" s="104"/>
    </row>
    <row r="374" spans="1:20" ht="15.75" customHeight="1" x14ac:dyDescent="0.25">
      <c r="A374" s="58">
        <v>1601</v>
      </c>
      <c r="B374" s="154"/>
      <c r="C374" s="154"/>
      <c r="D374" s="154"/>
      <c r="E374" s="154"/>
      <c r="F374" s="154"/>
      <c r="G374" s="154">
        <v>34</v>
      </c>
      <c r="H374" s="154"/>
      <c r="I374" s="154"/>
      <c r="J374" s="154"/>
      <c r="K374" s="144"/>
      <c r="L374" s="237"/>
      <c r="M374" s="129"/>
      <c r="N374" s="238"/>
      <c r="O374" s="67">
        <f>IF(G374=0,"",G374/F373)</f>
        <v>0.82926829268292679</v>
      </c>
      <c r="P374" s="68">
        <v>53</v>
      </c>
      <c r="Q374" s="245">
        <f t="shared" si="33"/>
        <v>0.9464285714285714</v>
      </c>
      <c r="R374" s="245">
        <f t="shared" si="34"/>
        <v>5.3571428571428603E-2</v>
      </c>
      <c r="T374" s="104"/>
    </row>
    <row r="375" spans="1:20" ht="15.75" customHeight="1" x14ac:dyDescent="0.25">
      <c r="A375" s="58">
        <v>1602</v>
      </c>
      <c r="B375" s="154"/>
      <c r="C375" s="154"/>
      <c r="D375" s="154"/>
      <c r="E375" s="154"/>
      <c r="F375" s="154"/>
      <c r="G375" s="154"/>
      <c r="H375" s="154">
        <v>32</v>
      </c>
      <c r="I375" s="154"/>
      <c r="J375" s="154"/>
      <c r="K375" s="144"/>
      <c r="L375" s="237"/>
      <c r="M375" s="129"/>
      <c r="N375" s="238"/>
      <c r="O375" s="67">
        <f>IF(H375=0,"",H375/G374)</f>
        <v>0.94117647058823528</v>
      </c>
      <c r="P375" s="68">
        <v>53</v>
      </c>
      <c r="Q375" s="245">
        <f t="shared" si="33"/>
        <v>1</v>
      </c>
      <c r="R375" s="245">
        <f t="shared" si="34"/>
        <v>0</v>
      </c>
      <c r="T375" s="104"/>
    </row>
    <row r="376" spans="1:20" ht="15.75" customHeight="1" x14ac:dyDescent="0.25">
      <c r="A376" s="58">
        <v>1701</v>
      </c>
      <c r="B376" s="154"/>
      <c r="C376" s="154"/>
      <c r="D376" s="154"/>
      <c r="E376" s="154"/>
      <c r="F376" s="154"/>
      <c r="G376" s="154"/>
      <c r="H376" s="154"/>
      <c r="I376" s="154">
        <v>33</v>
      </c>
      <c r="J376" s="154"/>
      <c r="K376" s="144">
        <v>1</v>
      </c>
      <c r="L376" s="237"/>
      <c r="M376" s="129"/>
      <c r="N376" s="238"/>
      <c r="O376" s="67">
        <f>IF(I376=0,"",I376/H375)</f>
        <v>1.03125</v>
      </c>
      <c r="P376" s="68">
        <v>52</v>
      </c>
      <c r="Q376" s="245">
        <f t="shared" si="33"/>
        <v>0.98113207547169812</v>
      </c>
      <c r="R376" s="245">
        <f t="shared" si="34"/>
        <v>1.8867924528301883E-2</v>
      </c>
      <c r="T376" s="104"/>
    </row>
    <row r="377" spans="1:20" ht="15.75" customHeight="1" x14ac:dyDescent="0.25">
      <c r="A377" s="58">
        <v>1702</v>
      </c>
      <c r="B377" s="154"/>
      <c r="C377" s="154"/>
      <c r="D377" s="154"/>
      <c r="E377" s="154"/>
      <c r="F377" s="154"/>
      <c r="G377" s="154"/>
      <c r="H377" s="154"/>
      <c r="I377" s="154"/>
      <c r="J377" s="154">
        <v>31</v>
      </c>
      <c r="K377" s="144">
        <v>21</v>
      </c>
      <c r="L377" s="237"/>
      <c r="M377" s="129"/>
      <c r="N377" s="238"/>
      <c r="O377" s="71">
        <f>IF(J377=0,"",J377/I376)</f>
        <v>0.93939393939393945</v>
      </c>
      <c r="P377" s="68">
        <v>49</v>
      </c>
      <c r="Q377" s="71">
        <f t="shared" si="33"/>
        <v>0.94230769230769229</v>
      </c>
      <c r="R377" s="71">
        <f t="shared" si="34"/>
        <v>5.7692307692307709E-2</v>
      </c>
      <c r="T377" s="104"/>
    </row>
    <row r="378" spans="1:20" ht="15.75" customHeight="1" x14ac:dyDescent="0.25">
      <c r="A378" s="58">
        <v>1801</v>
      </c>
      <c r="B378" s="154"/>
      <c r="C378" s="154"/>
      <c r="D378" s="154"/>
      <c r="E378" s="154"/>
      <c r="F378" s="154"/>
      <c r="G378" s="154"/>
      <c r="H378" s="154"/>
      <c r="I378" s="154"/>
      <c r="J378" s="154">
        <v>15</v>
      </c>
      <c r="K378" s="144">
        <v>11</v>
      </c>
      <c r="L378" s="237"/>
      <c r="M378" s="129"/>
      <c r="N378" s="239"/>
      <c r="O378" s="129"/>
      <c r="P378" s="68">
        <v>28</v>
      </c>
      <c r="Q378" s="129"/>
      <c r="R378" s="246"/>
      <c r="T378" s="104"/>
    </row>
    <row r="379" spans="1:20" ht="15.75" customHeight="1" x14ac:dyDescent="0.25">
      <c r="A379" s="58">
        <v>1802</v>
      </c>
      <c r="B379" s="154"/>
      <c r="C379" s="154"/>
      <c r="D379" s="154"/>
      <c r="E379" s="154"/>
      <c r="F379" s="154"/>
      <c r="G379" s="154"/>
      <c r="H379" s="154"/>
      <c r="I379" s="154"/>
      <c r="J379" s="154">
        <v>10</v>
      </c>
      <c r="K379" s="144">
        <v>5</v>
      </c>
      <c r="L379" s="237"/>
      <c r="M379" s="129"/>
      <c r="N379" s="239"/>
      <c r="O379" s="247"/>
      <c r="P379" s="109">
        <v>14</v>
      </c>
      <c r="Q379" s="248"/>
      <c r="R379" s="247"/>
      <c r="T379" s="104"/>
    </row>
    <row r="380" spans="1:20" ht="15.75" customHeight="1" x14ac:dyDescent="0.25">
      <c r="A380" s="58">
        <v>1901</v>
      </c>
      <c r="B380" s="154"/>
      <c r="C380" s="154"/>
      <c r="D380" s="154"/>
      <c r="E380" s="154"/>
      <c r="F380" s="154"/>
      <c r="G380" s="154"/>
      <c r="H380" s="154"/>
      <c r="I380" s="154"/>
      <c r="J380" s="154">
        <v>6</v>
      </c>
      <c r="K380" s="144">
        <v>5</v>
      </c>
      <c r="L380" s="237"/>
      <c r="M380" s="129"/>
      <c r="N380" s="239"/>
      <c r="O380" s="247"/>
      <c r="P380" s="109">
        <v>9</v>
      </c>
      <c r="Q380" s="248"/>
      <c r="R380" s="247"/>
      <c r="T380" s="104"/>
    </row>
    <row r="381" spans="1:20" ht="15.75" customHeight="1" x14ac:dyDescent="0.25">
      <c r="A381" s="58">
        <v>1902</v>
      </c>
      <c r="B381" s="154"/>
      <c r="C381" s="154"/>
      <c r="D381" s="154"/>
      <c r="E381" s="154"/>
      <c r="F381" s="154"/>
      <c r="G381" s="154"/>
      <c r="H381" s="154"/>
      <c r="I381" s="154"/>
      <c r="J381" s="154">
        <v>2</v>
      </c>
      <c r="K381" s="144">
        <v>2</v>
      </c>
      <c r="L381" s="237"/>
      <c r="M381" s="129"/>
      <c r="N381" s="239"/>
      <c r="O381" s="247"/>
      <c r="P381" s="109">
        <v>5</v>
      </c>
      <c r="Q381" s="248"/>
      <c r="R381" s="247"/>
      <c r="T381" s="104"/>
    </row>
    <row r="382" spans="1:20" ht="15.75" customHeight="1" x14ac:dyDescent="0.25">
      <c r="A382" s="58">
        <v>2001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44"/>
      <c r="L382" s="237"/>
      <c r="M382" s="129"/>
      <c r="N382" s="239"/>
      <c r="O382" s="129"/>
      <c r="P382" s="239"/>
      <c r="Q382" s="124"/>
      <c r="R382" s="247"/>
      <c r="T382" s="104"/>
    </row>
    <row r="383" spans="1:20" ht="15.75" customHeight="1" x14ac:dyDescent="0.25">
      <c r="A383" s="58">
        <v>2002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44"/>
      <c r="L383" s="237"/>
      <c r="M383" s="129"/>
      <c r="N383" s="239"/>
      <c r="O383" s="197" t="s">
        <v>83</v>
      </c>
      <c r="P383" s="82">
        <v>38</v>
      </c>
      <c r="Q383" s="111">
        <f>K386</f>
        <v>45</v>
      </c>
      <c r="R383" s="199" t="s">
        <v>11</v>
      </c>
      <c r="T383" s="104"/>
    </row>
    <row r="384" spans="1:20" ht="15.75" customHeight="1" x14ac:dyDescent="0.25">
      <c r="A384" s="58">
        <v>2101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44"/>
      <c r="L384" s="237"/>
      <c r="M384" s="129"/>
      <c r="N384" s="239"/>
      <c r="O384" s="198" t="s">
        <v>85</v>
      </c>
      <c r="P384" s="86">
        <f>IF(P383/B369=0,"",P383/B369)</f>
        <v>0.4935064935064935</v>
      </c>
      <c r="Q384" s="112">
        <f>IF(P383/Q383=0,"",P383/Q383)</f>
        <v>0.84444444444444444</v>
      </c>
      <c r="R384" s="200" t="s">
        <v>86</v>
      </c>
      <c r="T384" s="104"/>
    </row>
    <row r="385" spans="1:20" ht="15.75" customHeight="1" x14ac:dyDescent="0.25">
      <c r="A385" s="58">
        <v>2102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44"/>
      <c r="L385" s="240"/>
      <c r="M385" s="241"/>
      <c r="N385" s="242"/>
      <c r="O385" s="90"/>
      <c r="P385" s="91"/>
      <c r="Q385" s="91"/>
      <c r="R385" s="113"/>
      <c r="T385" s="104"/>
    </row>
    <row r="386" spans="1:20" ht="18" customHeight="1" x14ac:dyDescent="0.25">
      <c r="A386" s="28"/>
      <c r="B386" s="297" t="s">
        <v>111</v>
      </c>
      <c r="C386" s="297"/>
      <c r="D386" s="297"/>
      <c r="E386" s="297"/>
      <c r="F386" s="297"/>
      <c r="G386" s="297"/>
      <c r="H386" s="297"/>
      <c r="I386" s="297"/>
      <c r="J386" s="297"/>
      <c r="K386" s="93">
        <f>SUM(K369:K382)</f>
        <v>45</v>
      </c>
      <c r="L386" s="94">
        <f>IF(SUM(K376:K377)=0,"",SUM(K376:K377)/B369)</f>
        <v>0.2857142857142857</v>
      </c>
      <c r="M386" s="94">
        <f>IF(K386=0,"",K386/B369)</f>
        <v>0.58441558441558439</v>
      </c>
      <c r="N386" s="94">
        <f>M386-L386</f>
        <v>0.29870129870129869</v>
      </c>
      <c r="O386" s="3"/>
      <c r="P386" s="29"/>
      <c r="Q386" s="22"/>
      <c r="R386" s="3"/>
      <c r="T386" s="104"/>
    </row>
    <row r="387" spans="1:20" ht="12.75" customHeight="1" x14ac:dyDescent="0.2">
      <c r="L387" s="3"/>
      <c r="M387" s="3"/>
      <c r="O387" s="3"/>
    </row>
    <row r="388" spans="1:20" ht="12.75" customHeight="1" x14ac:dyDescent="0.2">
      <c r="L388" s="3"/>
      <c r="M388" s="3"/>
      <c r="O388" s="3"/>
    </row>
    <row r="389" spans="1:20" s="255" customFormat="1" ht="26.25" customHeight="1" x14ac:dyDescent="0.4">
      <c r="A389" s="231"/>
      <c r="B389" s="298" t="s">
        <v>99</v>
      </c>
      <c r="C389" s="299"/>
      <c r="D389" s="299"/>
      <c r="E389" s="299"/>
      <c r="F389" s="299"/>
      <c r="G389" s="299"/>
      <c r="H389" s="299"/>
      <c r="I389" s="299"/>
      <c r="J389" s="299"/>
      <c r="K389" s="256" t="s">
        <v>91</v>
      </c>
      <c r="L389" s="3"/>
      <c r="M389" s="3"/>
      <c r="N389" s="29"/>
      <c r="O389" s="3"/>
      <c r="P389" s="29"/>
      <c r="Q389" s="29"/>
      <c r="R389" s="29"/>
    </row>
    <row r="390" spans="1:20" ht="20.25" customHeight="1" x14ac:dyDescent="0.2">
      <c r="A390" s="319" t="s">
        <v>10</v>
      </c>
      <c r="B390" s="301" t="s">
        <v>100</v>
      </c>
      <c r="C390" s="302"/>
      <c r="D390" s="302"/>
      <c r="E390" s="302"/>
      <c r="F390" s="302"/>
      <c r="G390" s="302"/>
      <c r="H390" s="302"/>
      <c r="I390" s="302"/>
      <c r="J390" s="303"/>
      <c r="K390" s="304" t="s">
        <v>11</v>
      </c>
      <c r="L390" s="296" t="s">
        <v>3</v>
      </c>
      <c r="M390" s="296" t="s">
        <v>4</v>
      </c>
      <c r="N390" s="306" t="s">
        <v>5</v>
      </c>
      <c r="O390" s="296" t="s">
        <v>6</v>
      </c>
      <c r="P390" s="294" t="s">
        <v>7</v>
      </c>
      <c r="Q390" s="294" t="s">
        <v>8</v>
      </c>
      <c r="R390" s="296" t="s">
        <v>101</v>
      </c>
    </row>
    <row r="391" spans="1:20" ht="15.75" customHeight="1" x14ac:dyDescent="0.25">
      <c r="A391" s="320"/>
      <c r="B391" s="58" t="s">
        <v>102</v>
      </c>
      <c r="C391" s="58" t="s">
        <v>103</v>
      </c>
      <c r="D391" s="58" t="s">
        <v>104</v>
      </c>
      <c r="E391" s="58" t="s">
        <v>105</v>
      </c>
      <c r="F391" s="58" t="s">
        <v>106</v>
      </c>
      <c r="G391" s="58" t="s">
        <v>107</v>
      </c>
      <c r="H391" s="58" t="s">
        <v>108</v>
      </c>
      <c r="I391" s="58" t="s">
        <v>109</v>
      </c>
      <c r="J391" s="58" t="s">
        <v>110</v>
      </c>
      <c r="K391" s="305"/>
      <c r="L391" s="295"/>
      <c r="M391" s="295"/>
      <c r="N391" s="295"/>
      <c r="O391" s="295"/>
      <c r="P391" s="295"/>
      <c r="Q391" s="295"/>
      <c r="R391" s="295"/>
      <c r="T391" s="104"/>
    </row>
    <row r="392" spans="1:20" ht="15.75" customHeight="1" x14ac:dyDescent="0.25">
      <c r="A392" s="58">
        <v>1401</v>
      </c>
      <c r="B392" s="154">
        <v>78</v>
      </c>
      <c r="C392" s="154"/>
      <c r="D392" s="154"/>
      <c r="E392" s="154"/>
      <c r="F392" s="154"/>
      <c r="G392" s="154"/>
      <c r="H392" s="154"/>
      <c r="I392" s="154"/>
      <c r="J392" s="154"/>
      <c r="K392" s="144"/>
      <c r="L392" s="234"/>
      <c r="M392" s="235"/>
      <c r="N392" s="236"/>
      <c r="O392" s="243"/>
      <c r="P392" s="63">
        <f>B392</f>
        <v>78</v>
      </c>
      <c r="Q392" s="244"/>
      <c r="R392" s="243"/>
      <c r="T392" s="104"/>
    </row>
    <row r="393" spans="1:20" ht="15.75" customHeight="1" x14ac:dyDescent="0.25">
      <c r="A393" s="58">
        <v>1402</v>
      </c>
      <c r="B393" s="154"/>
      <c r="C393" s="154">
        <v>70</v>
      </c>
      <c r="D393" s="154"/>
      <c r="E393" s="154"/>
      <c r="F393" s="154"/>
      <c r="G393" s="154"/>
      <c r="H393" s="154"/>
      <c r="I393" s="154"/>
      <c r="J393" s="154"/>
      <c r="K393" s="144"/>
      <c r="L393" s="237"/>
      <c r="M393" s="129"/>
      <c r="N393" s="238"/>
      <c r="O393" s="67">
        <f>IF(C393=0,"",C393/B392)</f>
        <v>0.89743589743589747</v>
      </c>
      <c r="P393" s="68">
        <v>70</v>
      </c>
      <c r="Q393" s="245">
        <f t="shared" ref="Q393:Q400" si="35">IF(P393=0,"",P393/P392)</f>
        <v>0.89743589743589747</v>
      </c>
      <c r="R393" s="245">
        <f t="shared" ref="R393:R400" si="36">IF(P393=0,"",100%-Q393)</f>
        <v>0.10256410256410253</v>
      </c>
      <c r="T393" s="104"/>
    </row>
    <row r="394" spans="1:20" ht="15.75" customHeight="1" x14ac:dyDescent="0.25">
      <c r="A394" s="58">
        <v>1501</v>
      </c>
      <c r="B394" s="154"/>
      <c r="C394" s="154"/>
      <c r="D394" s="154">
        <v>60</v>
      </c>
      <c r="E394" s="154"/>
      <c r="F394" s="154"/>
      <c r="G394" s="154"/>
      <c r="H394" s="154"/>
      <c r="I394" s="154"/>
      <c r="J394" s="154"/>
      <c r="K394" s="144"/>
      <c r="L394" s="237"/>
      <c r="M394" s="129"/>
      <c r="N394" s="238"/>
      <c r="O394" s="67">
        <f>IF(D394=0,"",D394/C393)</f>
        <v>0.8571428571428571</v>
      </c>
      <c r="P394" s="68">
        <v>69</v>
      </c>
      <c r="Q394" s="245">
        <f t="shared" si="35"/>
        <v>0.98571428571428577</v>
      </c>
      <c r="R394" s="245">
        <f t="shared" si="36"/>
        <v>1.4285714285714235E-2</v>
      </c>
      <c r="T394" s="70">
        <f>P394/P392</f>
        <v>0.88461538461538458</v>
      </c>
    </row>
    <row r="395" spans="1:20" ht="15.75" customHeight="1" x14ac:dyDescent="0.25">
      <c r="A395" s="58">
        <v>1502</v>
      </c>
      <c r="B395" s="154"/>
      <c r="C395" s="154"/>
      <c r="D395" s="154"/>
      <c r="E395" s="154">
        <v>55</v>
      </c>
      <c r="F395" s="154"/>
      <c r="G395" s="154"/>
      <c r="H395" s="154"/>
      <c r="I395" s="154"/>
      <c r="J395" s="154"/>
      <c r="K395" s="144"/>
      <c r="L395" s="237"/>
      <c r="M395" s="129"/>
      <c r="N395" s="238"/>
      <c r="O395" s="67">
        <f>IF(E395=0,"",E395/D394)</f>
        <v>0.91666666666666663</v>
      </c>
      <c r="P395" s="68">
        <v>69</v>
      </c>
      <c r="Q395" s="245">
        <f t="shared" si="35"/>
        <v>1</v>
      </c>
      <c r="R395" s="245">
        <f t="shared" si="36"/>
        <v>0</v>
      </c>
      <c r="T395" s="104"/>
    </row>
    <row r="396" spans="1:20" ht="15.75" customHeight="1" x14ac:dyDescent="0.25">
      <c r="A396" s="58">
        <v>1601</v>
      </c>
      <c r="B396" s="154"/>
      <c r="C396" s="154"/>
      <c r="D396" s="154"/>
      <c r="E396" s="154"/>
      <c r="F396" s="154">
        <v>26</v>
      </c>
      <c r="G396" s="154"/>
      <c r="H396" s="154"/>
      <c r="I396" s="154"/>
      <c r="J396" s="154"/>
      <c r="K396" s="144"/>
      <c r="L396" s="237"/>
      <c r="M396" s="129"/>
      <c r="N396" s="238"/>
      <c r="O396" s="67">
        <f>IF(F396=0,"",F396/E395)</f>
        <v>0.47272727272727272</v>
      </c>
      <c r="P396" s="68">
        <v>66</v>
      </c>
      <c r="Q396" s="245">
        <f t="shared" si="35"/>
        <v>0.95652173913043481</v>
      </c>
      <c r="R396" s="245">
        <f t="shared" si="36"/>
        <v>4.3478260869565188E-2</v>
      </c>
      <c r="T396" s="104"/>
    </row>
    <row r="397" spans="1:20" ht="15.75" customHeight="1" x14ac:dyDescent="0.25">
      <c r="A397" s="58">
        <v>1602</v>
      </c>
      <c r="B397" s="154"/>
      <c r="C397" s="154"/>
      <c r="D397" s="154"/>
      <c r="E397" s="154"/>
      <c r="F397" s="154"/>
      <c r="G397" s="154">
        <v>22</v>
      </c>
      <c r="H397" s="154"/>
      <c r="I397" s="154"/>
      <c r="J397" s="154"/>
      <c r="K397" s="144"/>
      <c r="L397" s="237"/>
      <c r="M397" s="129"/>
      <c r="N397" s="238"/>
      <c r="O397" s="67">
        <f>IF(G397=0,"",G397/F396)</f>
        <v>0.84615384615384615</v>
      </c>
      <c r="P397" s="68">
        <v>60</v>
      </c>
      <c r="Q397" s="245">
        <f t="shared" si="35"/>
        <v>0.90909090909090906</v>
      </c>
      <c r="R397" s="245">
        <f t="shared" si="36"/>
        <v>9.0909090909090939E-2</v>
      </c>
      <c r="T397" s="104"/>
    </row>
    <row r="398" spans="1:20" ht="15.75" customHeight="1" x14ac:dyDescent="0.25">
      <c r="A398" s="58">
        <v>1701</v>
      </c>
      <c r="B398" s="154"/>
      <c r="C398" s="154"/>
      <c r="D398" s="154"/>
      <c r="E398" s="154"/>
      <c r="F398" s="154"/>
      <c r="G398" s="154"/>
      <c r="H398" s="154">
        <v>21</v>
      </c>
      <c r="I398" s="154"/>
      <c r="J398" s="154"/>
      <c r="K398" s="144"/>
      <c r="L398" s="237"/>
      <c r="M398" s="129"/>
      <c r="N398" s="238"/>
      <c r="O398" s="67">
        <f>IF(H398=0,"",H398/G397)</f>
        <v>0.95454545454545459</v>
      </c>
      <c r="P398" s="68">
        <v>59</v>
      </c>
      <c r="Q398" s="245">
        <f t="shared" si="35"/>
        <v>0.98333333333333328</v>
      </c>
      <c r="R398" s="245">
        <f t="shared" si="36"/>
        <v>1.6666666666666718E-2</v>
      </c>
      <c r="T398" s="104"/>
    </row>
    <row r="399" spans="1:20" ht="15.75" customHeight="1" x14ac:dyDescent="0.25">
      <c r="A399" s="58">
        <v>1702</v>
      </c>
      <c r="B399" s="154"/>
      <c r="C399" s="154"/>
      <c r="D399" s="154"/>
      <c r="E399" s="154"/>
      <c r="F399" s="154"/>
      <c r="G399" s="154"/>
      <c r="H399" s="154"/>
      <c r="I399" s="154">
        <v>19</v>
      </c>
      <c r="J399" s="154"/>
      <c r="K399" s="144"/>
      <c r="L399" s="237"/>
      <c r="M399" s="129"/>
      <c r="N399" s="238"/>
      <c r="O399" s="67">
        <f>IF(I399=0,"",I399/H398)</f>
        <v>0.90476190476190477</v>
      </c>
      <c r="P399" s="68">
        <v>53</v>
      </c>
      <c r="Q399" s="245">
        <f t="shared" si="35"/>
        <v>0.89830508474576276</v>
      </c>
      <c r="R399" s="245">
        <f t="shared" si="36"/>
        <v>0.10169491525423724</v>
      </c>
      <c r="T399" s="104"/>
    </row>
    <row r="400" spans="1:20" ht="15.75" customHeight="1" x14ac:dyDescent="0.25">
      <c r="A400" s="58">
        <v>1801</v>
      </c>
      <c r="B400" s="154"/>
      <c r="C400" s="154"/>
      <c r="D400" s="154"/>
      <c r="E400" s="154"/>
      <c r="F400" s="154"/>
      <c r="G400" s="154"/>
      <c r="H400" s="154"/>
      <c r="I400" s="154"/>
      <c r="J400" s="154">
        <v>19</v>
      </c>
      <c r="K400" s="144">
        <v>13</v>
      </c>
      <c r="L400" s="237"/>
      <c r="M400" s="129"/>
      <c r="N400" s="238"/>
      <c r="O400" s="71">
        <f>IF(J400=0,"",J400/I399)</f>
        <v>1</v>
      </c>
      <c r="P400" s="68">
        <v>51</v>
      </c>
      <c r="Q400" s="71">
        <f t="shared" si="35"/>
        <v>0.96226415094339623</v>
      </c>
      <c r="R400" s="71">
        <f t="shared" si="36"/>
        <v>3.7735849056603765E-2</v>
      </c>
      <c r="T400" s="104"/>
    </row>
    <row r="401" spans="1:20" ht="15.75" customHeight="1" x14ac:dyDescent="0.25">
      <c r="A401" s="58">
        <v>1802</v>
      </c>
      <c r="B401" s="154"/>
      <c r="C401" s="154"/>
      <c r="D401" s="154"/>
      <c r="E401" s="154"/>
      <c r="F401" s="154"/>
      <c r="G401" s="154"/>
      <c r="H401" s="154"/>
      <c r="I401" s="154"/>
      <c r="J401" s="154">
        <v>19</v>
      </c>
      <c r="K401" s="144">
        <v>9</v>
      </c>
      <c r="L401" s="237"/>
      <c r="M401" s="129"/>
      <c r="N401" s="239"/>
      <c r="O401" s="129"/>
      <c r="P401" s="68">
        <v>38</v>
      </c>
      <c r="Q401" s="129"/>
      <c r="R401" s="246"/>
      <c r="T401" s="104"/>
    </row>
    <row r="402" spans="1:20" ht="15.75" customHeight="1" x14ac:dyDescent="0.25">
      <c r="A402" s="58">
        <v>1901</v>
      </c>
      <c r="B402" s="154"/>
      <c r="C402" s="154"/>
      <c r="D402" s="154"/>
      <c r="E402" s="154"/>
      <c r="F402" s="154"/>
      <c r="G402" s="154"/>
      <c r="H402" s="154"/>
      <c r="I402" s="154"/>
      <c r="J402" s="154">
        <v>16</v>
      </c>
      <c r="K402" s="144">
        <v>9</v>
      </c>
      <c r="L402" s="237"/>
      <c r="M402" s="129"/>
      <c r="N402" s="239"/>
      <c r="O402" s="247"/>
      <c r="P402" s="109">
        <v>21</v>
      </c>
      <c r="Q402" s="248"/>
      <c r="R402" s="247"/>
      <c r="T402" s="104"/>
    </row>
    <row r="403" spans="1:20" ht="15.75" customHeight="1" x14ac:dyDescent="0.25">
      <c r="A403" s="58">
        <v>1902</v>
      </c>
      <c r="B403" s="154"/>
      <c r="C403" s="154"/>
      <c r="D403" s="154"/>
      <c r="E403" s="154"/>
      <c r="F403" s="154"/>
      <c r="G403" s="154"/>
      <c r="H403" s="154"/>
      <c r="I403" s="154"/>
      <c r="J403" s="154">
        <v>6</v>
      </c>
      <c r="K403" s="144">
        <v>6</v>
      </c>
      <c r="L403" s="237"/>
      <c r="M403" s="129"/>
      <c r="N403" s="239"/>
      <c r="O403" s="247"/>
      <c r="P403" s="109">
        <v>10</v>
      </c>
      <c r="Q403" s="248"/>
      <c r="R403" s="247"/>
      <c r="T403" s="104"/>
    </row>
    <row r="404" spans="1:20" ht="15.75" customHeight="1" x14ac:dyDescent="0.25">
      <c r="A404" s="58">
        <v>2001</v>
      </c>
      <c r="B404" s="154"/>
      <c r="C404" s="154"/>
      <c r="D404" s="154"/>
      <c r="E404" s="154"/>
      <c r="F404" s="154"/>
      <c r="G404" s="154"/>
      <c r="H404" s="154"/>
      <c r="I404" s="154"/>
      <c r="J404" s="154">
        <v>2</v>
      </c>
      <c r="K404" s="144">
        <v>2</v>
      </c>
      <c r="L404" s="237"/>
      <c r="M404" s="129"/>
      <c r="N404" s="239"/>
      <c r="O404" s="247"/>
      <c r="P404" s="202">
        <v>4</v>
      </c>
      <c r="Q404" s="248"/>
      <c r="R404" s="247"/>
      <c r="T404" s="104"/>
    </row>
    <row r="405" spans="1:20" ht="15.75" customHeight="1" x14ac:dyDescent="0.25">
      <c r="A405" s="58">
        <v>2002</v>
      </c>
      <c r="B405" s="154"/>
      <c r="C405" s="154"/>
      <c r="D405" s="154"/>
      <c r="E405" s="154"/>
      <c r="F405" s="154"/>
      <c r="G405" s="154"/>
      <c r="H405" s="154"/>
      <c r="I405" s="154"/>
      <c r="J405" s="154">
        <v>1</v>
      </c>
      <c r="K405" s="144">
        <v>1</v>
      </c>
      <c r="L405" s="237"/>
      <c r="M405" s="129"/>
      <c r="N405" s="239"/>
      <c r="O405" s="129"/>
      <c r="P405" s="204">
        <v>2</v>
      </c>
      <c r="Q405" s="124"/>
      <c r="R405" s="247"/>
      <c r="T405" s="104"/>
    </row>
    <row r="406" spans="1:20" ht="15.75" customHeight="1" x14ac:dyDescent="0.25">
      <c r="A406" s="58">
        <v>2101</v>
      </c>
      <c r="B406" s="154"/>
      <c r="C406" s="154"/>
      <c r="D406" s="154"/>
      <c r="E406" s="154"/>
      <c r="F406" s="154"/>
      <c r="G406" s="154"/>
      <c r="H406" s="154"/>
      <c r="I406" s="154"/>
      <c r="J406" s="154"/>
      <c r="K406" s="144"/>
      <c r="L406" s="237"/>
      <c r="M406" s="129"/>
      <c r="N406" s="239"/>
      <c r="O406" s="197" t="s">
        <v>83</v>
      </c>
      <c r="P406" s="203">
        <v>34</v>
      </c>
      <c r="Q406" s="111">
        <f>K409</f>
        <v>40</v>
      </c>
      <c r="R406" s="199" t="s">
        <v>11</v>
      </c>
      <c r="T406" s="104"/>
    </row>
    <row r="407" spans="1:20" ht="15.75" customHeight="1" x14ac:dyDescent="0.25">
      <c r="A407" s="58">
        <v>2102</v>
      </c>
      <c r="B407" s="154"/>
      <c r="C407" s="154"/>
      <c r="D407" s="154"/>
      <c r="E407" s="154"/>
      <c r="F407" s="154"/>
      <c r="G407" s="154"/>
      <c r="H407" s="154"/>
      <c r="I407" s="154"/>
      <c r="J407" s="154"/>
      <c r="K407" s="144"/>
      <c r="L407" s="237"/>
      <c r="M407" s="129"/>
      <c r="N407" s="239"/>
      <c r="O407" s="198" t="s">
        <v>85</v>
      </c>
      <c r="P407" s="86">
        <f>IF(P406/B392=0,"",P406/B392)</f>
        <v>0.4358974358974359</v>
      </c>
      <c r="Q407" s="112">
        <f>IF(P406/Q406=0,"",P406/Q406)</f>
        <v>0.85</v>
      </c>
      <c r="R407" s="200" t="s">
        <v>86</v>
      </c>
      <c r="T407" s="104"/>
    </row>
    <row r="408" spans="1:20" ht="15.75" customHeight="1" x14ac:dyDescent="0.25">
      <c r="A408" s="58">
        <v>2201</v>
      </c>
      <c r="B408" s="154"/>
      <c r="C408" s="154"/>
      <c r="D408" s="154"/>
      <c r="E408" s="154"/>
      <c r="F408" s="154"/>
      <c r="G408" s="154"/>
      <c r="H408" s="154"/>
      <c r="I408" s="154"/>
      <c r="J408" s="154"/>
      <c r="K408" s="144"/>
      <c r="L408" s="240"/>
      <c r="M408" s="241"/>
      <c r="N408" s="242"/>
      <c r="O408" s="90"/>
      <c r="P408" s="91"/>
      <c r="Q408" s="91"/>
      <c r="R408" s="113"/>
      <c r="T408" s="104"/>
    </row>
    <row r="409" spans="1:20" ht="18" customHeight="1" x14ac:dyDescent="0.25">
      <c r="A409" s="28"/>
      <c r="B409" s="297" t="s">
        <v>111</v>
      </c>
      <c r="C409" s="297"/>
      <c r="D409" s="297"/>
      <c r="E409" s="297"/>
      <c r="F409" s="297"/>
      <c r="G409" s="297"/>
      <c r="H409" s="297"/>
      <c r="I409" s="297"/>
      <c r="J409" s="297"/>
      <c r="K409" s="93">
        <f>SUM(K392:K405)</f>
        <v>40</v>
      </c>
      <c r="L409" s="94">
        <f>IF(K400=0,"",K400/B392)</f>
        <v>0.16666666666666666</v>
      </c>
      <c r="M409" s="94">
        <f>IF(K409=0,"",K409/B392)</f>
        <v>0.51282051282051277</v>
      </c>
      <c r="N409" s="94">
        <f>IF(K400=0,"",M409-L409)</f>
        <v>0.34615384615384615</v>
      </c>
      <c r="O409" s="3"/>
      <c r="P409" s="29"/>
      <c r="Q409" s="22"/>
      <c r="R409" s="3"/>
      <c r="T409" s="104"/>
    </row>
    <row r="410" spans="1:20" ht="12.75" customHeight="1" x14ac:dyDescent="0.2">
      <c r="L410" s="3"/>
      <c r="M410" s="3"/>
      <c r="O410" s="3"/>
    </row>
    <row r="411" spans="1:20" ht="12.75" customHeight="1" x14ac:dyDescent="0.2">
      <c r="L411" s="3"/>
      <c r="M411" s="3"/>
      <c r="O411" s="3"/>
    </row>
    <row r="412" spans="1:20" ht="26.25" customHeight="1" x14ac:dyDescent="0.4">
      <c r="A412" s="231"/>
      <c r="B412" s="298" t="s">
        <v>99</v>
      </c>
      <c r="C412" s="299"/>
      <c r="D412" s="299"/>
      <c r="E412" s="299"/>
      <c r="F412" s="299"/>
      <c r="G412" s="299"/>
      <c r="H412" s="299"/>
      <c r="I412" s="299"/>
      <c r="J412" s="299"/>
      <c r="K412" s="256" t="s">
        <v>93</v>
      </c>
      <c r="L412" s="163"/>
      <c r="M412" s="163"/>
      <c r="N412" s="29"/>
      <c r="O412" s="3"/>
      <c r="P412" s="29"/>
      <c r="Q412" s="29"/>
      <c r="R412" s="29"/>
    </row>
    <row r="413" spans="1:20" ht="20.25" customHeight="1" x14ac:dyDescent="0.2">
      <c r="A413" s="319" t="s">
        <v>10</v>
      </c>
      <c r="B413" s="301" t="s">
        <v>100</v>
      </c>
      <c r="C413" s="302"/>
      <c r="D413" s="302"/>
      <c r="E413" s="302"/>
      <c r="F413" s="302"/>
      <c r="G413" s="302"/>
      <c r="H413" s="302"/>
      <c r="I413" s="302"/>
      <c r="J413" s="303"/>
      <c r="K413" s="304" t="s">
        <v>11</v>
      </c>
      <c r="L413" s="296" t="s">
        <v>3</v>
      </c>
      <c r="M413" s="296" t="s">
        <v>4</v>
      </c>
      <c r="N413" s="306" t="s">
        <v>5</v>
      </c>
      <c r="O413" s="296" t="s">
        <v>6</v>
      </c>
      <c r="P413" s="294" t="s">
        <v>7</v>
      </c>
      <c r="Q413" s="294" t="s">
        <v>8</v>
      </c>
      <c r="R413" s="296" t="s">
        <v>101</v>
      </c>
    </row>
    <row r="414" spans="1:20" ht="15.75" customHeight="1" x14ac:dyDescent="0.25">
      <c r="A414" s="320"/>
      <c r="B414" s="58" t="s">
        <v>102</v>
      </c>
      <c r="C414" s="58" t="s">
        <v>103</v>
      </c>
      <c r="D414" s="58" t="s">
        <v>104</v>
      </c>
      <c r="E414" s="58" t="s">
        <v>105</v>
      </c>
      <c r="F414" s="58" t="s">
        <v>106</v>
      </c>
      <c r="G414" s="58" t="s">
        <v>107</v>
      </c>
      <c r="H414" s="58" t="s">
        <v>108</v>
      </c>
      <c r="I414" s="58" t="s">
        <v>109</v>
      </c>
      <c r="J414" s="58" t="s">
        <v>110</v>
      </c>
      <c r="K414" s="305"/>
      <c r="L414" s="295"/>
      <c r="M414" s="295"/>
      <c r="N414" s="295"/>
      <c r="O414" s="295"/>
      <c r="P414" s="295"/>
      <c r="Q414" s="295"/>
      <c r="R414" s="295"/>
      <c r="T414" s="104"/>
    </row>
    <row r="415" spans="1:20" ht="15.75" customHeight="1" x14ac:dyDescent="0.25">
      <c r="A415" s="58">
        <v>1402</v>
      </c>
      <c r="B415" s="154">
        <v>56</v>
      </c>
      <c r="C415" s="154"/>
      <c r="D415" s="154"/>
      <c r="E415" s="154"/>
      <c r="F415" s="154"/>
      <c r="G415" s="154"/>
      <c r="H415" s="154"/>
      <c r="I415" s="154"/>
      <c r="J415" s="154"/>
      <c r="K415" s="144"/>
      <c r="L415" s="234"/>
      <c r="M415" s="235"/>
      <c r="N415" s="236"/>
      <c r="O415" s="243"/>
      <c r="P415" s="63">
        <f>B415</f>
        <v>56</v>
      </c>
      <c r="Q415" s="244"/>
      <c r="R415" s="243"/>
      <c r="T415" s="104"/>
    </row>
    <row r="416" spans="1:20" ht="15.75" customHeight="1" x14ac:dyDescent="0.25">
      <c r="A416" s="58">
        <v>1501</v>
      </c>
      <c r="B416" s="154"/>
      <c r="C416" s="154">
        <v>55</v>
      </c>
      <c r="D416" s="154"/>
      <c r="E416" s="154"/>
      <c r="F416" s="154"/>
      <c r="G416" s="154"/>
      <c r="H416" s="154"/>
      <c r="I416" s="154"/>
      <c r="J416" s="154"/>
      <c r="K416" s="144"/>
      <c r="L416" s="237"/>
      <c r="M416" s="129"/>
      <c r="N416" s="238"/>
      <c r="O416" s="67">
        <f>IF(C416=0,"",C416/B415)</f>
        <v>0.9821428571428571</v>
      </c>
      <c r="P416" s="68">
        <v>55</v>
      </c>
      <c r="Q416" s="245">
        <f t="shared" ref="Q416:Q423" si="37">IF(P416=0,"",P416/P415)</f>
        <v>0.9821428571428571</v>
      </c>
      <c r="R416" s="245">
        <f t="shared" ref="R416:R423" si="38">IF(P416=0,"",100%-Q416)</f>
        <v>1.7857142857142905E-2</v>
      </c>
      <c r="T416" s="104"/>
    </row>
    <row r="417" spans="1:20" ht="15.75" customHeight="1" x14ac:dyDescent="0.25">
      <c r="A417" s="58">
        <v>1502</v>
      </c>
      <c r="B417" s="154"/>
      <c r="C417" s="154"/>
      <c r="D417" s="154">
        <v>46</v>
      </c>
      <c r="E417" s="154"/>
      <c r="F417" s="154"/>
      <c r="G417" s="154"/>
      <c r="H417" s="154"/>
      <c r="I417" s="154"/>
      <c r="J417" s="154"/>
      <c r="K417" s="144"/>
      <c r="L417" s="237"/>
      <c r="M417" s="129"/>
      <c r="N417" s="238"/>
      <c r="O417" s="67">
        <f>IF(D417=0,"",D417/C416)</f>
        <v>0.83636363636363631</v>
      </c>
      <c r="P417" s="68">
        <v>53</v>
      </c>
      <c r="Q417" s="245">
        <f t="shared" si="37"/>
        <v>0.96363636363636362</v>
      </c>
      <c r="R417" s="245">
        <f t="shared" si="38"/>
        <v>3.6363636363636376E-2</v>
      </c>
      <c r="T417" s="70">
        <f>P417/P415</f>
        <v>0.9464285714285714</v>
      </c>
    </row>
    <row r="418" spans="1:20" ht="15.75" customHeight="1" x14ac:dyDescent="0.25">
      <c r="A418" s="58">
        <v>1601</v>
      </c>
      <c r="B418" s="154"/>
      <c r="C418" s="154"/>
      <c r="D418" s="154"/>
      <c r="E418" s="154">
        <v>37</v>
      </c>
      <c r="F418" s="154"/>
      <c r="G418" s="154"/>
      <c r="H418" s="154"/>
      <c r="I418" s="154"/>
      <c r="J418" s="154"/>
      <c r="K418" s="144"/>
      <c r="L418" s="237"/>
      <c r="M418" s="129"/>
      <c r="N418" s="238"/>
      <c r="O418" s="67">
        <f>IF(E418=0,"",E418/D417)</f>
        <v>0.80434782608695654</v>
      </c>
      <c r="P418" s="68">
        <v>49</v>
      </c>
      <c r="Q418" s="245">
        <f t="shared" si="37"/>
        <v>0.92452830188679247</v>
      </c>
      <c r="R418" s="245">
        <f t="shared" si="38"/>
        <v>7.547169811320753E-2</v>
      </c>
      <c r="T418" s="104"/>
    </row>
    <row r="419" spans="1:20" ht="15.75" customHeight="1" x14ac:dyDescent="0.25">
      <c r="A419" s="58">
        <v>1602</v>
      </c>
      <c r="B419" s="154"/>
      <c r="C419" s="154"/>
      <c r="D419" s="154"/>
      <c r="E419" s="154"/>
      <c r="F419" s="154">
        <v>37</v>
      </c>
      <c r="G419" s="154"/>
      <c r="H419" s="154"/>
      <c r="I419" s="154"/>
      <c r="J419" s="154"/>
      <c r="K419" s="144"/>
      <c r="L419" s="237"/>
      <c r="M419" s="129"/>
      <c r="N419" s="238"/>
      <c r="O419" s="67">
        <f>IF(F419=0,"",F419/E418)</f>
        <v>1</v>
      </c>
      <c r="P419" s="68">
        <v>43</v>
      </c>
      <c r="Q419" s="245">
        <f t="shared" si="37"/>
        <v>0.87755102040816324</v>
      </c>
      <c r="R419" s="245">
        <f t="shared" si="38"/>
        <v>0.12244897959183676</v>
      </c>
      <c r="T419" s="104"/>
    </row>
    <row r="420" spans="1:20" ht="15.75" customHeight="1" x14ac:dyDescent="0.25">
      <c r="A420" s="58">
        <v>1701</v>
      </c>
      <c r="B420" s="154"/>
      <c r="C420" s="154"/>
      <c r="D420" s="154"/>
      <c r="E420" s="154"/>
      <c r="F420" s="154"/>
      <c r="G420" s="154">
        <v>37</v>
      </c>
      <c r="H420" s="154"/>
      <c r="I420" s="154"/>
      <c r="J420" s="154"/>
      <c r="K420" s="144"/>
      <c r="L420" s="237"/>
      <c r="M420" s="129"/>
      <c r="N420" s="238"/>
      <c r="O420" s="67">
        <f>IF(G420=0,"",G420/F419)</f>
        <v>1</v>
      </c>
      <c r="P420" s="68">
        <v>42</v>
      </c>
      <c r="Q420" s="245">
        <f t="shared" si="37"/>
        <v>0.97674418604651159</v>
      </c>
      <c r="R420" s="245">
        <f t="shared" si="38"/>
        <v>2.3255813953488413E-2</v>
      </c>
      <c r="T420" s="104"/>
    </row>
    <row r="421" spans="1:20" ht="15.75" customHeight="1" x14ac:dyDescent="0.25">
      <c r="A421" s="58">
        <v>1702</v>
      </c>
      <c r="B421" s="154"/>
      <c r="C421" s="154"/>
      <c r="D421" s="154"/>
      <c r="E421" s="154"/>
      <c r="F421" s="154"/>
      <c r="G421" s="154"/>
      <c r="H421" s="154">
        <v>37</v>
      </c>
      <c r="I421" s="154"/>
      <c r="J421" s="154"/>
      <c r="K421" s="144"/>
      <c r="L421" s="237"/>
      <c r="M421" s="129"/>
      <c r="N421" s="238"/>
      <c r="O421" s="67">
        <f>IF(H421=0,"",H421/G420)</f>
        <v>1</v>
      </c>
      <c r="P421" s="68">
        <v>42</v>
      </c>
      <c r="Q421" s="245">
        <f t="shared" si="37"/>
        <v>1</v>
      </c>
      <c r="R421" s="245">
        <f t="shared" si="38"/>
        <v>0</v>
      </c>
      <c r="T421" s="104"/>
    </row>
    <row r="422" spans="1:20" ht="15.75" customHeight="1" x14ac:dyDescent="0.25">
      <c r="A422" s="58">
        <v>1801</v>
      </c>
      <c r="B422" s="154"/>
      <c r="C422" s="154"/>
      <c r="D422" s="154"/>
      <c r="E422" s="154"/>
      <c r="F422" s="154"/>
      <c r="G422" s="154"/>
      <c r="H422" s="154"/>
      <c r="I422" s="154">
        <v>37</v>
      </c>
      <c r="J422" s="154"/>
      <c r="K422" s="144"/>
      <c r="L422" s="237"/>
      <c r="M422" s="129"/>
      <c r="N422" s="238"/>
      <c r="O422" s="67">
        <f>IF(I422=0,"",I422/H421)</f>
        <v>1</v>
      </c>
      <c r="P422" s="68">
        <v>42</v>
      </c>
      <c r="Q422" s="245">
        <f t="shared" si="37"/>
        <v>1</v>
      </c>
      <c r="R422" s="245">
        <f t="shared" si="38"/>
        <v>0</v>
      </c>
      <c r="T422" s="104"/>
    </row>
    <row r="423" spans="1:20" ht="15.75" customHeight="1" x14ac:dyDescent="0.25">
      <c r="A423" s="58">
        <v>1802</v>
      </c>
      <c r="B423" s="154"/>
      <c r="C423" s="154"/>
      <c r="D423" s="154"/>
      <c r="E423" s="154"/>
      <c r="F423" s="154"/>
      <c r="G423" s="154"/>
      <c r="H423" s="154"/>
      <c r="I423" s="154"/>
      <c r="J423" s="154">
        <v>35</v>
      </c>
      <c r="K423" s="144">
        <v>22</v>
      </c>
      <c r="L423" s="237"/>
      <c r="M423" s="129"/>
      <c r="N423" s="238"/>
      <c r="O423" s="71">
        <f>IF(J423=0,"",J423/I422)</f>
        <v>0.94594594594594594</v>
      </c>
      <c r="P423" s="68">
        <v>37</v>
      </c>
      <c r="Q423" s="71">
        <f t="shared" si="37"/>
        <v>0.88095238095238093</v>
      </c>
      <c r="R423" s="71">
        <f t="shared" si="38"/>
        <v>0.11904761904761907</v>
      </c>
      <c r="T423" s="104"/>
    </row>
    <row r="424" spans="1:20" ht="15.75" customHeight="1" x14ac:dyDescent="0.25">
      <c r="A424" s="58">
        <v>1901</v>
      </c>
      <c r="B424" s="154"/>
      <c r="C424" s="154"/>
      <c r="D424" s="154"/>
      <c r="E424" s="154"/>
      <c r="F424" s="154"/>
      <c r="G424" s="154"/>
      <c r="H424" s="154"/>
      <c r="I424" s="154"/>
      <c r="J424" s="154">
        <v>13</v>
      </c>
      <c r="K424" s="144">
        <v>11</v>
      </c>
      <c r="L424" s="237"/>
      <c r="M424" s="129"/>
      <c r="N424" s="239"/>
      <c r="O424" s="129"/>
      <c r="P424" s="68">
        <v>14</v>
      </c>
      <c r="Q424" s="129"/>
      <c r="R424" s="246"/>
      <c r="T424" s="104"/>
    </row>
    <row r="425" spans="1:20" ht="15.75" customHeight="1" x14ac:dyDescent="0.25">
      <c r="A425" s="58">
        <v>1902</v>
      </c>
      <c r="B425" s="154"/>
      <c r="C425" s="154"/>
      <c r="D425" s="154"/>
      <c r="E425" s="154"/>
      <c r="F425" s="154"/>
      <c r="G425" s="154"/>
      <c r="H425" s="154"/>
      <c r="I425" s="154"/>
      <c r="J425" s="154">
        <v>2</v>
      </c>
      <c r="K425" s="144"/>
      <c r="L425" s="237"/>
      <c r="M425" s="129"/>
      <c r="N425" s="239"/>
      <c r="O425" s="247"/>
      <c r="P425" s="109">
        <v>2</v>
      </c>
      <c r="Q425" s="248"/>
      <c r="R425" s="247"/>
      <c r="T425" s="104"/>
    </row>
    <row r="426" spans="1:20" ht="15.75" customHeight="1" x14ac:dyDescent="0.25">
      <c r="A426" s="58">
        <v>2001</v>
      </c>
      <c r="B426" s="154"/>
      <c r="C426" s="154"/>
      <c r="D426" s="154"/>
      <c r="E426" s="154"/>
      <c r="F426" s="154"/>
      <c r="G426" s="154"/>
      <c r="H426" s="154"/>
      <c r="I426" s="154"/>
      <c r="J426" s="154">
        <v>1</v>
      </c>
      <c r="K426" s="144"/>
      <c r="L426" s="237"/>
      <c r="M426" s="129"/>
      <c r="N426" s="239"/>
      <c r="O426" s="247"/>
      <c r="P426" s="202">
        <v>1</v>
      </c>
      <c r="Q426" s="248"/>
      <c r="R426" s="247"/>
      <c r="T426" s="104"/>
    </row>
    <row r="427" spans="1:20" ht="15.75" customHeight="1" x14ac:dyDescent="0.25">
      <c r="A427" s="58">
        <v>2002</v>
      </c>
      <c r="B427" s="154"/>
      <c r="C427" s="154"/>
      <c r="D427" s="154"/>
      <c r="E427" s="154"/>
      <c r="F427" s="154"/>
      <c r="G427" s="154"/>
      <c r="H427" s="154"/>
      <c r="I427" s="154"/>
      <c r="J427" s="154">
        <v>1</v>
      </c>
      <c r="K427" s="144"/>
      <c r="L427" s="237"/>
      <c r="M427" s="129"/>
      <c r="N427" s="239"/>
      <c r="O427" s="249"/>
      <c r="P427" s="204">
        <v>1</v>
      </c>
      <c r="Q427" s="250"/>
      <c r="R427" s="247"/>
      <c r="T427" s="104"/>
    </row>
    <row r="428" spans="1:20" ht="15.75" customHeight="1" x14ac:dyDescent="0.25">
      <c r="A428" s="58">
        <v>2101</v>
      </c>
      <c r="B428" s="154"/>
      <c r="C428" s="154"/>
      <c r="D428" s="154"/>
      <c r="E428" s="154"/>
      <c r="F428" s="154"/>
      <c r="G428" s="154"/>
      <c r="H428" s="154"/>
      <c r="I428" s="154"/>
      <c r="J428" s="154">
        <v>1</v>
      </c>
      <c r="K428" s="144">
        <v>1</v>
      </c>
      <c r="L428" s="237"/>
      <c r="M428" s="129"/>
      <c r="N428" s="239"/>
      <c r="O428" s="249"/>
      <c r="P428" s="204">
        <v>1</v>
      </c>
      <c r="Q428" s="250"/>
      <c r="R428" s="247"/>
      <c r="T428" s="104"/>
    </row>
    <row r="429" spans="1:20" ht="15.75" customHeight="1" x14ac:dyDescent="0.25">
      <c r="A429" s="58">
        <v>2102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44"/>
      <c r="L429" s="237"/>
      <c r="M429" s="129"/>
      <c r="N429" s="239"/>
      <c r="O429" s="197" t="s">
        <v>83</v>
      </c>
      <c r="P429" s="203">
        <v>30</v>
      </c>
      <c r="Q429" s="111">
        <f>IF(SUM(K421:K424)=0,"",SUM(K421:K424))</f>
        <v>33</v>
      </c>
      <c r="R429" s="199" t="s">
        <v>11</v>
      </c>
      <c r="T429" s="104"/>
    </row>
    <row r="430" spans="1:20" ht="15.75" customHeight="1" x14ac:dyDescent="0.25">
      <c r="A430" s="58">
        <v>2201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44"/>
      <c r="L430" s="237"/>
      <c r="M430" s="129"/>
      <c r="N430" s="239"/>
      <c r="O430" s="198" t="s">
        <v>85</v>
      </c>
      <c r="P430" s="86">
        <f>IF(P429/B415=0,"",P429/B415)</f>
        <v>0.5357142857142857</v>
      </c>
      <c r="Q430" s="112">
        <f>IF(P429/Q429=0,"",P429/Q429)</f>
        <v>0.90909090909090906</v>
      </c>
      <c r="R430" s="200" t="s">
        <v>86</v>
      </c>
      <c r="T430" s="104"/>
    </row>
    <row r="431" spans="1:20" ht="15.75" customHeight="1" x14ac:dyDescent="0.25">
      <c r="A431" s="58">
        <v>2202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44"/>
      <c r="L431" s="240"/>
      <c r="M431" s="241"/>
      <c r="N431" s="242"/>
      <c r="O431" s="90"/>
      <c r="P431" s="91"/>
      <c r="Q431" s="91"/>
      <c r="R431" s="113"/>
      <c r="T431" s="104"/>
    </row>
    <row r="432" spans="1:20" ht="18" customHeight="1" x14ac:dyDescent="0.25">
      <c r="A432" s="28"/>
      <c r="B432" s="297" t="s">
        <v>111</v>
      </c>
      <c r="C432" s="297"/>
      <c r="D432" s="297"/>
      <c r="E432" s="297"/>
      <c r="F432" s="297"/>
      <c r="G432" s="297"/>
      <c r="H432" s="297"/>
      <c r="I432" s="297"/>
      <c r="J432" s="297"/>
      <c r="K432" s="93">
        <f>SUM(K415:K428)</f>
        <v>34</v>
      </c>
      <c r="L432" s="94">
        <f>IF(K423=0,"",K423/B415)</f>
        <v>0.39285714285714285</v>
      </c>
      <c r="M432" s="94">
        <f>IF(K432=0,"",K432/B415)</f>
        <v>0.6071428571428571</v>
      </c>
      <c r="N432" s="94">
        <f>IF(K423=0,"",M432-L432)</f>
        <v>0.21428571428571425</v>
      </c>
      <c r="O432" s="3"/>
      <c r="P432" s="29"/>
      <c r="Q432" s="22"/>
      <c r="R432" s="3"/>
      <c r="T432" s="104"/>
    </row>
    <row r="433" spans="1:20" ht="12.75" customHeight="1" x14ac:dyDescent="0.2">
      <c r="L433" s="3"/>
      <c r="M433" s="3"/>
      <c r="O433" s="3"/>
    </row>
    <row r="434" spans="1:20" ht="12.75" customHeight="1" x14ac:dyDescent="0.2">
      <c r="L434" s="3"/>
      <c r="M434" s="3"/>
      <c r="O434" s="3"/>
    </row>
    <row r="435" spans="1:20" ht="26.25" customHeight="1" x14ac:dyDescent="0.4">
      <c r="A435" s="231"/>
      <c r="B435" s="307" t="s">
        <v>99</v>
      </c>
      <c r="C435" s="307"/>
      <c r="D435" s="307"/>
      <c r="E435" s="307"/>
      <c r="F435" s="307"/>
      <c r="G435" s="307"/>
      <c r="H435" s="307"/>
      <c r="I435" s="307"/>
      <c r="J435" s="307"/>
      <c r="K435" s="256" t="s">
        <v>94</v>
      </c>
      <c r="L435" s="163"/>
      <c r="M435" s="163"/>
      <c r="N435" s="29"/>
      <c r="O435" s="3"/>
      <c r="P435" s="29"/>
      <c r="Q435" s="29"/>
      <c r="R435" s="29"/>
    </row>
    <row r="436" spans="1:20" ht="20.25" customHeight="1" x14ac:dyDescent="0.2">
      <c r="A436" s="319" t="s">
        <v>10</v>
      </c>
      <c r="B436" s="301" t="s">
        <v>100</v>
      </c>
      <c r="C436" s="302"/>
      <c r="D436" s="302"/>
      <c r="E436" s="302"/>
      <c r="F436" s="302"/>
      <c r="G436" s="302"/>
      <c r="H436" s="302"/>
      <c r="I436" s="302"/>
      <c r="J436" s="303"/>
      <c r="K436" s="304" t="s">
        <v>11</v>
      </c>
      <c r="L436" s="296" t="s">
        <v>3</v>
      </c>
      <c r="M436" s="296" t="s">
        <v>4</v>
      </c>
      <c r="N436" s="306" t="s">
        <v>5</v>
      </c>
      <c r="O436" s="296" t="s">
        <v>6</v>
      </c>
      <c r="P436" s="294" t="s">
        <v>7</v>
      </c>
      <c r="Q436" s="294" t="s">
        <v>8</v>
      </c>
      <c r="R436" s="296" t="s">
        <v>101</v>
      </c>
    </row>
    <row r="437" spans="1:20" ht="15.75" customHeight="1" x14ac:dyDescent="0.25">
      <c r="A437" s="320"/>
      <c r="B437" s="58" t="s">
        <v>102</v>
      </c>
      <c r="C437" s="58" t="s">
        <v>103</v>
      </c>
      <c r="D437" s="58" t="s">
        <v>104</v>
      </c>
      <c r="E437" s="58" t="s">
        <v>105</v>
      </c>
      <c r="F437" s="58" t="s">
        <v>106</v>
      </c>
      <c r="G437" s="58" t="s">
        <v>107</v>
      </c>
      <c r="H437" s="58" t="s">
        <v>108</v>
      </c>
      <c r="I437" s="58" t="s">
        <v>109</v>
      </c>
      <c r="J437" s="58" t="s">
        <v>110</v>
      </c>
      <c r="K437" s="305"/>
      <c r="L437" s="295"/>
      <c r="M437" s="295"/>
      <c r="N437" s="295"/>
      <c r="O437" s="295"/>
      <c r="P437" s="295"/>
      <c r="Q437" s="295"/>
      <c r="R437" s="295"/>
      <c r="T437" s="104"/>
    </row>
    <row r="438" spans="1:20" ht="15.75" customHeight="1" x14ac:dyDescent="0.25">
      <c r="A438" s="58">
        <v>1501</v>
      </c>
      <c r="B438" s="154">
        <v>115</v>
      </c>
      <c r="C438" s="154"/>
      <c r="D438" s="154"/>
      <c r="E438" s="154"/>
      <c r="F438" s="154"/>
      <c r="G438" s="154"/>
      <c r="H438" s="154"/>
      <c r="I438" s="154"/>
      <c r="J438" s="154"/>
      <c r="K438" s="144"/>
      <c r="L438" s="234"/>
      <c r="M438" s="235"/>
      <c r="N438" s="236"/>
      <c r="O438" s="243"/>
      <c r="P438" s="63">
        <f>B438</f>
        <v>115</v>
      </c>
      <c r="Q438" s="244"/>
      <c r="R438" s="243"/>
      <c r="T438" s="104"/>
    </row>
    <row r="439" spans="1:20" ht="15.75" customHeight="1" x14ac:dyDescent="0.25">
      <c r="A439" s="58">
        <v>1502</v>
      </c>
      <c r="B439" s="154"/>
      <c r="C439" s="154">
        <v>90</v>
      </c>
      <c r="D439" s="154"/>
      <c r="E439" s="154"/>
      <c r="F439" s="154"/>
      <c r="G439" s="154"/>
      <c r="H439" s="154"/>
      <c r="I439" s="154"/>
      <c r="J439" s="154"/>
      <c r="K439" s="144"/>
      <c r="L439" s="237"/>
      <c r="M439" s="129"/>
      <c r="N439" s="238"/>
      <c r="O439" s="67">
        <f>IF(C439=0,"",C439/B438)</f>
        <v>0.78260869565217395</v>
      </c>
      <c r="P439" s="68">
        <v>92</v>
      </c>
      <c r="Q439" s="245">
        <f t="shared" ref="Q439:Q446" si="39">IF(P439=0,"",P439/P438)</f>
        <v>0.8</v>
      </c>
      <c r="R439" s="245">
        <f t="shared" ref="R439:R446" si="40">IF(P439=0,"",100%-Q439)</f>
        <v>0.19999999999999996</v>
      </c>
      <c r="T439" s="104"/>
    </row>
    <row r="440" spans="1:20" ht="15.75" customHeight="1" x14ac:dyDescent="0.25">
      <c r="A440" s="58">
        <v>1601</v>
      </c>
      <c r="B440" s="154"/>
      <c r="C440" s="154"/>
      <c r="D440" s="154">
        <v>83</v>
      </c>
      <c r="E440" s="154"/>
      <c r="F440" s="154"/>
      <c r="G440" s="154"/>
      <c r="H440" s="154"/>
      <c r="I440" s="154"/>
      <c r="J440" s="154"/>
      <c r="K440" s="144"/>
      <c r="L440" s="237"/>
      <c r="M440" s="129"/>
      <c r="N440" s="238"/>
      <c r="O440" s="67">
        <f>IF(D440=0,"",D440/C439)</f>
        <v>0.92222222222222228</v>
      </c>
      <c r="P440" s="68">
        <v>90</v>
      </c>
      <c r="Q440" s="245">
        <f t="shared" si="39"/>
        <v>0.97826086956521741</v>
      </c>
      <c r="R440" s="245">
        <f t="shared" si="40"/>
        <v>2.1739130434782594E-2</v>
      </c>
      <c r="T440" s="70">
        <f>P440/P438</f>
        <v>0.78260869565217395</v>
      </c>
    </row>
    <row r="441" spans="1:20" ht="15.75" customHeight="1" x14ac:dyDescent="0.25">
      <c r="A441" s="58">
        <v>1602</v>
      </c>
      <c r="B441" s="154"/>
      <c r="C441" s="154"/>
      <c r="D441" s="154"/>
      <c r="E441" s="154">
        <v>58</v>
      </c>
      <c r="F441" s="154"/>
      <c r="G441" s="154"/>
      <c r="H441" s="154"/>
      <c r="I441" s="154"/>
      <c r="J441" s="154"/>
      <c r="K441" s="144"/>
      <c r="L441" s="237"/>
      <c r="M441" s="129"/>
      <c r="N441" s="238"/>
      <c r="O441" s="67">
        <f>IF(E441=0,"",E441/D440)</f>
        <v>0.6987951807228916</v>
      </c>
      <c r="P441" s="68">
        <v>80</v>
      </c>
      <c r="Q441" s="245">
        <f t="shared" si="39"/>
        <v>0.88888888888888884</v>
      </c>
      <c r="R441" s="245">
        <f t="shared" si="40"/>
        <v>0.11111111111111116</v>
      </c>
      <c r="T441" s="104"/>
    </row>
    <row r="442" spans="1:20" ht="15.75" customHeight="1" x14ac:dyDescent="0.25">
      <c r="A442" s="58">
        <v>1701</v>
      </c>
      <c r="B442" s="154"/>
      <c r="C442" s="154"/>
      <c r="D442" s="154"/>
      <c r="E442" s="154"/>
      <c r="F442" s="154">
        <v>56</v>
      </c>
      <c r="G442" s="154"/>
      <c r="H442" s="154"/>
      <c r="I442" s="154"/>
      <c r="J442" s="154"/>
      <c r="K442" s="144"/>
      <c r="L442" s="237"/>
      <c r="M442" s="129"/>
      <c r="N442" s="238"/>
      <c r="O442" s="67">
        <f>IF(F442=0,"",F442/E441)</f>
        <v>0.96551724137931039</v>
      </c>
      <c r="P442" s="68">
        <v>76</v>
      </c>
      <c r="Q442" s="245">
        <f t="shared" si="39"/>
        <v>0.95</v>
      </c>
      <c r="R442" s="245">
        <f t="shared" si="40"/>
        <v>5.0000000000000044E-2</v>
      </c>
      <c r="T442" s="104"/>
    </row>
    <row r="443" spans="1:20" ht="15.75" customHeight="1" x14ac:dyDescent="0.25">
      <c r="A443" s="58">
        <v>1702</v>
      </c>
      <c r="B443" s="154"/>
      <c r="C443" s="154"/>
      <c r="D443" s="154"/>
      <c r="E443" s="154"/>
      <c r="F443" s="154"/>
      <c r="G443" s="154">
        <v>47</v>
      </c>
      <c r="H443" s="154"/>
      <c r="I443" s="154"/>
      <c r="J443" s="154"/>
      <c r="K443" s="144"/>
      <c r="L443" s="237"/>
      <c r="M443" s="129"/>
      <c r="N443" s="238"/>
      <c r="O443" s="67">
        <f>IF(G443=0,"",G443/F442)</f>
        <v>0.8392857142857143</v>
      </c>
      <c r="P443" s="68">
        <v>69</v>
      </c>
      <c r="Q443" s="245">
        <f t="shared" si="39"/>
        <v>0.90789473684210531</v>
      </c>
      <c r="R443" s="245">
        <f t="shared" si="40"/>
        <v>9.210526315789469E-2</v>
      </c>
      <c r="T443" s="104"/>
    </row>
    <row r="444" spans="1:20" ht="15.75" customHeight="1" x14ac:dyDescent="0.25">
      <c r="A444" s="58">
        <v>1801</v>
      </c>
      <c r="B444" s="154"/>
      <c r="C444" s="154"/>
      <c r="D444" s="154"/>
      <c r="E444" s="154"/>
      <c r="F444" s="154"/>
      <c r="G444" s="154"/>
      <c r="H444" s="154">
        <v>46</v>
      </c>
      <c r="I444" s="154"/>
      <c r="J444" s="154"/>
      <c r="K444" s="144"/>
      <c r="L444" s="237"/>
      <c r="M444" s="129"/>
      <c r="N444" s="238"/>
      <c r="O444" s="67">
        <f>IF(H444=0,"",H444/G443)</f>
        <v>0.97872340425531912</v>
      </c>
      <c r="P444" s="68">
        <v>64</v>
      </c>
      <c r="Q444" s="245">
        <f t="shared" si="39"/>
        <v>0.92753623188405798</v>
      </c>
      <c r="R444" s="245">
        <f t="shared" si="40"/>
        <v>7.2463768115942018E-2</v>
      </c>
      <c r="T444" s="104"/>
    </row>
    <row r="445" spans="1:20" ht="15.75" customHeight="1" x14ac:dyDescent="0.25">
      <c r="A445" s="58">
        <v>1802</v>
      </c>
      <c r="B445" s="154"/>
      <c r="C445" s="154"/>
      <c r="D445" s="154"/>
      <c r="E445" s="154"/>
      <c r="F445" s="154"/>
      <c r="G445" s="154"/>
      <c r="H445" s="154"/>
      <c r="I445" s="154">
        <v>43</v>
      </c>
      <c r="J445" s="154"/>
      <c r="K445" s="144">
        <v>1</v>
      </c>
      <c r="L445" s="237"/>
      <c r="M445" s="129"/>
      <c r="N445" s="238"/>
      <c r="O445" s="67">
        <f>IF(I445=0,"",I445/H444)</f>
        <v>0.93478260869565222</v>
      </c>
      <c r="P445" s="68">
        <v>59</v>
      </c>
      <c r="Q445" s="245">
        <f t="shared" si="39"/>
        <v>0.921875</v>
      </c>
      <c r="R445" s="245">
        <f t="shared" si="40"/>
        <v>7.8125E-2</v>
      </c>
      <c r="T445" s="104"/>
    </row>
    <row r="446" spans="1:20" ht="15.75" customHeight="1" x14ac:dyDescent="0.25">
      <c r="A446" s="58">
        <v>1901</v>
      </c>
      <c r="B446" s="154"/>
      <c r="C446" s="154"/>
      <c r="D446" s="154"/>
      <c r="E446" s="154"/>
      <c r="F446" s="154"/>
      <c r="G446" s="154"/>
      <c r="H446" s="154"/>
      <c r="I446" s="154"/>
      <c r="J446" s="154">
        <v>36</v>
      </c>
      <c r="K446" s="144">
        <v>25</v>
      </c>
      <c r="L446" s="237"/>
      <c r="M446" s="129"/>
      <c r="N446" s="238"/>
      <c r="O446" s="71">
        <f>IF(J446=0,"",J446/I445)</f>
        <v>0.83720930232558144</v>
      </c>
      <c r="P446" s="68">
        <v>58</v>
      </c>
      <c r="Q446" s="71">
        <f t="shared" si="39"/>
        <v>0.98305084745762716</v>
      </c>
      <c r="R446" s="71">
        <f t="shared" si="40"/>
        <v>1.6949152542372836E-2</v>
      </c>
      <c r="T446" s="104"/>
    </row>
    <row r="447" spans="1:20" ht="15.75" customHeight="1" x14ac:dyDescent="0.25">
      <c r="A447" s="58">
        <v>1902</v>
      </c>
      <c r="B447" s="154"/>
      <c r="C447" s="154"/>
      <c r="D447" s="154"/>
      <c r="E447" s="154"/>
      <c r="F447" s="154"/>
      <c r="G447" s="154"/>
      <c r="H447" s="154"/>
      <c r="I447" s="154"/>
      <c r="J447" s="154">
        <v>16</v>
      </c>
      <c r="K447" s="144">
        <v>11</v>
      </c>
      <c r="L447" s="237"/>
      <c r="M447" s="129"/>
      <c r="N447" s="239"/>
      <c r="O447" s="129"/>
      <c r="P447" s="68">
        <v>30</v>
      </c>
      <c r="Q447" s="129"/>
      <c r="R447" s="246"/>
      <c r="T447" s="104"/>
    </row>
    <row r="448" spans="1:20" ht="15.75" customHeight="1" x14ac:dyDescent="0.25">
      <c r="A448" s="58">
        <v>2001</v>
      </c>
      <c r="B448" s="154"/>
      <c r="C448" s="154"/>
      <c r="D448" s="154"/>
      <c r="E448" s="154"/>
      <c r="F448" s="154"/>
      <c r="G448" s="154"/>
      <c r="H448" s="154"/>
      <c r="I448" s="154"/>
      <c r="J448" s="154">
        <v>8</v>
      </c>
      <c r="K448" s="144">
        <v>4</v>
      </c>
      <c r="L448" s="237"/>
      <c r="M448" s="129"/>
      <c r="N448" s="239"/>
      <c r="O448" s="247"/>
      <c r="P448" s="109">
        <v>14</v>
      </c>
      <c r="Q448" s="248"/>
      <c r="R448" s="247"/>
      <c r="T448" s="104"/>
    </row>
    <row r="449" spans="1:20" ht="15.75" customHeight="1" x14ac:dyDescent="0.25">
      <c r="A449" s="58">
        <v>2002</v>
      </c>
      <c r="B449" s="154"/>
      <c r="C449" s="154"/>
      <c r="D449" s="154"/>
      <c r="E449" s="154"/>
      <c r="F449" s="154"/>
      <c r="G449" s="154"/>
      <c r="H449" s="154"/>
      <c r="I449" s="154"/>
      <c r="J449" s="154">
        <v>6</v>
      </c>
      <c r="K449" s="144">
        <v>4</v>
      </c>
      <c r="L449" s="237"/>
      <c r="M449" s="129"/>
      <c r="N449" s="239"/>
      <c r="O449" s="247"/>
      <c r="P449" s="109">
        <v>8</v>
      </c>
      <c r="Q449" s="248"/>
      <c r="R449" s="247"/>
      <c r="T449" s="104"/>
    </row>
    <row r="450" spans="1:20" ht="15.75" customHeight="1" x14ac:dyDescent="0.25">
      <c r="A450" s="58">
        <v>2101</v>
      </c>
      <c r="B450" s="154"/>
      <c r="C450" s="154"/>
      <c r="D450" s="154"/>
      <c r="E450" s="154"/>
      <c r="F450" s="154"/>
      <c r="G450" s="154"/>
      <c r="H450" s="154"/>
      <c r="I450" s="154"/>
      <c r="J450" s="154">
        <v>2</v>
      </c>
      <c r="K450" s="144">
        <v>2</v>
      </c>
      <c r="L450" s="237"/>
      <c r="M450" s="129"/>
      <c r="N450" s="239"/>
      <c r="O450" s="247"/>
      <c r="P450" s="202">
        <v>4</v>
      </c>
      <c r="Q450" s="248"/>
      <c r="R450" s="247"/>
      <c r="T450" s="104"/>
    </row>
    <row r="451" spans="1:20" ht="15.75" customHeight="1" x14ac:dyDescent="0.25">
      <c r="A451" s="58">
        <v>2102</v>
      </c>
      <c r="B451" s="154"/>
      <c r="C451" s="154"/>
      <c r="D451" s="154"/>
      <c r="E451" s="154"/>
      <c r="F451" s="154"/>
      <c r="G451" s="154"/>
      <c r="H451" s="154"/>
      <c r="I451" s="154"/>
      <c r="J451" s="154">
        <v>2</v>
      </c>
      <c r="K451" s="144">
        <v>2</v>
      </c>
      <c r="L451" s="237"/>
      <c r="M451" s="129"/>
      <c r="N451" s="239"/>
      <c r="O451" s="129"/>
      <c r="P451" s="204">
        <v>2</v>
      </c>
      <c r="Q451" s="124"/>
      <c r="R451" s="247"/>
      <c r="T451" s="104"/>
    </row>
    <row r="452" spans="1:20" ht="15.75" customHeight="1" x14ac:dyDescent="0.25">
      <c r="A452" s="58">
        <v>2201</v>
      </c>
      <c r="B452" s="154"/>
      <c r="C452" s="154"/>
      <c r="D452" s="154"/>
      <c r="E452" s="154"/>
      <c r="F452" s="154"/>
      <c r="G452" s="154"/>
      <c r="H452" s="154"/>
      <c r="I452" s="154"/>
      <c r="J452" s="154"/>
      <c r="K452" s="144"/>
      <c r="L452" s="237"/>
      <c r="M452" s="129"/>
      <c r="N452" s="239"/>
      <c r="O452" s="197" t="s">
        <v>83</v>
      </c>
      <c r="P452" s="203">
        <v>48</v>
      </c>
      <c r="Q452" s="111">
        <f>K455</f>
        <v>49</v>
      </c>
      <c r="R452" s="199" t="s">
        <v>11</v>
      </c>
      <c r="T452" s="104"/>
    </row>
    <row r="453" spans="1:20" ht="15.75" customHeight="1" x14ac:dyDescent="0.25">
      <c r="A453" s="58">
        <v>2202</v>
      </c>
      <c r="B453" s="154"/>
      <c r="C453" s="154"/>
      <c r="D453" s="154"/>
      <c r="E453" s="154"/>
      <c r="F453" s="154"/>
      <c r="G453" s="154"/>
      <c r="H453" s="154"/>
      <c r="I453" s="154"/>
      <c r="J453" s="154"/>
      <c r="K453" s="144"/>
      <c r="L453" s="237"/>
      <c r="M453" s="129"/>
      <c r="N453" s="239"/>
      <c r="O453" s="198" t="s">
        <v>85</v>
      </c>
      <c r="P453" s="86">
        <f>P452/B438</f>
        <v>0.41739130434782606</v>
      </c>
      <c r="Q453" s="112">
        <f>P452/Q452</f>
        <v>0.97959183673469385</v>
      </c>
      <c r="R453" s="200" t="s">
        <v>86</v>
      </c>
      <c r="T453" s="104"/>
    </row>
    <row r="454" spans="1:20" ht="15.75" customHeight="1" x14ac:dyDescent="0.25">
      <c r="A454" s="58">
        <v>2301</v>
      </c>
      <c r="B454" s="154"/>
      <c r="C454" s="154"/>
      <c r="D454" s="154"/>
      <c r="E454" s="154"/>
      <c r="F454" s="154"/>
      <c r="G454" s="154"/>
      <c r="H454" s="154"/>
      <c r="I454" s="154"/>
      <c r="J454" s="154"/>
      <c r="K454" s="144"/>
      <c r="L454" s="240"/>
      <c r="M454" s="241"/>
      <c r="N454" s="242"/>
      <c r="O454" s="90"/>
      <c r="P454" s="91"/>
      <c r="Q454" s="91"/>
      <c r="R454" s="113"/>
      <c r="T454" s="104"/>
    </row>
    <row r="455" spans="1:20" ht="18" customHeight="1" x14ac:dyDescent="0.25">
      <c r="A455" s="28"/>
      <c r="B455" s="297" t="s">
        <v>111</v>
      </c>
      <c r="C455" s="297"/>
      <c r="D455" s="297"/>
      <c r="E455" s="297"/>
      <c r="F455" s="297"/>
      <c r="G455" s="297"/>
      <c r="H455" s="297"/>
      <c r="I455" s="297"/>
      <c r="J455" s="297"/>
      <c r="K455" s="93">
        <f>SUM(K438:K451)</f>
        <v>49</v>
      </c>
      <c r="L455" s="94">
        <f>IF(K446=0,"",K446/B438)</f>
        <v>0.21739130434782608</v>
      </c>
      <c r="M455" s="94">
        <f>IF(K455=0,"",K455/B438)</f>
        <v>0.42608695652173911</v>
      </c>
      <c r="N455" s="94">
        <f>IF(K446=0,"",M455-L455)</f>
        <v>0.20869565217391303</v>
      </c>
      <c r="O455" s="3"/>
      <c r="P455" s="29"/>
      <c r="Q455" s="22"/>
      <c r="R455" s="3"/>
      <c r="T455" s="104"/>
    </row>
    <row r="456" spans="1:20" ht="14.25" customHeight="1" x14ac:dyDescent="0.2">
      <c r="T456" s="104"/>
    </row>
    <row r="457" spans="1:20" ht="14.25" customHeight="1" x14ac:dyDescent="0.2">
      <c r="L457" s="3"/>
      <c r="M457" s="3"/>
      <c r="O457" s="3"/>
      <c r="T457" s="104"/>
    </row>
    <row r="458" spans="1:20" ht="26.25" customHeight="1" x14ac:dyDescent="0.4">
      <c r="A458" s="231"/>
      <c r="B458" s="307" t="s">
        <v>99</v>
      </c>
      <c r="C458" s="307"/>
      <c r="D458" s="307"/>
      <c r="E458" s="307"/>
      <c r="F458" s="307"/>
      <c r="G458" s="307"/>
      <c r="H458" s="307"/>
      <c r="I458" s="307"/>
      <c r="J458" s="307"/>
      <c r="K458" s="256" t="s">
        <v>97</v>
      </c>
      <c r="L458" s="163"/>
      <c r="M458" s="163"/>
      <c r="N458" s="29"/>
      <c r="O458" s="3"/>
      <c r="P458" s="29"/>
      <c r="Q458" s="29"/>
      <c r="R458" s="29"/>
      <c r="T458" s="104"/>
    </row>
    <row r="459" spans="1:20" ht="20.25" customHeight="1" x14ac:dyDescent="0.2">
      <c r="A459" s="319" t="s">
        <v>10</v>
      </c>
      <c r="B459" s="301" t="s">
        <v>100</v>
      </c>
      <c r="C459" s="302"/>
      <c r="D459" s="302"/>
      <c r="E459" s="302"/>
      <c r="F459" s="302"/>
      <c r="G459" s="302"/>
      <c r="H459" s="302"/>
      <c r="I459" s="302"/>
      <c r="J459" s="303"/>
      <c r="K459" s="304" t="s">
        <v>11</v>
      </c>
      <c r="L459" s="296" t="s">
        <v>3</v>
      </c>
      <c r="M459" s="296" t="s">
        <v>4</v>
      </c>
      <c r="N459" s="306" t="s">
        <v>5</v>
      </c>
      <c r="O459" s="296" t="s">
        <v>6</v>
      </c>
      <c r="P459" s="294" t="s">
        <v>7</v>
      </c>
      <c r="Q459" s="294" t="s">
        <v>8</v>
      </c>
      <c r="R459" s="296" t="s">
        <v>101</v>
      </c>
      <c r="T459" s="104"/>
    </row>
    <row r="460" spans="1:20" ht="15.75" customHeight="1" x14ac:dyDescent="0.25">
      <c r="A460" s="320"/>
      <c r="B460" s="58" t="s">
        <v>102</v>
      </c>
      <c r="C460" s="58" t="s">
        <v>103</v>
      </c>
      <c r="D460" s="58" t="s">
        <v>104</v>
      </c>
      <c r="E460" s="58" t="s">
        <v>105</v>
      </c>
      <c r="F460" s="58" t="s">
        <v>106</v>
      </c>
      <c r="G460" s="58" t="s">
        <v>107</v>
      </c>
      <c r="H460" s="58" t="s">
        <v>108</v>
      </c>
      <c r="I460" s="58" t="s">
        <v>109</v>
      </c>
      <c r="J460" s="58" t="s">
        <v>110</v>
      </c>
      <c r="K460" s="305"/>
      <c r="L460" s="295"/>
      <c r="M460" s="295"/>
      <c r="N460" s="295"/>
      <c r="O460" s="295"/>
      <c r="P460" s="295"/>
      <c r="Q460" s="295"/>
      <c r="R460" s="295"/>
      <c r="T460" s="104"/>
    </row>
    <row r="461" spans="1:20" ht="15.75" customHeight="1" x14ac:dyDescent="0.25">
      <c r="A461" s="58">
        <v>1502</v>
      </c>
      <c r="B461" s="154">
        <v>92</v>
      </c>
      <c r="C461" s="154"/>
      <c r="D461" s="154"/>
      <c r="E461" s="154"/>
      <c r="F461" s="154"/>
      <c r="G461" s="154"/>
      <c r="H461" s="154"/>
      <c r="I461" s="154"/>
      <c r="J461" s="154"/>
      <c r="K461" s="144"/>
      <c r="L461" s="234"/>
      <c r="M461" s="235"/>
      <c r="N461" s="236"/>
      <c r="O461" s="243"/>
      <c r="P461" s="63">
        <f>B461</f>
        <v>92</v>
      </c>
      <c r="Q461" s="244"/>
      <c r="R461" s="243"/>
      <c r="T461" s="104"/>
    </row>
    <row r="462" spans="1:20" ht="15.75" customHeight="1" x14ac:dyDescent="0.25">
      <c r="A462" s="58">
        <v>1601</v>
      </c>
      <c r="B462" s="154"/>
      <c r="C462" s="154">
        <v>77</v>
      </c>
      <c r="D462" s="154"/>
      <c r="E462" s="154"/>
      <c r="F462" s="154"/>
      <c r="G462" s="154"/>
      <c r="H462" s="154"/>
      <c r="I462" s="154"/>
      <c r="J462" s="154"/>
      <c r="K462" s="144"/>
      <c r="L462" s="237"/>
      <c r="M462" s="129"/>
      <c r="N462" s="238"/>
      <c r="O462" s="67">
        <f>IF(C462=0,"",C462/B461)</f>
        <v>0.83695652173913049</v>
      </c>
      <c r="P462" s="68">
        <v>77</v>
      </c>
      <c r="Q462" s="245">
        <f t="shared" ref="Q462:Q469" si="41">IF(P462=0,"",P462/P461)</f>
        <v>0.83695652173913049</v>
      </c>
      <c r="R462" s="245">
        <f t="shared" ref="R462:R469" si="42">IF(P462=0,"",100%-Q462)</f>
        <v>0.16304347826086951</v>
      </c>
      <c r="T462" s="104"/>
    </row>
    <row r="463" spans="1:20" ht="15.75" customHeight="1" x14ac:dyDescent="0.25">
      <c r="A463" s="58">
        <v>1602</v>
      </c>
      <c r="B463" s="154"/>
      <c r="C463" s="154"/>
      <c r="D463" s="154">
        <v>68</v>
      </c>
      <c r="E463" s="154"/>
      <c r="F463" s="154"/>
      <c r="G463" s="154"/>
      <c r="H463" s="154"/>
      <c r="I463" s="154"/>
      <c r="J463" s="154"/>
      <c r="K463" s="144"/>
      <c r="L463" s="237"/>
      <c r="M463" s="129"/>
      <c r="N463" s="238"/>
      <c r="O463" s="67">
        <f>IF(D463=0,"",D463/C462)</f>
        <v>0.88311688311688308</v>
      </c>
      <c r="P463" s="68">
        <v>75</v>
      </c>
      <c r="Q463" s="245">
        <f t="shared" si="41"/>
        <v>0.97402597402597402</v>
      </c>
      <c r="R463" s="245">
        <f t="shared" si="42"/>
        <v>2.5974025974025983E-2</v>
      </c>
      <c r="T463" s="70">
        <f>P463/P461</f>
        <v>0.81521739130434778</v>
      </c>
    </row>
    <row r="464" spans="1:20" ht="15.75" customHeight="1" x14ac:dyDescent="0.25">
      <c r="A464" s="58">
        <v>1701</v>
      </c>
      <c r="B464" s="154"/>
      <c r="C464" s="154"/>
      <c r="D464" s="154"/>
      <c r="E464" s="154">
        <v>60</v>
      </c>
      <c r="F464" s="154"/>
      <c r="G464" s="154"/>
      <c r="H464" s="154"/>
      <c r="I464" s="154"/>
      <c r="J464" s="154"/>
      <c r="K464" s="144"/>
      <c r="L464" s="237"/>
      <c r="M464" s="129"/>
      <c r="N464" s="238"/>
      <c r="O464" s="67">
        <f>IF(E464=0,"",E464/D463)</f>
        <v>0.88235294117647056</v>
      </c>
      <c r="P464" s="68">
        <v>68</v>
      </c>
      <c r="Q464" s="245">
        <f t="shared" si="41"/>
        <v>0.90666666666666662</v>
      </c>
      <c r="R464" s="245">
        <f t="shared" si="42"/>
        <v>9.3333333333333379E-2</v>
      </c>
      <c r="T464" s="104"/>
    </row>
    <row r="465" spans="1:20" ht="15.75" customHeight="1" x14ac:dyDescent="0.25">
      <c r="A465" s="58">
        <v>1702</v>
      </c>
      <c r="B465" s="154"/>
      <c r="C465" s="154"/>
      <c r="D465" s="154"/>
      <c r="E465" s="154"/>
      <c r="F465" s="154">
        <v>54</v>
      </c>
      <c r="G465" s="154"/>
      <c r="H465" s="154"/>
      <c r="I465" s="154"/>
      <c r="J465" s="154"/>
      <c r="K465" s="144"/>
      <c r="L465" s="237"/>
      <c r="M465" s="129"/>
      <c r="N465" s="238"/>
      <c r="O465" s="67">
        <f>IF(F465=0,"",F465/E464)</f>
        <v>0.9</v>
      </c>
      <c r="P465" s="68">
        <v>65</v>
      </c>
      <c r="Q465" s="245">
        <f t="shared" si="41"/>
        <v>0.95588235294117652</v>
      </c>
      <c r="R465" s="245">
        <f t="shared" si="42"/>
        <v>4.4117647058823484E-2</v>
      </c>
      <c r="T465" s="104"/>
    </row>
    <row r="466" spans="1:20" ht="15.75" customHeight="1" x14ac:dyDescent="0.25">
      <c r="A466" s="58">
        <v>1801</v>
      </c>
      <c r="B466" s="154"/>
      <c r="C466" s="154"/>
      <c r="D466" s="154"/>
      <c r="E466" s="154"/>
      <c r="F466" s="154"/>
      <c r="G466" s="154">
        <v>48</v>
      </c>
      <c r="H466" s="154"/>
      <c r="I466" s="154"/>
      <c r="J466" s="154"/>
      <c r="K466" s="144"/>
      <c r="L466" s="237"/>
      <c r="M466" s="129"/>
      <c r="N466" s="238"/>
      <c r="O466" s="67">
        <f>IF(G466=0,"",G466/F465)</f>
        <v>0.88888888888888884</v>
      </c>
      <c r="P466" s="68">
        <v>65</v>
      </c>
      <c r="Q466" s="245">
        <f t="shared" si="41"/>
        <v>1</v>
      </c>
      <c r="R466" s="245">
        <f t="shared" si="42"/>
        <v>0</v>
      </c>
      <c r="T466" s="104"/>
    </row>
    <row r="467" spans="1:20" ht="15.75" customHeight="1" x14ac:dyDescent="0.25">
      <c r="A467" s="58">
        <v>1802</v>
      </c>
      <c r="B467" s="154"/>
      <c r="C467" s="154"/>
      <c r="D467" s="154"/>
      <c r="E467" s="154"/>
      <c r="F467" s="154"/>
      <c r="G467" s="154"/>
      <c r="H467" s="154">
        <v>48</v>
      </c>
      <c r="I467" s="154"/>
      <c r="J467" s="154"/>
      <c r="K467" s="144"/>
      <c r="L467" s="237"/>
      <c r="M467" s="129"/>
      <c r="N467" s="238"/>
      <c r="O467" s="67">
        <f>IF(H467=0,"",H467/G466)</f>
        <v>1</v>
      </c>
      <c r="P467" s="68">
        <v>63</v>
      </c>
      <c r="Q467" s="245">
        <f t="shared" si="41"/>
        <v>0.96923076923076923</v>
      </c>
      <c r="R467" s="245">
        <f t="shared" si="42"/>
        <v>3.0769230769230771E-2</v>
      </c>
      <c r="T467" s="104"/>
    </row>
    <row r="468" spans="1:20" ht="15.75" customHeight="1" x14ac:dyDescent="0.25">
      <c r="A468" s="58">
        <v>1901</v>
      </c>
      <c r="B468" s="154"/>
      <c r="C468" s="154"/>
      <c r="D468" s="154"/>
      <c r="E468" s="154"/>
      <c r="F468" s="154"/>
      <c r="G468" s="154"/>
      <c r="H468" s="154"/>
      <c r="I468" s="154">
        <v>48</v>
      </c>
      <c r="J468" s="154"/>
      <c r="K468" s="144">
        <v>1</v>
      </c>
      <c r="L468" s="237"/>
      <c r="M468" s="129"/>
      <c r="N468" s="238"/>
      <c r="O468" s="67">
        <f>IF(I468=0,"",I468/H467)</f>
        <v>1</v>
      </c>
      <c r="P468" s="68">
        <v>62</v>
      </c>
      <c r="Q468" s="245">
        <f t="shared" si="41"/>
        <v>0.98412698412698407</v>
      </c>
      <c r="R468" s="245">
        <f t="shared" si="42"/>
        <v>1.5873015873015928E-2</v>
      </c>
      <c r="T468" s="104"/>
    </row>
    <row r="469" spans="1:20" ht="15.75" customHeight="1" x14ac:dyDescent="0.25">
      <c r="A469" s="58">
        <v>1902</v>
      </c>
      <c r="B469" s="154"/>
      <c r="C469" s="154"/>
      <c r="D469" s="154"/>
      <c r="E469" s="154"/>
      <c r="F469" s="154"/>
      <c r="G469" s="154"/>
      <c r="H469" s="154"/>
      <c r="I469" s="154"/>
      <c r="J469" s="154">
        <v>47</v>
      </c>
      <c r="K469" s="144">
        <v>31</v>
      </c>
      <c r="L469" s="237"/>
      <c r="M469" s="129"/>
      <c r="N469" s="238"/>
      <c r="O469" s="71">
        <f>IF(J469=0,"",J469/I468)</f>
        <v>0.97916666666666663</v>
      </c>
      <c r="P469" s="68">
        <v>59</v>
      </c>
      <c r="Q469" s="71">
        <f t="shared" si="41"/>
        <v>0.95161290322580649</v>
      </c>
      <c r="R469" s="71">
        <f t="shared" si="42"/>
        <v>4.8387096774193505E-2</v>
      </c>
      <c r="T469" s="104"/>
    </row>
    <row r="470" spans="1:20" ht="15.75" customHeight="1" x14ac:dyDescent="0.25">
      <c r="A470" s="58">
        <v>2001</v>
      </c>
      <c r="B470" s="154"/>
      <c r="C470" s="154"/>
      <c r="D470" s="154"/>
      <c r="E470" s="154"/>
      <c r="F470" s="154"/>
      <c r="G470" s="154"/>
      <c r="H470" s="154"/>
      <c r="I470" s="154"/>
      <c r="J470" s="154">
        <v>18</v>
      </c>
      <c r="K470" s="144">
        <v>13</v>
      </c>
      <c r="L470" s="237"/>
      <c r="M470" s="129"/>
      <c r="N470" s="239"/>
      <c r="O470" s="105"/>
      <c r="P470" s="68">
        <v>23</v>
      </c>
      <c r="Q470" s="105"/>
      <c r="R470" s="253"/>
      <c r="T470" s="104"/>
    </row>
    <row r="471" spans="1:20" ht="15.75" customHeight="1" x14ac:dyDescent="0.25">
      <c r="A471" s="58">
        <v>2002</v>
      </c>
      <c r="B471" s="154"/>
      <c r="C471" s="154"/>
      <c r="D471" s="154"/>
      <c r="E471" s="154"/>
      <c r="F471" s="154"/>
      <c r="G471" s="154"/>
      <c r="H471" s="154"/>
      <c r="I471" s="154"/>
      <c r="J471" s="154">
        <v>6</v>
      </c>
      <c r="K471" s="144">
        <v>4</v>
      </c>
      <c r="L471" s="237"/>
      <c r="M471" s="129"/>
      <c r="N471" s="239"/>
      <c r="O471" s="247"/>
      <c r="P471" s="109">
        <v>10</v>
      </c>
      <c r="Q471" s="248"/>
      <c r="R471" s="247"/>
      <c r="T471" s="104"/>
    </row>
    <row r="472" spans="1:20" ht="15.75" customHeight="1" x14ac:dyDescent="0.25">
      <c r="A472" s="58">
        <v>2101</v>
      </c>
      <c r="B472" s="154"/>
      <c r="C472" s="154"/>
      <c r="D472" s="154"/>
      <c r="E472" s="154"/>
      <c r="F472" s="154"/>
      <c r="G472" s="154"/>
      <c r="H472" s="154"/>
      <c r="I472" s="154"/>
      <c r="J472" s="154">
        <v>2</v>
      </c>
      <c r="K472" s="144"/>
      <c r="L472" s="237"/>
      <c r="M472" s="129"/>
      <c r="N472" s="239"/>
      <c r="O472" s="247"/>
      <c r="P472" s="109">
        <v>2</v>
      </c>
      <c r="Q472" s="248"/>
      <c r="R472" s="247"/>
      <c r="T472" s="104"/>
    </row>
    <row r="473" spans="1:20" ht="15.75" customHeight="1" x14ac:dyDescent="0.25">
      <c r="A473" s="58">
        <v>2102</v>
      </c>
      <c r="B473" s="154"/>
      <c r="C473" s="154"/>
      <c r="D473" s="154"/>
      <c r="E473" s="154"/>
      <c r="F473" s="154"/>
      <c r="G473" s="154"/>
      <c r="H473" s="154"/>
      <c r="I473" s="154"/>
      <c r="J473" s="154">
        <v>2</v>
      </c>
      <c r="K473" s="144">
        <v>2</v>
      </c>
      <c r="L473" s="237"/>
      <c r="M473" s="129"/>
      <c r="N473" s="239"/>
      <c r="O473" s="247"/>
      <c r="P473" s="109">
        <v>2</v>
      </c>
      <c r="Q473" s="248"/>
      <c r="R473" s="247"/>
      <c r="T473" s="104"/>
    </row>
    <row r="474" spans="1:20" ht="15.75" customHeight="1" x14ac:dyDescent="0.25">
      <c r="A474" s="58">
        <v>2201</v>
      </c>
      <c r="B474" s="154"/>
      <c r="C474" s="154"/>
      <c r="D474" s="154"/>
      <c r="E474" s="154"/>
      <c r="F474" s="154"/>
      <c r="G474" s="154"/>
      <c r="H474" s="154"/>
      <c r="I474" s="154"/>
      <c r="J474" s="154"/>
      <c r="K474" s="144"/>
      <c r="L474" s="237"/>
      <c r="M474" s="129"/>
      <c r="N474" s="239"/>
      <c r="O474" s="129"/>
      <c r="P474" s="239"/>
      <c r="Q474" s="124"/>
      <c r="R474" s="247"/>
      <c r="T474" s="104"/>
    </row>
    <row r="475" spans="1:20" ht="15.75" customHeight="1" x14ac:dyDescent="0.25">
      <c r="A475" s="58">
        <v>2202</v>
      </c>
      <c r="B475" s="154"/>
      <c r="C475" s="154"/>
      <c r="D475" s="154"/>
      <c r="E475" s="154"/>
      <c r="F475" s="154"/>
      <c r="G475" s="154"/>
      <c r="H475" s="154"/>
      <c r="I475" s="154"/>
      <c r="J475" s="154"/>
      <c r="K475" s="144"/>
      <c r="L475" s="237"/>
      <c r="M475" s="129"/>
      <c r="N475" s="239"/>
      <c r="O475" s="197" t="s">
        <v>83</v>
      </c>
      <c r="P475" s="82">
        <v>47</v>
      </c>
      <c r="Q475" s="111">
        <f>K478</f>
        <v>51</v>
      </c>
      <c r="R475" s="199" t="s">
        <v>11</v>
      </c>
      <c r="T475" s="104"/>
    </row>
    <row r="476" spans="1:20" ht="15.75" customHeight="1" x14ac:dyDescent="0.25">
      <c r="A476" s="58">
        <v>2301</v>
      </c>
      <c r="B476" s="154"/>
      <c r="C476" s="154"/>
      <c r="D476" s="154"/>
      <c r="E476" s="154"/>
      <c r="F476" s="154"/>
      <c r="G476" s="154"/>
      <c r="H476" s="154"/>
      <c r="I476" s="154"/>
      <c r="J476" s="154"/>
      <c r="K476" s="144"/>
      <c r="L476" s="237"/>
      <c r="M476" s="129"/>
      <c r="N476" s="239"/>
      <c r="O476" s="198" t="s">
        <v>85</v>
      </c>
      <c r="P476" s="86">
        <f>IF(P475/B461=0,"",P475/B461)</f>
        <v>0.51086956521739135</v>
      </c>
      <c r="Q476" s="112">
        <f>IF(P475/Q475=0,"",P475/Q475)</f>
        <v>0.92156862745098034</v>
      </c>
      <c r="R476" s="200" t="s">
        <v>86</v>
      </c>
      <c r="T476" s="104"/>
    </row>
    <row r="477" spans="1:20" ht="15.75" customHeight="1" x14ac:dyDescent="0.25">
      <c r="A477" s="58">
        <v>2302</v>
      </c>
      <c r="B477" s="154"/>
      <c r="C477" s="154"/>
      <c r="D477" s="154"/>
      <c r="E477" s="154"/>
      <c r="F477" s="154"/>
      <c r="G477" s="154"/>
      <c r="H477" s="154"/>
      <c r="I477" s="154"/>
      <c r="J477" s="154"/>
      <c r="K477" s="144"/>
      <c r="L477" s="240"/>
      <c r="M477" s="241"/>
      <c r="N477" s="242"/>
      <c r="O477" s="90"/>
      <c r="P477" s="91"/>
      <c r="Q477" s="91"/>
      <c r="R477" s="113"/>
      <c r="T477" s="104"/>
    </row>
    <row r="478" spans="1:20" ht="18" customHeight="1" x14ac:dyDescent="0.25">
      <c r="A478" s="28"/>
      <c r="B478" s="297" t="s">
        <v>111</v>
      </c>
      <c r="C478" s="297"/>
      <c r="D478" s="297"/>
      <c r="E478" s="297"/>
      <c r="F478" s="297"/>
      <c r="G478" s="297"/>
      <c r="H478" s="297"/>
      <c r="I478" s="297"/>
      <c r="J478" s="297"/>
      <c r="K478" s="93">
        <f>SUM(K461:K474)</f>
        <v>51</v>
      </c>
      <c r="L478" s="94">
        <f>((SUM(K468:K469))/B461)</f>
        <v>0.34782608695652173</v>
      </c>
      <c r="M478" s="94">
        <f>IF(K478=0,"",K478/B461)</f>
        <v>0.55434782608695654</v>
      </c>
      <c r="N478" s="94">
        <f>IF(K469=0,"",M478-L478)</f>
        <v>0.20652173913043481</v>
      </c>
      <c r="O478" s="3"/>
      <c r="P478" s="29"/>
      <c r="Q478" s="22"/>
      <c r="R478" s="3"/>
      <c r="T478" s="104"/>
    </row>
    <row r="479" spans="1:20" ht="14.25" customHeight="1" x14ac:dyDescent="0.2">
      <c r="L479" s="3"/>
      <c r="M479" s="3"/>
      <c r="O479" s="3"/>
      <c r="T479" s="104"/>
    </row>
    <row r="480" spans="1:20" ht="14.25" customHeight="1" x14ac:dyDescent="0.2">
      <c r="L480" s="3"/>
      <c r="M480" s="3"/>
      <c r="O480" s="3"/>
      <c r="T480" s="104"/>
    </row>
    <row r="481" spans="1:20" ht="26.25" customHeight="1" x14ac:dyDescent="0.4">
      <c r="A481" s="231"/>
      <c r="B481" s="307" t="s">
        <v>99</v>
      </c>
      <c r="C481" s="307"/>
      <c r="D481" s="307"/>
      <c r="E481" s="307"/>
      <c r="F481" s="307"/>
      <c r="G481" s="307"/>
      <c r="H481" s="307"/>
      <c r="I481" s="307"/>
      <c r="J481" s="307"/>
      <c r="K481" s="256" t="s">
        <v>98</v>
      </c>
      <c r="L481" s="163"/>
      <c r="M481" s="163"/>
      <c r="N481" s="29"/>
      <c r="O481" s="3"/>
      <c r="P481" s="29"/>
      <c r="Q481" s="29"/>
      <c r="R481" s="29"/>
      <c r="T481" s="104"/>
    </row>
    <row r="482" spans="1:20" ht="20.25" customHeight="1" x14ac:dyDescent="0.2">
      <c r="A482" s="319" t="s">
        <v>10</v>
      </c>
      <c r="B482" s="301" t="s">
        <v>100</v>
      </c>
      <c r="C482" s="302"/>
      <c r="D482" s="302"/>
      <c r="E482" s="302"/>
      <c r="F482" s="302"/>
      <c r="G482" s="302"/>
      <c r="H482" s="302"/>
      <c r="I482" s="302"/>
      <c r="J482" s="303"/>
      <c r="K482" s="304" t="s">
        <v>11</v>
      </c>
      <c r="L482" s="296" t="s">
        <v>3</v>
      </c>
      <c r="M482" s="296" t="s">
        <v>4</v>
      </c>
      <c r="N482" s="306" t="s">
        <v>5</v>
      </c>
      <c r="O482" s="296" t="s">
        <v>6</v>
      </c>
      <c r="P482" s="294" t="s">
        <v>7</v>
      </c>
      <c r="Q482" s="294" t="s">
        <v>8</v>
      </c>
      <c r="R482" s="296" t="s">
        <v>101</v>
      </c>
      <c r="T482" s="104"/>
    </row>
    <row r="483" spans="1:20" ht="15.75" customHeight="1" x14ac:dyDescent="0.25">
      <c r="A483" s="320"/>
      <c r="B483" s="58" t="s">
        <v>102</v>
      </c>
      <c r="C483" s="58" t="s">
        <v>103</v>
      </c>
      <c r="D483" s="58" t="s">
        <v>104</v>
      </c>
      <c r="E483" s="58" t="s">
        <v>105</v>
      </c>
      <c r="F483" s="58" t="s">
        <v>106</v>
      </c>
      <c r="G483" s="58" t="s">
        <v>107</v>
      </c>
      <c r="H483" s="58" t="s">
        <v>108</v>
      </c>
      <c r="I483" s="58" t="s">
        <v>109</v>
      </c>
      <c r="J483" s="58" t="s">
        <v>110</v>
      </c>
      <c r="K483" s="305"/>
      <c r="L483" s="295"/>
      <c r="M483" s="295"/>
      <c r="N483" s="295"/>
      <c r="O483" s="295"/>
      <c r="P483" s="295"/>
      <c r="Q483" s="295"/>
      <c r="R483" s="295"/>
      <c r="T483" s="104"/>
    </row>
    <row r="484" spans="1:20" ht="15.75" customHeight="1" x14ac:dyDescent="0.25">
      <c r="A484" s="58">
        <v>1601</v>
      </c>
      <c r="B484" s="154">
        <v>105</v>
      </c>
      <c r="C484" s="154"/>
      <c r="D484" s="154"/>
      <c r="E484" s="154"/>
      <c r="F484" s="154"/>
      <c r="G484" s="154"/>
      <c r="H484" s="154"/>
      <c r="I484" s="154"/>
      <c r="J484" s="154"/>
      <c r="K484" s="144"/>
      <c r="L484" s="234"/>
      <c r="M484" s="235"/>
      <c r="N484" s="236"/>
      <c r="O484" s="243"/>
      <c r="P484" s="63">
        <f>B484</f>
        <v>105</v>
      </c>
      <c r="Q484" s="244"/>
      <c r="R484" s="243"/>
      <c r="T484" s="104"/>
    </row>
    <row r="485" spans="1:20" ht="15.75" customHeight="1" x14ac:dyDescent="0.25">
      <c r="A485" s="58">
        <v>1602</v>
      </c>
      <c r="B485" s="154"/>
      <c r="C485" s="154">
        <v>88</v>
      </c>
      <c r="D485" s="154"/>
      <c r="E485" s="154"/>
      <c r="F485" s="154"/>
      <c r="G485" s="154"/>
      <c r="H485" s="154"/>
      <c r="I485" s="154"/>
      <c r="J485" s="154"/>
      <c r="K485" s="144"/>
      <c r="L485" s="237"/>
      <c r="M485" s="129"/>
      <c r="N485" s="238"/>
      <c r="O485" s="67">
        <f>IF(C485=0,"",C485/B484)</f>
        <v>0.83809523809523812</v>
      </c>
      <c r="P485" s="68">
        <v>88</v>
      </c>
      <c r="Q485" s="245">
        <f t="shared" ref="Q485:Q492" si="43">IF(P485=0,"",P485/P484)</f>
        <v>0.83809523809523812</v>
      </c>
      <c r="R485" s="245">
        <f t="shared" ref="R485:R492" si="44">IF(P485=0,"",100%-Q485)</f>
        <v>0.16190476190476188</v>
      </c>
      <c r="T485" s="104"/>
    </row>
    <row r="486" spans="1:20" ht="15.75" customHeight="1" x14ac:dyDescent="0.25">
      <c r="A486" s="58">
        <v>1701</v>
      </c>
      <c r="B486" s="154"/>
      <c r="C486" s="154"/>
      <c r="D486" s="154">
        <v>73</v>
      </c>
      <c r="E486" s="154"/>
      <c r="F486" s="154"/>
      <c r="G486" s="154"/>
      <c r="H486" s="154"/>
      <c r="I486" s="154"/>
      <c r="J486" s="154"/>
      <c r="K486" s="144"/>
      <c r="L486" s="237"/>
      <c r="M486" s="129"/>
      <c r="N486" s="238"/>
      <c r="O486" s="67">
        <f>IF(D486=0,"",D486/C485)</f>
        <v>0.82954545454545459</v>
      </c>
      <c r="P486" s="68">
        <v>85</v>
      </c>
      <c r="Q486" s="245">
        <f t="shared" si="43"/>
        <v>0.96590909090909094</v>
      </c>
      <c r="R486" s="245">
        <f t="shared" si="44"/>
        <v>3.4090909090909061E-2</v>
      </c>
      <c r="T486" s="70">
        <f>P486/P484</f>
        <v>0.80952380952380953</v>
      </c>
    </row>
    <row r="487" spans="1:20" ht="15.75" customHeight="1" x14ac:dyDescent="0.25">
      <c r="A487" s="58">
        <v>1702</v>
      </c>
      <c r="B487" s="154"/>
      <c r="C487" s="154"/>
      <c r="D487" s="154"/>
      <c r="E487" s="154">
        <v>53</v>
      </c>
      <c r="F487" s="154"/>
      <c r="G487" s="154"/>
      <c r="H487" s="154"/>
      <c r="I487" s="154"/>
      <c r="J487" s="154"/>
      <c r="K487" s="144"/>
      <c r="L487" s="237"/>
      <c r="M487" s="129"/>
      <c r="N487" s="238"/>
      <c r="O487" s="67">
        <f>IF(E487=0,"",E487/D486)</f>
        <v>0.72602739726027399</v>
      </c>
      <c r="P487" s="68">
        <v>78</v>
      </c>
      <c r="Q487" s="245">
        <f t="shared" si="43"/>
        <v>0.91764705882352937</v>
      </c>
      <c r="R487" s="245">
        <f t="shared" si="44"/>
        <v>8.2352941176470629E-2</v>
      </c>
      <c r="T487" s="104"/>
    </row>
    <row r="488" spans="1:20" ht="15.75" customHeight="1" x14ac:dyDescent="0.25">
      <c r="A488" s="58">
        <v>1801</v>
      </c>
      <c r="B488" s="154"/>
      <c r="C488" s="154"/>
      <c r="D488" s="154"/>
      <c r="E488" s="154"/>
      <c r="F488" s="154">
        <v>51</v>
      </c>
      <c r="G488" s="154"/>
      <c r="H488" s="154"/>
      <c r="I488" s="154"/>
      <c r="J488" s="154"/>
      <c r="K488" s="144"/>
      <c r="L488" s="237"/>
      <c r="M488" s="129"/>
      <c r="N488" s="238"/>
      <c r="O488" s="67">
        <f>IF(F488=0,"",F488/E487)</f>
        <v>0.96226415094339623</v>
      </c>
      <c r="P488" s="68">
        <v>68</v>
      </c>
      <c r="Q488" s="245">
        <f t="shared" si="43"/>
        <v>0.87179487179487181</v>
      </c>
      <c r="R488" s="245">
        <f t="shared" si="44"/>
        <v>0.12820512820512819</v>
      </c>
      <c r="T488" s="104"/>
    </row>
    <row r="489" spans="1:20" ht="15.75" customHeight="1" x14ac:dyDescent="0.25">
      <c r="A489" s="58">
        <v>1802</v>
      </c>
      <c r="B489" s="154"/>
      <c r="C489" s="154"/>
      <c r="D489" s="154"/>
      <c r="E489" s="154"/>
      <c r="F489" s="154"/>
      <c r="G489" s="154">
        <v>48</v>
      </c>
      <c r="H489" s="154"/>
      <c r="I489" s="154"/>
      <c r="J489" s="154"/>
      <c r="K489" s="144"/>
      <c r="L489" s="237"/>
      <c r="M489" s="129"/>
      <c r="N489" s="238"/>
      <c r="O489" s="67">
        <f>IF(G489=0,"",G489/F488)</f>
        <v>0.94117647058823528</v>
      </c>
      <c r="P489" s="68">
        <v>63</v>
      </c>
      <c r="Q489" s="245">
        <f t="shared" si="43"/>
        <v>0.92647058823529416</v>
      </c>
      <c r="R489" s="245">
        <f t="shared" si="44"/>
        <v>7.3529411764705843E-2</v>
      </c>
      <c r="T489" s="104"/>
    </row>
    <row r="490" spans="1:20" ht="15.75" customHeight="1" x14ac:dyDescent="0.25">
      <c r="A490" s="58">
        <v>1901</v>
      </c>
      <c r="B490" s="154"/>
      <c r="C490" s="154"/>
      <c r="D490" s="154"/>
      <c r="E490" s="154"/>
      <c r="F490" s="154"/>
      <c r="G490" s="154"/>
      <c r="H490" s="154">
        <v>48</v>
      </c>
      <c r="I490" s="154"/>
      <c r="J490" s="154"/>
      <c r="K490" s="144"/>
      <c r="L490" s="237"/>
      <c r="M490" s="129"/>
      <c r="N490" s="238"/>
      <c r="O490" s="67">
        <f>IF(H490=0,"",H490/G489)</f>
        <v>1</v>
      </c>
      <c r="P490" s="68">
        <v>60</v>
      </c>
      <c r="Q490" s="245">
        <f t="shared" si="43"/>
        <v>0.95238095238095233</v>
      </c>
      <c r="R490" s="245">
        <f t="shared" si="44"/>
        <v>4.7619047619047672E-2</v>
      </c>
      <c r="T490" s="104"/>
    </row>
    <row r="491" spans="1:20" ht="15.75" customHeight="1" x14ac:dyDescent="0.25">
      <c r="A491" s="58">
        <v>1902</v>
      </c>
      <c r="B491" s="154"/>
      <c r="C491" s="154"/>
      <c r="D491" s="154"/>
      <c r="E491" s="154"/>
      <c r="F491" s="154"/>
      <c r="G491" s="154"/>
      <c r="H491" s="154"/>
      <c r="I491" s="154">
        <v>48</v>
      </c>
      <c r="J491" s="154"/>
      <c r="K491" s="144"/>
      <c r="L491" s="237"/>
      <c r="M491" s="129"/>
      <c r="N491" s="238"/>
      <c r="O491" s="67">
        <f>IF(I491=0,"",I491/H490)</f>
        <v>1</v>
      </c>
      <c r="P491" s="68">
        <v>58</v>
      </c>
      <c r="Q491" s="245">
        <f t="shared" si="43"/>
        <v>0.96666666666666667</v>
      </c>
      <c r="R491" s="245">
        <f t="shared" si="44"/>
        <v>3.3333333333333326E-2</v>
      </c>
      <c r="T491" s="104"/>
    </row>
    <row r="492" spans="1:20" ht="15.75" customHeight="1" x14ac:dyDescent="0.25">
      <c r="A492" s="58">
        <v>2001</v>
      </c>
      <c r="B492" s="154"/>
      <c r="C492" s="154"/>
      <c r="D492" s="154"/>
      <c r="E492" s="154"/>
      <c r="F492" s="154"/>
      <c r="G492" s="154"/>
      <c r="H492" s="154"/>
      <c r="I492" s="154"/>
      <c r="J492" s="154">
        <v>48</v>
      </c>
      <c r="K492" s="144">
        <v>26</v>
      </c>
      <c r="L492" s="237"/>
      <c r="M492" s="129"/>
      <c r="N492" s="238"/>
      <c r="O492" s="71">
        <f>IF(J492=0,"",J492/I491)</f>
        <v>1</v>
      </c>
      <c r="P492" s="68">
        <v>57</v>
      </c>
      <c r="Q492" s="71">
        <f t="shared" si="43"/>
        <v>0.98275862068965514</v>
      </c>
      <c r="R492" s="71">
        <f t="shared" si="44"/>
        <v>1.7241379310344862E-2</v>
      </c>
    </row>
    <row r="493" spans="1:20" ht="15.75" customHeight="1" x14ac:dyDescent="0.25">
      <c r="A493" s="58">
        <v>2002</v>
      </c>
      <c r="B493" s="154"/>
      <c r="C493" s="154"/>
      <c r="D493" s="154"/>
      <c r="E493" s="154"/>
      <c r="F493" s="154"/>
      <c r="G493" s="154"/>
      <c r="H493" s="154"/>
      <c r="I493" s="154"/>
      <c r="J493" s="154">
        <v>20</v>
      </c>
      <c r="K493" s="144">
        <v>16</v>
      </c>
      <c r="L493" s="237"/>
      <c r="M493" s="129"/>
      <c r="N493" s="239"/>
      <c r="O493" s="105"/>
      <c r="P493" s="68">
        <v>30</v>
      </c>
      <c r="Q493" s="105"/>
      <c r="R493" s="253"/>
    </row>
    <row r="494" spans="1:20" ht="15.75" customHeight="1" x14ac:dyDescent="0.25">
      <c r="A494" s="58">
        <v>2101</v>
      </c>
      <c r="B494" s="154"/>
      <c r="C494" s="154"/>
      <c r="D494" s="154"/>
      <c r="E494" s="154"/>
      <c r="F494" s="154"/>
      <c r="G494" s="154"/>
      <c r="H494" s="154"/>
      <c r="I494" s="154"/>
      <c r="J494" s="154">
        <v>8</v>
      </c>
      <c r="K494" s="144">
        <v>5</v>
      </c>
      <c r="L494" s="237"/>
      <c r="M494" s="129"/>
      <c r="N494" s="239"/>
      <c r="O494" s="247"/>
      <c r="P494" s="109">
        <v>14</v>
      </c>
      <c r="Q494" s="248"/>
      <c r="R494" s="247"/>
    </row>
    <row r="495" spans="1:20" ht="15.75" customHeight="1" x14ac:dyDescent="0.25">
      <c r="A495" s="58">
        <v>2102</v>
      </c>
      <c r="B495" s="154"/>
      <c r="C495" s="154"/>
      <c r="D495" s="154"/>
      <c r="E495" s="154"/>
      <c r="F495" s="154"/>
      <c r="G495" s="154"/>
      <c r="H495" s="154"/>
      <c r="I495" s="154"/>
      <c r="J495" s="154">
        <v>5</v>
      </c>
      <c r="K495" s="144">
        <v>5</v>
      </c>
      <c r="L495" s="237"/>
      <c r="M495" s="129"/>
      <c r="N495" s="239"/>
      <c r="O495" s="247"/>
      <c r="P495" s="109">
        <v>7</v>
      </c>
      <c r="Q495" s="248"/>
      <c r="R495" s="247"/>
    </row>
    <row r="496" spans="1:20" ht="15.75" customHeight="1" x14ac:dyDescent="0.25">
      <c r="A496" s="58">
        <v>2201</v>
      </c>
      <c r="B496" s="154"/>
      <c r="C496" s="154"/>
      <c r="D496" s="154"/>
      <c r="E496" s="154"/>
      <c r="F496" s="154"/>
      <c r="G496" s="154"/>
      <c r="H496" s="154"/>
      <c r="I496" s="154"/>
      <c r="J496" s="154">
        <v>2</v>
      </c>
      <c r="K496" s="144">
        <v>1</v>
      </c>
      <c r="L496" s="237"/>
      <c r="M496" s="129"/>
      <c r="N496" s="239"/>
      <c r="O496" s="247"/>
      <c r="P496" s="202">
        <v>3</v>
      </c>
      <c r="Q496" s="248"/>
      <c r="R496" s="247"/>
    </row>
    <row r="497" spans="1:20" ht="15.75" customHeight="1" x14ac:dyDescent="0.25">
      <c r="A497" s="58">
        <v>2202</v>
      </c>
      <c r="B497" s="154"/>
      <c r="C497" s="154"/>
      <c r="D497" s="154"/>
      <c r="E497" s="154"/>
      <c r="F497" s="154"/>
      <c r="G497" s="154"/>
      <c r="H497" s="154"/>
      <c r="I497" s="154"/>
      <c r="J497" s="154">
        <v>1</v>
      </c>
      <c r="K497" s="144">
        <v>1</v>
      </c>
      <c r="L497" s="237"/>
      <c r="M497" s="129"/>
      <c r="N497" s="239"/>
      <c r="O497" s="129"/>
      <c r="P497" s="204">
        <v>1</v>
      </c>
      <c r="Q497" s="124"/>
      <c r="R497" s="247"/>
    </row>
    <row r="498" spans="1:20" ht="15.75" customHeight="1" x14ac:dyDescent="0.25">
      <c r="A498" s="58">
        <v>2301</v>
      </c>
      <c r="B498" s="154"/>
      <c r="C498" s="154"/>
      <c r="D498" s="154"/>
      <c r="E498" s="154"/>
      <c r="F498" s="154"/>
      <c r="G498" s="154"/>
      <c r="H498" s="154"/>
      <c r="I498" s="154"/>
      <c r="J498" s="154"/>
      <c r="K498" s="144"/>
      <c r="L498" s="237"/>
      <c r="M498" s="129"/>
      <c r="N498" s="239"/>
      <c r="O498" s="197" t="s">
        <v>83</v>
      </c>
      <c r="P498" s="203">
        <v>48</v>
      </c>
      <c r="Q498" s="111">
        <f>K501</f>
        <v>54</v>
      </c>
      <c r="R498" s="199" t="s">
        <v>11</v>
      </c>
    </row>
    <row r="499" spans="1:20" ht="15.75" customHeight="1" x14ac:dyDescent="0.25">
      <c r="A499" s="58">
        <v>2302</v>
      </c>
      <c r="B499" s="154"/>
      <c r="C499" s="154"/>
      <c r="D499" s="154"/>
      <c r="E499" s="154"/>
      <c r="F499" s="154"/>
      <c r="G499" s="154"/>
      <c r="H499" s="154"/>
      <c r="I499" s="154"/>
      <c r="J499" s="154"/>
      <c r="K499" s="144"/>
      <c r="L499" s="237"/>
      <c r="M499" s="129"/>
      <c r="N499" s="239"/>
      <c r="O499" s="198" t="s">
        <v>85</v>
      </c>
      <c r="P499" s="86">
        <f>IF(P498/B484=0,"",P498/B484)</f>
        <v>0.45714285714285713</v>
      </c>
      <c r="Q499" s="112">
        <f>IF(P498/Q498=0,"",P498/Q498)</f>
        <v>0.88888888888888884</v>
      </c>
      <c r="R499" s="200" t="s">
        <v>86</v>
      </c>
    </row>
    <row r="500" spans="1:20" ht="15.75" customHeight="1" x14ac:dyDescent="0.25">
      <c r="A500" s="58">
        <v>2401</v>
      </c>
      <c r="B500" s="154"/>
      <c r="C500" s="154"/>
      <c r="D500" s="154"/>
      <c r="E500" s="154"/>
      <c r="F500" s="154"/>
      <c r="G500" s="154"/>
      <c r="H500" s="154"/>
      <c r="I500" s="154"/>
      <c r="J500" s="154"/>
      <c r="K500" s="144"/>
      <c r="L500" s="240"/>
      <c r="M500" s="241"/>
      <c r="N500" s="242"/>
      <c r="O500" s="90"/>
      <c r="P500" s="91"/>
      <c r="Q500" s="91"/>
      <c r="R500" s="113"/>
    </row>
    <row r="501" spans="1:20" ht="18" customHeight="1" x14ac:dyDescent="0.25">
      <c r="A501" s="28"/>
      <c r="B501" s="297" t="s">
        <v>111</v>
      </c>
      <c r="C501" s="297"/>
      <c r="D501" s="297"/>
      <c r="E501" s="297"/>
      <c r="F501" s="297"/>
      <c r="G501" s="297"/>
      <c r="H501" s="297"/>
      <c r="I501" s="297"/>
      <c r="J501" s="297"/>
      <c r="K501" s="93">
        <f>SUM(K484:K497)</f>
        <v>54</v>
      </c>
      <c r="L501" s="94">
        <f>IF(K492=0,"",K492/B484)</f>
        <v>0.24761904761904763</v>
      </c>
      <c r="M501" s="94">
        <f>IF(K501=0,"",K501/B484)</f>
        <v>0.51428571428571423</v>
      </c>
      <c r="N501" s="94">
        <f>IF(K492=0,"",M501-L501)</f>
        <v>0.26666666666666661</v>
      </c>
      <c r="O501" s="3"/>
      <c r="P501" s="29"/>
      <c r="Q501" s="22"/>
      <c r="R501" s="3"/>
    </row>
    <row r="502" spans="1:20" ht="12.75" customHeight="1" x14ac:dyDescent="0.2">
      <c r="L502" s="3"/>
      <c r="M502" s="3"/>
      <c r="O502" s="3"/>
    </row>
    <row r="503" spans="1:20" ht="12.75" customHeight="1" x14ac:dyDescent="0.2">
      <c r="L503" s="3"/>
      <c r="M503" s="3"/>
      <c r="O503" s="3"/>
    </row>
    <row r="504" spans="1:20" ht="26.25" customHeight="1" x14ac:dyDescent="0.4">
      <c r="A504" s="231"/>
      <c r="B504" s="307" t="s">
        <v>99</v>
      </c>
      <c r="C504" s="307"/>
      <c r="D504" s="307"/>
      <c r="E504" s="307"/>
      <c r="F504" s="307"/>
      <c r="G504" s="307"/>
      <c r="H504" s="307"/>
      <c r="I504" s="307"/>
      <c r="J504" s="307"/>
      <c r="K504" s="256" t="s">
        <v>112</v>
      </c>
      <c r="L504" s="163"/>
      <c r="M504" s="163"/>
      <c r="N504" s="29"/>
      <c r="O504" s="3"/>
      <c r="P504" s="29"/>
      <c r="Q504" s="29"/>
      <c r="R504" s="29"/>
    </row>
    <row r="505" spans="1:20" ht="20.25" customHeight="1" x14ac:dyDescent="0.2">
      <c r="A505" s="319" t="s">
        <v>10</v>
      </c>
      <c r="B505" s="301" t="s">
        <v>100</v>
      </c>
      <c r="C505" s="302"/>
      <c r="D505" s="302"/>
      <c r="E505" s="302"/>
      <c r="F505" s="302"/>
      <c r="G505" s="302"/>
      <c r="H505" s="302"/>
      <c r="I505" s="302"/>
      <c r="J505" s="303"/>
      <c r="K505" s="304" t="s">
        <v>11</v>
      </c>
      <c r="L505" s="296" t="s">
        <v>3</v>
      </c>
      <c r="M505" s="296" t="s">
        <v>4</v>
      </c>
      <c r="N505" s="306" t="s">
        <v>5</v>
      </c>
      <c r="O505" s="296" t="s">
        <v>6</v>
      </c>
      <c r="P505" s="294" t="s">
        <v>7</v>
      </c>
      <c r="Q505" s="294" t="s">
        <v>8</v>
      </c>
      <c r="R505" s="296" t="s">
        <v>101</v>
      </c>
    </row>
    <row r="506" spans="1:20" ht="15.75" customHeight="1" x14ac:dyDescent="0.25">
      <c r="A506" s="320"/>
      <c r="B506" s="58" t="s">
        <v>102</v>
      </c>
      <c r="C506" s="58" t="s">
        <v>103</v>
      </c>
      <c r="D506" s="58" t="s">
        <v>104</v>
      </c>
      <c r="E506" s="58" t="s">
        <v>105</v>
      </c>
      <c r="F506" s="58" t="s">
        <v>106</v>
      </c>
      <c r="G506" s="58" t="s">
        <v>107</v>
      </c>
      <c r="H506" s="58" t="s">
        <v>108</v>
      </c>
      <c r="I506" s="58" t="s">
        <v>109</v>
      </c>
      <c r="J506" s="58" t="s">
        <v>110</v>
      </c>
      <c r="K506" s="305"/>
      <c r="L506" s="295"/>
      <c r="M506" s="295"/>
      <c r="N506" s="295"/>
      <c r="O506" s="295"/>
      <c r="P506" s="295"/>
      <c r="Q506" s="295"/>
      <c r="R506" s="295"/>
    </row>
    <row r="507" spans="1:20" ht="15.75" customHeight="1" x14ac:dyDescent="0.25">
      <c r="A507" s="58">
        <v>1602</v>
      </c>
      <c r="B507" s="154">
        <v>108</v>
      </c>
      <c r="C507" s="154"/>
      <c r="D507" s="154"/>
      <c r="E507" s="154"/>
      <c r="F507" s="154"/>
      <c r="G507" s="154"/>
      <c r="H507" s="154"/>
      <c r="I507" s="154"/>
      <c r="J507" s="154"/>
      <c r="K507" s="144"/>
      <c r="L507" s="275"/>
      <c r="M507" s="261"/>
      <c r="N507" s="83"/>
      <c r="O507" s="243"/>
      <c r="P507" s="63">
        <f>B507</f>
        <v>108</v>
      </c>
      <c r="Q507" s="244"/>
      <c r="R507" s="243"/>
    </row>
    <row r="508" spans="1:20" ht="15.75" customHeight="1" x14ac:dyDescent="0.25">
      <c r="A508" s="58">
        <v>1701</v>
      </c>
      <c r="B508" s="154"/>
      <c r="C508" s="154">
        <v>96</v>
      </c>
      <c r="D508" s="154"/>
      <c r="E508" s="154"/>
      <c r="F508" s="154"/>
      <c r="G508" s="154"/>
      <c r="H508" s="154"/>
      <c r="I508" s="154"/>
      <c r="J508" s="154"/>
      <c r="K508" s="144"/>
      <c r="L508" s="276"/>
      <c r="M508" s="130"/>
      <c r="N508" s="262"/>
      <c r="O508" s="67">
        <f>IF(C508=0,"",C508/B507)</f>
        <v>0.88888888888888884</v>
      </c>
      <c r="P508" s="68">
        <v>96</v>
      </c>
      <c r="Q508" s="245">
        <f t="shared" ref="Q508:Q515" si="45">IF(P508=0,"",P508/P507)</f>
        <v>0.88888888888888884</v>
      </c>
      <c r="R508" s="245">
        <f t="shared" ref="R508:R515" si="46">IF(P508=0,"",100%-Q508)</f>
        <v>0.11111111111111116</v>
      </c>
    </row>
    <row r="509" spans="1:20" ht="15.75" customHeight="1" x14ac:dyDescent="0.25">
      <c r="A509" s="58">
        <v>1702</v>
      </c>
      <c r="B509" s="154"/>
      <c r="C509" s="154"/>
      <c r="D509" s="154">
        <v>79</v>
      </c>
      <c r="E509" s="154"/>
      <c r="F509" s="154"/>
      <c r="G509" s="154"/>
      <c r="H509" s="154"/>
      <c r="I509" s="154"/>
      <c r="J509" s="154"/>
      <c r="K509" s="144"/>
      <c r="L509" s="276"/>
      <c r="M509" s="130"/>
      <c r="N509" s="262"/>
      <c r="O509" s="67">
        <f>IF(D509=0,"",D509/C508)</f>
        <v>0.82291666666666663</v>
      </c>
      <c r="P509" s="68">
        <v>82</v>
      </c>
      <c r="Q509" s="245">
        <f t="shared" si="45"/>
        <v>0.85416666666666663</v>
      </c>
      <c r="R509" s="245">
        <f t="shared" si="46"/>
        <v>0.14583333333333337</v>
      </c>
      <c r="T509" s="70">
        <f>P509/P507</f>
        <v>0.7592592592592593</v>
      </c>
    </row>
    <row r="510" spans="1:20" ht="15.75" customHeight="1" x14ac:dyDescent="0.25">
      <c r="A510" s="58">
        <v>1801</v>
      </c>
      <c r="B510" s="154"/>
      <c r="C510" s="154"/>
      <c r="D510" s="154"/>
      <c r="E510" s="154">
        <v>60</v>
      </c>
      <c r="F510" s="154"/>
      <c r="G510" s="154"/>
      <c r="H510" s="154"/>
      <c r="I510" s="154"/>
      <c r="J510" s="154"/>
      <c r="K510" s="144"/>
      <c r="L510" s="276"/>
      <c r="M510" s="130"/>
      <c r="N510" s="262"/>
      <c r="O510" s="67">
        <f>IF(E510=0,"",E510/D509)</f>
        <v>0.759493670886076</v>
      </c>
      <c r="P510" s="68">
        <v>76</v>
      </c>
      <c r="Q510" s="245">
        <f t="shared" si="45"/>
        <v>0.92682926829268297</v>
      </c>
      <c r="R510" s="245">
        <f t="shared" si="46"/>
        <v>7.3170731707317027E-2</v>
      </c>
      <c r="T510" s="104"/>
    </row>
    <row r="511" spans="1:20" ht="15.75" customHeight="1" x14ac:dyDescent="0.25">
      <c r="A511" s="58">
        <v>1802</v>
      </c>
      <c r="B511" s="154"/>
      <c r="C511" s="154"/>
      <c r="D511" s="154"/>
      <c r="E511" s="154"/>
      <c r="F511" s="154">
        <v>57</v>
      </c>
      <c r="G511" s="154"/>
      <c r="H511" s="154"/>
      <c r="I511" s="154"/>
      <c r="J511" s="154"/>
      <c r="K511" s="144"/>
      <c r="L511" s="276"/>
      <c r="M511" s="130"/>
      <c r="N511" s="262"/>
      <c r="O511" s="67">
        <f>IF(F511=0,"",F511/E510)</f>
        <v>0.95</v>
      </c>
      <c r="P511" s="68">
        <v>71</v>
      </c>
      <c r="Q511" s="245">
        <f t="shared" si="45"/>
        <v>0.93421052631578949</v>
      </c>
      <c r="R511" s="245">
        <f t="shared" si="46"/>
        <v>6.5789473684210509E-2</v>
      </c>
      <c r="T511" s="104"/>
    </row>
    <row r="512" spans="1:20" ht="15.75" customHeight="1" x14ac:dyDescent="0.25">
      <c r="A512" s="58">
        <v>1901</v>
      </c>
      <c r="B512" s="154"/>
      <c r="C512" s="154"/>
      <c r="D512" s="154"/>
      <c r="E512" s="154"/>
      <c r="F512" s="154"/>
      <c r="G512" s="154">
        <v>50</v>
      </c>
      <c r="H512" s="154"/>
      <c r="I512" s="154"/>
      <c r="J512" s="154"/>
      <c r="K512" s="144"/>
      <c r="L512" s="276"/>
      <c r="M512" s="130"/>
      <c r="N512" s="262"/>
      <c r="O512" s="67">
        <f>IF(G512=0,"",G512/F511)</f>
        <v>0.8771929824561403</v>
      </c>
      <c r="P512" s="68">
        <v>68</v>
      </c>
      <c r="Q512" s="245">
        <f t="shared" si="45"/>
        <v>0.95774647887323938</v>
      </c>
      <c r="R512" s="245">
        <f t="shared" si="46"/>
        <v>4.2253521126760618E-2</v>
      </c>
      <c r="T512" s="104"/>
    </row>
    <row r="513" spans="1:20" ht="15.75" customHeight="1" x14ac:dyDescent="0.25">
      <c r="A513" s="58">
        <v>1902</v>
      </c>
      <c r="B513" s="154"/>
      <c r="C513" s="154"/>
      <c r="D513" s="154"/>
      <c r="E513" s="154"/>
      <c r="F513" s="154"/>
      <c r="G513" s="154"/>
      <c r="H513" s="154">
        <v>44</v>
      </c>
      <c r="I513" s="154"/>
      <c r="J513" s="154"/>
      <c r="K513" s="144"/>
      <c r="L513" s="276"/>
      <c r="M513" s="130"/>
      <c r="N513" s="262"/>
      <c r="O513" s="67">
        <f>IF(H513=0,"",H513/G512)</f>
        <v>0.88</v>
      </c>
      <c r="P513" s="68">
        <v>63</v>
      </c>
      <c r="Q513" s="245">
        <f t="shared" si="45"/>
        <v>0.92647058823529416</v>
      </c>
      <c r="R513" s="245">
        <f t="shared" si="46"/>
        <v>7.3529411764705843E-2</v>
      </c>
      <c r="T513" s="104"/>
    </row>
    <row r="514" spans="1:20" ht="15.75" customHeight="1" x14ac:dyDescent="0.25">
      <c r="A514" s="58">
        <v>2001</v>
      </c>
      <c r="B514" s="154"/>
      <c r="C514" s="154"/>
      <c r="D514" s="154"/>
      <c r="E514" s="154"/>
      <c r="F514" s="154"/>
      <c r="G514" s="154"/>
      <c r="H514" s="154"/>
      <c r="I514" s="154">
        <v>39</v>
      </c>
      <c r="J514" s="154"/>
      <c r="K514" s="144">
        <v>1</v>
      </c>
      <c r="L514" s="276"/>
      <c r="M514" s="130"/>
      <c r="N514" s="262"/>
      <c r="O514" s="67">
        <f>IF(I514=0,"",I514/H513)</f>
        <v>0.88636363636363635</v>
      </c>
      <c r="P514" s="68">
        <v>63</v>
      </c>
      <c r="Q514" s="245">
        <f t="shared" si="45"/>
        <v>1</v>
      </c>
      <c r="R514" s="245">
        <f t="shared" si="46"/>
        <v>0</v>
      </c>
      <c r="T514" s="104"/>
    </row>
    <row r="515" spans="1:20" ht="15.75" customHeight="1" x14ac:dyDescent="0.25">
      <c r="A515" s="58">
        <v>2002</v>
      </c>
      <c r="B515" s="154"/>
      <c r="C515" s="154"/>
      <c r="D515" s="154"/>
      <c r="E515" s="154"/>
      <c r="F515" s="154"/>
      <c r="G515" s="154"/>
      <c r="H515" s="154"/>
      <c r="I515" s="154"/>
      <c r="J515" s="154">
        <v>37</v>
      </c>
      <c r="K515" s="144">
        <v>15</v>
      </c>
      <c r="L515" s="276"/>
      <c r="M515" s="130"/>
      <c r="N515" s="262"/>
      <c r="O515" s="71">
        <f>IF(J515=0,"",J515/I514)</f>
        <v>0.94871794871794868</v>
      </c>
      <c r="P515" s="68">
        <v>61</v>
      </c>
      <c r="Q515" s="71">
        <f t="shared" si="45"/>
        <v>0.96825396825396826</v>
      </c>
      <c r="R515" s="71">
        <f t="shared" si="46"/>
        <v>3.1746031746031744E-2</v>
      </c>
      <c r="T515" s="104"/>
    </row>
    <row r="516" spans="1:20" ht="15.75" customHeight="1" x14ac:dyDescent="0.25">
      <c r="A516" s="58">
        <v>2101</v>
      </c>
      <c r="B516" s="154"/>
      <c r="C516" s="154"/>
      <c r="D516" s="154"/>
      <c r="E516" s="154"/>
      <c r="F516" s="154"/>
      <c r="G516" s="154"/>
      <c r="H516" s="154"/>
      <c r="I516" s="154"/>
      <c r="J516" s="154">
        <v>34</v>
      </c>
      <c r="K516" s="144">
        <v>25</v>
      </c>
      <c r="L516" s="276"/>
      <c r="M516" s="130"/>
      <c r="N516" s="263"/>
      <c r="O516" s="105"/>
      <c r="P516" s="68">
        <v>46</v>
      </c>
      <c r="Q516" s="105"/>
      <c r="R516" s="253"/>
      <c r="T516" s="104"/>
    </row>
    <row r="517" spans="1:20" ht="15.75" customHeight="1" x14ac:dyDescent="0.25">
      <c r="A517" s="58">
        <v>2102</v>
      </c>
      <c r="B517" s="154"/>
      <c r="C517" s="154"/>
      <c r="D517" s="154"/>
      <c r="E517" s="154"/>
      <c r="F517" s="154"/>
      <c r="G517" s="154"/>
      <c r="H517" s="154"/>
      <c r="I517" s="154"/>
      <c r="J517" s="154">
        <v>13</v>
      </c>
      <c r="K517" s="144">
        <v>9</v>
      </c>
      <c r="L517" s="276"/>
      <c r="M517" s="130"/>
      <c r="N517" s="263"/>
      <c r="O517" s="247"/>
      <c r="P517" s="109">
        <v>17</v>
      </c>
      <c r="Q517" s="248"/>
      <c r="R517" s="247"/>
      <c r="T517" s="104"/>
    </row>
    <row r="518" spans="1:20" ht="15.75" customHeight="1" x14ac:dyDescent="0.25">
      <c r="A518" s="58">
        <v>2201</v>
      </c>
      <c r="B518" s="154"/>
      <c r="C518" s="154"/>
      <c r="D518" s="154"/>
      <c r="E518" s="154"/>
      <c r="F518" s="154"/>
      <c r="G518" s="154"/>
      <c r="H518" s="154"/>
      <c r="I518" s="154"/>
      <c r="J518" s="154">
        <v>7</v>
      </c>
      <c r="K518" s="144">
        <v>7</v>
      </c>
      <c r="L518" s="276"/>
      <c r="M518" s="130"/>
      <c r="N518" s="263"/>
      <c r="O518" s="247"/>
      <c r="P518" s="109">
        <v>10</v>
      </c>
      <c r="Q518" s="248"/>
      <c r="R518" s="247"/>
      <c r="T518" s="104"/>
    </row>
    <row r="519" spans="1:20" ht="15.75" customHeight="1" x14ac:dyDescent="0.25">
      <c r="A519" s="58">
        <v>2202</v>
      </c>
      <c r="B519" s="154"/>
      <c r="C519" s="154"/>
      <c r="D519" s="154"/>
      <c r="E519" s="154"/>
      <c r="F519" s="154"/>
      <c r="G519" s="154"/>
      <c r="H519" s="154"/>
      <c r="I519" s="154"/>
      <c r="J519" s="154">
        <v>2</v>
      </c>
      <c r="K519" s="144">
        <v>1</v>
      </c>
      <c r="L519" s="276"/>
      <c r="M519" s="130"/>
      <c r="N519" s="263"/>
      <c r="O519" s="247"/>
      <c r="P519" s="202">
        <v>2</v>
      </c>
      <c r="Q519" s="248"/>
      <c r="R519" s="247"/>
      <c r="T519" s="104"/>
    </row>
    <row r="520" spans="1:20" ht="15.75" customHeight="1" x14ac:dyDescent="0.25">
      <c r="A520" s="58">
        <v>2301</v>
      </c>
      <c r="B520" s="154"/>
      <c r="C520" s="154"/>
      <c r="D520" s="154"/>
      <c r="E520" s="154"/>
      <c r="F520" s="154"/>
      <c r="G520" s="154"/>
      <c r="H520" s="154"/>
      <c r="I520" s="154"/>
      <c r="J520" s="154">
        <v>1</v>
      </c>
      <c r="K520" s="144">
        <v>1</v>
      </c>
      <c r="L520" s="276"/>
      <c r="M520" s="130"/>
      <c r="N520" s="263"/>
      <c r="O520" s="129"/>
      <c r="P520" s="204">
        <v>1</v>
      </c>
      <c r="Q520" s="124"/>
      <c r="R520" s="247"/>
      <c r="T520" s="104"/>
    </row>
    <row r="521" spans="1:20" ht="15.75" customHeight="1" x14ac:dyDescent="0.25">
      <c r="A521" s="58">
        <v>2302</v>
      </c>
      <c r="B521" s="154"/>
      <c r="C521" s="154"/>
      <c r="D521" s="154"/>
      <c r="E521" s="154"/>
      <c r="F521" s="154"/>
      <c r="G521" s="154"/>
      <c r="H521" s="154"/>
      <c r="I521" s="154"/>
      <c r="J521" s="154"/>
      <c r="K521" s="144"/>
      <c r="L521" s="276"/>
      <c r="M521" s="130"/>
      <c r="N521" s="263"/>
      <c r="O521" s="197" t="s">
        <v>83</v>
      </c>
      <c r="P521" s="203">
        <v>52</v>
      </c>
      <c r="Q521" s="111">
        <f>K524</f>
        <v>59</v>
      </c>
      <c r="R521" s="199" t="s">
        <v>11</v>
      </c>
      <c r="T521" s="104"/>
    </row>
    <row r="522" spans="1:20" ht="15.75" customHeight="1" x14ac:dyDescent="0.25">
      <c r="A522" s="58">
        <v>2401</v>
      </c>
      <c r="B522" s="154"/>
      <c r="C522" s="154"/>
      <c r="D522" s="154"/>
      <c r="E522" s="154"/>
      <c r="F522" s="154"/>
      <c r="G522" s="154"/>
      <c r="H522" s="154"/>
      <c r="I522" s="154"/>
      <c r="J522" s="154"/>
      <c r="K522" s="144"/>
      <c r="L522" s="276"/>
      <c r="M522" s="130"/>
      <c r="N522" s="263"/>
      <c r="O522" s="198" t="s">
        <v>85</v>
      </c>
      <c r="P522" s="86">
        <f>IF(P521/B507=0,"",P521/B507)</f>
        <v>0.48148148148148145</v>
      </c>
      <c r="Q522" s="112">
        <f>IF(P521/Q521=0,"",P521/Q521)</f>
        <v>0.88135593220338981</v>
      </c>
      <c r="R522" s="200" t="s">
        <v>86</v>
      </c>
      <c r="T522" s="104"/>
    </row>
    <row r="523" spans="1:20" ht="15.75" customHeight="1" x14ac:dyDescent="0.25">
      <c r="A523" s="58">
        <v>2402</v>
      </c>
      <c r="B523" s="154"/>
      <c r="C523" s="154"/>
      <c r="D523" s="154"/>
      <c r="E523" s="154"/>
      <c r="F523" s="154"/>
      <c r="G523" s="154"/>
      <c r="H523" s="154"/>
      <c r="I523" s="154"/>
      <c r="J523" s="154"/>
      <c r="K523" s="144"/>
      <c r="L523" s="277"/>
      <c r="M523" s="264"/>
      <c r="N523" s="265"/>
      <c r="O523" s="90"/>
      <c r="P523" s="91"/>
      <c r="Q523" s="91"/>
      <c r="R523" s="113"/>
      <c r="T523" s="104"/>
    </row>
    <row r="524" spans="1:20" ht="18" customHeight="1" x14ac:dyDescent="0.25">
      <c r="A524" s="28"/>
      <c r="B524" s="297" t="s">
        <v>111</v>
      </c>
      <c r="C524" s="297"/>
      <c r="D524" s="297"/>
      <c r="E524" s="297"/>
      <c r="F524" s="297"/>
      <c r="G524" s="297"/>
      <c r="H524" s="297"/>
      <c r="I524" s="297"/>
      <c r="J524" s="297"/>
      <c r="K524" s="93">
        <f>SUM(K507:K520)</f>
        <v>59</v>
      </c>
      <c r="L524" s="94">
        <f>(SUM(K514:K515)/B507)</f>
        <v>0.14814814814814814</v>
      </c>
      <c r="M524" s="94">
        <f>IF(K524=0,"",K524/B507)</f>
        <v>0.54629629629629628</v>
      </c>
      <c r="N524" s="94">
        <f>IF(K515=0,"",M524-L524)</f>
        <v>0.39814814814814814</v>
      </c>
      <c r="O524" s="3"/>
      <c r="P524" s="29"/>
      <c r="Q524" s="22"/>
      <c r="R524" s="3"/>
      <c r="T524" s="104"/>
    </row>
    <row r="525" spans="1:20" ht="14.25" customHeight="1" x14ac:dyDescent="0.2">
      <c r="T525" s="104"/>
    </row>
    <row r="526" spans="1:20" ht="14.25" customHeight="1" x14ac:dyDescent="0.2">
      <c r="T526" s="104"/>
    </row>
    <row r="527" spans="1:20" ht="26.25" customHeight="1" x14ac:dyDescent="0.4">
      <c r="A527" s="231"/>
      <c r="B527" s="307" t="s">
        <v>99</v>
      </c>
      <c r="C527" s="307"/>
      <c r="D527" s="307"/>
      <c r="E527" s="307"/>
      <c r="F527" s="307"/>
      <c r="G527" s="307"/>
      <c r="H527" s="307"/>
      <c r="I527" s="307"/>
      <c r="J527" s="307"/>
      <c r="K527" s="256" t="s">
        <v>113</v>
      </c>
      <c r="L527" s="163"/>
      <c r="M527" s="163"/>
      <c r="N527" s="29"/>
      <c r="O527" s="3"/>
      <c r="P527" s="29"/>
      <c r="Q527" s="29"/>
      <c r="R527" s="29"/>
      <c r="T527" s="104"/>
    </row>
    <row r="528" spans="1:20" ht="20.25" x14ac:dyDescent="0.2">
      <c r="A528" s="319" t="s">
        <v>10</v>
      </c>
      <c r="B528" s="301" t="s">
        <v>100</v>
      </c>
      <c r="C528" s="302"/>
      <c r="D528" s="302"/>
      <c r="E528" s="302"/>
      <c r="F528" s="302"/>
      <c r="G528" s="302"/>
      <c r="H528" s="302"/>
      <c r="I528" s="302"/>
      <c r="J528" s="303"/>
      <c r="K528" s="304" t="s">
        <v>11</v>
      </c>
      <c r="L528" s="296" t="s">
        <v>3</v>
      </c>
      <c r="M528" s="296" t="s">
        <v>4</v>
      </c>
      <c r="N528" s="306" t="s">
        <v>5</v>
      </c>
      <c r="O528" s="296" t="s">
        <v>6</v>
      </c>
      <c r="P528" s="294" t="s">
        <v>7</v>
      </c>
      <c r="Q528" s="294" t="s">
        <v>8</v>
      </c>
      <c r="R528" s="296" t="s">
        <v>101</v>
      </c>
      <c r="T528" s="104"/>
    </row>
    <row r="529" spans="1:20" ht="15.75" customHeight="1" x14ac:dyDescent="0.25">
      <c r="A529" s="320"/>
      <c r="B529" s="58" t="s">
        <v>102</v>
      </c>
      <c r="C529" s="58" t="s">
        <v>103</v>
      </c>
      <c r="D529" s="58" t="s">
        <v>104</v>
      </c>
      <c r="E529" s="58" t="s">
        <v>105</v>
      </c>
      <c r="F529" s="58" t="s">
        <v>106</v>
      </c>
      <c r="G529" s="58" t="s">
        <v>107</v>
      </c>
      <c r="H529" s="58" t="s">
        <v>108</v>
      </c>
      <c r="I529" s="58" t="s">
        <v>109</v>
      </c>
      <c r="J529" s="58" t="s">
        <v>110</v>
      </c>
      <c r="K529" s="305"/>
      <c r="L529" s="295"/>
      <c r="M529" s="295"/>
      <c r="N529" s="295"/>
      <c r="O529" s="295"/>
      <c r="P529" s="295"/>
      <c r="Q529" s="295"/>
      <c r="R529" s="295"/>
      <c r="T529" s="104"/>
    </row>
    <row r="530" spans="1:20" ht="15.75" customHeight="1" x14ac:dyDescent="0.25">
      <c r="A530" s="58">
        <v>1701</v>
      </c>
      <c r="B530" s="154">
        <v>163</v>
      </c>
      <c r="C530" s="154"/>
      <c r="D530" s="154"/>
      <c r="E530" s="154"/>
      <c r="F530" s="154"/>
      <c r="G530" s="154"/>
      <c r="H530" s="154"/>
      <c r="I530" s="154"/>
      <c r="J530" s="154"/>
      <c r="K530" s="144"/>
      <c r="L530" s="234"/>
      <c r="M530" s="235"/>
      <c r="N530" s="236"/>
      <c r="O530" s="243"/>
      <c r="P530" s="63">
        <f>B530</f>
        <v>163</v>
      </c>
      <c r="Q530" s="244"/>
      <c r="R530" s="243"/>
      <c r="T530" s="104"/>
    </row>
    <row r="531" spans="1:20" ht="15.75" customHeight="1" x14ac:dyDescent="0.25">
      <c r="A531" s="58">
        <v>1702</v>
      </c>
      <c r="B531" s="154"/>
      <c r="C531" s="154">
        <v>129</v>
      </c>
      <c r="D531" s="154"/>
      <c r="E531" s="154"/>
      <c r="F531" s="154"/>
      <c r="G531" s="154"/>
      <c r="H531" s="154"/>
      <c r="I531" s="154"/>
      <c r="J531" s="154"/>
      <c r="K531" s="144"/>
      <c r="L531" s="237"/>
      <c r="M531" s="129"/>
      <c r="N531" s="238"/>
      <c r="O531" s="67">
        <f>IF(C531=0,"",C531/B530)</f>
        <v>0.79141104294478526</v>
      </c>
      <c r="P531" s="68">
        <v>129</v>
      </c>
      <c r="Q531" s="245">
        <f t="shared" ref="Q531:Q538" si="47">IF(P531=0,"",P531/P530)</f>
        <v>0.79141104294478526</v>
      </c>
      <c r="R531" s="245">
        <f t="shared" ref="R531:R538" si="48">IF(P531=0,"",100%-Q531)</f>
        <v>0.20858895705521474</v>
      </c>
      <c r="T531" s="104"/>
    </row>
    <row r="532" spans="1:20" ht="15.75" customHeight="1" x14ac:dyDescent="0.25">
      <c r="A532" s="58">
        <v>1801</v>
      </c>
      <c r="B532" s="154"/>
      <c r="C532" s="154"/>
      <c r="D532" s="154">
        <v>101</v>
      </c>
      <c r="E532" s="154"/>
      <c r="F532" s="154"/>
      <c r="G532" s="154"/>
      <c r="H532" s="154"/>
      <c r="I532" s="154"/>
      <c r="J532" s="154"/>
      <c r="K532" s="144"/>
      <c r="L532" s="237"/>
      <c r="M532" s="129"/>
      <c r="N532" s="238"/>
      <c r="O532" s="67">
        <f>IF(D532=0,"",D532/C531)</f>
        <v>0.78294573643410847</v>
      </c>
      <c r="P532" s="68">
        <v>124</v>
      </c>
      <c r="Q532" s="245">
        <f t="shared" si="47"/>
        <v>0.96124031007751942</v>
      </c>
      <c r="R532" s="245">
        <f t="shared" si="48"/>
        <v>3.8759689922480578E-2</v>
      </c>
      <c r="S532" s="70">
        <f>P532/P530</f>
        <v>0.76073619631901845</v>
      </c>
    </row>
    <row r="533" spans="1:20" ht="15.75" customHeight="1" x14ac:dyDescent="0.25">
      <c r="A533" s="58">
        <v>1802</v>
      </c>
      <c r="B533" s="154"/>
      <c r="C533" s="154"/>
      <c r="D533" s="154"/>
      <c r="E533" s="154">
        <v>78</v>
      </c>
      <c r="F533" s="154"/>
      <c r="G533" s="154"/>
      <c r="H533" s="154"/>
      <c r="I533" s="154"/>
      <c r="J533" s="154"/>
      <c r="K533" s="144"/>
      <c r="L533" s="237"/>
      <c r="M533" s="129"/>
      <c r="N533" s="238"/>
      <c r="O533" s="67">
        <f>IF(E533=0,"",E533/D532)</f>
        <v>0.7722772277227723</v>
      </c>
      <c r="P533" s="68">
        <v>109</v>
      </c>
      <c r="Q533" s="245">
        <f t="shared" si="47"/>
        <v>0.87903225806451613</v>
      </c>
      <c r="R533" s="245">
        <f t="shared" si="48"/>
        <v>0.12096774193548387</v>
      </c>
      <c r="T533" s="104"/>
    </row>
    <row r="534" spans="1:20" ht="15.75" customHeight="1" x14ac:dyDescent="0.25">
      <c r="A534" s="58">
        <v>1901</v>
      </c>
      <c r="B534" s="154"/>
      <c r="C534" s="154"/>
      <c r="D534" s="154"/>
      <c r="E534" s="154"/>
      <c r="F534" s="154">
        <v>62</v>
      </c>
      <c r="G534" s="154"/>
      <c r="H534" s="154"/>
      <c r="I534" s="154"/>
      <c r="J534" s="154"/>
      <c r="K534" s="144"/>
      <c r="L534" s="237"/>
      <c r="M534" s="129"/>
      <c r="N534" s="238"/>
      <c r="O534" s="67">
        <f>IF(F534=0,"",F534/E533)</f>
        <v>0.79487179487179482</v>
      </c>
      <c r="P534" s="68">
        <v>91</v>
      </c>
      <c r="Q534" s="245">
        <f t="shared" si="47"/>
        <v>0.83486238532110091</v>
      </c>
      <c r="R534" s="245">
        <f t="shared" si="48"/>
        <v>0.16513761467889909</v>
      </c>
    </row>
    <row r="535" spans="1:20" ht="15.75" customHeight="1" x14ac:dyDescent="0.25">
      <c r="A535" s="58">
        <v>1902</v>
      </c>
      <c r="B535" s="154"/>
      <c r="C535" s="154"/>
      <c r="D535" s="154"/>
      <c r="E535" s="154"/>
      <c r="F535" s="154"/>
      <c r="G535" s="154">
        <v>62</v>
      </c>
      <c r="H535" s="154"/>
      <c r="I535" s="154"/>
      <c r="J535" s="154"/>
      <c r="K535" s="144"/>
      <c r="L535" s="237"/>
      <c r="M535" s="129"/>
      <c r="N535" s="238"/>
      <c r="O535" s="67">
        <f>IF(G535=0,"",G535/F534)</f>
        <v>1</v>
      </c>
      <c r="P535" s="68">
        <v>80</v>
      </c>
      <c r="Q535" s="245">
        <f t="shared" si="47"/>
        <v>0.87912087912087911</v>
      </c>
      <c r="R535" s="245">
        <f t="shared" si="48"/>
        <v>0.12087912087912089</v>
      </c>
    </row>
    <row r="536" spans="1:20" ht="15.75" customHeight="1" x14ac:dyDescent="0.25">
      <c r="A536" s="58">
        <v>2001</v>
      </c>
      <c r="B536" s="154"/>
      <c r="C536" s="154"/>
      <c r="D536" s="154"/>
      <c r="E536" s="154"/>
      <c r="F536" s="154"/>
      <c r="G536" s="154"/>
      <c r="H536" s="154">
        <v>46</v>
      </c>
      <c r="I536" s="154"/>
      <c r="J536" s="154"/>
      <c r="K536" s="144"/>
      <c r="L536" s="237"/>
      <c r="M536" s="129"/>
      <c r="N536" s="238"/>
      <c r="O536" s="67">
        <f>IF(H536=0,"",H536/G535)</f>
        <v>0.74193548387096775</v>
      </c>
      <c r="P536" s="68">
        <v>79</v>
      </c>
      <c r="Q536" s="245">
        <f t="shared" si="47"/>
        <v>0.98750000000000004</v>
      </c>
      <c r="R536" s="245">
        <f t="shared" si="48"/>
        <v>1.2499999999999956E-2</v>
      </c>
    </row>
    <row r="537" spans="1:20" ht="15.75" customHeight="1" x14ac:dyDescent="0.25">
      <c r="A537" s="58">
        <v>2002</v>
      </c>
      <c r="B537" s="154"/>
      <c r="C537" s="154"/>
      <c r="D537" s="154"/>
      <c r="E537" s="154"/>
      <c r="F537" s="154"/>
      <c r="G537" s="154"/>
      <c r="H537" s="154"/>
      <c r="I537" s="154">
        <v>44</v>
      </c>
      <c r="J537" s="154"/>
      <c r="K537" s="144">
        <v>3</v>
      </c>
      <c r="L537" s="237"/>
      <c r="M537" s="129"/>
      <c r="N537" s="238"/>
      <c r="O537" s="67">
        <f>IF(I537=0,"",I537/H536)</f>
        <v>0.95652173913043481</v>
      </c>
      <c r="P537" s="68">
        <v>77</v>
      </c>
      <c r="Q537" s="245">
        <f t="shared" si="47"/>
        <v>0.97468354430379744</v>
      </c>
      <c r="R537" s="245">
        <f t="shared" si="48"/>
        <v>2.5316455696202556E-2</v>
      </c>
    </row>
    <row r="538" spans="1:20" ht="15.75" customHeight="1" x14ac:dyDescent="0.25">
      <c r="A538" s="58">
        <v>2101</v>
      </c>
      <c r="B538" s="154"/>
      <c r="C538" s="154"/>
      <c r="D538" s="154"/>
      <c r="E538" s="154"/>
      <c r="F538" s="154"/>
      <c r="G538" s="154"/>
      <c r="H538" s="154"/>
      <c r="I538" s="154"/>
      <c r="J538" s="154">
        <v>40</v>
      </c>
      <c r="K538" s="144">
        <v>16</v>
      </c>
      <c r="L538" s="237"/>
      <c r="M538" s="129"/>
      <c r="N538" s="238"/>
      <c r="O538" s="71">
        <f>IF(J538=0,"",J538/I537)</f>
        <v>0.90909090909090906</v>
      </c>
      <c r="P538" s="68">
        <v>71</v>
      </c>
      <c r="Q538" s="71">
        <f t="shared" si="47"/>
        <v>0.92207792207792205</v>
      </c>
      <c r="R538" s="71">
        <f t="shared" si="48"/>
        <v>7.7922077922077948E-2</v>
      </c>
    </row>
    <row r="539" spans="1:20" ht="15.75" customHeight="1" x14ac:dyDescent="0.25">
      <c r="A539" s="58">
        <v>2102</v>
      </c>
      <c r="B539" s="154"/>
      <c r="C539" s="154"/>
      <c r="D539" s="154"/>
      <c r="E539" s="154"/>
      <c r="F539" s="154"/>
      <c r="G539" s="154"/>
      <c r="H539" s="154"/>
      <c r="I539" s="154"/>
      <c r="J539" s="154">
        <v>40</v>
      </c>
      <c r="K539" s="144">
        <v>20</v>
      </c>
      <c r="L539" s="237"/>
      <c r="M539" s="129"/>
      <c r="N539" s="239"/>
      <c r="O539" s="105"/>
      <c r="P539" s="68">
        <v>53</v>
      </c>
      <c r="Q539" s="105"/>
      <c r="R539" s="253"/>
    </row>
    <row r="540" spans="1:20" ht="15.75" customHeight="1" x14ac:dyDescent="0.25">
      <c r="A540" s="58">
        <v>2201</v>
      </c>
      <c r="B540" s="154"/>
      <c r="C540" s="154"/>
      <c r="D540" s="154"/>
      <c r="E540" s="154"/>
      <c r="F540" s="154"/>
      <c r="G540" s="154"/>
      <c r="H540" s="154"/>
      <c r="I540" s="154"/>
      <c r="J540" s="154">
        <v>20</v>
      </c>
      <c r="K540" s="144">
        <v>11</v>
      </c>
      <c r="L540" s="237"/>
      <c r="M540" s="129"/>
      <c r="N540" s="239"/>
      <c r="O540" s="247"/>
      <c r="P540" s="109">
        <v>29</v>
      </c>
      <c r="Q540" s="248"/>
      <c r="R540" s="247"/>
    </row>
    <row r="541" spans="1:20" ht="15.75" customHeight="1" x14ac:dyDescent="0.25">
      <c r="A541" s="58">
        <v>2202</v>
      </c>
      <c r="B541" s="154"/>
      <c r="C541" s="154"/>
      <c r="D541" s="154"/>
      <c r="E541" s="154"/>
      <c r="F541" s="154"/>
      <c r="G541" s="154"/>
      <c r="H541" s="154"/>
      <c r="I541" s="154"/>
      <c r="J541" s="154">
        <v>11</v>
      </c>
      <c r="K541" s="144">
        <v>10</v>
      </c>
      <c r="L541" s="237"/>
      <c r="M541" s="129"/>
      <c r="N541" s="239"/>
      <c r="O541" s="247"/>
      <c r="P541" s="109">
        <v>15</v>
      </c>
      <c r="Q541" s="248"/>
      <c r="R541" s="247"/>
    </row>
    <row r="542" spans="1:20" ht="15.75" customHeight="1" x14ac:dyDescent="0.25">
      <c r="A542" s="58">
        <v>2301</v>
      </c>
      <c r="B542" s="154"/>
      <c r="C542" s="154"/>
      <c r="D542" s="154"/>
      <c r="E542" s="154"/>
      <c r="F542" s="154"/>
      <c r="G542" s="154"/>
      <c r="H542" s="154"/>
      <c r="I542" s="154"/>
      <c r="J542" s="154">
        <v>5</v>
      </c>
      <c r="K542" s="144">
        <v>4</v>
      </c>
      <c r="L542" s="237"/>
      <c r="M542" s="129"/>
      <c r="N542" s="239"/>
      <c r="O542" s="247"/>
      <c r="P542" s="202">
        <v>5</v>
      </c>
      <c r="Q542" s="248"/>
      <c r="R542" s="247"/>
    </row>
    <row r="543" spans="1:20" ht="15.75" customHeight="1" x14ac:dyDescent="0.25">
      <c r="A543" s="58">
        <v>2302</v>
      </c>
      <c r="B543" s="154"/>
      <c r="C543" s="154"/>
      <c r="D543" s="154"/>
      <c r="E543" s="154"/>
      <c r="F543" s="154"/>
      <c r="G543" s="154"/>
      <c r="H543" s="154"/>
      <c r="I543" s="154"/>
      <c r="J543" s="154">
        <v>2</v>
      </c>
      <c r="K543" s="144">
        <v>2</v>
      </c>
      <c r="L543" s="237"/>
      <c r="M543" s="129"/>
      <c r="N543" s="239"/>
      <c r="O543" s="129"/>
      <c r="P543" s="204">
        <v>2</v>
      </c>
      <c r="Q543" s="124"/>
      <c r="R543" s="247"/>
    </row>
    <row r="544" spans="1:20" ht="15.75" customHeight="1" x14ac:dyDescent="0.25">
      <c r="A544" s="58">
        <v>2401</v>
      </c>
      <c r="B544" s="154"/>
      <c r="C544" s="154"/>
      <c r="D544" s="154"/>
      <c r="E544" s="154"/>
      <c r="F544" s="154"/>
      <c r="G544" s="154"/>
      <c r="H544" s="154"/>
      <c r="I544" s="154"/>
      <c r="J544" s="154">
        <v>1</v>
      </c>
      <c r="K544" s="144"/>
      <c r="L544" s="237"/>
      <c r="M544" s="129"/>
      <c r="N544" s="239"/>
      <c r="O544" s="197" t="s">
        <v>83</v>
      </c>
      <c r="P544" s="203">
        <v>51</v>
      </c>
      <c r="Q544" s="111">
        <f>K547</f>
        <v>66</v>
      </c>
      <c r="R544" s="199" t="s">
        <v>11</v>
      </c>
    </row>
    <row r="545" spans="1:22" ht="15.75" customHeight="1" x14ac:dyDescent="0.25">
      <c r="A545" s="58">
        <v>2402</v>
      </c>
      <c r="B545" s="154"/>
      <c r="C545" s="154"/>
      <c r="D545" s="154"/>
      <c r="E545" s="154"/>
      <c r="F545" s="154"/>
      <c r="G545" s="154"/>
      <c r="H545" s="154"/>
      <c r="I545" s="154"/>
      <c r="J545" s="154">
        <v>1</v>
      </c>
      <c r="K545" s="144"/>
      <c r="L545" s="237"/>
      <c r="M545" s="129"/>
      <c r="N545" s="239"/>
      <c r="O545" s="198" t="s">
        <v>85</v>
      </c>
      <c r="P545" s="86">
        <f>IF(P544/B530=0,"",P544/B530)</f>
        <v>0.31288343558282211</v>
      </c>
      <c r="Q545" s="112">
        <f>IF(P544/Q544=0,"",P544/Q544)</f>
        <v>0.77272727272727271</v>
      </c>
      <c r="R545" s="200" t="s">
        <v>86</v>
      </c>
    </row>
    <row r="546" spans="1:22" ht="15.75" customHeight="1" x14ac:dyDescent="0.25">
      <c r="A546" s="58">
        <v>2501</v>
      </c>
      <c r="B546" s="154"/>
      <c r="C546" s="154"/>
      <c r="D546" s="154"/>
      <c r="E546" s="154"/>
      <c r="F546" s="154"/>
      <c r="G546" s="154"/>
      <c r="H546" s="154"/>
      <c r="I546" s="154"/>
      <c r="J546" s="154">
        <v>1</v>
      </c>
      <c r="K546" s="144"/>
      <c r="L546" s="240"/>
      <c r="M546" s="241"/>
      <c r="N546" s="242"/>
      <c r="O546" s="90"/>
      <c r="P546" s="91"/>
      <c r="Q546" s="91"/>
      <c r="R546" s="113"/>
    </row>
    <row r="547" spans="1:22" ht="18" customHeight="1" x14ac:dyDescent="0.25">
      <c r="A547" s="28"/>
      <c r="B547" s="297" t="s">
        <v>111</v>
      </c>
      <c r="C547" s="297"/>
      <c r="D547" s="297"/>
      <c r="E547" s="297"/>
      <c r="F547" s="297"/>
      <c r="G547" s="297"/>
      <c r="H547" s="297"/>
      <c r="I547" s="297"/>
      <c r="J547" s="297"/>
      <c r="K547" s="93">
        <f>SUM(K530:K543)</f>
        <v>66</v>
      </c>
      <c r="L547" s="94">
        <f>(SUM(K537:K538)/B530)</f>
        <v>0.1165644171779141</v>
      </c>
      <c r="M547" s="94">
        <f>IF(K547=0,"",K547/B530)</f>
        <v>0.40490797546012269</v>
      </c>
      <c r="N547" s="94">
        <f>IF(K538=0,"",M547-L547)</f>
        <v>0.28834355828220859</v>
      </c>
      <c r="O547" s="3"/>
      <c r="P547" s="29"/>
      <c r="Q547" s="22"/>
      <c r="R547" s="3"/>
    </row>
    <row r="548" spans="1:22" ht="12.75" customHeight="1" x14ac:dyDescent="0.2"/>
    <row r="549" spans="1:22" ht="12.75" customHeight="1" x14ac:dyDescent="0.2"/>
    <row r="550" spans="1:22" ht="26.25" x14ac:dyDescent="0.4">
      <c r="A550" s="231"/>
      <c r="B550" s="298" t="s">
        <v>99</v>
      </c>
      <c r="C550" s="299"/>
      <c r="D550" s="299"/>
      <c r="E550" s="299"/>
      <c r="F550" s="299"/>
      <c r="G550" s="299"/>
      <c r="H550" s="299"/>
      <c r="I550" s="299"/>
      <c r="J550" s="299"/>
      <c r="K550" s="256" t="s">
        <v>114</v>
      </c>
      <c r="L550" s="57"/>
      <c r="M550" s="57"/>
      <c r="N550" s="29"/>
      <c r="O550" s="3"/>
      <c r="P550" s="29"/>
      <c r="Q550" s="29"/>
      <c r="R550" s="29"/>
      <c r="V550" s="168">
        <f>AVERAGE(P545,P568)</f>
        <v>0.3990159752171536</v>
      </c>
    </row>
    <row r="551" spans="1:22" ht="20.25" x14ac:dyDescent="0.2">
      <c r="A551" s="319" t="s">
        <v>10</v>
      </c>
      <c r="B551" s="301" t="s">
        <v>100</v>
      </c>
      <c r="C551" s="302"/>
      <c r="D551" s="302"/>
      <c r="E551" s="302"/>
      <c r="F551" s="302"/>
      <c r="G551" s="302"/>
      <c r="H551" s="302"/>
      <c r="I551" s="302"/>
      <c r="J551" s="303"/>
      <c r="K551" s="304" t="s">
        <v>11</v>
      </c>
      <c r="L551" s="296" t="s">
        <v>3</v>
      </c>
      <c r="M551" s="296" t="s">
        <v>4</v>
      </c>
      <c r="N551" s="306" t="s">
        <v>5</v>
      </c>
      <c r="O551" s="296" t="s">
        <v>6</v>
      </c>
      <c r="P551" s="294" t="s">
        <v>7</v>
      </c>
      <c r="Q551" s="294" t="s">
        <v>8</v>
      </c>
      <c r="R551" s="296" t="s">
        <v>101</v>
      </c>
    </row>
    <row r="552" spans="1:22" ht="15.75" x14ac:dyDescent="0.25">
      <c r="A552" s="320"/>
      <c r="B552" s="58" t="s">
        <v>102</v>
      </c>
      <c r="C552" s="58" t="s">
        <v>103</v>
      </c>
      <c r="D552" s="58" t="s">
        <v>104</v>
      </c>
      <c r="E552" s="58" t="s">
        <v>105</v>
      </c>
      <c r="F552" s="58" t="s">
        <v>106</v>
      </c>
      <c r="G552" s="58" t="s">
        <v>107</v>
      </c>
      <c r="H552" s="58" t="s">
        <v>108</v>
      </c>
      <c r="I552" s="58" t="s">
        <v>109</v>
      </c>
      <c r="J552" s="58" t="s">
        <v>110</v>
      </c>
      <c r="K552" s="305"/>
      <c r="L552" s="295"/>
      <c r="M552" s="295"/>
      <c r="N552" s="295"/>
      <c r="O552" s="295"/>
      <c r="P552" s="295"/>
      <c r="Q552" s="295"/>
      <c r="R552" s="295"/>
    </row>
    <row r="553" spans="1:22" ht="15.75" customHeight="1" x14ac:dyDescent="0.25">
      <c r="A553" s="58">
        <v>1702</v>
      </c>
      <c r="B553" s="154">
        <v>101</v>
      </c>
      <c r="C553" s="154"/>
      <c r="D553" s="154"/>
      <c r="E553" s="154"/>
      <c r="F553" s="154"/>
      <c r="G553" s="154"/>
      <c r="H553" s="154"/>
      <c r="I553" s="154"/>
      <c r="J553" s="154"/>
      <c r="K553" s="144"/>
      <c r="L553" s="234"/>
      <c r="M553" s="235"/>
      <c r="N553" s="236"/>
      <c r="O553" s="243"/>
      <c r="P553" s="63">
        <f>B553</f>
        <v>101</v>
      </c>
      <c r="Q553" s="244"/>
      <c r="R553" s="243"/>
    </row>
    <row r="554" spans="1:22" ht="15.75" customHeight="1" x14ac:dyDescent="0.25">
      <c r="A554" s="58">
        <v>1801</v>
      </c>
      <c r="B554" s="154"/>
      <c r="C554" s="154">
        <v>78</v>
      </c>
      <c r="D554" s="154"/>
      <c r="E554" s="154"/>
      <c r="F554" s="154"/>
      <c r="G554" s="154"/>
      <c r="H554" s="154"/>
      <c r="I554" s="154"/>
      <c r="J554" s="154"/>
      <c r="K554" s="144"/>
      <c r="L554" s="237"/>
      <c r="M554" s="129"/>
      <c r="N554" s="238"/>
      <c r="O554" s="67">
        <f>IF(C554=0,"",C554/B553)</f>
        <v>0.7722772277227723</v>
      </c>
      <c r="P554" s="68">
        <v>78</v>
      </c>
      <c r="Q554" s="245">
        <f t="shared" ref="Q554:Q561" si="49">IF(P554=0,"",P554/P553)</f>
        <v>0.7722772277227723</v>
      </c>
      <c r="R554" s="245">
        <f t="shared" ref="R554:R561" si="50">IF(P554=0,"",100%-Q554)</f>
        <v>0.2277227722772277</v>
      </c>
    </row>
    <row r="555" spans="1:22" ht="15.75" customHeight="1" x14ac:dyDescent="0.25">
      <c r="A555" s="58">
        <v>1802</v>
      </c>
      <c r="B555" s="154"/>
      <c r="C555" s="154"/>
      <c r="D555" s="154">
        <v>63</v>
      </c>
      <c r="E555" s="154"/>
      <c r="F555" s="154"/>
      <c r="G555" s="154"/>
      <c r="H555" s="154"/>
      <c r="I555" s="154"/>
      <c r="J555" s="154"/>
      <c r="K555" s="144"/>
      <c r="L555" s="237"/>
      <c r="M555" s="129"/>
      <c r="N555" s="238"/>
      <c r="O555" s="67">
        <f>IF(D555=0,"",D555/C554)</f>
        <v>0.80769230769230771</v>
      </c>
      <c r="P555" s="68">
        <v>74</v>
      </c>
      <c r="Q555" s="245">
        <f t="shared" si="49"/>
        <v>0.94871794871794868</v>
      </c>
      <c r="R555" s="245">
        <f t="shared" si="50"/>
        <v>5.1282051282051322E-2</v>
      </c>
      <c r="S555" s="8">
        <f>P555/P553</f>
        <v>0.73267326732673266</v>
      </c>
    </row>
    <row r="556" spans="1:22" ht="15.75" customHeight="1" x14ac:dyDescent="0.25">
      <c r="A556" s="58">
        <v>1901</v>
      </c>
      <c r="B556" s="154"/>
      <c r="C556" s="154"/>
      <c r="D556" s="154"/>
      <c r="E556" s="154">
        <v>54</v>
      </c>
      <c r="F556" s="154"/>
      <c r="G556" s="154"/>
      <c r="H556" s="154"/>
      <c r="I556" s="154"/>
      <c r="J556" s="154"/>
      <c r="K556" s="144"/>
      <c r="L556" s="237"/>
      <c r="M556" s="129"/>
      <c r="N556" s="238"/>
      <c r="O556" s="67">
        <f>IF(E556=0,"",E556/D555)</f>
        <v>0.8571428571428571</v>
      </c>
      <c r="P556" s="68">
        <v>70</v>
      </c>
      <c r="Q556" s="245">
        <f t="shared" si="49"/>
        <v>0.94594594594594594</v>
      </c>
      <c r="R556" s="245">
        <f t="shared" si="50"/>
        <v>5.4054054054054057E-2</v>
      </c>
    </row>
    <row r="557" spans="1:22" ht="15.75" customHeight="1" x14ac:dyDescent="0.25">
      <c r="A557" s="58">
        <v>1902</v>
      </c>
      <c r="B557" s="154"/>
      <c r="C557" s="154"/>
      <c r="D557" s="154"/>
      <c r="E557" s="154"/>
      <c r="F557" s="154">
        <v>50</v>
      </c>
      <c r="G557" s="154"/>
      <c r="H557" s="154"/>
      <c r="I557" s="154"/>
      <c r="J557" s="154"/>
      <c r="K557" s="144"/>
      <c r="L557" s="237"/>
      <c r="M557" s="129"/>
      <c r="N557" s="238"/>
      <c r="O557" s="67">
        <f>IF(F557=0,"",F557/E556)</f>
        <v>0.92592592592592593</v>
      </c>
      <c r="P557" s="68">
        <v>63</v>
      </c>
      <c r="Q557" s="245">
        <f t="shared" si="49"/>
        <v>0.9</v>
      </c>
      <c r="R557" s="245">
        <f t="shared" si="50"/>
        <v>9.9999999999999978E-2</v>
      </c>
    </row>
    <row r="558" spans="1:22" ht="15.75" customHeight="1" x14ac:dyDescent="0.25">
      <c r="A558" s="58">
        <v>2001</v>
      </c>
      <c r="B558" s="154"/>
      <c r="C558" s="154"/>
      <c r="D558" s="154"/>
      <c r="E558" s="154"/>
      <c r="F558" s="154"/>
      <c r="G558" s="154">
        <v>44</v>
      </c>
      <c r="H558" s="154"/>
      <c r="I558" s="154"/>
      <c r="J558" s="154"/>
      <c r="K558" s="144"/>
      <c r="L558" s="237"/>
      <c r="M558" s="129"/>
      <c r="N558" s="238"/>
      <c r="O558" s="67">
        <f>IF(G558=0,"",G558/F557)</f>
        <v>0.88</v>
      </c>
      <c r="P558" s="68">
        <v>57</v>
      </c>
      <c r="Q558" s="245">
        <f t="shared" si="49"/>
        <v>0.90476190476190477</v>
      </c>
      <c r="R558" s="245">
        <f t="shared" si="50"/>
        <v>9.5238095238095233E-2</v>
      </c>
    </row>
    <row r="559" spans="1:22" ht="15.75" customHeight="1" x14ac:dyDescent="0.25">
      <c r="A559" s="58">
        <v>2002</v>
      </c>
      <c r="B559" s="154"/>
      <c r="C559" s="154"/>
      <c r="D559" s="154"/>
      <c r="E559" s="154"/>
      <c r="F559" s="154"/>
      <c r="G559" s="154"/>
      <c r="H559" s="154">
        <v>43</v>
      </c>
      <c r="I559" s="154"/>
      <c r="J559" s="154"/>
      <c r="K559" s="144"/>
      <c r="L559" s="237"/>
      <c r="M559" s="129"/>
      <c r="N559" s="238"/>
      <c r="O559" s="67">
        <f>IF(H559=0,"",H559/G558)</f>
        <v>0.97727272727272729</v>
      </c>
      <c r="P559" s="68">
        <v>56</v>
      </c>
      <c r="Q559" s="245">
        <f t="shared" si="49"/>
        <v>0.98245614035087714</v>
      </c>
      <c r="R559" s="245">
        <f t="shared" si="50"/>
        <v>1.7543859649122862E-2</v>
      </c>
    </row>
    <row r="560" spans="1:22" ht="15.75" customHeight="1" x14ac:dyDescent="0.25">
      <c r="A560" s="58">
        <v>2101</v>
      </c>
      <c r="B560" s="154"/>
      <c r="C560" s="154"/>
      <c r="D560" s="154"/>
      <c r="E560" s="154"/>
      <c r="F560" s="154"/>
      <c r="G560" s="154"/>
      <c r="H560" s="154"/>
      <c r="I560" s="154">
        <v>37</v>
      </c>
      <c r="J560" s="154"/>
      <c r="K560" s="144">
        <v>2</v>
      </c>
      <c r="L560" s="237"/>
      <c r="M560" s="129"/>
      <c r="N560" s="238"/>
      <c r="O560" s="67">
        <f>IF(I560=0,"",I560/H559)</f>
        <v>0.86046511627906974</v>
      </c>
      <c r="P560" s="68">
        <v>54</v>
      </c>
      <c r="Q560" s="245">
        <f t="shared" si="49"/>
        <v>0.9642857142857143</v>
      </c>
      <c r="R560" s="245">
        <f t="shared" si="50"/>
        <v>3.5714285714285698E-2</v>
      </c>
    </row>
    <row r="561" spans="1:18" ht="15.75" customHeight="1" x14ac:dyDescent="0.25">
      <c r="A561" s="58">
        <v>2102</v>
      </c>
      <c r="B561" s="154"/>
      <c r="C561" s="154"/>
      <c r="D561" s="154"/>
      <c r="E561" s="154"/>
      <c r="F561" s="154"/>
      <c r="G561" s="154"/>
      <c r="H561" s="154"/>
      <c r="I561" s="154"/>
      <c r="J561" s="154">
        <v>35</v>
      </c>
      <c r="K561" s="144">
        <v>19</v>
      </c>
      <c r="L561" s="237"/>
      <c r="M561" s="129"/>
      <c r="N561" s="238"/>
      <c r="O561" s="71">
        <f>IF(J561=0,"",J561/I560)</f>
        <v>0.94594594594594594</v>
      </c>
      <c r="P561" s="68">
        <v>52</v>
      </c>
      <c r="Q561" s="71">
        <f t="shared" si="49"/>
        <v>0.96296296296296291</v>
      </c>
      <c r="R561" s="71">
        <f t="shared" si="50"/>
        <v>3.703703703703709E-2</v>
      </c>
    </row>
    <row r="562" spans="1:18" ht="15.75" customHeight="1" x14ac:dyDescent="0.25">
      <c r="A562" s="58">
        <v>2201</v>
      </c>
      <c r="B562" s="154"/>
      <c r="C562" s="154"/>
      <c r="D562" s="154"/>
      <c r="E562" s="154"/>
      <c r="F562" s="154"/>
      <c r="G562" s="154"/>
      <c r="H562" s="154"/>
      <c r="I562" s="154"/>
      <c r="J562" s="154">
        <v>22</v>
      </c>
      <c r="K562" s="144">
        <v>9</v>
      </c>
      <c r="L562" s="237"/>
      <c r="M562" s="129"/>
      <c r="N562" s="239"/>
      <c r="O562" s="105"/>
      <c r="P562" s="68">
        <v>34</v>
      </c>
      <c r="Q562" s="105"/>
      <c r="R562" s="253"/>
    </row>
    <row r="563" spans="1:18" ht="15.75" customHeight="1" x14ac:dyDescent="0.25">
      <c r="A563" s="58">
        <v>2202</v>
      </c>
      <c r="B563" s="154"/>
      <c r="C563" s="154"/>
      <c r="D563" s="154"/>
      <c r="E563" s="154"/>
      <c r="F563" s="154"/>
      <c r="G563" s="154"/>
      <c r="H563" s="154"/>
      <c r="I563" s="154"/>
      <c r="J563" s="154">
        <v>18</v>
      </c>
      <c r="K563" s="144">
        <v>13</v>
      </c>
      <c r="L563" s="237"/>
      <c r="M563" s="129"/>
      <c r="N563" s="239"/>
      <c r="O563" s="247"/>
      <c r="P563" s="109">
        <v>24</v>
      </c>
      <c r="Q563" s="248"/>
      <c r="R563" s="247"/>
    </row>
    <row r="564" spans="1:18" ht="15.75" customHeight="1" x14ac:dyDescent="0.25">
      <c r="A564" s="58">
        <v>2301</v>
      </c>
      <c r="B564" s="154"/>
      <c r="C564" s="154"/>
      <c r="D564" s="154"/>
      <c r="E564" s="154"/>
      <c r="F564" s="154"/>
      <c r="G564" s="154"/>
      <c r="H564" s="154"/>
      <c r="I564" s="154"/>
      <c r="J564" s="154">
        <v>9</v>
      </c>
      <c r="K564" s="144">
        <v>9</v>
      </c>
      <c r="L564" s="237"/>
      <c r="M564" s="129"/>
      <c r="N564" s="239"/>
      <c r="O564" s="247"/>
      <c r="P564" s="109">
        <v>10</v>
      </c>
      <c r="Q564" s="248"/>
      <c r="R564" s="247"/>
    </row>
    <row r="565" spans="1:18" ht="15.75" customHeight="1" x14ac:dyDescent="0.25">
      <c r="A565" s="58">
        <v>2302</v>
      </c>
      <c r="B565" s="154"/>
      <c r="C565" s="154"/>
      <c r="D565" s="154"/>
      <c r="E565" s="154"/>
      <c r="F565" s="154"/>
      <c r="G565" s="154"/>
      <c r="H565" s="154"/>
      <c r="I565" s="154"/>
      <c r="J565" s="154">
        <v>1</v>
      </c>
      <c r="K565" s="144">
        <v>1</v>
      </c>
      <c r="L565" s="237"/>
      <c r="M565" s="129"/>
      <c r="N565" s="239"/>
      <c r="O565" s="247"/>
      <c r="P565" s="109">
        <v>1</v>
      </c>
      <c r="Q565" s="248"/>
      <c r="R565" s="247"/>
    </row>
    <row r="566" spans="1:18" ht="15.75" customHeight="1" x14ac:dyDescent="0.25">
      <c r="A566" s="58">
        <v>2401</v>
      </c>
      <c r="B566" s="154"/>
      <c r="C566" s="154"/>
      <c r="D566" s="154"/>
      <c r="E566" s="154"/>
      <c r="F566" s="154"/>
      <c r="G566" s="154"/>
      <c r="H566" s="154"/>
      <c r="I566" s="154"/>
      <c r="J566" s="180"/>
      <c r="K566" s="144"/>
      <c r="L566" s="237"/>
      <c r="M566" s="129"/>
      <c r="N566" s="239"/>
      <c r="O566" s="129"/>
      <c r="P566" s="239"/>
      <c r="Q566" s="124"/>
      <c r="R566" s="247"/>
    </row>
    <row r="567" spans="1:18" ht="15.75" customHeight="1" x14ac:dyDescent="0.25">
      <c r="A567" s="58">
        <v>2402</v>
      </c>
      <c r="B567" s="154"/>
      <c r="C567" s="154"/>
      <c r="D567" s="154"/>
      <c r="E567" s="154"/>
      <c r="F567" s="154"/>
      <c r="G567" s="154"/>
      <c r="H567" s="154"/>
      <c r="I567" s="154"/>
      <c r="J567" s="180"/>
      <c r="K567" s="144"/>
      <c r="L567" s="237"/>
      <c r="M567" s="129"/>
      <c r="N567" s="239"/>
      <c r="O567" s="197" t="s">
        <v>83</v>
      </c>
      <c r="P567" s="82">
        <v>49</v>
      </c>
      <c r="Q567" s="111">
        <f>K570</f>
        <v>53</v>
      </c>
      <c r="R567" s="199" t="s">
        <v>11</v>
      </c>
    </row>
    <row r="568" spans="1:18" ht="15.75" customHeight="1" x14ac:dyDescent="0.25">
      <c r="A568" s="58">
        <v>2501</v>
      </c>
      <c r="B568" s="154"/>
      <c r="C568" s="154"/>
      <c r="D568" s="154"/>
      <c r="E568" s="154"/>
      <c r="F568" s="154"/>
      <c r="G568" s="154"/>
      <c r="H568" s="154"/>
      <c r="I568" s="154"/>
      <c r="J568" s="180"/>
      <c r="K568" s="144"/>
      <c r="L568" s="237"/>
      <c r="M568" s="129"/>
      <c r="N568" s="239"/>
      <c r="O568" s="198" t="s">
        <v>85</v>
      </c>
      <c r="P568" s="86">
        <f>IF(P567/B553=0,"",P567/B553)</f>
        <v>0.48514851485148514</v>
      </c>
      <c r="Q568" s="112">
        <f>IF(P567/Q567=0,"",P567/Q567)</f>
        <v>0.92452830188679247</v>
      </c>
      <c r="R568" s="200" t="s">
        <v>86</v>
      </c>
    </row>
    <row r="569" spans="1:18" ht="15.75" x14ac:dyDescent="0.25">
      <c r="A569" s="58">
        <v>2502</v>
      </c>
      <c r="B569" s="154"/>
      <c r="C569" s="154"/>
      <c r="D569" s="154"/>
      <c r="E569" s="154"/>
      <c r="F569" s="154"/>
      <c r="G569" s="154"/>
      <c r="H569" s="154"/>
      <c r="I569" s="154"/>
      <c r="J569" s="154"/>
      <c r="K569" s="144"/>
      <c r="L569" s="240"/>
      <c r="M569" s="241"/>
      <c r="N569" s="242"/>
      <c r="O569" s="90"/>
      <c r="P569" s="91"/>
      <c r="Q569" s="91"/>
      <c r="R569" s="113"/>
    </row>
    <row r="570" spans="1:18" ht="18" customHeight="1" x14ac:dyDescent="0.25">
      <c r="A570" s="28"/>
      <c r="B570" s="297" t="s">
        <v>111</v>
      </c>
      <c r="C570" s="297"/>
      <c r="D570" s="297"/>
      <c r="E570" s="297"/>
      <c r="F570" s="297"/>
      <c r="G570" s="297"/>
      <c r="H570" s="297"/>
      <c r="I570" s="297"/>
      <c r="J570" s="297"/>
      <c r="K570" s="93">
        <f>SUM(K553:K566)</f>
        <v>53</v>
      </c>
      <c r="L570" s="94">
        <f>SUM(K560:K561)/B553</f>
        <v>0.20792079207920791</v>
      </c>
      <c r="M570" s="94">
        <f>IF(K570=0,"",K570/B553)</f>
        <v>0.52475247524752477</v>
      </c>
      <c r="N570" s="94">
        <f>IF(K561=0,"",M570-L570)</f>
        <v>0.31683168316831689</v>
      </c>
      <c r="O570" s="3"/>
      <c r="P570" s="29"/>
      <c r="Q570" s="22"/>
      <c r="R570" s="3"/>
    </row>
    <row r="571" spans="1:18" ht="12.75" customHeight="1" x14ac:dyDescent="0.2"/>
    <row r="572" spans="1:18" ht="12.75" customHeight="1" x14ac:dyDescent="0.2"/>
    <row r="573" spans="1:18" ht="26.25" x14ac:dyDescent="0.4">
      <c r="A573" s="231"/>
      <c r="B573" s="298" t="s">
        <v>99</v>
      </c>
      <c r="C573" s="299"/>
      <c r="D573" s="299"/>
      <c r="E573" s="299"/>
      <c r="F573" s="299"/>
      <c r="G573" s="299"/>
      <c r="H573" s="299"/>
      <c r="I573" s="299"/>
      <c r="J573" s="299"/>
      <c r="K573" s="256" t="s">
        <v>115</v>
      </c>
      <c r="L573" s="57"/>
      <c r="M573" s="57"/>
      <c r="N573" s="29"/>
      <c r="O573" s="3"/>
      <c r="P573" s="29"/>
      <c r="Q573" s="29"/>
      <c r="R573" s="29"/>
    </row>
    <row r="574" spans="1:18" ht="20.25" x14ac:dyDescent="0.2">
      <c r="A574" s="319" t="s">
        <v>10</v>
      </c>
      <c r="B574" s="301" t="s">
        <v>100</v>
      </c>
      <c r="C574" s="302"/>
      <c r="D574" s="302"/>
      <c r="E574" s="302"/>
      <c r="F574" s="302"/>
      <c r="G574" s="302"/>
      <c r="H574" s="302"/>
      <c r="I574" s="302"/>
      <c r="J574" s="303"/>
      <c r="K574" s="304" t="s">
        <v>11</v>
      </c>
      <c r="L574" s="296" t="s">
        <v>3</v>
      </c>
      <c r="M574" s="296" t="s">
        <v>4</v>
      </c>
      <c r="N574" s="306" t="s">
        <v>5</v>
      </c>
      <c r="O574" s="296" t="s">
        <v>6</v>
      </c>
      <c r="P574" s="294" t="s">
        <v>7</v>
      </c>
      <c r="Q574" s="294" t="s">
        <v>8</v>
      </c>
      <c r="R574" s="296" t="s">
        <v>101</v>
      </c>
    </row>
    <row r="575" spans="1:18" ht="15.75" x14ac:dyDescent="0.25">
      <c r="A575" s="320"/>
      <c r="B575" s="58" t="s">
        <v>102</v>
      </c>
      <c r="C575" s="58" t="s">
        <v>103</v>
      </c>
      <c r="D575" s="58" t="s">
        <v>104</v>
      </c>
      <c r="E575" s="58" t="s">
        <v>105</v>
      </c>
      <c r="F575" s="58" t="s">
        <v>106</v>
      </c>
      <c r="G575" s="58" t="s">
        <v>107</v>
      </c>
      <c r="H575" s="58" t="s">
        <v>108</v>
      </c>
      <c r="I575" s="58" t="s">
        <v>109</v>
      </c>
      <c r="J575" s="58" t="s">
        <v>110</v>
      </c>
      <c r="K575" s="305"/>
      <c r="L575" s="295"/>
      <c r="M575" s="295"/>
      <c r="N575" s="295"/>
      <c r="O575" s="295"/>
      <c r="P575" s="295"/>
      <c r="Q575" s="295"/>
      <c r="R575" s="295"/>
    </row>
    <row r="576" spans="1:18" ht="15.75" customHeight="1" x14ac:dyDescent="0.25">
      <c r="A576" s="58">
        <v>1801</v>
      </c>
      <c r="B576" s="154">
        <v>144</v>
      </c>
      <c r="C576" s="154"/>
      <c r="D576" s="154"/>
      <c r="E576" s="154"/>
      <c r="F576" s="154"/>
      <c r="G576" s="154"/>
      <c r="H576" s="154"/>
      <c r="I576" s="154"/>
      <c r="J576" s="154"/>
      <c r="K576" s="144"/>
      <c r="L576" s="234"/>
      <c r="M576" s="235"/>
      <c r="N576" s="236"/>
      <c r="O576" s="243"/>
      <c r="P576" s="63">
        <f>B576</f>
        <v>144</v>
      </c>
      <c r="Q576" s="244"/>
      <c r="R576" s="243"/>
    </row>
    <row r="577" spans="1:19" ht="15.75" customHeight="1" x14ac:dyDescent="0.25">
      <c r="A577" s="58">
        <v>1802</v>
      </c>
      <c r="B577" s="154"/>
      <c r="C577" s="154">
        <v>114</v>
      </c>
      <c r="D577" s="154"/>
      <c r="E577" s="154"/>
      <c r="F577" s="154"/>
      <c r="G577" s="154"/>
      <c r="H577" s="154"/>
      <c r="I577" s="154"/>
      <c r="J577" s="154"/>
      <c r="K577" s="144"/>
      <c r="L577" s="237"/>
      <c r="M577" s="129"/>
      <c r="N577" s="238"/>
      <c r="O577" s="67">
        <f>IF(C577=0,"",C577/B576)</f>
        <v>0.79166666666666663</v>
      </c>
      <c r="P577" s="68">
        <v>114</v>
      </c>
      <c r="Q577" s="245">
        <f t="shared" ref="Q577:Q584" si="51">IF(P577=0,"",P577/P576)</f>
        <v>0.79166666666666663</v>
      </c>
      <c r="R577" s="245">
        <f t="shared" ref="R577:R584" si="52">IF(P577=0,"",100%-Q577)</f>
        <v>0.20833333333333337</v>
      </c>
    </row>
    <row r="578" spans="1:19" ht="15.75" customHeight="1" x14ac:dyDescent="0.25">
      <c r="A578" s="58">
        <v>1901</v>
      </c>
      <c r="B578" s="154"/>
      <c r="C578" s="154"/>
      <c r="D578" s="154">
        <v>91</v>
      </c>
      <c r="E578" s="154"/>
      <c r="F578" s="154"/>
      <c r="G578" s="154"/>
      <c r="H578" s="154"/>
      <c r="I578" s="154"/>
      <c r="J578" s="154"/>
      <c r="K578" s="144"/>
      <c r="L578" s="237"/>
      <c r="M578" s="129"/>
      <c r="N578" s="238"/>
      <c r="O578" s="67">
        <f>IF(D578=0,"",D578/C577)</f>
        <v>0.79824561403508776</v>
      </c>
      <c r="P578" s="68">
        <v>105</v>
      </c>
      <c r="Q578" s="245">
        <f t="shared" si="51"/>
        <v>0.92105263157894735</v>
      </c>
      <c r="R578" s="245">
        <f t="shared" si="52"/>
        <v>7.8947368421052655E-2</v>
      </c>
      <c r="S578" s="8">
        <f>P578/P576</f>
        <v>0.72916666666666663</v>
      </c>
    </row>
    <row r="579" spans="1:19" ht="15.75" customHeight="1" x14ac:dyDescent="0.25">
      <c r="A579" s="58">
        <v>1902</v>
      </c>
      <c r="B579" s="154"/>
      <c r="C579" s="154"/>
      <c r="D579" s="154"/>
      <c r="E579" s="154">
        <v>65</v>
      </c>
      <c r="F579" s="154"/>
      <c r="G579" s="154"/>
      <c r="H579" s="154"/>
      <c r="I579" s="154"/>
      <c r="J579" s="154"/>
      <c r="K579" s="144"/>
      <c r="L579" s="237"/>
      <c r="M579" s="129"/>
      <c r="N579" s="238"/>
      <c r="O579" s="67">
        <f>IF(E579=0,"",E579/D578)</f>
        <v>0.7142857142857143</v>
      </c>
      <c r="P579" s="68">
        <v>98</v>
      </c>
      <c r="Q579" s="245">
        <f t="shared" si="51"/>
        <v>0.93333333333333335</v>
      </c>
      <c r="R579" s="245">
        <f t="shared" si="52"/>
        <v>6.6666666666666652E-2</v>
      </c>
    </row>
    <row r="580" spans="1:19" ht="15.75" customHeight="1" x14ac:dyDescent="0.25">
      <c r="A580" s="58">
        <v>2001</v>
      </c>
      <c r="B580" s="154"/>
      <c r="C580" s="154"/>
      <c r="D580" s="154"/>
      <c r="E580" s="154"/>
      <c r="F580" s="154">
        <v>51</v>
      </c>
      <c r="G580" s="154"/>
      <c r="H580" s="154"/>
      <c r="I580" s="154"/>
      <c r="J580" s="154"/>
      <c r="K580" s="144"/>
      <c r="L580" s="237"/>
      <c r="M580" s="129"/>
      <c r="N580" s="238"/>
      <c r="O580" s="67">
        <f>IF(F580=0,"",F580/E579)</f>
        <v>0.7846153846153846</v>
      </c>
      <c r="P580" s="68">
        <v>89</v>
      </c>
      <c r="Q580" s="245">
        <f t="shared" si="51"/>
        <v>0.90816326530612246</v>
      </c>
      <c r="R580" s="245">
        <f t="shared" si="52"/>
        <v>9.1836734693877542E-2</v>
      </c>
    </row>
    <row r="581" spans="1:19" ht="15.75" customHeight="1" x14ac:dyDescent="0.25">
      <c r="A581" s="58">
        <v>2002</v>
      </c>
      <c r="B581" s="154"/>
      <c r="C581" s="154"/>
      <c r="D581" s="154"/>
      <c r="E581" s="154"/>
      <c r="F581" s="154"/>
      <c r="G581" s="154">
        <v>49</v>
      </c>
      <c r="H581" s="154"/>
      <c r="I581" s="154"/>
      <c r="J581" s="154"/>
      <c r="K581" s="144"/>
      <c r="L581" s="237"/>
      <c r="M581" s="129"/>
      <c r="N581" s="238"/>
      <c r="O581" s="67">
        <f>IF(G581=0,"",G581/F580)</f>
        <v>0.96078431372549022</v>
      </c>
      <c r="P581" s="68">
        <v>83</v>
      </c>
      <c r="Q581" s="245">
        <f t="shared" si="51"/>
        <v>0.93258426966292129</v>
      </c>
      <c r="R581" s="245">
        <f t="shared" si="52"/>
        <v>6.7415730337078705E-2</v>
      </c>
    </row>
    <row r="582" spans="1:19" ht="15.75" customHeight="1" x14ac:dyDescent="0.25">
      <c r="A582" s="58">
        <v>2101</v>
      </c>
      <c r="B582" s="154"/>
      <c r="C582" s="154"/>
      <c r="D582" s="154"/>
      <c r="E582" s="154"/>
      <c r="F582" s="154"/>
      <c r="G582" s="154"/>
      <c r="H582" s="154">
        <v>33</v>
      </c>
      <c r="I582" s="154"/>
      <c r="J582" s="154"/>
      <c r="K582" s="144">
        <v>1</v>
      </c>
      <c r="L582" s="237"/>
      <c r="M582" s="129"/>
      <c r="N582" s="238"/>
      <c r="O582" s="67">
        <f>IF(H582=0,"",H582/G581)</f>
        <v>0.67346938775510201</v>
      </c>
      <c r="P582" s="68">
        <v>81</v>
      </c>
      <c r="Q582" s="245">
        <f t="shared" si="51"/>
        <v>0.97590361445783136</v>
      </c>
      <c r="R582" s="245">
        <f t="shared" si="52"/>
        <v>2.4096385542168641E-2</v>
      </c>
    </row>
    <row r="583" spans="1:19" ht="15.75" customHeight="1" x14ac:dyDescent="0.25">
      <c r="A583" s="58">
        <v>2102</v>
      </c>
      <c r="B583" s="154"/>
      <c r="C583" s="154"/>
      <c r="D583" s="154"/>
      <c r="E583" s="154"/>
      <c r="F583" s="154"/>
      <c r="G583" s="154"/>
      <c r="H583" s="154"/>
      <c r="I583" s="154">
        <v>25</v>
      </c>
      <c r="J583" s="154"/>
      <c r="K583" s="144">
        <v>2</v>
      </c>
      <c r="L583" s="237"/>
      <c r="M583" s="129"/>
      <c r="N583" s="238"/>
      <c r="O583" s="67">
        <f>IF(I583=0,"",I583/H582)</f>
        <v>0.75757575757575757</v>
      </c>
      <c r="P583" s="68">
        <v>76</v>
      </c>
      <c r="Q583" s="245">
        <f t="shared" si="51"/>
        <v>0.93827160493827155</v>
      </c>
      <c r="R583" s="245">
        <f t="shared" si="52"/>
        <v>6.1728395061728447E-2</v>
      </c>
    </row>
    <row r="584" spans="1:19" ht="15.75" customHeight="1" x14ac:dyDescent="0.25">
      <c r="A584" s="58">
        <v>2201</v>
      </c>
      <c r="B584" s="154"/>
      <c r="C584" s="154"/>
      <c r="D584" s="154"/>
      <c r="E584" s="154"/>
      <c r="F584" s="154"/>
      <c r="G584" s="154"/>
      <c r="H584" s="154"/>
      <c r="I584" s="154"/>
      <c r="J584" s="154">
        <v>23</v>
      </c>
      <c r="K584" s="144">
        <v>2</v>
      </c>
      <c r="L584" s="237"/>
      <c r="M584" s="129"/>
      <c r="N584" s="238"/>
      <c r="O584" s="71">
        <f>IF(J584=0,"",J584/I583)</f>
        <v>0.92</v>
      </c>
      <c r="P584" s="68">
        <v>69</v>
      </c>
      <c r="Q584" s="71">
        <f t="shared" si="51"/>
        <v>0.90789473684210531</v>
      </c>
      <c r="R584" s="71">
        <f t="shared" si="52"/>
        <v>9.210526315789469E-2</v>
      </c>
    </row>
    <row r="585" spans="1:19" ht="15.75" customHeight="1" x14ac:dyDescent="0.25">
      <c r="A585" s="58">
        <v>2202</v>
      </c>
      <c r="B585" s="154"/>
      <c r="C585" s="154"/>
      <c r="D585" s="154"/>
      <c r="E585" s="154"/>
      <c r="F585" s="154"/>
      <c r="G585" s="154"/>
      <c r="H585" s="154"/>
      <c r="I585" s="154"/>
      <c r="J585" s="154">
        <v>41</v>
      </c>
      <c r="K585" s="144">
        <v>15</v>
      </c>
      <c r="L585" s="237"/>
      <c r="M585" s="129"/>
      <c r="N585" s="239"/>
      <c r="O585" s="105"/>
      <c r="P585" s="68">
        <v>60</v>
      </c>
      <c r="Q585" s="105"/>
      <c r="R585" s="253"/>
    </row>
    <row r="586" spans="1:19" ht="15.75" customHeight="1" x14ac:dyDescent="0.25">
      <c r="A586" s="58">
        <v>2301</v>
      </c>
      <c r="B586" s="154"/>
      <c r="C586" s="154"/>
      <c r="D586" s="154"/>
      <c r="E586" s="154"/>
      <c r="F586" s="154"/>
      <c r="G586" s="154"/>
      <c r="H586" s="154"/>
      <c r="I586" s="154"/>
      <c r="J586" s="154">
        <v>36</v>
      </c>
      <c r="K586" s="144">
        <v>30</v>
      </c>
      <c r="L586" s="237"/>
      <c r="M586" s="129"/>
      <c r="N586" s="239"/>
      <c r="O586" s="247"/>
      <c r="P586" s="109">
        <v>44</v>
      </c>
      <c r="Q586" s="248"/>
      <c r="R586" s="247"/>
    </row>
    <row r="587" spans="1:19" ht="15.75" customHeight="1" x14ac:dyDescent="0.25">
      <c r="A587" s="58">
        <v>2302</v>
      </c>
      <c r="B587" s="154"/>
      <c r="C587" s="154"/>
      <c r="D587" s="154"/>
      <c r="E587" s="154"/>
      <c r="F587" s="154"/>
      <c r="G587" s="154"/>
      <c r="H587" s="154"/>
      <c r="I587" s="154"/>
      <c r="J587" s="154">
        <v>11</v>
      </c>
      <c r="K587" s="144">
        <v>7</v>
      </c>
      <c r="L587" s="237"/>
      <c r="M587" s="129"/>
      <c r="N587" s="239"/>
      <c r="O587" s="247"/>
      <c r="P587" s="109">
        <v>14</v>
      </c>
      <c r="Q587" s="248"/>
      <c r="R587" s="247"/>
    </row>
    <row r="588" spans="1:19" ht="15.75" customHeight="1" x14ac:dyDescent="0.25">
      <c r="A588" s="58">
        <v>2401</v>
      </c>
      <c r="B588" s="154"/>
      <c r="C588" s="154"/>
      <c r="D588" s="154"/>
      <c r="E588" s="154"/>
      <c r="F588" s="154"/>
      <c r="G588" s="154"/>
      <c r="H588" s="154"/>
      <c r="I588" s="154"/>
      <c r="J588" s="154">
        <v>4</v>
      </c>
      <c r="K588" s="144">
        <v>3</v>
      </c>
      <c r="L588" s="237"/>
      <c r="M588" s="129"/>
      <c r="N588" s="239"/>
      <c r="O588" s="247"/>
      <c r="P588" s="202">
        <v>6</v>
      </c>
      <c r="Q588" s="248"/>
      <c r="R588" s="247"/>
    </row>
    <row r="589" spans="1:19" ht="15.75" customHeight="1" x14ac:dyDescent="0.25">
      <c r="A589" s="58">
        <v>2402</v>
      </c>
      <c r="B589" s="154"/>
      <c r="C589" s="154"/>
      <c r="D589" s="154"/>
      <c r="E589" s="154"/>
      <c r="F589" s="154"/>
      <c r="G589" s="154"/>
      <c r="H589" s="154"/>
      <c r="I589" s="154"/>
      <c r="J589" s="154">
        <v>3</v>
      </c>
      <c r="K589" s="144">
        <v>2</v>
      </c>
      <c r="L589" s="237"/>
      <c r="M589" s="129"/>
      <c r="N589" s="239"/>
      <c r="O589" s="129"/>
      <c r="P589" s="204">
        <v>4</v>
      </c>
      <c r="Q589" s="124"/>
      <c r="R589" s="247"/>
    </row>
    <row r="590" spans="1:19" ht="15.75" customHeight="1" x14ac:dyDescent="0.25">
      <c r="A590" s="58">
        <v>2501</v>
      </c>
      <c r="B590" s="154"/>
      <c r="C590" s="154"/>
      <c r="D590" s="154"/>
      <c r="E590" s="154"/>
      <c r="F590" s="154"/>
      <c r="G590" s="154"/>
      <c r="H590" s="154"/>
      <c r="I590" s="154"/>
      <c r="J590" s="154">
        <v>2</v>
      </c>
      <c r="K590" s="144">
        <v>1</v>
      </c>
      <c r="L590" s="237"/>
      <c r="M590" s="129"/>
      <c r="N590" s="239"/>
      <c r="O590" s="197" t="s">
        <v>83</v>
      </c>
      <c r="P590" s="203">
        <v>48</v>
      </c>
      <c r="Q590" s="111">
        <f>K593</f>
        <v>64</v>
      </c>
      <c r="R590" s="199" t="s">
        <v>11</v>
      </c>
    </row>
    <row r="591" spans="1:19" ht="15.75" customHeight="1" x14ac:dyDescent="0.25">
      <c r="A591" s="58">
        <v>2502</v>
      </c>
      <c r="B591" s="154"/>
      <c r="C591" s="154"/>
      <c r="D591" s="154"/>
      <c r="E591" s="154"/>
      <c r="F591" s="154"/>
      <c r="G591" s="154"/>
      <c r="H591" s="154"/>
      <c r="I591" s="154"/>
      <c r="J591" s="154">
        <v>1</v>
      </c>
      <c r="K591" s="144">
        <v>1</v>
      </c>
      <c r="L591" s="237"/>
      <c r="M591" s="129"/>
      <c r="N591" s="239"/>
      <c r="O591" s="198" t="s">
        <v>85</v>
      </c>
      <c r="P591" s="86">
        <f>IF(P590/B576=0,"",P590/B576)</f>
        <v>0.33333333333333331</v>
      </c>
      <c r="Q591" s="112">
        <f>IF(P590/Q590=0,"",P590/Q590)</f>
        <v>0.75</v>
      </c>
      <c r="R591" s="200" t="s">
        <v>86</v>
      </c>
    </row>
    <row r="592" spans="1:19" ht="15.75" x14ac:dyDescent="0.25">
      <c r="A592" s="58">
        <v>2601</v>
      </c>
      <c r="B592" s="154"/>
      <c r="C592" s="154"/>
      <c r="D592" s="154"/>
      <c r="E592" s="154"/>
      <c r="F592" s="154"/>
      <c r="G592" s="154"/>
      <c r="H592" s="154"/>
      <c r="I592" s="154"/>
      <c r="J592" s="154"/>
      <c r="K592" s="144"/>
      <c r="L592" s="240"/>
      <c r="M592" s="241"/>
      <c r="N592" s="242"/>
      <c r="O592" s="90"/>
      <c r="P592" s="91"/>
      <c r="Q592" s="91"/>
      <c r="R592" s="113"/>
    </row>
    <row r="593" spans="1:24" ht="18" customHeight="1" x14ac:dyDescent="0.25">
      <c r="A593" s="28"/>
      <c r="B593" s="297" t="s">
        <v>111</v>
      </c>
      <c r="C593" s="297"/>
      <c r="D593" s="297"/>
      <c r="E593" s="297"/>
      <c r="F593" s="297"/>
      <c r="G593" s="297"/>
      <c r="H593" s="297"/>
      <c r="I593" s="297"/>
      <c r="J593" s="297"/>
      <c r="K593" s="93">
        <f>SUM(K576:K591)</f>
        <v>64</v>
      </c>
      <c r="L593" s="94">
        <f>SUM(K582:K584)/B576</f>
        <v>3.4722222222222224E-2</v>
      </c>
      <c r="M593" s="94">
        <f>IF(K593=0,"",K593/B576)</f>
        <v>0.44444444444444442</v>
      </c>
      <c r="N593" s="94">
        <f>IF(K584=0,"",M593-L593)</f>
        <v>0.40972222222222221</v>
      </c>
      <c r="O593" s="3"/>
      <c r="P593" s="29"/>
      <c r="Q593" s="22"/>
      <c r="R593" s="3"/>
    </row>
    <row r="594" spans="1:24" ht="12.75" customHeight="1" x14ac:dyDescent="0.2"/>
    <row r="595" spans="1:24" ht="12.75" customHeight="1" x14ac:dyDescent="0.2"/>
    <row r="596" spans="1:24" ht="26.25" x14ac:dyDescent="0.4">
      <c r="A596" s="231"/>
      <c r="B596" s="298" t="s">
        <v>99</v>
      </c>
      <c r="C596" s="299"/>
      <c r="D596" s="299"/>
      <c r="E596" s="299"/>
      <c r="F596" s="299"/>
      <c r="G596" s="299"/>
      <c r="H596" s="299"/>
      <c r="I596" s="299"/>
      <c r="J596" s="299"/>
      <c r="K596" s="256" t="s">
        <v>116</v>
      </c>
      <c r="L596" s="57"/>
      <c r="M596" s="57"/>
      <c r="N596" s="29"/>
      <c r="O596" s="3"/>
      <c r="P596" s="29"/>
      <c r="Q596" s="29"/>
      <c r="R596" s="29"/>
      <c r="X596" s="167">
        <f>AVERAGE(L593,L615)</f>
        <v>5.4203216374269003E-2</v>
      </c>
    </row>
    <row r="597" spans="1:24" ht="20.25" x14ac:dyDescent="0.2">
      <c r="A597" s="319" t="s">
        <v>10</v>
      </c>
      <c r="B597" s="301" t="s">
        <v>100</v>
      </c>
      <c r="C597" s="302"/>
      <c r="D597" s="302"/>
      <c r="E597" s="302"/>
      <c r="F597" s="302"/>
      <c r="G597" s="302"/>
      <c r="H597" s="302"/>
      <c r="I597" s="302"/>
      <c r="J597" s="303"/>
      <c r="K597" s="304" t="s">
        <v>11</v>
      </c>
      <c r="L597" s="296" t="s">
        <v>3</v>
      </c>
      <c r="M597" s="296" t="s">
        <v>4</v>
      </c>
      <c r="N597" s="306" t="s">
        <v>5</v>
      </c>
      <c r="O597" s="296" t="s">
        <v>6</v>
      </c>
      <c r="P597" s="294" t="s">
        <v>7</v>
      </c>
      <c r="Q597" s="294" t="s">
        <v>8</v>
      </c>
      <c r="R597" s="296" t="s">
        <v>101</v>
      </c>
    </row>
    <row r="598" spans="1:24" ht="15.75" x14ac:dyDescent="0.25">
      <c r="A598" s="320"/>
      <c r="B598" s="58" t="s">
        <v>102</v>
      </c>
      <c r="C598" s="58" t="s">
        <v>103</v>
      </c>
      <c r="D598" s="58" t="s">
        <v>104</v>
      </c>
      <c r="E598" s="58" t="s">
        <v>105</v>
      </c>
      <c r="F598" s="58" t="s">
        <v>106</v>
      </c>
      <c r="G598" s="58" t="s">
        <v>107</v>
      </c>
      <c r="H598" s="58" t="s">
        <v>108</v>
      </c>
      <c r="I598" s="58" t="s">
        <v>109</v>
      </c>
      <c r="J598" s="58" t="s">
        <v>110</v>
      </c>
      <c r="K598" s="305"/>
      <c r="L598" s="295"/>
      <c r="M598" s="295"/>
      <c r="N598" s="295"/>
      <c r="O598" s="295"/>
      <c r="P598" s="295"/>
      <c r="Q598" s="295"/>
      <c r="R598" s="295"/>
    </row>
    <row r="599" spans="1:24" ht="15.75" customHeight="1" x14ac:dyDescent="0.25">
      <c r="A599" s="58">
        <v>1802</v>
      </c>
      <c r="B599" s="154">
        <v>95</v>
      </c>
      <c r="C599" s="154"/>
      <c r="D599" s="154"/>
      <c r="E599" s="154"/>
      <c r="F599" s="154"/>
      <c r="G599" s="154"/>
      <c r="H599" s="154"/>
      <c r="I599" s="154"/>
      <c r="J599" s="154"/>
      <c r="K599" s="144"/>
      <c r="L599" s="275"/>
      <c r="M599" s="261"/>
      <c r="N599" s="83"/>
      <c r="O599" s="243"/>
      <c r="P599" s="63">
        <f>B599</f>
        <v>95</v>
      </c>
      <c r="Q599" s="244"/>
      <c r="R599" s="243"/>
    </row>
    <row r="600" spans="1:24" ht="15.75" customHeight="1" x14ac:dyDescent="0.25">
      <c r="A600" s="58">
        <v>1901</v>
      </c>
      <c r="B600" s="154"/>
      <c r="C600" s="154">
        <v>79</v>
      </c>
      <c r="D600" s="154"/>
      <c r="E600" s="154"/>
      <c r="F600" s="154"/>
      <c r="G600" s="154"/>
      <c r="H600" s="154"/>
      <c r="I600" s="154"/>
      <c r="J600" s="154"/>
      <c r="K600" s="144"/>
      <c r="L600" s="276"/>
      <c r="M600" s="130"/>
      <c r="N600" s="262"/>
      <c r="O600" s="67">
        <f>IF(C600=0,"",C600/B599)</f>
        <v>0.83157894736842108</v>
      </c>
      <c r="P600" s="68">
        <v>79</v>
      </c>
      <c r="Q600" s="245">
        <f t="shared" ref="Q600:Q607" si="53">IF(P600=0,"",P600/P599)</f>
        <v>0.83157894736842108</v>
      </c>
      <c r="R600" s="245">
        <f t="shared" ref="R600:R607" si="54">IF(P600=0,"",100%-Q600)</f>
        <v>0.16842105263157892</v>
      </c>
    </row>
    <row r="601" spans="1:24" ht="15.75" customHeight="1" x14ac:dyDescent="0.25">
      <c r="A601" s="58">
        <v>1902</v>
      </c>
      <c r="B601" s="154"/>
      <c r="C601" s="154"/>
      <c r="D601" s="154">
        <v>74</v>
      </c>
      <c r="E601" s="154"/>
      <c r="F601" s="154"/>
      <c r="G601" s="154"/>
      <c r="H601" s="154"/>
      <c r="I601" s="154"/>
      <c r="J601" s="154"/>
      <c r="K601" s="144"/>
      <c r="L601" s="276"/>
      <c r="M601" s="130"/>
      <c r="N601" s="262"/>
      <c r="O601" s="67">
        <f>IF(D601=0,"",D601/C600)</f>
        <v>0.93670886075949367</v>
      </c>
      <c r="P601" s="68">
        <v>79</v>
      </c>
      <c r="Q601" s="245">
        <f t="shared" si="53"/>
        <v>1</v>
      </c>
      <c r="R601" s="245">
        <f t="shared" si="54"/>
        <v>0</v>
      </c>
      <c r="S601" s="8">
        <f>P601/P599</f>
        <v>0.83157894736842108</v>
      </c>
    </row>
    <row r="602" spans="1:24" ht="15.75" customHeight="1" x14ac:dyDescent="0.25">
      <c r="A602" s="58">
        <v>2001</v>
      </c>
      <c r="B602" s="154"/>
      <c r="C602" s="154"/>
      <c r="D602" s="154"/>
      <c r="E602" s="154">
        <v>59</v>
      </c>
      <c r="F602" s="154"/>
      <c r="G602" s="154"/>
      <c r="H602" s="154"/>
      <c r="I602" s="154"/>
      <c r="J602" s="154"/>
      <c r="K602" s="144"/>
      <c r="L602" s="276"/>
      <c r="M602" s="130"/>
      <c r="N602" s="262"/>
      <c r="O602" s="67">
        <f>IF(E602=0,"",E602/D601)</f>
        <v>0.79729729729729726</v>
      </c>
      <c r="P602" s="68">
        <v>73</v>
      </c>
      <c r="Q602" s="245">
        <f t="shared" si="53"/>
        <v>0.92405063291139244</v>
      </c>
      <c r="R602" s="245">
        <f t="shared" si="54"/>
        <v>7.5949367088607556E-2</v>
      </c>
    </row>
    <row r="603" spans="1:24" ht="15.75" customHeight="1" x14ac:dyDescent="0.25">
      <c r="A603" s="58">
        <v>2002</v>
      </c>
      <c r="B603" s="154"/>
      <c r="C603" s="154"/>
      <c r="D603" s="154"/>
      <c r="E603" s="154"/>
      <c r="F603" s="154">
        <v>59</v>
      </c>
      <c r="G603" s="154"/>
      <c r="H603" s="154"/>
      <c r="I603" s="154"/>
      <c r="J603" s="154"/>
      <c r="K603" s="144"/>
      <c r="L603" s="276"/>
      <c r="M603" s="130"/>
      <c r="N603" s="262"/>
      <c r="O603" s="67">
        <f>IF(F603=0,"",F603/E602)</f>
        <v>1</v>
      </c>
      <c r="P603" s="68">
        <v>73</v>
      </c>
      <c r="Q603" s="245">
        <f t="shared" si="53"/>
        <v>1</v>
      </c>
      <c r="R603" s="245">
        <f t="shared" si="54"/>
        <v>0</v>
      </c>
    </row>
    <row r="604" spans="1:24" ht="15.75" customHeight="1" x14ac:dyDescent="0.25">
      <c r="A604" s="58">
        <v>2101</v>
      </c>
      <c r="B604" s="154"/>
      <c r="C604" s="154"/>
      <c r="D604" s="154"/>
      <c r="E604" s="154"/>
      <c r="F604" s="154"/>
      <c r="G604" s="154">
        <v>59</v>
      </c>
      <c r="H604" s="154"/>
      <c r="I604" s="154"/>
      <c r="J604" s="154"/>
      <c r="K604" s="144"/>
      <c r="L604" s="276"/>
      <c r="M604" s="130"/>
      <c r="N604" s="262"/>
      <c r="O604" s="67">
        <f>IF(G604=0,"",G604/F603)</f>
        <v>1</v>
      </c>
      <c r="P604" s="68">
        <v>72</v>
      </c>
      <c r="Q604" s="245">
        <f t="shared" si="53"/>
        <v>0.98630136986301364</v>
      </c>
      <c r="R604" s="245">
        <f t="shared" si="54"/>
        <v>1.3698630136986356E-2</v>
      </c>
    </row>
    <row r="605" spans="1:24" ht="15.75" customHeight="1" x14ac:dyDescent="0.25">
      <c r="A605" s="58">
        <v>2102</v>
      </c>
      <c r="B605" s="154"/>
      <c r="C605" s="154"/>
      <c r="D605" s="154"/>
      <c r="E605" s="154"/>
      <c r="F605" s="154"/>
      <c r="G605" s="154"/>
      <c r="H605" s="154">
        <v>48</v>
      </c>
      <c r="I605" s="154"/>
      <c r="J605" s="154"/>
      <c r="K605" s="144"/>
      <c r="L605" s="276"/>
      <c r="M605" s="130"/>
      <c r="N605" s="262"/>
      <c r="O605" s="67">
        <f>IF(H605=0,"",H605/G604)</f>
        <v>0.81355932203389836</v>
      </c>
      <c r="P605" s="68">
        <v>66</v>
      </c>
      <c r="Q605" s="245">
        <f t="shared" si="53"/>
        <v>0.91666666666666663</v>
      </c>
      <c r="R605" s="245">
        <f t="shared" si="54"/>
        <v>8.333333333333337E-2</v>
      </c>
    </row>
    <row r="606" spans="1:24" ht="15.75" customHeight="1" x14ac:dyDescent="0.25">
      <c r="A606" s="58">
        <v>2201</v>
      </c>
      <c r="B606" s="154"/>
      <c r="C606" s="154"/>
      <c r="D606" s="154"/>
      <c r="E606" s="154"/>
      <c r="F606" s="154"/>
      <c r="G606" s="154"/>
      <c r="H606" s="154"/>
      <c r="I606" s="154">
        <v>41</v>
      </c>
      <c r="J606" s="154"/>
      <c r="K606" s="144"/>
      <c r="L606" s="276"/>
      <c r="M606" s="130"/>
      <c r="N606" s="262"/>
      <c r="O606" s="67">
        <f>IF(I606=0,"",I606/H605)</f>
        <v>0.85416666666666663</v>
      </c>
      <c r="P606" s="68">
        <v>65</v>
      </c>
      <c r="Q606" s="245">
        <f t="shared" si="53"/>
        <v>0.98484848484848486</v>
      </c>
      <c r="R606" s="245">
        <f t="shared" si="54"/>
        <v>1.5151515151515138E-2</v>
      </c>
    </row>
    <row r="607" spans="1:24" ht="15.75" customHeight="1" x14ac:dyDescent="0.25">
      <c r="A607" s="58">
        <v>2202</v>
      </c>
      <c r="B607" s="154"/>
      <c r="C607" s="154"/>
      <c r="D607" s="154"/>
      <c r="E607" s="154"/>
      <c r="F607" s="154"/>
      <c r="G607" s="154"/>
      <c r="H607" s="154"/>
      <c r="I607" s="154"/>
      <c r="J607" s="154">
        <v>32</v>
      </c>
      <c r="K607" s="144">
        <v>7</v>
      </c>
      <c r="L607" s="276"/>
      <c r="M607" s="130"/>
      <c r="N607" s="262"/>
      <c r="O607" s="71">
        <f>IF(J607=0,"",J607/I606)</f>
        <v>0.78048780487804881</v>
      </c>
      <c r="P607" s="68">
        <v>64</v>
      </c>
      <c r="Q607" s="71">
        <f t="shared" si="53"/>
        <v>0.98461538461538467</v>
      </c>
      <c r="R607" s="71">
        <f t="shared" si="54"/>
        <v>1.538461538461533E-2</v>
      </c>
    </row>
    <row r="608" spans="1:24" ht="15.75" customHeight="1" x14ac:dyDescent="0.25">
      <c r="A608" s="58">
        <v>2301</v>
      </c>
      <c r="B608" s="154"/>
      <c r="C608" s="154"/>
      <c r="D608" s="154"/>
      <c r="E608" s="154"/>
      <c r="F608" s="154"/>
      <c r="G608" s="154"/>
      <c r="H608" s="154"/>
      <c r="I608" s="154"/>
      <c r="J608" s="154">
        <v>41</v>
      </c>
      <c r="K608" s="144">
        <v>24</v>
      </c>
      <c r="L608" s="276"/>
      <c r="M608" s="130"/>
      <c r="N608" s="263"/>
      <c r="O608" s="105"/>
      <c r="P608" s="68">
        <v>54</v>
      </c>
      <c r="Q608" s="105"/>
      <c r="R608" s="253"/>
    </row>
    <row r="609" spans="1:19" ht="15.75" customHeight="1" x14ac:dyDescent="0.25">
      <c r="A609" s="58">
        <v>2302</v>
      </c>
      <c r="B609" s="154"/>
      <c r="C609" s="154"/>
      <c r="D609" s="154"/>
      <c r="E609" s="154"/>
      <c r="F609" s="154"/>
      <c r="G609" s="154"/>
      <c r="H609" s="154"/>
      <c r="I609" s="154"/>
      <c r="J609" s="154">
        <v>25</v>
      </c>
      <c r="K609" s="144">
        <v>21</v>
      </c>
      <c r="L609" s="276"/>
      <c r="M609" s="130"/>
      <c r="N609" s="263"/>
      <c r="O609" s="247"/>
      <c r="P609" s="109">
        <v>29</v>
      </c>
      <c r="Q609" s="248"/>
      <c r="R609" s="247"/>
    </row>
    <row r="610" spans="1:19" ht="15.75" customHeight="1" x14ac:dyDescent="0.25">
      <c r="A610" s="58">
        <v>2401</v>
      </c>
      <c r="B610" s="154"/>
      <c r="C610" s="154"/>
      <c r="D610" s="154"/>
      <c r="E610" s="154"/>
      <c r="F610" s="154"/>
      <c r="G610" s="154"/>
      <c r="H610" s="154"/>
      <c r="I610" s="154"/>
      <c r="J610" s="154">
        <v>8</v>
      </c>
      <c r="K610" s="144">
        <v>7</v>
      </c>
      <c r="L610" s="276"/>
      <c r="M610" s="130"/>
      <c r="N610" s="263"/>
      <c r="O610" s="247"/>
      <c r="P610" s="202">
        <v>9</v>
      </c>
      <c r="Q610" s="248"/>
      <c r="R610" s="247"/>
    </row>
    <row r="611" spans="1:19" ht="15.75" customHeight="1" x14ac:dyDescent="0.25">
      <c r="A611" s="58">
        <v>2402</v>
      </c>
      <c r="B611" s="154"/>
      <c r="C611" s="154"/>
      <c r="D611" s="154"/>
      <c r="E611" s="154"/>
      <c r="F611" s="154"/>
      <c r="G611" s="154"/>
      <c r="H611" s="154"/>
      <c r="I611" s="154"/>
      <c r="J611" s="154">
        <v>2</v>
      </c>
      <c r="K611" s="144">
        <v>2</v>
      </c>
      <c r="L611" s="276"/>
      <c r="M611" s="130"/>
      <c r="N611" s="263"/>
      <c r="O611" s="129"/>
      <c r="P611" s="204">
        <v>2</v>
      </c>
      <c r="Q611" s="124"/>
      <c r="R611" s="247"/>
    </row>
    <row r="612" spans="1:19" ht="15.75" customHeight="1" x14ac:dyDescent="0.25">
      <c r="A612" s="58">
        <v>2501</v>
      </c>
      <c r="B612" s="154"/>
      <c r="C612" s="154"/>
      <c r="D612" s="154"/>
      <c r="E612" s="154"/>
      <c r="F612" s="154"/>
      <c r="G612" s="154"/>
      <c r="H612" s="154"/>
      <c r="I612" s="154"/>
      <c r="J612" s="180"/>
      <c r="K612" s="144"/>
      <c r="L612" s="276"/>
      <c r="M612" s="130"/>
      <c r="N612" s="263"/>
      <c r="O612" s="197" t="s">
        <v>83</v>
      </c>
      <c r="P612" s="203">
        <v>50</v>
      </c>
      <c r="Q612" s="111">
        <f>K615</f>
        <v>61</v>
      </c>
      <c r="R612" s="199" t="s">
        <v>11</v>
      </c>
    </row>
    <row r="613" spans="1:19" ht="15.75" customHeight="1" x14ac:dyDescent="0.25">
      <c r="A613" s="58">
        <v>2502</v>
      </c>
      <c r="B613" s="154"/>
      <c r="C613" s="154"/>
      <c r="D613" s="154"/>
      <c r="E613" s="154"/>
      <c r="F613" s="154"/>
      <c r="G613" s="154"/>
      <c r="H613" s="154"/>
      <c r="I613" s="154"/>
      <c r="J613" s="154"/>
      <c r="K613" s="144"/>
      <c r="L613" s="276"/>
      <c r="M613" s="130"/>
      <c r="N613" s="263"/>
      <c r="O613" s="198" t="s">
        <v>85</v>
      </c>
      <c r="P613" s="86">
        <f>IF(P612/B599=0,"",P612/B599)</f>
        <v>0.52631578947368418</v>
      </c>
      <c r="Q613" s="112">
        <f>IF(P612/Q612=0,"",P612/Q612)</f>
        <v>0.81967213114754101</v>
      </c>
      <c r="R613" s="200" t="s">
        <v>86</v>
      </c>
    </row>
    <row r="614" spans="1:19" ht="15.75" customHeight="1" x14ac:dyDescent="0.25">
      <c r="A614" s="58">
        <v>2601</v>
      </c>
      <c r="B614" s="154"/>
      <c r="C614" s="154"/>
      <c r="D614" s="154"/>
      <c r="E614" s="154"/>
      <c r="F614" s="154"/>
      <c r="G614" s="154"/>
      <c r="H614" s="154"/>
      <c r="I614" s="154"/>
      <c r="J614" s="154"/>
      <c r="K614" s="144"/>
      <c r="L614" s="277"/>
      <c r="M614" s="264"/>
      <c r="N614" s="265"/>
      <c r="O614" s="90"/>
      <c r="P614" s="91"/>
      <c r="Q614" s="91"/>
      <c r="R614" s="113"/>
    </row>
    <row r="615" spans="1:19" ht="18" customHeight="1" x14ac:dyDescent="0.25">
      <c r="A615" s="28"/>
      <c r="B615" s="297" t="s">
        <v>111</v>
      </c>
      <c r="C615" s="297"/>
      <c r="D615" s="297"/>
      <c r="E615" s="297"/>
      <c r="F615" s="297"/>
      <c r="G615" s="297"/>
      <c r="H615" s="297"/>
      <c r="I615" s="297"/>
      <c r="J615" s="297"/>
      <c r="K615" s="93">
        <f>SUM(K599:K611)</f>
        <v>61</v>
      </c>
      <c r="L615" s="94">
        <f>IF(K607=0,"",K607/B599)</f>
        <v>7.3684210526315783E-2</v>
      </c>
      <c r="M615" s="94">
        <f>IF(K615=0,"",K615/B599)</f>
        <v>0.64210526315789473</v>
      </c>
      <c r="N615" s="94">
        <f>IF(K607=0,"",M615-L615)</f>
        <v>0.56842105263157894</v>
      </c>
      <c r="O615" s="3"/>
      <c r="P615" s="29"/>
      <c r="Q615" s="22"/>
      <c r="R615" s="3"/>
    </row>
    <row r="616" spans="1:19" ht="12.75" customHeight="1" x14ac:dyDescent="0.2"/>
    <row r="617" spans="1:19" ht="12.75" customHeight="1" x14ac:dyDescent="0.2"/>
    <row r="618" spans="1:19" ht="26.25" x14ac:dyDescent="0.4">
      <c r="A618" s="231"/>
      <c r="B618" s="298" t="s">
        <v>99</v>
      </c>
      <c r="C618" s="299"/>
      <c r="D618" s="299"/>
      <c r="E618" s="299"/>
      <c r="F618" s="299"/>
      <c r="G618" s="299"/>
      <c r="H618" s="299"/>
      <c r="I618" s="299"/>
      <c r="J618" s="299"/>
      <c r="K618" s="256" t="s">
        <v>117</v>
      </c>
      <c r="L618" s="57"/>
      <c r="M618" s="57"/>
      <c r="N618" s="29"/>
      <c r="O618" s="3"/>
      <c r="P618" s="29"/>
      <c r="Q618" s="29"/>
      <c r="R618" s="29"/>
    </row>
    <row r="619" spans="1:19" ht="20.25" customHeight="1" x14ac:dyDescent="0.2">
      <c r="A619" s="319" t="s">
        <v>10</v>
      </c>
      <c r="B619" s="301" t="s">
        <v>100</v>
      </c>
      <c r="C619" s="302"/>
      <c r="D619" s="302"/>
      <c r="E619" s="302"/>
      <c r="F619" s="302"/>
      <c r="G619" s="302"/>
      <c r="H619" s="302"/>
      <c r="I619" s="302"/>
      <c r="J619" s="303"/>
      <c r="K619" s="304" t="s">
        <v>11</v>
      </c>
      <c r="L619" s="296" t="s">
        <v>3</v>
      </c>
      <c r="M619" s="296" t="s">
        <v>4</v>
      </c>
      <c r="N619" s="306" t="s">
        <v>5</v>
      </c>
      <c r="O619" s="296" t="s">
        <v>6</v>
      </c>
      <c r="P619" s="294" t="s">
        <v>7</v>
      </c>
      <c r="Q619" s="294" t="s">
        <v>8</v>
      </c>
      <c r="R619" s="296" t="s">
        <v>101</v>
      </c>
    </row>
    <row r="620" spans="1:19" ht="15.75" customHeight="1" x14ac:dyDescent="0.25">
      <c r="A620" s="320"/>
      <c r="B620" s="58" t="s">
        <v>102</v>
      </c>
      <c r="C620" s="58" t="s">
        <v>103</v>
      </c>
      <c r="D620" s="58" t="s">
        <v>104</v>
      </c>
      <c r="E620" s="58" t="s">
        <v>105</v>
      </c>
      <c r="F620" s="58" t="s">
        <v>106</v>
      </c>
      <c r="G620" s="58" t="s">
        <v>107</v>
      </c>
      <c r="H620" s="58" t="s">
        <v>108</v>
      </c>
      <c r="I620" s="58" t="s">
        <v>109</v>
      </c>
      <c r="J620" s="58" t="s">
        <v>110</v>
      </c>
      <c r="K620" s="305"/>
      <c r="L620" s="295"/>
      <c r="M620" s="295"/>
      <c r="N620" s="295"/>
      <c r="O620" s="295"/>
      <c r="P620" s="295"/>
      <c r="Q620" s="295"/>
      <c r="R620" s="295"/>
    </row>
    <row r="621" spans="1:19" s="278" customFormat="1" ht="15.75" customHeight="1" x14ac:dyDescent="0.25">
      <c r="A621" s="58">
        <v>1901</v>
      </c>
      <c r="B621" s="154">
        <v>132</v>
      </c>
      <c r="C621" s="154"/>
      <c r="D621" s="154"/>
      <c r="E621" s="154"/>
      <c r="F621" s="154"/>
      <c r="G621" s="154"/>
      <c r="H621" s="154"/>
      <c r="I621" s="154"/>
      <c r="J621" s="154"/>
      <c r="K621" s="144"/>
      <c r="L621" s="275"/>
      <c r="M621" s="261"/>
      <c r="N621" s="83"/>
      <c r="O621" s="243"/>
      <c r="P621" s="63">
        <f>B621</f>
        <v>132</v>
      </c>
      <c r="Q621" s="244"/>
      <c r="R621" s="243"/>
    </row>
    <row r="622" spans="1:19" s="278" customFormat="1" ht="15.75" customHeight="1" x14ac:dyDescent="0.25">
      <c r="A622" s="58">
        <v>1902</v>
      </c>
      <c r="B622" s="154"/>
      <c r="C622" s="154">
        <v>105</v>
      </c>
      <c r="D622" s="154"/>
      <c r="E622" s="154"/>
      <c r="F622" s="154"/>
      <c r="G622" s="154"/>
      <c r="H622" s="154"/>
      <c r="I622" s="154"/>
      <c r="J622" s="154"/>
      <c r="K622" s="144"/>
      <c r="L622" s="276"/>
      <c r="M622" s="130"/>
      <c r="N622" s="262"/>
      <c r="O622" s="67">
        <f>IF(C622=0,"",C622/B621)</f>
        <v>0.79545454545454541</v>
      </c>
      <c r="P622" s="68">
        <v>105</v>
      </c>
      <c r="Q622" s="245">
        <f t="shared" ref="Q622:Q629" si="55">IF(P622=0,"",P622/P621)</f>
        <v>0.79545454545454541</v>
      </c>
      <c r="R622" s="245">
        <f t="shared" ref="R622:R629" si="56">IF(P622=0,"",100%-Q622)</f>
        <v>0.20454545454545459</v>
      </c>
    </row>
    <row r="623" spans="1:19" s="278" customFormat="1" ht="15.75" customHeight="1" x14ac:dyDescent="0.25">
      <c r="A623" s="58">
        <v>2001</v>
      </c>
      <c r="B623" s="154"/>
      <c r="C623" s="154"/>
      <c r="D623" s="154">
        <v>85</v>
      </c>
      <c r="E623" s="154"/>
      <c r="F623" s="154"/>
      <c r="G623" s="154"/>
      <c r="H623" s="154"/>
      <c r="I623" s="154"/>
      <c r="J623" s="154"/>
      <c r="K623" s="144"/>
      <c r="L623" s="276"/>
      <c r="M623" s="130"/>
      <c r="N623" s="262"/>
      <c r="O623" s="67">
        <f>IF(D623=0,"",D623/C622)</f>
        <v>0.80952380952380953</v>
      </c>
      <c r="P623" s="68">
        <v>95</v>
      </c>
      <c r="Q623" s="245">
        <f t="shared" si="55"/>
        <v>0.90476190476190477</v>
      </c>
      <c r="R623" s="245">
        <f t="shared" si="56"/>
        <v>9.5238095238095233E-2</v>
      </c>
      <c r="S623" s="8">
        <f>P623/P621</f>
        <v>0.71969696969696972</v>
      </c>
    </row>
    <row r="624" spans="1:19" s="278" customFormat="1" ht="15.75" customHeight="1" x14ac:dyDescent="0.25">
      <c r="A624" s="58">
        <v>2002</v>
      </c>
      <c r="B624" s="154"/>
      <c r="C624" s="154"/>
      <c r="D624" s="154"/>
      <c r="E624" s="154">
        <v>77</v>
      </c>
      <c r="F624" s="154"/>
      <c r="G624" s="154"/>
      <c r="H624" s="154"/>
      <c r="I624" s="154"/>
      <c r="J624" s="154"/>
      <c r="K624" s="144"/>
      <c r="L624" s="276"/>
      <c r="M624" s="130"/>
      <c r="N624" s="262"/>
      <c r="O624" s="67">
        <f>IF(E624=0,"",E624/D623)</f>
        <v>0.90588235294117647</v>
      </c>
      <c r="P624" s="68">
        <v>93</v>
      </c>
      <c r="Q624" s="245">
        <f t="shared" si="55"/>
        <v>0.97894736842105268</v>
      </c>
      <c r="R624" s="245">
        <f t="shared" si="56"/>
        <v>2.1052631578947323E-2</v>
      </c>
    </row>
    <row r="625" spans="1:18" s="278" customFormat="1" ht="15.75" customHeight="1" x14ac:dyDescent="0.25">
      <c r="A625" s="58">
        <v>2101</v>
      </c>
      <c r="B625" s="154"/>
      <c r="C625" s="154"/>
      <c r="D625" s="154"/>
      <c r="E625" s="154"/>
      <c r="F625" s="154">
        <v>65</v>
      </c>
      <c r="G625" s="154"/>
      <c r="H625" s="154"/>
      <c r="I625" s="154"/>
      <c r="J625" s="154"/>
      <c r="K625" s="144"/>
      <c r="L625" s="276"/>
      <c r="M625" s="130"/>
      <c r="N625" s="262"/>
      <c r="O625" s="67">
        <f>IF(F625=0,"",F625/E624)</f>
        <v>0.8441558441558441</v>
      </c>
      <c r="P625" s="68">
        <v>87</v>
      </c>
      <c r="Q625" s="245">
        <f t="shared" si="55"/>
        <v>0.93548387096774188</v>
      </c>
      <c r="R625" s="245">
        <f t="shared" si="56"/>
        <v>6.4516129032258118E-2</v>
      </c>
    </row>
    <row r="626" spans="1:18" s="278" customFormat="1" ht="15.75" customHeight="1" x14ac:dyDescent="0.25">
      <c r="A626" s="58">
        <v>2102</v>
      </c>
      <c r="B626" s="154"/>
      <c r="C626" s="154"/>
      <c r="D626" s="154"/>
      <c r="E626" s="154"/>
      <c r="F626" s="154"/>
      <c r="G626" s="154">
        <v>48</v>
      </c>
      <c r="H626" s="154"/>
      <c r="I626" s="154"/>
      <c r="J626" s="154"/>
      <c r="K626" s="144"/>
      <c r="L626" s="276"/>
      <c r="M626" s="130"/>
      <c r="N626" s="262"/>
      <c r="O626" s="67">
        <f>IF(G626=0,"",G626/F625)</f>
        <v>0.7384615384615385</v>
      </c>
      <c r="P626" s="68">
        <v>83</v>
      </c>
      <c r="Q626" s="245">
        <f t="shared" si="55"/>
        <v>0.95402298850574707</v>
      </c>
      <c r="R626" s="245">
        <f t="shared" si="56"/>
        <v>4.5977011494252928E-2</v>
      </c>
    </row>
    <row r="627" spans="1:18" s="278" customFormat="1" ht="15.75" customHeight="1" x14ac:dyDescent="0.25">
      <c r="A627" s="58">
        <v>2201</v>
      </c>
      <c r="B627" s="154"/>
      <c r="C627" s="154"/>
      <c r="D627" s="154"/>
      <c r="E627" s="154"/>
      <c r="F627" s="154"/>
      <c r="G627" s="154"/>
      <c r="H627" s="154">
        <v>41</v>
      </c>
      <c r="I627" s="154"/>
      <c r="J627" s="154"/>
      <c r="K627" s="144"/>
      <c r="L627" s="276"/>
      <c r="M627" s="130"/>
      <c r="N627" s="262"/>
      <c r="O627" s="67">
        <f>IF(H627=0,"",H627/G626)</f>
        <v>0.85416666666666663</v>
      </c>
      <c r="P627" s="68">
        <v>75</v>
      </c>
      <c r="Q627" s="245">
        <f t="shared" si="55"/>
        <v>0.90361445783132532</v>
      </c>
      <c r="R627" s="245">
        <f t="shared" si="56"/>
        <v>9.6385542168674676E-2</v>
      </c>
    </row>
    <row r="628" spans="1:18" s="278" customFormat="1" ht="15.75" customHeight="1" x14ac:dyDescent="0.25">
      <c r="A628" s="58">
        <v>2202</v>
      </c>
      <c r="B628" s="154"/>
      <c r="C628" s="154"/>
      <c r="D628" s="154"/>
      <c r="E628" s="154"/>
      <c r="F628" s="154"/>
      <c r="G628" s="154"/>
      <c r="H628" s="154"/>
      <c r="I628" s="154">
        <v>35</v>
      </c>
      <c r="J628" s="154"/>
      <c r="K628" s="144"/>
      <c r="L628" s="276"/>
      <c r="M628" s="130"/>
      <c r="N628" s="262"/>
      <c r="O628" s="67">
        <f>IF(I628=0,"",I628/H627)</f>
        <v>0.85365853658536583</v>
      </c>
      <c r="P628" s="68">
        <v>57</v>
      </c>
      <c r="Q628" s="245">
        <f t="shared" si="55"/>
        <v>0.76</v>
      </c>
      <c r="R628" s="245">
        <f t="shared" si="56"/>
        <v>0.24</v>
      </c>
    </row>
    <row r="629" spans="1:18" s="278" customFormat="1" ht="15.75" customHeight="1" x14ac:dyDescent="0.25">
      <c r="A629" s="58">
        <v>2301</v>
      </c>
      <c r="B629" s="154"/>
      <c r="C629" s="154"/>
      <c r="D629" s="154"/>
      <c r="E629" s="154"/>
      <c r="F629" s="154"/>
      <c r="G629" s="154"/>
      <c r="H629" s="154"/>
      <c r="I629" s="154"/>
      <c r="J629" s="154">
        <v>22</v>
      </c>
      <c r="K629" s="144">
        <v>8</v>
      </c>
      <c r="L629" s="276"/>
      <c r="M629" s="130"/>
      <c r="N629" s="262"/>
      <c r="O629" s="71">
        <f>IF(J629=0,"",J629/I628)</f>
        <v>0.62857142857142856</v>
      </c>
      <c r="P629" s="68">
        <v>57</v>
      </c>
      <c r="Q629" s="71">
        <f t="shared" si="55"/>
        <v>1</v>
      </c>
      <c r="R629" s="71">
        <f t="shared" si="56"/>
        <v>0</v>
      </c>
    </row>
    <row r="630" spans="1:18" s="278" customFormat="1" ht="15.75" customHeight="1" x14ac:dyDescent="0.25">
      <c r="A630" s="58">
        <v>2302</v>
      </c>
      <c r="B630" s="154"/>
      <c r="C630" s="154"/>
      <c r="D630" s="154"/>
      <c r="E630" s="154"/>
      <c r="F630" s="154"/>
      <c r="G630" s="154"/>
      <c r="H630" s="154"/>
      <c r="I630" s="154"/>
      <c r="J630" s="154">
        <v>30</v>
      </c>
      <c r="K630" s="144">
        <v>15</v>
      </c>
      <c r="L630" s="276"/>
      <c r="M630" s="130"/>
      <c r="N630" s="263"/>
      <c r="O630" s="129"/>
      <c r="P630" s="68">
        <v>41</v>
      </c>
      <c r="Q630" s="129"/>
      <c r="R630" s="246"/>
    </row>
    <row r="631" spans="1:18" s="278" customFormat="1" ht="15.75" customHeight="1" x14ac:dyDescent="0.25">
      <c r="A631" s="58">
        <v>2401</v>
      </c>
      <c r="B631" s="154"/>
      <c r="C631" s="154"/>
      <c r="D631" s="154"/>
      <c r="E631" s="154"/>
      <c r="F631" s="154"/>
      <c r="G631" s="154"/>
      <c r="H631" s="154"/>
      <c r="I631" s="154"/>
      <c r="J631" s="154">
        <v>21</v>
      </c>
      <c r="K631" s="144">
        <v>15</v>
      </c>
      <c r="L631" s="276"/>
      <c r="M631" s="130"/>
      <c r="N631" s="263"/>
      <c r="O631" s="247"/>
      <c r="P631" s="109">
        <v>26</v>
      </c>
      <c r="Q631" s="248"/>
      <c r="R631" s="247"/>
    </row>
    <row r="632" spans="1:18" s="278" customFormat="1" ht="15.75" customHeight="1" x14ac:dyDescent="0.25">
      <c r="A632" s="58">
        <v>2402</v>
      </c>
      <c r="B632" s="154"/>
      <c r="C632" s="154"/>
      <c r="D632" s="154"/>
      <c r="E632" s="154"/>
      <c r="F632" s="154"/>
      <c r="G632" s="154"/>
      <c r="H632" s="154"/>
      <c r="I632" s="154"/>
      <c r="J632" s="154">
        <v>5</v>
      </c>
      <c r="K632" s="144">
        <v>5</v>
      </c>
      <c r="L632" s="276"/>
      <c r="M632" s="130"/>
      <c r="N632" s="263"/>
      <c r="O632" s="247"/>
      <c r="P632" s="202">
        <v>10</v>
      </c>
      <c r="Q632" s="248"/>
      <c r="R632" s="247"/>
    </row>
    <row r="633" spans="1:18" s="278" customFormat="1" ht="15.75" customHeight="1" x14ac:dyDescent="0.25">
      <c r="A633" s="58">
        <v>2501</v>
      </c>
      <c r="B633" s="154"/>
      <c r="C633" s="154"/>
      <c r="D633" s="154"/>
      <c r="E633" s="154"/>
      <c r="F633" s="154"/>
      <c r="G633" s="154"/>
      <c r="H633" s="154"/>
      <c r="I633" s="154"/>
      <c r="J633" s="154">
        <v>2</v>
      </c>
      <c r="K633" s="144">
        <v>3</v>
      </c>
      <c r="L633" s="276"/>
      <c r="M633" s="130"/>
      <c r="N633" s="263"/>
      <c r="O633" s="129"/>
      <c r="P633" s="204">
        <v>4</v>
      </c>
      <c r="Q633" s="124"/>
      <c r="R633" s="247"/>
    </row>
    <row r="634" spans="1:18" s="278" customFormat="1" ht="15.75" customHeight="1" x14ac:dyDescent="0.25">
      <c r="A634" s="58">
        <v>2502</v>
      </c>
      <c r="B634" s="154"/>
      <c r="C634" s="154"/>
      <c r="D634" s="154"/>
      <c r="E634" s="154"/>
      <c r="F634" s="154"/>
      <c r="G634" s="154"/>
      <c r="H634" s="154"/>
      <c r="I634" s="154"/>
      <c r="J634" s="154">
        <v>2</v>
      </c>
      <c r="K634" s="144">
        <v>1</v>
      </c>
      <c r="L634" s="276"/>
      <c r="M634" s="130"/>
      <c r="N634" s="263"/>
      <c r="O634" s="197" t="s">
        <v>83</v>
      </c>
      <c r="P634" s="203">
        <v>33</v>
      </c>
      <c r="Q634" s="111">
        <f>K637</f>
        <v>47</v>
      </c>
      <c r="R634" s="199" t="s">
        <v>11</v>
      </c>
    </row>
    <row r="635" spans="1:18" s="278" customFormat="1" ht="15.75" customHeight="1" x14ac:dyDescent="0.25">
      <c r="A635" s="58">
        <v>2601</v>
      </c>
      <c r="B635" s="154"/>
      <c r="C635" s="154"/>
      <c r="D635" s="154"/>
      <c r="E635" s="154"/>
      <c r="F635" s="154"/>
      <c r="G635" s="154"/>
      <c r="H635" s="154"/>
      <c r="I635" s="154"/>
      <c r="J635" s="154"/>
      <c r="K635" s="144"/>
      <c r="L635" s="276"/>
      <c r="M635" s="130"/>
      <c r="N635" s="263"/>
      <c r="O635" s="198" t="s">
        <v>85</v>
      </c>
      <c r="P635" s="86">
        <f>IF(P634/B621=0,"",P634/B621)</f>
        <v>0.25</v>
      </c>
      <c r="Q635" s="112">
        <f>IF(P634/Q634=0,"",P634/Q634)</f>
        <v>0.7021276595744681</v>
      </c>
      <c r="R635" s="200" t="s">
        <v>86</v>
      </c>
    </row>
    <row r="636" spans="1:18" s="278" customFormat="1" ht="15.75" customHeight="1" x14ac:dyDescent="0.25">
      <c r="A636" s="58">
        <v>2602</v>
      </c>
      <c r="B636" s="154"/>
      <c r="C636" s="154"/>
      <c r="D636" s="154"/>
      <c r="E636" s="154"/>
      <c r="F636" s="154"/>
      <c r="G636" s="154"/>
      <c r="H636" s="154"/>
      <c r="I636" s="154"/>
      <c r="J636" s="154"/>
      <c r="K636" s="144"/>
      <c r="L636" s="277"/>
      <c r="M636" s="264"/>
      <c r="N636" s="265"/>
      <c r="O636" s="90"/>
      <c r="P636" s="91"/>
      <c r="Q636" s="91"/>
      <c r="R636" s="113"/>
    </row>
    <row r="637" spans="1:18" ht="18" customHeight="1" x14ac:dyDescent="0.25">
      <c r="A637" s="28"/>
      <c r="B637" s="297" t="s">
        <v>111</v>
      </c>
      <c r="C637" s="297"/>
      <c r="D637" s="297"/>
      <c r="E637" s="297"/>
      <c r="F637" s="297"/>
      <c r="G637" s="297"/>
      <c r="H637" s="297"/>
      <c r="I637" s="297"/>
      <c r="J637" s="297"/>
      <c r="K637" s="93">
        <f>SUM(K621:K634)</f>
        <v>47</v>
      </c>
      <c r="L637" s="94">
        <f>IF(K629=0,"",K629/B621)</f>
        <v>6.0606060606060608E-2</v>
      </c>
      <c r="M637" s="94">
        <f>IF(K637=0,"",K637/B621)</f>
        <v>0.35606060606060608</v>
      </c>
      <c r="N637" s="94">
        <f>IF(K629=0,"",M637-L637)</f>
        <v>0.29545454545454547</v>
      </c>
      <c r="O637" s="3"/>
      <c r="P637" s="29"/>
      <c r="Q637" s="22"/>
      <c r="R637" s="3"/>
    </row>
    <row r="638" spans="1:18" ht="12.75" customHeight="1" x14ac:dyDescent="0.2"/>
    <row r="639" spans="1:18" ht="12.75" customHeight="1" x14ac:dyDescent="0.2"/>
    <row r="640" spans="1:18" ht="26.25" x14ac:dyDescent="0.4">
      <c r="A640" s="231"/>
      <c r="B640" s="298" t="s">
        <v>99</v>
      </c>
      <c r="C640" s="299"/>
      <c r="D640" s="299"/>
      <c r="E640" s="299"/>
      <c r="F640" s="299"/>
      <c r="G640" s="299"/>
      <c r="H640" s="299"/>
      <c r="I640" s="299"/>
      <c r="J640" s="299"/>
      <c r="K640" s="256" t="s">
        <v>118</v>
      </c>
      <c r="L640" s="57"/>
      <c r="M640" s="57"/>
      <c r="N640" s="29"/>
      <c r="O640" s="3"/>
      <c r="P640" s="29"/>
      <c r="Q640" s="29"/>
      <c r="R640" s="29"/>
    </row>
    <row r="641" spans="1:19" ht="20.25" x14ac:dyDescent="0.2">
      <c r="A641" s="319" t="s">
        <v>10</v>
      </c>
      <c r="B641" s="301" t="s">
        <v>100</v>
      </c>
      <c r="C641" s="302"/>
      <c r="D641" s="302"/>
      <c r="E641" s="302"/>
      <c r="F641" s="302"/>
      <c r="G641" s="302"/>
      <c r="H641" s="302"/>
      <c r="I641" s="302"/>
      <c r="J641" s="303"/>
      <c r="K641" s="304" t="s">
        <v>11</v>
      </c>
      <c r="L641" s="296" t="s">
        <v>3</v>
      </c>
      <c r="M641" s="296" t="s">
        <v>4</v>
      </c>
      <c r="N641" s="306" t="s">
        <v>5</v>
      </c>
      <c r="O641" s="296" t="s">
        <v>6</v>
      </c>
      <c r="P641" s="294" t="s">
        <v>7</v>
      </c>
      <c r="Q641" s="294" t="s">
        <v>8</v>
      </c>
      <c r="R641" s="296" t="s">
        <v>101</v>
      </c>
    </row>
    <row r="642" spans="1:19" ht="15.75" x14ac:dyDescent="0.25">
      <c r="A642" s="320"/>
      <c r="B642" s="58" t="s">
        <v>102</v>
      </c>
      <c r="C642" s="58" t="s">
        <v>103</v>
      </c>
      <c r="D642" s="58" t="s">
        <v>104</v>
      </c>
      <c r="E642" s="58" t="s">
        <v>105</v>
      </c>
      <c r="F642" s="58" t="s">
        <v>106</v>
      </c>
      <c r="G642" s="58" t="s">
        <v>107</v>
      </c>
      <c r="H642" s="58" t="s">
        <v>108</v>
      </c>
      <c r="I642" s="58" t="s">
        <v>109</v>
      </c>
      <c r="J642" s="58" t="s">
        <v>110</v>
      </c>
      <c r="K642" s="305"/>
      <c r="L642" s="295"/>
      <c r="M642" s="295"/>
      <c r="N642" s="295"/>
      <c r="O642" s="295"/>
      <c r="P642" s="295"/>
      <c r="Q642" s="295"/>
      <c r="R642" s="295"/>
    </row>
    <row r="643" spans="1:19" s="278" customFormat="1" ht="15.75" customHeight="1" x14ac:dyDescent="0.25">
      <c r="A643" s="58">
        <v>1902</v>
      </c>
      <c r="B643" s="154">
        <v>103</v>
      </c>
      <c r="C643" s="154"/>
      <c r="D643" s="154"/>
      <c r="E643" s="154"/>
      <c r="F643" s="154"/>
      <c r="G643" s="154"/>
      <c r="H643" s="154"/>
      <c r="I643" s="154"/>
      <c r="J643" s="154"/>
      <c r="K643" s="144"/>
      <c r="L643" s="234"/>
      <c r="M643" s="235"/>
      <c r="N643" s="236"/>
      <c r="O643" s="243"/>
      <c r="P643" s="63">
        <f>B643</f>
        <v>103</v>
      </c>
      <c r="Q643" s="244"/>
      <c r="R643" s="243"/>
    </row>
    <row r="644" spans="1:19" s="278" customFormat="1" ht="15.75" customHeight="1" x14ac:dyDescent="0.25">
      <c r="A644" s="58">
        <v>2001</v>
      </c>
      <c r="B644" s="154"/>
      <c r="C644" s="154">
        <v>87</v>
      </c>
      <c r="D644" s="154"/>
      <c r="E644" s="154"/>
      <c r="F644" s="154"/>
      <c r="G644" s="154"/>
      <c r="H644" s="154"/>
      <c r="I644" s="154"/>
      <c r="J644" s="154"/>
      <c r="K644" s="144"/>
      <c r="L644" s="237"/>
      <c r="M644" s="129"/>
      <c r="N644" s="238"/>
      <c r="O644" s="67">
        <f>IF(C644=0,"",C644/B643)</f>
        <v>0.84466019417475724</v>
      </c>
      <c r="P644" s="68">
        <v>90</v>
      </c>
      <c r="Q644" s="245">
        <f t="shared" ref="Q644:Q651" si="57">IF(P644=0,"",P644/P643)</f>
        <v>0.87378640776699024</v>
      </c>
      <c r="R644" s="245">
        <f t="shared" ref="R644:R651" si="58">IF(P644=0,"",100%-Q644)</f>
        <v>0.12621359223300976</v>
      </c>
    </row>
    <row r="645" spans="1:19" s="278" customFormat="1" ht="15.75" customHeight="1" x14ac:dyDescent="0.25">
      <c r="A645" s="58">
        <v>2002</v>
      </c>
      <c r="B645" s="154"/>
      <c r="C645" s="154"/>
      <c r="D645" s="154">
        <v>76</v>
      </c>
      <c r="E645" s="154"/>
      <c r="F645" s="154"/>
      <c r="G645" s="154"/>
      <c r="H645" s="154"/>
      <c r="I645" s="154"/>
      <c r="J645" s="154"/>
      <c r="K645" s="144"/>
      <c r="L645" s="237"/>
      <c r="M645" s="129"/>
      <c r="N645" s="238"/>
      <c r="O645" s="67">
        <f>IF(D645=0,"",D645/C644)</f>
        <v>0.87356321839080464</v>
      </c>
      <c r="P645" s="68">
        <v>83</v>
      </c>
      <c r="Q645" s="245">
        <f t="shared" si="57"/>
        <v>0.92222222222222228</v>
      </c>
      <c r="R645" s="245">
        <f t="shared" si="58"/>
        <v>7.7777777777777724E-2</v>
      </c>
      <c r="S645" s="8">
        <f>P645/P643</f>
        <v>0.80582524271844658</v>
      </c>
    </row>
    <row r="646" spans="1:19" s="278" customFormat="1" ht="15.75" customHeight="1" x14ac:dyDescent="0.25">
      <c r="A646" s="58">
        <v>2101</v>
      </c>
      <c r="B646" s="154"/>
      <c r="C646" s="154"/>
      <c r="D646" s="154"/>
      <c r="E646" s="154">
        <v>63</v>
      </c>
      <c r="F646" s="154"/>
      <c r="G646" s="154"/>
      <c r="H646" s="154"/>
      <c r="I646" s="154"/>
      <c r="J646" s="154"/>
      <c r="K646" s="144"/>
      <c r="L646" s="237"/>
      <c r="M646" s="129"/>
      <c r="N646" s="238"/>
      <c r="O646" s="67">
        <f>IF(E646=0,"",E646/D645)</f>
        <v>0.82894736842105265</v>
      </c>
      <c r="P646" s="68">
        <v>80</v>
      </c>
      <c r="Q646" s="245">
        <f t="shared" si="57"/>
        <v>0.96385542168674698</v>
      </c>
      <c r="R646" s="245">
        <f t="shared" si="58"/>
        <v>3.6144578313253017E-2</v>
      </c>
    </row>
    <row r="647" spans="1:19" s="278" customFormat="1" ht="15.75" customHeight="1" x14ac:dyDescent="0.25">
      <c r="A647" s="58">
        <v>2102</v>
      </c>
      <c r="B647" s="154"/>
      <c r="C647" s="154"/>
      <c r="D647" s="154"/>
      <c r="E647" s="154"/>
      <c r="F647" s="154">
        <v>55</v>
      </c>
      <c r="G647" s="154"/>
      <c r="H647" s="154"/>
      <c r="I647" s="154"/>
      <c r="J647" s="154"/>
      <c r="K647" s="144"/>
      <c r="L647" s="237"/>
      <c r="M647" s="129"/>
      <c r="N647" s="238"/>
      <c r="O647" s="67">
        <f>IF(F647=0,"",F647/E646)</f>
        <v>0.87301587301587302</v>
      </c>
      <c r="P647" s="68">
        <v>78</v>
      </c>
      <c r="Q647" s="245">
        <f t="shared" si="57"/>
        <v>0.97499999999999998</v>
      </c>
      <c r="R647" s="245">
        <f t="shared" si="58"/>
        <v>2.5000000000000022E-2</v>
      </c>
    </row>
    <row r="648" spans="1:19" s="278" customFormat="1" ht="15.75" customHeight="1" x14ac:dyDescent="0.25">
      <c r="A648" s="58">
        <v>2201</v>
      </c>
      <c r="B648" s="154"/>
      <c r="C648" s="154"/>
      <c r="D648" s="154"/>
      <c r="E648" s="154"/>
      <c r="F648" s="154"/>
      <c r="G648" s="154">
        <v>46</v>
      </c>
      <c r="H648" s="154"/>
      <c r="I648" s="154"/>
      <c r="J648" s="154"/>
      <c r="K648" s="144"/>
      <c r="L648" s="237"/>
      <c r="M648" s="129"/>
      <c r="N648" s="238"/>
      <c r="O648" s="67">
        <f>IF(G648=0,"",G648/F647)</f>
        <v>0.83636363636363631</v>
      </c>
      <c r="P648" s="68">
        <v>67</v>
      </c>
      <c r="Q648" s="245">
        <f t="shared" si="57"/>
        <v>0.85897435897435892</v>
      </c>
      <c r="R648" s="245">
        <f t="shared" si="58"/>
        <v>0.14102564102564108</v>
      </c>
    </row>
    <row r="649" spans="1:19" s="278" customFormat="1" ht="15.75" customHeight="1" x14ac:dyDescent="0.25">
      <c r="A649" s="58">
        <v>2202</v>
      </c>
      <c r="B649" s="154"/>
      <c r="C649" s="154"/>
      <c r="D649" s="154"/>
      <c r="E649" s="154"/>
      <c r="F649" s="154"/>
      <c r="G649" s="154"/>
      <c r="H649" s="154">
        <v>46</v>
      </c>
      <c r="I649" s="154"/>
      <c r="J649" s="154"/>
      <c r="K649" s="144"/>
      <c r="L649" s="237"/>
      <c r="M649" s="129"/>
      <c r="N649" s="238"/>
      <c r="O649" s="67">
        <f>IF(H649=0,"",H649/G648)</f>
        <v>1</v>
      </c>
      <c r="P649" s="68">
        <v>65</v>
      </c>
      <c r="Q649" s="245">
        <f t="shared" si="57"/>
        <v>0.97014925373134331</v>
      </c>
      <c r="R649" s="245">
        <f t="shared" si="58"/>
        <v>2.9850746268656692E-2</v>
      </c>
    </row>
    <row r="650" spans="1:19" s="278" customFormat="1" ht="15.75" customHeight="1" x14ac:dyDescent="0.25">
      <c r="A650" s="58">
        <v>2301</v>
      </c>
      <c r="B650" s="154"/>
      <c r="C650" s="154"/>
      <c r="D650" s="154"/>
      <c r="E650" s="154"/>
      <c r="F650" s="154"/>
      <c r="G650" s="154"/>
      <c r="H650" s="154"/>
      <c r="I650" s="154">
        <v>36</v>
      </c>
      <c r="J650" s="154"/>
      <c r="K650" s="144">
        <v>1</v>
      </c>
      <c r="L650" s="237"/>
      <c r="M650" s="129"/>
      <c r="N650" s="238"/>
      <c r="O650" s="67">
        <f>IF(I650=0,"",I650/H649)</f>
        <v>0.78260869565217395</v>
      </c>
      <c r="P650" s="68">
        <v>62</v>
      </c>
      <c r="Q650" s="245">
        <f t="shared" si="57"/>
        <v>0.9538461538461539</v>
      </c>
      <c r="R650" s="245">
        <f t="shared" si="58"/>
        <v>4.6153846153846101E-2</v>
      </c>
    </row>
    <row r="651" spans="1:19" s="278" customFormat="1" ht="15.75" customHeight="1" x14ac:dyDescent="0.25">
      <c r="A651" s="58">
        <v>2302</v>
      </c>
      <c r="B651" s="154"/>
      <c r="C651" s="154"/>
      <c r="D651" s="154"/>
      <c r="E651" s="154"/>
      <c r="F651" s="154"/>
      <c r="G651" s="154"/>
      <c r="H651" s="154"/>
      <c r="I651" s="154"/>
      <c r="J651" s="154">
        <v>35</v>
      </c>
      <c r="K651" s="144">
        <v>6</v>
      </c>
      <c r="L651" s="237"/>
      <c r="M651" s="129"/>
      <c r="N651" s="238"/>
      <c r="O651" s="71">
        <f>IF(J651=0,"",J651/I650)</f>
        <v>0.97222222222222221</v>
      </c>
      <c r="P651" s="68">
        <v>59</v>
      </c>
      <c r="Q651" s="71">
        <f t="shared" si="57"/>
        <v>0.95161290322580649</v>
      </c>
      <c r="R651" s="71">
        <f t="shared" si="58"/>
        <v>4.8387096774193505E-2</v>
      </c>
    </row>
    <row r="652" spans="1:19" s="278" customFormat="1" ht="15.75" customHeight="1" x14ac:dyDescent="0.25">
      <c r="A652" s="58">
        <v>2401</v>
      </c>
      <c r="B652" s="154"/>
      <c r="C652" s="154"/>
      <c r="D652" s="154"/>
      <c r="E652" s="154"/>
      <c r="F652" s="154"/>
      <c r="G652" s="154"/>
      <c r="H652" s="154"/>
      <c r="I652" s="154"/>
      <c r="J652" s="154">
        <v>42</v>
      </c>
      <c r="K652" s="144">
        <v>30</v>
      </c>
      <c r="L652" s="237"/>
      <c r="M652" s="129"/>
      <c r="N652" s="239"/>
      <c r="O652" s="129"/>
      <c r="P652" s="68">
        <v>51</v>
      </c>
      <c r="Q652" s="129"/>
      <c r="R652" s="246"/>
    </row>
    <row r="653" spans="1:19" s="278" customFormat="1" ht="15.75" customHeight="1" x14ac:dyDescent="0.25">
      <c r="A653" s="58">
        <v>2402</v>
      </c>
      <c r="B653" s="154"/>
      <c r="C653" s="154"/>
      <c r="D653" s="154"/>
      <c r="E653" s="154"/>
      <c r="F653" s="154"/>
      <c r="G653" s="154"/>
      <c r="H653" s="154"/>
      <c r="I653" s="154"/>
      <c r="J653" s="154">
        <v>15</v>
      </c>
      <c r="K653" s="144">
        <v>9</v>
      </c>
      <c r="L653" s="237"/>
      <c r="M653" s="129"/>
      <c r="N653" s="239"/>
      <c r="O653" s="247"/>
      <c r="P653" s="109">
        <v>18</v>
      </c>
      <c r="Q653" s="248"/>
      <c r="R653" s="247"/>
    </row>
    <row r="654" spans="1:19" s="278" customFormat="1" ht="15.75" customHeight="1" x14ac:dyDescent="0.25">
      <c r="A654" s="58">
        <v>2501</v>
      </c>
      <c r="B654" s="154"/>
      <c r="C654" s="154"/>
      <c r="D654" s="154"/>
      <c r="E654" s="154"/>
      <c r="F654" s="154"/>
      <c r="G654" s="154"/>
      <c r="H654" s="154"/>
      <c r="I654" s="154"/>
      <c r="J654" s="154">
        <v>6</v>
      </c>
      <c r="K654" s="144">
        <v>2</v>
      </c>
      <c r="L654" s="237"/>
      <c r="M654" s="129"/>
      <c r="N654" s="239"/>
      <c r="O654" s="247"/>
      <c r="P654" s="109">
        <v>8</v>
      </c>
      <c r="Q654" s="248"/>
      <c r="R654" s="247"/>
    </row>
    <row r="655" spans="1:19" s="278" customFormat="1" ht="15.75" customHeight="1" x14ac:dyDescent="0.25">
      <c r="A655" s="58">
        <v>2502</v>
      </c>
      <c r="B655" s="154"/>
      <c r="C655" s="154"/>
      <c r="D655" s="154"/>
      <c r="E655" s="154"/>
      <c r="F655" s="154"/>
      <c r="G655" s="154"/>
      <c r="H655" s="154"/>
      <c r="I655" s="154"/>
      <c r="J655" s="154">
        <v>4</v>
      </c>
      <c r="K655" s="144">
        <v>6</v>
      </c>
      <c r="L655" s="237"/>
      <c r="M655" s="129"/>
      <c r="N655" s="239"/>
      <c r="O655" s="129"/>
      <c r="P655" s="239"/>
      <c r="Q655" s="124"/>
      <c r="R655" s="247"/>
    </row>
    <row r="656" spans="1:19" s="278" customFormat="1" ht="15.75" customHeight="1" x14ac:dyDescent="0.25">
      <c r="A656" s="58">
        <v>2601</v>
      </c>
      <c r="B656" s="154"/>
      <c r="C656" s="154"/>
      <c r="D656" s="154"/>
      <c r="E656" s="154"/>
      <c r="F656" s="154"/>
      <c r="G656" s="154"/>
      <c r="H656" s="154"/>
      <c r="I656" s="154"/>
      <c r="J656" s="154"/>
      <c r="K656" s="144"/>
      <c r="L656" s="237"/>
      <c r="M656" s="129"/>
      <c r="N656" s="239"/>
      <c r="O656" s="197" t="s">
        <v>83</v>
      </c>
      <c r="P656" s="82">
        <v>18</v>
      </c>
      <c r="Q656" s="111">
        <f>K659</f>
        <v>54</v>
      </c>
      <c r="R656" s="199" t="s">
        <v>11</v>
      </c>
    </row>
    <row r="657" spans="1:19" s="278" customFormat="1" ht="15.75" customHeight="1" x14ac:dyDescent="0.25">
      <c r="A657" s="58">
        <v>2602</v>
      </c>
      <c r="B657" s="154"/>
      <c r="C657" s="154"/>
      <c r="D657" s="154"/>
      <c r="E657" s="154"/>
      <c r="F657" s="154"/>
      <c r="G657" s="154"/>
      <c r="H657" s="154"/>
      <c r="I657" s="154"/>
      <c r="J657" s="154"/>
      <c r="K657" s="144"/>
      <c r="L657" s="237"/>
      <c r="M657" s="129"/>
      <c r="N657" s="239"/>
      <c r="O657" s="198" t="s">
        <v>85</v>
      </c>
      <c r="P657" s="86">
        <f>IF(P656/B643=0,"",P656/B643)</f>
        <v>0.17475728155339806</v>
      </c>
      <c r="Q657" s="112">
        <f>IF(P656/Q656=0,"",P656/Q656)</f>
        <v>0.33333333333333331</v>
      </c>
      <c r="R657" s="200" t="s">
        <v>86</v>
      </c>
    </row>
    <row r="658" spans="1:19" s="278" customFormat="1" ht="15.75" customHeight="1" x14ac:dyDescent="0.25">
      <c r="A658" s="58">
        <v>2701</v>
      </c>
      <c r="B658" s="154"/>
      <c r="C658" s="154"/>
      <c r="D658" s="154"/>
      <c r="E658" s="154"/>
      <c r="F658" s="154"/>
      <c r="G658" s="154"/>
      <c r="H658" s="154"/>
      <c r="I658" s="154"/>
      <c r="J658" s="154"/>
      <c r="K658" s="144"/>
      <c r="L658" s="240"/>
      <c r="M658" s="241"/>
      <c r="N658" s="242"/>
      <c r="O658" s="90"/>
      <c r="P658" s="91"/>
      <c r="Q658" s="91"/>
      <c r="R658" s="113"/>
    </row>
    <row r="659" spans="1:19" ht="18" customHeight="1" x14ac:dyDescent="0.25">
      <c r="A659" s="28"/>
      <c r="B659" s="297" t="s">
        <v>111</v>
      </c>
      <c r="C659" s="297"/>
      <c r="D659" s="297"/>
      <c r="E659" s="297"/>
      <c r="F659" s="297"/>
      <c r="G659" s="297"/>
      <c r="H659" s="297"/>
      <c r="I659" s="297"/>
      <c r="J659" s="297"/>
      <c r="K659" s="93">
        <f>SUM(K643:K655)</f>
        <v>54</v>
      </c>
      <c r="L659" s="94">
        <f>SUM(K649:K651)/B643</f>
        <v>6.7961165048543687E-2</v>
      </c>
      <c r="M659" s="94">
        <f>IF(K659=0,"",K659/B643)</f>
        <v>0.52427184466019416</v>
      </c>
      <c r="N659" s="94">
        <f>IF(K651=0,"",M659-L659)</f>
        <v>0.4563106796116505</v>
      </c>
      <c r="O659" s="3"/>
      <c r="P659" s="29"/>
      <c r="Q659" s="22"/>
      <c r="R659" s="3"/>
    </row>
    <row r="660" spans="1:19" ht="12.75" customHeight="1" x14ac:dyDescent="0.2"/>
    <row r="661" spans="1:19" ht="12.75" customHeight="1" x14ac:dyDescent="0.2"/>
    <row r="662" spans="1:19" ht="26.25" x14ac:dyDescent="0.4">
      <c r="A662" s="231"/>
      <c r="B662" s="298" t="s">
        <v>99</v>
      </c>
      <c r="C662" s="299"/>
      <c r="D662" s="299"/>
      <c r="E662" s="299"/>
      <c r="F662" s="299"/>
      <c r="G662" s="299"/>
      <c r="H662" s="299"/>
      <c r="I662" s="299"/>
      <c r="J662" s="299"/>
      <c r="K662" s="256" t="s">
        <v>119</v>
      </c>
      <c r="L662" s="57"/>
      <c r="M662" s="57"/>
      <c r="N662" s="29"/>
      <c r="O662" s="3"/>
      <c r="P662" s="29"/>
      <c r="Q662" s="29"/>
      <c r="R662" s="29"/>
    </row>
    <row r="663" spans="1:19" ht="20.25" x14ac:dyDescent="0.2">
      <c r="A663" s="319" t="s">
        <v>10</v>
      </c>
      <c r="B663" s="301" t="s">
        <v>100</v>
      </c>
      <c r="C663" s="302"/>
      <c r="D663" s="302"/>
      <c r="E663" s="302"/>
      <c r="F663" s="302"/>
      <c r="G663" s="302"/>
      <c r="H663" s="302"/>
      <c r="I663" s="302"/>
      <c r="J663" s="303"/>
      <c r="K663" s="304" t="s">
        <v>11</v>
      </c>
      <c r="L663" s="296" t="s">
        <v>3</v>
      </c>
      <c r="M663" s="296" t="s">
        <v>4</v>
      </c>
      <c r="N663" s="306" t="s">
        <v>5</v>
      </c>
      <c r="O663" s="296" t="s">
        <v>6</v>
      </c>
      <c r="P663" s="294" t="s">
        <v>7</v>
      </c>
      <c r="Q663" s="294" t="s">
        <v>8</v>
      </c>
      <c r="R663" s="296" t="s">
        <v>101</v>
      </c>
    </row>
    <row r="664" spans="1:19" ht="15.75" x14ac:dyDescent="0.25">
      <c r="A664" s="320"/>
      <c r="B664" s="58" t="s">
        <v>102</v>
      </c>
      <c r="C664" s="58" t="s">
        <v>103</v>
      </c>
      <c r="D664" s="58" t="s">
        <v>104</v>
      </c>
      <c r="E664" s="58" t="s">
        <v>105</v>
      </c>
      <c r="F664" s="58" t="s">
        <v>106</v>
      </c>
      <c r="G664" s="58" t="s">
        <v>107</v>
      </c>
      <c r="H664" s="58" t="s">
        <v>108</v>
      </c>
      <c r="I664" s="58" t="s">
        <v>109</v>
      </c>
      <c r="J664" s="58" t="s">
        <v>110</v>
      </c>
      <c r="K664" s="305"/>
      <c r="L664" s="295"/>
      <c r="M664" s="295"/>
      <c r="N664" s="295"/>
      <c r="O664" s="295"/>
      <c r="P664" s="295"/>
      <c r="Q664" s="295"/>
      <c r="R664" s="295"/>
    </row>
    <row r="665" spans="1:19" s="278" customFormat="1" ht="15.75" customHeight="1" x14ac:dyDescent="0.25">
      <c r="A665" s="58">
        <v>2001</v>
      </c>
      <c r="B665" s="154">
        <v>113</v>
      </c>
      <c r="C665" s="154"/>
      <c r="D665" s="154"/>
      <c r="E665" s="154"/>
      <c r="F665" s="154"/>
      <c r="G665" s="154"/>
      <c r="H665" s="154"/>
      <c r="I665" s="154"/>
      <c r="J665" s="154"/>
      <c r="K665" s="144"/>
      <c r="L665" s="234"/>
      <c r="M665" s="235"/>
      <c r="N665" s="236"/>
      <c r="O665" s="243"/>
      <c r="P665" s="63">
        <f>B665</f>
        <v>113</v>
      </c>
      <c r="Q665" s="244"/>
      <c r="R665" s="243"/>
    </row>
    <row r="666" spans="1:19" s="278" customFormat="1" ht="15.75" customHeight="1" x14ac:dyDescent="0.25">
      <c r="A666" s="58">
        <v>2002</v>
      </c>
      <c r="B666" s="154"/>
      <c r="C666" s="154">
        <v>101</v>
      </c>
      <c r="D666" s="154"/>
      <c r="E666" s="154"/>
      <c r="F666" s="154"/>
      <c r="G666" s="154"/>
      <c r="H666" s="154"/>
      <c r="I666" s="154"/>
      <c r="J666" s="154"/>
      <c r="K666" s="144"/>
      <c r="L666" s="237"/>
      <c r="M666" s="129"/>
      <c r="N666" s="238"/>
      <c r="O666" s="67">
        <f>IF(C666=0,"",C666/B665)</f>
        <v>0.89380530973451322</v>
      </c>
      <c r="P666" s="68">
        <v>101</v>
      </c>
      <c r="Q666" s="245">
        <f t="shared" ref="Q666:Q673" si="59">IF(P666=0,"",P666/P665)</f>
        <v>0.89380530973451322</v>
      </c>
      <c r="R666" s="245">
        <f t="shared" ref="R666:R673" si="60">IF(P666=0,"",100%-Q666)</f>
        <v>0.10619469026548678</v>
      </c>
    </row>
    <row r="667" spans="1:19" s="278" customFormat="1" ht="15.75" customHeight="1" x14ac:dyDescent="0.25">
      <c r="A667" s="58">
        <v>2101</v>
      </c>
      <c r="B667" s="154"/>
      <c r="C667" s="154"/>
      <c r="D667" s="154">
        <v>83</v>
      </c>
      <c r="E667" s="154"/>
      <c r="F667" s="154"/>
      <c r="G667" s="154"/>
      <c r="H667" s="154"/>
      <c r="I667" s="154"/>
      <c r="J667" s="154"/>
      <c r="K667" s="144"/>
      <c r="L667" s="237"/>
      <c r="M667" s="129"/>
      <c r="N667" s="238"/>
      <c r="O667" s="67">
        <f>IF(D667=0,"",D667/C666)</f>
        <v>0.82178217821782173</v>
      </c>
      <c r="P667" s="68">
        <v>94</v>
      </c>
      <c r="Q667" s="245">
        <f t="shared" si="59"/>
        <v>0.93069306930693074</v>
      </c>
      <c r="R667" s="245">
        <f t="shared" si="60"/>
        <v>6.9306930693069257E-2</v>
      </c>
      <c r="S667" s="8">
        <f>P667/P665</f>
        <v>0.83185840707964598</v>
      </c>
    </row>
    <row r="668" spans="1:19" s="278" customFormat="1" ht="15.75" customHeight="1" x14ac:dyDescent="0.25">
      <c r="A668" s="58">
        <v>2102</v>
      </c>
      <c r="B668" s="154"/>
      <c r="C668" s="154"/>
      <c r="D668" s="154"/>
      <c r="E668" s="154">
        <v>72</v>
      </c>
      <c r="F668" s="154"/>
      <c r="G668" s="154"/>
      <c r="H668" s="154"/>
      <c r="I668" s="154"/>
      <c r="J668" s="154"/>
      <c r="K668" s="144"/>
      <c r="L668" s="237"/>
      <c r="M668" s="129"/>
      <c r="N668" s="238"/>
      <c r="O668" s="67">
        <f>IF(E668=0,"",E668/D667)</f>
        <v>0.86746987951807231</v>
      </c>
      <c r="P668" s="68">
        <v>86</v>
      </c>
      <c r="Q668" s="245">
        <f t="shared" si="59"/>
        <v>0.91489361702127658</v>
      </c>
      <c r="R668" s="245">
        <f t="shared" si="60"/>
        <v>8.5106382978723416E-2</v>
      </c>
    </row>
    <row r="669" spans="1:19" s="278" customFormat="1" ht="15.75" customHeight="1" x14ac:dyDescent="0.25">
      <c r="A669" s="58">
        <v>2201</v>
      </c>
      <c r="B669" s="154"/>
      <c r="C669" s="154"/>
      <c r="D669" s="154"/>
      <c r="E669" s="154"/>
      <c r="F669" s="154">
        <v>64</v>
      </c>
      <c r="G669" s="154"/>
      <c r="H669" s="154"/>
      <c r="I669" s="154"/>
      <c r="J669" s="154"/>
      <c r="K669" s="144"/>
      <c r="L669" s="237"/>
      <c r="M669" s="129"/>
      <c r="N669" s="238"/>
      <c r="O669" s="67">
        <f>IF(F669=0,"",F669/E668)</f>
        <v>0.88888888888888884</v>
      </c>
      <c r="P669" s="68">
        <v>80</v>
      </c>
      <c r="Q669" s="245">
        <f t="shared" si="59"/>
        <v>0.93023255813953487</v>
      </c>
      <c r="R669" s="245">
        <f t="shared" si="60"/>
        <v>6.9767441860465129E-2</v>
      </c>
    </row>
    <row r="670" spans="1:19" s="278" customFormat="1" ht="15.75" customHeight="1" x14ac:dyDescent="0.25">
      <c r="A670" s="58">
        <v>2202</v>
      </c>
      <c r="B670" s="154"/>
      <c r="C670" s="154"/>
      <c r="D670" s="154"/>
      <c r="E670" s="154"/>
      <c r="F670" s="154"/>
      <c r="G670" s="154">
        <v>51</v>
      </c>
      <c r="H670" s="154"/>
      <c r="I670" s="154"/>
      <c r="J670" s="154"/>
      <c r="K670" s="144"/>
      <c r="L670" s="237"/>
      <c r="M670" s="129"/>
      <c r="N670" s="238"/>
      <c r="O670" s="67">
        <f>IF(G670=0,"",G670/F669)</f>
        <v>0.796875</v>
      </c>
      <c r="P670" s="68">
        <v>68</v>
      </c>
      <c r="Q670" s="245">
        <f t="shared" si="59"/>
        <v>0.85</v>
      </c>
      <c r="R670" s="245">
        <f t="shared" si="60"/>
        <v>0.15000000000000002</v>
      </c>
    </row>
    <row r="671" spans="1:19" s="278" customFormat="1" ht="15.75" customHeight="1" x14ac:dyDescent="0.25">
      <c r="A671" s="58">
        <v>2301</v>
      </c>
      <c r="B671" s="154"/>
      <c r="C671" s="154"/>
      <c r="D671" s="154"/>
      <c r="E671" s="154"/>
      <c r="F671" s="154"/>
      <c r="G671" s="154"/>
      <c r="H671" s="154">
        <v>39</v>
      </c>
      <c r="I671" s="154"/>
      <c r="J671" s="154"/>
      <c r="K671" s="144"/>
      <c r="L671" s="237"/>
      <c r="M671" s="129"/>
      <c r="N671" s="238"/>
      <c r="O671" s="67">
        <f>IF(H671=0,"",H671/G670)</f>
        <v>0.76470588235294112</v>
      </c>
      <c r="P671" s="68">
        <v>65</v>
      </c>
      <c r="Q671" s="245">
        <f t="shared" si="59"/>
        <v>0.95588235294117652</v>
      </c>
      <c r="R671" s="245">
        <f t="shared" si="60"/>
        <v>4.4117647058823484E-2</v>
      </c>
    </row>
    <row r="672" spans="1:19" s="278" customFormat="1" ht="15.75" customHeight="1" x14ac:dyDescent="0.25">
      <c r="A672" s="58">
        <v>2302</v>
      </c>
      <c r="B672" s="154"/>
      <c r="C672" s="154"/>
      <c r="D672" s="154"/>
      <c r="E672" s="154"/>
      <c r="F672" s="154"/>
      <c r="G672" s="154"/>
      <c r="H672" s="154"/>
      <c r="I672" s="154">
        <v>24</v>
      </c>
      <c r="J672" s="154"/>
      <c r="K672" s="144">
        <v>1</v>
      </c>
      <c r="L672" s="237"/>
      <c r="M672" s="129"/>
      <c r="N672" s="238"/>
      <c r="O672" s="67">
        <f>IF(I672=0,"",I672/H671)</f>
        <v>0.61538461538461542</v>
      </c>
      <c r="P672" s="68">
        <v>58</v>
      </c>
      <c r="Q672" s="245">
        <f t="shared" si="59"/>
        <v>0.89230769230769236</v>
      </c>
      <c r="R672" s="245">
        <f t="shared" si="60"/>
        <v>0.10769230769230764</v>
      </c>
    </row>
    <row r="673" spans="1:18" s="278" customFormat="1" ht="15.75" customHeight="1" x14ac:dyDescent="0.25">
      <c r="A673" s="58">
        <v>2401</v>
      </c>
      <c r="B673" s="154"/>
      <c r="C673" s="154"/>
      <c r="D673" s="154"/>
      <c r="E673" s="154"/>
      <c r="F673" s="154"/>
      <c r="G673" s="154"/>
      <c r="H673" s="154"/>
      <c r="I673" s="154"/>
      <c r="J673" s="154">
        <v>21</v>
      </c>
      <c r="K673" s="144">
        <v>5</v>
      </c>
      <c r="L673" s="237"/>
      <c r="M673" s="129"/>
      <c r="N673" s="238"/>
      <c r="O673" s="71">
        <f>IF(J673=0,"",J673/I672)</f>
        <v>0.875</v>
      </c>
      <c r="P673" s="68">
        <v>51</v>
      </c>
      <c r="Q673" s="71">
        <f t="shared" si="59"/>
        <v>0.87931034482758619</v>
      </c>
      <c r="R673" s="71">
        <f t="shared" si="60"/>
        <v>0.12068965517241381</v>
      </c>
    </row>
    <row r="674" spans="1:18" s="278" customFormat="1" ht="15.75" customHeight="1" x14ac:dyDescent="0.25">
      <c r="A674" s="58">
        <v>2402</v>
      </c>
      <c r="B674" s="154"/>
      <c r="C674" s="154"/>
      <c r="D674" s="154"/>
      <c r="E674" s="154"/>
      <c r="F674" s="154"/>
      <c r="G674" s="154"/>
      <c r="H674" s="154"/>
      <c r="I674" s="154"/>
      <c r="J674" s="154">
        <v>29</v>
      </c>
      <c r="K674" s="144">
        <v>15</v>
      </c>
      <c r="L674" s="237"/>
      <c r="M674" s="129"/>
      <c r="N674" s="239"/>
      <c r="O674" s="129"/>
      <c r="P674" s="68">
        <v>41</v>
      </c>
      <c r="Q674" s="129"/>
      <c r="R674" s="246"/>
    </row>
    <row r="675" spans="1:18" s="278" customFormat="1" ht="15.75" customHeight="1" x14ac:dyDescent="0.25">
      <c r="A675" s="58">
        <v>2501</v>
      </c>
      <c r="B675" s="154"/>
      <c r="C675" s="154"/>
      <c r="D675" s="154"/>
      <c r="E675" s="154"/>
      <c r="F675" s="154"/>
      <c r="G675" s="154"/>
      <c r="H675" s="154"/>
      <c r="I675" s="154"/>
      <c r="J675" s="154">
        <v>16</v>
      </c>
      <c r="K675" s="144">
        <v>13</v>
      </c>
      <c r="L675" s="237"/>
      <c r="M675" s="129"/>
      <c r="N675" s="239"/>
      <c r="O675" s="247"/>
      <c r="P675" s="109">
        <v>27</v>
      </c>
      <c r="Q675" s="248"/>
      <c r="R675" s="247"/>
    </row>
    <row r="676" spans="1:18" s="278" customFormat="1" ht="15.75" customHeight="1" x14ac:dyDescent="0.25">
      <c r="A676" s="58">
        <v>2502</v>
      </c>
      <c r="B676" s="154"/>
      <c r="C676" s="154"/>
      <c r="D676" s="154"/>
      <c r="E676" s="154"/>
      <c r="F676" s="154"/>
      <c r="G676" s="154"/>
      <c r="H676" s="154"/>
      <c r="I676" s="154"/>
      <c r="J676" s="154">
        <v>9</v>
      </c>
      <c r="K676" s="144">
        <v>7</v>
      </c>
      <c r="L676" s="237"/>
      <c r="M676" s="129"/>
      <c r="N676" s="239"/>
      <c r="O676" s="247"/>
      <c r="P676" s="109">
        <v>14</v>
      </c>
      <c r="Q676" s="248"/>
      <c r="R676" s="247"/>
    </row>
    <row r="677" spans="1:18" s="278" customFormat="1" ht="15.75" customHeight="1" x14ac:dyDescent="0.25">
      <c r="A677" s="58">
        <v>2601</v>
      </c>
      <c r="B677" s="154"/>
      <c r="C677" s="154"/>
      <c r="D677" s="154"/>
      <c r="E677" s="154"/>
      <c r="F677" s="154"/>
      <c r="G677" s="154"/>
      <c r="H677" s="154"/>
      <c r="I677" s="154"/>
      <c r="J677" s="154"/>
      <c r="K677" s="144"/>
      <c r="L677" s="237"/>
      <c r="M677" s="129"/>
      <c r="N677" s="239"/>
      <c r="O677" s="129"/>
      <c r="P677" s="239"/>
      <c r="Q677" s="124"/>
      <c r="R677" s="247"/>
    </row>
    <row r="678" spans="1:18" s="278" customFormat="1" ht="15.75" customHeight="1" x14ac:dyDescent="0.25">
      <c r="A678" s="58">
        <v>2602</v>
      </c>
      <c r="B678" s="154"/>
      <c r="C678" s="154"/>
      <c r="D678" s="154"/>
      <c r="E678" s="154"/>
      <c r="F678" s="154"/>
      <c r="G678" s="154"/>
      <c r="H678" s="154"/>
      <c r="I678" s="154"/>
      <c r="J678" s="154"/>
      <c r="K678" s="144"/>
      <c r="L678" s="237"/>
      <c r="M678" s="129"/>
      <c r="N678" s="239"/>
      <c r="O678" s="197" t="s">
        <v>83</v>
      </c>
      <c r="P678" s="82">
        <v>5</v>
      </c>
      <c r="Q678" s="111">
        <f>K681</f>
        <v>41</v>
      </c>
      <c r="R678" s="199" t="s">
        <v>11</v>
      </c>
    </row>
    <row r="679" spans="1:18" s="278" customFormat="1" ht="15.75" customHeight="1" x14ac:dyDescent="0.25">
      <c r="A679" s="58">
        <v>2701</v>
      </c>
      <c r="B679" s="154"/>
      <c r="C679" s="154"/>
      <c r="D679" s="154"/>
      <c r="E679" s="154"/>
      <c r="F679" s="154"/>
      <c r="G679" s="154"/>
      <c r="H679" s="154"/>
      <c r="I679" s="154"/>
      <c r="J679" s="154"/>
      <c r="K679" s="144"/>
      <c r="L679" s="237"/>
      <c r="M679" s="129"/>
      <c r="N679" s="239"/>
      <c r="O679" s="198" t="s">
        <v>85</v>
      </c>
      <c r="P679" s="86">
        <f>IF(P678/B665=0,"",P678/B665)</f>
        <v>4.4247787610619468E-2</v>
      </c>
      <c r="Q679" s="112">
        <f>IF(P678/Q678=0,"",P678/Q678)</f>
        <v>0.12195121951219512</v>
      </c>
      <c r="R679" s="200" t="s">
        <v>86</v>
      </c>
    </row>
    <row r="680" spans="1:18" s="278" customFormat="1" ht="15.75" customHeight="1" x14ac:dyDescent="0.25">
      <c r="A680" s="58">
        <v>2702</v>
      </c>
      <c r="B680" s="154"/>
      <c r="C680" s="154"/>
      <c r="D680" s="154"/>
      <c r="E680" s="154"/>
      <c r="F680" s="154"/>
      <c r="G680" s="154"/>
      <c r="H680" s="154"/>
      <c r="I680" s="154"/>
      <c r="J680" s="154"/>
      <c r="K680" s="144"/>
      <c r="L680" s="240"/>
      <c r="M680" s="241"/>
      <c r="N680" s="242"/>
      <c r="O680" s="90"/>
      <c r="P680" s="91"/>
      <c r="Q680" s="91"/>
      <c r="R680" s="113"/>
    </row>
    <row r="681" spans="1:18" ht="18" customHeight="1" x14ac:dyDescent="0.25">
      <c r="A681" s="28"/>
      <c r="B681" s="297" t="s">
        <v>111</v>
      </c>
      <c r="C681" s="297"/>
      <c r="D681" s="297"/>
      <c r="E681" s="297"/>
      <c r="F681" s="297"/>
      <c r="G681" s="297"/>
      <c r="H681" s="297"/>
      <c r="I681" s="297"/>
      <c r="J681" s="297"/>
      <c r="K681" s="93">
        <f>SUM(K665:K677)</f>
        <v>41</v>
      </c>
      <c r="L681" s="94">
        <f>SUM(K671:K673)/B665</f>
        <v>5.3097345132743362E-2</v>
      </c>
      <c r="M681" s="94">
        <f>IF(K681=0,"",K681/B665)</f>
        <v>0.36283185840707965</v>
      </c>
      <c r="N681" s="94">
        <f>IF(K673=0,"",M681-L681)</f>
        <v>0.30973451327433632</v>
      </c>
      <c r="O681" s="3"/>
      <c r="P681" s="29"/>
      <c r="Q681" s="22"/>
      <c r="R681" s="3"/>
    </row>
    <row r="682" spans="1:18" ht="12.75" customHeight="1" x14ac:dyDescent="0.2"/>
    <row r="683" spans="1:18" ht="12.75" customHeight="1" x14ac:dyDescent="0.2"/>
    <row r="684" spans="1:18" ht="26.25" x14ac:dyDescent="0.4">
      <c r="A684" s="231"/>
      <c r="B684" s="298" t="s">
        <v>99</v>
      </c>
      <c r="C684" s="299"/>
      <c r="D684" s="299"/>
      <c r="E684" s="299"/>
      <c r="F684" s="299"/>
      <c r="G684" s="299"/>
      <c r="H684" s="299"/>
      <c r="I684" s="299"/>
      <c r="J684" s="299"/>
      <c r="K684" s="256" t="s">
        <v>120</v>
      </c>
      <c r="L684" s="57"/>
      <c r="M684" s="57"/>
      <c r="N684" s="29"/>
      <c r="O684" s="3"/>
      <c r="P684" s="29"/>
      <c r="Q684" s="29"/>
      <c r="R684" s="29"/>
    </row>
    <row r="685" spans="1:18" ht="20.25" x14ac:dyDescent="0.2">
      <c r="A685" s="319" t="s">
        <v>10</v>
      </c>
      <c r="B685" s="301" t="s">
        <v>100</v>
      </c>
      <c r="C685" s="302"/>
      <c r="D685" s="302"/>
      <c r="E685" s="302"/>
      <c r="F685" s="302"/>
      <c r="G685" s="302"/>
      <c r="H685" s="302"/>
      <c r="I685" s="302"/>
      <c r="J685" s="303"/>
      <c r="K685" s="304" t="s">
        <v>11</v>
      </c>
      <c r="L685" s="296" t="s">
        <v>3</v>
      </c>
      <c r="M685" s="296" t="s">
        <v>4</v>
      </c>
      <c r="N685" s="306" t="s">
        <v>5</v>
      </c>
      <c r="O685" s="296" t="s">
        <v>6</v>
      </c>
      <c r="P685" s="294" t="s">
        <v>7</v>
      </c>
      <c r="Q685" s="294" t="s">
        <v>8</v>
      </c>
      <c r="R685" s="296" t="s">
        <v>101</v>
      </c>
    </row>
    <row r="686" spans="1:18" ht="15.75" x14ac:dyDescent="0.25">
      <c r="A686" s="320"/>
      <c r="B686" s="58" t="s">
        <v>102</v>
      </c>
      <c r="C686" s="58" t="s">
        <v>103</v>
      </c>
      <c r="D686" s="58" t="s">
        <v>104</v>
      </c>
      <c r="E686" s="58" t="s">
        <v>105</v>
      </c>
      <c r="F686" s="58" t="s">
        <v>106</v>
      </c>
      <c r="G686" s="58" t="s">
        <v>107</v>
      </c>
      <c r="H686" s="58" t="s">
        <v>108</v>
      </c>
      <c r="I686" s="58" t="s">
        <v>109</v>
      </c>
      <c r="J686" s="58" t="s">
        <v>110</v>
      </c>
      <c r="K686" s="305"/>
      <c r="L686" s="295"/>
      <c r="M686" s="295"/>
      <c r="N686" s="295"/>
      <c r="O686" s="295"/>
      <c r="P686" s="295"/>
      <c r="Q686" s="295"/>
      <c r="R686" s="295"/>
    </row>
    <row r="687" spans="1:18" s="278" customFormat="1" ht="15.75" customHeight="1" x14ac:dyDescent="0.25">
      <c r="A687" s="58">
        <v>2002</v>
      </c>
      <c r="B687" s="154">
        <v>104</v>
      </c>
      <c r="C687" s="154"/>
      <c r="D687" s="154"/>
      <c r="E687" s="154"/>
      <c r="F687" s="154"/>
      <c r="G687" s="154"/>
      <c r="H687" s="154"/>
      <c r="I687" s="154"/>
      <c r="J687" s="154"/>
      <c r="K687" s="144"/>
      <c r="L687" s="234"/>
      <c r="M687" s="235"/>
      <c r="N687" s="236"/>
      <c r="O687" s="243"/>
      <c r="P687" s="63">
        <f>B687</f>
        <v>104</v>
      </c>
      <c r="Q687" s="244"/>
      <c r="R687" s="243"/>
    </row>
    <row r="688" spans="1:18" s="278" customFormat="1" ht="15.75" customHeight="1" x14ac:dyDescent="0.25">
      <c r="A688" s="58">
        <v>2101</v>
      </c>
      <c r="B688" s="154"/>
      <c r="C688" s="154">
        <v>97</v>
      </c>
      <c r="D688" s="154"/>
      <c r="E688" s="154"/>
      <c r="F688" s="154"/>
      <c r="G688" s="154"/>
      <c r="H688" s="154"/>
      <c r="I688" s="154"/>
      <c r="J688" s="154"/>
      <c r="K688" s="144"/>
      <c r="L688" s="237"/>
      <c r="M688" s="129"/>
      <c r="N688" s="238"/>
      <c r="O688" s="67">
        <f>IF(C688=0,"",C688/B687)</f>
        <v>0.93269230769230771</v>
      </c>
      <c r="P688" s="68">
        <v>98</v>
      </c>
      <c r="Q688" s="245">
        <f t="shared" ref="Q688:Q695" si="61">IF(P688=0,"",P688/P687)</f>
        <v>0.94230769230769229</v>
      </c>
      <c r="R688" s="245">
        <f t="shared" ref="R688:R695" si="62">IF(P688=0,"",100%-Q688)</f>
        <v>5.7692307692307709E-2</v>
      </c>
    </row>
    <row r="689" spans="1:19" s="278" customFormat="1" ht="15.75" customHeight="1" x14ac:dyDescent="0.25">
      <c r="A689" s="58">
        <v>2102</v>
      </c>
      <c r="B689" s="154"/>
      <c r="C689" s="154"/>
      <c r="D689" s="154">
        <v>85</v>
      </c>
      <c r="E689" s="154"/>
      <c r="F689" s="154"/>
      <c r="G689" s="154"/>
      <c r="H689" s="154"/>
      <c r="I689" s="154"/>
      <c r="J689" s="154"/>
      <c r="K689" s="144"/>
      <c r="L689" s="237"/>
      <c r="M689" s="129"/>
      <c r="N689" s="238"/>
      <c r="O689" s="67">
        <f>IF(D689=0,"",D689/C688)</f>
        <v>0.87628865979381443</v>
      </c>
      <c r="P689" s="68">
        <v>89</v>
      </c>
      <c r="Q689" s="245">
        <f t="shared" si="61"/>
        <v>0.90816326530612246</v>
      </c>
      <c r="R689" s="245">
        <f t="shared" si="62"/>
        <v>9.1836734693877542E-2</v>
      </c>
      <c r="S689" s="8">
        <f>P689/P687</f>
        <v>0.85576923076923073</v>
      </c>
    </row>
    <row r="690" spans="1:19" s="278" customFormat="1" ht="15.75" customHeight="1" x14ac:dyDescent="0.25">
      <c r="A690" s="58">
        <v>2201</v>
      </c>
      <c r="B690" s="154"/>
      <c r="C690" s="154"/>
      <c r="D690" s="154"/>
      <c r="E690" s="154">
        <v>73</v>
      </c>
      <c r="F690" s="154"/>
      <c r="G690" s="154"/>
      <c r="H690" s="154"/>
      <c r="I690" s="154"/>
      <c r="J690" s="154"/>
      <c r="K690" s="144"/>
      <c r="L690" s="237"/>
      <c r="M690" s="129"/>
      <c r="N690" s="238"/>
      <c r="O690" s="67">
        <f>IF(E690=0,"",E690/D689)</f>
        <v>0.85882352941176465</v>
      </c>
      <c r="P690" s="68">
        <v>82</v>
      </c>
      <c r="Q690" s="245">
        <f t="shared" si="61"/>
        <v>0.9213483146067416</v>
      </c>
      <c r="R690" s="245">
        <f t="shared" si="62"/>
        <v>7.8651685393258397E-2</v>
      </c>
    </row>
    <row r="691" spans="1:19" s="278" customFormat="1" ht="15.75" customHeight="1" x14ac:dyDescent="0.25">
      <c r="A691" s="58">
        <v>2202</v>
      </c>
      <c r="B691" s="154"/>
      <c r="C691" s="154"/>
      <c r="D691" s="154"/>
      <c r="E691" s="154"/>
      <c r="F691" s="154">
        <v>67</v>
      </c>
      <c r="G691" s="154"/>
      <c r="H691" s="154"/>
      <c r="I691" s="154"/>
      <c r="J691" s="154"/>
      <c r="K691" s="144"/>
      <c r="L691" s="237"/>
      <c r="M691" s="129"/>
      <c r="N691" s="238"/>
      <c r="O691" s="67">
        <f>IF(F691=0,"",F691/E690)</f>
        <v>0.9178082191780822</v>
      </c>
      <c r="P691" s="68">
        <v>79</v>
      </c>
      <c r="Q691" s="245">
        <f t="shared" si="61"/>
        <v>0.96341463414634143</v>
      </c>
      <c r="R691" s="245">
        <f t="shared" si="62"/>
        <v>3.6585365853658569E-2</v>
      </c>
    </row>
    <row r="692" spans="1:19" s="278" customFormat="1" ht="15.75" customHeight="1" x14ac:dyDescent="0.25">
      <c r="A692" s="58">
        <v>2301</v>
      </c>
      <c r="B692" s="154"/>
      <c r="C692" s="154"/>
      <c r="D692" s="154"/>
      <c r="E692" s="154"/>
      <c r="F692" s="154"/>
      <c r="G692" s="154">
        <v>67</v>
      </c>
      <c r="H692" s="154"/>
      <c r="I692" s="154"/>
      <c r="J692" s="154"/>
      <c r="K692" s="144"/>
      <c r="L692" s="237"/>
      <c r="M692" s="129"/>
      <c r="N692" s="238"/>
      <c r="O692" s="67">
        <f>IF(G692=0,"",G692/F691)</f>
        <v>1</v>
      </c>
      <c r="P692" s="68">
        <v>79</v>
      </c>
      <c r="Q692" s="245">
        <f t="shared" si="61"/>
        <v>1</v>
      </c>
      <c r="R692" s="245">
        <f t="shared" si="62"/>
        <v>0</v>
      </c>
    </row>
    <row r="693" spans="1:19" s="278" customFormat="1" ht="15.75" customHeight="1" x14ac:dyDescent="0.25">
      <c r="A693" s="58">
        <v>2302</v>
      </c>
      <c r="B693" s="154"/>
      <c r="C693" s="154"/>
      <c r="D693" s="154"/>
      <c r="E693" s="154"/>
      <c r="F693" s="154"/>
      <c r="G693" s="154"/>
      <c r="H693" s="154">
        <v>62</v>
      </c>
      <c r="I693" s="154"/>
      <c r="J693" s="154"/>
      <c r="K693" s="144"/>
      <c r="L693" s="237"/>
      <c r="M693" s="129"/>
      <c r="N693" s="238"/>
      <c r="O693" s="67">
        <f>IF(H693=0,"",H693/G692)</f>
        <v>0.92537313432835822</v>
      </c>
      <c r="P693" s="68">
        <v>77</v>
      </c>
      <c r="Q693" s="245">
        <f t="shared" si="61"/>
        <v>0.97468354430379744</v>
      </c>
      <c r="R693" s="245">
        <f t="shared" si="62"/>
        <v>2.5316455696202556E-2</v>
      </c>
    </row>
    <row r="694" spans="1:19" s="278" customFormat="1" ht="15.75" customHeight="1" x14ac:dyDescent="0.25">
      <c r="A694" s="58">
        <v>2401</v>
      </c>
      <c r="B694" s="154"/>
      <c r="C694" s="154"/>
      <c r="D694" s="154"/>
      <c r="E694" s="154"/>
      <c r="F694" s="154"/>
      <c r="G694" s="154"/>
      <c r="H694" s="154"/>
      <c r="I694" s="154">
        <v>50</v>
      </c>
      <c r="J694" s="154"/>
      <c r="K694" s="144"/>
      <c r="L694" s="237"/>
      <c r="M694" s="129"/>
      <c r="N694" s="238"/>
      <c r="O694" s="67">
        <f>IF(I694=0,"",I694/H693)</f>
        <v>0.80645161290322576</v>
      </c>
      <c r="P694" s="68">
        <v>74</v>
      </c>
      <c r="Q694" s="245">
        <f t="shared" si="61"/>
        <v>0.96103896103896103</v>
      </c>
      <c r="R694" s="245">
        <f t="shared" si="62"/>
        <v>3.8961038961038974E-2</v>
      </c>
    </row>
    <row r="695" spans="1:19" s="278" customFormat="1" ht="15.75" customHeight="1" x14ac:dyDescent="0.25">
      <c r="A695" s="58">
        <v>2402</v>
      </c>
      <c r="B695" s="154"/>
      <c r="C695" s="154"/>
      <c r="D695" s="154"/>
      <c r="E695" s="154"/>
      <c r="F695" s="154"/>
      <c r="G695" s="154"/>
      <c r="H695" s="154"/>
      <c r="I695" s="154"/>
      <c r="J695" s="154">
        <v>47</v>
      </c>
      <c r="K695" s="144">
        <v>35</v>
      </c>
      <c r="L695" s="237"/>
      <c r="M695" s="129"/>
      <c r="N695" s="238"/>
      <c r="O695" s="71">
        <f>IF(J695=0,"",J695/I694)</f>
        <v>0.94</v>
      </c>
      <c r="P695" s="68">
        <v>71</v>
      </c>
      <c r="Q695" s="71">
        <f t="shared" si="61"/>
        <v>0.95945945945945943</v>
      </c>
      <c r="R695" s="71">
        <f t="shared" si="62"/>
        <v>4.0540540540540571E-2</v>
      </c>
    </row>
    <row r="696" spans="1:19" s="278" customFormat="1" ht="15.75" customHeight="1" x14ac:dyDescent="0.25">
      <c r="A696" s="58">
        <v>2501</v>
      </c>
      <c r="B696" s="154"/>
      <c r="C696" s="154"/>
      <c r="D696" s="154"/>
      <c r="E696" s="154"/>
      <c r="F696" s="154"/>
      <c r="G696" s="154"/>
      <c r="H696" s="154"/>
      <c r="I696" s="154"/>
      <c r="J696" s="154">
        <v>29</v>
      </c>
      <c r="K696" s="144">
        <v>18</v>
      </c>
      <c r="L696" s="237"/>
      <c r="M696" s="129"/>
      <c r="N696" s="239"/>
      <c r="O696" s="129"/>
      <c r="P696" s="68">
        <v>34</v>
      </c>
      <c r="Q696" s="129"/>
      <c r="R696" s="246"/>
    </row>
    <row r="697" spans="1:19" s="278" customFormat="1" ht="15.75" customHeight="1" x14ac:dyDescent="0.25">
      <c r="A697" s="58">
        <v>2502</v>
      </c>
      <c r="B697" s="154"/>
      <c r="C697" s="154"/>
      <c r="D697" s="154"/>
      <c r="E697" s="154"/>
      <c r="F697" s="154"/>
      <c r="G697" s="154"/>
      <c r="H697" s="154"/>
      <c r="I697" s="154"/>
      <c r="J697" s="154">
        <v>13</v>
      </c>
      <c r="K697" s="144">
        <v>10</v>
      </c>
      <c r="L697" s="237"/>
      <c r="M697" s="129"/>
      <c r="N697" s="239"/>
      <c r="O697" s="247"/>
      <c r="P697" s="109">
        <v>16</v>
      </c>
      <c r="Q697" s="248"/>
      <c r="R697" s="247"/>
    </row>
    <row r="698" spans="1:19" s="278" customFormat="1" ht="15.75" customHeight="1" x14ac:dyDescent="0.25">
      <c r="A698" s="58">
        <v>2601</v>
      </c>
      <c r="B698" s="154"/>
      <c r="C698" s="154"/>
      <c r="D698" s="154"/>
      <c r="E698" s="154"/>
      <c r="F698" s="154"/>
      <c r="G698" s="154"/>
      <c r="H698" s="154"/>
      <c r="I698" s="154"/>
      <c r="J698" s="154"/>
      <c r="K698" s="144"/>
      <c r="L698" s="237"/>
      <c r="M698" s="129"/>
      <c r="N698" s="239"/>
      <c r="O698" s="247"/>
      <c r="P698" s="109"/>
      <c r="Q698" s="248"/>
      <c r="R698" s="247"/>
    </row>
    <row r="699" spans="1:19" s="278" customFormat="1" ht="15.75" customHeight="1" x14ac:dyDescent="0.25">
      <c r="A699" s="58">
        <v>2602</v>
      </c>
      <c r="B699" s="154"/>
      <c r="C699" s="154"/>
      <c r="D699" s="154"/>
      <c r="E699" s="154"/>
      <c r="F699" s="154"/>
      <c r="G699" s="154"/>
      <c r="H699" s="154"/>
      <c r="I699" s="154"/>
      <c r="J699" s="154"/>
      <c r="K699" s="144"/>
      <c r="L699" s="237"/>
      <c r="M699" s="129"/>
      <c r="N699" s="239"/>
      <c r="O699" s="129"/>
      <c r="P699" s="239"/>
      <c r="Q699" s="124"/>
      <c r="R699" s="247"/>
    </row>
    <row r="700" spans="1:19" s="278" customFormat="1" ht="15.75" customHeight="1" x14ac:dyDescent="0.25">
      <c r="A700" s="58">
        <v>2701</v>
      </c>
      <c r="B700" s="154"/>
      <c r="C700" s="154"/>
      <c r="D700" s="154"/>
      <c r="E700" s="154"/>
      <c r="F700" s="154"/>
      <c r="G700" s="154"/>
      <c r="H700" s="154"/>
      <c r="I700" s="154"/>
      <c r="J700" s="154"/>
      <c r="K700" s="144"/>
      <c r="L700" s="237"/>
      <c r="M700" s="129"/>
      <c r="N700" s="239"/>
      <c r="O700" s="197" t="s">
        <v>83</v>
      </c>
      <c r="P700" s="82">
        <v>4</v>
      </c>
      <c r="Q700" s="111">
        <f>K703</f>
        <v>63</v>
      </c>
      <c r="R700" s="199" t="s">
        <v>11</v>
      </c>
    </row>
    <row r="701" spans="1:19" s="278" customFormat="1" ht="15.75" customHeight="1" x14ac:dyDescent="0.25">
      <c r="A701" s="58">
        <v>2702</v>
      </c>
      <c r="B701" s="154"/>
      <c r="C701" s="154"/>
      <c r="D701" s="154"/>
      <c r="E701" s="154"/>
      <c r="F701" s="154"/>
      <c r="G701" s="154"/>
      <c r="H701" s="154"/>
      <c r="I701" s="154"/>
      <c r="J701" s="154"/>
      <c r="K701" s="144"/>
      <c r="L701" s="237"/>
      <c r="M701" s="129"/>
      <c r="N701" s="239"/>
      <c r="O701" s="198" t="s">
        <v>85</v>
      </c>
      <c r="P701" s="86">
        <f>IF(P700/B687=0,"",P700/B687)</f>
        <v>3.8461538461538464E-2</v>
      </c>
      <c r="Q701" s="112">
        <f>IF(P700/Q700=0,"",P700/Q700)</f>
        <v>6.3492063492063489E-2</v>
      </c>
      <c r="R701" s="200" t="s">
        <v>86</v>
      </c>
    </row>
    <row r="702" spans="1:19" s="278" customFormat="1" ht="15.75" x14ac:dyDescent="0.25">
      <c r="A702" s="58">
        <v>2801</v>
      </c>
      <c r="B702" s="154"/>
      <c r="C702" s="154"/>
      <c r="D702" s="154"/>
      <c r="E702" s="154"/>
      <c r="F702" s="154"/>
      <c r="G702" s="154"/>
      <c r="H702" s="154"/>
      <c r="I702" s="154"/>
      <c r="J702" s="154"/>
      <c r="K702" s="144"/>
      <c r="L702" s="240"/>
      <c r="M702" s="241"/>
      <c r="N702" s="242"/>
      <c r="O702" s="90"/>
      <c r="P702" s="91"/>
      <c r="Q702" s="91"/>
      <c r="R702" s="113"/>
    </row>
    <row r="703" spans="1:19" ht="18" customHeight="1" x14ac:dyDescent="0.25">
      <c r="A703" s="28"/>
      <c r="B703" s="297" t="s">
        <v>111</v>
      </c>
      <c r="C703" s="297"/>
      <c r="D703" s="297"/>
      <c r="E703" s="297"/>
      <c r="F703" s="297"/>
      <c r="G703" s="297"/>
      <c r="H703" s="297"/>
      <c r="I703" s="297"/>
      <c r="J703" s="297"/>
      <c r="K703" s="93">
        <f>SUM(K687:K699)</f>
        <v>63</v>
      </c>
      <c r="L703" s="94">
        <f>IF(K695=0,"",K695/B687)</f>
        <v>0.33653846153846156</v>
      </c>
      <c r="M703" s="94">
        <f>IF(K703=0,"",K703/B687)</f>
        <v>0.60576923076923073</v>
      </c>
      <c r="N703" s="94">
        <f>IF(K695=0,"",M703-L703)</f>
        <v>0.26923076923076916</v>
      </c>
      <c r="O703" s="3"/>
      <c r="P703" s="29"/>
      <c r="Q703" s="22"/>
      <c r="R703" s="3"/>
    </row>
    <row r="704" spans="1:19" ht="12.75" customHeight="1" x14ac:dyDescent="0.2"/>
    <row r="705" spans="1:19" ht="12.75" customHeight="1" x14ac:dyDescent="0.2"/>
    <row r="706" spans="1:19" ht="26.25" x14ac:dyDescent="0.4">
      <c r="A706" s="231"/>
      <c r="B706" s="298" t="s">
        <v>99</v>
      </c>
      <c r="C706" s="299"/>
      <c r="D706" s="299"/>
      <c r="E706" s="299"/>
      <c r="F706" s="299"/>
      <c r="G706" s="299"/>
      <c r="H706" s="299"/>
      <c r="I706" s="299"/>
      <c r="J706" s="299"/>
      <c r="K706" s="256" t="s">
        <v>121</v>
      </c>
      <c r="L706" s="57"/>
      <c r="M706" s="57"/>
      <c r="N706" s="29"/>
      <c r="O706" s="3"/>
      <c r="P706" s="29"/>
      <c r="Q706" s="29"/>
      <c r="R706" s="29"/>
    </row>
    <row r="707" spans="1:19" ht="20.25" x14ac:dyDescent="0.2">
      <c r="A707" s="319" t="s">
        <v>10</v>
      </c>
      <c r="B707" s="301" t="s">
        <v>100</v>
      </c>
      <c r="C707" s="302"/>
      <c r="D707" s="302"/>
      <c r="E707" s="302"/>
      <c r="F707" s="302"/>
      <c r="G707" s="302"/>
      <c r="H707" s="302"/>
      <c r="I707" s="302"/>
      <c r="J707" s="303"/>
      <c r="K707" s="304" t="s">
        <v>11</v>
      </c>
      <c r="L707" s="296" t="s">
        <v>3</v>
      </c>
      <c r="M707" s="296" t="s">
        <v>4</v>
      </c>
      <c r="N707" s="306" t="s">
        <v>5</v>
      </c>
      <c r="O707" s="296" t="s">
        <v>6</v>
      </c>
      <c r="P707" s="294" t="s">
        <v>7</v>
      </c>
      <c r="Q707" s="294" t="s">
        <v>8</v>
      </c>
      <c r="R707" s="296" t="s">
        <v>101</v>
      </c>
    </row>
    <row r="708" spans="1:19" ht="15.75" x14ac:dyDescent="0.25">
      <c r="A708" s="320"/>
      <c r="B708" s="58" t="s">
        <v>102</v>
      </c>
      <c r="C708" s="58" t="s">
        <v>103</v>
      </c>
      <c r="D708" s="58" t="s">
        <v>104</v>
      </c>
      <c r="E708" s="58" t="s">
        <v>105</v>
      </c>
      <c r="F708" s="58" t="s">
        <v>106</v>
      </c>
      <c r="G708" s="58" t="s">
        <v>107</v>
      </c>
      <c r="H708" s="58" t="s">
        <v>108</v>
      </c>
      <c r="I708" s="58" t="s">
        <v>109</v>
      </c>
      <c r="J708" s="58" t="s">
        <v>110</v>
      </c>
      <c r="K708" s="305"/>
      <c r="L708" s="295"/>
      <c r="M708" s="295"/>
      <c r="N708" s="295"/>
      <c r="O708" s="295"/>
      <c r="P708" s="295"/>
      <c r="Q708" s="295"/>
      <c r="R708" s="295"/>
    </row>
    <row r="709" spans="1:19" s="278" customFormat="1" ht="15.75" customHeight="1" x14ac:dyDescent="0.25">
      <c r="A709" s="58">
        <v>2101</v>
      </c>
      <c r="B709" s="154">
        <v>114</v>
      </c>
      <c r="C709" s="154"/>
      <c r="D709" s="154"/>
      <c r="E709" s="154"/>
      <c r="F709" s="154"/>
      <c r="G709" s="154"/>
      <c r="H709" s="154"/>
      <c r="I709" s="154"/>
      <c r="J709" s="154"/>
      <c r="K709" s="144"/>
      <c r="L709" s="234"/>
      <c r="M709" s="235"/>
      <c r="N709" s="236"/>
      <c r="O709" s="243"/>
      <c r="P709" s="63">
        <f>B709</f>
        <v>114</v>
      </c>
      <c r="Q709" s="244"/>
      <c r="R709" s="243"/>
    </row>
    <row r="710" spans="1:19" s="278" customFormat="1" ht="15.75" customHeight="1" x14ac:dyDescent="0.25">
      <c r="A710" s="58">
        <v>2102</v>
      </c>
      <c r="B710" s="154"/>
      <c r="C710" s="154">
        <v>91</v>
      </c>
      <c r="D710" s="154"/>
      <c r="E710" s="154"/>
      <c r="F710" s="154"/>
      <c r="G710" s="154"/>
      <c r="H710" s="154"/>
      <c r="I710" s="154"/>
      <c r="J710" s="154"/>
      <c r="K710" s="144"/>
      <c r="L710" s="237"/>
      <c r="M710" s="129"/>
      <c r="N710" s="238"/>
      <c r="O710" s="67">
        <f>IF(C710=0,"",C710/B709)</f>
        <v>0.79824561403508776</v>
      </c>
      <c r="P710" s="68">
        <v>93</v>
      </c>
      <c r="Q710" s="245">
        <f t="shared" ref="Q710:Q717" si="63">IF(P710=0,"",P710/P709)</f>
        <v>0.81578947368421051</v>
      </c>
      <c r="R710" s="245">
        <f t="shared" ref="R710:R717" si="64">IF(P710=0,"",100%-Q710)</f>
        <v>0.18421052631578949</v>
      </c>
    </row>
    <row r="711" spans="1:19" s="278" customFormat="1" ht="15.75" customHeight="1" x14ac:dyDescent="0.25">
      <c r="A711" s="58">
        <v>2201</v>
      </c>
      <c r="B711" s="154"/>
      <c r="C711" s="154"/>
      <c r="D711" s="154">
        <v>75</v>
      </c>
      <c r="E711" s="154"/>
      <c r="F711" s="154"/>
      <c r="G711" s="154"/>
      <c r="H711" s="154"/>
      <c r="I711" s="154"/>
      <c r="J711" s="154"/>
      <c r="K711" s="144"/>
      <c r="L711" s="237"/>
      <c r="M711" s="129"/>
      <c r="N711" s="238"/>
      <c r="O711" s="67">
        <f>IF(D711=0,"",D711/C710)</f>
        <v>0.82417582417582413</v>
      </c>
      <c r="P711" s="68">
        <v>85</v>
      </c>
      <c r="Q711" s="245">
        <f t="shared" si="63"/>
        <v>0.91397849462365588</v>
      </c>
      <c r="R711" s="245">
        <f t="shared" si="64"/>
        <v>8.6021505376344121E-2</v>
      </c>
      <c r="S711" s="8">
        <f>P711/P709</f>
        <v>0.74561403508771928</v>
      </c>
    </row>
    <row r="712" spans="1:19" s="278" customFormat="1" ht="15.75" customHeight="1" x14ac:dyDescent="0.25">
      <c r="A712" s="58">
        <v>2202</v>
      </c>
      <c r="B712" s="154"/>
      <c r="C712" s="154"/>
      <c r="D712" s="154"/>
      <c r="E712" s="154">
        <v>52</v>
      </c>
      <c r="F712" s="154"/>
      <c r="G712" s="154"/>
      <c r="H712" s="154"/>
      <c r="I712" s="154"/>
      <c r="J712" s="154"/>
      <c r="K712" s="144"/>
      <c r="L712" s="237"/>
      <c r="M712" s="129"/>
      <c r="N712" s="238"/>
      <c r="O712" s="67">
        <f>IF(E712=0,"",E712/D711)</f>
        <v>0.69333333333333336</v>
      </c>
      <c r="P712" s="68">
        <v>79</v>
      </c>
      <c r="Q712" s="245">
        <f t="shared" si="63"/>
        <v>0.92941176470588238</v>
      </c>
      <c r="R712" s="245">
        <f t="shared" si="64"/>
        <v>7.0588235294117618E-2</v>
      </c>
    </row>
    <row r="713" spans="1:19" s="278" customFormat="1" ht="15.75" customHeight="1" x14ac:dyDescent="0.25">
      <c r="A713" s="58">
        <v>2301</v>
      </c>
      <c r="B713" s="154"/>
      <c r="C713" s="154"/>
      <c r="D713" s="154"/>
      <c r="E713" s="154"/>
      <c r="F713" s="154">
        <v>41</v>
      </c>
      <c r="G713" s="154"/>
      <c r="H713" s="154"/>
      <c r="I713" s="154"/>
      <c r="J713" s="154"/>
      <c r="K713" s="144"/>
      <c r="L713" s="237"/>
      <c r="M713" s="129"/>
      <c r="N713" s="238"/>
      <c r="O713" s="67">
        <f>IF(F713=0,"",F713/E712)</f>
        <v>0.78846153846153844</v>
      </c>
      <c r="P713" s="68">
        <v>72</v>
      </c>
      <c r="Q713" s="245">
        <f t="shared" si="63"/>
        <v>0.91139240506329111</v>
      </c>
      <c r="R713" s="245">
        <f t="shared" si="64"/>
        <v>8.8607594936708889E-2</v>
      </c>
    </row>
    <row r="714" spans="1:19" s="278" customFormat="1" ht="15.75" customHeight="1" x14ac:dyDescent="0.25">
      <c r="A714" s="58">
        <v>2302</v>
      </c>
      <c r="B714" s="154"/>
      <c r="C714" s="154"/>
      <c r="D714" s="154"/>
      <c r="E714" s="154"/>
      <c r="F714" s="154"/>
      <c r="G714" s="154">
        <v>32</v>
      </c>
      <c r="H714" s="154"/>
      <c r="I714" s="154"/>
      <c r="J714" s="154"/>
      <c r="K714" s="144"/>
      <c r="L714" s="237"/>
      <c r="M714" s="129"/>
      <c r="N714" s="238"/>
      <c r="O714" s="67">
        <f>IF(G714=0,"",G714/F713)</f>
        <v>0.78048780487804881</v>
      </c>
      <c r="P714" s="68">
        <v>69</v>
      </c>
      <c r="Q714" s="245">
        <f t="shared" si="63"/>
        <v>0.95833333333333337</v>
      </c>
      <c r="R714" s="245">
        <f t="shared" si="64"/>
        <v>4.166666666666663E-2</v>
      </c>
    </row>
    <row r="715" spans="1:19" s="278" customFormat="1" ht="15.75" customHeight="1" x14ac:dyDescent="0.25">
      <c r="A715" s="58">
        <v>2401</v>
      </c>
      <c r="B715" s="154"/>
      <c r="C715" s="154"/>
      <c r="D715" s="154"/>
      <c r="E715" s="154"/>
      <c r="F715" s="154"/>
      <c r="G715" s="154"/>
      <c r="H715" s="154">
        <v>29</v>
      </c>
      <c r="I715" s="154"/>
      <c r="J715" s="154"/>
      <c r="K715" s="144"/>
      <c r="L715" s="237"/>
      <c r="M715" s="129"/>
      <c r="N715" s="238"/>
      <c r="O715" s="67">
        <f>IF(H715=0,"",H715/G714)</f>
        <v>0.90625</v>
      </c>
      <c r="P715" s="68">
        <v>63</v>
      </c>
      <c r="Q715" s="245">
        <f t="shared" si="63"/>
        <v>0.91304347826086951</v>
      </c>
      <c r="R715" s="245">
        <f t="shared" si="64"/>
        <v>8.6956521739130488E-2</v>
      </c>
    </row>
    <row r="716" spans="1:19" s="278" customFormat="1" ht="15.75" customHeight="1" x14ac:dyDescent="0.25">
      <c r="A716" s="58">
        <v>2402</v>
      </c>
      <c r="B716" s="154"/>
      <c r="C716" s="154"/>
      <c r="D716" s="154"/>
      <c r="E716" s="154"/>
      <c r="F716" s="154"/>
      <c r="G716" s="154"/>
      <c r="H716" s="154"/>
      <c r="I716" s="154">
        <v>18</v>
      </c>
      <c r="J716" s="154"/>
      <c r="K716" s="144">
        <v>1</v>
      </c>
      <c r="L716" s="237"/>
      <c r="M716" s="129"/>
      <c r="N716" s="238"/>
      <c r="O716" s="67">
        <f>IF(I716=0,"",I716/H715)</f>
        <v>0.62068965517241381</v>
      </c>
      <c r="P716" s="68">
        <v>60</v>
      </c>
      <c r="Q716" s="245">
        <f t="shared" si="63"/>
        <v>0.95238095238095233</v>
      </c>
      <c r="R716" s="245">
        <f t="shared" si="64"/>
        <v>4.7619047619047672E-2</v>
      </c>
    </row>
    <row r="717" spans="1:19" s="278" customFormat="1" ht="15.75" customHeight="1" x14ac:dyDescent="0.25">
      <c r="A717" s="58">
        <v>2501</v>
      </c>
      <c r="B717" s="154"/>
      <c r="C717" s="154"/>
      <c r="D717" s="154"/>
      <c r="E717" s="154"/>
      <c r="F717" s="154"/>
      <c r="G717" s="154"/>
      <c r="H717" s="154"/>
      <c r="I717" s="154"/>
      <c r="J717" s="180">
        <v>18</v>
      </c>
      <c r="K717" s="144">
        <v>6</v>
      </c>
      <c r="L717" s="237"/>
      <c r="M717" s="129"/>
      <c r="N717" s="238"/>
      <c r="O717" s="289">
        <f>IF(J717=0,"",J717/I716)</f>
        <v>1</v>
      </c>
      <c r="P717" s="68">
        <v>53</v>
      </c>
      <c r="Q717" s="71">
        <f t="shared" si="63"/>
        <v>0.8833333333333333</v>
      </c>
      <c r="R717" s="71">
        <f t="shared" si="64"/>
        <v>0.1166666666666667</v>
      </c>
    </row>
    <row r="718" spans="1:19" s="278" customFormat="1" ht="15.75" customHeight="1" x14ac:dyDescent="0.25">
      <c r="A718" s="58">
        <v>2502</v>
      </c>
      <c r="B718" s="154"/>
      <c r="C718" s="154"/>
      <c r="D718" s="154"/>
      <c r="E718" s="154"/>
      <c r="F718" s="154"/>
      <c r="G718" s="154"/>
      <c r="H718" s="154"/>
      <c r="I718" s="154"/>
      <c r="J718" s="154">
        <v>34</v>
      </c>
      <c r="K718" s="144">
        <v>18</v>
      </c>
      <c r="L718" s="237"/>
      <c r="M718" s="129"/>
      <c r="N718" s="239"/>
      <c r="O718" s="129"/>
      <c r="P718" s="68">
        <v>45</v>
      </c>
      <c r="Q718" s="129"/>
      <c r="R718" s="246"/>
    </row>
    <row r="719" spans="1:19" s="278" customFormat="1" ht="15.75" customHeight="1" x14ac:dyDescent="0.25">
      <c r="A719" s="58">
        <v>2601</v>
      </c>
      <c r="B719" s="154"/>
      <c r="C719" s="154"/>
      <c r="D719" s="154"/>
      <c r="E719" s="154"/>
      <c r="F719" s="154"/>
      <c r="G719" s="154"/>
      <c r="H719" s="154"/>
      <c r="I719" s="154"/>
      <c r="J719" s="154"/>
      <c r="K719" s="144"/>
      <c r="L719" s="237"/>
      <c r="M719" s="129"/>
      <c r="N719" s="239"/>
      <c r="O719" s="247"/>
      <c r="P719" s="109"/>
      <c r="Q719" s="248"/>
      <c r="R719" s="247"/>
    </row>
    <row r="720" spans="1:19" s="278" customFormat="1" ht="15.75" customHeight="1" x14ac:dyDescent="0.25">
      <c r="A720" s="58">
        <v>2602</v>
      </c>
      <c r="B720" s="154"/>
      <c r="C720" s="154"/>
      <c r="D720" s="154"/>
      <c r="E720" s="154"/>
      <c r="F720" s="154"/>
      <c r="G720" s="154"/>
      <c r="H720" s="154"/>
      <c r="I720" s="154"/>
      <c r="J720" s="154"/>
      <c r="K720" s="144"/>
      <c r="L720" s="237"/>
      <c r="M720" s="129"/>
      <c r="N720" s="239"/>
      <c r="O720" s="247"/>
      <c r="P720" s="109"/>
      <c r="Q720" s="248"/>
      <c r="R720" s="247"/>
    </row>
    <row r="721" spans="1:22" s="278" customFormat="1" ht="15.75" customHeight="1" x14ac:dyDescent="0.25">
      <c r="A721" s="58">
        <v>2701</v>
      </c>
      <c r="B721" s="154"/>
      <c r="C721" s="154"/>
      <c r="D721" s="154"/>
      <c r="E721" s="154"/>
      <c r="F721" s="154"/>
      <c r="G721" s="154"/>
      <c r="H721" s="154"/>
      <c r="I721" s="154"/>
      <c r="J721" s="154"/>
      <c r="K721" s="144"/>
      <c r="L721" s="237"/>
      <c r="M721" s="129"/>
      <c r="N721" s="239"/>
      <c r="O721" s="129"/>
      <c r="P721" s="239"/>
      <c r="Q721" s="124"/>
      <c r="R721" s="247"/>
    </row>
    <row r="722" spans="1:22" s="278" customFormat="1" ht="15.75" customHeight="1" x14ac:dyDescent="0.25">
      <c r="A722" s="58">
        <v>2702</v>
      </c>
      <c r="B722" s="154"/>
      <c r="C722" s="154"/>
      <c r="D722" s="154"/>
      <c r="E722" s="154"/>
      <c r="F722" s="154"/>
      <c r="G722" s="154"/>
      <c r="H722" s="154"/>
      <c r="I722" s="154"/>
      <c r="J722" s="154"/>
      <c r="K722" s="144"/>
      <c r="L722" s="237"/>
      <c r="M722" s="129"/>
      <c r="N722" s="239"/>
      <c r="O722" s="197" t="s">
        <v>83</v>
      </c>
      <c r="P722" s="82"/>
      <c r="Q722" s="111">
        <f>IF(SUM(K715:K718)=0,"",SUM(K715:K718))</f>
        <v>25</v>
      </c>
      <c r="R722" s="199" t="s">
        <v>11</v>
      </c>
    </row>
    <row r="723" spans="1:22" s="278" customFormat="1" ht="15.75" customHeight="1" x14ac:dyDescent="0.25">
      <c r="A723" s="58">
        <v>2801</v>
      </c>
      <c r="B723" s="154"/>
      <c r="C723" s="154"/>
      <c r="D723" s="154"/>
      <c r="E723" s="154"/>
      <c r="F723" s="154"/>
      <c r="G723" s="154"/>
      <c r="H723" s="154"/>
      <c r="I723" s="154"/>
      <c r="J723" s="154"/>
      <c r="K723" s="144"/>
      <c r="L723" s="237"/>
      <c r="M723" s="129"/>
      <c r="N723" s="239"/>
      <c r="O723" s="198" t="s">
        <v>85</v>
      </c>
      <c r="P723" s="86" t="str">
        <f>IF(P722/B709=0,"",P722/B709)</f>
        <v/>
      </c>
      <c r="Q723" s="112" t="str">
        <f>IF(P722/Q722=0,"",P722/Q722)</f>
        <v/>
      </c>
      <c r="R723" s="200" t="s">
        <v>86</v>
      </c>
    </row>
    <row r="724" spans="1:22" s="278" customFormat="1" ht="15.75" customHeight="1" x14ac:dyDescent="0.25">
      <c r="A724" s="58">
        <v>2802</v>
      </c>
      <c r="B724" s="154"/>
      <c r="C724" s="154"/>
      <c r="D724" s="154"/>
      <c r="E724" s="154"/>
      <c r="F724" s="154"/>
      <c r="G724" s="154"/>
      <c r="H724" s="154"/>
      <c r="I724" s="154"/>
      <c r="J724" s="154"/>
      <c r="K724" s="144"/>
      <c r="L724" s="240"/>
      <c r="M724" s="241"/>
      <c r="N724" s="242"/>
      <c r="O724" s="90"/>
      <c r="P724" s="91"/>
      <c r="Q724" s="91"/>
      <c r="R724" s="113"/>
    </row>
    <row r="725" spans="1:22" ht="18" customHeight="1" x14ac:dyDescent="0.25">
      <c r="A725" s="28"/>
      <c r="B725" s="297" t="s">
        <v>111</v>
      </c>
      <c r="C725" s="297"/>
      <c r="D725" s="297"/>
      <c r="E725" s="297"/>
      <c r="F725" s="297"/>
      <c r="G725" s="297"/>
      <c r="H725" s="297"/>
      <c r="I725" s="297"/>
      <c r="J725" s="297"/>
      <c r="K725" s="93">
        <f>SUM(K709:K721)</f>
        <v>25</v>
      </c>
      <c r="L725" s="94">
        <f>SUM(K716:K717)/B709</f>
        <v>6.1403508771929821E-2</v>
      </c>
      <c r="M725" s="94">
        <f>IF(K725=0,"",K725/B709)</f>
        <v>0.21929824561403508</v>
      </c>
      <c r="N725" s="94">
        <f>IF(K717=0,"",M725-L725)</f>
        <v>0.15789473684210525</v>
      </c>
      <c r="O725" s="3"/>
      <c r="P725" s="29"/>
      <c r="Q725" s="22"/>
      <c r="R725" s="3"/>
    </row>
    <row r="726" spans="1:22" ht="12.75" customHeight="1" x14ac:dyDescent="0.2">
      <c r="V726" s="169">
        <f>AVERAGE(S711,S733)</f>
        <v>0.74935022742040291</v>
      </c>
    </row>
    <row r="727" spans="1:22" ht="12.75" customHeight="1" x14ac:dyDescent="0.2"/>
    <row r="728" spans="1:22" ht="26.25" x14ac:dyDescent="0.4">
      <c r="A728" s="231"/>
      <c r="B728" s="298" t="s">
        <v>99</v>
      </c>
      <c r="C728" s="299"/>
      <c r="D728" s="299"/>
      <c r="E728" s="299"/>
      <c r="F728" s="299"/>
      <c r="G728" s="299"/>
      <c r="H728" s="299"/>
      <c r="I728" s="299"/>
      <c r="J728" s="299"/>
      <c r="K728" s="256" t="s">
        <v>122</v>
      </c>
      <c r="L728" s="57"/>
      <c r="M728" s="57"/>
      <c r="N728" s="29"/>
      <c r="O728" s="3"/>
      <c r="P728" s="29"/>
      <c r="Q728" s="29"/>
      <c r="R728" s="29"/>
      <c r="S728" s="120"/>
    </row>
    <row r="729" spans="1:22" s="278" customFormat="1" ht="20.25" x14ac:dyDescent="0.2">
      <c r="A729" s="319" t="s">
        <v>10</v>
      </c>
      <c r="B729" s="301" t="s">
        <v>100</v>
      </c>
      <c r="C729" s="302"/>
      <c r="D729" s="302"/>
      <c r="E729" s="302"/>
      <c r="F729" s="302"/>
      <c r="G729" s="302"/>
      <c r="H729" s="302"/>
      <c r="I729" s="302"/>
      <c r="J729" s="303"/>
      <c r="K729" s="304" t="s">
        <v>11</v>
      </c>
      <c r="L729" s="296" t="s">
        <v>3</v>
      </c>
      <c r="M729" s="296" t="s">
        <v>4</v>
      </c>
      <c r="N729" s="306" t="s">
        <v>5</v>
      </c>
      <c r="O729" s="296" t="s">
        <v>6</v>
      </c>
      <c r="P729" s="294" t="s">
        <v>7</v>
      </c>
      <c r="Q729" s="294" t="s">
        <v>8</v>
      </c>
      <c r="R729" s="296" t="s">
        <v>101</v>
      </c>
      <c r="S729" s="120"/>
    </row>
    <row r="730" spans="1:22" s="278" customFormat="1" ht="15.75" x14ac:dyDescent="0.25">
      <c r="A730" s="320"/>
      <c r="B730" s="58" t="s">
        <v>102</v>
      </c>
      <c r="C730" s="58" t="s">
        <v>103</v>
      </c>
      <c r="D730" s="58" t="s">
        <v>104</v>
      </c>
      <c r="E730" s="58" t="s">
        <v>105</v>
      </c>
      <c r="F730" s="58" t="s">
        <v>106</v>
      </c>
      <c r="G730" s="58" t="s">
        <v>107</v>
      </c>
      <c r="H730" s="58" t="s">
        <v>108</v>
      </c>
      <c r="I730" s="58" t="s">
        <v>109</v>
      </c>
      <c r="J730" s="58" t="s">
        <v>110</v>
      </c>
      <c r="K730" s="305"/>
      <c r="L730" s="295"/>
      <c r="M730" s="295"/>
      <c r="N730" s="295"/>
      <c r="O730" s="295"/>
      <c r="P730" s="295"/>
      <c r="Q730" s="295"/>
      <c r="R730" s="295"/>
      <c r="S730" s="120"/>
    </row>
    <row r="731" spans="1:22" s="278" customFormat="1" ht="15.75" customHeight="1" x14ac:dyDescent="0.25">
      <c r="A731" s="58">
        <v>2102</v>
      </c>
      <c r="B731" s="154">
        <v>81</v>
      </c>
      <c r="C731" s="154"/>
      <c r="D731" s="154"/>
      <c r="E731" s="154"/>
      <c r="F731" s="154"/>
      <c r="G731" s="154"/>
      <c r="H731" s="154"/>
      <c r="I731" s="154"/>
      <c r="J731" s="154"/>
      <c r="K731" s="144"/>
      <c r="L731" s="234"/>
      <c r="M731" s="235"/>
      <c r="N731" s="236"/>
      <c r="O731" s="243"/>
      <c r="P731" s="63">
        <f>B731</f>
        <v>81</v>
      </c>
      <c r="Q731" s="244"/>
      <c r="R731" s="243"/>
      <c r="S731" s="120"/>
    </row>
    <row r="732" spans="1:22" s="278" customFormat="1" ht="15.75" customHeight="1" x14ac:dyDescent="0.25">
      <c r="A732" s="58">
        <v>2201</v>
      </c>
      <c r="B732" s="154"/>
      <c r="C732" s="154">
        <v>66</v>
      </c>
      <c r="D732" s="154"/>
      <c r="E732" s="154"/>
      <c r="F732" s="154"/>
      <c r="G732" s="154"/>
      <c r="H732" s="154"/>
      <c r="I732" s="154"/>
      <c r="J732" s="154"/>
      <c r="K732" s="144"/>
      <c r="L732" s="237"/>
      <c r="M732" s="129"/>
      <c r="N732" s="238"/>
      <c r="O732" s="67">
        <f>IF(C732=0,"",C732/B731)</f>
        <v>0.81481481481481477</v>
      </c>
      <c r="P732" s="68">
        <v>67</v>
      </c>
      <c r="Q732" s="245">
        <f t="shared" ref="Q732:Q739" si="65">IF(P732=0,"",P732/P731)</f>
        <v>0.8271604938271605</v>
      </c>
      <c r="R732" s="245">
        <f t="shared" ref="R732:R739" si="66">IF(P732=0,"",100%-Q732)</f>
        <v>0.1728395061728395</v>
      </c>
      <c r="S732" s="120"/>
    </row>
    <row r="733" spans="1:22" s="278" customFormat="1" ht="15.75" customHeight="1" x14ac:dyDescent="0.25">
      <c r="A733" s="58">
        <v>2202</v>
      </c>
      <c r="B733" s="154"/>
      <c r="C733" s="154"/>
      <c r="D733" s="154">
        <v>60</v>
      </c>
      <c r="E733" s="154"/>
      <c r="F733" s="154"/>
      <c r="G733" s="154"/>
      <c r="H733" s="154"/>
      <c r="I733" s="154"/>
      <c r="J733" s="154"/>
      <c r="K733" s="144"/>
      <c r="L733" s="237"/>
      <c r="M733" s="129"/>
      <c r="N733" s="238"/>
      <c r="O733" s="67">
        <f>IF(D733=0,"",D733/C732)</f>
        <v>0.90909090909090906</v>
      </c>
      <c r="P733" s="68">
        <v>61</v>
      </c>
      <c r="Q733" s="245">
        <f t="shared" si="65"/>
        <v>0.91044776119402981</v>
      </c>
      <c r="R733" s="245">
        <f t="shared" si="66"/>
        <v>8.9552238805970186E-2</v>
      </c>
      <c r="S733" s="8">
        <f>P733/P731</f>
        <v>0.75308641975308643</v>
      </c>
    </row>
    <row r="734" spans="1:22" s="278" customFormat="1" ht="15.75" customHeight="1" x14ac:dyDescent="0.25">
      <c r="A734" s="58">
        <v>2301</v>
      </c>
      <c r="B734" s="154"/>
      <c r="C734" s="154"/>
      <c r="D734" s="154"/>
      <c r="E734" s="154">
        <v>58</v>
      </c>
      <c r="F734" s="154"/>
      <c r="G734" s="154"/>
      <c r="H734" s="154"/>
      <c r="I734" s="154"/>
      <c r="J734" s="154"/>
      <c r="K734" s="144"/>
      <c r="L734" s="237"/>
      <c r="M734" s="129"/>
      <c r="N734" s="238"/>
      <c r="O734" s="67">
        <f>IF(E734=0,"",E734/D733)</f>
        <v>0.96666666666666667</v>
      </c>
      <c r="P734" s="68">
        <v>61</v>
      </c>
      <c r="Q734" s="245">
        <f t="shared" si="65"/>
        <v>1</v>
      </c>
      <c r="R734" s="245">
        <f t="shared" si="66"/>
        <v>0</v>
      </c>
      <c r="S734" s="120"/>
    </row>
    <row r="735" spans="1:22" s="278" customFormat="1" ht="15.75" customHeight="1" x14ac:dyDescent="0.25">
      <c r="A735" s="58">
        <v>2302</v>
      </c>
      <c r="B735" s="154"/>
      <c r="C735" s="154"/>
      <c r="D735" s="154"/>
      <c r="E735" s="154"/>
      <c r="F735" s="154">
        <v>53</v>
      </c>
      <c r="G735" s="154"/>
      <c r="H735" s="154"/>
      <c r="I735" s="154"/>
      <c r="J735" s="154"/>
      <c r="K735" s="144"/>
      <c r="L735" s="237"/>
      <c r="M735" s="129"/>
      <c r="N735" s="238"/>
      <c r="O735" s="67">
        <f>IF(F735=0,"",F735/E734)</f>
        <v>0.91379310344827591</v>
      </c>
      <c r="P735" s="68">
        <v>61</v>
      </c>
      <c r="Q735" s="245">
        <f t="shared" si="65"/>
        <v>1</v>
      </c>
      <c r="R735" s="245">
        <f t="shared" si="66"/>
        <v>0</v>
      </c>
      <c r="S735" s="120"/>
    </row>
    <row r="736" spans="1:22" s="278" customFormat="1" ht="15.75" customHeight="1" x14ac:dyDescent="0.25">
      <c r="A736" s="58">
        <v>2401</v>
      </c>
      <c r="B736" s="154"/>
      <c r="C736" s="154"/>
      <c r="D736" s="154"/>
      <c r="E736" s="154"/>
      <c r="F736" s="154"/>
      <c r="G736" s="154">
        <v>51</v>
      </c>
      <c r="H736" s="154"/>
      <c r="I736" s="154"/>
      <c r="J736" s="154"/>
      <c r="K736" s="144"/>
      <c r="L736" s="237"/>
      <c r="M736" s="129"/>
      <c r="N736" s="238"/>
      <c r="O736" s="67">
        <f>IF(G736=0,"",G736/F735)</f>
        <v>0.96226415094339623</v>
      </c>
      <c r="P736" s="68">
        <v>61</v>
      </c>
      <c r="Q736" s="245">
        <f t="shared" si="65"/>
        <v>1</v>
      </c>
      <c r="R736" s="245">
        <f t="shared" si="66"/>
        <v>0</v>
      </c>
      <c r="S736" s="120"/>
    </row>
    <row r="737" spans="1:19" s="278" customFormat="1" ht="15.75" customHeight="1" x14ac:dyDescent="0.25">
      <c r="A737" s="58">
        <v>2402</v>
      </c>
      <c r="B737" s="154"/>
      <c r="C737" s="154"/>
      <c r="D737" s="154"/>
      <c r="E737" s="154"/>
      <c r="F737" s="154"/>
      <c r="G737" s="154"/>
      <c r="H737" s="154">
        <v>47</v>
      </c>
      <c r="I737" s="154"/>
      <c r="J737" s="154"/>
      <c r="K737" s="144"/>
      <c r="L737" s="237"/>
      <c r="M737" s="129"/>
      <c r="N737" s="238"/>
      <c r="O737" s="67">
        <f>IF(H737=0,"",H737/G736)</f>
        <v>0.92156862745098034</v>
      </c>
      <c r="P737" s="68">
        <v>59</v>
      </c>
      <c r="Q737" s="245">
        <f t="shared" si="65"/>
        <v>0.96721311475409832</v>
      </c>
      <c r="R737" s="245">
        <f t="shared" si="66"/>
        <v>3.2786885245901676E-2</v>
      </c>
      <c r="S737" s="120"/>
    </row>
    <row r="738" spans="1:19" s="278" customFormat="1" ht="15.75" customHeight="1" x14ac:dyDescent="0.25">
      <c r="A738" s="58">
        <v>2501</v>
      </c>
      <c r="B738" s="154"/>
      <c r="C738" s="154"/>
      <c r="D738" s="154"/>
      <c r="E738" s="154"/>
      <c r="F738" s="154"/>
      <c r="G738" s="154"/>
      <c r="H738" s="154"/>
      <c r="I738" s="154">
        <v>42</v>
      </c>
      <c r="J738" s="154"/>
      <c r="K738" s="144"/>
      <c r="L738" s="237"/>
      <c r="M738" s="129"/>
      <c r="N738" s="238"/>
      <c r="O738" s="67">
        <f>IF(I738=0,"",I738/H737)</f>
        <v>0.8936170212765957</v>
      </c>
      <c r="P738" s="68">
        <v>57</v>
      </c>
      <c r="Q738" s="245">
        <f t="shared" si="65"/>
        <v>0.96610169491525422</v>
      </c>
      <c r="R738" s="245">
        <f t="shared" si="66"/>
        <v>3.3898305084745783E-2</v>
      </c>
      <c r="S738" s="120"/>
    </row>
    <row r="739" spans="1:19" s="278" customFormat="1" ht="15.75" customHeight="1" x14ac:dyDescent="0.25">
      <c r="A739" s="58">
        <v>2502</v>
      </c>
      <c r="B739" s="154"/>
      <c r="C739" s="154"/>
      <c r="D739" s="154"/>
      <c r="E739" s="154"/>
      <c r="F739" s="154"/>
      <c r="G739" s="154"/>
      <c r="H739" s="154"/>
      <c r="I739" s="154"/>
      <c r="J739" s="154">
        <v>42</v>
      </c>
      <c r="K739" s="144">
        <v>36</v>
      </c>
      <c r="L739" s="237"/>
      <c r="M739" s="129"/>
      <c r="N739" s="238"/>
      <c r="O739" s="71">
        <f>IF(J739=0,"",J739/I738)</f>
        <v>1</v>
      </c>
      <c r="P739" s="68">
        <v>56</v>
      </c>
      <c r="Q739" s="71">
        <f t="shared" si="65"/>
        <v>0.98245614035087714</v>
      </c>
      <c r="R739" s="71">
        <f t="shared" si="66"/>
        <v>1.7543859649122862E-2</v>
      </c>
      <c r="S739" s="120"/>
    </row>
    <row r="740" spans="1:19" s="278" customFormat="1" ht="15.75" customHeight="1" x14ac:dyDescent="0.25">
      <c r="A740" s="58">
        <v>2601</v>
      </c>
      <c r="B740" s="154"/>
      <c r="C740" s="154"/>
      <c r="D740" s="154"/>
      <c r="E740" s="154"/>
      <c r="F740" s="154"/>
      <c r="G740" s="154"/>
      <c r="H740" s="154"/>
      <c r="I740" s="154"/>
      <c r="J740" s="154"/>
      <c r="K740" s="144"/>
      <c r="L740" s="237"/>
      <c r="M740" s="129"/>
      <c r="N740" s="239"/>
      <c r="O740" s="129"/>
      <c r="P740" s="68"/>
      <c r="Q740" s="129"/>
      <c r="R740" s="246"/>
      <c r="S740" s="120"/>
    </row>
    <row r="741" spans="1:19" s="278" customFormat="1" ht="15.75" customHeight="1" x14ac:dyDescent="0.25">
      <c r="A741" s="58">
        <v>2602</v>
      </c>
      <c r="B741" s="154"/>
      <c r="C741" s="154"/>
      <c r="D741" s="154"/>
      <c r="E741" s="154"/>
      <c r="F741" s="154"/>
      <c r="G741" s="154"/>
      <c r="H741" s="154"/>
      <c r="I741" s="154"/>
      <c r="J741" s="154"/>
      <c r="K741" s="144"/>
      <c r="L741" s="237"/>
      <c r="M741" s="129"/>
      <c r="N741" s="239"/>
      <c r="O741" s="247"/>
      <c r="P741" s="109"/>
      <c r="Q741" s="248"/>
      <c r="R741" s="247"/>
      <c r="S741" s="120"/>
    </row>
    <row r="742" spans="1:19" s="278" customFormat="1" ht="15.75" customHeight="1" x14ac:dyDescent="0.25">
      <c r="A742" s="58">
        <v>2701</v>
      </c>
      <c r="B742" s="154"/>
      <c r="C742" s="154"/>
      <c r="D742" s="154"/>
      <c r="E742" s="154"/>
      <c r="F742" s="154"/>
      <c r="G742" s="154"/>
      <c r="H742" s="154"/>
      <c r="I742" s="154"/>
      <c r="J742" s="154"/>
      <c r="K742" s="144"/>
      <c r="L742" s="237"/>
      <c r="M742" s="129"/>
      <c r="N742" s="239"/>
      <c r="O742" s="247"/>
      <c r="P742" s="109"/>
      <c r="Q742" s="248"/>
      <c r="R742" s="247"/>
      <c r="S742" s="120"/>
    </row>
    <row r="743" spans="1:19" s="278" customFormat="1" ht="15.75" customHeight="1" x14ac:dyDescent="0.25">
      <c r="A743" s="58">
        <v>2702</v>
      </c>
      <c r="B743" s="154"/>
      <c r="C743" s="154"/>
      <c r="D743" s="154"/>
      <c r="E743" s="154"/>
      <c r="F743" s="154"/>
      <c r="G743" s="154"/>
      <c r="H743" s="154"/>
      <c r="I743" s="154"/>
      <c r="J743" s="154"/>
      <c r="K743" s="144"/>
      <c r="L743" s="237"/>
      <c r="M743" s="129"/>
      <c r="N743" s="239"/>
      <c r="O743" s="129"/>
      <c r="P743" s="239"/>
      <c r="Q743" s="124"/>
      <c r="R743" s="247"/>
      <c r="S743" s="120"/>
    </row>
    <row r="744" spans="1:19" s="278" customFormat="1" ht="15.75" customHeight="1" x14ac:dyDescent="0.25">
      <c r="A744" s="58">
        <v>2801</v>
      </c>
      <c r="B744" s="154"/>
      <c r="C744" s="154"/>
      <c r="D744" s="154"/>
      <c r="E744" s="154"/>
      <c r="F744" s="154"/>
      <c r="G744" s="154"/>
      <c r="H744" s="154"/>
      <c r="I744" s="154"/>
      <c r="J744" s="154"/>
      <c r="K744" s="144"/>
      <c r="L744" s="237"/>
      <c r="M744" s="129"/>
      <c r="N744" s="239"/>
      <c r="O744" s="197" t="s">
        <v>83</v>
      </c>
      <c r="P744" s="82"/>
      <c r="Q744" s="111">
        <f>IF(SUM(K737:K740)=0,"",SUM(K737:K740))</f>
        <v>36</v>
      </c>
      <c r="R744" s="199" t="s">
        <v>11</v>
      </c>
      <c r="S744" s="120"/>
    </row>
    <row r="745" spans="1:19" s="278" customFormat="1" ht="15.75" customHeight="1" x14ac:dyDescent="0.25">
      <c r="A745" s="58">
        <v>2802</v>
      </c>
      <c r="B745" s="154"/>
      <c r="C745" s="154"/>
      <c r="D745" s="154"/>
      <c r="E745" s="154"/>
      <c r="F745" s="154"/>
      <c r="G745" s="154"/>
      <c r="H745" s="154"/>
      <c r="I745" s="154"/>
      <c r="J745" s="154"/>
      <c r="K745" s="144"/>
      <c r="L745" s="237"/>
      <c r="M745" s="129"/>
      <c r="N745" s="239"/>
      <c r="O745" s="198" t="s">
        <v>85</v>
      </c>
      <c r="P745" s="86" t="str">
        <f>IF(P744/B731=0,"",P744/B731)</f>
        <v/>
      </c>
      <c r="Q745" s="112" t="str">
        <f>IF(P744/Q744=0,"",P744/Q744)</f>
        <v/>
      </c>
      <c r="R745" s="200" t="s">
        <v>86</v>
      </c>
      <c r="S745" s="120"/>
    </row>
    <row r="746" spans="1:19" s="278" customFormat="1" ht="15.75" customHeight="1" x14ac:dyDescent="0.25">
      <c r="A746" s="58">
        <v>2901</v>
      </c>
      <c r="B746" s="154"/>
      <c r="C746" s="154"/>
      <c r="D746" s="154"/>
      <c r="E746" s="154"/>
      <c r="F746" s="154"/>
      <c r="G746" s="154"/>
      <c r="H746" s="154"/>
      <c r="I746" s="154"/>
      <c r="J746" s="154"/>
      <c r="K746" s="144"/>
      <c r="L746" s="240"/>
      <c r="M746" s="241"/>
      <c r="N746" s="242"/>
      <c r="O746" s="90"/>
      <c r="P746" s="91"/>
      <c r="Q746" s="91"/>
      <c r="R746" s="113"/>
      <c r="S746" s="120"/>
    </row>
    <row r="747" spans="1:19" ht="18" customHeight="1" x14ac:dyDescent="0.25">
      <c r="A747" s="28"/>
      <c r="B747" s="297" t="s">
        <v>111</v>
      </c>
      <c r="C747" s="297"/>
      <c r="D747" s="297"/>
      <c r="E747" s="297"/>
      <c r="F747" s="297"/>
      <c r="G747" s="297"/>
      <c r="H747" s="297"/>
      <c r="I747" s="297"/>
      <c r="J747" s="297"/>
      <c r="K747" s="93">
        <f>SUM(K731:K743)</f>
        <v>36</v>
      </c>
      <c r="L747" s="94">
        <f>IF(K739=0,"",K739/B731)</f>
        <v>0.44444444444444442</v>
      </c>
      <c r="M747" s="94">
        <f>IF(K747=0,"",K747/B731)</f>
        <v>0.44444444444444442</v>
      </c>
      <c r="N747" s="94">
        <f>IF(K739=0,"",M747-L747)</f>
        <v>0</v>
      </c>
      <c r="O747" s="3"/>
      <c r="P747" s="29"/>
      <c r="Q747" s="22"/>
      <c r="R747" s="3"/>
      <c r="S747" s="120"/>
    </row>
    <row r="748" spans="1:19" ht="12.75" customHeight="1" x14ac:dyDescent="0.2"/>
    <row r="749" spans="1:19" ht="12.75" customHeight="1" x14ac:dyDescent="0.2"/>
    <row r="750" spans="1:19" ht="26.25" x14ac:dyDescent="0.4">
      <c r="A750" s="231"/>
      <c r="B750" s="298" t="s">
        <v>99</v>
      </c>
      <c r="C750" s="299"/>
      <c r="D750" s="299"/>
      <c r="E750" s="299"/>
      <c r="F750" s="299"/>
      <c r="G750" s="299"/>
      <c r="H750" s="299"/>
      <c r="I750" s="299"/>
      <c r="J750" s="299"/>
      <c r="K750" s="256" t="s">
        <v>123</v>
      </c>
      <c r="L750" s="57"/>
      <c r="M750" s="57"/>
      <c r="N750" s="29"/>
      <c r="O750" s="3"/>
      <c r="P750" s="29"/>
      <c r="Q750" s="29"/>
      <c r="R750" s="29"/>
      <c r="S750" s="120"/>
    </row>
    <row r="751" spans="1:19" ht="20.25" x14ac:dyDescent="0.2">
      <c r="A751" s="319" t="s">
        <v>10</v>
      </c>
      <c r="B751" s="301" t="s">
        <v>100</v>
      </c>
      <c r="C751" s="302"/>
      <c r="D751" s="302"/>
      <c r="E751" s="302"/>
      <c r="F751" s="302"/>
      <c r="G751" s="302"/>
      <c r="H751" s="302"/>
      <c r="I751" s="302"/>
      <c r="J751" s="303"/>
      <c r="K751" s="304" t="s">
        <v>11</v>
      </c>
      <c r="L751" s="296" t="s">
        <v>3</v>
      </c>
      <c r="M751" s="296" t="s">
        <v>4</v>
      </c>
      <c r="N751" s="306" t="s">
        <v>5</v>
      </c>
      <c r="O751" s="296" t="s">
        <v>6</v>
      </c>
      <c r="P751" s="294" t="s">
        <v>7</v>
      </c>
      <c r="Q751" s="294" t="s">
        <v>8</v>
      </c>
      <c r="R751" s="296" t="s">
        <v>101</v>
      </c>
      <c r="S751" s="120"/>
    </row>
    <row r="752" spans="1:19" ht="15.75" x14ac:dyDescent="0.25">
      <c r="A752" s="320"/>
      <c r="B752" s="58" t="s">
        <v>102</v>
      </c>
      <c r="C752" s="58" t="s">
        <v>103</v>
      </c>
      <c r="D752" s="58" t="s">
        <v>104</v>
      </c>
      <c r="E752" s="58" t="s">
        <v>105</v>
      </c>
      <c r="F752" s="58" t="s">
        <v>106</v>
      </c>
      <c r="G752" s="58" t="s">
        <v>107</v>
      </c>
      <c r="H752" s="58" t="s">
        <v>108</v>
      </c>
      <c r="I752" s="58" t="s">
        <v>109</v>
      </c>
      <c r="J752" s="58" t="s">
        <v>110</v>
      </c>
      <c r="K752" s="305"/>
      <c r="L752" s="295"/>
      <c r="M752" s="295"/>
      <c r="N752" s="295"/>
      <c r="O752" s="295"/>
      <c r="P752" s="295"/>
      <c r="Q752" s="295"/>
      <c r="R752" s="295"/>
      <c r="S752" s="120"/>
    </row>
    <row r="753" spans="1:19" s="278" customFormat="1" ht="15.75" customHeight="1" x14ac:dyDescent="0.25">
      <c r="A753" s="58">
        <v>2201</v>
      </c>
      <c r="B753" s="154">
        <v>119</v>
      </c>
      <c r="C753" s="154"/>
      <c r="D753" s="154"/>
      <c r="E753" s="154"/>
      <c r="F753" s="154"/>
      <c r="G753" s="154"/>
      <c r="H753" s="154"/>
      <c r="I753" s="154"/>
      <c r="J753" s="154"/>
      <c r="K753" s="144"/>
      <c r="L753" s="234"/>
      <c r="M753" s="235"/>
      <c r="N753" s="236"/>
      <c r="O753" s="243"/>
      <c r="P753" s="63">
        <f>B753</f>
        <v>119</v>
      </c>
      <c r="Q753" s="244"/>
      <c r="R753" s="243"/>
      <c r="S753" s="120"/>
    </row>
    <row r="754" spans="1:19" s="278" customFormat="1" ht="15.75" customHeight="1" x14ac:dyDescent="0.25">
      <c r="A754" s="58">
        <v>2202</v>
      </c>
      <c r="B754" s="154"/>
      <c r="C754" s="154">
        <v>88</v>
      </c>
      <c r="D754" s="154"/>
      <c r="E754" s="154"/>
      <c r="F754" s="154"/>
      <c r="G754" s="154"/>
      <c r="H754" s="154"/>
      <c r="I754" s="154"/>
      <c r="J754" s="154"/>
      <c r="K754" s="144"/>
      <c r="L754" s="237"/>
      <c r="M754" s="129"/>
      <c r="N754" s="238"/>
      <c r="O754" s="67">
        <f>IF(C754=0,"",C754/B753)</f>
        <v>0.73949579831932777</v>
      </c>
      <c r="P754" s="68">
        <v>93</v>
      </c>
      <c r="Q754" s="245">
        <f t="shared" ref="Q754:Q761" si="67">IF(P754=0,"",P754/P753)</f>
        <v>0.78151260504201681</v>
      </c>
      <c r="R754" s="245">
        <f t="shared" ref="R754:R761" si="68">IF(P754=0,"",100%-Q754)</f>
        <v>0.21848739495798319</v>
      </c>
      <c r="S754" s="120"/>
    </row>
    <row r="755" spans="1:19" s="278" customFormat="1" ht="15.75" customHeight="1" x14ac:dyDescent="0.25">
      <c r="A755" s="58">
        <v>2301</v>
      </c>
      <c r="B755" s="154"/>
      <c r="C755" s="154"/>
      <c r="D755" s="154">
        <v>67</v>
      </c>
      <c r="E755" s="154"/>
      <c r="F755" s="154"/>
      <c r="G755" s="154"/>
      <c r="H755" s="154"/>
      <c r="I755" s="154"/>
      <c r="J755" s="154"/>
      <c r="K755" s="144"/>
      <c r="L755" s="237"/>
      <c r="M755" s="129"/>
      <c r="N755" s="238"/>
      <c r="O755" s="67">
        <f>IF(D755=0,"",D755/C754)</f>
        <v>0.76136363636363635</v>
      </c>
      <c r="P755" s="68">
        <v>82</v>
      </c>
      <c r="Q755" s="245">
        <f t="shared" si="67"/>
        <v>0.88172043010752688</v>
      </c>
      <c r="R755" s="245">
        <f t="shared" si="68"/>
        <v>0.11827956989247312</v>
      </c>
      <c r="S755" s="8">
        <f>P755/P753</f>
        <v>0.68907563025210083</v>
      </c>
    </row>
    <row r="756" spans="1:19" s="278" customFormat="1" ht="15.75" customHeight="1" x14ac:dyDescent="0.25">
      <c r="A756" s="58">
        <v>2302</v>
      </c>
      <c r="B756" s="154"/>
      <c r="C756" s="154"/>
      <c r="D756" s="154"/>
      <c r="E756" s="154">
        <v>52</v>
      </c>
      <c r="F756" s="154"/>
      <c r="G756" s="154"/>
      <c r="H756" s="154"/>
      <c r="I756" s="154"/>
      <c r="J756" s="154"/>
      <c r="K756" s="144"/>
      <c r="L756" s="237"/>
      <c r="M756" s="129"/>
      <c r="N756" s="238"/>
      <c r="O756" s="67">
        <f>IF(E756=0,"",E756/D755)</f>
        <v>0.77611940298507465</v>
      </c>
      <c r="P756" s="68">
        <v>74</v>
      </c>
      <c r="Q756" s="245">
        <f t="shared" si="67"/>
        <v>0.90243902439024393</v>
      </c>
      <c r="R756" s="245">
        <f t="shared" si="68"/>
        <v>9.7560975609756073E-2</v>
      </c>
      <c r="S756" s="120"/>
    </row>
    <row r="757" spans="1:19" s="278" customFormat="1" ht="15.75" customHeight="1" x14ac:dyDescent="0.25">
      <c r="A757" s="58">
        <v>2401</v>
      </c>
      <c r="B757" s="154"/>
      <c r="C757" s="154"/>
      <c r="D757" s="154"/>
      <c r="E757" s="154"/>
      <c r="F757" s="154">
        <v>50</v>
      </c>
      <c r="G757" s="154"/>
      <c r="H757" s="154"/>
      <c r="I757" s="154"/>
      <c r="J757" s="154"/>
      <c r="K757" s="144"/>
      <c r="L757" s="237"/>
      <c r="M757" s="129"/>
      <c r="N757" s="238"/>
      <c r="O757" s="67">
        <f>IF(F757=0,"",F757/E756)</f>
        <v>0.96153846153846156</v>
      </c>
      <c r="P757" s="68">
        <v>67</v>
      </c>
      <c r="Q757" s="245">
        <f t="shared" si="67"/>
        <v>0.90540540540540537</v>
      </c>
      <c r="R757" s="245">
        <f t="shared" si="68"/>
        <v>9.4594594594594628E-2</v>
      </c>
      <c r="S757" s="120"/>
    </row>
    <row r="758" spans="1:19" s="278" customFormat="1" ht="15.75" customHeight="1" x14ac:dyDescent="0.25">
      <c r="A758" s="58">
        <v>2402</v>
      </c>
      <c r="B758" s="154"/>
      <c r="C758" s="154"/>
      <c r="D758" s="154"/>
      <c r="E758" s="154"/>
      <c r="F758" s="154"/>
      <c r="G758" s="154">
        <v>36</v>
      </c>
      <c r="H758" s="154"/>
      <c r="I758" s="154"/>
      <c r="J758" s="154"/>
      <c r="K758" s="144"/>
      <c r="L758" s="237"/>
      <c r="M758" s="129"/>
      <c r="N758" s="238"/>
      <c r="O758" s="67">
        <f>IF(G758=0,"",G758/F757)</f>
        <v>0.72</v>
      </c>
      <c r="P758" s="68">
        <v>61</v>
      </c>
      <c r="Q758" s="245">
        <f t="shared" si="67"/>
        <v>0.91044776119402981</v>
      </c>
      <c r="R758" s="245">
        <f t="shared" si="68"/>
        <v>8.9552238805970186E-2</v>
      </c>
      <c r="S758" s="120"/>
    </row>
    <row r="759" spans="1:19" s="278" customFormat="1" ht="15.75" customHeight="1" x14ac:dyDescent="0.25">
      <c r="A759" s="58">
        <v>2501</v>
      </c>
      <c r="B759" s="154"/>
      <c r="C759" s="154"/>
      <c r="D759" s="154"/>
      <c r="E759" s="154"/>
      <c r="F759" s="154"/>
      <c r="G759" s="154"/>
      <c r="H759" s="154">
        <v>33</v>
      </c>
      <c r="I759" s="154"/>
      <c r="J759" s="154"/>
      <c r="K759" s="144"/>
      <c r="L759" s="237"/>
      <c r="M759" s="129"/>
      <c r="N759" s="238"/>
      <c r="O759" s="67">
        <f>IF(H759=0,"",H759/G758)</f>
        <v>0.91666666666666663</v>
      </c>
      <c r="P759" s="68">
        <v>58</v>
      </c>
      <c r="Q759" s="245">
        <f t="shared" si="67"/>
        <v>0.95081967213114749</v>
      </c>
      <c r="R759" s="245">
        <f t="shared" si="68"/>
        <v>4.9180327868852514E-2</v>
      </c>
      <c r="S759" s="120"/>
    </row>
    <row r="760" spans="1:19" s="278" customFormat="1" ht="15.75" customHeight="1" x14ac:dyDescent="0.25">
      <c r="A760" s="58">
        <v>2502</v>
      </c>
      <c r="B760" s="154"/>
      <c r="C760" s="154"/>
      <c r="D760" s="154"/>
      <c r="E760" s="154"/>
      <c r="F760" s="154"/>
      <c r="G760" s="154"/>
      <c r="H760" s="154"/>
      <c r="I760" s="154">
        <v>25</v>
      </c>
      <c r="J760" s="154"/>
      <c r="K760" s="144"/>
      <c r="L760" s="237"/>
      <c r="M760" s="129"/>
      <c r="N760" s="238"/>
      <c r="O760" s="67">
        <f>IF(I760=0,"",I760/H759)</f>
        <v>0.75757575757575757</v>
      </c>
      <c r="P760" s="68">
        <v>54</v>
      </c>
      <c r="Q760" s="245">
        <f t="shared" si="67"/>
        <v>0.93103448275862066</v>
      </c>
      <c r="R760" s="245">
        <f t="shared" si="68"/>
        <v>6.8965517241379337E-2</v>
      </c>
      <c r="S760" s="120"/>
    </row>
    <row r="761" spans="1:19" s="278" customFormat="1" ht="15.75" customHeight="1" x14ac:dyDescent="0.25">
      <c r="A761" s="58">
        <v>2601</v>
      </c>
      <c r="B761" s="154"/>
      <c r="C761" s="154"/>
      <c r="D761" s="154"/>
      <c r="E761" s="154"/>
      <c r="F761" s="154"/>
      <c r="G761" s="154"/>
      <c r="H761" s="154"/>
      <c r="I761" s="154"/>
      <c r="J761" s="154"/>
      <c r="K761" s="144"/>
      <c r="L761" s="237"/>
      <c r="M761" s="129"/>
      <c r="N761" s="238"/>
      <c r="O761" s="71" t="str">
        <f>IF(J761=0,"",J761/I760)</f>
        <v/>
      </c>
      <c r="P761" s="68"/>
      <c r="Q761" s="71" t="str">
        <f t="shared" si="67"/>
        <v/>
      </c>
      <c r="R761" s="71" t="str">
        <f t="shared" si="68"/>
        <v/>
      </c>
      <c r="S761" s="120"/>
    </row>
    <row r="762" spans="1:19" s="278" customFormat="1" ht="15.75" customHeight="1" x14ac:dyDescent="0.25">
      <c r="A762" s="58">
        <v>2602</v>
      </c>
      <c r="B762" s="154"/>
      <c r="C762" s="154"/>
      <c r="D762" s="154"/>
      <c r="E762" s="154"/>
      <c r="F762" s="154"/>
      <c r="G762" s="154"/>
      <c r="H762" s="154"/>
      <c r="I762" s="154"/>
      <c r="J762" s="154"/>
      <c r="K762" s="144"/>
      <c r="L762" s="237"/>
      <c r="M762" s="129"/>
      <c r="N762" s="239"/>
      <c r="O762" s="129"/>
      <c r="P762" s="68"/>
      <c r="Q762" s="129"/>
      <c r="R762" s="246"/>
      <c r="S762" s="120"/>
    </row>
    <row r="763" spans="1:19" s="278" customFormat="1" ht="15.75" customHeight="1" x14ac:dyDescent="0.25">
      <c r="A763" s="58">
        <v>2701</v>
      </c>
      <c r="B763" s="154"/>
      <c r="C763" s="154"/>
      <c r="D763" s="154"/>
      <c r="E763" s="154"/>
      <c r="F763" s="154"/>
      <c r="G763" s="154"/>
      <c r="H763" s="154"/>
      <c r="I763" s="154"/>
      <c r="J763" s="154"/>
      <c r="K763" s="144"/>
      <c r="L763" s="237"/>
      <c r="M763" s="129"/>
      <c r="N763" s="239"/>
      <c r="O763" s="247"/>
      <c r="P763" s="109"/>
      <c r="Q763" s="248"/>
      <c r="R763" s="247"/>
      <c r="S763" s="120"/>
    </row>
    <row r="764" spans="1:19" s="278" customFormat="1" ht="15.75" customHeight="1" x14ac:dyDescent="0.25">
      <c r="A764" s="58">
        <v>2702</v>
      </c>
      <c r="B764" s="154"/>
      <c r="C764" s="154"/>
      <c r="D764" s="154"/>
      <c r="E764" s="154"/>
      <c r="F764" s="154"/>
      <c r="G764" s="154"/>
      <c r="H764" s="154"/>
      <c r="I764" s="154"/>
      <c r="J764" s="154"/>
      <c r="K764" s="144"/>
      <c r="L764" s="237"/>
      <c r="M764" s="129"/>
      <c r="N764" s="239"/>
      <c r="O764" s="247"/>
      <c r="P764" s="109"/>
      <c r="Q764" s="248"/>
      <c r="R764" s="247"/>
      <c r="S764" s="120"/>
    </row>
    <row r="765" spans="1:19" s="278" customFormat="1" ht="15.75" customHeight="1" x14ac:dyDescent="0.25">
      <c r="A765" s="58">
        <v>2801</v>
      </c>
      <c r="B765" s="154"/>
      <c r="C765" s="154"/>
      <c r="D765" s="154"/>
      <c r="E765" s="154"/>
      <c r="F765" s="154"/>
      <c r="G765" s="154"/>
      <c r="H765" s="154"/>
      <c r="I765" s="154"/>
      <c r="J765" s="154"/>
      <c r="K765" s="144"/>
      <c r="L765" s="237"/>
      <c r="M765" s="129"/>
      <c r="N765" s="239"/>
      <c r="O765" s="129"/>
      <c r="P765" s="239"/>
      <c r="Q765" s="124"/>
      <c r="R765" s="247"/>
      <c r="S765" s="120"/>
    </row>
    <row r="766" spans="1:19" s="278" customFormat="1" ht="15.75" customHeight="1" x14ac:dyDescent="0.25">
      <c r="A766" s="58">
        <v>2802</v>
      </c>
      <c r="B766" s="154"/>
      <c r="C766" s="154"/>
      <c r="D766" s="154"/>
      <c r="E766" s="154"/>
      <c r="F766" s="154"/>
      <c r="G766" s="154"/>
      <c r="H766" s="154"/>
      <c r="I766" s="154"/>
      <c r="J766" s="154"/>
      <c r="K766" s="144"/>
      <c r="L766" s="237"/>
      <c r="M766" s="129"/>
      <c r="N766" s="239"/>
      <c r="O766" s="197" t="s">
        <v>83</v>
      </c>
      <c r="P766" s="82"/>
      <c r="Q766" s="111" t="str">
        <f>IF(SUM(K759:K762)=0,"",SUM(K759:K762))</f>
        <v/>
      </c>
      <c r="R766" s="199" t="s">
        <v>11</v>
      </c>
      <c r="S766" s="120"/>
    </row>
    <row r="767" spans="1:19" s="278" customFormat="1" ht="15.75" customHeight="1" x14ac:dyDescent="0.25">
      <c r="A767" s="58">
        <v>2901</v>
      </c>
      <c r="B767" s="154"/>
      <c r="C767" s="154"/>
      <c r="D767" s="154"/>
      <c r="E767" s="154"/>
      <c r="F767" s="154"/>
      <c r="G767" s="154"/>
      <c r="H767" s="154"/>
      <c r="I767" s="154"/>
      <c r="J767" s="154"/>
      <c r="K767" s="144"/>
      <c r="L767" s="237"/>
      <c r="M767" s="129"/>
      <c r="N767" s="239"/>
      <c r="O767" s="198" t="s">
        <v>85</v>
      </c>
      <c r="P767" s="86" t="str">
        <f>IF(P766/B753=0,"",P766/B753)</f>
        <v/>
      </c>
      <c r="Q767" s="112" t="e">
        <f>IF(P766/Q766=0,"",P766/Q766)</f>
        <v>#VALUE!</v>
      </c>
      <c r="R767" s="200" t="s">
        <v>86</v>
      </c>
      <c r="S767" s="120"/>
    </row>
    <row r="768" spans="1:19" s="278" customFormat="1" ht="15.75" customHeight="1" x14ac:dyDescent="0.25">
      <c r="A768" s="58">
        <v>2902</v>
      </c>
      <c r="B768" s="154"/>
      <c r="C768" s="154"/>
      <c r="D768" s="154"/>
      <c r="E768" s="154"/>
      <c r="F768" s="154"/>
      <c r="G768" s="154"/>
      <c r="H768" s="154"/>
      <c r="I768" s="154"/>
      <c r="J768" s="154"/>
      <c r="K768" s="144"/>
      <c r="L768" s="240"/>
      <c r="M768" s="241"/>
      <c r="N768" s="242"/>
      <c r="O768" s="90"/>
      <c r="P768" s="91"/>
      <c r="Q768" s="91"/>
      <c r="R768" s="113"/>
      <c r="S768" s="120"/>
    </row>
    <row r="769" spans="1:19" ht="18" customHeight="1" x14ac:dyDescent="0.25">
      <c r="A769" s="28"/>
      <c r="B769" s="297" t="s">
        <v>111</v>
      </c>
      <c r="C769" s="297"/>
      <c r="D769" s="297"/>
      <c r="E769" s="297"/>
      <c r="F769" s="297"/>
      <c r="G769" s="297"/>
      <c r="H769" s="297"/>
      <c r="I769" s="297"/>
      <c r="J769" s="297"/>
      <c r="K769" s="93">
        <f>SUM(K753:K765)</f>
        <v>0</v>
      </c>
      <c r="L769" s="94" t="str">
        <f>IF(K761=0,"",K761/B753)</f>
        <v/>
      </c>
      <c r="M769" s="94" t="str">
        <f>IF(K769=0,"",K769/B753)</f>
        <v/>
      </c>
      <c r="N769" s="94" t="str">
        <f>IF(K761=0,"",M769-L769)</f>
        <v/>
      </c>
      <c r="O769" s="3"/>
      <c r="P769" s="29"/>
      <c r="Q769" s="22"/>
      <c r="R769" s="3"/>
      <c r="S769" s="120"/>
    </row>
    <row r="770" spans="1:19" ht="12.75" customHeight="1" x14ac:dyDescent="0.2"/>
    <row r="771" spans="1:19" ht="12.75" customHeight="1" x14ac:dyDescent="0.2"/>
    <row r="772" spans="1:19" ht="26.25" x14ac:dyDescent="0.4">
      <c r="A772" s="231"/>
      <c r="B772" s="298" t="s">
        <v>99</v>
      </c>
      <c r="C772" s="299"/>
      <c r="D772" s="299"/>
      <c r="E772" s="299"/>
      <c r="F772" s="299"/>
      <c r="G772" s="299"/>
      <c r="H772" s="299"/>
      <c r="I772" s="299"/>
      <c r="J772" s="299"/>
      <c r="K772" s="256" t="s">
        <v>124</v>
      </c>
      <c r="L772" s="57"/>
      <c r="M772" s="57"/>
      <c r="N772" s="29"/>
      <c r="O772" s="3"/>
      <c r="P772" s="29"/>
      <c r="Q772" s="29"/>
      <c r="R772" s="29"/>
      <c r="S772" s="120"/>
    </row>
    <row r="773" spans="1:19" ht="20.25" x14ac:dyDescent="0.2">
      <c r="A773" s="319" t="s">
        <v>10</v>
      </c>
      <c r="B773" s="301" t="s">
        <v>100</v>
      </c>
      <c r="C773" s="302"/>
      <c r="D773" s="302"/>
      <c r="E773" s="302"/>
      <c r="F773" s="302"/>
      <c r="G773" s="302"/>
      <c r="H773" s="302"/>
      <c r="I773" s="302"/>
      <c r="J773" s="303"/>
      <c r="K773" s="304" t="s">
        <v>11</v>
      </c>
      <c r="L773" s="296" t="s">
        <v>3</v>
      </c>
      <c r="M773" s="296" t="s">
        <v>4</v>
      </c>
      <c r="N773" s="306" t="s">
        <v>5</v>
      </c>
      <c r="O773" s="296" t="s">
        <v>6</v>
      </c>
      <c r="P773" s="294" t="s">
        <v>7</v>
      </c>
      <c r="Q773" s="294" t="s">
        <v>8</v>
      </c>
      <c r="R773" s="296" t="s">
        <v>101</v>
      </c>
      <c r="S773" s="120"/>
    </row>
    <row r="774" spans="1:19" ht="15.75" x14ac:dyDescent="0.25">
      <c r="A774" s="320"/>
      <c r="B774" s="58" t="s">
        <v>102</v>
      </c>
      <c r="C774" s="58" t="s">
        <v>103</v>
      </c>
      <c r="D774" s="58" t="s">
        <v>104</v>
      </c>
      <c r="E774" s="58" t="s">
        <v>105</v>
      </c>
      <c r="F774" s="58" t="s">
        <v>106</v>
      </c>
      <c r="G774" s="58" t="s">
        <v>107</v>
      </c>
      <c r="H774" s="58" t="s">
        <v>108</v>
      </c>
      <c r="I774" s="58" t="s">
        <v>109</v>
      </c>
      <c r="J774" s="58" t="s">
        <v>110</v>
      </c>
      <c r="K774" s="305"/>
      <c r="L774" s="295"/>
      <c r="M774" s="295"/>
      <c r="N774" s="295"/>
      <c r="O774" s="295"/>
      <c r="P774" s="295"/>
      <c r="Q774" s="295"/>
      <c r="R774" s="295"/>
      <c r="S774" s="120"/>
    </row>
    <row r="775" spans="1:19" s="278" customFormat="1" ht="15.75" x14ac:dyDescent="0.25">
      <c r="A775" s="58">
        <v>2202</v>
      </c>
      <c r="B775" s="154">
        <v>131</v>
      </c>
      <c r="C775" s="154"/>
      <c r="D775" s="154"/>
      <c r="E775" s="154"/>
      <c r="F775" s="154"/>
      <c r="G775" s="154"/>
      <c r="H775" s="154"/>
      <c r="I775" s="154"/>
      <c r="J775" s="154"/>
      <c r="K775" s="144"/>
      <c r="L775" s="234"/>
      <c r="M775" s="235"/>
      <c r="N775" s="236"/>
      <c r="O775" s="243"/>
      <c r="P775" s="63">
        <f>B775</f>
        <v>131</v>
      </c>
      <c r="Q775" s="244"/>
      <c r="R775" s="243"/>
      <c r="S775" s="120"/>
    </row>
    <row r="776" spans="1:19" s="278" customFormat="1" ht="15.75" x14ac:dyDescent="0.25">
      <c r="A776" s="58">
        <v>2301</v>
      </c>
      <c r="B776" s="154"/>
      <c r="C776" s="154">
        <v>78</v>
      </c>
      <c r="D776" s="154"/>
      <c r="E776" s="154"/>
      <c r="F776" s="154"/>
      <c r="G776" s="154"/>
      <c r="H776" s="154"/>
      <c r="I776" s="154"/>
      <c r="J776" s="154"/>
      <c r="K776" s="144"/>
      <c r="L776" s="237"/>
      <c r="M776" s="129"/>
      <c r="N776" s="238"/>
      <c r="O776" s="67">
        <f>IF(C776=0,"",C776/B775)</f>
        <v>0.59541984732824427</v>
      </c>
      <c r="P776" s="68">
        <v>81</v>
      </c>
      <c r="Q776" s="245">
        <f t="shared" ref="Q776:Q783" si="69">IF(P776=0,"",P776/P775)</f>
        <v>0.61832061068702293</v>
      </c>
      <c r="R776" s="245">
        <f t="shared" ref="R776:R783" si="70">IF(P776=0,"",100%-Q776)</f>
        <v>0.38167938931297707</v>
      </c>
      <c r="S776" s="120"/>
    </row>
    <row r="777" spans="1:19" s="278" customFormat="1" ht="15.75" x14ac:dyDescent="0.25">
      <c r="A777" s="58">
        <v>2302</v>
      </c>
      <c r="B777" s="154"/>
      <c r="C777" s="154"/>
      <c r="D777" s="154">
        <v>69</v>
      </c>
      <c r="E777" s="154"/>
      <c r="F777" s="154"/>
      <c r="G777" s="154"/>
      <c r="H777" s="154"/>
      <c r="I777" s="154"/>
      <c r="J777" s="154"/>
      <c r="K777" s="144"/>
      <c r="L777" s="237"/>
      <c r="M777" s="129"/>
      <c r="N777" s="238"/>
      <c r="O777" s="67">
        <f>IF(D777=0,"",D777/C776)</f>
        <v>0.88461538461538458</v>
      </c>
      <c r="P777" s="68">
        <v>75</v>
      </c>
      <c r="Q777" s="245">
        <f t="shared" si="69"/>
        <v>0.92592592592592593</v>
      </c>
      <c r="R777" s="245">
        <f t="shared" si="70"/>
        <v>7.407407407407407E-2</v>
      </c>
      <c r="S777" s="8">
        <f>P777/P775</f>
        <v>0.5725190839694656</v>
      </c>
    </row>
    <row r="778" spans="1:19" s="278" customFormat="1" ht="15.75" x14ac:dyDescent="0.25">
      <c r="A778" s="58">
        <v>2401</v>
      </c>
      <c r="B778" s="154"/>
      <c r="C778" s="154"/>
      <c r="D778" s="154"/>
      <c r="E778" s="154">
        <v>59</v>
      </c>
      <c r="F778" s="154"/>
      <c r="G778" s="154"/>
      <c r="H778" s="154"/>
      <c r="I778" s="154"/>
      <c r="J778" s="154"/>
      <c r="K778" s="144"/>
      <c r="L778" s="237"/>
      <c r="M778" s="129"/>
      <c r="N778" s="238"/>
      <c r="O778" s="67">
        <f>IF(E778=0,"",E778/D777)</f>
        <v>0.85507246376811596</v>
      </c>
      <c r="P778" s="68">
        <v>70</v>
      </c>
      <c r="Q778" s="245">
        <f t="shared" si="69"/>
        <v>0.93333333333333335</v>
      </c>
      <c r="R778" s="245">
        <f t="shared" si="70"/>
        <v>6.6666666666666652E-2</v>
      </c>
      <c r="S778" s="120"/>
    </row>
    <row r="779" spans="1:19" s="278" customFormat="1" ht="15.75" x14ac:dyDescent="0.25">
      <c r="A779" s="58">
        <v>2402</v>
      </c>
      <c r="B779" s="154"/>
      <c r="C779" s="154"/>
      <c r="D779" s="154"/>
      <c r="E779" s="154"/>
      <c r="F779" s="154">
        <v>51</v>
      </c>
      <c r="G779" s="154"/>
      <c r="H779" s="154"/>
      <c r="I779" s="154"/>
      <c r="J779" s="154"/>
      <c r="K779" s="144"/>
      <c r="L779" s="237"/>
      <c r="M779" s="129"/>
      <c r="N779" s="238"/>
      <c r="O779" s="67">
        <f>IF(F779=0,"",F779/E778)</f>
        <v>0.86440677966101698</v>
      </c>
      <c r="P779" s="68">
        <v>67</v>
      </c>
      <c r="Q779" s="245">
        <f t="shared" si="69"/>
        <v>0.95714285714285718</v>
      </c>
      <c r="R779" s="245">
        <f t="shared" si="70"/>
        <v>4.2857142857142816E-2</v>
      </c>
      <c r="S779" s="120"/>
    </row>
    <row r="780" spans="1:19" s="278" customFormat="1" ht="15.75" x14ac:dyDescent="0.25">
      <c r="A780" s="58">
        <v>2501</v>
      </c>
      <c r="B780" s="154"/>
      <c r="C780" s="154"/>
      <c r="D780" s="154"/>
      <c r="E780" s="154"/>
      <c r="F780" s="154"/>
      <c r="G780" s="154">
        <v>46</v>
      </c>
      <c r="H780" s="154"/>
      <c r="I780" s="154"/>
      <c r="J780" s="154"/>
      <c r="K780" s="144"/>
      <c r="L780" s="237"/>
      <c r="M780" s="129"/>
      <c r="N780" s="238"/>
      <c r="O780" s="67">
        <f>IF(G780=0,"",G780/F779)</f>
        <v>0.90196078431372551</v>
      </c>
      <c r="P780" s="68">
        <v>64</v>
      </c>
      <c r="Q780" s="245">
        <f t="shared" si="69"/>
        <v>0.95522388059701491</v>
      </c>
      <c r="R780" s="245">
        <f t="shared" si="70"/>
        <v>4.4776119402985093E-2</v>
      </c>
      <c r="S780" s="120"/>
    </row>
    <row r="781" spans="1:19" s="278" customFormat="1" ht="15.75" x14ac:dyDescent="0.25">
      <c r="A781" s="58">
        <v>2502</v>
      </c>
      <c r="B781" s="154"/>
      <c r="C781" s="154"/>
      <c r="D781" s="154"/>
      <c r="E781" s="154"/>
      <c r="F781" s="154"/>
      <c r="G781" s="154"/>
      <c r="H781" s="154">
        <v>40</v>
      </c>
      <c r="I781" s="154"/>
      <c r="J781" s="154"/>
      <c r="K781" s="144"/>
      <c r="L781" s="237"/>
      <c r="M781" s="129"/>
      <c r="N781" s="238"/>
      <c r="O781" s="67">
        <f>IF(H781=0,"",H781/G780)</f>
        <v>0.86956521739130432</v>
      </c>
      <c r="P781" s="68">
        <v>61</v>
      </c>
      <c r="Q781" s="245">
        <f t="shared" si="69"/>
        <v>0.953125</v>
      </c>
      <c r="R781" s="245">
        <f t="shared" si="70"/>
        <v>4.6875E-2</v>
      </c>
      <c r="S781" s="120"/>
    </row>
    <row r="782" spans="1:19" s="278" customFormat="1" ht="15.75" x14ac:dyDescent="0.25">
      <c r="A782" s="58">
        <v>2601</v>
      </c>
      <c r="B782" s="154"/>
      <c r="C782" s="154"/>
      <c r="D782" s="154"/>
      <c r="E782" s="154"/>
      <c r="F782" s="154"/>
      <c r="G782" s="154"/>
      <c r="H782" s="154"/>
      <c r="I782" s="154"/>
      <c r="J782" s="154"/>
      <c r="K782" s="144"/>
      <c r="L782" s="237"/>
      <c r="M782" s="129"/>
      <c r="N782" s="238"/>
      <c r="O782" s="67" t="str">
        <f>IF(I782=0,"",I782/H781)</f>
        <v/>
      </c>
      <c r="P782" s="68"/>
      <c r="Q782" s="245" t="str">
        <f t="shared" si="69"/>
        <v/>
      </c>
      <c r="R782" s="245" t="str">
        <f t="shared" si="70"/>
        <v/>
      </c>
      <c r="S782" s="120"/>
    </row>
    <row r="783" spans="1:19" s="278" customFormat="1" ht="15.75" x14ac:dyDescent="0.25">
      <c r="A783" s="58">
        <v>2602</v>
      </c>
      <c r="B783" s="154"/>
      <c r="C783" s="154"/>
      <c r="D783" s="154"/>
      <c r="E783" s="154"/>
      <c r="F783" s="154"/>
      <c r="G783" s="154"/>
      <c r="H783" s="154"/>
      <c r="I783" s="154"/>
      <c r="J783" s="154"/>
      <c r="K783" s="144"/>
      <c r="L783" s="237"/>
      <c r="M783" s="129"/>
      <c r="N783" s="238"/>
      <c r="O783" s="71" t="str">
        <f>IF(J783=0,"",J783/I782)</f>
        <v/>
      </c>
      <c r="P783" s="68"/>
      <c r="Q783" s="71" t="str">
        <f t="shared" si="69"/>
        <v/>
      </c>
      <c r="R783" s="71" t="str">
        <f t="shared" si="70"/>
        <v/>
      </c>
      <c r="S783" s="120"/>
    </row>
    <row r="784" spans="1:19" s="278" customFormat="1" ht="15.75" x14ac:dyDescent="0.25">
      <c r="A784" s="58">
        <v>2701</v>
      </c>
      <c r="B784" s="154"/>
      <c r="C784" s="154"/>
      <c r="D784" s="154"/>
      <c r="E784" s="154"/>
      <c r="F784" s="154"/>
      <c r="G784" s="154"/>
      <c r="H784" s="154"/>
      <c r="I784" s="154"/>
      <c r="J784" s="154"/>
      <c r="K784" s="144"/>
      <c r="L784" s="237"/>
      <c r="M784" s="129"/>
      <c r="N784" s="239"/>
      <c r="O784" s="129"/>
      <c r="P784" s="68"/>
      <c r="Q784" s="129"/>
      <c r="R784" s="246"/>
      <c r="S784" s="120"/>
    </row>
    <row r="785" spans="1:19" s="278" customFormat="1" ht="15.75" x14ac:dyDescent="0.25">
      <c r="A785" s="58">
        <v>2702</v>
      </c>
      <c r="B785" s="154"/>
      <c r="C785" s="154"/>
      <c r="D785" s="154"/>
      <c r="E785" s="154"/>
      <c r="F785" s="154"/>
      <c r="G785" s="154"/>
      <c r="H785" s="154"/>
      <c r="I785" s="154"/>
      <c r="J785" s="154"/>
      <c r="K785" s="144"/>
      <c r="L785" s="237"/>
      <c r="M785" s="129"/>
      <c r="N785" s="239"/>
      <c r="O785" s="247"/>
      <c r="P785" s="109"/>
      <c r="Q785" s="248"/>
      <c r="R785" s="247"/>
      <c r="S785" s="120"/>
    </row>
    <row r="786" spans="1:19" s="278" customFormat="1" ht="15.75" x14ac:dyDescent="0.25">
      <c r="A786" s="58">
        <v>2801</v>
      </c>
      <c r="B786" s="154"/>
      <c r="C786" s="154"/>
      <c r="D786" s="154"/>
      <c r="E786" s="154"/>
      <c r="F786" s="154"/>
      <c r="G786" s="154"/>
      <c r="H786" s="154"/>
      <c r="I786" s="154"/>
      <c r="J786" s="154"/>
      <c r="K786" s="144"/>
      <c r="L786" s="237"/>
      <c r="M786" s="129"/>
      <c r="N786" s="239"/>
      <c r="O786" s="247"/>
      <c r="P786" s="109"/>
      <c r="Q786" s="248"/>
      <c r="R786" s="247"/>
      <c r="S786" s="120"/>
    </row>
    <row r="787" spans="1:19" s="278" customFormat="1" ht="15.75" x14ac:dyDescent="0.25">
      <c r="A787" s="58">
        <v>2802</v>
      </c>
      <c r="B787" s="154"/>
      <c r="C787" s="154"/>
      <c r="D787" s="154"/>
      <c r="E787" s="154"/>
      <c r="F787" s="154"/>
      <c r="G787" s="154"/>
      <c r="H787" s="154"/>
      <c r="I787" s="154"/>
      <c r="J787" s="154"/>
      <c r="K787" s="144"/>
      <c r="L787" s="237"/>
      <c r="M787" s="129"/>
      <c r="N787" s="239"/>
      <c r="O787" s="129"/>
      <c r="P787" s="239"/>
      <c r="Q787" s="124"/>
      <c r="R787" s="247"/>
      <c r="S787" s="120"/>
    </row>
    <row r="788" spans="1:19" s="278" customFormat="1" ht="15.75" x14ac:dyDescent="0.25">
      <c r="A788" s="58">
        <v>2901</v>
      </c>
      <c r="B788" s="154"/>
      <c r="C788" s="154"/>
      <c r="D788" s="154"/>
      <c r="E788" s="154"/>
      <c r="F788" s="154"/>
      <c r="G788" s="154"/>
      <c r="H788" s="154"/>
      <c r="I788" s="154"/>
      <c r="J788" s="154"/>
      <c r="K788" s="144"/>
      <c r="L788" s="237"/>
      <c r="M788" s="129"/>
      <c r="N788" s="239"/>
      <c r="O788" s="197" t="s">
        <v>83</v>
      </c>
      <c r="P788" s="82"/>
      <c r="Q788" s="111" t="str">
        <f>IF(SUM(K781:K784)=0,"",SUM(K781:K784))</f>
        <v/>
      </c>
      <c r="R788" s="199" t="s">
        <v>11</v>
      </c>
      <c r="S788" s="120"/>
    </row>
    <row r="789" spans="1:19" s="278" customFormat="1" ht="15.75" x14ac:dyDescent="0.25">
      <c r="A789" s="58">
        <v>2902</v>
      </c>
      <c r="B789" s="154"/>
      <c r="C789" s="154"/>
      <c r="D789" s="154"/>
      <c r="E789" s="154"/>
      <c r="F789" s="154"/>
      <c r="G789" s="154"/>
      <c r="H789" s="154"/>
      <c r="I789" s="154"/>
      <c r="J789" s="154"/>
      <c r="K789" s="144"/>
      <c r="L789" s="237"/>
      <c r="M789" s="129"/>
      <c r="N789" s="239"/>
      <c r="O789" s="198" t="s">
        <v>85</v>
      </c>
      <c r="P789" s="86" t="str">
        <f>IF(P788/B775=0,"",P788/B775)</f>
        <v/>
      </c>
      <c r="Q789" s="112" t="e">
        <f>IF(P788/Q788=0,"",P788/Q788)</f>
        <v>#VALUE!</v>
      </c>
      <c r="R789" s="200" t="s">
        <v>86</v>
      </c>
      <c r="S789" s="120"/>
    </row>
    <row r="790" spans="1:19" s="278" customFormat="1" ht="15.75" x14ac:dyDescent="0.25">
      <c r="A790" s="58">
        <v>3001</v>
      </c>
      <c r="B790" s="154"/>
      <c r="C790" s="154"/>
      <c r="D790" s="154"/>
      <c r="E790" s="154"/>
      <c r="F790" s="154"/>
      <c r="G790" s="154"/>
      <c r="H790" s="154"/>
      <c r="I790" s="154"/>
      <c r="J790" s="154"/>
      <c r="K790" s="144"/>
      <c r="L790" s="240"/>
      <c r="M790" s="241"/>
      <c r="N790" s="242"/>
      <c r="O790" s="90"/>
      <c r="P790" s="91"/>
      <c r="Q790" s="91"/>
      <c r="R790" s="113"/>
      <c r="S790" s="120"/>
    </row>
    <row r="791" spans="1:19" ht="18" customHeight="1" x14ac:dyDescent="0.25">
      <c r="A791" s="28"/>
      <c r="B791" s="297" t="s">
        <v>111</v>
      </c>
      <c r="C791" s="297"/>
      <c r="D791" s="297"/>
      <c r="E791" s="297"/>
      <c r="F791" s="297"/>
      <c r="G791" s="297"/>
      <c r="H791" s="297"/>
      <c r="I791" s="297"/>
      <c r="J791" s="297"/>
      <c r="K791" s="93">
        <f>SUM(K775:K787)</f>
        <v>0</v>
      </c>
      <c r="L791" s="94" t="str">
        <f>IF(K783=0,"",K783/B775)</f>
        <v/>
      </c>
      <c r="M791" s="94" t="str">
        <f>IF(K791=0,"",K791/B775)</f>
        <v/>
      </c>
      <c r="N791" s="94" t="str">
        <f>IF(K783=0,"",M791-L791)</f>
        <v/>
      </c>
      <c r="O791" s="3"/>
      <c r="P791" s="29"/>
      <c r="Q791" s="22"/>
      <c r="R791" s="3"/>
      <c r="S791" s="120"/>
    </row>
    <row r="792" spans="1:19" ht="12.75" customHeight="1" x14ac:dyDescent="0.2"/>
    <row r="793" spans="1:19" ht="12.75" customHeight="1" x14ac:dyDescent="0.2"/>
    <row r="794" spans="1:19" ht="26.25" x14ac:dyDescent="0.4">
      <c r="A794" s="231"/>
      <c r="B794" s="298" t="s">
        <v>99</v>
      </c>
      <c r="C794" s="299"/>
      <c r="D794" s="299"/>
      <c r="E794" s="299"/>
      <c r="F794" s="299"/>
      <c r="G794" s="299"/>
      <c r="H794" s="299"/>
      <c r="I794" s="299"/>
      <c r="J794" s="299"/>
      <c r="K794" s="256" t="s">
        <v>142</v>
      </c>
      <c r="L794" s="57"/>
      <c r="M794" s="57"/>
      <c r="N794" s="29"/>
      <c r="O794" s="3"/>
      <c r="P794" s="29"/>
      <c r="Q794" s="29"/>
      <c r="R794" s="29"/>
      <c r="S794" s="120"/>
    </row>
    <row r="795" spans="1:19" ht="20.25" x14ac:dyDescent="0.2">
      <c r="A795" s="319" t="s">
        <v>10</v>
      </c>
      <c r="B795" s="301" t="s">
        <v>100</v>
      </c>
      <c r="C795" s="302"/>
      <c r="D795" s="302"/>
      <c r="E795" s="302"/>
      <c r="F795" s="302"/>
      <c r="G795" s="302"/>
      <c r="H795" s="302"/>
      <c r="I795" s="302"/>
      <c r="J795" s="303"/>
      <c r="K795" s="304" t="s">
        <v>11</v>
      </c>
      <c r="L795" s="296" t="s">
        <v>3</v>
      </c>
      <c r="M795" s="296" t="s">
        <v>4</v>
      </c>
      <c r="N795" s="306" t="s">
        <v>5</v>
      </c>
      <c r="O795" s="296" t="s">
        <v>6</v>
      </c>
      <c r="P795" s="294" t="s">
        <v>7</v>
      </c>
      <c r="Q795" s="294" t="s">
        <v>8</v>
      </c>
      <c r="R795" s="296" t="s">
        <v>101</v>
      </c>
      <c r="S795" s="120"/>
    </row>
    <row r="796" spans="1:19" ht="15.75" x14ac:dyDescent="0.25">
      <c r="A796" s="320"/>
      <c r="B796" s="58" t="s">
        <v>102</v>
      </c>
      <c r="C796" s="58" t="s">
        <v>103</v>
      </c>
      <c r="D796" s="58" t="s">
        <v>104</v>
      </c>
      <c r="E796" s="58" t="s">
        <v>105</v>
      </c>
      <c r="F796" s="58" t="s">
        <v>106</v>
      </c>
      <c r="G796" s="58" t="s">
        <v>107</v>
      </c>
      <c r="H796" s="58" t="s">
        <v>108</v>
      </c>
      <c r="I796" s="58" t="s">
        <v>109</v>
      </c>
      <c r="J796" s="58" t="s">
        <v>110</v>
      </c>
      <c r="K796" s="305"/>
      <c r="L796" s="295"/>
      <c r="M796" s="295"/>
      <c r="N796" s="295"/>
      <c r="O796" s="295"/>
      <c r="P796" s="295"/>
      <c r="Q796" s="295"/>
      <c r="R796" s="295"/>
      <c r="S796" s="120"/>
    </row>
    <row r="797" spans="1:19" s="278" customFormat="1" ht="15.75" x14ac:dyDescent="0.25">
      <c r="A797" s="58">
        <v>2301</v>
      </c>
      <c r="B797" s="154">
        <v>129</v>
      </c>
      <c r="C797" s="154"/>
      <c r="D797" s="154"/>
      <c r="E797" s="154"/>
      <c r="F797" s="154"/>
      <c r="G797" s="154"/>
      <c r="H797" s="154"/>
      <c r="I797" s="154"/>
      <c r="J797" s="154"/>
      <c r="K797" s="144"/>
      <c r="L797" s="234"/>
      <c r="M797" s="235"/>
      <c r="N797" s="236"/>
      <c r="O797" s="243"/>
      <c r="P797" s="63">
        <f>B797</f>
        <v>129</v>
      </c>
      <c r="Q797" s="244"/>
      <c r="R797" s="243"/>
      <c r="S797" s="120"/>
    </row>
    <row r="798" spans="1:19" s="278" customFormat="1" ht="15.75" x14ac:dyDescent="0.25">
      <c r="A798" s="58">
        <v>2302</v>
      </c>
      <c r="B798" s="154"/>
      <c r="C798" s="154">
        <v>112</v>
      </c>
      <c r="D798" s="154"/>
      <c r="E798" s="154"/>
      <c r="F798" s="154"/>
      <c r="G798" s="154"/>
      <c r="H798" s="154"/>
      <c r="I798" s="154"/>
      <c r="J798" s="154"/>
      <c r="K798" s="144"/>
      <c r="L798" s="237"/>
      <c r="M798" s="129"/>
      <c r="N798" s="238"/>
      <c r="O798" s="67">
        <f>IF(C798=0,"",C798/B797)</f>
        <v>0.86821705426356588</v>
      </c>
      <c r="P798" s="68">
        <v>115</v>
      </c>
      <c r="Q798" s="245">
        <f t="shared" ref="Q798:Q805" si="71">IF(P798=0,"",P798/P797)</f>
        <v>0.89147286821705429</v>
      </c>
      <c r="R798" s="245">
        <f t="shared" ref="R798:R805" si="72">IF(P798=0,"",100%-Q798)</f>
        <v>0.10852713178294571</v>
      </c>
      <c r="S798" s="120"/>
    </row>
    <row r="799" spans="1:19" s="278" customFormat="1" ht="15.75" x14ac:dyDescent="0.25">
      <c r="A799" s="58">
        <v>2401</v>
      </c>
      <c r="B799" s="154"/>
      <c r="C799" s="154"/>
      <c r="D799" s="154">
        <v>94</v>
      </c>
      <c r="E799" s="154"/>
      <c r="F799" s="154"/>
      <c r="G799" s="154"/>
      <c r="H799" s="154"/>
      <c r="I799" s="154"/>
      <c r="J799" s="154"/>
      <c r="K799" s="144"/>
      <c r="L799" s="237"/>
      <c r="M799" s="129"/>
      <c r="N799" s="238"/>
      <c r="O799" s="67">
        <f>IF(D799=0,"",D799/C798)</f>
        <v>0.8392857142857143</v>
      </c>
      <c r="P799" s="68">
        <v>103</v>
      </c>
      <c r="Q799" s="245">
        <f t="shared" si="71"/>
        <v>0.89565217391304353</v>
      </c>
      <c r="R799" s="245">
        <f t="shared" si="72"/>
        <v>0.10434782608695647</v>
      </c>
      <c r="S799" s="8">
        <f>P799/P797</f>
        <v>0.79844961240310075</v>
      </c>
    </row>
    <row r="800" spans="1:19" s="278" customFormat="1" ht="15.75" x14ac:dyDescent="0.25">
      <c r="A800" s="58">
        <v>2402</v>
      </c>
      <c r="B800" s="154"/>
      <c r="C800" s="154"/>
      <c r="D800" s="154"/>
      <c r="E800" s="154">
        <v>70</v>
      </c>
      <c r="F800" s="154"/>
      <c r="G800" s="154"/>
      <c r="H800" s="154"/>
      <c r="I800" s="154"/>
      <c r="J800" s="154"/>
      <c r="K800" s="144"/>
      <c r="L800" s="237"/>
      <c r="M800" s="129"/>
      <c r="N800" s="238"/>
      <c r="O800" s="67">
        <f>IF(E800=0,"",E800/D799)</f>
        <v>0.74468085106382975</v>
      </c>
      <c r="P800" s="68">
        <v>98</v>
      </c>
      <c r="Q800" s="245">
        <f t="shared" si="71"/>
        <v>0.95145631067961167</v>
      </c>
      <c r="R800" s="245">
        <f t="shared" si="72"/>
        <v>4.8543689320388328E-2</v>
      </c>
      <c r="S800" s="120"/>
    </row>
    <row r="801" spans="1:19" s="278" customFormat="1" ht="15.75" x14ac:dyDescent="0.25">
      <c r="A801" s="58">
        <v>2501</v>
      </c>
      <c r="B801" s="154"/>
      <c r="C801" s="154"/>
      <c r="D801" s="154"/>
      <c r="E801" s="154"/>
      <c r="F801" s="154">
        <v>41</v>
      </c>
      <c r="G801" s="154"/>
      <c r="H801" s="154"/>
      <c r="I801" s="154"/>
      <c r="J801" s="154"/>
      <c r="K801" s="144"/>
      <c r="L801" s="237"/>
      <c r="M801" s="129"/>
      <c r="N801" s="238"/>
      <c r="O801" s="67">
        <f>IF(F801=0,"",F801/E800)</f>
        <v>0.58571428571428574</v>
      </c>
      <c r="P801" s="68">
        <v>84</v>
      </c>
      <c r="Q801" s="245">
        <f t="shared" si="71"/>
        <v>0.8571428571428571</v>
      </c>
      <c r="R801" s="245">
        <f t="shared" si="72"/>
        <v>0.1428571428571429</v>
      </c>
      <c r="S801" s="120"/>
    </row>
    <row r="802" spans="1:19" s="278" customFormat="1" ht="15.75" x14ac:dyDescent="0.25">
      <c r="A802" s="58">
        <v>2502</v>
      </c>
      <c r="B802" s="154"/>
      <c r="C802" s="154"/>
      <c r="D802" s="154"/>
      <c r="E802" s="154"/>
      <c r="F802" s="154"/>
      <c r="G802" s="154">
        <v>38</v>
      </c>
      <c r="H802" s="154"/>
      <c r="I802" s="154"/>
      <c r="J802" s="154"/>
      <c r="K802" s="144"/>
      <c r="L802" s="237"/>
      <c r="M802" s="129"/>
      <c r="N802" s="238"/>
      <c r="O802" s="67">
        <f>IF(G802=0,"",G802/F801)</f>
        <v>0.92682926829268297</v>
      </c>
      <c r="P802" s="68">
        <v>76</v>
      </c>
      <c r="Q802" s="245">
        <f t="shared" si="71"/>
        <v>0.90476190476190477</v>
      </c>
      <c r="R802" s="245">
        <f t="shared" si="72"/>
        <v>9.5238095238095233E-2</v>
      </c>
      <c r="S802" s="120"/>
    </row>
    <row r="803" spans="1:19" s="278" customFormat="1" ht="15.75" x14ac:dyDescent="0.25">
      <c r="A803" s="58">
        <v>2601</v>
      </c>
      <c r="B803" s="154"/>
      <c r="C803" s="154"/>
      <c r="D803" s="154"/>
      <c r="E803" s="154"/>
      <c r="F803" s="154"/>
      <c r="G803" s="154"/>
      <c r="H803" s="154"/>
      <c r="I803" s="154"/>
      <c r="J803" s="154"/>
      <c r="K803" s="144"/>
      <c r="L803" s="237"/>
      <c r="M803" s="129"/>
      <c r="N803" s="238"/>
      <c r="O803" s="67" t="str">
        <f>IF(H803=0,"",H803/G802)</f>
        <v/>
      </c>
      <c r="P803" s="68"/>
      <c r="Q803" s="245" t="str">
        <f t="shared" si="71"/>
        <v/>
      </c>
      <c r="R803" s="245" t="str">
        <f t="shared" si="72"/>
        <v/>
      </c>
      <c r="S803" s="120"/>
    </row>
    <row r="804" spans="1:19" s="278" customFormat="1" ht="15.75" x14ac:dyDescent="0.25">
      <c r="A804" s="58">
        <v>2602</v>
      </c>
      <c r="B804" s="154"/>
      <c r="C804" s="154"/>
      <c r="D804" s="154"/>
      <c r="E804" s="154"/>
      <c r="F804" s="154"/>
      <c r="G804" s="154"/>
      <c r="H804" s="154"/>
      <c r="I804" s="154"/>
      <c r="J804" s="154"/>
      <c r="K804" s="144"/>
      <c r="L804" s="237"/>
      <c r="M804" s="129"/>
      <c r="N804" s="238"/>
      <c r="O804" s="67" t="str">
        <f>IF(I804=0,"",I804/H803)</f>
        <v/>
      </c>
      <c r="P804" s="68"/>
      <c r="Q804" s="245" t="str">
        <f t="shared" si="71"/>
        <v/>
      </c>
      <c r="R804" s="245" t="str">
        <f t="shared" si="72"/>
        <v/>
      </c>
      <c r="S804" s="120"/>
    </row>
    <row r="805" spans="1:19" s="278" customFormat="1" ht="15.75" x14ac:dyDescent="0.25">
      <c r="A805" s="58">
        <v>2701</v>
      </c>
      <c r="B805" s="154"/>
      <c r="C805" s="154"/>
      <c r="D805" s="154"/>
      <c r="E805" s="154"/>
      <c r="F805" s="154"/>
      <c r="G805" s="154"/>
      <c r="H805" s="154"/>
      <c r="I805" s="154"/>
      <c r="J805" s="154"/>
      <c r="K805" s="144"/>
      <c r="L805" s="237"/>
      <c r="M805" s="129"/>
      <c r="N805" s="238"/>
      <c r="O805" s="71" t="str">
        <f>IF(J805=0,"",J805/I804)</f>
        <v/>
      </c>
      <c r="P805" s="68"/>
      <c r="Q805" s="71" t="str">
        <f t="shared" si="71"/>
        <v/>
      </c>
      <c r="R805" s="71" t="str">
        <f t="shared" si="72"/>
        <v/>
      </c>
      <c r="S805" s="120"/>
    </row>
    <row r="806" spans="1:19" s="278" customFormat="1" ht="15.75" x14ac:dyDescent="0.25">
      <c r="A806" s="58">
        <v>2702</v>
      </c>
      <c r="B806" s="154"/>
      <c r="C806" s="154"/>
      <c r="D806" s="154"/>
      <c r="E806" s="154"/>
      <c r="F806" s="154"/>
      <c r="G806" s="154"/>
      <c r="H806" s="154"/>
      <c r="I806" s="154"/>
      <c r="J806" s="154"/>
      <c r="K806" s="144"/>
      <c r="L806" s="237"/>
      <c r="M806" s="129"/>
      <c r="N806" s="239"/>
      <c r="O806" s="129"/>
      <c r="P806" s="68"/>
      <c r="Q806" s="129"/>
      <c r="R806" s="246"/>
      <c r="S806" s="120"/>
    </row>
    <row r="807" spans="1:19" s="278" customFormat="1" ht="15.75" x14ac:dyDescent="0.25">
      <c r="A807" s="58">
        <v>2801</v>
      </c>
      <c r="B807" s="154"/>
      <c r="C807" s="154"/>
      <c r="D807" s="154"/>
      <c r="E807" s="154"/>
      <c r="F807" s="154"/>
      <c r="G807" s="154"/>
      <c r="H807" s="154"/>
      <c r="I807" s="154"/>
      <c r="J807" s="154"/>
      <c r="K807" s="144"/>
      <c r="L807" s="237"/>
      <c r="M807" s="129"/>
      <c r="N807" s="239"/>
      <c r="O807" s="247"/>
      <c r="P807" s="109"/>
      <c r="Q807" s="248"/>
      <c r="R807" s="247"/>
      <c r="S807" s="120"/>
    </row>
    <row r="808" spans="1:19" s="278" customFormat="1" ht="15.75" x14ac:dyDescent="0.25">
      <c r="A808" s="58">
        <v>2802</v>
      </c>
      <c r="B808" s="154"/>
      <c r="C808" s="154"/>
      <c r="D808" s="154"/>
      <c r="E808" s="154"/>
      <c r="F808" s="154"/>
      <c r="G808" s="154"/>
      <c r="H808" s="154"/>
      <c r="I808" s="154"/>
      <c r="J808" s="154"/>
      <c r="K808" s="144"/>
      <c r="L808" s="237"/>
      <c r="M808" s="129"/>
      <c r="N808" s="239"/>
      <c r="O808" s="247"/>
      <c r="P808" s="109"/>
      <c r="Q808" s="248"/>
      <c r="R808" s="247"/>
      <c r="S808" s="120"/>
    </row>
    <row r="809" spans="1:19" s="278" customFormat="1" ht="15.75" x14ac:dyDescent="0.25">
      <c r="A809" s="58">
        <v>2901</v>
      </c>
      <c r="B809" s="154"/>
      <c r="C809" s="154"/>
      <c r="D809" s="154"/>
      <c r="E809" s="154"/>
      <c r="F809" s="154"/>
      <c r="G809" s="154"/>
      <c r="H809" s="154"/>
      <c r="I809" s="154"/>
      <c r="J809" s="154"/>
      <c r="K809" s="144"/>
      <c r="L809" s="237"/>
      <c r="M809" s="129"/>
      <c r="N809" s="239"/>
      <c r="O809" s="129"/>
      <c r="P809" s="239"/>
      <c r="Q809" s="124"/>
      <c r="R809" s="247"/>
      <c r="S809" s="120"/>
    </row>
    <row r="810" spans="1:19" s="278" customFormat="1" ht="15.75" x14ac:dyDescent="0.25">
      <c r="A810" s="58">
        <v>2902</v>
      </c>
      <c r="B810" s="154"/>
      <c r="C810" s="154"/>
      <c r="D810" s="154"/>
      <c r="E810" s="154"/>
      <c r="F810" s="154"/>
      <c r="G810" s="154"/>
      <c r="H810" s="154"/>
      <c r="I810" s="154"/>
      <c r="J810" s="154"/>
      <c r="K810" s="144"/>
      <c r="L810" s="237"/>
      <c r="M810" s="129"/>
      <c r="N810" s="239"/>
      <c r="O810" s="197" t="s">
        <v>83</v>
      </c>
      <c r="P810" s="82"/>
      <c r="Q810" s="111" t="str">
        <f>IF(SUM(K803:K806)=0,"",SUM(K803:K806))</f>
        <v/>
      </c>
      <c r="R810" s="199" t="s">
        <v>11</v>
      </c>
      <c r="S810" s="120"/>
    </row>
    <row r="811" spans="1:19" s="278" customFormat="1" ht="15.75" x14ac:dyDescent="0.25">
      <c r="A811" s="58">
        <v>3001</v>
      </c>
      <c r="B811" s="154"/>
      <c r="C811" s="154"/>
      <c r="D811" s="154"/>
      <c r="E811" s="154"/>
      <c r="F811" s="154"/>
      <c r="G811" s="154"/>
      <c r="H811" s="154"/>
      <c r="I811" s="154"/>
      <c r="J811" s="154"/>
      <c r="K811" s="144"/>
      <c r="L811" s="237"/>
      <c r="M811" s="129"/>
      <c r="N811" s="239"/>
      <c r="O811" s="198" t="s">
        <v>85</v>
      </c>
      <c r="P811" s="86" t="str">
        <f>IF(P810/B797=0,"",P810/B797)</f>
        <v/>
      </c>
      <c r="Q811" s="112" t="e">
        <f>IF(P810/Q810=0,"",P810/Q810)</f>
        <v>#VALUE!</v>
      </c>
      <c r="R811" s="200" t="s">
        <v>86</v>
      </c>
      <c r="S811" s="120"/>
    </row>
    <row r="812" spans="1:19" s="278" customFormat="1" ht="15.75" x14ac:dyDescent="0.25">
      <c r="A812" s="58">
        <v>3002</v>
      </c>
      <c r="B812" s="154"/>
      <c r="C812" s="154"/>
      <c r="D812" s="154"/>
      <c r="E812" s="154"/>
      <c r="F812" s="154"/>
      <c r="G812" s="154"/>
      <c r="H812" s="154"/>
      <c r="I812" s="154"/>
      <c r="J812" s="154"/>
      <c r="K812" s="144"/>
      <c r="L812" s="240"/>
      <c r="M812" s="241"/>
      <c r="N812" s="242"/>
      <c r="O812" s="90"/>
      <c r="P812" s="91"/>
      <c r="Q812" s="91"/>
      <c r="R812" s="113"/>
      <c r="S812" s="120"/>
    </row>
    <row r="813" spans="1:19" ht="18" customHeight="1" x14ac:dyDescent="0.25">
      <c r="A813" s="28"/>
      <c r="B813" s="297" t="s">
        <v>111</v>
      </c>
      <c r="C813" s="297"/>
      <c r="D813" s="297"/>
      <c r="E813" s="297"/>
      <c r="F813" s="297"/>
      <c r="G813" s="297"/>
      <c r="H813" s="297"/>
      <c r="I813" s="297"/>
      <c r="J813" s="297"/>
      <c r="K813" s="93">
        <f>SUM(K797:K809)</f>
        <v>0</v>
      </c>
      <c r="L813" s="94" t="str">
        <f>IF(K805=0,"",K805/B797)</f>
        <v/>
      </c>
      <c r="M813" s="94" t="str">
        <f>IF(K813=0,"",K813/B797)</f>
        <v/>
      </c>
      <c r="N813" s="94" t="str">
        <f>IF(K805=0,"",M813-L813)</f>
        <v/>
      </c>
      <c r="O813" s="3"/>
      <c r="P813" s="29"/>
      <c r="Q813" s="22"/>
      <c r="R813" s="3"/>
      <c r="S813" s="120"/>
    </row>
    <row r="814" spans="1:19" ht="12.75" customHeight="1" x14ac:dyDescent="0.2"/>
    <row r="815" spans="1:19" ht="12.75" customHeight="1" x14ac:dyDescent="0.2"/>
    <row r="816" spans="1:19" ht="26.25" x14ac:dyDescent="0.4">
      <c r="A816" s="231"/>
      <c r="B816" s="298" t="s">
        <v>99</v>
      </c>
      <c r="C816" s="299"/>
      <c r="D816" s="299"/>
      <c r="E816" s="299"/>
      <c r="F816" s="299"/>
      <c r="G816" s="299"/>
      <c r="H816" s="299"/>
      <c r="I816" s="299"/>
      <c r="J816" s="299"/>
      <c r="K816" s="256" t="s">
        <v>143</v>
      </c>
      <c r="L816" s="57"/>
      <c r="M816" s="57"/>
      <c r="N816" s="29"/>
      <c r="O816" s="3"/>
      <c r="P816" s="29"/>
      <c r="Q816" s="29"/>
      <c r="R816" s="29"/>
      <c r="S816" s="120"/>
    </row>
    <row r="817" spans="1:19" ht="20.25" x14ac:dyDescent="0.2">
      <c r="A817" s="319" t="s">
        <v>10</v>
      </c>
      <c r="B817" s="301" t="s">
        <v>100</v>
      </c>
      <c r="C817" s="302"/>
      <c r="D817" s="302"/>
      <c r="E817" s="302"/>
      <c r="F817" s="302"/>
      <c r="G817" s="302"/>
      <c r="H817" s="302"/>
      <c r="I817" s="302"/>
      <c r="J817" s="303"/>
      <c r="K817" s="304" t="s">
        <v>11</v>
      </c>
      <c r="L817" s="296" t="s">
        <v>3</v>
      </c>
      <c r="M817" s="296" t="s">
        <v>4</v>
      </c>
      <c r="N817" s="306" t="s">
        <v>5</v>
      </c>
      <c r="O817" s="296" t="s">
        <v>6</v>
      </c>
      <c r="P817" s="294" t="s">
        <v>7</v>
      </c>
      <c r="Q817" s="294" t="s">
        <v>8</v>
      </c>
      <c r="R817" s="296" t="s">
        <v>101</v>
      </c>
      <c r="S817" s="120"/>
    </row>
    <row r="818" spans="1:19" ht="15.75" x14ac:dyDescent="0.25">
      <c r="A818" s="320"/>
      <c r="B818" s="58" t="s">
        <v>102</v>
      </c>
      <c r="C818" s="58" t="s">
        <v>103</v>
      </c>
      <c r="D818" s="58" t="s">
        <v>104</v>
      </c>
      <c r="E818" s="58" t="s">
        <v>105</v>
      </c>
      <c r="F818" s="58" t="s">
        <v>106</v>
      </c>
      <c r="G818" s="58" t="s">
        <v>107</v>
      </c>
      <c r="H818" s="58" t="s">
        <v>108</v>
      </c>
      <c r="I818" s="58" t="s">
        <v>109</v>
      </c>
      <c r="J818" s="58" t="s">
        <v>110</v>
      </c>
      <c r="K818" s="305"/>
      <c r="L818" s="295"/>
      <c r="M818" s="295"/>
      <c r="N818" s="295"/>
      <c r="O818" s="295"/>
      <c r="P818" s="295"/>
      <c r="Q818" s="295"/>
      <c r="R818" s="295"/>
      <c r="S818" s="120"/>
    </row>
    <row r="819" spans="1:19" s="278" customFormat="1" ht="15.75" x14ac:dyDescent="0.25">
      <c r="A819" s="58">
        <v>2302</v>
      </c>
      <c r="B819" s="154">
        <v>115</v>
      </c>
      <c r="C819" s="154"/>
      <c r="D819" s="154"/>
      <c r="E819" s="154"/>
      <c r="F819" s="154"/>
      <c r="G819" s="154"/>
      <c r="H819" s="154"/>
      <c r="I819" s="154"/>
      <c r="J819" s="154"/>
      <c r="K819" s="144"/>
      <c r="L819" s="234"/>
      <c r="M819" s="235"/>
      <c r="N819" s="236"/>
      <c r="O819" s="243"/>
      <c r="P819" s="63">
        <f>B819</f>
        <v>115</v>
      </c>
      <c r="Q819" s="244"/>
      <c r="R819" s="243"/>
      <c r="S819" s="120"/>
    </row>
    <row r="820" spans="1:19" s="278" customFormat="1" ht="15.75" x14ac:dyDescent="0.25">
      <c r="A820" s="58">
        <v>2401</v>
      </c>
      <c r="B820" s="154"/>
      <c r="C820" s="154">
        <v>92</v>
      </c>
      <c r="D820" s="154"/>
      <c r="E820" s="154"/>
      <c r="F820" s="154"/>
      <c r="G820" s="154"/>
      <c r="H820" s="154"/>
      <c r="I820" s="154"/>
      <c r="J820" s="154"/>
      <c r="K820" s="144"/>
      <c r="L820" s="237"/>
      <c r="M820" s="129"/>
      <c r="N820" s="238"/>
      <c r="O820" s="67">
        <f>IF(C820=0,"",C820/B819)</f>
        <v>0.8</v>
      </c>
      <c r="P820" s="68">
        <v>93</v>
      </c>
      <c r="Q820" s="245">
        <f t="shared" ref="Q820:Q827" si="73">IF(P820=0,"",P820/P819)</f>
        <v>0.80869565217391304</v>
      </c>
      <c r="R820" s="245">
        <f t="shared" ref="R820:R827" si="74">IF(P820=0,"",100%-Q820)</f>
        <v>0.19130434782608696</v>
      </c>
      <c r="S820" s="120"/>
    </row>
    <row r="821" spans="1:19" s="278" customFormat="1" ht="15.75" x14ac:dyDescent="0.25">
      <c r="A821" s="58">
        <v>2402</v>
      </c>
      <c r="B821" s="154"/>
      <c r="C821" s="154"/>
      <c r="D821" s="154">
        <v>77</v>
      </c>
      <c r="E821" s="154"/>
      <c r="F821" s="154"/>
      <c r="G821" s="154"/>
      <c r="H821" s="154"/>
      <c r="I821" s="154"/>
      <c r="J821" s="154"/>
      <c r="K821" s="144"/>
      <c r="L821" s="237"/>
      <c r="M821" s="129"/>
      <c r="N821" s="238"/>
      <c r="O821" s="67">
        <f>IF(D821=0,"",D821/C820)</f>
        <v>0.83695652173913049</v>
      </c>
      <c r="P821" s="68">
        <v>87</v>
      </c>
      <c r="Q821" s="245">
        <f t="shared" si="73"/>
        <v>0.93548387096774188</v>
      </c>
      <c r="R821" s="245">
        <f t="shared" si="74"/>
        <v>6.4516129032258118E-2</v>
      </c>
      <c r="S821" s="8">
        <f>P821/P819</f>
        <v>0.75652173913043474</v>
      </c>
    </row>
    <row r="822" spans="1:19" s="278" customFormat="1" ht="15.75" x14ac:dyDescent="0.25">
      <c r="A822" s="58">
        <v>2501</v>
      </c>
      <c r="B822" s="154"/>
      <c r="C822" s="154"/>
      <c r="D822" s="154"/>
      <c r="E822" s="154">
        <v>62</v>
      </c>
      <c r="F822" s="154"/>
      <c r="G822" s="154"/>
      <c r="H822" s="154"/>
      <c r="I822" s="154"/>
      <c r="J822" s="154"/>
      <c r="K822" s="144"/>
      <c r="L822" s="237"/>
      <c r="M822" s="129"/>
      <c r="N822" s="238"/>
      <c r="O822" s="67">
        <f>IF(E822=0,"",E822/D821)</f>
        <v>0.80519480519480524</v>
      </c>
      <c r="P822" s="68">
        <v>82</v>
      </c>
      <c r="Q822" s="245">
        <f t="shared" si="73"/>
        <v>0.94252873563218387</v>
      </c>
      <c r="R822" s="245">
        <f t="shared" si="74"/>
        <v>5.7471264367816133E-2</v>
      </c>
      <c r="S822" s="120"/>
    </row>
    <row r="823" spans="1:19" s="278" customFormat="1" ht="15.75" x14ac:dyDescent="0.25">
      <c r="A823" s="58">
        <v>2502</v>
      </c>
      <c r="B823" s="154"/>
      <c r="C823" s="154"/>
      <c r="D823" s="154"/>
      <c r="E823" s="154"/>
      <c r="F823" s="154">
        <v>59</v>
      </c>
      <c r="G823" s="154"/>
      <c r="H823" s="154"/>
      <c r="I823" s="154"/>
      <c r="J823" s="154"/>
      <c r="K823" s="144"/>
      <c r="L823" s="237"/>
      <c r="M823" s="129"/>
      <c r="N823" s="238"/>
      <c r="O823" s="67">
        <f>IF(F823=0,"",F823/E822)</f>
        <v>0.95161290322580649</v>
      </c>
      <c r="P823" s="68">
        <v>79</v>
      </c>
      <c r="Q823" s="245">
        <f t="shared" si="73"/>
        <v>0.96341463414634143</v>
      </c>
      <c r="R823" s="245">
        <f t="shared" si="74"/>
        <v>3.6585365853658569E-2</v>
      </c>
      <c r="S823" s="120"/>
    </row>
    <row r="824" spans="1:19" s="278" customFormat="1" ht="15.75" x14ac:dyDescent="0.25">
      <c r="A824" s="58">
        <v>2601</v>
      </c>
      <c r="B824" s="154"/>
      <c r="C824" s="154"/>
      <c r="D824" s="154"/>
      <c r="E824" s="154"/>
      <c r="F824" s="154"/>
      <c r="G824" s="154"/>
      <c r="H824" s="154"/>
      <c r="I824" s="154"/>
      <c r="J824" s="154"/>
      <c r="K824" s="144"/>
      <c r="L824" s="237"/>
      <c r="M824" s="129"/>
      <c r="N824" s="238"/>
      <c r="O824" s="67" t="str">
        <f>IF(G824=0,"",G824/F823)</f>
        <v/>
      </c>
      <c r="P824" s="68"/>
      <c r="Q824" s="245" t="str">
        <f t="shared" si="73"/>
        <v/>
      </c>
      <c r="R824" s="245" t="str">
        <f t="shared" si="74"/>
        <v/>
      </c>
      <c r="S824" s="120"/>
    </row>
    <row r="825" spans="1:19" s="278" customFormat="1" ht="15.75" x14ac:dyDescent="0.25">
      <c r="A825" s="58">
        <v>2602</v>
      </c>
      <c r="B825" s="154"/>
      <c r="C825" s="154"/>
      <c r="D825" s="154"/>
      <c r="E825" s="154"/>
      <c r="F825" s="154"/>
      <c r="G825" s="154"/>
      <c r="H825" s="154"/>
      <c r="I825" s="154"/>
      <c r="J825" s="154"/>
      <c r="K825" s="144"/>
      <c r="L825" s="237"/>
      <c r="M825" s="129"/>
      <c r="N825" s="238"/>
      <c r="O825" s="67" t="str">
        <f>IF(H825=0,"",H825/G824)</f>
        <v/>
      </c>
      <c r="P825" s="68"/>
      <c r="Q825" s="245" t="str">
        <f t="shared" si="73"/>
        <v/>
      </c>
      <c r="R825" s="245" t="str">
        <f t="shared" si="74"/>
        <v/>
      </c>
      <c r="S825" s="120"/>
    </row>
    <row r="826" spans="1:19" s="278" customFormat="1" ht="15.75" x14ac:dyDescent="0.25">
      <c r="A826" s="58">
        <v>2701</v>
      </c>
      <c r="B826" s="154"/>
      <c r="C826" s="154"/>
      <c r="D826" s="154"/>
      <c r="E826" s="154"/>
      <c r="F826" s="154"/>
      <c r="G826" s="154"/>
      <c r="H826" s="154"/>
      <c r="I826" s="154"/>
      <c r="J826" s="154"/>
      <c r="K826" s="144"/>
      <c r="L826" s="237"/>
      <c r="M826" s="129"/>
      <c r="N826" s="238"/>
      <c r="O826" s="67" t="str">
        <f>IF(I826=0,"",I826/H825)</f>
        <v/>
      </c>
      <c r="P826" s="68"/>
      <c r="Q826" s="245" t="str">
        <f t="shared" si="73"/>
        <v/>
      </c>
      <c r="R826" s="245" t="str">
        <f t="shared" si="74"/>
        <v/>
      </c>
      <c r="S826" s="120"/>
    </row>
    <row r="827" spans="1:19" s="278" customFormat="1" ht="15.75" x14ac:dyDescent="0.25">
      <c r="A827" s="58">
        <v>2702</v>
      </c>
      <c r="B827" s="154"/>
      <c r="C827" s="154"/>
      <c r="D827" s="154"/>
      <c r="E827" s="154"/>
      <c r="F827" s="154"/>
      <c r="G827" s="154"/>
      <c r="H827" s="154"/>
      <c r="I827" s="154"/>
      <c r="J827" s="154"/>
      <c r="K827" s="144"/>
      <c r="L827" s="237"/>
      <c r="M827" s="129"/>
      <c r="N827" s="238"/>
      <c r="O827" s="71" t="str">
        <f>IF(J827=0,"",J827/I826)</f>
        <v/>
      </c>
      <c r="P827" s="68"/>
      <c r="Q827" s="71" t="str">
        <f t="shared" si="73"/>
        <v/>
      </c>
      <c r="R827" s="71" t="str">
        <f t="shared" si="74"/>
        <v/>
      </c>
      <c r="S827" s="120"/>
    </row>
    <row r="828" spans="1:19" s="278" customFormat="1" ht="15.75" x14ac:dyDescent="0.25">
      <c r="A828" s="58">
        <v>2801</v>
      </c>
      <c r="B828" s="154"/>
      <c r="C828" s="154"/>
      <c r="D828" s="154"/>
      <c r="E828" s="154"/>
      <c r="F828" s="154"/>
      <c r="G828" s="154"/>
      <c r="H828" s="154"/>
      <c r="I828" s="154"/>
      <c r="J828" s="154"/>
      <c r="K828" s="144"/>
      <c r="L828" s="237"/>
      <c r="M828" s="129"/>
      <c r="N828" s="239"/>
      <c r="O828" s="129"/>
      <c r="P828" s="68"/>
      <c r="Q828" s="129"/>
      <c r="R828" s="246"/>
      <c r="S828" s="120"/>
    </row>
    <row r="829" spans="1:19" s="278" customFormat="1" ht="15.75" x14ac:dyDescent="0.25">
      <c r="A829" s="58">
        <v>2802</v>
      </c>
      <c r="B829" s="154"/>
      <c r="C829" s="154"/>
      <c r="D829" s="154"/>
      <c r="E829" s="154"/>
      <c r="F829" s="154"/>
      <c r="G829" s="154"/>
      <c r="H829" s="154"/>
      <c r="I829" s="154"/>
      <c r="J829" s="154"/>
      <c r="K829" s="144"/>
      <c r="L829" s="237"/>
      <c r="M829" s="129"/>
      <c r="N829" s="239"/>
      <c r="O829" s="247"/>
      <c r="P829" s="109"/>
      <c r="Q829" s="248"/>
      <c r="R829" s="247"/>
      <c r="S829" s="120"/>
    </row>
    <row r="830" spans="1:19" s="278" customFormat="1" ht="15.75" x14ac:dyDescent="0.25">
      <c r="A830" s="58">
        <v>2901</v>
      </c>
      <c r="B830" s="154"/>
      <c r="C830" s="154"/>
      <c r="D830" s="154"/>
      <c r="E830" s="154"/>
      <c r="F830" s="154"/>
      <c r="G830" s="154"/>
      <c r="H830" s="154"/>
      <c r="I830" s="154"/>
      <c r="J830" s="154"/>
      <c r="K830" s="144"/>
      <c r="L830" s="237"/>
      <c r="M830" s="129"/>
      <c r="N830" s="239"/>
      <c r="O830" s="247"/>
      <c r="P830" s="109"/>
      <c r="Q830" s="248"/>
      <c r="R830" s="247"/>
      <c r="S830" s="120"/>
    </row>
    <row r="831" spans="1:19" s="278" customFormat="1" ht="15.75" x14ac:dyDescent="0.25">
      <c r="A831" s="58">
        <v>2902</v>
      </c>
      <c r="B831" s="154"/>
      <c r="C831" s="154"/>
      <c r="D831" s="154"/>
      <c r="E831" s="154"/>
      <c r="F831" s="154"/>
      <c r="G831" s="154"/>
      <c r="H831" s="154"/>
      <c r="I831" s="154"/>
      <c r="J831" s="154"/>
      <c r="K831" s="144"/>
      <c r="L831" s="237"/>
      <c r="M831" s="129"/>
      <c r="N831" s="239"/>
      <c r="O831" s="129"/>
      <c r="P831" s="239"/>
      <c r="Q831" s="124"/>
      <c r="R831" s="247"/>
      <c r="S831" s="120"/>
    </row>
    <row r="832" spans="1:19" s="278" customFormat="1" ht="15.75" x14ac:dyDescent="0.25">
      <c r="A832" s="58">
        <v>3001</v>
      </c>
      <c r="B832" s="154"/>
      <c r="C832" s="154"/>
      <c r="D832" s="154"/>
      <c r="E832" s="154"/>
      <c r="F832" s="154"/>
      <c r="G832" s="154"/>
      <c r="H832" s="154"/>
      <c r="I832" s="154"/>
      <c r="J832" s="154"/>
      <c r="K832" s="144"/>
      <c r="L832" s="237"/>
      <c r="M832" s="129"/>
      <c r="N832" s="239"/>
      <c r="O832" s="197" t="s">
        <v>83</v>
      </c>
      <c r="P832" s="82"/>
      <c r="Q832" s="111" t="str">
        <f>IF(SUM(K825:K828)=0,"",SUM(K825:K828))</f>
        <v/>
      </c>
      <c r="R832" s="199" t="s">
        <v>11</v>
      </c>
      <c r="S832" s="120"/>
    </row>
    <row r="833" spans="1:19" s="278" customFormat="1" ht="15.75" x14ac:dyDescent="0.25">
      <c r="A833" s="58">
        <v>3002</v>
      </c>
      <c r="B833" s="154"/>
      <c r="C833" s="154"/>
      <c r="D833" s="154"/>
      <c r="E833" s="154"/>
      <c r="F833" s="154"/>
      <c r="G833" s="154"/>
      <c r="H833" s="154"/>
      <c r="I833" s="154"/>
      <c r="J833" s="154"/>
      <c r="K833" s="144"/>
      <c r="L833" s="237"/>
      <c r="M833" s="129"/>
      <c r="N833" s="239"/>
      <c r="O833" s="198" t="s">
        <v>85</v>
      </c>
      <c r="P833" s="86" t="str">
        <f>IF(P832/B819=0,"",P832/B819)</f>
        <v/>
      </c>
      <c r="Q833" s="112" t="e">
        <f>IF(P832/Q832=0,"",P832/Q832)</f>
        <v>#VALUE!</v>
      </c>
      <c r="R833" s="200" t="s">
        <v>86</v>
      </c>
      <c r="S833" s="120"/>
    </row>
    <row r="834" spans="1:19" s="278" customFormat="1" ht="15.75" x14ac:dyDescent="0.25">
      <c r="A834" s="58">
        <v>3101</v>
      </c>
      <c r="B834" s="154"/>
      <c r="C834" s="154"/>
      <c r="D834" s="154"/>
      <c r="E834" s="154"/>
      <c r="F834" s="154"/>
      <c r="G834" s="154"/>
      <c r="H834" s="154"/>
      <c r="I834" s="154"/>
      <c r="J834" s="154"/>
      <c r="K834" s="144"/>
      <c r="L834" s="240"/>
      <c r="M834" s="241"/>
      <c r="N834" s="242"/>
      <c r="O834" s="90"/>
      <c r="P834" s="91"/>
      <c r="Q834" s="91"/>
      <c r="R834" s="113"/>
      <c r="S834" s="120"/>
    </row>
    <row r="835" spans="1:19" ht="18" customHeight="1" x14ac:dyDescent="0.25">
      <c r="A835" s="28"/>
      <c r="B835" s="297" t="s">
        <v>111</v>
      </c>
      <c r="C835" s="297"/>
      <c r="D835" s="297"/>
      <c r="E835" s="297"/>
      <c r="F835" s="297"/>
      <c r="G835" s="297"/>
      <c r="H835" s="297"/>
      <c r="I835" s="297"/>
      <c r="J835" s="297"/>
      <c r="K835" s="93">
        <f>SUM(K819:K831)</f>
        <v>0</v>
      </c>
      <c r="L835" s="94" t="str">
        <f>IF(K827=0,"",K827/B819)</f>
        <v/>
      </c>
      <c r="M835" s="94" t="str">
        <f>IF(K835=0,"",K835/B819)</f>
        <v/>
      </c>
      <c r="N835" s="94" t="str">
        <f>IF(K827=0,"",M835-L835)</f>
        <v/>
      </c>
      <c r="O835" s="3"/>
      <c r="P835" s="29"/>
      <c r="Q835" s="22"/>
      <c r="R835" s="3"/>
      <c r="S835" s="120"/>
    </row>
    <row r="836" spans="1:19" ht="12.75" customHeight="1" x14ac:dyDescent="0.2"/>
    <row r="837" spans="1:19" ht="12.75" customHeight="1" x14ac:dyDescent="0.2"/>
    <row r="838" spans="1:19" ht="26.25" x14ac:dyDescent="0.4">
      <c r="A838" s="231"/>
      <c r="B838" s="298" t="s">
        <v>99</v>
      </c>
      <c r="C838" s="299"/>
      <c r="D838" s="299"/>
      <c r="E838" s="299"/>
      <c r="F838" s="299"/>
      <c r="G838" s="299"/>
      <c r="H838" s="299"/>
      <c r="I838" s="299"/>
      <c r="J838" s="299"/>
      <c r="K838" s="256" t="s">
        <v>144</v>
      </c>
      <c r="L838" s="57"/>
      <c r="M838" s="57"/>
      <c r="N838" s="29"/>
      <c r="O838" s="3"/>
      <c r="P838" s="29"/>
      <c r="Q838" s="29"/>
      <c r="R838" s="29"/>
      <c r="S838" s="120"/>
    </row>
    <row r="839" spans="1:19" ht="20.25" x14ac:dyDescent="0.2">
      <c r="A839" s="319" t="s">
        <v>10</v>
      </c>
      <c r="B839" s="301" t="s">
        <v>100</v>
      </c>
      <c r="C839" s="302"/>
      <c r="D839" s="302"/>
      <c r="E839" s="302"/>
      <c r="F839" s="302"/>
      <c r="G839" s="302"/>
      <c r="H839" s="302"/>
      <c r="I839" s="302"/>
      <c r="J839" s="303"/>
      <c r="K839" s="304" t="s">
        <v>11</v>
      </c>
      <c r="L839" s="296" t="s">
        <v>3</v>
      </c>
      <c r="M839" s="296" t="s">
        <v>4</v>
      </c>
      <c r="N839" s="306" t="s">
        <v>5</v>
      </c>
      <c r="O839" s="296" t="s">
        <v>6</v>
      </c>
      <c r="P839" s="294" t="s">
        <v>7</v>
      </c>
      <c r="Q839" s="294" t="s">
        <v>8</v>
      </c>
      <c r="R839" s="296" t="s">
        <v>101</v>
      </c>
      <c r="S839" s="120"/>
    </row>
    <row r="840" spans="1:19" ht="15.75" x14ac:dyDescent="0.25">
      <c r="A840" s="320"/>
      <c r="B840" s="58" t="s">
        <v>102</v>
      </c>
      <c r="C840" s="58" t="s">
        <v>103</v>
      </c>
      <c r="D840" s="58" t="s">
        <v>104</v>
      </c>
      <c r="E840" s="58" t="s">
        <v>105</v>
      </c>
      <c r="F840" s="58" t="s">
        <v>106</v>
      </c>
      <c r="G840" s="58" t="s">
        <v>107</v>
      </c>
      <c r="H840" s="58" t="s">
        <v>108</v>
      </c>
      <c r="I840" s="58" t="s">
        <v>109</v>
      </c>
      <c r="J840" s="58" t="s">
        <v>110</v>
      </c>
      <c r="K840" s="305"/>
      <c r="L840" s="295"/>
      <c r="M840" s="295"/>
      <c r="N840" s="295"/>
      <c r="O840" s="295"/>
      <c r="P840" s="295"/>
      <c r="Q840" s="295"/>
      <c r="R840" s="295"/>
      <c r="S840" s="120"/>
    </row>
    <row r="841" spans="1:19" s="278" customFormat="1" ht="15.75" x14ac:dyDescent="0.25">
      <c r="A841" s="58">
        <v>2401</v>
      </c>
      <c r="B841" s="154">
        <v>127</v>
      </c>
      <c r="C841" s="154"/>
      <c r="D841" s="154"/>
      <c r="E841" s="154"/>
      <c r="F841" s="154"/>
      <c r="G841" s="154"/>
      <c r="H841" s="154"/>
      <c r="I841" s="154"/>
      <c r="J841" s="154"/>
      <c r="K841" s="144"/>
      <c r="L841" s="234"/>
      <c r="M841" s="235"/>
      <c r="N841" s="236"/>
      <c r="O841" s="243"/>
      <c r="P841" s="63">
        <f>B841</f>
        <v>127</v>
      </c>
      <c r="Q841" s="244"/>
      <c r="R841" s="243"/>
      <c r="S841" s="120"/>
    </row>
    <row r="842" spans="1:19" s="278" customFormat="1" ht="15.75" x14ac:dyDescent="0.25">
      <c r="A842" s="58">
        <v>2402</v>
      </c>
      <c r="B842" s="154"/>
      <c r="C842" s="154">
        <v>107</v>
      </c>
      <c r="D842" s="154"/>
      <c r="E842" s="154"/>
      <c r="F842" s="154"/>
      <c r="G842" s="154"/>
      <c r="H842" s="154"/>
      <c r="I842" s="154"/>
      <c r="J842" s="154"/>
      <c r="K842" s="144"/>
      <c r="L842" s="237"/>
      <c r="M842" s="129"/>
      <c r="N842" s="238"/>
      <c r="O842" s="67">
        <f>IF(C842=0,"",C842/B841)</f>
        <v>0.84251968503937003</v>
      </c>
      <c r="P842" s="68">
        <v>107</v>
      </c>
      <c r="Q842" s="245">
        <f t="shared" ref="Q842:Q849" si="75">IF(P842=0,"",P842/P841)</f>
        <v>0.84251968503937003</v>
      </c>
      <c r="R842" s="245">
        <f t="shared" ref="R842:R849" si="76">IF(P842=0,"",100%-Q842)</f>
        <v>0.15748031496062997</v>
      </c>
      <c r="S842" s="120"/>
    </row>
    <row r="843" spans="1:19" s="278" customFormat="1" ht="15.75" x14ac:dyDescent="0.25">
      <c r="A843" s="58">
        <v>2501</v>
      </c>
      <c r="B843" s="154"/>
      <c r="C843" s="154"/>
      <c r="D843" s="154">
        <v>81</v>
      </c>
      <c r="E843" s="154"/>
      <c r="F843" s="154"/>
      <c r="G843" s="154"/>
      <c r="H843" s="154"/>
      <c r="I843" s="154"/>
      <c r="J843" s="154"/>
      <c r="K843" s="144"/>
      <c r="L843" s="237"/>
      <c r="M843" s="129"/>
      <c r="N843" s="238"/>
      <c r="O843" s="67">
        <f>IF(D843=0,"",D843/C842)</f>
        <v>0.7570093457943925</v>
      </c>
      <c r="P843" s="68">
        <v>97</v>
      </c>
      <c r="Q843" s="245">
        <f t="shared" si="75"/>
        <v>0.90654205607476634</v>
      </c>
      <c r="R843" s="245">
        <f t="shared" si="76"/>
        <v>9.3457943925233655E-2</v>
      </c>
      <c r="S843" s="8">
        <f>P843/P841</f>
        <v>0.76377952755905509</v>
      </c>
    </row>
    <row r="844" spans="1:19" s="278" customFormat="1" ht="15.75" x14ac:dyDescent="0.25">
      <c r="A844" s="58">
        <v>2502</v>
      </c>
      <c r="B844" s="154"/>
      <c r="C844" s="154"/>
      <c r="D844" s="154"/>
      <c r="E844" s="154">
        <v>52</v>
      </c>
      <c r="F844" s="154"/>
      <c r="G844" s="154"/>
      <c r="H844" s="154"/>
      <c r="I844" s="154"/>
      <c r="J844" s="154"/>
      <c r="K844" s="144"/>
      <c r="L844" s="237"/>
      <c r="M844" s="129"/>
      <c r="N844" s="238"/>
      <c r="O844" s="67">
        <f>IF(E844=0,"",E844/D843)</f>
        <v>0.64197530864197527</v>
      </c>
      <c r="P844" s="68">
        <v>84</v>
      </c>
      <c r="Q844" s="245">
        <f t="shared" si="75"/>
        <v>0.865979381443299</v>
      </c>
      <c r="R844" s="245">
        <f t="shared" si="76"/>
        <v>0.134020618556701</v>
      </c>
      <c r="S844" s="120"/>
    </row>
    <row r="845" spans="1:19" s="278" customFormat="1" ht="15.75" x14ac:dyDescent="0.25">
      <c r="A845" s="58">
        <v>2601</v>
      </c>
      <c r="B845" s="154"/>
      <c r="C845" s="154"/>
      <c r="D845" s="154"/>
      <c r="E845" s="154"/>
      <c r="F845" s="154"/>
      <c r="G845" s="154"/>
      <c r="H845" s="154"/>
      <c r="I845" s="154"/>
      <c r="J845" s="154"/>
      <c r="K845" s="144"/>
      <c r="L845" s="237"/>
      <c r="M845" s="129"/>
      <c r="N845" s="238"/>
      <c r="O845" s="67" t="str">
        <f>IF(F845=0,"",F845/E844)</f>
        <v/>
      </c>
      <c r="P845" s="68"/>
      <c r="Q845" s="245" t="str">
        <f t="shared" si="75"/>
        <v/>
      </c>
      <c r="R845" s="245" t="str">
        <f t="shared" si="76"/>
        <v/>
      </c>
      <c r="S845" s="120"/>
    </row>
    <row r="846" spans="1:19" s="278" customFormat="1" ht="15.75" x14ac:dyDescent="0.25">
      <c r="A846" s="58">
        <v>2602</v>
      </c>
      <c r="B846" s="154"/>
      <c r="C846" s="154"/>
      <c r="D846" s="154"/>
      <c r="E846" s="154"/>
      <c r="F846" s="154"/>
      <c r="G846" s="154"/>
      <c r="H846" s="154"/>
      <c r="I846" s="154"/>
      <c r="J846" s="154"/>
      <c r="K846" s="144"/>
      <c r="L846" s="237"/>
      <c r="M846" s="129"/>
      <c r="N846" s="238"/>
      <c r="O846" s="67" t="str">
        <f>IF(G846=0,"",G846/F845)</f>
        <v/>
      </c>
      <c r="P846" s="68"/>
      <c r="Q846" s="245" t="str">
        <f t="shared" si="75"/>
        <v/>
      </c>
      <c r="R846" s="245" t="str">
        <f t="shared" si="76"/>
        <v/>
      </c>
      <c r="S846" s="120"/>
    </row>
    <row r="847" spans="1:19" s="278" customFormat="1" ht="15.75" x14ac:dyDescent="0.25">
      <c r="A847" s="58">
        <v>2701</v>
      </c>
      <c r="B847" s="154"/>
      <c r="C847" s="154"/>
      <c r="D847" s="154"/>
      <c r="E847" s="154"/>
      <c r="F847" s="154"/>
      <c r="G847" s="154"/>
      <c r="H847" s="154"/>
      <c r="I847" s="154"/>
      <c r="J847" s="154"/>
      <c r="K847" s="144"/>
      <c r="L847" s="237"/>
      <c r="M847" s="129"/>
      <c r="N847" s="238"/>
      <c r="O847" s="67" t="str">
        <f>IF(H847=0,"",H847/G846)</f>
        <v/>
      </c>
      <c r="P847" s="68"/>
      <c r="Q847" s="245" t="str">
        <f t="shared" si="75"/>
        <v/>
      </c>
      <c r="R847" s="245" t="str">
        <f t="shared" si="76"/>
        <v/>
      </c>
      <c r="S847" s="120"/>
    </row>
    <row r="848" spans="1:19" s="278" customFormat="1" ht="15.75" x14ac:dyDescent="0.25">
      <c r="A848" s="58">
        <v>2702</v>
      </c>
      <c r="B848" s="154"/>
      <c r="C848" s="154"/>
      <c r="D848" s="154"/>
      <c r="E848" s="154"/>
      <c r="F848" s="154"/>
      <c r="G848" s="154"/>
      <c r="H848" s="154"/>
      <c r="I848" s="154"/>
      <c r="J848" s="154"/>
      <c r="K848" s="144"/>
      <c r="L848" s="237"/>
      <c r="M848" s="129"/>
      <c r="N848" s="238"/>
      <c r="O848" s="67" t="str">
        <f>IF(I848=0,"",I848/H847)</f>
        <v/>
      </c>
      <c r="P848" s="68"/>
      <c r="Q848" s="245" t="str">
        <f t="shared" si="75"/>
        <v/>
      </c>
      <c r="R848" s="245" t="str">
        <f t="shared" si="76"/>
        <v/>
      </c>
      <c r="S848" s="120"/>
    </row>
    <row r="849" spans="1:19" s="278" customFormat="1" ht="15.75" x14ac:dyDescent="0.25">
      <c r="A849" s="58">
        <v>2801</v>
      </c>
      <c r="B849" s="154"/>
      <c r="C849" s="154"/>
      <c r="D849" s="154"/>
      <c r="E849" s="154"/>
      <c r="F849" s="154"/>
      <c r="G849" s="154"/>
      <c r="H849" s="154"/>
      <c r="I849" s="154"/>
      <c r="J849" s="154"/>
      <c r="K849" s="144"/>
      <c r="L849" s="237"/>
      <c r="M849" s="129"/>
      <c r="N849" s="238"/>
      <c r="O849" s="71" t="str">
        <f>IF(J849=0,"",J849/I848)</f>
        <v/>
      </c>
      <c r="P849" s="68"/>
      <c r="Q849" s="71" t="str">
        <f t="shared" si="75"/>
        <v/>
      </c>
      <c r="R849" s="71" t="str">
        <f t="shared" si="76"/>
        <v/>
      </c>
      <c r="S849" s="120"/>
    </row>
    <row r="850" spans="1:19" s="278" customFormat="1" ht="15.75" x14ac:dyDescent="0.25">
      <c r="A850" s="58">
        <v>2802</v>
      </c>
      <c r="B850" s="154"/>
      <c r="C850" s="154"/>
      <c r="D850" s="154"/>
      <c r="E850" s="154"/>
      <c r="F850" s="154"/>
      <c r="G850" s="154"/>
      <c r="H850" s="154"/>
      <c r="I850" s="154"/>
      <c r="J850" s="154"/>
      <c r="K850" s="144"/>
      <c r="L850" s="237"/>
      <c r="M850" s="129"/>
      <c r="N850" s="239"/>
      <c r="O850" s="129"/>
      <c r="P850" s="68"/>
      <c r="Q850" s="129"/>
      <c r="R850" s="246"/>
      <c r="S850" s="120"/>
    </row>
    <row r="851" spans="1:19" s="278" customFormat="1" ht="15.75" x14ac:dyDescent="0.25">
      <c r="A851" s="58">
        <v>2901</v>
      </c>
      <c r="B851" s="154"/>
      <c r="C851" s="154"/>
      <c r="D851" s="154"/>
      <c r="E851" s="154"/>
      <c r="F851" s="154"/>
      <c r="G851" s="154"/>
      <c r="H851" s="154"/>
      <c r="I851" s="154"/>
      <c r="J851" s="154"/>
      <c r="K851" s="144"/>
      <c r="L851" s="237"/>
      <c r="M851" s="129"/>
      <c r="N851" s="239"/>
      <c r="O851" s="247"/>
      <c r="P851" s="109"/>
      <c r="Q851" s="248"/>
      <c r="R851" s="247"/>
      <c r="S851" s="120"/>
    </row>
    <row r="852" spans="1:19" s="278" customFormat="1" ht="15.75" x14ac:dyDescent="0.25">
      <c r="A852" s="58">
        <v>2902</v>
      </c>
      <c r="B852" s="154"/>
      <c r="C852" s="154"/>
      <c r="D852" s="154"/>
      <c r="E852" s="154"/>
      <c r="F852" s="154"/>
      <c r="G852" s="154"/>
      <c r="H852" s="154"/>
      <c r="I852" s="154"/>
      <c r="J852" s="154"/>
      <c r="K852" s="144"/>
      <c r="L852" s="237"/>
      <c r="M852" s="129"/>
      <c r="N852" s="239"/>
      <c r="O852" s="247"/>
      <c r="P852" s="109"/>
      <c r="Q852" s="248"/>
      <c r="R852" s="247"/>
      <c r="S852" s="120"/>
    </row>
    <row r="853" spans="1:19" s="278" customFormat="1" ht="15.75" x14ac:dyDescent="0.25">
      <c r="A853" s="58">
        <v>3001</v>
      </c>
      <c r="B853" s="154"/>
      <c r="C853" s="154"/>
      <c r="D853" s="154"/>
      <c r="E853" s="154"/>
      <c r="F853" s="154"/>
      <c r="G853" s="154"/>
      <c r="H853" s="154"/>
      <c r="I853" s="154"/>
      <c r="J853" s="154"/>
      <c r="K853" s="144"/>
      <c r="L853" s="237"/>
      <c r="M853" s="129"/>
      <c r="N853" s="239"/>
      <c r="O853" s="129"/>
      <c r="P853" s="239"/>
      <c r="Q853" s="124"/>
      <c r="R853" s="247"/>
      <c r="S853" s="120"/>
    </row>
    <row r="854" spans="1:19" s="278" customFormat="1" ht="15.75" x14ac:dyDescent="0.25">
      <c r="A854" s="58">
        <v>3002</v>
      </c>
      <c r="B854" s="154"/>
      <c r="C854" s="154"/>
      <c r="D854" s="154"/>
      <c r="E854" s="154"/>
      <c r="F854" s="154"/>
      <c r="G854" s="154"/>
      <c r="H854" s="154"/>
      <c r="I854" s="154"/>
      <c r="J854" s="154"/>
      <c r="K854" s="144"/>
      <c r="L854" s="237"/>
      <c r="M854" s="129"/>
      <c r="N854" s="239"/>
      <c r="O854" s="197" t="s">
        <v>83</v>
      </c>
      <c r="P854" s="82"/>
      <c r="Q854" s="111" t="str">
        <f>IF(SUM(K847:K850)=0,"",SUM(K847:K850))</f>
        <v/>
      </c>
      <c r="R854" s="199" t="s">
        <v>11</v>
      </c>
      <c r="S854" s="120"/>
    </row>
    <row r="855" spans="1:19" s="278" customFormat="1" ht="15.75" x14ac:dyDescent="0.25">
      <c r="A855" s="58">
        <v>3101</v>
      </c>
      <c r="B855" s="154"/>
      <c r="C855" s="154"/>
      <c r="D855" s="154"/>
      <c r="E855" s="154"/>
      <c r="F855" s="154"/>
      <c r="G855" s="154"/>
      <c r="H855" s="154"/>
      <c r="I855" s="154"/>
      <c r="J855" s="154"/>
      <c r="K855" s="144"/>
      <c r="L855" s="237"/>
      <c r="M855" s="129"/>
      <c r="N855" s="239"/>
      <c r="O855" s="198" t="s">
        <v>85</v>
      </c>
      <c r="P855" s="86" t="str">
        <f>IF(P854/B841=0,"",P854/B841)</f>
        <v/>
      </c>
      <c r="Q855" s="112" t="e">
        <f>IF(P854/Q854=0,"",P854/Q854)</f>
        <v>#VALUE!</v>
      </c>
      <c r="R855" s="200" t="s">
        <v>86</v>
      </c>
      <c r="S855" s="120"/>
    </row>
    <row r="856" spans="1:19" s="278" customFormat="1" ht="15.75" x14ac:dyDescent="0.25">
      <c r="A856" s="58">
        <v>3102</v>
      </c>
      <c r="B856" s="154"/>
      <c r="C856" s="154"/>
      <c r="D856" s="154"/>
      <c r="E856" s="154"/>
      <c r="F856" s="154"/>
      <c r="G856" s="154"/>
      <c r="H856" s="154"/>
      <c r="I856" s="154"/>
      <c r="J856" s="154"/>
      <c r="K856" s="144"/>
      <c r="L856" s="240"/>
      <c r="M856" s="241"/>
      <c r="N856" s="242"/>
      <c r="O856" s="90"/>
      <c r="P856" s="91"/>
      <c r="Q856" s="91"/>
      <c r="R856" s="113"/>
      <c r="S856" s="120"/>
    </row>
    <row r="857" spans="1:19" ht="18" customHeight="1" x14ac:dyDescent="0.25">
      <c r="A857" s="28"/>
      <c r="B857" s="297" t="s">
        <v>111</v>
      </c>
      <c r="C857" s="297"/>
      <c r="D857" s="297"/>
      <c r="E857" s="297"/>
      <c r="F857" s="297"/>
      <c r="G857" s="297"/>
      <c r="H857" s="297"/>
      <c r="I857" s="297"/>
      <c r="J857" s="297"/>
      <c r="K857" s="93">
        <f>SUM(K841:K853)</f>
        <v>0</v>
      </c>
      <c r="L857" s="94" t="str">
        <f>IF(K849=0,"",K849/B841)</f>
        <v/>
      </c>
      <c r="M857" s="94" t="str">
        <f>IF(K857=0,"",K857/B841)</f>
        <v/>
      </c>
      <c r="N857" s="94" t="str">
        <f>IF(K849=0,"",M857-L857)</f>
        <v/>
      </c>
      <c r="O857" s="3"/>
      <c r="P857" s="29"/>
      <c r="Q857" s="22"/>
      <c r="R857" s="3"/>
      <c r="S857" s="120"/>
    </row>
    <row r="858" spans="1:19" ht="12.75" customHeight="1" x14ac:dyDescent="0.2"/>
    <row r="859" spans="1:19" ht="12.75" customHeight="1" x14ac:dyDescent="0.2"/>
    <row r="860" spans="1:19" ht="26.25" x14ac:dyDescent="0.4">
      <c r="A860" s="231"/>
      <c r="B860" s="298" t="s">
        <v>99</v>
      </c>
      <c r="C860" s="299"/>
      <c r="D860" s="299"/>
      <c r="E860" s="299"/>
      <c r="F860" s="299"/>
      <c r="G860" s="299"/>
      <c r="H860" s="299"/>
      <c r="I860" s="299"/>
      <c r="J860" s="299"/>
      <c r="K860" s="256" t="s">
        <v>145</v>
      </c>
      <c r="L860" s="57"/>
      <c r="M860" s="57"/>
      <c r="N860" s="29"/>
      <c r="O860" s="3"/>
      <c r="P860" s="29"/>
      <c r="Q860" s="29"/>
      <c r="R860" s="29"/>
      <c r="S860" s="120"/>
    </row>
    <row r="861" spans="1:19" ht="20.25" x14ac:dyDescent="0.2">
      <c r="A861" s="319" t="s">
        <v>10</v>
      </c>
      <c r="B861" s="301" t="s">
        <v>100</v>
      </c>
      <c r="C861" s="302"/>
      <c r="D861" s="302"/>
      <c r="E861" s="302"/>
      <c r="F861" s="302"/>
      <c r="G861" s="302"/>
      <c r="H861" s="302"/>
      <c r="I861" s="302"/>
      <c r="J861" s="303"/>
      <c r="K861" s="304" t="s">
        <v>11</v>
      </c>
      <c r="L861" s="296" t="s">
        <v>3</v>
      </c>
      <c r="M861" s="296" t="s">
        <v>4</v>
      </c>
      <c r="N861" s="306" t="s">
        <v>5</v>
      </c>
      <c r="O861" s="296" t="s">
        <v>6</v>
      </c>
      <c r="P861" s="294" t="s">
        <v>7</v>
      </c>
      <c r="Q861" s="294" t="s">
        <v>8</v>
      </c>
      <c r="R861" s="296" t="s">
        <v>101</v>
      </c>
      <c r="S861" s="120"/>
    </row>
    <row r="862" spans="1:19" ht="15.75" x14ac:dyDescent="0.25">
      <c r="A862" s="320"/>
      <c r="B862" s="58" t="s">
        <v>102</v>
      </c>
      <c r="C862" s="58" t="s">
        <v>103</v>
      </c>
      <c r="D862" s="58" t="s">
        <v>104</v>
      </c>
      <c r="E862" s="58" t="s">
        <v>105</v>
      </c>
      <c r="F862" s="58" t="s">
        <v>106</v>
      </c>
      <c r="G862" s="58" t="s">
        <v>107</v>
      </c>
      <c r="H862" s="58" t="s">
        <v>108</v>
      </c>
      <c r="I862" s="58" t="s">
        <v>109</v>
      </c>
      <c r="J862" s="58" t="s">
        <v>110</v>
      </c>
      <c r="K862" s="305"/>
      <c r="L862" s="295"/>
      <c r="M862" s="295"/>
      <c r="N862" s="295"/>
      <c r="O862" s="295"/>
      <c r="P862" s="295"/>
      <c r="Q862" s="295"/>
      <c r="R862" s="295"/>
      <c r="S862" s="120"/>
    </row>
    <row r="863" spans="1:19" s="278" customFormat="1" ht="15.75" customHeight="1" x14ac:dyDescent="0.25">
      <c r="A863" s="58">
        <v>2402</v>
      </c>
      <c r="B863" s="154">
        <v>95</v>
      </c>
      <c r="C863" s="154"/>
      <c r="D863" s="154"/>
      <c r="E863" s="154"/>
      <c r="F863" s="154"/>
      <c r="G863" s="154"/>
      <c r="H863" s="154"/>
      <c r="I863" s="154"/>
      <c r="J863" s="154"/>
      <c r="K863" s="144"/>
      <c r="L863" s="234"/>
      <c r="M863" s="235"/>
      <c r="N863" s="236"/>
      <c r="O863" s="243"/>
      <c r="P863" s="63">
        <f>B863</f>
        <v>95</v>
      </c>
      <c r="Q863" s="244"/>
      <c r="R863" s="243"/>
      <c r="S863" s="120"/>
    </row>
    <row r="864" spans="1:19" s="278" customFormat="1" ht="15.75" customHeight="1" x14ac:dyDescent="0.25">
      <c r="A864" s="58">
        <v>2501</v>
      </c>
      <c r="B864" s="154"/>
      <c r="C864" s="154">
        <v>87</v>
      </c>
      <c r="D864" s="154"/>
      <c r="E864" s="154"/>
      <c r="F864" s="154"/>
      <c r="G864" s="154"/>
      <c r="H864" s="154"/>
      <c r="I864" s="154"/>
      <c r="J864" s="154"/>
      <c r="K864" s="144"/>
      <c r="L864" s="237"/>
      <c r="M864" s="129"/>
      <c r="N864" s="238"/>
      <c r="O864" s="67">
        <f>IF(C864=0,"",C864/B863)</f>
        <v>0.91578947368421049</v>
      </c>
      <c r="P864" s="68">
        <v>87</v>
      </c>
      <c r="Q864" s="245">
        <f t="shared" ref="Q864:Q871" si="77">IF(P864=0,"",P864/P863)</f>
        <v>0.91578947368421049</v>
      </c>
      <c r="R864" s="245">
        <f t="shared" ref="R864:R871" si="78">IF(P864=0,"",100%-Q864)</f>
        <v>8.4210526315789513E-2</v>
      </c>
      <c r="S864" s="120"/>
    </row>
    <row r="865" spans="1:19" s="278" customFormat="1" ht="15.75" customHeight="1" x14ac:dyDescent="0.25">
      <c r="A865" s="58">
        <v>2502</v>
      </c>
      <c r="B865" s="154"/>
      <c r="C865" s="154"/>
      <c r="D865" s="154">
        <v>79</v>
      </c>
      <c r="E865" s="154"/>
      <c r="F865" s="154"/>
      <c r="G865" s="154"/>
      <c r="H865" s="154"/>
      <c r="I865" s="154"/>
      <c r="J865" s="154"/>
      <c r="K865" s="144"/>
      <c r="L865" s="237"/>
      <c r="M865" s="129"/>
      <c r="N865" s="238"/>
      <c r="O865" s="67">
        <f>IF(D865=0,"",D865/C864)</f>
        <v>0.90804597701149425</v>
      </c>
      <c r="P865" s="68">
        <v>83</v>
      </c>
      <c r="Q865" s="245">
        <f t="shared" si="77"/>
        <v>0.95402298850574707</v>
      </c>
      <c r="R865" s="245">
        <f t="shared" si="78"/>
        <v>4.5977011494252928E-2</v>
      </c>
      <c r="S865" s="8">
        <f>P865/P863</f>
        <v>0.87368421052631584</v>
      </c>
    </row>
    <row r="866" spans="1:19" s="278" customFormat="1" ht="15.75" customHeight="1" x14ac:dyDescent="0.25">
      <c r="A866" s="58">
        <v>2601</v>
      </c>
      <c r="B866" s="154"/>
      <c r="C866" s="154"/>
      <c r="D866" s="154"/>
      <c r="E866" s="154"/>
      <c r="F866" s="154"/>
      <c r="G866" s="154"/>
      <c r="H866" s="154"/>
      <c r="I866" s="154"/>
      <c r="J866" s="154"/>
      <c r="K866" s="144"/>
      <c r="L866" s="237"/>
      <c r="M866" s="129"/>
      <c r="N866" s="238"/>
      <c r="O866" s="67" t="str">
        <f>IF(E866=0,"",E866/D865)</f>
        <v/>
      </c>
      <c r="P866" s="68"/>
      <c r="Q866" s="245" t="str">
        <f t="shared" si="77"/>
        <v/>
      </c>
      <c r="R866" s="245" t="str">
        <f t="shared" si="78"/>
        <v/>
      </c>
      <c r="S866" s="120"/>
    </row>
    <row r="867" spans="1:19" s="278" customFormat="1" ht="15.75" customHeight="1" x14ac:dyDescent="0.25">
      <c r="A867" s="58">
        <v>2602</v>
      </c>
      <c r="B867" s="154"/>
      <c r="C867" s="154"/>
      <c r="D867" s="154"/>
      <c r="E867" s="154"/>
      <c r="F867" s="154"/>
      <c r="G867" s="154"/>
      <c r="H867" s="154"/>
      <c r="I867" s="154"/>
      <c r="J867" s="154"/>
      <c r="K867" s="144"/>
      <c r="L867" s="237"/>
      <c r="M867" s="129"/>
      <c r="N867" s="238"/>
      <c r="O867" s="67" t="str">
        <f>IF(F867=0,"",F867/E866)</f>
        <v/>
      </c>
      <c r="P867" s="68"/>
      <c r="Q867" s="245" t="str">
        <f t="shared" si="77"/>
        <v/>
      </c>
      <c r="R867" s="245" t="str">
        <f t="shared" si="78"/>
        <v/>
      </c>
      <c r="S867" s="120"/>
    </row>
    <row r="868" spans="1:19" s="278" customFormat="1" ht="15.75" customHeight="1" x14ac:dyDescent="0.25">
      <c r="A868" s="58">
        <v>2701</v>
      </c>
      <c r="B868" s="154"/>
      <c r="C868" s="154"/>
      <c r="D868" s="154"/>
      <c r="E868" s="154"/>
      <c r="F868" s="154"/>
      <c r="G868" s="154"/>
      <c r="H868" s="154"/>
      <c r="I868" s="154"/>
      <c r="J868" s="154"/>
      <c r="K868" s="144"/>
      <c r="L868" s="237"/>
      <c r="M868" s="129"/>
      <c r="N868" s="238"/>
      <c r="O868" s="67" t="str">
        <f>IF(G868=0,"",G868/F867)</f>
        <v/>
      </c>
      <c r="P868" s="68"/>
      <c r="Q868" s="245" t="str">
        <f t="shared" si="77"/>
        <v/>
      </c>
      <c r="R868" s="245" t="str">
        <f t="shared" si="78"/>
        <v/>
      </c>
      <c r="S868" s="120"/>
    </row>
    <row r="869" spans="1:19" s="278" customFormat="1" ht="15.75" customHeight="1" x14ac:dyDescent="0.25">
      <c r="A869" s="58">
        <v>2702</v>
      </c>
      <c r="B869" s="154"/>
      <c r="C869" s="154"/>
      <c r="D869" s="154"/>
      <c r="E869" s="154"/>
      <c r="F869" s="154"/>
      <c r="G869" s="154"/>
      <c r="H869" s="154"/>
      <c r="I869" s="154"/>
      <c r="J869" s="154"/>
      <c r="K869" s="144"/>
      <c r="L869" s="237"/>
      <c r="M869" s="129"/>
      <c r="N869" s="238"/>
      <c r="O869" s="67" t="str">
        <f>IF(H869=0,"",H869/G868)</f>
        <v/>
      </c>
      <c r="P869" s="68"/>
      <c r="Q869" s="245" t="str">
        <f t="shared" si="77"/>
        <v/>
      </c>
      <c r="R869" s="245" t="str">
        <f t="shared" si="78"/>
        <v/>
      </c>
      <c r="S869" s="120"/>
    </row>
    <row r="870" spans="1:19" s="278" customFormat="1" ht="15.75" customHeight="1" x14ac:dyDescent="0.25">
      <c r="A870" s="58">
        <v>2801</v>
      </c>
      <c r="B870" s="154"/>
      <c r="C870" s="154"/>
      <c r="D870" s="154"/>
      <c r="E870" s="154"/>
      <c r="F870" s="154"/>
      <c r="G870" s="154"/>
      <c r="H870" s="154"/>
      <c r="I870" s="154"/>
      <c r="J870" s="154"/>
      <c r="K870" s="144"/>
      <c r="L870" s="237"/>
      <c r="M870" s="129"/>
      <c r="N870" s="238"/>
      <c r="O870" s="67" t="str">
        <f>IF(I870=0,"",I870/H869)</f>
        <v/>
      </c>
      <c r="P870" s="68"/>
      <c r="Q870" s="245" t="str">
        <f t="shared" si="77"/>
        <v/>
      </c>
      <c r="R870" s="245" t="str">
        <f t="shared" si="78"/>
        <v/>
      </c>
      <c r="S870" s="120"/>
    </row>
    <row r="871" spans="1:19" s="278" customFormat="1" ht="15.75" customHeight="1" x14ac:dyDescent="0.25">
      <c r="A871" s="58">
        <v>2802</v>
      </c>
      <c r="B871" s="154"/>
      <c r="C871" s="154"/>
      <c r="D871" s="154"/>
      <c r="E871" s="154"/>
      <c r="F871" s="154"/>
      <c r="G871" s="154"/>
      <c r="H871" s="154"/>
      <c r="I871" s="154"/>
      <c r="J871" s="154"/>
      <c r="K871" s="144"/>
      <c r="L871" s="237"/>
      <c r="M871" s="129"/>
      <c r="N871" s="238"/>
      <c r="O871" s="71" t="str">
        <f>IF(J871=0,"",J871/I870)</f>
        <v/>
      </c>
      <c r="P871" s="68"/>
      <c r="Q871" s="71" t="str">
        <f t="shared" si="77"/>
        <v/>
      </c>
      <c r="R871" s="71" t="str">
        <f t="shared" si="78"/>
        <v/>
      </c>
      <c r="S871" s="120"/>
    </row>
    <row r="872" spans="1:19" s="278" customFormat="1" ht="15.75" customHeight="1" x14ac:dyDescent="0.25">
      <c r="A872" s="58">
        <v>2901</v>
      </c>
      <c r="B872" s="154"/>
      <c r="C872" s="154"/>
      <c r="D872" s="154"/>
      <c r="E872" s="154"/>
      <c r="F872" s="154"/>
      <c r="G872" s="154"/>
      <c r="H872" s="154"/>
      <c r="I872" s="154"/>
      <c r="J872" s="154"/>
      <c r="K872" s="144"/>
      <c r="L872" s="237"/>
      <c r="M872" s="129"/>
      <c r="N872" s="239"/>
      <c r="O872" s="129"/>
      <c r="P872" s="68"/>
      <c r="Q872" s="129"/>
      <c r="R872" s="246"/>
      <c r="S872" s="120"/>
    </row>
    <row r="873" spans="1:19" s="278" customFormat="1" ht="15.75" customHeight="1" x14ac:dyDescent="0.25">
      <c r="A873" s="58">
        <v>2902</v>
      </c>
      <c r="B873" s="154"/>
      <c r="C873" s="154"/>
      <c r="D873" s="154"/>
      <c r="E873" s="154"/>
      <c r="F873" s="154"/>
      <c r="G873" s="154"/>
      <c r="H873" s="154"/>
      <c r="I873" s="154"/>
      <c r="J873" s="154"/>
      <c r="K873" s="144"/>
      <c r="L873" s="237"/>
      <c r="M873" s="129"/>
      <c r="N873" s="239"/>
      <c r="O873" s="247"/>
      <c r="P873" s="109"/>
      <c r="Q873" s="248"/>
      <c r="R873" s="247"/>
      <c r="S873" s="120"/>
    </row>
    <row r="874" spans="1:19" s="278" customFormat="1" ht="15.75" customHeight="1" x14ac:dyDescent="0.25">
      <c r="A874" s="58">
        <v>3001</v>
      </c>
      <c r="B874" s="154"/>
      <c r="C874" s="154"/>
      <c r="D874" s="154"/>
      <c r="E874" s="154"/>
      <c r="F874" s="154"/>
      <c r="G874" s="154"/>
      <c r="H874" s="154"/>
      <c r="I874" s="154"/>
      <c r="J874" s="154"/>
      <c r="K874" s="144"/>
      <c r="L874" s="237"/>
      <c r="M874" s="129"/>
      <c r="N874" s="239"/>
      <c r="O874" s="247"/>
      <c r="P874" s="109"/>
      <c r="Q874" s="248"/>
      <c r="R874" s="247"/>
      <c r="S874" s="120"/>
    </row>
    <row r="875" spans="1:19" s="278" customFormat="1" ht="15.75" customHeight="1" x14ac:dyDescent="0.25">
      <c r="A875" s="58">
        <v>3002</v>
      </c>
      <c r="B875" s="154"/>
      <c r="C875" s="154"/>
      <c r="D875" s="154"/>
      <c r="E875" s="154"/>
      <c r="F875" s="154"/>
      <c r="G875" s="154"/>
      <c r="H875" s="154"/>
      <c r="I875" s="154"/>
      <c r="J875" s="154"/>
      <c r="K875" s="144"/>
      <c r="L875" s="237"/>
      <c r="M875" s="129"/>
      <c r="N875" s="239"/>
      <c r="O875" s="129"/>
      <c r="P875" s="239"/>
      <c r="Q875" s="124"/>
      <c r="R875" s="247"/>
      <c r="S875" s="120"/>
    </row>
    <row r="876" spans="1:19" s="278" customFormat="1" ht="15.75" customHeight="1" x14ac:dyDescent="0.25">
      <c r="A876" s="58">
        <v>3101</v>
      </c>
      <c r="B876" s="154"/>
      <c r="C876" s="154"/>
      <c r="D876" s="154"/>
      <c r="E876" s="154"/>
      <c r="F876" s="154"/>
      <c r="G876" s="154"/>
      <c r="H876" s="154"/>
      <c r="I876" s="154"/>
      <c r="J876" s="154"/>
      <c r="K876" s="144"/>
      <c r="L876" s="237"/>
      <c r="M876" s="129"/>
      <c r="N876" s="239"/>
      <c r="O876" s="197" t="s">
        <v>83</v>
      </c>
      <c r="P876" s="82"/>
      <c r="Q876" s="111" t="str">
        <f>IF(SUM(K869:K872)=0,"",SUM(K869:K872))</f>
        <v/>
      </c>
      <c r="R876" s="199" t="s">
        <v>11</v>
      </c>
      <c r="S876" s="120"/>
    </row>
    <row r="877" spans="1:19" s="278" customFormat="1" ht="15.75" customHeight="1" x14ac:dyDescent="0.25">
      <c r="A877" s="58">
        <v>3102</v>
      </c>
      <c r="B877" s="154"/>
      <c r="C877" s="154"/>
      <c r="D877" s="154"/>
      <c r="E877" s="154"/>
      <c r="F877" s="154"/>
      <c r="G877" s="154"/>
      <c r="H877" s="154"/>
      <c r="I877" s="154"/>
      <c r="J877" s="154"/>
      <c r="K877" s="144"/>
      <c r="L877" s="237"/>
      <c r="M877" s="129"/>
      <c r="N877" s="239"/>
      <c r="O877" s="198" t="s">
        <v>85</v>
      </c>
      <c r="P877" s="86" t="str">
        <f>IF(P876/B863=0,"",P876/B863)</f>
        <v/>
      </c>
      <c r="Q877" s="112" t="e">
        <f>IF(P876/Q876=0,"",P876/Q876)</f>
        <v>#VALUE!</v>
      </c>
      <c r="R877" s="200" t="s">
        <v>86</v>
      </c>
      <c r="S877" s="120"/>
    </row>
    <row r="878" spans="1:19" s="278" customFormat="1" ht="15.75" x14ac:dyDescent="0.25">
      <c r="A878" s="58">
        <v>3201</v>
      </c>
      <c r="B878" s="154"/>
      <c r="C878" s="154"/>
      <c r="D878" s="154"/>
      <c r="E878" s="154"/>
      <c r="F878" s="154"/>
      <c r="G878" s="154"/>
      <c r="H878" s="154"/>
      <c r="I878" s="154"/>
      <c r="J878" s="154"/>
      <c r="K878" s="144"/>
      <c r="L878" s="240"/>
      <c r="M878" s="241"/>
      <c r="N878" s="242"/>
      <c r="O878" s="90"/>
      <c r="P878" s="91"/>
      <c r="Q878" s="91"/>
      <c r="R878" s="113"/>
      <c r="S878" s="120"/>
    </row>
    <row r="879" spans="1:19" ht="18" customHeight="1" x14ac:dyDescent="0.25">
      <c r="A879" s="28"/>
      <c r="B879" s="297" t="s">
        <v>111</v>
      </c>
      <c r="C879" s="297"/>
      <c r="D879" s="297"/>
      <c r="E879" s="297"/>
      <c r="F879" s="297"/>
      <c r="G879" s="297"/>
      <c r="H879" s="297"/>
      <c r="I879" s="297"/>
      <c r="J879" s="297"/>
      <c r="K879" s="93">
        <f>SUM(K863:K875)</f>
        <v>0</v>
      </c>
      <c r="L879" s="94" t="str">
        <f>IF(K871=0,"",K871/B863)</f>
        <v/>
      </c>
      <c r="M879" s="94" t="str">
        <f>IF(K879=0,"",K879/B863)</f>
        <v/>
      </c>
      <c r="N879" s="94" t="str">
        <f>IF(K871=0,"",M879-L879)</f>
        <v/>
      </c>
      <c r="O879" s="3"/>
      <c r="P879" s="29"/>
      <c r="Q879" s="22"/>
      <c r="R879" s="3"/>
      <c r="S879" s="120"/>
    </row>
    <row r="880" spans="1:19" ht="12.75" customHeight="1" x14ac:dyDescent="0.2"/>
    <row r="881" spans="1:19" ht="12.75" customHeight="1" x14ac:dyDescent="0.2"/>
    <row r="882" spans="1:19" ht="26.25" x14ac:dyDescent="0.4">
      <c r="A882" s="231"/>
      <c r="B882" s="298" t="s">
        <v>99</v>
      </c>
      <c r="C882" s="299"/>
      <c r="D882" s="299"/>
      <c r="E882" s="299"/>
      <c r="F882" s="299"/>
      <c r="G882" s="299"/>
      <c r="H882" s="299"/>
      <c r="I882" s="299"/>
      <c r="J882" s="299"/>
      <c r="K882" s="256" t="s">
        <v>146</v>
      </c>
      <c r="L882" s="57"/>
      <c r="M882" s="57"/>
      <c r="N882" s="29"/>
      <c r="O882" s="3"/>
      <c r="P882" s="29"/>
      <c r="Q882" s="29"/>
      <c r="R882" s="29"/>
      <c r="S882" s="120"/>
    </row>
    <row r="883" spans="1:19" ht="20.25" x14ac:dyDescent="0.2">
      <c r="A883" s="319" t="s">
        <v>10</v>
      </c>
      <c r="B883" s="301" t="s">
        <v>100</v>
      </c>
      <c r="C883" s="302"/>
      <c r="D883" s="302"/>
      <c r="E883" s="302"/>
      <c r="F883" s="302"/>
      <c r="G883" s="302"/>
      <c r="H883" s="302"/>
      <c r="I883" s="302"/>
      <c r="J883" s="303"/>
      <c r="K883" s="304" t="s">
        <v>11</v>
      </c>
      <c r="L883" s="296" t="s">
        <v>3</v>
      </c>
      <c r="M883" s="296" t="s">
        <v>4</v>
      </c>
      <c r="N883" s="306" t="s">
        <v>5</v>
      </c>
      <c r="O883" s="296" t="s">
        <v>6</v>
      </c>
      <c r="P883" s="294" t="s">
        <v>7</v>
      </c>
      <c r="Q883" s="294" t="s">
        <v>8</v>
      </c>
      <c r="R883" s="296" t="s">
        <v>101</v>
      </c>
      <c r="S883" s="120"/>
    </row>
    <row r="884" spans="1:19" ht="15.75" x14ac:dyDescent="0.25">
      <c r="A884" s="320"/>
      <c r="B884" s="58" t="s">
        <v>102</v>
      </c>
      <c r="C884" s="58" t="s">
        <v>103</v>
      </c>
      <c r="D884" s="58" t="s">
        <v>104</v>
      </c>
      <c r="E884" s="58" t="s">
        <v>105</v>
      </c>
      <c r="F884" s="58" t="s">
        <v>106</v>
      </c>
      <c r="G884" s="58" t="s">
        <v>107</v>
      </c>
      <c r="H884" s="58" t="s">
        <v>108</v>
      </c>
      <c r="I884" s="58" t="s">
        <v>109</v>
      </c>
      <c r="J884" s="58" t="s">
        <v>110</v>
      </c>
      <c r="K884" s="305"/>
      <c r="L884" s="295"/>
      <c r="M884" s="295"/>
      <c r="N884" s="295"/>
      <c r="O884" s="295"/>
      <c r="P884" s="295"/>
      <c r="Q884" s="295"/>
      <c r="R884" s="295"/>
      <c r="S884" s="120"/>
    </row>
    <row r="885" spans="1:19" s="278" customFormat="1" ht="15.75" customHeight="1" x14ac:dyDescent="0.25">
      <c r="A885" s="58">
        <v>2501</v>
      </c>
      <c r="B885" s="180">
        <v>126</v>
      </c>
      <c r="C885" s="154"/>
      <c r="D885" s="154"/>
      <c r="E885" s="154"/>
      <c r="F885" s="154"/>
      <c r="G885" s="154"/>
      <c r="H885" s="154"/>
      <c r="I885" s="154"/>
      <c r="J885" s="154"/>
      <c r="K885" s="144"/>
      <c r="L885" s="234"/>
      <c r="M885" s="235"/>
      <c r="N885" s="236"/>
      <c r="O885" s="243"/>
      <c r="P885" s="63">
        <f>B885</f>
        <v>126</v>
      </c>
      <c r="Q885" s="244"/>
      <c r="R885" s="243"/>
      <c r="S885" s="120"/>
    </row>
    <row r="886" spans="1:19" s="278" customFormat="1" ht="15.75" customHeight="1" x14ac:dyDescent="0.25">
      <c r="A886" s="58">
        <v>2502</v>
      </c>
      <c r="B886" s="180"/>
      <c r="C886" s="154">
        <v>101</v>
      </c>
      <c r="D886" s="154"/>
      <c r="E886" s="154"/>
      <c r="F886" s="154"/>
      <c r="G886" s="154"/>
      <c r="H886" s="154"/>
      <c r="I886" s="154"/>
      <c r="J886" s="154"/>
      <c r="K886" s="144"/>
      <c r="L886" s="237"/>
      <c r="M886" s="129"/>
      <c r="N886" s="238"/>
      <c r="O886" s="67">
        <f>IF(C886=0,"",C886/B885)</f>
        <v>0.80158730158730163</v>
      </c>
      <c r="P886" s="68">
        <v>104</v>
      </c>
      <c r="Q886" s="245">
        <f t="shared" ref="Q886:Q893" si="79">IF(P886=0,"",P886/P885)</f>
        <v>0.82539682539682535</v>
      </c>
      <c r="R886" s="245">
        <f t="shared" ref="R886:R893" si="80">IF(P886=0,"",100%-Q886)</f>
        <v>0.17460317460317465</v>
      </c>
      <c r="S886" s="120"/>
    </row>
    <row r="887" spans="1:19" s="278" customFormat="1" ht="15.75" customHeight="1" x14ac:dyDescent="0.25">
      <c r="A887" s="58">
        <v>2601</v>
      </c>
      <c r="B887" s="154"/>
      <c r="C887" s="154"/>
      <c r="D887" s="154"/>
      <c r="E887" s="154"/>
      <c r="F887" s="154"/>
      <c r="G887" s="154"/>
      <c r="H887" s="154"/>
      <c r="I887" s="154"/>
      <c r="J887" s="154"/>
      <c r="K887" s="144"/>
      <c r="L887" s="237"/>
      <c r="M887" s="129"/>
      <c r="N887" s="238"/>
      <c r="O887" s="67" t="str">
        <f>IF(D887=0,"",D887/C886)</f>
        <v/>
      </c>
      <c r="P887" s="68"/>
      <c r="Q887" s="245" t="str">
        <f t="shared" si="79"/>
        <v/>
      </c>
      <c r="R887" s="245" t="str">
        <f t="shared" si="80"/>
        <v/>
      </c>
      <c r="S887" s="8">
        <f>P887/P885</f>
        <v>0</v>
      </c>
    </row>
    <row r="888" spans="1:19" s="278" customFormat="1" ht="15.75" customHeight="1" x14ac:dyDescent="0.25">
      <c r="A888" s="58">
        <v>2602</v>
      </c>
      <c r="B888" s="154"/>
      <c r="C888" s="154"/>
      <c r="D888" s="154"/>
      <c r="E888" s="154"/>
      <c r="F888" s="154"/>
      <c r="G888" s="154"/>
      <c r="H888" s="154"/>
      <c r="I888" s="154"/>
      <c r="J888" s="154"/>
      <c r="K888" s="144"/>
      <c r="L888" s="237"/>
      <c r="M888" s="129"/>
      <c r="N888" s="238"/>
      <c r="O888" s="67" t="str">
        <f>IF(E888=0,"",E888/D887)</f>
        <v/>
      </c>
      <c r="P888" s="68"/>
      <c r="Q888" s="245" t="str">
        <f t="shared" si="79"/>
        <v/>
      </c>
      <c r="R888" s="245" t="str">
        <f t="shared" si="80"/>
        <v/>
      </c>
      <c r="S888" s="120"/>
    </row>
    <row r="889" spans="1:19" s="278" customFormat="1" ht="15.75" customHeight="1" x14ac:dyDescent="0.25">
      <c r="A889" s="58">
        <v>2701</v>
      </c>
      <c r="B889" s="154"/>
      <c r="C889" s="154"/>
      <c r="D889" s="154"/>
      <c r="E889" s="154"/>
      <c r="F889" s="154"/>
      <c r="G889" s="154"/>
      <c r="H889" s="154"/>
      <c r="I889" s="154"/>
      <c r="J889" s="154"/>
      <c r="K889" s="144"/>
      <c r="L889" s="237"/>
      <c r="M889" s="129"/>
      <c r="N889" s="238"/>
      <c r="O889" s="67" t="str">
        <f>IF(F889=0,"",F889/E888)</f>
        <v/>
      </c>
      <c r="P889" s="68"/>
      <c r="Q889" s="245" t="str">
        <f t="shared" si="79"/>
        <v/>
      </c>
      <c r="R889" s="245" t="str">
        <f t="shared" si="80"/>
        <v/>
      </c>
      <c r="S889" s="120"/>
    </row>
    <row r="890" spans="1:19" s="278" customFormat="1" ht="15.75" customHeight="1" x14ac:dyDescent="0.25">
      <c r="A890" s="58">
        <v>2702</v>
      </c>
      <c r="B890" s="154"/>
      <c r="C890" s="154"/>
      <c r="D890" s="154"/>
      <c r="E890" s="154"/>
      <c r="F890" s="154"/>
      <c r="G890" s="154"/>
      <c r="H890" s="154"/>
      <c r="I890" s="154"/>
      <c r="J890" s="154"/>
      <c r="K890" s="144"/>
      <c r="L890" s="237"/>
      <c r="M890" s="129"/>
      <c r="N890" s="238"/>
      <c r="O890" s="67" t="str">
        <f>IF(G890=0,"",G890/F889)</f>
        <v/>
      </c>
      <c r="P890" s="68"/>
      <c r="Q890" s="245" t="str">
        <f t="shared" si="79"/>
        <v/>
      </c>
      <c r="R890" s="245" t="str">
        <f t="shared" si="80"/>
        <v/>
      </c>
      <c r="S890" s="120"/>
    </row>
    <row r="891" spans="1:19" s="278" customFormat="1" ht="15.75" customHeight="1" x14ac:dyDescent="0.25">
      <c r="A891" s="58">
        <v>2801</v>
      </c>
      <c r="B891" s="154"/>
      <c r="C891" s="154"/>
      <c r="D891" s="154"/>
      <c r="E891" s="154"/>
      <c r="F891" s="154"/>
      <c r="G891" s="154"/>
      <c r="H891" s="154"/>
      <c r="I891" s="154"/>
      <c r="J891" s="154"/>
      <c r="K891" s="144"/>
      <c r="L891" s="237"/>
      <c r="M891" s="129"/>
      <c r="N891" s="238"/>
      <c r="O891" s="67" t="str">
        <f>IF(H891=0,"",H891/G890)</f>
        <v/>
      </c>
      <c r="P891" s="68"/>
      <c r="Q891" s="245" t="str">
        <f t="shared" si="79"/>
        <v/>
      </c>
      <c r="R891" s="245" t="str">
        <f t="shared" si="80"/>
        <v/>
      </c>
      <c r="S891" s="120"/>
    </row>
    <row r="892" spans="1:19" s="278" customFormat="1" ht="15.75" customHeight="1" x14ac:dyDescent="0.25">
      <c r="A892" s="58">
        <v>2802</v>
      </c>
      <c r="B892" s="154"/>
      <c r="C892" s="154"/>
      <c r="D892" s="154"/>
      <c r="E892" s="154"/>
      <c r="F892" s="154"/>
      <c r="G892" s="154"/>
      <c r="H892" s="154"/>
      <c r="I892" s="154"/>
      <c r="J892" s="154"/>
      <c r="K892" s="144"/>
      <c r="L892" s="237"/>
      <c r="M892" s="129"/>
      <c r="N892" s="238"/>
      <c r="O892" s="67" t="str">
        <f>IF(I892=0,"",I892/H891)</f>
        <v/>
      </c>
      <c r="P892" s="68"/>
      <c r="Q892" s="245" t="str">
        <f t="shared" si="79"/>
        <v/>
      </c>
      <c r="R892" s="245" t="str">
        <f t="shared" si="80"/>
        <v/>
      </c>
      <c r="S892" s="120"/>
    </row>
    <row r="893" spans="1:19" s="278" customFormat="1" ht="15.75" customHeight="1" x14ac:dyDescent="0.25">
      <c r="A893" s="58">
        <v>2901</v>
      </c>
      <c r="B893" s="154"/>
      <c r="C893" s="154"/>
      <c r="D893" s="154"/>
      <c r="E893" s="154"/>
      <c r="F893" s="154"/>
      <c r="G893" s="154"/>
      <c r="H893" s="154"/>
      <c r="I893" s="154"/>
      <c r="J893" s="154"/>
      <c r="K893" s="144"/>
      <c r="L893" s="237"/>
      <c r="M893" s="129"/>
      <c r="N893" s="238"/>
      <c r="O893" s="71" t="str">
        <f>IF(J893=0,"",J893/I892)</f>
        <v/>
      </c>
      <c r="P893" s="68"/>
      <c r="Q893" s="71" t="str">
        <f t="shared" si="79"/>
        <v/>
      </c>
      <c r="R893" s="71" t="str">
        <f t="shared" si="80"/>
        <v/>
      </c>
      <c r="S893" s="120"/>
    </row>
    <row r="894" spans="1:19" s="278" customFormat="1" ht="15.75" customHeight="1" x14ac:dyDescent="0.25">
      <c r="A894" s="58">
        <v>2902</v>
      </c>
      <c r="B894" s="154"/>
      <c r="C894" s="154"/>
      <c r="D894" s="154"/>
      <c r="E894" s="154"/>
      <c r="F894" s="154"/>
      <c r="G894" s="154"/>
      <c r="H894" s="154"/>
      <c r="I894" s="154"/>
      <c r="J894" s="154"/>
      <c r="K894" s="144"/>
      <c r="L894" s="237"/>
      <c r="M894" s="129"/>
      <c r="N894" s="239"/>
      <c r="O894" s="129"/>
      <c r="P894" s="68"/>
      <c r="Q894" s="129"/>
      <c r="R894" s="246"/>
      <c r="S894" s="120"/>
    </row>
    <row r="895" spans="1:19" s="278" customFormat="1" ht="15.75" customHeight="1" x14ac:dyDescent="0.25">
      <c r="A895" s="58">
        <v>3001</v>
      </c>
      <c r="B895" s="154"/>
      <c r="C895" s="154"/>
      <c r="D895" s="154"/>
      <c r="E895" s="154"/>
      <c r="F895" s="154"/>
      <c r="G895" s="154"/>
      <c r="H895" s="154"/>
      <c r="I895" s="154"/>
      <c r="J895" s="154"/>
      <c r="K895" s="144"/>
      <c r="L895" s="237"/>
      <c r="M895" s="129"/>
      <c r="N895" s="239"/>
      <c r="O895" s="247"/>
      <c r="P895" s="109"/>
      <c r="Q895" s="248"/>
      <c r="R895" s="247"/>
      <c r="S895" s="120"/>
    </row>
    <row r="896" spans="1:19" s="278" customFormat="1" ht="15.75" customHeight="1" x14ac:dyDescent="0.25">
      <c r="A896" s="58">
        <v>3002</v>
      </c>
      <c r="B896" s="154"/>
      <c r="C896" s="154"/>
      <c r="D896" s="154"/>
      <c r="E896" s="154"/>
      <c r="F896" s="154"/>
      <c r="G896" s="154"/>
      <c r="H896" s="154"/>
      <c r="I896" s="154"/>
      <c r="J896" s="154"/>
      <c r="K896" s="144"/>
      <c r="L896" s="237"/>
      <c r="M896" s="129"/>
      <c r="N896" s="239"/>
      <c r="O896" s="247"/>
      <c r="P896" s="109"/>
      <c r="Q896" s="248"/>
      <c r="R896" s="247"/>
      <c r="S896" s="120"/>
    </row>
    <row r="897" spans="1:19" s="278" customFormat="1" ht="15.75" customHeight="1" x14ac:dyDescent="0.25">
      <c r="A897" s="58">
        <v>3101</v>
      </c>
      <c r="B897" s="154"/>
      <c r="C897" s="154"/>
      <c r="D897" s="154"/>
      <c r="E897" s="154"/>
      <c r="F897" s="154"/>
      <c r="G897" s="154"/>
      <c r="H897" s="154"/>
      <c r="I897" s="154"/>
      <c r="J897" s="154"/>
      <c r="K897" s="144"/>
      <c r="L897" s="237"/>
      <c r="M897" s="129"/>
      <c r="N897" s="239"/>
      <c r="O897" s="129"/>
      <c r="P897" s="239"/>
      <c r="Q897" s="124"/>
      <c r="R897" s="247"/>
      <c r="S897" s="120"/>
    </row>
    <row r="898" spans="1:19" s="278" customFormat="1" ht="15.75" customHeight="1" x14ac:dyDescent="0.25">
      <c r="A898" s="58">
        <v>3102</v>
      </c>
      <c r="B898" s="154"/>
      <c r="C898" s="154"/>
      <c r="D898" s="154"/>
      <c r="E898" s="154"/>
      <c r="F898" s="154"/>
      <c r="G898" s="154"/>
      <c r="H898" s="154"/>
      <c r="I898" s="154"/>
      <c r="J898" s="154"/>
      <c r="K898" s="144"/>
      <c r="L898" s="237"/>
      <c r="M898" s="129"/>
      <c r="N898" s="239"/>
      <c r="O898" s="197" t="s">
        <v>83</v>
      </c>
      <c r="P898" s="82"/>
      <c r="Q898" s="111" t="str">
        <f>IF(SUM(K891:K894)=0,"",SUM(K891:K894))</f>
        <v/>
      </c>
      <c r="R898" s="199" t="s">
        <v>11</v>
      </c>
      <c r="S898" s="120"/>
    </row>
    <row r="899" spans="1:19" s="278" customFormat="1" ht="15.75" customHeight="1" x14ac:dyDescent="0.25">
      <c r="A899" s="58">
        <v>3201</v>
      </c>
      <c r="B899" s="154"/>
      <c r="C899" s="154"/>
      <c r="D899" s="154"/>
      <c r="E899" s="154"/>
      <c r="F899" s="154"/>
      <c r="G899" s="154"/>
      <c r="H899" s="154"/>
      <c r="I899" s="154"/>
      <c r="J899" s="154"/>
      <c r="K899" s="144"/>
      <c r="L899" s="237"/>
      <c r="M899" s="129"/>
      <c r="N899" s="239"/>
      <c r="O899" s="198" t="s">
        <v>85</v>
      </c>
      <c r="P899" s="86" t="str">
        <f>IF(P898/B885=0,"",P898/B885)</f>
        <v/>
      </c>
      <c r="Q899" s="112" t="e">
        <f>IF(P898/Q898=0,"",P898/Q898)</f>
        <v>#VALUE!</v>
      </c>
      <c r="R899" s="200" t="s">
        <v>86</v>
      </c>
      <c r="S899" s="120"/>
    </row>
    <row r="900" spans="1:19" s="278" customFormat="1" ht="15.75" x14ac:dyDescent="0.25">
      <c r="A900" s="58">
        <v>3202</v>
      </c>
      <c r="B900" s="154"/>
      <c r="C900" s="154"/>
      <c r="D900" s="154"/>
      <c r="E900" s="154"/>
      <c r="F900" s="154"/>
      <c r="G900" s="154"/>
      <c r="H900" s="154"/>
      <c r="I900" s="154"/>
      <c r="J900" s="154"/>
      <c r="K900" s="144"/>
      <c r="L900" s="240"/>
      <c r="M900" s="241"/>
      <c r="N900" s="242"/>
      <c r="O900" s="90"/>
      <c r="P900" s="91"/>
      <c r="Q900" s="91"/>
      <c r="R900" s="113"/>
      <c r="S900" s="120"/>
    </row>
    <row r="901" spans="1:19" ht="18" customHeight="1" x14ac:dyDescent="0.25">
      <c r="A901" s="28"/>
      <c r="B901" s="297" t="s">
        <v>111</v>
      </c>
      <c r="C901" s="297"/>
      <c r="D901" s="297"/>
      <c r="E901" s="297"/>
      <c r="F901" s="297"/>
      <c r="G901" s="297"/>
      <c r="H901" s="297"/>
      <c r="I901" s="297"/>
      <c r="J901" s="297"/>
      <c r="K901" s="93">
        <f>SUM(K885:K897)</f>
        <v>0</v>
      </c>
      <c r="L901" s="94" t="str">
        <f>IF(K893=0,"",K893/B885)</f>
        <v/>
      </c>
      <c r="M901" s="94" t="str">
        <f>IF(K901=0,"",K901/B885)</f>
        <v/>
      </c>
      <c r="N901" s="94" t="str">
        <f>IF(K893=0,"",M901-L901)</f>
        <v/>
      </c>
      <c r="O901" s="3"/>
      <c r="P901" s="29"/>
      <c r="Q901" s="22"/>
      <c r="R901" s="3"/>
      <c r="S901" s="120"/>
    </row>
    <row r="902" spans="1:19" ht="12.75" customHeight="1" x14ac:dyDescent="0.2"/>
    <row r="903" spans="1:19" ht="12.75" customHeight="1" x14ac:dyDescent="0.2"/>
    <row r="904" spans="1:19" s="293" customFormat="1" ht="26.25" x14ac:dyDescent="0.4">
      <c r="A904" s="231"/>
      <c r="B904" s="298" t="s">
        <v>99</v>
      </c>
      <c r="C904" s="299"/>
      <c r="D904" s="299"/>
      <c r="E904" s="299"/>
      <c r="F904" s="299"/>
      <c r="G904" s="299"/>
      <c r="H904" s="299"/>
      <c r="I904" s="299"/>
      <c r="J904" s="299"/>
      <c r="K904" s="256" t="s">
        <v>147</v>
      </c>
      <c r="L904" s="57"/>
      <c r="M904" s="57"/>
      <c r="N904" s="29"/>
      <c r="O904" s="3"/>
      <c r="P904" s="29"/>
      <c r="Q904" s="29"/>
      <c r="R904" s="29"/>
      <c r="S904" s="120"/>
    </row>
    <row r="905" spans="1:19" s="293" customFormat="1" ht="20.25" x14ac:dyDescent="0.2">
      <c r="A905" s="319" t="s">
        <v>10</v>
      </c>
      <c r="B905" s="301" t="s">
        <v>100</v>
      </c>
      <c r="C905" s="302"/>
      <c r="D905" s="302"/>
      <c r="E905" s="302"/>
      <c r="F905" s="302"/>
      <c r="G905" s="302"/>
      <c r="H905" s="302"/>
      <c r="I905" s="302"/>
      <c r="J905" s="303"/>
      <c r="K905" s="304" t="s">
        <v>11</v>
      </c>
      <c r="L905" s="296" t="s">
        <v>3</v>
      </c>
      <c r="M905" s="296" t="s">
        <v>4</v>
      </c>
      <c r="N905" s="306" t="s">
        <v>5</v>
      </c>
      <c r="O905" s="296" t="s">
        <v>6</v>
      </c>
      <c r="P905" s="294" t="s">
        <v>7</v>
      </c>
      <c r="Q905" s="294" t="s">
        <v>8</v>
      </c>
      <c r="R905" s="296" t="s">
        <v>101</v>
      </c>
      <c r="S905" s="120"/>
    </row>
    <row r="906" spans="1:19" s="293" customFormat="1" ht="15.75" x14ac:dyDescent="0.25">
      <c r="A906" s="320"/>
      <c r="B906" s="58" t="s">
        <v>102</v>
      </c>
      <c r="C906" s="58" t="s">
        <v>103</v>
      </c>
      <c r="D906" s="58" t="s">
        <v>104</v>
      </c>
      <c r="E906" s="58" t="s">
        <v>105</v>
      </c>
      <c r="F906" s="58" t="s">
        <v>106</v>
      </c>
      <c r="G906" s="58" t="s">
        <v>107</v>
      </c>
      <c r="H906" s="58" t="s">
        <v>108</v>
      </c>
      <c r="I906" s="58" t="s">
        <v>109</v>
      </c>
      <c r="J906" s="58" t="s">
        <v>110</v>
      </c>
      <c r="K906" s="305"/>
      <c r="L906" s="295"/>
      <c r="M906" s="295"/>
      <c r="N906" s="295"/>
      <c r="O906" s="295"/>
      <c r="P906" s="295"/>
      <c r="Q906" s="295"/>
      <c r="R906" s="295"/>
      <c r="S906" s="120"/>
    </row>
    <row r="907" spans="1:19" s="278" customFormat="1" ht="15.75" customHeight="1" x14ac:dyDescent="0.25">
      <c r="A907" s="58">
        <v>2502</v>
      </c>
      <c r="B907" s="180">
        <v>113</v>
      </c>
      <c r="C907" s="154"/>
      <c r="D907" s="154"/>
      <c r="E907" s="154"/>
      <c r="F907" s="154"/>
      <c r="G907" s="154"/>
      <c r="H907" s="154"/>
      <c r="I907" s="154"/>
      <c r="J907" s="154"/>
      <c r="K907" s="144"/>
      <c r="L907" s="234"/>
      <c r="M907" s="235"/>
      <c r="N907" s="236"/>
      <c r="O907" s="243"/>
      <c r="P907" s="63">
        <f>B907</f>
        <v>113</v>
      </c>
      <c r="Q907" s="244"/>
      <c r="R907" s="243"/>
      <c r="S907" s="120"/>
    </row>
    <row r="908" spans="1:19" s="278" customFormat="1" ht="15.75" customHeight="1" x14ac:dyDescent="0.25">
      <c r="A908" s="58">
        <v>2601</v>
      </c>
      <c r="B908" s="180"/>
      <c r="C908" s="154"/>
      <c r="D908" s="154"/>
      <c r="E908" s="154"/>
      <c r="F908" s="154"/>
      <c r="G908" s="154"/>
      <c r="H908" s="154"/>
      <c r="I908" s="154"/>
      <c r="J908" s="154"/>
      <c r="K908" s="144"/>
      <c r="L908" s="237"/>
      <c r="M908" s="129"/>
      <c r="N908" s="238"/>
      <c r="O908" s="67" t="str">
        <f>IF(C908=0,"",C908/B907)</f>
        <v/>
      </c>
      <c r="P908" s="68"/>
      <c r="Q908" s="245" t="str">
        <f t="shared" ref="Q908:Q915" si="81">IF(P908=0,"",P908/P907)</f>
        <v/>
      </c>
      <c r="R908" s="245" t="str">
        <f t="shared" ref="R908:R915" si="82">IF(P908=0,"",100%-Q908)</f>
        <v/>
      </c>
      <c r="S908" s="120"/>
    </row>
    <row r="909" spans="1:19" s="278" customFormat="1" ht="15.75" customHeight="1" x14ac:dyDescent="0.25">
      <c r="A909" s="58">
        <v>2602</v>
      </c>
      <c r="B909" s="154"/>
      <c r="C909" s="154"/>
      <c r="D909" s="154"/>
      <c r="E909" s="154"/>
      <c r="F909" s="154"/>
      <c r="G909" s="154"/>
      <c r="H909" s="154"/>
      <c r="I909" s="154"/>
      <c r="J909" s="154"/>
      <c r="K909" s="144"/>
      <c r="L909" s="237"/>
      <c r="M909" s="129"/>
      <c r="N909" s="238"/>
      <c r="O909" s="67" t="str">
        <f>IF(D909=0,"",D909/C908)</f>
        <v/>
      </c>
      <c r="P909" s="68"/>
      <c r="Q909" s="245" t="str">
        <f t="shared" si="81"/>
        <v/>
      </c>
      <c r="R909" s="245" t="str">
        <f t="shared" si="82"/>
        <v/>
      </c>
      <c r="S909" s="8">
        <f>P909/P907</f>
        <v>0</v>
      </c>
    </row>
    <row r="910" spans="1:19" s="278" customFormat="1" ht="15.75" customHeight="1" x14ac:dyDescent="0.25">
      <c r="A910" s="58">
        <v>2701</v>
      </c>
      <c r="B910" s="154"/>
      <c r="C910" s="154"/>
      <c r="D910" s="154"/>
      <c r="E910" s="154"/>
      <c r="F910" s="154"/>
      <c r="G910" s="154"/>
      <c r="H910" s="154"/>
      <c r="I910" s="154"/>
      <c r="J910" s="154"/>
      <c r="K910" s="144"/>
      <c r="L910" s="237"/>
      <c r="M910" s="129"/>
      <c r="N910" s="238"/>
      <c r="O910" s="67" t="str">
        <f>IF(E910=0,"",E910/D909)</f>
        <v/>
      </c>
      <c r="P910" s="68"/>
      <c r="Q910" s="245" t="str">
        <f t="shared" si="81"/>
        <v/>
      </c>
      <c r="R910" s="245" t="str">
        <f t="shared" si="82"/>
        <v/>
      </c>
      <c r="S910" s="120"/>
    </row>
    <row r="911" spans="1:19" s="278" customFormat="1" ht="15.75" customHeight="1" x14ac:dyDescent="0.25">
      <c r="A911" s="58">
        <v>2702</v>
      </c>
      <c r="B911" s="154"/>
      <c r="C911" s="154"/>
      <c r="D911" s="154"/>
      <c r="E911" s="154"/>
      <c r="F911" s="154"/>
      <c r="G911" s="154"/>
      <c r="H911" s="154"/>
      <c r="I911" s="154"/>
      <c r="J911" s="154"/>
      <c r="K911" s="144"/>
      <c r="L911" s="237"/>
      <c r="M911" s="129"/>
      <c r="N911" s="238"/>
      <c r="O911" s="67" t="str">
        <f>IF(F911=0,"",F911/E910)</f>
        <v/>
      </c>
      <c r="P911" s="68"/>
      <c r="Q911" s="245" t="str">
        <f t="shared" si="81"/>
        <v/>
      </c>
      <c r="R911" s="245" t="str">
        <f t="shared" si="82"/>
        <v/>
      </c>
      <c r="S911" s="120"/>
    </row>
    <row r="912" spans="1:19" s="278" customFormat="1" ht="15.75" customHeight="1" x14ac:dyDescent="0.25">
      <c r="A912" s="58">
        <v>2801</v>
      </c>
      <c r="B912" s="154"/>
      <c r="C912" s="154"/>
      <c r="D912" s="154"/>
      <c r="E912" s="154"/>
      <c r="F912" s="154"/>
      <c r="G912" s="154"/>
      <c r="H912" s="154"/>
      <c r="I912" s="154"/>
      <c r="J912" s="154"/>
      <c r="K912" s="144"/>
      <c r="L912" s="237"/>
      <c r="M912" s="129"/>
      <c r="N912" s="238"/>
      <c r="O912" s="67" t="str">
        <f>IF(G912=0,"",G912/F911)</f>
        <v/>
      </c>
      <c r="P912" s="68"/>
      <c r="Q912" s="245" t="str">
        <f t="shared" si="81"/>
        <v/>
      </c>
      <c r="R912" s="245" t="str">
        <f t="shared" si="82"/>
        <v/>
      </c>
      <c r="S912" s="120"/>
    </row>
    <row r="913" spans="1:19" s="278" customFormat="1" ht="15.75" customHeight="1" x14ac:dyDescent="0.25">
      <c r="A913" s="58">
        <v>2802</v>
      </c>
      <c r="B913" s="154"/>
      <c r="C913" s="154"/>
      <c r="D913" s="154"/>
      <c r="E913" s="154"/>
      <c r="F913" s="154"/>
      <c r="G913" s="154"/>
      <c r="H913" s="154"/>
      <c r="I913" s="154"/>
      <c r="J913" s="154"/>
      <c r="K913" s="144"/>
      <c r="L913" s="237"/>
      <c r="M913" s="129"/>
      <c r="N913" s="238"/>
      <c r="O913" s="67" t="str">
        <f>IF(H913=0,"",H913/G912)</f>
        <v/>
      </c>
      <c r="P913" s="68"/>
      <c r="Q913" s="245" t="str">
        <f t="shared" si="81"/>
        <v/>
      </c>
      <c r="R913" s="245" t="str">
        <f t="shared" si="82"/>
        <v/>
      </c>
      <c r="S913" s="120"/>
    </row>
    <row r="914" spans="1:19" s="278" customFormat="1" ht="15.75" customHeight="1" x14ac:dyDescent="0.25">
      <c r="A914" s="58">
        <v>2901</v>
      </c>
      <c r="B914" s="154"/>
      <c r="C914" s="154"/>
      <c r="D914" s="154"/>
      <c r="E914" s="154"/>
      <c r="F914" s="154"/>
      <c r="G914" s="154"/>
      <c r="H914" s="154"/>
      <c r="I914" s="154"/>
      <c r="J914" s="154"/>
      <c r="K914" s="144"/>
      <c r="L914" s="237"/>
      <c r="M914" s="129"/>
      <c r="N914" s="238"/>
      <c r="O914" s="67" t="str">
        <f>IF(I914=0,"",I914/H913)</f>
        <v/>
      </c>
      <c r="P914" s="68"/>
      <c r="Q914" s="245" t="str">
        <f t="shared" si="81"/>
        <v/>
      </c>
      <c r="R914" s="245" t="str">
        <f t="shared" si="82"/>
        <v/>
      </c>
      <c r="S914" s="120"/>
    </row>
    <row r="915" spans="1:19" s="278" customFormat="1" ht="15.75" customHeight="1" x14ac:dyDescent="0.25">
      <c r="A915" s="58">
        <v>2902</v>
      </c>
      <c r="B915" s="154"/>
      <c r="C915" s="154"/>
      <c r="D915" s="154"/>
      <c r="E915" s="154"/>
      <c r="F915" s="154"/>
      <c r="G915" s="154"/>
      <c r="H915" s="154"/>
      <c r="I915" s="154"/>
      <c r="J915" s="154"/>
      <c r="K915" s="144"/>
      <c r="L915" s="237"/>
      <c r="M915" s="129"/>
      <c r="N915" s="238"/>
      <c r="O915" s="71" t="str">
        <f>IF(J915=0,"",J915/I914)</f>
        <v/>
      </c>
      <c r="P915" s="68"/>
      <c r="Q915" s="71" t="str">
        <f t="shared" si="81"/>
        <v/>
      </c>
      <c r="R915" s="71" t="str">
        <f t="shared" si="82"/>
        <v/>
      </c>
      <c r="S915" s="120"/>
    </row>
    <row r="916" spans="1:19" s="278" customFormat="1" ht="15.75" customHeight="1" x14ac:dyDescent="0.25">
      <c r="A916" s="58">
        <v>3001</v>
      </c>
      <c r="B916" s="154"/>
      <c r="C916" s="154"/>
      <c r="D916" s="154"/>
      <c r="E916" s="154"/>
      <c r="F916" s="154"/>
      <c r="G916" s="154"/>
      <c r="H916" s="154"/>
      <c r="I916" s="154"/>
      <c r="J916" s="154"/>
      <c r="K916" s="144"/>
      <c r="L916" s="237"/>
      <c r="M916" s="129"/>
      <c r="N916" s="239"/>
      <c r="O916" s="129"/>
      <c r="P916" s="68"/>
      <c r="Q916" s="129"/>
      <c r="R916" s="246"/>
      <c r="S916" s="120"/>
    </row>
    <row r="917" spans="1:19" s="278" customFormat="1" ht="15.75" customHeight="1" x14ac:dyDescent="0.25">
      <c r="A917" s="58">
        <v>3002</v>
      </c>
      <c r="B917" s="154"/>
      <c r="C917" s="154"/>
      <c r="D917" s="154"/>
      <c r="E917" s="154"/>
      <c r="F917" s="154"/>
      <c r="G917" s="154"/>
      <c r="H917" s="154"/>
      <c r="I917" s="154"/>
      <c r="J917" s="154"/>
      <c r="K917" s="144"/>
      <c r="L917" s="237"/>
      <c r="M917" s="129"/>
      <c r="N917" s="239"/>
      <c r="O917" s="247"/>
      <c r="P917" s="109"/>
      <c r="Q917" s="248"/>
      <c r="R917" s="247"/>
      <c r="S917" s="120"/>
    </row>
    <row r="918" spans="1:19" s="278" customFormat="1" ht="15.75" customHeight="1" x14ac:dyDescent="0.25">
      <c r="A918" s="58">
        <v>3101</v>
      </c>
      <c r="B918" s="154"/>
      <c r="C918" s="154"/>
      <c r="D918" s="154"/>
      <c r="E918" s="154"/>
      <c r="F918" s="154"/>
      <c r="G918" s="154"/>
      <c r="H918" s="154"/>
      <c r="I918" s="154"/>
      <c r="J918" s="154"/>
      <c r="K918" s="144"/>
      <c r="L918" s="237"/>
      <c r="M918" s="129"/>
      <c r="N918" s="239"/>
      <c r="O918" s="247"/>
      <c r="P918" s="109"/>
      <c r="Q918" s="248"/>
      <c r="R918" s="247"/>
      <c r="S918" s="120"/>
    </row>
    <row r="919" spans="1:19" s="278" customFormat="1" ht="15.75" customHeight="1" x14ac:dyDescent="0.25">
      <c r="A919" s="58">
        <v>3102</v>
      </c>
      <c r="B919" s="154"/>
      <c r="C919" s="154"/>
      <c r="D919" s="154"/>
      <c r="E919" s="154"/>
      <c r="F919" s="154"/>
      <c r="G919" s="154"/>
      <c r="H919" s="154"/>
      <c r="I919" s="154"/>
      <c r="J919" s="154"/>
      <c r="K919" s="144"/>
      <c r="L919" s="237"/>
      <c r="M919" s="129"/>
      <c r="N919" s="239"/>
      <c r="O919" s="129"/>
      <c r="P919" s="239"/>
      <c r="Q919" s="124"/>
      <c r="R919" s="247"/>
      <c r="S919" s="120"/>
    </row>
    <row r="920" spans="1:19" s="278" customFormat="1" ht="15.75" customHeight="1" x14ac:dyDescent="0.25">
      <c r="A920" s="58">
        <v>3201</v>
      </c>
      <c r="B920" s="154"/>
      <c r="C920" s="154"/>
      <c r="D920" s="154"/>
      <c r="E920" s="154"/>
      <c r="F920" s="154"/>
      <c r="G920" s="154"/>
      <c r="H920" s="154"/>
      <c r="I920" s="154"/>
      <c r="J920" s="154"/>
      <c r="K920" s="144"/>
      <c r="L920" s="237"/>
      <c r="M920" s="129"/>
      <c r="N920" s="239"/>
      <c r="O920" s="197" t="s">
        <v>83</v>
      </c>
      <c r="P920" s="82"/>
      <c r="Q920" s="111" t="str">
        <f>IF(SUM(K913:K916)=0,"",SUM(K913:K916))</f>
        <v/>
      </c>
      <c r="R920" s="199" t="s">
        <v>11</v>
      </c>
      <c r="S920" s="120"/>
    </row>
    <row r="921" spans="1:19" s="278" customFormat="1" ht="15.75" customHeight="1" x14ac:dyDescent="0.25">
      <c r="A921" s="58">
        <v>3202</v>
      </c>
      <c r="B921" s="154"/>
      <c r="C921" s="154"/>
      <c r="D921" s="154"/>
      <c r="E921" s="154"/>
      <c r="F921" s="154"/>
      <c r="G921" s="154"/>
      <c r="H921" s="154"/>
      <c r="I921" s="154"/>
      <c r="J921" s="154"/>
      <c r="K921" s="144"/>
      <c r="L921" s="237"/>
      <c r="M921" s="129"/>
      <c r="N921" s="239"/>
      <c r="O921" s="198" t="s">
        <v>85</v>
      </c>
      <c r="P921" s="86" t="str">
        <f>IF(P920/B907=0,"",P920/B907)</f>
        <v/>
      </c>
      <c r="Q921" s="112" t="e">
        <f>IF(P920/Q920=0,"",P920/Q920)</f>
        <v>#VALUE!</v>
      </c>
      <c r="R921" s="200" t="s">
        <v>86</v>
      </c>
      <c r="S921" s="120"/>
    </row>
    <row r="922" spans="1:19" s="278" customFormat="1" ht="15.75" x14ac:dyDescent="0.25">
      <c r="A922" s="58">
        <v>3301</v>
      </c>
      <c r="B922" s="154"/>
      <c r="C922" s="154"/>
      <c r="D922" s="154"/>
      <c r="E922" s="154"/>
      <c r="F922" s="154"/>
      <c r="G922" s="154"/>
      <c r="H922" s="154"/>
      <c r="I922" s="154"/>
      <c r="J922" s="154"/>
      <c r="K922" s="144"/>
      <c r="L922" s="240"/>
      <c r="M922" s="241"/>
      <c r="N922" s="242"/>
      <c r="O922" s="90"/>
      <c r="P922" s="91"/>
      <c r="Q922" s="91"/>
      <c r="R922" s="113"/>
      <c r="S922" s="120"/>
    </row>
    <row r="923" spans="1:19" s="293" customFormat="1" ht="18" customHeight="1" x14ac:dyDescent="0.25">
      <c r="A923" s="28"/>
      <c r="B923" s="297" t="s">
        <v>111</v>
      </c>
      <c r="C923" s="297"/>
      <c r="D923" s="297"/>
      <c r="E923" s="297"/>
      <c r="F923" s="297"/>
      <c r="G923" s="297"/>
      <c r="H923" s="297"/>
      <c r="I923" s="297"/>
      <c r="J923" s="297"/>
      <c r="K923" s="93">
        <f>SUM(K907:K919)</f>
        <v>0</v>
      </c>
      <c r="L923" s="94" t="str">
        <f>IF(K915=0,"",K915/B907)</f>
        <v/>
      </c>
      <c r="M923" s="94" t="str">
        <f>IF(K923=0,"",K923/B907)</f>
        <v/>
      </c>
      <c r="N923" s="94" t="str">
        <f>IF(K915=0,"",M923-L923)</f>
        <v/>
      </c>
      <c r="O923" s="3"/>
      <c r="P923" s="29"/>
      <c r="Q923" s="22"/>
      <c r="R923" s="3"/>
      <c r="S923" s="120"/>
    </row>
    <row r="924" spans="1:19" ht="12.75" customHeight="1" x14ac:dyDescent="0.2"/>
    <row r="925" spans="1:19" ht="12.75" customHeight="1" x14ac:dyDescent="0.2"/>
    <row r="926" spans="1:19" ht="12.75" customHeight="1" x14ac:dyDescent="0.2"/>
    <row r="927" spans="1:19" ht="12.75" customHeight="1" x14ac:dyDescent="0.2"/>
    <row r="928" spans="1:19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448">
    <mergeCell ref="B879:J879"/>
    <mergeCell ref="B901:J901"/>
    <mergeCell ref="B615:J615"/>
    <mergeCell ref="B637:J637"/>
    <mergeCell ref="B659:J659"/>
    <mergeCell ref="B681:J681"/>
    <mergeCell ref="B703:J703"/>
    <mergeCell ref="B725:J725"/>
    <mergeCell ref="B747:J747"/>
    <mergeCell ref="B769:J769"/>
    <mergeCell ref="B791:J791"/>
    <mergeCell ref="B813:J813"/>
    <mergeCell ref="B386:J386"/>
    <mergeCell ref="B409:J409"/>
    <mergeCell ref="B432:J432"/>
    <mergeCell ref="B455:J455"/>
    <mergeCell ref="B478:J478"/>
    <mergeCell ref="B501:J501"/>
    <mergeCell ref="B524:J524"/>
    <mergeCell ref="B547:J547"/>
    <mergeCell ref="B570:J570"/>
    <mergeCell ref="B389:J389"/>
    <mergeCell ref="B435:J435"/>
    <mergeCell ref="B481:J481"/>
    <mergeCell ref="B482:J482"/>
    <mergeCell ref="B159:J159"/>
    <mergeCell ref="B156:J156"/>
    <mergeCell ref="M183:M184"/>
    <mergeCell ref="N183:N184"/>
    <mergeCell ref="O183:O184"/>
    <mergeCell ref="P183:P184"/>
    <mergeCell ref="Q183:Q184"/>
    <mergeCell ref="R183:R184"/>
    <mergeCell ref="A183:A184"/>
    <mergeCell ref="B183:J183"/>
    <mergeCell ref="K183:K184"/>
    <mergeCell ref="L183:L184"/>
    <mergeCell ref="B182:J182"/>
    <mergeCell ref="B179:J179"/>
    <mergeCell ref="M160:M161"/>
    <mergeCell ref="N160:N161"/>
    <mergeCell ref="O160:O161"/>
    <mergeCell ref="P160:P161"/>
    <mergeCell ref="Q160:Q161"/>
    <mergeCell ref="R160:R161"/>
    <mergeCell ref="A160:A161"/>
    <mergeCell ref="B160:J160"/>
    <mergeCell ref="K160:K161"/>
    <mergeCell ref="L160:L161"/>
    <mergeCell ref="B205:J205"/>
    <mergeCell ref="B202:J202"/>
    <mergeCell ref="M229:M230"/>
    <mergeCell ref="N229:N230"/>
    <mergeCell ref="O229:O230"/>
    <mergeCell ref="P229:P230"/>
    <mergeCell ref="Q229:Q230"/>
    <mergeCell ref="R229:R230"/>
    <mergeCell ref="A229:A230"/>
    <mergeCell ref="B229:J229"/>
    <mergeCell ref="K229:K230"/>
    <mergeCell ref="L229:L230"/>
    <mergeCell ref="B228:J228"/>
    <mergeCell ref="B225:J225"/>
    <mergeCell ref="M206:M207"/>
    <mergeCell ref="N206:N207"/>
    <mergeCell ref="O206:O207"/>
    <mergeCell ref="P206:P207"/>
    <mergeCell ref="Q206:Q207"/>
    <mergeCell ref="R206:R207"/>
    <mergeCell ref="A206:A207"/>
    <mergeCell ref="B206:J206"/>
    <mergeCell ref="K206:K207"/>
    <mergeCell ref="L206:L207"/>
    <mergeCell ref="B251:J251"/>
    <mergeCell ref="B248:J248"/>
    <mergeCell ref="M275:M276"/>
    <mergeCell ref="N275:N276"/>
    <mergeCell ref="O275:O276"/>
    <mergeCell ref="P275:P276"/>
    <mergeCell ref="Q275:Q276"/>
    <mergeCell ref="R275:R276"/>
    <mergeCell ref="A275:A276"/>
    <mergeCell ref="B275:J275"/>
    <mergeCell ref="K275:K276"/>
    <mergeCell ref="L275:L276"/>
    <mergeCell ref="B274:J274"/>
    <mergeCell ref="B271:J271"/>
    <mergeCell ref="M252:M253"/>
    <mergeCell ref="N252:N253"/>
    <mergeCell ref="O252:O253"/>
    <mergeCell ref="P252:P253"/>
    <mergeCell ref="Q252:Q253"/>
    <mergeCell ref="R252:R253"/>
    <mergeCell ref="A252:A253"/>
    <mergeCell ref="B252:J252"/>
    <mergeCell ref="K252:K253"/>
    <mergeCell ref="L252:L253"/>
    <mergeCell ref="B297:J297"/>
    <mergeCell ref="B294:J294"/>
    <mergeCell ref="M321:M322"/>
    <mergeCell ref="N321:N322"/>
    <mergeCell ref="O321:O322"/>
    <mergeCell ref="P321:P322"/>
    <mergeCell ref="Q321:Q322"/>
    <mergeCell ref="R321:R322"/>
    <mergeCell ref="A321:A322"/>
    <mergeCell ref="B321:J321"/>
    <mergeCell ref="K321:K322"/>
    <mergeCell ref="L321:L322"/>
    <mergeCell ref="B320:J320"/>
    <mergeCell ref="B317:J317"/>
    <mergeCell ref="M298:M299"/>
    <mergeCell ref="N298:N299"/>
    <mergeCell ref="O298:O299"/>
    <mergeCell ref="P298:P299"/>
    <mergeCell ref="Q298:Q299"/>
    <mergeCell ref="R298:R299"/>
    <mergeCell ref="A298:A299"/>
    <mergeCell ref="B298:J298"/>
    <mergeCell ref="K298:K299"/>
    <mergeCell ref="L298:L299"/>
    <mergeCell ref="B366:J366"/>
    <mergeCell ref="B363:J363"/>
    <mergeCell ref="M344:M345"/>
    <mergeCell ref="N344:N345"/>
    <mergeCell ref="O344:O345"/>
    <mergeCell ref="P344:P345"/>
    <mergeCell ref="Q344:Q345"/>
    <mergeCell ref="R344:R345"/>
    <mergeCell ref="A344:A345"/>
    <mergeCell ref="B344:J344"/>
    <mergeCell ref="K344:K345"/>
    <mergeCell ref="L344:L345"/>
    <mergeCell ref="M367:M368"/>
    <mergeCell ref="N367:N368"/>
    <mergeCell ref="O367:O368"/>
    <mergeCell ref="P367:P368"/>
    <mergeCell ref="Q367:Q368"/>
    <mergeCell ref="R367:R368"/>
    <mergeCell ref="A367:A368"/>
    <mergeCell ref="B367:J367"/>
    <mergeCell ref="K367:K368"/>
    <mergeCell ref="L367:L368"/>
    <mergeCell ref="Q413:Q414"/>
    <mergeCell ref="R413:R414"/>
    <mergeCell ref="M390:M391"/>
    <mergeCell ref="N390:N391"/>
    <mergeCell ref="O390:O391"/>
    <mergeCell ref="P390:P391"/>
    <mergeCell ref="Q390:Q391"/>
    <mergeCell ref="R390:R391"/>
    <mergeCell ref="A390:A391"/>
    <mergeCell ref="B390:J390"/>
    <mergeCell ref="K390:K391"/>
    <mergeCell ref="L390:L391"/>
    <mergeCell ref="A413:A414"/>
    <mergeCell ref="B413:J413"/>
    <mergeCell ref="K413:K414"/>
    <mergeCell ref="L413:L414"/>
    <mergeCell ref="B412:J412"/>
    <mergeCell ref="R436:R437"/>
    <mergeCell ref="A436:A437"/>
    <mergeCell ref="B436:J436"/>
    <mergeCell ref="K436:K437"/>
    <mergeCell ref="L436:L437"/>
    <mergeCell ref="M459:M460"/>
    <mergeCell ref="N459:N460"/>
    <mergeCell ref="O459:O460"/>
    <mergeCell ref="P459:P460"/>
    <mergeCell ref="Q459:Q460"/>
    <mergeCell ref="R459:R460"/>
    <mergeCell ref="A459:A460"/>
    <mergeCell ref="B459:J459"/>
    <mergeCell ref="K459:K460"/>
    <mergeCell ref="L459:L460"/>
    <mergeCell ref="M436:M437"/>
    <mergeCell ref="N436:N437"/>
    <mergeCell ref="O436:O437"/>
    <mergeCell ref="P436:P437"/>
    <mergeCell ref="Q436:Q437"/>
    <mergeCell ref="B458:J458"/>
    <mergeCell ref="A663:A664"/>
    <mergeCell ref="B663:J663"/>
    <mergeCell ref="K663:K664"/>
    <mergeCell ref="L663:L664"/>
    <mergeCell ref="M663:M664"/>
    <mergeCell ref="P619:P620"/>
    <mergeCell ref="Q619:Q620"/>
    <mergeCell ref="R619:R620"/>
    <mergeCell ref="A619:A620"/>
    <mergeCell ref="B619:J619"/>
    <mergeCell ref="K619:K620"/>
    <mergeCell ref="L619:L620"/>
    <mergeCell ref="M619:M620"/>
    <mergeCell ref="N641:N642"/>
    <mergeCell ref="O641:O642"/>
    <mergeCell ref="P641:P642"/>
    <mergeCell ref="Q641:Q642"/>
    <mergeCell ref="R641:R642"/>
    <mergeCell ref="N619:N620"/>
    <mergeCell ref="A641:A642"/>
    <mergeCell ref="B641:J641"/>
    <mergeCell ref="K641:K642"/>
    <mergeCell ref="O619:O620"/>
    <mergeCell ref="A729:A730"/>
    <mergeCell ref="B729:J729"/>
    <mergeCell ref="K729:K730"/>
    <mergeCell ref="L729:L730"/>
    <mergeCell ref="M729:M730"/>
    <mergeCell ref="R685:R686"/>
    <mergeCell ref="A685:A686"/>
    <mergeCell ref="B685:J685"/>
    <mergeCell ref="K685:K686"/>
    <mergeCell ref="L685:L686"/>
    <mergeCell ref="M685:M686"/>
    <mergeCell ref="R707:R708"/>
    <mergeCell ref="B706:J706"/>
    <mergeCell ref="Q685:Q686"/>
    <mergeCell ref="Q90:Q91"/>
    <mergeCell ref="R90:R91"/>
    <mergeCell ref="Q114:Q115"/>
    <mergeCell ref="R114:R115"/>
    <mergeCell ref="A114:A115"/>
    <mergeCell ref="A137:A138"/>
    <mergeCell ref="B137:J137"/>
    <mergeCell ref="K137:K138"/>
    <mergeCell ref="L137:L138"/>
    <mergeCell ref="A90:A91"/>
    <mergeCell ref="B136:J136"/>
    <mergeCell ref="B133:J133"/>
    <mergeCell ref="Q137:Q138"/>
    <mergeCell ref="R137:R138"/>
    <mergeCell ref="B16:J16"/>
    <mergeCell ref="B33:J33"/>
    <mergeCell ref="B52:J52"/>
    <mergeCell ref="B70:J70"/>
    <mergeCell ref="B89:J89"/>
    <mergeCell ref="M114:M115"/>
    <mergeCell ref="N114:N115"/>
    <mergeCell ref="O114:O115"/>
    <mergeCell ref="P114:P115"/>
    <mergeCell ref="B114:J114"/>
    <mergeCell ref="K114:K115"/>
    <mergeCell ref="L114:L115"/>
    <mergeCell ref="B113:J113"/>
    <mergeCell ref="B90:J90"/>
    <mergeCell ref="K90:K91"/>
    <mergeCell ref="L90:L91"/>
    <mergeCell ref="B110:J110"/>
    <mergeCell ref="M90:M91"/>
    <mergeCell ref="N90:N91"/>
    <mergeCell ref="O90:O91"/>
    <mergeCell ref="P90:P91"/>
    <mergeCell ref="B573:J573"/>
    <mergeCell ref="R482:R483"/>
    <mergeCell ref="R505:R506"/>
    <mergeCell ref="B527:J527"/>
    <mergeCell ref="N751:N752"/>
    <mergeCell ref="O751:O752"/>
    <mergeCell ref="P751:P752"/>
    <mergeCell ref="Q751:Q752"/>
    <mergeCell ref="B728:J728"/>
    <mergeCell ref="N707:N708"/>
    <mergeCell ref="O707:O708"/>
    <mergeCell ref="P707:P708"/>
    <mergeCell ref="Q707:Q708"/>
    <mergeCell ref="B707:J707"/>
    <mergeCell ref="R729:R730"/>
    <mergeCell ref="R663:R664"/>
    <mergeCell ref="B662:J662"/>
    <mergeCell ref="B618:J618"/>
    <mergeCell ref="K707:K708"/>
    <mergeCell ref="L707:L708"/>
    <mergeCell ref="M707:M708"/>
    <mergeCell ref="N685:N686"/>
    <mergeCell ref="O685:O686"/>
    <mergeCell ref="P685:P686"/>
    <mergeCell ref="A773:A774"/>
    <mergeCell ref="B773:J773"/>
    <mergeCell ref="K773:K774"/>
    <mergeCell ref="L773:L774"/>
    <mergeCell ref="M773:M774"/>
    <mergeCell ref="M137:M138"/>
    <mergeCell ref="N137:N138"/>
    <mergeCell ref="O137:O138"/>
    <mergeCell ref="P137:P138"/>
    <mergeCell ref="A482:A483"/>
    <mergeCell ref="A707:A708"/>
    <mergeCell ref="A751:A752"/>
    <mergeCell ref="M751:M752"/>
    <mergeCell ref="N729:N730"/>
    <mergeCell ref="O729:O730"/>
    <mergeCell ref="P729:P730"/>
    <mergeCell ref="L641:L642"/>
    <mergeCell ref="M641:M642"/>
    <mergeCell ref="M413:M414"/>
    <mergeCell ref="N413:N414"/>
    <mergeCell ref="O413:O414"/>
    <mergeCell ref="P413:P414"/>
    <mergeCell ref="B343:J343"/>
    <mergeCell ref="B340:J340"/>
    <mergeCell ref="A505:A506"/>
    <mergeCell ref="B505:J505"/>
    <mergeCell ref="K505:K506"/>
    <mergeCell ref="L505:L506"/>
    <mergeCell ref="M482:M483"/>
    <mergeCell ref="N482:N483"/>
    <mergeCell ref="O482:O483"/>
    <mergeCell ref="P482:P483"/>
    <mergeCell ref="Q482:Q483"/>
    <mergeCell ref="B504:J504"/>
    <mergeCell ref="K482:K483"/>
    <mergeCell ref="L482:L483"/>
    <mergeCell ref="M505:M506"/>
    <mergeCell ref="N505:N506"/>
    <mergeCell ref="O505:O506"/>
    <mergeCell ref="P505:P506"/>
    <mergeCell ref="Q505:Q506"/>
    <mergeCell ref="A528:A529"/>
    <mergeCell ref="B528:J528"/>
    <mergeCell ref="K528:K529"/>
    <mergeCell ref="L528:L529"/>
    <mergeCell ref="N551:N552"/>
    <mergeCell ref="O551:O552"/>
    <mergeCell ref="P551:P552"/>
    <mergeCell ref="Q551:Q552"/>
    <mergeCell ref="R551:R552"/>
    <mergeCell ref="B550:J550"/>
    <mergeCell ref="A551:A552"/>
    <mergeCell ref="B551:J551"/>
    <mergeCell ref="K551:K552"/>
    <mergeCell ref="L551:L552"/>
    <mergeCell ref="M551:M552"/>
    <mergeCell ref="M528:M529"/>
    <mergeCell ref="N528:N529"/>
    <mergeCell ref="O528:O529"/>
    <mergeCell ref="P528:P529"/>
    <mergeCell ref="Q528:Q529"/>
    <mergeCell ref="R528:R529"/>
    <mergeCell ref="A574:A575"/>
    <mergeCell ref="B574:J574"/>
    <mergeCell ref="K574:K575"/>
    <mergeCell ref="L574:L575"/>
    <mergeCell ref="M574:M575"/>
    <mergeCell ref="N597:N598"/>
    <mergeCell ref="O597:O598"/>
    <mergeCell ref="B596:J596"/>
    <mergeCell ref="A597:A598"/>
    <mergeCell ref="B597:J597"/>
    <mergeCell ref="K597:K598"/>
    <mergeCell ref="L597:L598"/>
    <mergeCell ref="N574:N575"/>
    <mergeCell ref="O574:O575"/>
    <mergeCell ref="B593:J593"/>
    <mergeCell ref="M597:M598"/>
    <mergeCell ref="A795:A796"/>
    <mergeCell ref="B795:J795"/>
    <mergeCell ref="K795:K796"/>
    <mergeCell ref="L795:L796"/>
    <mergeCell ref="M795:M796"/>
    <mergeCell ref="N795:N796"/>
    <mergeCell ref="O795:O796"/>
    <mergeCell ref="P795:P796"/>
    <mergeCell ref="R574:R575"/>
    <mergeCell ref="P597:P598"/>
    <mergeCell ref="Q597:Q598"/>
    <mergeCell ref="R597:R598"/>
    <mergeCell ref="P574:P575"/>
    <mergeCell ref="Q574:Q575"/>
    <mergeCell ref="N773:N774"/>
    <mergeCell ref="O773:O774"/>
    <mergeCell ref="P773:P774"/>
    <mergeCell ref="Q773:Q774"/>
    <mergeCell ref="B684:J684"/>
    <mergeCell ref="N663:N664"/>
    <mergeCell ref="O663:O664"/>
    <mergeCell ref="P663:P664"/>
    <mergeCell ref="Q663:Q664"/>
    <mergeCell ref="R773:R774"/>
    <mergeCell ref="A861:A862"/>
    <mergeCell ref="B861:J861"/>
    <mergeCell ref="K861:K862"/>
    <mergeCell ref="L861:L862"/>
    <mergeCell ref="M861:M862"/>
    <mergeCell ref="N861:N862"/>
    <mergeCell ref="O861:O862"/>
    <mergeCell ref="P861:P862"/>
    <mergeCell ref="Q839:Q840"/>
    <mergeCell ref="A839:A840"/>
    <mergeCell ref="B839:J839"/>
    <mergeCell ref="K839:K840"/>
    <mergeCell ref="L839:L840"/>
    <mergeCell ref="M839:M840"/>
    <mergeCell ref="N839:N840"/>
    <mergeCell ref="O839:O840"/>
    <mergeCell ref="P839:P840"/>
    <mergeCell ref="Q861:Q862"/>
    <mergeCell ref="B857:J857"/>
    <mergeCell ref="A817:A818"/>
    <mergeCell ref="B817:J817"/>
    <mergeCell ref="K817:K818"/>
    <mergeCell ref="L817:L818"/>
    <mergeCell ref="M817:M818"/>
    <mergeCell ref="Q817:Q818"/>
    <mergeCell ref="N817:N818"/>
    <mergeCell ref="O817:O818"/>
    <mergeCell ref="P817:P818"/>
    <mergeCell ref="Q883:Q884"/>
    <mergeCell ref="R883:R884"/>
    <mergeCell ref="B882:J882"/>
    <mergeCell ref="A883:A884"/>
    <mergeCell ref="B883:J883"/>
    <mergeCell ref="K883:K884"/>
    <mergeCell ref="L883:L884"/>
    <mergeCell ref="M883:M884"/>
    <mergeCell ref="N883:N884"/>
    <mergeCell ref="O883:O884"/>
    <mergeCell ref="P883:P884"/>
    <mergeCell ref="R861:R862"/>
    <mergeCell ref="B860:J860"/>
    <mergeCell ref="R839:R840"/>
    <mergeCell ref="B838:J838"/>
    <mergeCell ref="R817:R818"/>
    <mergeCell ref="B816:J816"/>
    <mergeCell ref="R795:R796"/>
    <mergeCell ref="B794:J794"/>
    <mergeCell ref="B640:J640"/>
    <mergeCell ref="Q795:Q796"/>
    <mergeCell ref="B772:J772"/>
    <mergeCell ref="Q729:Q730"/>
    <mergeCell ref="R751:R752"/>
    <mergeCell ref="B750:J750"/>
    <mergeCell ref="B751:J751"/>
    <mergeCell ref="K751:K752"/>
    <mergeCell ref="L751:L752"/>
    <mergeCell ref="B835:J835"/>
    <mergeCell ref="Q905:Q906"/>
    <mergeCell ref="R905:R906"/>
    <mergeCell ref="B923:J923"/>
    <mergeCell ref="B904:J904"/>
    <mergeCell ref="A905:A906"/>
    <mergeCell ref="B905:J905"/>
    <mergeCell ref="K905:K906"/>
    <mergeCell ref="L905:L906"/>
    <mergeCell ref="M905:M906"/>
    <mergeCell ref="N905:N906"/>
    <mergeCell ref="O905:O906"/>
    <mergeCell ref="P905:P906"/>
  </mergeCells>
  <pageMargins left="0.7" right="0.7" top="0.75" bottom="0.75" header="0" footer="0"/>
  <pageSetup orientation="landscape" r:id="rId1"/>
  <ignoredErrors>
    <ignoredError sqref="A92:A109 A116:A132 A139:A155 A162:A178 A185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8D1D-B992-4887-A3B6-4C39F6896354}">
  <sheetPr>
    <tabColor theme="8" tint="-0.249977111117893"/>
  </sheetPr>
  <dimension ref="A1:S122"/>
  <sheetViews>
    <sheetView topLeftCell="A97" zoomScaleNormal="100" workbookViewId="0">
      <selection activeCell="H109" sqref="H109"/>
    </sheetView>
  </sheetViews>
  <sheetFormatPr baseColWidth="10" defaultRowHeight="12.75" x14ac:dyDescent="0.2"/>
  <cols>
    <col min="1" max="1" width="8.5703125" customWidth="1"/>
    <col min="2" max="10" width="7.140625" customWidth="1"/>
    <col min="11" max="11" width="15.7109375" style="187" bestFit="1" customWidth="1"/>
    <col min="12" max="18" width="12.85546875" customWidth="1"/>
    <col min="19" max="19" width="10" customWidth="1"/>
  </cols>
  <sheetData>
    <row r="1" spans="1:19" s="286" customFormat="1" ht="15" customHeight="1" x14ac:dyDescent="0.2">
      <c r="K1" s="187"/>
    </row>
    <row r="2" spans="1:19" s="286" customFormat="1" ht="15" customHeight="1" x14ac:dyDescent="0.2">
      <c r="K2" s="187"/>
    </row>
    <row r="3" spans="1:19" s="286" customFormat="1" ht="15" customHeight="1" x14ac:dyDescent="0.2">
      <c r="K3" s="187"/>
    </row>
    <row r="4" spans="1:19" s="286" customFormat="1" ht="15" customHeight="1" x14ac:dyDescent="0.2">
      <c r="K4" s="187"/>
    </row>
    <row r="5" spans="1:19" s="286" customFormat="1" ht="15" customHeight="1" x14ac:dyDescent="0.2">
      <c r="K5" s="187"/>
    </row>
    <row r="6" spans="1:19" s="286" customFormat="1" ht="15" customHeight="1" x14ac:dyDescent="0.2">
      <c r="K6" s="187"/>
    </row>
    <row r="7" spans="1:19" s="286" customFormat="1" ht="15" customHeight="1" x14ac:dyDescent="0.2">
      <c r="K7" s="187"/>
    </row>
    <row r="8" spans="1:19" s="286" customFormat="1" ht="15" customHeight="1" x14ac:dyDescent="0.2">
      <c r="K8" s="187"/>
    </row>
    <row r="9" spans="1:19" s="286" customFormat="1" ht="15" customHeight="1" x14ac:dyDescent="0.2">
      <c r="K9" s="187"/>
    </row>
    <row r="10" spans="1:19" s="286" customFormat="1" ht="15" customHeight="1" x14ac:dyDescent="0.2">
      <c r="K10" s="187"/>
    </row>
    <row r="11" spans="1:19" s="286" customFormat="1" ht="15" customHeight="1" x14ac:dyDescent="0.2">
      <c r="K11" s="187"/>
    </row>
    <row r="12" spans="1:19" s="286" customFormat="1" ht="15" customHeight="1" x14ac:dyDescent="0.2">
      <c r="K12" s="187"/>
    </row>
    <row r="13" spans="1:19" s="286" customFormat="1" ht="15" customHeight="1" x14ac:dyDescent="0.2">
      <c r="K13" s="187"/>
    </row>
    <row r="14" spans="1:19" s="286" customFormat="1" ht="15" customHeight="1" x14ac:dyDescent="0.2">
      <c r="K14" s="187"/>
    </row>
    <row r="15" spans="1:19" ht="26.25" x14ac:dyDescent="0.4">
      <c r="A15" s="2"/>
      <c r="B15" s="298" t="s">
        <v>99</v>
      </c>
      <c r="C15" s="299"/>
      <c r="D15" s="299"/>
      <c r="E15" s="299"/>
      <c r="F15" s="299"/>
      <c r="G15" s="299"/>
      <c r="H15" s="299"/>
      <c r="I15" s="299"/>
      <c r="J15" s="299"/>
      <c r="K15" s="256" t="s">
        <v>143</v>
      </c>
      <c r="L15" s="57"/>
      <c r="M15" s="57"/>
      <c r="N15" s="29"/>
      <c r="O15" s="3"/>
      <c r="P15" s="29"/>
      <c r="Q15" s="29"/>
      <c r="R15" s="29"/>
      <c r="S15" s="120"/>
    </row>
    <row r="16" spans="1:19" ht="20.25" x14ac:dyDescent="0.2">
      <c r="A16" s="300" t="s">
        <v>10</v>
      </c>
      <c r="B16" s="301" t="s">
        <v>100</v>
      </c>
      <c r="C16" s="302"/>
      <c r="D16" s="302"/>
      <c r="E16" s="302"/>
      <c r="F16" s="302"/>
      <c r="G16" s="302"/>
      <c r="H16" s="302"/>
      <c r="I16" s="302"/>
      <c r="J16" s="303"/>
      <c r="K16" s="304" t="s">
        <v>11</v>
      </c>
      <c r="L16" s="296" t="s">
        <v>3</v>
      </c>
      <c r="M16" s="296" t="s">
        <v>4</v>
      </c>
      <c r="N16" s="306" t="s">
        <v>5</v>
      </c>
      <c r="O16" s="296" t="s">
        <v>6</v>
      </c>
      <c r="P16" s="294" t="s">
        <v>7</v>
      </c>
      <c r="Q16" s="294" t="s">
        <v>8</v>
      </c>
      <c r="R16" s="296" t="s">
        <v>101</v>
      </c>
      <c r="S16" s="120"/>
    </row>
    <row r="17" spans="1:19" ht="15.75" x14ac:dyDescent="0.25">
      <c r="A17" s="295"/>
      <c r="B17" s="58" t="s">
        <v>102</v>
      </c>
      <c r="C17" s="58" t="s">
        <v>103</v>
      </c>
      <c r="D17" s="58" t="s">
        <v>104</v>
      </c>
      <c r="E17" s="58" t="s">
        <v>105</v>
      </c>
      <c r="F17" s="58" t="s">
        <v>106</v>
      </c>
      <c r="G17" s="58" t="s">
        <v>107</v>
      </c>
      <c r="H17" s="58" t="s">
        <v>108</v>
      </c>
      <c r="I17" s="58" t="s">
        <v>109</v>
      </c>
      <c r="J17" s="58" t="s">
        <v>110</v>
      </c>
      <c r="K17" s="305"/>
      <c r="L17" s="295"/>
      <c r="M17" s="295"/>
      <c r="N17" s="295"/>
      <c r="O17" s="295"/>
      <c r="P17" s="295"/>
      <c r="Q17" s="295"/>
      <c r="R17" s="295"/>
      <c r="S17" s="120"/>
    </row>
    <row r="18" spans="1:19" s="278" customFormat="1" ht="15.75" x14ac:dyDescent="0.25">
      <c r="A18" s="58">
        <v>2302</v>
      </c>
      <c r="B18" s="154">
        <v>93</v>
      </c>
      <c r="C18" s="154"/>
      <c r="D18" s="154"/>
      <c r="E18" s="154"/>
      <c r="F18" s="154"/>
      <c r="G18" s="154"/>
      <c r="H18" s="154"/>
      <c r="I18" s="154"/>
      <c r="J18" s="154"/>
      <c r="K18" s="144"/>
      <c r="L18" s="234"/>
      <c r="M18" s="235"/>
      <c r="N18" s="236"/>
      <c r="O18" s="243"/>
      <c r="P18" s="63">
        <f>B18</f>
        <v>93</v>
      </c>
      <c r="Q18" s="244"/>
      <c r="R18" s="243"/>
      <c r="S18" s="120"/>
    </row>
    <row r="19" spans="1:19" s="278" customFormat="1" ht="15.75" x14ac:dyDescent="0.25">
      <c r="A19" s="58">
        <v>2401</v>
      </c>
      <c r="B19" s="154"/>
      <c r="C19" s="154">
        <v>75</v>
      </c>
      <c r="D19" s="154"/>
      <c r="E19" s="154"/>
      <c r="F19" s="154"/>
      <c r="G19" s="154"/>
      <c r="H19" s="154"/>
      <c r="I19" s="154"/>
      <c r="J19" s="154"/>
      <c r="K19" s="144"/>
      <c r="L19" s="237"/>
      <c r="M19" s="129"/>
      <c r="N19" s="238"/>
      <c r="O19" s="67">
        <f>IF(C19=0,"",C19/B18)</f>
        <v>0.80645161290322576</v>
      </c>
      <c r="P19" s="68">
        <v>75</v>
      </c>
      <c r="Q19" s="245">
        <f t="shared" ref="Q19:Q26" si="0">IF(P19=0,"",P19/P18)</f>
        <v>0.80645161290322576</v>
      </c>
      <c r="R19" s="245">
        <f t="shared" ref="R19:R26" si="1">IF(P19=0,"",100%-Q19)</f>
        <v>0.19354838709677424</v>
      </c>
      <c r="S19" s="120"/>
    </row>
    <row r="20" spans="1:19" s="278" customFormat="1" ht="15.75" x14ac:dyDescent="0.25">
      <c r="A20" s="58">
        <v>2402</v>
      </c>
      <c r="B20" s="154"/>
      <c r="C20" s="154"/>
      <c r="D20" s="154">
        <v>70</v>
      </c>
      <c r="E20" s="154"/>
      <c r="F20" s="154"/>
      <c r="G20" s="154"/>
      <c r="H20" s="154"/>
      <c r="I20" s="154"/>
      <c r="J20" s="154"/>
      <c r="K20" s="144"/>
      <c r="L20" s="237"/>
      <c r="M20" s="129"/>
      <c r="N20" s="238"/>
      <c r="O20" s="67">
        <f>IF(D20=0,"",D20/C19)</f>
        <v>0.93333333333333335</v>
      </c>
      <c r="P20" s="68">
        <v>74</v>
      </c>
      <c r="Q20" s="245">
        <f t="shared" si="0"/>
        <v>0.98666666666666669</v>
      </c>
      <c r="R20" s="245">
        <f t="shared" si="1"/>
        <v>1.3333333333333308E-2</v>
      </c>
      <c r="S20" s="8">
        <f>P20/P18</f>
        <v>0.79569892473118276</v>
      </c>
    </row>
    <row r="21" spans="1:19" s="278" customFormat="1" ht="15.75" x14ac:dyDescent="0.25">
      <c r="A21" s="58">
        <v>2501</v>
      </c>
      <c r="B21" s="154"/>
      <c r="C21" s="154"/>
      <c r="D21" s="154"/>
      <c r="E21" s="154">
        <v>68</v>
      </c>
      <c r="F21" s="154"/>
      <c r="G21" s="154"/>
      <c r="H21" s="154"/>
      <c r="I21" s="154"/>
      <c r="J21" s="154"/>
      <c r="K21" s="144"/>
      <c r="L21" s="237"/>
      <c r="M21" s="129"/>
      <c r="N21" s="238"/>
      <c r="O21" s="67">
        <f>IF(E21=0,"",E21/D20)</f>
        <v>0.97142857142857142</v>
      </c>
      <c r="P21" s="68">
        <v>70</v>
      </c>
      <c r="Q21" s="245">
        <f t="shared" si="0"/>
        <v>0.94594594594594594</v>
      </c>
      <c r="R21" s="245">
        <f t="shared" si="1"/>
        <v>5.4054054054054057E-2</v>
      </c>
      <c r="S21" s="120"/>
    </row>
    <row r="22" spans="1:19" s="278" customFormat="1" ht="15.75" x14ac:dyDescent="0.25">
      <c r="A22" s="58">
        <v>2502</v>
      </c>
      <c r="B22" s="154"/>
      <c r="C22" s="154"/>
      <c r="D22" s="154"/>
      <c r="E22" s="154"/>
      <c r="F22" s="154">
        <v>4</v>
      </c>
      <c r="G22" s="154"/>
      <c r="H22" s="154"/>
      <c r="I22" s="154"/>
      <c r="J22" s="154"/>
      <c r="K22" s="144"/>
      <c r="L22" s="237"/>
      <c r="M22" s="129"/>
      <c r="N22" s="238"/>
      <c r="O22" s="67">
        <f>IF(F22=0,"",F22/E21)</f>
        <v>5.8823529411764705E-2</v>
      </c>
      <c r="P22" s="68">
        <v>65</v>
      </c>
      <c r="Q22" s="245">
        <f t="shared" si="0"/>
        <v>0.9285714285714286</v>
      </c>
      <c r="R22" s="245">
        <f t="shared" si="1"/>
        <v>7.1428571428571397E-2</v>
      </c>
      <c r="S22" s="120"/>
    </row>
    <row r="23" spans="1:19" s="278" customFormat="1" ht="15.75" x14ac:dyDescent="0.25">
      <c r="A23" s="58">
        <v>2601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44"/>
      <c r="L23" s="237"/>
      <c r="M23" s="129"/>
      <c r="N23" s="238"/>
      <c r="O23" s="67" t="str">
        <f>IF(G23=0,"",G23/F22)</f>
        <v/>
      </c>
      <c r="P23" s="68"/>
      <c r="Q23" s="245" t="str">
        <f t="shared" si="0"/>
        <v/>
      </c>
      <c r="R23" s="245" t="str">
        <f t="shared" si="1"/>
        <v/>
      </c>
      <c r="S23" s="120"/>
    </row>
    <row r="24" spans="1:19" s="278" customFormat="1" ht="15.75" x14ac:dyDescent="0.25">
      <c r="A24" s="58">
        <v>2602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44"/>
      <c r="L24" s="237"/>
      <c r="M24" s="129"/>
      <c r="N24" s="238"/>
      <c r="O24" s="67" t="str">
        <f>IF(H24=0,"",H24/G23)</f>
        <v/>
      </c>
      <c r="P24" s="68"/>
      <c r="Q24" s="245" t="str">
        <f t="shared" si="0"/>
        <v/>
      </c>
      <c r="R24" s="245" t="str">
        <f t="shared" si="1"/>
        <v/>
      </c>
      <c r="S24" s="120"/>
    </row>
    <row r="25" spans="1:19" s="278" customFormat="1" ht="15.75" x14ac:dyDescent="0.25">
      <c r="A25" s="58">
        <v>2701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44"/>
      <c r="L25" s="237"/>
      <c r="M25" s="129"/>
      <c r="N25" s="238"/>
      <c r="O25" s="67" t="str">
        <f>IF(I25=0,"",I25/H24)</f>
        <v/>
      </c>
      <c r="P25" s="68"/>
      <c r="Q25" s="245" t="str">
        <f t="shared" si="0"/>
        <v/>
      </c>
      <c r="R25" s="245" t="str">
        <f t="shared" si="1"/>
        <v/>
      </c>
      <c r="S25" s="120"/>
    </row>
    <row r="26" spans="1:19" s="278" customFormat="1" ht="15.75" x14ac:dyDescent="0.25">
      <c r="A26" s="58">
        <v>2702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44"/>
      <c r="L26" s="237"/>
      <c r="M26" s="129"/>
      <c r="N26" s="238"/>
      <c r="O26" s="71" t="str">
        <f>IF(J26=0,"",J26/I25)</f>
        <v/>
      </c>
      <c r="P26" s="68"/>
      <c r="Q26" s="71" t="str">
        <f t="shared" si="0"/>
        <v/>
      </c>
      <c r="R26" s="71" t="str">
        <f t="shared" si="1"/>
        <v/>
      </c>
      <c r="S26" s="120"/>
    </row>
    <row r="27" spans="1:19" s="278" customFormat="1" ht="15.75" x14ac:dyDescent="0.25">
      <c r="A27" s="58">
        <v>2801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44"/>
      <c r="L27" s="237"/>
      <c r="M27" s="129"/>
      <c r="N27" s="239"/>
      <c r="O27" s="129"/>
      <c r="P27" s="68"/>
      <c r="Q27" s="129"/>
      <c r="R27" s="246"/>
      <c r="S27" s="120"/>
    </row>
    <row r="28" spans="1:19" s="278" customFormat="1" ht="15.75" x14ac:dyDescent="0.25">
      <c r="A28" s="58">
        <v>2802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44"/>
      <c r="L28" s="237"/>
      <c r="M28" s="129"/>
      <c r="N28" s="239"/>
      <c r="O28" s="247"/>
      <c r="P28" s="109"/>
      <c r="Q28" s="248"/>
      <c r="R28" s="247"/>
      <c r="S28" s="120"/>
    </row>
    <row r="29" spans="1:19" s="278" customFormat="1" ht="15.75" x14ac:dyDescent="0.25">
      <c r="A29" s="58">
        <v>2901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44"/>
      <c r="L29" s="237"/>
      <c r="M29" s="129"/>
      <c r="N29" s="239"/>
      <c r="O29" s="247"/>
      <c r="P29" s="109"/>
      <c r="Q29" s="248"/>
      <c r="R29" s="247"/>
      <c r="S29" s="120"/>
    </row>
    <row r="30" spans="1:19" s="278" customFormat="1" ht="15.75" x14ac:dyDescent="0.25">
      <c r="A30" s="58">
        <v>2902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44"/>
      <c r="L30" s="237"/>
      <c r="M30" s="129"/>
      <c r="N30" s="239"/>
      <c r="O30" s="129"/>
      <c r="P30" s="239"/>
      <c r="Q30" s="124"/>
      <c r="R30" s="247"/>
      <c r="S30" s="120"/>
    </row>
    <row r="31" spans="1:19" s="278" customFormat="1" ht="15.75" x14ac:dyDescent="0.25">
      <c r="A31" s="58">
        <v>3001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44"/>
      <c r="L31" s="237"/>
      <c r="M31" s="129"/>
      <c r="N31" s="239"/>
      <c r="O31" s="197" t="s">
        <v>83</v>
      </c>
      <c r="P31" s="82"/>
      <c r="Q31" s="111" t="str">
        <f>IF(SUM(K24:K27)=0,"",SUM(K24:K27))</f>
        <v/>
      </c>
      <c r="R31" s="199" t="s">
        <v>11</v>
      </c>
      <c r="S31" s="120"/>
    </row>
    <row r="32" spans="1:19" s="278" customFormat="1" ht="15.75" x14ac:dyDescent="0.25">
      <c r="A32" s="58">
        <v>3002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44"/>
      <c r="L32" s="237"/>
      <c r="M32" s="129"/>
      <c r="N32" s="239"/>
      <c r="O32" s="198" t="s">
        <v>85</v>
      </c>
      <c r="P32" s="86" t="str">
        <f>IF(P31/B18=0,"",P31/B18)</f>
        <v/>
      </c>
      <c r="Q32" s="112" t="e">
        <f>IF(P31/Q31=0,"",P31/Q31)</f>
        <v>#VALUE!</v>
      </c>
      <c r="R32" s="200" t="s">
        <v>86</v>
      </c>
      <c r="S32" s="120"/>
    </row>
    <row r="33" spans="1:19" s="278" customFormat="1" ht="15.75" x14ac:dyDescent="0.25">
      <c r="A33" s="58">
        <v>3101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44"/>
      <c r="L33" s="240"/>
      <c r="M33" s="241"/>
      <c r="N33" s="242"/>
      <c r="O33" s="90"/>
      <c r="P33" s="91"/>
      <c r="Q33" s="91"/>
      <c r="R33" s="113"/>
      <c r="S33" s="120"/>
    </row>
    <row r="34" spans="1:19" ht="18" customHeight="1" x14ac:dyDescent="0.25">
      <c r="A34" s="28"/>
      <c r="B34" s="297" t="s">
        <v>111</v>
      </c>
      <c r="C34" s="297"/>
      <c r="D34" s="297"/>
      <c r="E34" s="297"/>
      <c r="F34" s="297"/>
      <c r="G34" s="297"/>
      <c r="H34" s="297"/>
      <c r="I34" s="297"/>
      <c r="J34" s="297"/>
      <c r="K34" s="93">
        <f>SUM(K18:K30)</f>
        <v>0</v>
      </c>
      <c r="L34" s="94" t="str">
        <f>IF(K26=0,"",K26/B18)</f>
        <v/>
      </c>
      <c r="M34" s="94" t="str">
        <f>IF(K34=0,"",K34/B18)</f>
        <v/>
      </c>
      <c r="N34" s="94" t="str">
        <f>IF(K26=0,"",M34-L34)</f>
        <v/>
      </c>
      <c r="O34" s="3"/>
      <c r="P34" s="29"/>
      <c r="Q34" s="22"/>
      <c r="R34" s="3"/>
      <c r="S34" s="120"/>
    </row>
    <row r="35" spans="1:19" x14ac:dyDescent="0.2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L35" s="175"/>
      <c r="M35" s="175"/>
      <c r="N35" s="175"/>
      <c r="O35" s="175"/>
      <c r="P35" s="175"/>
      <c r="Q35" s="175"/>
      <c r="R35" s="175"/>
      <c r="S35" s="175"/>
    </row>
    <row r="36" spans="1:19" x14ac:dyDescent="0.2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L36" s="175"/>
      <c r="M36" s="175"/>
      <c r="N36" s="175"/>
      <c r="O36" s="175"/>
      <c r="P36" s="175"/>
      <c r="Q36" s="175"/>
      <c r="R36" s="175"/>
      <c r="S36" s="175"/>
    </row>
    <row r="37" spans="1:19" ht="26.25" x14ac:dyDescent="0.4">
      <c r="A37" s="2"/>
      <c r="B37" s="298" t="s">
        <v>99</v>
      </c>
      <c r="C37" s="299"/>
      <c r="D37" s="299"/>
      <c r="E37" s="299"/>
      <c r="F37" s="299"/>
      <c r="G37" s="299"/>
      <c r="H37" s="299"/>
      <c r="I37" s="299"/>
      <c r="J37" s="299"/>
      <c r="K37" s="256" t="s">
        <v>144</v>
      </c>
      <c r="L37" s="57"/>
      <c r="M37" s="57"/>
      <c r="N37" s="29"/>
      <c r="O37" s="3"/>
      <c r="P37" s="29"/>
      <c r="Q37" s="29"/>
      <c r="R37" s="29"/>
      <c r="S37" s="120"/>
    </row>
    <row r="38" spans="1:19" ht="20.25" x14ac:dyDescent="0.2">
      <c r="A38" s="300" t="s">
        <v>10</v>
      </c>
      <c r="B38" s="301" t="s">
        <v>100</v>
      </c>
      <c r="C38" s="302"/>
      <c r="D38" s="302"/>
      <c r="E38" s="302"/>
      <c r="F38" s="302"/>
      <c r="G38" s="302"/>
      <c r="H38" s="302"/>
      <c r="I38" s="302"/>
      <c r="J38" s="303"/>
      <c r="K38" s="304" t="s">
        <v>11</v>
      </c>
      <c r="L38" s="296" t="s">
        <v>3</v>
      </c>
      <c r="M38" s="296" t="s">
        <v>4</v>
      </c>
      <c r="N38" s="306" t="s">
        <v>5</v>
      </c>
      <c r="O38" s="296" t="s">
        <v>6</v>
      </c>
      <c r="P38" s="294" t="s">
        <v>7</v>
      </c>
      <c r="Q38" s="294" t="s">
        <v>8</v>
      </c>
      <c r="R38" s="296" t="s">
        <v>101</v>
      </c>
      <c r="S38" s="120"/>
    </row>
    <row r="39" spans="1:19" ht="15.75" x14ac:dyDescent="0.25">
      <c r="A39" s="295"/>
      <c r="B39" s="58" t="s">
        <v>102</v>
      </c>
      <c r="C39" s="58" t="s">
        <v>103</v>
      </c>
      <c r="D39" s="58" t="s">
        <v>104</v>
      </c>
      <c r="E39" s="58" t="s">
        <v>105</v>
      </c>
      <c r="F39" s="58" t="s">
        <v>106</v>
      </c>
      <c r="G39" s="58" t="s">
        <v>107</v>
      </c>
      <c r="H39" s="58" t="s">
        <v>108</v>
      </c>
      <c r="I39" s="58" t="s">
        <v>109</v>
      </c>
      <c r="J39" s="58" t="s">
        <v>110</v>
      </c>
      <c r="K39" s="305"/>
      <c r="L39" s="295"/>
      <c r="M39" s="295"/>
      <c r="N39" s="295"/>
      <c r="O39" s="295"/>
      <c r="P39" s="295"/>
      <c r="Q39" s="295"/>
      <c r="R39" s="295"/>
      <c r="S39" s="120"/>
    </row>
    <row r="40" spans="1:19" s="278" customFormat="1" ht="15.75" x14ac:dyDescent="0.25">
      <c r="A40" s="58">
        <v>2401</v>
      </c>
      <c r="B40" s="154">
        <v>58</v>
      </c>
      <c r="C40" s="154"/>
      <c r="D40" s="154"/>
      <c r="E40" s="154"/>
      <c r="F40" s="154"/>
      <c r="G40" s="154"/>
      <c r="H40" s="154"/>
      <c r="I40" s="154"/>
      <c r="J40" s="154"/>
      <c r="K40" s="144"/>
      <c r="L40" s="234"/>
      <c r="M40" s="235"/>
      <c r="N40" s="236"/>
      <c r="O40" s="243"/>
      <c r="P40" s="63">
        <f>B40</f>
        <v>58</v>
      </c>
      <c r="Q40" s="244"/>
      <c r="R40" s="243"/>
      <c r="S40" s="120"/>
    </row>
    <row r="41" spans="1:19" s="278" customFormat="1" ht="15.75" x14ac:dyDescent="0.25">
      <c r="A41" s="58">
        <v>2402</v>
      </c>
      <c r="B41" s="154"/>
      <c r="C41" s="154">
        <v>50</v>
      </c>
      <c r="D41" s="154"/>
      <c r="E41" s="154"/>
      <c r="F41" s="154"/>
      <c r="G41" s="154"/>
      <c r="H41" s="154"/>
      <c r="I41" s="154"/>
      <c r="J41" s="154"/>
      <c r="K41" s="144"/>
      <c r="L41" s="237"/>
      <c r="M41" s="129"/>
      <c r="N41" s="238"/>
      <c r="O41" s="67">
        <f>IF(C41=0,"",C41/B40)</f>
        <v>0.86206896551724133</v>
      </c>
      <c r="P41" s="68">
        <v>50</v>
      </c>
      <c r="Q41" s="245">
        <f t="shared" ref="Q41:Q48" si="2">IF(P41=0,"",P41/P40)</f>
        <v>0.86206896551724133</v>
      </c>
      <c r="R41" s="245">
        <f t="shared" ref="R41:R48" si="3">IF(P41=0,"",100%-Q41)</f>
        <v>0.13793103448275867</v>
      </c>
      <c r="S41" s="120"/>
    </row>
    <row r="42" spans="1:19" s="278" customFormat="1" ht="15.75" x14ac:dyDescent="0.25">
      <c r="A42" s="58">
        <v>2501</v>
      </c>
      <c r="B42" s="154"/>
      <c r="C42" s="154"/>
      <c r="D42" s="154">
        <v>36</v>
      </c>
      <c r="E42" s="154"/>
      <c r="F42" s="154"/>
      <c r="G42" s="154"/>
      <c r="H42" s="154"/>
      <c r="I42" s="154"/>
      <c r="J42" s="154"/>
      <c r="K42" s="144"/>
      <c r="L42" s="237"/>
      <c r="M42" s="129"/>
      <c r="N42" s="238"/>
      <c r="O42" s="67">
        <f>IF(D42=0,"",D42/C41)</f>
        <v>0.72</v>
      </c>
      <c r="P42" s="68">
        <v>41</v>
      </c>
      <c r="Q42" s="245">
        <f t="shared" si="2"/>
        <v>0.82</v>
      </c>
      <c r="R42" s="245">
        <f t="shared" si="3"/>
        <v>0.18000000000000005</v>
      </c>
      <c r="S42" s="8">
        <f>P42/P40</f>
        <v>0.7068965517241379</v>
      </c>
    </row>
    <row r="43" spans="1:19" s="278" customFormat="1" ht="15.75" x14ac:dyDescent="0.25">
      <c r="A43" s="58">
        <v>2502</v>
      </c>
      <c r="B43" s="154"/>
      <c r="C43" s="154"/>
      <c r="D43" s="154"/>
      <c r="E43" s="154">
        <v>27</v>
      </c>
      <c r="F43" s="154"/>
      <c r="G43" s="154"/>
      <c r="H43" s="154"/>
      <c r="I43" s="154"/>
      <c r="J43" s="154"/>
      <c r="K43" s="144"/>
      <c r="L43" s="237"/>
      <c r="M43" s="129"/>
      <c r="N43" s="238"/>
      <c r="O43" s="67">
        <f>IF(E43=0,"",E43/D42)</f>
        <v>0.75</v>
      </c>
      <c r="P43" s="68">
        <v>32</v>
      </c>
      <c r="Q43" s="245">
        <f t="shared" si="2"/>
        <v>0.78048780487804881</v>
      </c>
      <c r="R43" s="245">
        <f t="shared" si="3"/>
        <v>0.21951219512195119</v>
      </c>
      <c r="S43" s="120"/>
    </row>
    <row r="44" spans="1:19" s="278" customFormat="1" ht="15.75" x14ac:dyDescent="0.25">
      <c r="A44" s="58">
        <v>2601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44"/>
      <c r="L44" s="237"/>
      <c r="M44" s="129"/>
      <c r="N44" s="238"/>
      <c r="O44" s="67" t="str">
        <f>IF(F44=0,"",F44/E43)</f>
        <v/>
      </c>
      <c r="P44" s="68"/>
      <c r="Q44" s="245" t="str">
        <f t="shared" si="2"/>
        <v/>
      </c>
      <c r="R44" s="245" t="str">
        <f t="shared" si="3"/>
        <v/>
      </c>
      <c r="S44" s="120"/>
    </row>
    <row r="45" spans="1:19" s="278" customFormat="1" ht="15.75" x14ac:dyDescent="0.25">
      <c r="A45" s="58">
        <v>2602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44"/>
      <c r="L45" s="237"/>
      <c r="M45" s="129"/>
      <c r="N45" s="238"/>
      <c r="O45" s="67" t="str">
        <f>IF(G45=0,"",G45/F44)</f>
        <v/>
      </c>
      <c r="P45" s="68"/>
      <c r="Q45" s="245" t="str">
        <f t="shared" si="2"/>
        <v/>
      </c>
      <c r="R45" s="245" t="str">
        <f t="shared" si="3"/>
        <v/>
      </c>
      <c r="S45" s="120"/>
    </row>
    <row r="46" spans="1:19" s="278" customFormat="1" ht="15.75" x14ac:dyDescent="0.25">
      <c r="A46" s="58">
        <v>2701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44"/>
      <c r="L46" s="237"/>
      <c r="M46" s="129"/>
      <c r="N46" s="238"/>
      <c r="O46" s="67" t="str">
        <f>IF(H46=0,"",H46/G45)</f>
        <v/>
      </c>
      <c r="P46" s="68"/>
      <c r="Q46" s="245" t="str">
        <f t="shared" si="2"/>
        <v/>
      </c>
      <c r="R46" s="245" t="str">
        <f t="shared" si="3"/>
        <v/>
      </c>
      <c r="S46" s="120"/>
    </row>
    <row r="47" spans="1:19" s="278" customFormat="1" ht="15.75" x14ac:dyDescent="0.25">
      <c r="A47" s="58">
        <v>2702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44"/>
      <c r="L47" s="237"/>
      <c r="M47" s="129"/>
      <c r="N47" s="238"/>
      <c r="O47" s="67" t="str">
        <f>IF(I47=0,"",I47/H46)</f>
        <v/>
      </c>
      <c r="P47" s="68"/>
      <c r="Q47" s="245" t="str">
        <f t="shared" si="2"/>
        <v/>
      </c>
      <c r="R47" s="245" t="str">
        <f t="shared" si="3"/>
        <v/>
      </c>
      <c r="S47" s="120"/>
    </row>
    <row r="48" spans="1:19" s="278" customFormat="1" ht="15.75" x14ac:dyDescent="0.25">
      <c r="A48" s="58">
        <v>2801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44"/>
      <c r="L48" s="237"/>
      <c r="M48" s="129"/>
      <c r="N48" s="238"/>
      <c r="O48" s="71" t="str">
        <f>IF(J48=0,"",J48/I47)</f>
        <v/>
      </c>
      <c r="P48" s="68"/>
      <c r="Q48" s="71" t="str">
        <f t="shared" si="2"/>
        <v/>
      </c>
      <c r="R48" s="71" t="str">
        <f t="shared" si="3"/>
        <v/>
      </c>
      <c r="S48" s="120"/>
    </row>
    <row r="49" spans="1:19" s="278" customFormat="1" ht="15.75" x14ac:dyDescent="0.25">
      <c r="A49" s="58">
        <v>2802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44"/>
      <c r="L49" s="237"/>
      <c r="M49" s="129"/>
      <c r="N49" s="239"/>
      <c r="O49" s="129"/>
      <c r="P49" s="68"/>
      <c r="Q49" s="129"/>
      <c r="R49" s="246"/>
      <c r="S49" s="120"/>
    </row>
    <row r="50" spans="1:19" s="278" customFormat="1" ht="15.75" x14ac:dyDescent="0.25">
      <c r="A50" s="58">
        <v>2901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44"/>
      <c r="L50" s="237"/>
      <c r="M50" s="129"/>
      <c r="N50" s="239"/>
      <c r="O50" s="247"/>
      <c r="P50" s="109"/>
      <c r="Q50" s="248"/>
      <c r="R50" s="247"/>
      <c r="S50" s="120"/>
    </row>
    <row r="51" spans="1:19" s="278" customFormat="1" ht="15.75" x14ac:dyDescent="0.25">
      <c r="A51" s="58">
        <v>2902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44"/>
      <c r="L51" s="237"/>
      <c r="M51" s="129"/>
      <c r="N51" s="239"/>
      <c r="O51" s="247"/>
      <c r="P51" s="109"/>
      <c r="Q51" s="248"/>
      <c r="R51" s="247"/>
      <c r="S51" s="120"/>
    </row>
    <row r="52" spans="1:19" s="278" customFormat="1" ht="15.75" x14ac:dyDescent="0.25">
      <c r="A52" s="58">
        <v>3001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44"/>
      <c r="L52" s="237"/>
      <c r="M52" s="129"/>
      <c r="N52" s="239"/>
      <c r="O52" s="129"/>
      <c r="P52" s="239"/>
      <c r="Q52" s="124"/>
      <c r="R52" s="247"/>
      <c r="S52" s="120"/>
    </row>
    <row r="53" spans="1:19" s="278" customFormat="1" ht="15.75" x14ac:dyDescent="0.25">
      <c r="A53" s="58">
        <v>3002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44"/>
      <c r="L53" s="237"/>
      <c r="M53" s="129"/>
      <c r="N53" s="239"/>
      <c r="O53" s="197" t="s">
        <v>83</v>
      </c>
      <c r="P53" s="82"/>
      <c r="Q53" s="111" t="str">
        <f>IF(SUM(K46:K49)=0,"",SUM(K46:K49))</f>
        <v/>
      </c>
      <c r="R53" s="199" t="s">
        <v>11</v>
      </c>
      <c r="S53" s="120"/>
    </row>
    <row r="54" spans="1:19" s="278" customFormat="1" ht="15.75" x14ac:dyDescent="0.25">
      <c r="A54" s="58">
        <v>3101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44"/>
      <c r="L54" s="237"/>
      <c r="M54" s="129"/>
      <c r="N54" s="239"/>
      <c r="O54" s="198" t="s">
        <v>85</v>
      </c>
      <c r="P54" s="86" t="str">
        <f>IF(P53/B40=0,"",P53/B40)</f>
        <v/>
      </c>
      <c r="Q54" s="112" t="e">
        <f>IF(P53/Q53=0,"",P53/Q53)</f>
        <v>#VALUE!</v>
      </c>
      <c r="R54" s="200" t="s">
        <v>86</v>
      </c>
      <c r="S54" s="120"/>
    </row>
    <row r="55" spans="1:19" s="278" customFormat="1" ht="15.75" x14ac:dyDescent="0.25">
      <c r="A55" s="58">
        <v>3102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44"/>
      <c r="L55" s="240"/>
      <c r="M55" s="241"/>
      <c r="N55" s="242"/>
      <c r="O55" s="90"/>
      <c r="P55" s="91"/>
      <c r="Q55" s="91"/>
      <c r="R55" s="113"/>
      <c r="S55" s="120"/>
    </row>
    <row r="56" spans="1:19" ht="18" customHeight="1" x14ac:dyDescent="0.25">
      <c r="A56" s="28"/>
      <c r="B56" s="297" t="s">
        <v>111</v>
      </c>
      <c r="C56" s="297"/>
      <c r="D56" s="297"/>
      <c r="E56" s="297"/>
      <c r="F56" s="297"/>
      <c r="G56" s="297"/>
      <c r="H56" s="297"/>
      <c r="I56" s="297"/>
      <c r="J56" s="297"/>
      <c r="K56" s="93">
        <f>SUM(K40:K52)</f>
        <v>0</v>
      </c>
      <c r="L56" s="94" t="str">
        <f>IF(K48=0,"",K48/B40)</f>
        <v/>
      </c>
      <c r="M56" s="94" t="str">
        <f>IF(K56=0,"",K56/B40)</f>
        <v/>
      </c>
      <c r="N56" s="94" t="str">
        <f>IF(K48=0,"",M56-L56)</f>
        <v/>
      </c>
      <c r="O56" s="3"/>
      <c r="P56" s="29"/>
      <c r="Q56" s="22"/>
      <c r="R56" s="3"/>
      <c r="S56" s="120"/>
    </row>
    <row r="57" spans="1:19" x14ac:dyDescent="0.2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L57" s="175"/>
      <c r="M57" s="175"/>
      <c r="N57" s="175"/>
      <c r="O57" s="175"/>
      <c r="P57" s="175"/>
      <c r="Q57" s="175"/>
      <c r="R57" s="175"/>
      <c r="S57" s="175"/>
    </row>
    <row r="58" spans="1:19" x14ac:dyDescent="0.2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L58" s="175"/>
      <c r="M58" s="175"/>
      <c r="N58" s="175"/>
      <c r="O58" s="175"/>
      <c r="P58" s="175"/>
      <c r="Q58" s="175"/>
      <c r="R58" s="175"/>
      <c r="S58" s="175"/>
    </row>
    <row r="59" spans="1:19" ht="26.25" x14ac:dyDescent="0.4">
      <c r="A59" s="2"/>
      <c r="B59" s="298" t="s">
        <v>99</v>
      </c>
      <c r="C59" s="299"/>
      <c r="D59" s="299"/>
      <c r="E59" s="299"/>
      <c r="F59" s="299"/>
      <c r="G59" s="299"/>
      <c r="H59" s="299"/>
      <c r="I59" s="299"/>
      <c r="J59" s="299"/>
      <c r="K59" s="256" t="s">
        <v>145</v>
      </c>
      <c r="L59" s="57"/>
      <c r="M59" s="57"/>
      <c r="N59" s="29"/>
      <c r="O59" s="3"/>
      <c r="P59" s="29"/>
      <c r="Q59" s="29"/>
      <c r="R59" s="29"/>
      <c r="S59" s="120"/>
    </row>
    <row r="60" spans="1:19" ht="20.25" x14ac:dyDescent="0.2">
      <c r="A60" s="300" t="s">
        <v>10</v>
      </c>
      <c r="B60" s="301" t="s">
        <v>100</v>
      </c>
      <c r="C60" s="302"/>
      <c r="D60" s="302"/>
      <c r="E60" s="302"/>
      <c r="F60" s="302"/>
      <c r="G60" s="302"/>
      <c r="H60" s="302"/>
      <c r="I60" s="302"/>
      <c r="J60" s="303"/>
      <c r="K60" s="304" t="s">
        <v>11</v>
      </c>
      <c r="L60" s="296" t="s">
        <v>3</v>
      </c>
      <c r="M60" s="296" t="s">
        <v>4</v>
      </c>
      <c r="N60" s="306" t="s">
        <v>5</v>
      </c>
      <c r="O60" s="296" t="s">
        <v>6</v>
      </c>
      <c r="P60" s="294" t="s">
        <v>7</v>
      </c>
      <c r="Q60" s="294" t="s">
        <v>8</v>
      </c>
      <c r="R60" s="296" t="s">
        <v>101</v>
      </c>
      <c r="S60" s="120"/>
    </row>
    <row r="61" spans="1:19" ht="15.75" x14ac:dyDescent="0.25">
      <c r="A61" s="295"/>
      <c r="B61" s="58" t="s">
        <v>102</v>
      </c>
      <c r="C61" s="58" t="s">
        <v>103</v>
      </c>
      <c r="D61" s="58" t="s">
        <v>104</v>
      </c>
      <c r="E61" s="58" t="s">
        <v>105</v>
      </c>
      <c r="F61" s="58" t="s">
        <v>106</v>
      </c>
      <c r="G61" s="58" t="s">
        <v>107</v>
      </c>
      <c r="H61" s="58" t="s">
        <v>108</v>
      </c>
      <c r="I61" s="58" t="s">
        <v>109</v>
      </c>
      <c r="J61" s="58" t="s">
        <v>110</v>
      </c>
      <c r="K61" s="305"/>
      <c r="L61" s="295"/>
      <c r="M61" s="295"/>
      <c r="N61" s="295"/>
      <c r="O61" s="295"/>
      <c r="P61" s="295"/>
      <c r="Q61" s="295"/>
      <c r="R61" s="295"/>
      <c r="S61" s="120"/>
    </row>
    <row r="62" spans="1:19" s="278" customFormat="1" ht="15.75" x14ac:dyDescent="0.25">
      <c r="A62" s="58">
        <v>2402</v>
      </c>
      <c r="B62" s="154">
        <v>110</v>
      </c>
      <c r="C62" s="154"/>
      <c r="D62" s="154"/>
      <c r="E62" s="154"/>
      <c r="F62" s="154"/>
      <c r="G62" s="154"/>
      <c r="H62" s="154"/>
      <c r="I62" s="154"/>
      <c r="J62" s="154"/>
      <c r="K62" s="144"/>
      <c r="L62" s="234"/>
      <c r="M62" s="235"/>
      <c r="N62" s="236"/>
      <c r="O62" s="243"/>
      <c r="P62" s="63">
        <f>B62</f>
        <v>110</v>
      </c>
      <c r="Q62" s="244"/>
      <c r="R62" s="243"/>
      <c r="S62" s="120"/>
    </row>
    <row r="63" spans="1:19" s="278" customFormat="1" ht="15.75" x14ac:dyDescent="0.25">
      <c r="A63" s="58">
        <v>2501</v>
      </c>
      <c r="B63" s="154"/>
      <c r="C63" s="154">
        <v>102</v>
      </c>
      <c r="D63" s="154"/>
      <c r="E63" s="154"/>
      <c r="F63" s="154"/>
      <c r="G63" s="154"/>
      <c r="H63" s="154"/>
      <c r="I63" s="154"/>
      <c r="J63" s="154"/>
      <c r="K63" s="144"/>
      <c r="L63" s="237"/>
      <c r="M63" s="129"/>
      <c r="N63" s="238"/>
      <c r="O63" s="67">
        <f>IF(C63=0,"",C63/B62)</f>
        <v>0.92727272727272725</v>
      </c>
      <c r="P63" s="68">
        <v>102</v>
      </c>
      <c r="Q63" s="245">
        <f t="shared" ref="Q63:Q70" si="4">IF(P63=0,"",P63/P62)</f>
        <v>0.92727272727272725</v>
      </c>
      <c r="R63" s="245">
        <f t="shared" ref="R63:R70" si="5">IF(P63=0,"",100%-Q63)</f>
        <v>7.2727272727272751E-2</v>
      </c>
      <c r="S63" s="120"/>
    </row>
    <row r="64" spans="1:19" s="278" customFormat="1" ht="15.75" x14ac:dyDescent="0.25">
      <c r="A64" s="58">
        <v>2502</v>
      </c>
      <c r="B64" s="154"/>
      <c r="C64" s="154"/>
      <c r="D64" s="154">
        <v>88</v>
      </c>
      <c r="E64" s="154"/>
      <c r="F64" s="154"/>
      <c r="G64" s="154"/>
      <c r="H64" s="154"/>
      <c r="I64" s="154"/>
      <c r="J64" s="154"/>
      <c r="K64" s="144"/>
      <c r="L64" s="237"/>
      <c r="M64" s="129"/>
      <c r="N64" s="238"/>
      <c r="O64" s="67">
        <f>IF(D64=0,"",D64/C63)</f>
        <v>0.86274509803921573</v>
      </c>
      <c r="P64" s="68">
        <v>90</v>
      </c>
      <c r="Q64" s="245">
        <f t="shared" si="4"/>
        <v>0.88235294117647056</v>
      </c>
      <c r="R64" s="245">
        <f t="shared" si="5"/>
        <v>0.11764705882352944</v>
      </c>
      <c r="S64" s="8">
        <f>P64/P62</f>
        <v>0.81818181818181823</v>
      </c>
    </row>
    <row r="65" spans="1:19" s="278" customFormat="1" ht="15.75" x14ac:dyDescent="0.25">
      <c r="A65" s="58">
        <v>2601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44"/>
      <c r="L65" s="237"/>
      <c r="M65" s="129"/>
      <c r="N65" s="238"/>
      <c r="O65" s="67" t="str">
        <f>IF(E65=0,"",E65/D64)</f>
        <v/>
      </c>
      <c r="P65" s="68"/>
      <c r="Q65" s="245" t="str">
        <f t="shared" si="4"/>
        <v/>
      </c>
      <c r="R65" s="245" t="str">
        <f t="shared" si="5"/>
        <v/>
      </c>
      <c r="S65" s="120"/>
    </row>
    <row r="66" spans="1:19" s="278" customFormat="1" ht="15.75" x14ac:dyDescent="0.25">
      <c r="A66" s="58">
        <v>2602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44"/>
      <c r="L66" s="237"/>
      <c r="M66" s="129"/>
      <c r="N66" s="238"/>
      <c r="O66" s="67" t="str">
        <f>IF(F66=0,"",F66/E65)</f>
        <v/>
      </c>
      <c r="P66" s="68"/>
      <c r="Q66" s="245" t="str">
        <f t="shared" si="4"/>
        <v/>
      </c>
      <c r="R66" s="245" t="str">
        <f t="shared" si="5"/>
        <v/>
      </c>
      <c r="S66" s="120"/>
    </row>
    <row r="67" spans="1:19" s="278" customFormat="1" ht="15.75" x14ac:dyDescent="0.25">
      <c r="A67" s="58">
        <v>2701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44"/>
      <c r="L67" s="237"/>
      <c r="M67" s="129"/>
      <c r="N67" s="238"/>
      <c r="O67" s="67" t="str">
        <f>IF(G67=0,"",G67/F66)</f>
        <v/>
      </c>
      <c r="P67" s="68"/>
      <c r="Q67" s="245" t="str">
        <f t="shared" si="4"/>
        <v/>
      </c>
      <c r="R67" s="245" t="str">
        <f t="shared" si="5"/>
        <v/>
      </c>
      <c r="S67" s="120"/>
    </row>
    <row r="68" spans="1:19" s="278" customFormat="1" ht="15.75" x14ac:dyDescent="0.25">
      <c r="A68" s="58">
        <v>2702</v>
      </c>
      <c r="B68" s="154"/>
      <c r="C68" s="154"/>
      <c r="D68" s="154"/>
      <c r="E68" s="154"/>
      <c r="F68" s="154"/>
      <c r="G68" s="154"/>
      <c r="H68" s="154"/>
      <c r="I68" s="154"/>
      <c r="J68" s="154"/>
      <c r="K68" s="144"/>
      <c r="L68" s="237"/>
      <c r="M68" s="129"/>
      <c r="N68" s="238"/>
      <c r="O68" s="67" t="str">
        <f>IF(H68=0,"",H68/G67)</f>
        <v/>
      </c>
      <c r="P68" s="68"/>
      <c r="Q68" s="245" t="str">
        <f t="shared" si="4"/>
        <v/>
      </c>
      <c r="R68" s="245" t="str">
        <f t="shared" si="5"/>
        <v/>
      </c>
      <c r="S68" s="120"/>
    </row>
    <row r="69" spans="1:19" s="278" customFormat="1" ht="15.75" x14ac:dyDescent="0.25">
      <c r="A69" s="58">
        <v>2801</v>
      </c>
      <c r="B69" s="154"/>
      <c r="C69" s="154"/>
      <c r="D69" s="154"/>
      <c r="E69" s="154"/>
      <c r="F69" s="154"/>
      <c r="G69" s="154"/>
      <c r="H69" s="154"/>
      <c r="I69" s="154"/>
      <c r="J69" s="154"/>
      <c r="K69" s="144"/>
      <c r="L69" s="237"/>
      <c r="M69" s="129"/>
      <c r="N69" s="238"/>
      <c r="O69" s="67" t="str">
        <f>IF(I69=0,"",I69/H68)</f>
        <v/>
      </c>
      <c r="P69" s="68"/>
      <c r="Q69" s="245" t="str">
        <f t="shared" si="4"/>
        <v/>
      </c>
      <c r="R69" s="245" t="str">
        <f t="shared" si="5"/>
        <v/>
      </c>
      <c r="S69" s="120"/>
    </row>
    <row r="70" spans="1:19" s="278" customFormat="1" ht="15.75" x14ac:dyDescent="0.25">
      <c r="A70" s="58">
        <v>2802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44"/>
      <c r="L70" s="237"/>
      <c r="M70" s="129"/>
      <c r="N70" s="238"/>
      <c r="O70" s="71" t="str">
        <f>IF(J70=0,"",J70/I69)</f>
        <v/>
      </c>
      <c r="P70" s="68"/>
      <c r="Q70" s="71" t="str">
        <f t="shared" si="4"/>
        <v/>
      </c>
      <c r="R70" s="71" t="str">
        <f t="shared" si="5"/>
        <v/>
      </c>
      <c r="S70" s="120"/>
    </row>
    <row r="71" spans="1:19" s="278" customFormat="1" ht="15.75" x14ac:dyDescent="0.25">
      <c r="A71" s="58">
        <v>2901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44"/>
      <c r="L71" s="237"/>
      <c r="M71" s="129"/>
      <c r="N71" s="239"/>
      <c r="O71" s="129"/>
      <c r="P71" s="68"/>
      <c r="Q71" s="129"/>
      <c r="R71" s="246"/>
      <c r="S71" s="120"/>
    </row>
    <row r="72" spans="1:19" s="278" customFormat="1" ht="15.75" x14ac:dyDescent="0.25">
      <c r="A72" s="58">
        <v>2902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44"/>
      <c r="L72" s="237"/>
      <c r="M72" s="129"/>
      <c r="N72" s="239"/>
      <c r="O72" s="247"/>
      <c r="P72" s="109"/>
      <c r="Q72" s="248"/>
      <c r="R72" s="247"/>
      <c r="S72" s="120"/>
    </row>
    <row r="73" spans="1:19" s="278" customFormat="1" ht="15.75" x14ac:dyDescent="0.25">
      <c r="A73" s="58">
        <v>3001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44"/>
      <c r="L73" s="237"/>
      <c r="M73" s="129"/>
      <c r="N73" s="239"/>
      <c r="O73" s="247"/>
      <c r="P73" s="109"/>
      <c r="Q73" s="248"/>
      <c r="R73" s="247"/>
      <c r="S73" s="120"/>
    </row>
    <row r="74" spans="1:19" s="278" customFormat="1" ht="15.75" x14ac:dyDescent="0.25">
      <c r="A74" s="58">
        <v>3002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44"/>
      <c r="L74" s="237"/>
      <c r="M74" s="129"/>
      <c r="N74" s="239"/>
      <c r="O74" s="129"/>
      <c r="P74" s="239"/>
      <c r="Q74" s="124"/>
      <c r="R74" s="247"/>
      <c r="S74" s="120"/>
    </row>
    <row r="75" spans="1:19" s="278" customFormat="1" ht="15.75" x14ac:dyDescent="0.25">
      <c r="A75" s="58">
        <v>3101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44"/>
      <c r="L75" s="237"/>
      <c r="M75" s="129"/>
      <c r="N75" s="239"/>
      <c r="O75" s="197" t="s">
        <v>83</v>
      </c>
      <c r="P75" s="82"/>
      <c r="Q75" s="111" t="str">
        <f>IF(SUM(K68:K71)=0,"",SUM(K68:K71))</f>
        <v/>
      </c>
      <c r="R75" s="199" t="s">
        <v>11</v>
      </c>
      <c r="S75" s="120"/>
    </row>
    <row r="76" spans="1:19" s="278" customFormat="1" ht="15.75" x14ac:dyDescent="0.25">
      <c r="A76" s="58">
        <v>3102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44"/>
      <c r="L76" s="237"/>
      <c r="M76" s="129"/>
      <c r="N76" s="239"/>
      <c r="O76" s="198" t="s">
        <v>85</v>
      </c>
      <c r="P76" s="86" t="str">
        <f>IF(P75/B62=0,"",P75/B62)</f>
        <v/>
      </c>
      <c r="Q76" s="112" t="e">
        <f>IF(P75/Q75=0,"",P75/Q75)</f>
        <v>#VALUE!</v>
      </c>
      <c r="R76" s="200" t="s">
        <v>86</v>
      </c>
      <c r="S76" s="120"/>
    </row>
    <row r="77" spans="1:19" s="278" customFormat="1" ht="15.75" x14ac:dyDescent="0.25">
      <c r="A77" s="58">
        <v>3201</v>
      </c>
      <c r="B77" s="201"/>
      <c r="C77" s="201"/>
      <c r="D77" s="201"/>
      <c r="E77" s="201"/>
      <c r="F77" s="201"/>
      <c r="G77" s="201"/>
      <c r="H77" s="201"/>
      <c r="I77" s="201"/>
      <c r="J77" s="201"/>
      <c r="K77" s="144"/>
      <c r="L77" s="240"/>
      <c r="M77" s="241"/>
      <c r="N77" s="242"/>
      <c r="O77" s="90"/>
      <c r="P77" s="91"/>
      <c r="Q77" s="91"/>
      <c r="R77" s="113"/>
      <c r="S77" s="120"/>
    </row>
    <row r="78" spans="1:19" ht="18" customHeight="1" x14ac:dyDescent="0.25">
      <c r="A78" s="28"/>
      <c r="B78" s="297" t="s">
        <v>111</v>
      </c>
      <c r="C78" s="297"/>
      <c r="D78" s="297"/>
      <c r="E78" s="297"/>
      <c r="F78" s="297"/>
      <c r="G78" s="297"/>
      <c r="H78" s="297"/>
      <c r="I78" s="297"/>
      <c r="J78" s="297"/>
      <c r="K78" s="196">
        <f>SUM(K62:K74)</f>
        <v>0</v>
      </c>
      <c r="L78" s="94" t="str">
        <f>IF(K70=0,"",K70/B62)</f>
        <v/>
      </c>
      <c r="M78" s="94" t="str">
        <f>IF(K78=0,"",K78/B62)</f>
        <v/>
      </c>
      <c r="N78" s="94" t="str">
        <f>IF(K70=0,"",M78-L78)</f>
        <v/>
      </c>
      <c r="O78" s="3"/>
      <c r="P78" s="29"/>
      <c r="Q78" s="22"/>
      <c r="R78" s="3"/>
      <c r="S78" s="120"/>
    </row>
    <row r="79" spans="1:19" x14ac:dyDescent="0.2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L79" s="175"/>
      <c r="M79" s="175"/>
      <c r="N79" s="175"/>
      <c r="O79" s="175"/>
      <c r="P79" s="175"/>
      <c r="Q79" s="175"/>
      <c r="R79" s="175"/>
      <c r="S79" s="175"/>
    </row>
    <row r="81" spans="1:19" ht="26.25" x14ac:dyDescent="0.4">
      <c r="A81" s="2"/>
      <c r="B81" s="298" t="s">
        <v>99</v>
      </c>
      <c r="C81" s="299"/>
      <c r="D81" s="299"/>
      <c r="E81" s="299"/>
      <c r="F81" s="299"/>
      <c r="G81" s="299"/>
      <c r="H81" s="299"/>
      <c r="I81" s="299"/>
      <c r="J81" s="299"/>
      <c r="K81" s="256" t="s">
        <v>146</v>
      </c>
      <c r="L81" s="57"/>
      <c r="M81" s="57"/>
      <c r="N81" s="29"/>
      <c r="O81" s="3"/>
      <c r="P81" s="29"/>
      <c r="Q81" s="29"/>
      <c r="R81" s="29"/>
      <c r="S81" s="120"/>
    </row>
    <row r="82" spans="1:19" ht="20.25" x14ac:dyDescent="0.2">
      <c r="A82" s="300" t="s">
        <v>10</v>
      </c>
      <c r="B82" s="301" t="s">
        <v>100</v>
      </c>
      <c r="C82" s="302"/>
      <c r="D82" s="302"/>
      <c r="E82" s="302"/>
      <c r="F82" s="302"/>
      <c r="G82" s="302"/>
      <c r="H82" s="302"/>
      <c r="I82" s="302"/>
      <c r="J82" s="303"/>
      <c r="K82" s="304" t="s">
        <v>11</v>
      </c>
      <c r="L82" s="296" t="s">
        <v>3</v>
      </c>
      <c r="M82" s="296" t="s">
        <v>4</v>
      </c>
      <c r="N82" s="306" t="s">
        <v>5</v>
      </c>
      <c r="O82" s="296" t="s">
        <v>6</v>
      </c>
      <c r="P82" s="294" t="s">
        <v>7</v>
      </c>
      <c r="Q82" s="294" t="s">
        <v>8</v>
      </c>
      <c r="R82" s="296" t="s">
        <v>101</v>
      </c>
      <c r="S82" s="120"/>
    </row>
    <row r="83" spans="1:19" ht="15.75" x14ac:dyDescent="0.25">
      <c r="A83" s="295"/>
      <c r="B83" s="58" t="s">
        <v>102</v>
      </c>
      <c r="C83" s="58" t="s">
        <v>103</v>
      </c>
      <c r="D83" s="58" t="s">
        <v>104</v>
      </c>
      <c r="E83" s="58" t="s">
        <v>105</v>
      </c>
      <c r="F83" s="58" t="s">
        <v>106</v>
      </c>
      <c r="G83" s="58" t="s">
        <v>107</v>
      </c>
      <c r="H83" s="58" t="s">
        <v>108</v>
      </c>
      <c r="I83" s="58" t="s">
        <v>109</v>
      </c>
      <c r="J83" s="58" t="s">
        <v>110</v>
      </c>
      <c r="K83" s="305"/>
      <c r="L83" s="295"/>
      <c r="M83" s="295"/>
      <c r="N83" s="295"/>
      <c r="O83" s="295"/>
      <c r="P83" s="295"/>
      <c r="Q83" s="295"/>
      <c r="R83" s="295"/>
      <c r="S83" s="120"/>
    </row>
    <row r="84" spans="1:19" s="278" customFormat="1" ht="15.75" x14ac:dyDescent="0.25">
      <c r="A84" s="58">
        <v>2501</v>
      </c>
      <c r="B84" s="154">
        <v>48</v>
      </c>
      <c r="C84" s="154"/>
      <c r="D84" s="154"/>
      <c r="E84" s="154"/>
      <c r="F84" s="154"/>
      <c r="G84" s="154"/>
      <c r="H84" s="154"/>
      <c r="I84" s="154"/>
      <c r="J84" s="154"/>
      <c r="K84" s="144"/>
      <c r="L84" s="234"/>
      <c r="M84" s="235"/>
      <c r="N84" s="236"/>
      <c r="O84" s="243"/>
      <c r="P84" s="63">
        <f>B84</f>
        <v>48</v>
      </c>
      <c r="Q84" s="244"/>
      <c r="R84" s="243"/>
      <c r="S84" s="120"/>
    </row>
    <row r="85" spans="1:19" s="278" customFormat="1" ht="15.75" x14ac:dyDescent="0.25">
      <c r="A85" s="58">
        <v>2502</v>
      </c>
      <c r="B85" s="154"/>
      <c r="C85" s="154">
        <v>38</v>
      </c>
      <c r="D85" s="154"/>
      <c r="E85" s="154"/>
      <c r="F85" s="154"/>
      <c r="G85" s="154"/>
      <c r="H85" s="154"/>
      <c r="I85" s="154"/>
      <c r="J85" s="154"/>
      <c r="K85" s="144"/>
      <c r="L85" s="237"/>
      <c r="M85" s="129"/>
      <c r="N85" s="238"/>
      <c r="O85" s="67">
        <f>IF(C85=0,"",C85/B84)</f>
        <v>0.79166666666666663</v>
      </c>
      <c r="P85" s="68">
        <v>38</v>
      </c>
      <c r="Q85" s="245">
        <f t="shared" ref="Q85:Q92" si="6">IF(P85=0,"",P85/P84)</f>
        <v>0.79166666666666663</v>
      </c>
      <c r="R85" s="245">
        <f t="shared" ref="R85:R92" si="7">IF(P85=0,"",100%-Q85)</f>
        <v>0.20833333333333337</v>
      </c>
      <c r="S85" s="120"/>
    </row>
    <row r="86" spans="1:19" s="278" customFormat="1" ht="15.75" x14ac:dyDescent="0.25">
      <c r="A86" s="58">
        <v>2601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44"/>
      <c r="L86" s="237"/>
      <c r="M86" s="129"/>
      <c r="N86" s="238"/>
      <c r="O86" s="67" t="str">
        <f>IF(D86=0,"",D86/C85)</f>
        <v/>
      </c>
      <c r="P86" s="68"/>
      <c r="Q86" s="245" t="str">
        <f t="shared" si="6"/>
        <v/>
      </c>
      <c r="R86" s="245" t="str">
        <f t="shared" si="7"/>
        <v/>
      </c>
      <c r="S86" s="8">
        <f>P86/P84</f>
        <v>0</v>
      </c>
    </row>
    <row r="87" spans="1:19" s="278" customFormat="1" ht="15.75" x14ac:dyDescent="0.25">
      <c r="A87" s="58">
        <v>2602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44"/>
      <c r="L87" s="237"/>
      <c r="M87" s="129"/>
      <c r="N87" s="238"/>
      <c r="O87" s="67" t="str">
        <f>IF(E87=0,"",E87/D86)</f>
        <v/>
      </c>
      <c r="P87" s="68"/>
      <c r="Q87" s="245" t="str">
        <f t="shared" si="6"/>
        <v/>
      </c>
      <c r="R87" s="245" t="str">
        <f t="shared" si="7"/>
        <v/>
      </c>
      <c r="S87" s="120"/>
    </row>
    <row r="88" spans="1:19" s="278" customFormat="1" ht="15.75" x14ac:dyDescent="0.25">
      <c r="A88" s="58">
        <v>2701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44"/>
      <c r="L88" s="237"/>
      <c r="M88" s="129"/>
      <c r="N88" s="238"/>
      <c r="O88" s="67" t="str">
        <f>IF(F88=0,"",F88/E87)</f>
        <v/>
      </c>
      <c r="P88" s="68"/>
      <c r="Q88" s="245" t="str">
        <f t="shared" si="6"/>
        <v/>
      </c>
      <c r="R88" s="245" t="str">
        <f t="shared" si="7"/>
        <v/>
      </c>
      <c r="S88" s="120"/>
    </row>
    <row r="89" spans="1:19" s="278" customFormat="1" ht="15.75" x14ac:dyDescent="0.25">
      <c r="A89" s="58">
        <v>2702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44"/>
      <c r="L89" s="237"/>
      <c r="M89" s="129"/>
      <c r="N89" s="238"/>
      <c r="O89" s="67" t="str">
        <f>IF(G89=0,"",G89/F88)</f>
        <v/>
      </c>
      <c r="P89" s="68"/>
      <c r="Q89" s="245" t="str">
        <f t="shared" si="6"/>
        <v/>
      </c>
      <c r="R89" s="245" t="str">
        <f t="shared" si="7"/>
        <v/>
      </c>
      <c r="S89" s="120"/>
    </row>
    <row r="90" spans="1:19" s="278" customFormat="1" ht="15.75" x14ac:dyDescent="0.25">
      <c r="A90" s="58">
        <v>2801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44"/>
      <c r="L90" s="237"/>
      <c r="M90" s="129"/>
      <c r="N90" s="238"/>
      <c r="O90" s="67" t="str">
        <f>IF(H90=0,"",H90/G89)</f>
        <v/>
      </c>
      <c r="P90" s="68"/>
      <c r="Q90" s="245" t="str">
        <f t="shared" si="6"/>
        <v/>
      </c>
      <c r="R90" s="245" t="str">
        <f t="shared" si="7"/>
        <v/>
      </c>
      <c r="S90" s="120"/>
    </row>
    <row r="91" spans="1:19" s="278" customFormat="1" ht="15.75" x14ac:dyDescent="0.25">
      <c r="A91" s="58">
        <v>2802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44"/>
      <c r="L91" s="237"/>
      <c r="M91" s="129"/>
      <c r="N91" s="238"/>
      <c r="O91" s="67" t="str">
        <f>IF(I91=0,"",I91/H90)</f>
        <v/>
      </c>
      <c r="P91" s="68"/>
      <c r="Q91" s="245" t="str">
        <f t="shared" si="6"/>
        <v/>
      </c>
      <c r="R91" s="245" t="str">
        <f t="shared" si="7"/>
        <v/>
      </c>
      <c r="S91" s="120"/>
    </row>
    <row r="92" spans="1:19" s="278" customFormat="1" ht="15.75" x14ac:dyDescent="0.25">
      <c r="A92" s="58">
        <v>2901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44"/>
      <c r="L92" s="237"/>
      <c r="M92" s="129"/>
      <c r="N92" s="238"/>
      <c r="O92" s="71" t="str">
        <f>IF(J92=0,"",J92/I91)</f>
        <v/>
      </c>
      <c r="P92" s="68"/>
      <c r="Q92" s="71" t="str">
        <f t="shared" si="6"/>
        <v/>
      </c>
      <c r="R92" s="71" t="str">
        <f t="shared" si="7"/>
        <v/>
      </c>
      <c r="S92" s="120"/>
    </row>
    <row r="93" spans="1:19" s="278" customFormat="1" ht="15.75" x14ac:dyDescent="0.25">
      <c r="A93" s="58">
        <v>2902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44"/>
      <c r="L93" s="237"/>
      <c r="M93" s="129"/>
      <c r="N93" s="239"/>
      <c r="O93" s="129"/>
      <c r="P93" s="68"/>
      <c r="Q93" s="129"/>
      <c r="R93" s="246"/>
      <c r="S93" s="120"/>
    </row>
    <row r="94" spans="1:19" s="278" customFormat="1" ht="15.75" x14ac:dyDescent="0.25">
      <c r="A94" s="58">
        <v>3001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44"/>
      <c r="L94" s="237"/>
      <c r="M94" s="129"/>
      <c r="N94" s="239"/>
      <c r="O94" s="247"/>
      <c r="P94" s="109"/>
      <c r="Q94" s="248"/>
      <c r="R94" s="247"/>
      <c r="S94" s="120"/>
    </row>
    <row r="95" spans="1:19" s="278" customFormat="1" ht="15.75" x14ac:dyDescent="0.25">
      <c r="A95" s="58">
        <v>3002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44"/>
      <c r="L95" s="237"/>
      <c r="M95" s="129"/>
      <c r="N95" s="239"/>
      <c r="O95" s="247"/>
      <c r="P95" s="109"/>
      <c r="Q95" s="248"/>
      <c r="R95" s="247"/>
      <c r="S95" s="120"/>
    </row>
    <row r="96" spans="1:19" s="278" customFormat="1" ht="15.75" x14ac:dyDescent="0.25">
      <c r="A96" s="58">
        <v>3101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44"/>
      <c r="L96" s="237"/>
      <c r="M96" s="129"/>
      <c r="N96" s="239"/>
      <c r="O96" s="129"/>
      <c r="P96" s="239"/>
      <c r="Q96" s="124"/>
      <c r="R96" s="247"/>
      <c r="S96" s="120"/>
    </row>
    <row r="97" spans="1:19" s="278" customFormat="1" ht="15.75" x14ac:dyDescent="0.25">
      <c r="A97" s="58">
        <v>3102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44"/>
      <c r="L97" s="237"/>
      <c r="M97" s="129"/>
      <c r="N97" s="239"/>
      <c r="O97" s="197" t="s">
        <v>83</v>
      </c>
      <c r="P97" s="82"/>
      <c r="Q97" s="111" t="str">
        <f>IF(SUM(K90:K93)=0,"",SUM(K90:K93))</f>
        <v/>
      </c>
      <c r="R97" s="199" t="s">
        <v>11</v>
      </c>
      <c r="S97" s="120"/>
    </row>
    <row r="98" spans="1:19" s="278" customFormat="1" ht="15.75" x14ac:dyDescent="0.25">
      <c r="A98" s="58">
        <v>3201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44"/>
      <c r="L98" s="237"/>
      <c r="M98" s="129"/>
      <c r="N98" s="239"/>
      <c r="O98" s="198" t="s">
        <v>85</v>
      </c>
      <c r="P98" s="86" t="str">
        <f>IF(P97/B84=0,"",P97/B84)</f>
        <v/>
      </c>
      <c r="Q98" s="112" t="e">
        <f>IF(P97/Q97=0,"",P97/Q97)</f>
        <v>#VALUE!</v>
      </c>
      <c r="R98" s="200" t="s">
        <v>86</v>
      </c>
      <c r="S98" s="120"/>
    </row>
    <row r="99" spans="1:19" s="278" customFormat="1" ht="15.75" x14ac:dyDescent="0.25">
      <c r="A99" s="58">
        <v>3202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44"/>
      <c r="L99" s="240"/>
      <c r="M99" s="241"/>
      <c r="N99" s="242"/>
      <c r="O99" s="90"/>
      <c r="P99" s="91"/>
      <c r="Q99" s="91"/>
      <c r="R99" s="113"/>
      <c r="S99" s="120"/>
    </row>
    <row r="100" spans="1:19" ht="18" customHeight="1" x14ac:dyDescent="0.25">
      <c r="A100" s="28"/>
      <c r="B100" s="297" t="s">
        <v>111</v>
      </c>
      <c r="C100" s="297"/>
      <c r="D100" s="297"/>
      <c r="E100" s="297"/>
      <c r="F100" s="297"/>
      <c r="G100" s="297"/>
      <c r="H100" s="297"/>
      <c r="I100" s="297"/>
      <c r="J100" s="297"/>
      <c r="K100" s="93">
        <f>SUM(K84:K96)</f>
        <v>0</v>
      </c>
      <c r="L100" s="94" t="str">
        <f>IF(K92=0,"",K92/B84)</f>
        <v/>
      </c>
      <c r="M100" s="94" t="str">
        <f>IF(K100=0,"",K100/B84)</f>
        <v/>
      </c>
      <c r="N100" s="94" t="str">
        <f>IF(K92=0,"",M100-L100)</f>
        <v/>
      </c>
      <c r="O100" s="3"/>
      <c r="P100" s="29"/>
      <c r="Q100" s="22"/>
      <c r="R100" s="3"/>
      <c r="S100" s="120"/>
    </row>
    <row r="103" spans="1:19" s="293" customFormat="1" ht="26.25" x14ac:dyDescent="0.4">
      <c r="A103" s="2"/>
      <c r="B103" s="298" t="s">
        <v>99</v>
      </c>
      <c r="C103" s="299"/>
      <c r="D103" s="299"/>
      <c r="E103" s="299"/>
      <c r="F103" s="299"/>
      <c r="G103" s="299"/>
      <c r="H103" s="299"/>
      <c r="I103" s="299"/>
      <c r="J103" s="299"/>
      <c r="K103" s="256" t="s">
        <v>147</v>
      </c>
      <c r="L103" s="57"/>
      <c r="M103" s="57"/>
      <c r="N103" s="29"/>
      <c r="O103" s="3"/>
      <c r="P103" s="29"/>
      <c r="Q103" s="29"/>
      <c r="R103" s="29"/>
      <c r="S103" s="120"/>
    </row>
    <row r="104" spans="1:19" s="293" customFormat="1" ht="20.25" x14ac:dyDescent="0.2">
      <c r="A104" s="300" t="s">
        <v>10</v>
      </c>
      <c r="B104" s="301" t="s">
        <v>100</v>
      </c>
      <c r="C104" s="302"/>
      <c r="D104" s="302"/>
      <c r="E104" s="302"/>
      <c r="F104" s="302"/>
      <c r="G104" s="302"/>
      <c r="H104" s="302"/>
      <c r="I104" s="302"/>
      <c r="J104" s="303"/>
      <c r="K104" s="304" t="s">
        <v>11</v>
      </c>
      <c r="L104" s="296" t="s">
        <v>3</v>
      </c>
      <c r="M104" s="296" t="s">
        <v>4</v>
      </c>
      <c r="N104" s="306" t="s">
        <v>5</v>
      </c>
      <c r="O104" s="296" t="s">
        <v>6</v>
      </c>
      <c r="P104" s="294" t="s">
        <v>7</v>
      </c>
      <c r="Q104" s="294" t="s">
        <v>8</v>
      </c>
      <c r="R104" s="296" t="s">
        <v>101</v>
      </c>
      <c r="S104" s="120"/>
    </row>
    <row r="105" spans="1:19" s="293" customFormat="1" ht="15.75" x14ac:dyDescent="0.25">
      <c r="A105" s="295"/>
      <c r="B105" s="58" t="s">
        <v>102</v>
      </c>
      <c r="C105" s="58" t="s">
        <v>103</v>
      </c>
      <c r="D105" s="58" t="s">
        <v>104</v>
      </c>
      <c r="E105" s="58" t="s">
        <v>105</v>
      </c>
      <c r="F105" s="58" t="s">
        <v>106</v>
      </c>
      <c r="G105" s="58" t="s">
        <v>107</v>
      </c>
      <c r="H105" s="58" t="s">
        <v>108</v>
      </c>
      <c r="I105" s="58" t="s">
        <v>109</v>
      </c>
      <c r="J105" s="58" t="s">
        <v>110</v>
      </c>
      <c r="K105" s="305"/>
      <c r="L105" s="295"/>
      <c r="M105" s="295"/>
      <c r="N105" s="295"/>
      <c r="O105" s="295"/>
      <c r="P105" s="295"/>
      <c r="Q105" s="295"/>
      <c r="R105" s="295"/>
      <c r="S105" s="120"/>
    </row>
    <row r="106" spans="1:19" s="278" customFormat="1" ht="15.75" x14ac:dyDescent="0.25">
      <c r="A106" s="58">
        <v>2502</v>
      </c>
      <c r="B106" s="154">
        <v>82</v>
      </c>
      <c r="C106" s="154"/>
      <c r="D106" s="154"/>
      <c r="E106" s="154"/>
      <c r="F106" s="154"/>
      <c r="G106" s="154"/>
      <c r="H106" s="154"/>
      <c r="I106" s="154"/>
      <c r="J106" s="154"/>
      <c r="K106" s="144"/>
      <c r="L106" s="234"/>
      <c r="M106" s="235"/>
      <c r="N106" s="236"/>
      <c r="O106" s="243"/>
      <c r="P106" s="63">
        <f>B106</f>
        <v>82</v>
      </c>
      <c r="Q106" s="244"/>
      <c r="R106" s="243"/>
      <c r="S106" s="120"/>
    </row>
    <row r="107" spans="1:19" s="278" customFormat="1" ht="15.75" x14ac:dyDescent="0.25">
      <c r="A107" s="58">
        <v>2601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44"/>
      <c r="L107" s="237"/>
      <c r="M107" s="129"/>
      <c r="N107" s="238"/>
      <c r="O107" s="67" t="str">
        <f>IF(C107=0,"",C107/B106)</f>
        <v/>
      </c>
      <c r="P107" s="68"/>
      <c r="Q107" s="245" t="str">
        <f t="shared" ref="Q107:Q114" si="8">IF(P107=0,"",P107/P106)</f>
        <v/>
      </c>
      <c r="R107" s="245" t="str">
        <f t="shared" ref="R107:R114" si="9">IF(P107=0,"",100%-Q107)</f>
        <v/>
      </c>
      <c r="S107" s="120"/>
    </row>
    <row r="108" spans="1:19" s="278" customFormat="1" ht="15.75" x14ac:dyDescent="0.25">
      <c r="A108" s="58">
        <v>2602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44"/>
      <c r="L108" s="237"/>
      <c r="M108" s="129"/>
      <c r="N108" s="238"/>
      <c r="O108" s="67" t="str">
        <f>IF(D108=0,"",D108/C107)</f>
        <v/>
      </c>
      <c r="P108" s="68"/>
      <c r="Q108" s="245" t="str">
        <f t="shared" si="8"/>
        <v/>
      </c>
      <c r="R108" s="245" t="str">
        <f t="shared" si="9"/>
        <v/>
      </c>
      <c r="S108" s="8">
        <f>P108/P106</f>
        <v>0</v>
      </c>
    </row>
    <row r="109" spans="1:19" s="278" customFormat="1" ht="15.75" x14ac:dyDescent="0.25">
      <c r="A109" s="58">
        <v>2701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44"/>
      <c r="L109" s="237"/>
      <c r="M109" s="129"/>
      <c r="N109" s="238"/>
      <c r="O109" s="67" t="str">
        <f>IF(E109=0,"",E109/D108)</f>
        <v/>
      </c>
      <c r="P109" s="68"/>
      <c r="Q109" s="245" t="str">
        <f t="shared" si="8"/>
        <v/>
      </c>
      <c r="R109" s="245" t="str">
        <f t="shared" si="9"/>
        <v/>
      </c>
      <c r="S109" s="120"/>
    </row>
    <row r="110" spans="1:19" s="278" customFormat="1" ht="15.75" x14ac:dyDescent="0.25">
      <c r="A110" s="58">
        <v>2702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44"/>
      <c r="L110" s="237"/>
      <c r="M110" s="129"/>
      <c r="N110" s="238"/>
      <c r="O110" s="67" t="str">
        <f>IF(F110=0,"",F110/E109)</f>
        <v/>
      </c>
      <c r="P110" s="68"/>
      <c r="Q110" s="245" t="str">
        <f t="shared" si="8"/>
        <v/>
      </c>
      <c r="R110" s="245" t="str">
        <f t="shared" si="9"/>
        <v/>
      </c>
      <c r="S110" s="120"/>
    </row>
    <row r="111" spans="1:19" s="278" customFormat="1" ht="15.75" x14ac:dyDescent="0.25">
      <c r="A111" s="58">
        <v>2801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44"/>
      <c r="L111" s="237"/>
      <c r="M111" s="129"/>
      <c r="N111" s="238"/>
      <c r="O111" s="67" t="str">
        <f>IF(G111=0,"",G111/F110)</f>
        <v/>
      </c>
      <c r="P111" s="68"/>
      <c r="Q111" s="245" t="str">
        <f t="shared" si="8"/>
        <v/>
      </c>
      <c r="R111" s="245" t="str">
        <f t="shared" si="9"/>
        <v/>
      </c>
      <c r="S111" s="120"/>
    </row>
    <row r="112" spans="1:19" s="278" customFormat="1" ht="15.75" x14ac:dyDescent="0.25">
      <c r="A112" s="58">
        <v>2802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44"/>
      <c r="L112" s="237"/>
      <c r="M112" s="129"/>
      <c r="N112" s="238"/>
      <c r="O112" s="67" t="str">
        <f>IF(H112=0,"",H112/G111)</f>
        <v/>
      </c>
      <c r="P112" s="68"/>
      <c r="Q112" s="245" t="str">
        <f t="shared" si="8"/>
        <v/>
      </c>
      <c r="R112" s="245" t="str">
        <f t="shared" si="9"/>
        <v/>
      </c>
      <c r="S112" s="120"/>
    </row>
    <row r="113" spans="1:19" s="278" customFormat="1" ht="15.75" x14ac:dyDescent="0.25">
      <c r="A113" s="58">
        <v>2901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44"/>
      <c r="L113" s="237"/>
      <c r="M113" s="129"/>
      <c r="N113" s="238"/>
      <c r="O113" s="67" t="str">
        <f>IF(I113=0,"",I113/H112)</f>
        <v/>
      </c>
      <c r="P113" s="68"/>
      <c r="Q113" s="245" t="str">
        <f t="shared" si="8"/>
        <v/>
      </c>
      <c r="R113" s="245" t="str">
        <f t="shared" si="9"/>
        <v/>
      </c>
      <c r="S113" s="120"/>
    </row>
    <row r="114" spans="1:19" s="278" customFormat="1" ht="15.75" x14ac:dyDescent="0.25">
      <c r="A114" s="58">
        <v>2902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44"/>
      <c r="L114" s="237"/>
      <c r="M114" s="129"/>
      <c r="N114" s="238"/>
      <c r="O114" s="71" t="str">
        <f>IF(J114=0,"",J114/I113)</f>
        <v/>
      </c>
      <c r="P114" s="68"/>
      <c r="Q114" s="71" t="str">
        <f t="shared" si="8"/>
        <v/>
      </c>
      <c r="R114" s="71" t="str">
        <f t="shared" si="9"/>
        <v/>
      </c>
      <c r="S114" s="120"/>
    </row>
    <row r="115" spans="1:19" s="278" customFormat="1" ht="15.75" x14ac:dyDescent="0.25">
      <c r="A115" s="58">
        <v>3001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44"/>
      <c r="L115" s="237"/>
      <c r="M115" s="129"/>
      <c r="N115" s="239"/>
      <c r="O115" s="129"/>
      <c r="P115" s="68"/>
      <c r="Q115" s="129"/>
      <c r="R115" s="246"/>
      <c r="S115" s="120"/>
    </row>
    <row r="116" spans="1:19" s="278" customFormat="1" ht="15.75" x14ac:dyDescent="0.25">
      <c r="A116" s="58">
        <v>3002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44"/>
      <c r="L116" s="237"/>
      <c r="M116" s="129"/>
      <c r="N116" s="239"/>
      <c r="O116" s="247"/>
      <c r="P116" s="109"/>
      <c r="Q116" s="248"/>
      <c r="R116" s="247"/>
      <c r="S116" s="120"/>
    </row>
    <row r="117" spans="1:19" s="278" customFormat="1" ht="15.75" x14ac:dyDescent="0.25">
      <c r="A117" s="58">
        <v>3101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44"/>
      <c r="L117" s="237"/>
      <c r="M117" s="129"/>
      <c r="N117" s="239"/>
      <c r="O117" s="247"/>
      <c r="P117" s="109"/>
      <c r="Q117" s="248"/>
      <c r="R117" s="247"/>
      <c r="S117" s="120"/>
    </row>
    <row r="118" spans="1:19" s="278" customFormat="1" ht="15.75" x14ac:dyDescent="0.25">
      <c r="A118" s="58">
        <v>3102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44"/>
      <c r="L118" s="237"/>
      <c r="M118" s="129"/>
      <c r="N118" s="239"/>
      <c r="O118" s="129"/>
      <c r="P118" s="239"/>
      <c r="Q118" s="124"/>
      <c r="R118" s="247"/>
      <c r="S118" s="120"/>
    </row>
    <row r="119" spans="1:19" s="278" customFormat="1" ht="15.75" x14ac:dyDescent="0.25">
      <c r="A119" s="58">
        <v>3201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44"/>
      <c r="L119" s="237"/>
      <c r="M119" s="129"/>
      <c r="N119" s="239"/>
      <c r="O119" s="197" t="s">
        <v>83</v>
      </c>
      <c r="P119" s="82"/>
      <c r="Q119" s="111" t="str">
        <f>IF(SUM(K112:K115)=0,"",SUM(K112:K115))</f>
        <v/>
      </c>
      <c r="R119" s="199" t="s">
        <v>11</v>
      </c>
      <c r="S119" s="120"/>
    </row>
    <row r="120" spans="1:19" s="278" customFormat="1" ht="15.75" x14ac:dyDescent="0.25">
      <c r="A120" s="58">
        <v>3202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44"/>
      <c r="L120" s="237"/>
      <c r="M120" s="129"/>
      <c r="N120" s="239"/>
      <c r="O120" s="198" t="s">
        <v>85</v>
      </c>
      <c r="P120" s="86" t="str">
        <f>IF(P119/B106=0,"",P119/B106)</f>
        <v/>
      </c>
      <c r="Q120" s="112" t="e">
        <f>IF(P119/Q119=0,"",P119/Q119)</f>
        <v>#VALUE!</v>
      </c>
      <c r="R120" s="200" t="s">
        <v>86</v>
      </c>
      <c r="S120" s="120"/>
    </row>
    <row r="121" spans="1:19" s="278" customFormat="1" ht="15.75" x14ac:dyDescent="0.25">
      <c r="A121" s="58">
        <v>3301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44"/>
      <c r="L121" s="240"/>
      <c r="M121" s="241"/>
      <c r="N121" s="242"/>
      <c r="O121" s="90"/>
      <c r="P121" s="91"/>
      <c r="Q121" s="91"/>
      <c r="R121" s="113"/>
      <c r="S121" s="120"/>
    </row>
    <row r="122" spans="1:19" s="293" customFormat="1" ht="18" customHeight="1" x14ac:dyDescent="0.25">
      <c r="A122" s="28"/>
      <c r="B122" s="297" t="s">
        <v>111</v>
      </c>
      <c r="C122" s="297"/>
      <c r="D122" s="297"/>
      <c r="E122" s="297"/>
      <c r="F122" s="297"/>
      <c r="G122" s="297"/>
      <c r="H122" s="297"/>
      <c r="I122" s="297"/>
      <c r="J122" s="297"/>
      <c r="K122" s="93">
        <f>SUM(K106:K118)</f>
        <v>0</v>
      </c>
      <c r="L122" s="94" t="str">
        <f>IF(K114=0,"",K114/B106)</f>
        <v/>
      </c>
      <c r="M122" s="94" t="str">
        <f>IF(K122=0,"",K122/B106)</f>
        <v/>
      </c>
      <c r="N122" s="94" t="str">
        <f>IF(K114=0,"",M122-L122)</f>
        <v/>
      </c>
      <c r="O122" s="3"/>
      <c r="P122" s="29"/>
      <c r="Q122" s="22"/>
      <c r="R122" s="3"/>
      <c r="S122" s="120"/>
    </row>
  </sheetData>
  <mergeCells count="60">
    <mergeCell ref="B78:J78"/>
    <mergeCell ref="B100:J100"/>
    <mergeCell ref="B56:J56"/>
    <mergeCell ref="B34:J34"/>
    <mergeCell ref="L16:L17"/>
    <mergeCell ref="M16:M17"/>
    <mergeCell ref="B15:J15"/>
    <mergeCell ref="A16:A17"/>
    <mergeCell ref="B16:J16"/>
    <mergeCell ref="K16:K17"/>
    <mergeCell ref="N16:N17"/>
    <mergeCell ref="O16:O17"/>
    <mergeCell ref="P16:P17"/>
    <mergeCell ref="Q16:Q17"/>
    <mergeCell ref="R16:R17"/>
    <mergeCell ref="Q38:Q39"/>
    <mergeCell ref="R38:R39"/>
    <mergeCell ref="B37:J37"/>
    <mergeCell ref="A38:A39"/>
    <mergeCell ref="B38:J38"/>
    <mergeCell ref="K38:K39"/>
    <mergeCell ref="L38:L39"/>
    <mergeCell ref="M38:M39"/>
    <mergeCell ref="N38:N39"/>
    <mergeCell ref="O38:O39"/>
    <mergeCell ref="P38:P39"/>
    <mergeCell ref="P60:P61"/>
    <mergeCell ref="B59:J59"/>
    <mergeCell ref="A60:A61"/>
    <mergeCell ref="B60:J60"/>
    <mergeCell ref="K60:K61"/>
    <mergeCell ref="L60:L61"/>
    <mergeCell ref="Q60:Q61"/>
    <mergeCell ref="R60:R61"/>
    <mergeCell ref="B81:J81"/>
    <mergeCell ref="A82:A83"/>
    <mergeCell ref="B82:J82"/>
    <mergeCell ref="K82:K83"/>
    <mergeCell ref="L82:L83"/>
    <mergeCell ref="M82:M83"/>
    <mergeCell ref="N82:N83"/>
    <mergeCell ref="O82:O83"/>
    <mergeCell ref="P82:P83"/>
    <mergeCell ref="Q82:Q83"/>
    <mergeCell ref="R82:R83"/>
    <mergeCell ref="M60:M61"/>
    <mergeCell ref="N60:N61"/>
    <mergeCell ref="O60:O61"/>
    <mergeCell ref="B103:J103"/>
    <mergeCell ref="A104:A105"/>
    <mergeCell ref="B104:J104"/>
    <mergeCell ref="K104:K105"/>
    <mergeCell ref="L104:L105"/>
    <mergeCell ref="R104:R105"/>
    <mergeCell ref="B122:J122"/>
    <mergeCell ref="M104:M105"/>
    <mergeCell ref="N104:N105"/>
    <mergeCell ref="O104:O105"/>
    <mergeCell ref="P104:P105"/>
    <mergeCell ref="Q104:Q10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Z993"/>
  <sheetViews>
    <sheetView topLeftCell="A346" zoomScaleNormal="100" workbookViewId="0">
      <selection activeCell="P373" sqref="P373"/>
    </sheetView>
  </sheetViews>
  <sheetFormatPr baseColWidth="10" defaultColWidth="12.5703125" defaultRowHeight="15" customHeight="1" x14ac:dyDescent="0.2"/>
  <cols>
    <col min="1" max="1" width="8.5703125" style="255" customWidth="1"/>
    <col min="2" max="10" width="7.140625" customWidth="1"/>
    <col min="11" max="11" width="15.7109375" style="187" customWidth="1"/>
    <col min="12" max="18" width="12.85546875" customWidth="1"/>
    <col min="19" max="26" width="10" customWidth="1"/>
  </cols>
  <sheetData>
    <row r="1" spans="1:18" s="286" customFormat="1" ht="15" customHeight="1" x14ac:dyDescent="0.2">
      <c r="K1" s="187"/>
    </row>
    <row r="2" spans="1:18" s="286" customFormat="1" ht="15" customHeight="1" x14ac:dyDescent="0.2">
      <c r="K2" s="187"/>
    </row>
    <row r="3" spans="1:18" s="286" customFormat="1" ht="15" customHeight="1" x14ac:dyDescent="0.2">
      <c r="K3" s="187"/>
    </row>
    <row r="4" spans="1:18" s="286" customFormat="1" ht="15" customHeight="1" x14ac:dyDescent="0.2">
      <c r="K4" s="187"/>
    </row>
    <row r="5" spans="1:18" s="286" customFormat="1" ht="15" customHeight="1" x14ac:dyDescent="0.2">
      <c r="K5" s="187"/>
    </row>
    <row r="6" spans="1:18" s="286" customFormat="1" ht="15" customHeight="1" x14ac:dyDescent="0.2">
      <c r="K6" s="187"/>
    </row>
    <row r="7" spans="1:18" s="286" customFormat="1" ht="15" customHeight="1" x14ac:dyDescent="0.2">
      <c r="K7" s="187"/>
    </row>
    <row r="8" spans="1:18" s="286" customFormat="1" ht="15" customHeight="1" x14ac:dyDescent="0.2">
      <c r="K8" s="187"/>
    </row>
    <row r="9" spans="1:18" s="286" customFormat="1" ht="15" customHeight="1" x14ac:dyDescent="0.2">
      <c r="K9" s="187"/>
    </row>
    <row r="10" spans="1:18" s="286" customFormat="1" ht="15" customHeight="1" x14ac:dyDescent="0.2">
      <c r="K10" s="187"/>
    </row>
    <row r="11" spans="1:18" s="286" customFormat="1" ht="15" customHeight="1" x14ac:dyDescent="0.2">
      <c r="K11" s="187"/>
    </row>
    <row r="12" spans="1:18" s="286" customFormat="1" ht="15" customHeight="1" x14ac:dyDescent="0.2">
      <c r="K12" s="187"/>
    </row>
    <row r="13" spans="1:18" s="286" customFormat="1" ht="15" customHeight="1" x14ac:dyDescent="0.2">
      <c r="K13" s="187"/>
    </row>
    <row r="14" spans="1:18" ht="12.75" customHeight="1" x14ac:dyDescent="0.2">
      <c r="L14" s="3"/>
      <c r="M14" s="3"/>
      <c r="O14" s="3"/>
    </row>
    <row r="15" spans="1:18" ht="26.25" customHeight="1" x14ac:dyDescent="0.4">
      <c r="A15" s="231"/>
      <c r="B15" s="298" t="s">
        <v>99</v>
      </c>
      <c r="C15" s="299"/>
      <c r="D15" s="299"/>
      <c r="E15" s="299"/>
      <c r="F15" s="299"/>
      <c r="G15" s="299"/>
      <c r="H15" s="299"/>
      <c r="I15" s="299"/>
      <c r="J15" s="299"/>
      <c r="K15" s="256" t="s">
        <v>87</v>
      </c>
      <c r="L15" s="57"/>
      <c r="M15" s="57"/>
      <c r="N15" s="29"/>
      <c r="O15" s="3"/>
      <c r="P15" s="29"/>
      <c r="Q15" s="29"/>
      <c r="R15" s="29"/>
    </row>
    <row r="16" spans="1:18" ht="20.25" customHeight="1" x14ac:dyDescent="0.2">
      <c r="A16" s="319" t="s">
        <v>10</v>
      </c>
      <c r="B16" s="301" t="s">
        <v>100</v>
      </c>
      <c r="C16" s="302"/>
      <c r="D16" s="302"/>
      <c r="E16" s="302"/>
      <c r="F16" s="302"/>
      <c r="G16" s="302"/>
      <c r="H16" s="302"/>
      <c r="I16" s="302"/>
      <c r="J16" s="303"/>
      <c r="K16" s="338" t="s">
        <v>11</v>
      </c>
      <c r="L16" s="296" t="s">
        <v>3</v>
      </c>
      <c r="M16" s="296" t="s">
        <v>4</v>
      </c>
      <c r="N16" s="306" t="s">
        <v>5</v>
      </c>
      <c r="O16" s="296" t="s">
        <v>6</v>
      </c>
      <c r="P16" s="294" t="s">
        <v>7</v>
      </c>
      <c r="Q16" s="294" t="s">
        <v>8</v>
      </c>
      <c r="R16" s="296" t="s">
        <v>101</v>
      </c>
    </row>
    <row r="17" spans="1:26" ht="15.75" customHeight="1" x14ac:dyDescent="0.25">
      <c r="A17" s="320"/>
      <c r="B17" s="58" t="s">
        <v>102</v>
      </c>
      <c r="C17" s="58" t="s">
        <v>103</v>
      </c>
      <c r="D17" s="58" t="s">
        <v>104</v>
      </c>
      <c r="E17" s="58" t="s">
        <v>105</v>
      </c>
      <c r="F17" s="58" t="s">
        <v>106</v>
      </c>
      <c r="G17" s="58" t="s">
        <v>107</v>
      </c>
      <c r="H17" s="58" t="s">
        <v>108</v>
      </c>
      <c r="I17" s="58" t="s">
        <v>109</v>
      </c>
      <c r="J17" s="58" t="s">
        <v>110</v>
      </c>
      <c r="K17" s="339"/>
      <c r="L17" s="295"/>
      <c r="M17" s="295"/>
      <c r="N17" s="295"/>
      <c r="O17" s="295"/>
      <c r="P17" s="295"/>
      <c r="Q17" s="295"/>
      <c r="R17" s="295"/>
    </row>
    <row r="18" spans="1:26" ht="15.75" customHeight="1" x14ac:dyDescent="0.25">
      <c r="A18" s="58">
        <v>1301</v>
      </c>
      <c r="B18" s="154">
        <v>31</v>
      </c>
      <c r="C18" s="154"/>
      <c r="D18" s="154"/>
      <c r="E18" s="154"/>
      <c r="F18" s="154"/>
      <c r="G18" s="154"/>
      <c r="H18" s="154"/>
      <c r="I18" s="154"/>
      <c r="J18" s="154"/>
      <c r="K18" s="144"/>
      <c r="L18" s="234"/>
      <c r="M18" s="235"/>
      <c r="N18" s="236"/>
      <c r="O18" s="243"/>
      <c r="P18" s="63">
        <f>B18</f>
        <v>31</v>
      </c>
      <c r="Q18" s="244"/>
      <c r="R18" s="243"/>
    </row>
    <row r="19" spans="1:26" ht="15.75" customHeight="1" x14ac:dyDescent="0.25">
      <c r="A19" s="58">
        <v>1302</v>
      </c>
      <c r="B19" s="154"/>
      <c r="C19" s="154">
        <v>16</v>
      </c>
      <c r="D19" s="154"/>
      <c r="E19" s="154"/>
      <c r="F19" s="154"/>
      <c r="G19" s="154"/>
      <c r="H19" s="154"/>
      <c r="I19" s="154"/>
      <c r="J19" s="154"/>
      <c r="K19" s="144"/>
      <c r="L19" s="237"/>
      <c r="M19" s="129"/>
      <c r="N19" s="238"/>
      <c r="O19" s="67">
        <f>IF(C19=0,"",C19/B18)</f>
        <v>0.5161290322580645</v>
      </c>
      <c r="P19" s="68">
        <v>16</v>
      </c>
      <c r="Q19" s="245">
        <f t="shared" ref="Q19:Q26" si="0">IF(P19=0,"",P19/P18)</f>
        <v>0.5161290322580645</v>
      </c>
      <c r="R19" s="245">
        <f t="shared" ref="R19:R26" si="1">IF(P19=0,"",100%-Q19)</f>
        <v>0.4838709677419355</v>
      </c>
    </row>
    <row r="20" spans="1:26" ht="15.75" customHeight="1" x14ac:dyDescent="0.25">
      <c r="A20" s="58">
        <v>1401</v>
      </c>
      <c r="B20" s="154"/>
      <c r="C20" s="154"/>
      <c r="D20" s="154">
        <v>14</v>
      </c>
      <c r="E20" s="154"/>
      <c r="F20" s="154"/>
      <c r="G20" s="154"/>
      <c r="H20" s="154"/>
      <c r="I20" s="154"/>
      <c r="J20" s="154"/>
      <c r="K20" s="144"/>
      <c r="L20" s="237"/>
      <c r="M20" s="129"/>
      <c r="N20" s="238"/>
      <c r="O20" s="67">
        <f>IF(D20=0,"",D20/C19)</f>
        <v>0.875</v>
      </c>
      <c r="P20" s="68">
        <v>14</v>
      </c>
      <c r="Q20" s="245">
        <f t="shared" si="0"/>
        <v>0.875</v>
      </c>
      <c r="R20" s="245">
        <f t="shared" si="1"/>
        <v>0.125</v>
      </c>
      <c r="T20" s="8">
        <f>P20/P18</f>
        <v>0.45161290322580644</v>
      </c>
    </row>
    <row r="21" spans="1:26" ht="15.75" customHeight="1" x14ac:dyDescent="0.25">
      <c r="A21" s="58">
        <v>1402</v>
      </c>
      <c r="B21" s="154"/>
      <c r="C21" s="154"/>
      <c r="D21" s="154"/>
      <c r="E21" s="154">
        <v>10</v>
      </c>
      <c r="F21" s="154"/>
      <c r="G21" s="154"/>
      <c r="H21" s="154"/>
      <c r="I21" s="154"/>
      <c r="J21" s="154"/>
      <c r="K21" s="144"/>
      <c r="L21" s="237"/>
      <c r="M21" s="129"/>
      <c r="N21" s="238"/>
      <c r="O21" s="67">
        <f>IF(E21=0,"",E21/D20)</f>
        <v>0.7142857142857143</v>
      </c>
      <c r="P21" s="68">
        <v>14</v>
      </c>
      <c r="Q21" s="245">
        <f t="shared" si="0"/>
        <v>1</v>
      </c>
      <c r="R21" s="245">
        <f t="shared" si="1"/>
        <v>0</v>
      </c>
    </row>
    <row r="22" spans="1:26" ht="15.75" customHeight="1" x14ac:dyDescent="0.25">
      <c r="A22" s="58">
        <v>1501</v>
      </c>
      <c r="B22" s="154"/>
      <c r="C22" s="154"/>
      <c r="D22" s="154"/>
      <c r="E22" s="154"/>
      <c r="F22" s="154">
        <v>9</v>
      </c>
      <c r="G22" s="154"/>
      <c r="H22" s="154"/>
      <c r="I22" s="154"/>
      <c r="J22" s="154"/>
      <c r="K22" s="144"/>
      <c r="L22" s="237"/>
      <c r="M22" s="129"/>
      <c r="N22" s="238"/>
      <c r="O22" s="67">
        <f>IF(F22=0,"",F22/E21)</f>
        <v>0.9</v>
      </c>
      <c r="P22" s="68">
        <v>12</v>
      </c>
      <c r="Q22" s="245">
        <f t="shared" si="0"/>
        <v>0.8571428571428571</v>
      </c>
      <c r="R22" s="245">
        <f t="shared" si="1"/>
        <v>0.1428571428571429</v>
      </c>
    </row>
    <row r="23" spans="1:26" ht="15.75" customHeight="1" x14ac:dyDescent="0.25">
      <c r="A23" s="58">
        <v>1502</v>
      </c>
      <c r="B23" s="154"/>
      <c r="C23" s="154"/>
      <c r="D23" s="154"/>
      <c r="E23" s="154"/>
      <c r="F23" s="154"/>
      <c r="G23" s="154">
        <v>9</v>
      </c>
      <c r="H23" s="154"/>
      <c r="I23" s="154"/>
      <c r="J23" s="154"/>
      <c r="K23" s="144"/>
      <c r="L23" s="237"/>
      <c r="M23" s="129"/>
      <c r="N23" s="238"/>
      <c r="O23" s="67">
        <f>IF(G23=0,"",G23/F22)</f>
        <v>1</v>
      </c>
      <c r="P23" s="68">
        <v>12</v>
      </c>
      <c r="Q23" s="245">
        <f t="shared" si="0"/>
        <v>1</v>
      </c>
      <c r="R23" s="245">
        <f t="shared" si="1"/>
        <v>0</v>
      </c>
    </row>
    <row r="24" spans="1:26" ht="15.75" customHeight="1" x14ac:dyDescent="0.25">
      <c r="A24" s="58">
        <v>1601</v>
      </c>
      <c r="B24" s="154"/>
      <c r="C24" s="154"/>
      <c r="D24" s="154"/>
      <c r="E24" s="154"/>
      <c r="F24" s="154"/>
      <c r="G24" s="154"/>
      <c r="H24" s="154">
        <v>9</v>
      </c>
      <c r="I24" s="154"/>
      <c r="J24" s="154"/>
      <c r="K24" s="144"/>
      <c r="L24" s="237"/>
      <c r="M24" s="129"/>
      <c r="N24" s="238"/>
      <c r="O24" s="67">
        <f>IF(H24=0,"",H24/G23)</f>
        <v>1</v>
      </c>
      <c r="P24" s="68">
        <v>12</v>
      </c>
      <c r="Q24" s="245">
        <f t="shared" si="0"/>
        <v>1</v>
      </c>
      <c r="R24" s="245">
        <f t="shared" si="1"/>
        <v>0</v>
      </c>
    </row>
    <row r="25" spans="1:26" ht="15.75" customHeight="1" x14ac:dyDescent="0.25">
      <c r="A25" s="58">
        <v>1602</v>
      </c>
      <c r="B25" s="154"/>
      <c r="C25" s="154"/>
      <c r="D25" s="154"/>
      <c r="E25" s="154"/>
      <c r="F25" s="154"/>
      <c r="G25" s="154"/>
      <c r="H25" s="154"/>
      <c r="I25" s="154">
        <v>9</v>
      </c>
      <c r="J25" s="154"/>
      <c r="K25" s="144"/>
      <c r="L25" s="237"/>
      <c r="M25" s="129"/>
      <c r="N25" s="238"/>
      <c r="O25" s="67">
        <f>IF(I25=0,"",I25/H24)</f>
        <v>1</v>
      </c>
      <c r="P25" s="68">
        <v>12</v>
      </c>
      <c r="Q25" s="245">
        <f t="shared" si="0"/>
        <v>1</v>
      </c>
      <c r="R25" s="245">
        <f t="shared" si="1"/>
        <v>0</v>
      </c>
    </row>
    <row r="26" spans="1:26" ht="15.75" customHeight="1" x14ac:dyDescent="0.25">
      <c r="A26" s="58">
        <v>1701</v>
      </c>
      <c r="B26" s="154"/>
      <c r="C26" s="154"/>
      <c r="D26" s="154"/>
      <c r="E26" s="154"/>
      <c r="F26" s="154"/>
      <c r="G26" s="154"/>
      <c r="H26" s="154"/>
      <c r="I26" s="154"/>
      <c r="J26" s="154">
        <v>9</v>
      </c>
      <c r="K26" s="144">
        <v>8</v>
      </c>
      <c r="L26" s="237"/>
      <c r="M26" s="129"/>
      <c r="N26" s="238"/>
      <c r="O26" s="71">
        <f>IF(J26=0,"",J26/I25)</f>
        <v>1</v>
      </c>
      <c r="P26" s="68">
        <v>12</v>
      </c>
      <c r="Q26" s="71">
        <f t="shared" si="0"/>
        <v>1</v>
      </c>
      <c r="R26" s="71">
        <f t="shared" si="1"/>
        <v>0</v>
      </c>
      <c r="U26" s="29"/>
      <c r="V26" s="29"/>
      <c r="W26" s="29"/>
      <c r="X26" s="29"/>
      <c r="Y26" s="29"/>
      <c r="Z26" s="29"/>
    </row>
    <row r="27" spans="1:26" ht="15.75" customHeight="1" x14ac:dyDescent="0.25">
      <c r="A27" s="58">
        <v>1702</v>
      </c>
      <c r="B27" s="154"/>
      <c r="C27" s="154"/>
      <c r="D27" s="154"/>
      <c r="E27" s="154"/>
      <c r="F27" s="154"/>
      <c r="G27" s="154"/>
      <c r="H27" s="154"/>
      <c r="I27" s="154"/>
      <c r="J27" s="154">
        <v>3</v>
      </c>
      <c r="K27" s="144">
        <v>2</v>
      </c>
      <c r="L27" s="237"/>
      <c r="M27" s="129"/>
      <c r="N27" s="239"/>
      <c r="O27" s="105"/>
      <c r="P27" s="68">
        <v>3</v>
      </c>
      <c r="Q27" s="105"/>
      <c r="R27" s="253"/>
      <c r="U27" s="29"/>
      <c r="V27" s="29"/>
      <c r="W27" s="29"/>
      <c r="X27" s="29"/>
      <c r="Y27" s="29"/>
      <c r="Z27" s="29"/>
    </row>
    <row r="28" spans="1:26" ht="15.75" customHeight="1" x14ac:dyDescent="0.25">
      <c r="A28" s="58">
        <v>1801</v>
      </c>
      <c r="B28" s="154"/>
      <c r="C28" s="154"/>
      <c r="D28" s="154"/>
      <c r="E28" s="154"/>
      <c r="F28" s="154"/>
      <c r="G28" s="154"/>
      <c r="H28" s="154"/>
      <c r="I28" s="154"/>
      <c r="J28" s="154">
        <v>1</v>
      </c>
      <c r="K28" s="144">
        <v>1</v>
      </c>
      <c r="L28" s="237"/>
      <c r="M28" s="129"/>
      <c r="N28" s="239"/>
      <c r="O28" s="247"/>
      <c r="P28" s="109">
        <v>1</v>
      </c>
      <c r="Q28" s="248"/>
      <c r="R28" s="247"/>
      <c r="U28" s="29"/>
      <c r="V28" s="29"/>
      <c r="W28" s="29"/>
      <c r="X28" s="29"/>
      <c r="Y28" s="29"/>
      <c r="Z28" s="29"/>
    </row>
    <row r="29" spans="1:26" ht="15.75" customHeight="1" x14ac:dyDescent="0.25">
      <c r="A29" s="58">
        <v>1802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44"/>
      <c r="L29" s="237"/>
      <c r="M29" s="129"/>
      <c r="N29" s="239"/>
      <c r="O29" s="247"/>
      <c r="P29" s="109"/>
      <c r="Q29" s="248"/>
      <c r="R29" s="247"/>
      <c r="U29" s="29"/>
      <c r="V29" s="29"/>
      <c r="W29" s="29"/>
      <c r="X29" s="29"/>
      <c r="Y29" s="29"/>
      <c r="Z29" s="29"/>
    </row>
    <row r="30" spans="1:26" ht="15.75" customHeight="1" x14ac:dyDescent="0.25">
      <c r="A30" s="58">
        <v>1901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44"/>
      <c r="L30" s="237"/>
      <c r="M30" s="129"/>
      <c r="N30" s="239"/>
      <c r="O30" s="247"/>
      <c r="P30" s="109"/>
      <c r="Q30" s="248"/>
      <c r="R30" s="247"/>
      <c r="U30" s="29"/>
      <c r="V30" s="29"/>
      <c r="W30" s="29"/>
      <c r="X30" s="29"/>
      <c r="Y30" s="29"/>
      <c r="Z30" s="29"/>
    </row>
    <row r="31" spans="1:26" ht="15.75" customHeight="1" x14ac:dyDescent="0.25">
      <c r="A31" s="58">
        <v>1902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44"/>
      <c r="L31" s="237"/>
      <c r="M31" s="129"/>
      <c r="N31" s="239"/>
      <c r="O31" s="129"/>
      <c r="P31" s="239"/>
      <c r="Q31" s="124"/>
      <c r="R31" s="247"/>
      <c r="U31" s="29"/>
      <c r="V31" s="29"/>
      <c r="W31" s="29"/>
      <c r="X31" s="29"/>
      <c r="Y31" s="29"/>
      <c r="Z31" s="29"/>
    </row>
    <row r="32" spans="1:26" ht="15.75" customHeight="1" x14ac:dyDescent="0.25">
      <c r="A32" s="58">
        <v>2001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44"/>
      <c r="L32" s="237"/>
      <c r="M32" s="129"/>
      <c r="N32" s="239"/>
      <c r="O32" s="197" t="s">
        <v>83</v>
      </c>
      <c r="P32" s="82">
        <v>4</v>
      </c>
      <c r="Q32" s="83">
        <f>IF(SUM(K24:K28)=0,"",SUM(K24:K28))</f>
        <v>11</v>
      </c>
      <c r="R32" s="199" t="s">
        <v>11</v>
      </c>
      <c r="U32" s="29"/>
      <c r="V32" s="29"/>
      <c r="W32" s="29"/>
      <c r="X32" s="29"/>
      <c r="Y32" s="29"/>
      <c r="Z32" s="29"/>
    </row>
    <row r="33" spans="1:26" ht="15.75" customHeight="1" x14ac:dyDescent="0.25">
      <c r="A33" s="58">
        <v>2002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44"/>
      <c r="L33" s="237"/>
      <c r="M33" s="129"/>
      <c r="N33" s="239"/>
      <c r="O33" s="198" t="s">
        <v>85</v>
      </c>
      <c r="P33" s="86">
        <f>IF(P32/B18=0,"",P32/B18)</f>
        <v>0.12903225806451613</v>
      </c>
      <c r="Q33" s="87">
        <f>IF(P32/Q32=0,"",P32/Q32)</f>
        <v>0.36363636363636365</v>
      </c>
      <c r="R33" s="200" t="s">
        <v>86</v>
      </c>
      <c r="U33" s="29"/>
      <c r="V33" s="29"/>
      <c r="W33" s="29"/>
      <c r="X33" s="29"/>
      <c r="Y33" s="29"/>
      <c r="Z33" s="29"/>
    </row>
    <row r="34" spans="1:26" ht="15.75" customHeight="1" x14ac:dyDescent="0.25">
      <c r="A34" s="58">
        <v>2101</v>
      </c>
      <c r="B34" s="201"/>
      <c r="C34" s="201"/>
      <c r="D34" s="201"/>
      <c r="E34" s="201"/>
      <c r="F34" s="201"/>
      <c r="G34" s="201"/>
      <c r="H34" s="201"/>
      <c r="I34" s="201"/>
      <c r="J34" s="201"/>
      <c r="K34" s="144"/>
      <c r="L34" s="240"/>
      <c r="M34" s="241"/>
      <c r="N34" s="242"/>
      <c r="O34" s="90"/>
      <c r="P34" s="91"/>
      <c r="Q34" s="91"/>
      <c r="R34" s="113"/>
      <c r="U34" s="29"/>
      <c r="V34" s="29"/>
      <c r="W34" s="29"/>
      <c r="X34" s="29"/>
      <c r="Y34" s="29"/>
      <c r="Z34" s="29"/>
    </row>
    <row r="35" spans="1:26" ht="18" customHeight="1" x14ac:dyDescent="0.25">
      <c r="A35" s="28"/>
      <c r="B35" s="297" t="s">
        <v>111</v>
      </c>
      <c r="C35" s="297"/>
      <c r="D35" s="297"/>
      <c r="E35" s="297"/>
      <c r="F35" s="297"/>
      <c r="G35" s="297"/>
      <c r="H35" s="297"/>
      <c r="I35" s="297"/>
      <c r="J35" s="297"/>
      <c r="K35" s="196">
        <f>SUM(K18:K31)</f>
        <v>11</v>
      </c>
      <c r="L35" s="94">
        <f>IF(K26=0,"",K26/B18)</f>
        <v>0.25806451612903225</v>
      </c>
      <c r="M35" s="94">
        <f>IF(K35=0,"",K35/B18)</f>
        <v>0.35483870967741937</v>
      </c>
      <c r="N35" s="94">
        <f>IF(K26=0,"",M35-L35)</f>
        <v>9.6774193548387122E-2</v>
      </c>
      <c r="O35" s="3"/>
      <c r="P35" s="29"/>
      <c r="Q35" s="22"/>
      <c r="R35" s="3"/>
      <c r="U35" s="29"/>
      <c r="V35" s="29"/>
      <c r="W35" s="29"/>
      <c r="X35" s="29"/>
      <c r="Y35" s="29"/>
      <c r="Z35" s="29"/>
    </row>
    <row r="36" spans="1:26" ht="12.75" customHeight="1" x14ac:dyDescent="0.2">
      <c r="A36" s="260"/>
      <c r="B36" s="29"/>
      <c r="C36" s="29"/>
      <c r="D36" s="29"/>
      <c r="E36" s="29"/>
      <c r="F36" s="29"/>
      <c r="G36" s="29"/>
      <c r="H36" s="29"/>
      <c r="I36" s="29"/>
      <c r="J36" s="29"/>
      <c r="K36" s="191"/>
      <c r="L36" s="3"/>
      <c r="M36" s="3"/>
      <c r="N36" s="29"/>
      <c r="O36" s="3"/>
      <c r="P36" s="29"/>
      <c r="Q36" s="22"/>
      <c r="R36" s="3"/>
      <c r="S36" s="29"/>
      <c r="T36" s="29"/>
      <c r="U36" s="29"/>
      <c r="V36" s="29"/>
      <c r="W36" s="29"/>
      <c r="X36" s="29"/>
      <c r="Y36" s="29"/>
      <c r="Z36" s="29"/>
    </row>
    <row r="37" spans="1:26" ht="12.75" customHeight="1" x14ac:dyDescent="0.2">
      <c r="L37" s="3"/>
      <c r="M37" s="3"/>
      <c r="O37" s="3"/>
    </row>
    <row r="38" spans="1:26" ht="26.25" customHeight="1" x14ac:dyDescent="0.4">
      <c r="A38" s="231"/>
      <c r="B38" s="298" t="s">
        <v>99</v>
      </c>
      <c r="C38" s="299"/>
      <c r="D38" s="299"/>
      <c r="E38" s="299"/>
      <c r="F38" s="299"/>
      <c r="G38" s="299"/>
      <c r="H38" s="299"/>
      <c r="I38" s="299"/>
      <c r="J38" s="299"/>
      <c r="K38" s="256" t="s">
        <v>88</v>
      </c>
      <c r="L38" s="57"/>
      <c r="M38" s="57"/>
      <c r="N38" s="29"/>
      <c r="O38" s="3"/>
      <c r="P38" s="29"/>
      <c r="Q38" s="29"/>
      <c r="R38" s="29"/>
    </row>
    <row r="39" spans="1:26" ht="20.25" customHeight="1" x14ac:dyDescent="0.2">
      <c r="A39" s="319" t="s">
        <v>10</v>
      </c>
      <c r="B39" s="301" t="s">
        <v>100</v>
      </c>
      <c r="C39" s="302"/>
      <c r="D39" s="302"/>
      <c r="E39" s="302"/>
      <c r="F39" s="302"/>
      <c r="G39" s="302"/>
      <c r="H39" s="302"/>
      <c r="I39" s="302"/>
      <c r="J39" s="303"/>
      <c r="K39" s="338" t="s">
        <v>11</v>
      </c>
      <c r="L39" s="296" t="s">
        <v>3</v>
      </c>
      <c r="M39" s="296" t="s">
        <v>4</v>
      </c>
      <c r="N39" s="306" t="s">
        <v>5</v>
      </c>
      <c r="O39" s="296" t="s">
        <v>6</v>
      </c>
      <c r="P39" s="294" t="s">
        <v>7</v>
      </c>
      <c r="Q39" s="294" t="s">
        <v>8</v>
      </c>
      <c r="R39" s="296" t="s">
        <v>101</v>
      </c>
    </row>
    <row r="40" spans="1:26" ht="15.75" customHeight="1" x14ac:dyDescent="0.25">
      <c r="A40" s="320"/>
      <c r="B40" s="58" t="s">
        <v>102</v>
      </c>
      <c r="C40" s="58" t="s">
        <v>103</v>
      </c>
      <c r="D40" s="58" t="s">
        <v>104</v>
      </c>
      <c r="E40" s="58" t="s">
        <v>105</v>
      </c>
      <c r="F40" s="58" t="s">
        <v>106</v>
      </c>
      <c r="G40" s="58" t="s">
        <v>107</v>
      </c>
      <c r="H40" s="58" t="s">
        <v>108</v>
      </c>
      <c r="I40" s="58" t="s">
        <v>109</v>
      </c>
      <c r="J40" s="58" t="s">
        <v>110</v>
      </c>
      <c r="K40" s="339"/>
      <c r="L40" s="295"/>
      <c r="M40" s="295"/>
      <c r="N40" s="295"/>
      <c r="O40" s="295"/>
      <c r="P40" s="295"/>
      <c r="Q40" s="295"/>
      <c r="R40" s="295"/>
    </row>
    <row r="41" spans="1:26" ht="15.75" customHeight="1" x14ac:dyDescent="0.25">
      <c r="A41" s="58">
        <v>1302</v>
      </c>
      <c r="B41" s="154">
        <v>52</v>
      </c>
      <c r="C41" s="154"/>
      <c r="D41" s="154"/>
      <c r="E41" s="154"/>
      <c r="F41" s="154"/>
      <c r="G41" s="154"/>
      <c r="H41" s="154"/>
      <c r="I41" s="154"/>
      <c r="J41" s="154"/>
      <c r="K41" s="144"/>
      <c r="L41" s="234"/>
      <c r="M41" s="235"/>
      <c r="N41" s="236"/>
      <c r="O41" s="243"/>
      <c r="P41" s="63">
        <f>B41</f>
        <v>52</v>
      </c>
      <c r="Q41" s="244"/>
      <c r="R41" s="243"/>
    </row>
    <row r="42" spans="1:26" ht="15.75" customHeight="1" x14ac:dyDescent="0.25">
      <c r="A42" s="58">
        <v>1401</v>
      </c>
      <c r="B42" s="154"/>
      <c r="C42" s="154">
        <v>41</v>
      </c>
      <c r="D42" s="154"/>
      <c r="E42" s="154"/>
      <c r="F42" s="154"/>
      <c r="G42" s="154"/>
      <c r="H42" s="154"/>
      <c r="I42" s="154"/>
      <c r="J42" s="154"/>
      <c r="K42" s="144"/>
      <c r="L42" s="237"/>
      <c r="M42" s="129"/>
      <c r="N42" s="238"/>
      <c r="O42" s="67">
        <f>IF(C42=0,"",C42/B41)</f>
        <v>0.78846153846153844</v>
      </c>
      <c r="P42" s="68">
        <v>41</v>
      </c>
      <c r="Q42" s="245">
        <f t="shared" ref="Q42:Q49" si="2">IF(P42=0,"",P42/P41)</f>
        <v>0.78846153846153844</v>
      </c>
      <c r="R42" s="245">
        <f t="shared" ref="R42:R49" si="3">IF(P42=0,"",100%-Q42)</f>
        <v>0.21153846153846156</v>
      </c>
    </row>
    <row r="43" spans="1:26" ht="15.75" customHeight="1" x14ac:dyDescent="0.25">
      <c r="A43" s="58">
        <v>1402</v>
      </c>
      <c r="B43" s="154"/>
      <c r="C43" s="154"/>
      <c r="D43" s="154">
        <v>36</v>
      </c>
      <c r="E43" s="154"/>
      <c r="F43" s="154"/>
      <c r="G43" s="154"/>
      <c r="H43" s="154"/>
      <c r="I43" s="154"/>
      <c r="J43" s="154"/>
      <c r="K43" s="144"/>
      <c r="L43" s="237"/>
      <c r="M43" s="129"/>
      <c r="N43" s="238"/>
      <c r="O43" s="67">
        <f>IF(D43=0,"",D43/C42)</f>
        <v>0.87804878048780488</v>
      </c>
      <c r="P43" s="68">
        <v>38</v>
      </c>
      <c r="Q43" s="245">
        <f t="shared" si="2"/>
        <v>0.92682926829268297</v>
      </c>
      <c r="R43" s="245">
        <f t="shared" si="3"/>
        <v>7.3170731707317027E-2</v>
      </c>
      <c r="T43" s="8">
        <f>P43/P41</f>
        <v>0.73076923076923073</v>
      </c>
    </row>
    <row r="44" spans="1:26" ht="15.75" customHeight="1" x14ac:dyDescent="0.25">
      <c r="A44" s="58">
        <v>1501</v>
      </c>
      <c r="B44" s="154"/>
      <c r="C44" s="154"/>
      <c r="D44" s="154"/>
      <c r="E44" s="154">
        <v>31</v>
      </c>
      <c r="F44" s="154"/>
      <c r="G44" s="154"/>
      <c r="H44" s="154"/>
      <c r="I44" s="154"/>
      <c r="J44" s="154"/>
      <c r="K44" s="144"/>
      <c r="L44" s="237"/>
      <c r="M44" s="129"/>
      <c r="N44" s="238"/>
      <c r="O44" s="67">
        <f>IF(E44=0,"",E44/D43)</f>
        <v>0.86111111111111116</v>
      </c>
      <c r="P44" s="68">
        <v>37</v>
      </c>
      <c r="Q44" s="245">
        <f t="shared" si="2"/>
        <v>0.97368421052631582</v>
      </c>
      <c r="R44" s="245">
        <f t="shared" si="3"/>
        <v>2.6315789473684181E-2</v>
      </c>
    </row>
    <row r="45" spans="1:26" ht="15.75" customHeight="1" x14ac:dyDescent="0.25">
      <c r="A45" s="58">
        <v>1502</v>
      </c>
      <c r="B45" s="154"/>
      <c r="C45" s="154"/>
      <c r="D45" s="154"/>
      <c r="E45" s="154"/>
      <c r="F45" s="154">
        <v>31</v>
      </c>
      <c r="G45" s="154"/>
      <c r="H45" s="154"/>
      <c r="I45" s="154"/>
      <c r="J45" s="154"/>
      <c r="K45" s="144"/>
      <c r="L45" s="237"/>
      <c r="M45" s="129"/>
      <c r="N45" s="238"/>
      <c r="O45" s="67">
        <f>IF(F45=0,"",F45/E44)</f>
        <v>1</v>
      </c>
      <c r="P45" s="68">
        <v>35</v>
      </c>
      <c r="Q45" s="245">
        <f t="shared" si="2"/>
        <v>0.94594594594594594</v>
      </c>
      <c r="R45" s="245">
        <f t="shared" si="3"/>
        <v>5.4054054054054057E-2</v>
      </c>
    </row>
    <row r="46" spans="1:26" ht="15.75" customHeight="1" x14ac:dyDescent="0.25">
      <c r="A46" s="58">
        <v>1601</v>
      </c>
      <c r="B46" s="154"/>
      <c r="C46" s="154"/>
      <c r="D46" s="154"/>
      <c r="E46" s="154"/>
      <c r="F46" s="154"/>
      <c r="G46" s="154">
        <v>30</v>
      </c>
      <c r="H46" s="154"/>
      <c r="I46" s="154"/>
      <c r="J46" s="154"/>
      <c r="K46" s="144"/>
      <c r="L46" s="237"/>
      <c r="M46" s="129"/>
      <c r="N46" s="238"/>
      <c r="O46" s="67">
        <f>IF(G46=0,"",G46/F45)</f>
        <v>0.967741935483871</v>
      </c>
      <c r="P46" s="68">
        <v>35</v>
      </c>
      <c r="Q46" s="245">
        <f t="shared" si="2"/>
        <v>1</v>
      </c>
      <c r="R46" s="245">
        <f t="shared" si="3"/>
        <v>0</v>
      </c>
    </row>
    <row r="47" spans="1:26" ht="15.75" customHeight="1" x14ac:dyDescent="0.25">
      <c r="A47" s="58">
        <v>1602</v>
      </c>
      <c r="B47" s="154"/>
      <c r="C47" s="154"/>
      <c r="D47" s="154"/>
      <c r="E47" s="154"/>
      <c r="F47" s="154"/>
      <c r="G47" s="154"/>
      <c r="H47" s="154">
        <v>29</v>
      </c>
      <c r="I47" s="154"/>
      <c r="J47" s="154"/>
      <c r="K47" s="144"/>
      <c r="L47" s="237"/>
      <c r="M47" s="129"/>
      <c r="N47" s="238"/>
      <c r="O47" s="67">
        <f>IF(H47=0,"",H47/G46)</f>
        <v>0.96666666666666667</v>
      </c>
      <c r="P47" s="68">
        <v>34</v>
      </c>
      <c r="Q47" s="245">
        <f t="shared" si="2"/>
        <v>0.97142857142857142</v>
      </c>
      <c r="R47" s="245">
        <f t="shared" si="3"/>
        <v>2.8571428571428581E-2</v>
      </c>
    </row>
    <row r="48" spans="1:26" ht="15.75" customHeight="1" x14ac:dyDescent="0.25">
      <c r="A48" s="58">
        <v>1701</v>
      </c>
      <c r="B48" s="154"/>
      <c r="C48" s="154"/>
      <c r="D48" s="154"/>
      <c r="E48" s="154"/>
      <c r="F48" s="154"/>
      <c r="G48" s="154"/>
      <c r="H48" s="154"/>
      <c r="I48" s="154">
        <v>28</v>
      </c>
      <c r="J48" s="154"/>
      <c r="K48" s="144"/>
      <c r="L48" s="237"/>
      <c r="M48" s="129"/>
      <c r="N48" s="238"/>
      <c r="O48" s="67">
        <f>IF(I48=0,"",I48/H47)</f>
        <v>0.96551724137931039</v>
      </c>
      <c r="P48" s="68">
        <v>33</v>
      </c>
      <c r="Q48" s="245">
        <f t="shared" si="2"/>
        <v>0.97058823529411764</v>
      </c>
      <c r="R48" s="245">
        <f t="shared" si="3"/>
        <v>2.9411764705882359E-2</v>
      </c>
    </row>
    <row r="49" spans="1:18" ht="15.75" customHeight="1" x14ac:dyDescent="0.25">
      <c r="A49" s="58">
        <v>1702</v>
      </c>
      <c r="B49" s="154"/>
      <c r="C49" s="154"/>
      <c r="D49" s="154"/>
      <c r="E49" s="154"/>
      <c r="F49" s="154"/>
      <c r="G49" s="154"/>
      <c r="H49" s="154"/>
      <c r="I49" s="154"/>
      <c r="J49" s="154">
        <v>28</v>
      </c>
      <c r="K49" s="144">
        <v>23</v>
      </c>
      <c r="L49" s="237"/>
      <c r="M49" s="129"/>
      <c r="N49" s="238"/>
      <c r="O49" s="71">
        <f>IF(J49=0,"",J49/I48)</f>
        <v>1</v>
      </c>
      <c r="P49" s="68">
        <v>33</v>
      </c>
      <c r="Q49" s="71">
        <f t="shared" si="2"/>
        <v>1</v>
      </c>
      <c r="R49" s="71">
        <f t="shared" si="3"/>
        <v>0</v>
      </c>
    </row>
    <row r="50" spans="1:18" ht="15.75" customHeight="1" x14ac:dyDescent="0.25">
      <c r="A50" s="58">
        <v>1801</v>
      </c>
      <c r="B50" s="154"/>
      <c r="C50" s="154"/>
      <c r="D50" s="154"/>
      <c r="E50" s="154"/>
      <c r="F50" s="154"/>
      <c r="G50" s="154"/>
      <c r="H50" s="154"/>
      <c r="I50" s="154"/>
      <c r="J50" s="154">
        <v>8</v>
      </c>
      <c r="K50" s="144">
        <v>5</v>
      </c>
      <c r="L50" s="237"/>
      <c r="M50" s="129"/>
      <c r="N50" s="239"/>
      <c r="O50" s="105"/>
      <c r="P50" s="68">
        <v>9</v>
      </c>
      <c r="Q50" s="105"/>
      <c r="R50" s="253"/>
    </row>
    <row r="51" spans="1:18" ht="15.75" customHeight="1" x14ac:dyDescent="0.25">
      <c r="A51" s="58">
        <v>1802</v>
      </c>
      <c r="B51" s="154"/>
      <c r="C51" s="154"/>
      <c r="D51" s="154"/>
      <c r="E51" s="154"/>
      <c r="F51" s="154"/>
      <c r="G51" s="154"/>
      <c r="H51" s="154"/>
      <c r="I51" s="154"/>
      <c r="J51" s="154">
        <v>3</v>
      </c>
      <c r="K51" s="144">
        <v>2</v>
      </c>
      <c r="L51" s="237"/>
      <c r="M51" s="129"/>
      <c r="N51" s="239"/>
      <c r="O51" s="247"/>
      <c r="P51" s="109">
        <v>3</v>
      </c>
      <c r="Q51" s="248"/>
      <c r="R51" s="247"/>
    </row>
    <row r="52" spans="1:18" ht="15.75" customHeight="1" x14ac:dyDescent="0.25">
      <c r="A52" s="58">
        <v>1901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44"/>
      <c r="L52" s="237"/>
      <c r="M52" s="129"/>
      <c r="N52" s="239"/>
      <c r="O52" s="247"/>
      <c r="P52" s="109"/>
      <c r="Q52" s="248"/>
      <c r="R52" s="247"/>
    </row>
    <row r="53" spans="1:18" ht="15.75" customHeight="1" x14ac:dyDescent="0.25">
      <c r="A53" s="58">
        <v>1902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44"/>
      <c r="L53" s="237"/>
      <c r="M53" s="129"/>
      <c r="N53" s="239"/>
      <c r="O53" s="247"/>
      <c r="P53" s="109"/>
      <c r="Q53" s="248"/>
      <c r="R53" s="247"/>
    </row>
    <row r="54" spans="1:18" ht="15.75" customHeight="1" x14ac:dyDescent="0.25">
      <c r="A54" s="58">
        <v>2001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44"/>
      <c r="L54" s="237"/>
      <c r="M54" s="129"/>
      <c r="N54" s="239"/>
      <c r="O54" s="129"/>
      <c r="P54" s="239"/>
      <c r="Q54" s="124"/>
      <c r="R54" s="247"/>
    </row>
    <row r="55" spans="1:18" ht="15.75" customHeight="1" x14ac:dyDescent="0.25">
      <c r="A55" s="58">
        <v>2002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44"/>
      <c r="L55" s="237"/>
      <c r="M55" s="129"/>
      <c r="N55" s="239"/>
      <c r="O55" s="197" t="s">
        <v>83</v>
      </c>
      <c r="P55" s="82">
        <v>18</v>
      </c>
      <c r="Q55" s="83">
        <f>IF(SUM(K47:K51)=0,"",SUM(K47:K51))</f>
        <v>30</v>
      </c>
      <c r="R55" s="199" t="s">
        <v>11</v>
      </c>
    </row>
    <row r="56" spans="1:18" ht="15.75" customHeight="1" x14ac:dyDescent="0.25">
      <c r="A56" s="58">
        <v>2101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44"/>
      <c r="L56" s="237"/>
      <c r="M56" s="129"/>
      <c r="N56" s="239"/>
      <c r="O56" s="198" t="s">
        <v>85</v>
      </c>
      <c r="P56" s="86">
        <f>IF(P55/B41=0,"",P55/B41)</f>
        <v>0.34615384615384615</v>
      </c>
      <c r="Q56" s="87">
        <f>IF(P55/Q55=0,"",P55/Q55)</f>
        <v>0.6</v>
      </c>
      <c r="R56" s="200" t="s">
        <v>86</v>
      </c>
    </row>
    <row r="57" spans="1:18" ht="15.75" customHeight="1" x14ac:dyDescent="0.25">
      <c r="A57" s="58">
        <v>2102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44"/>
      <c r="L57" s="240"/>
      <c r="M57" s="241"/>
      <c r="N57" s="242"/>
      <c r="O57" s="90"/>
      <c r="P57" s="91"/>
      <c r="Q57" s="91"/>
      <c r="R57" s="113"/>
    </row>
    <row r="58" spans="1:18" ht="18" customHeight="1" x14ac:dyDescent="0.25">
      <c r="A58" s="28"/>
      <c r="B58" s="297" t="s">
        <v>111</v>
      </c>
      <c r="C58" s="297"/>
      <c r="D58" s="297"/>
      <c r="E58" s="297"/>
      <c r="F58" s="297"/>
      <c r="G58" s="297"/>
      <c r="H58" s="297"/>
      <c r="I58" s="297"/>
      <c r="J58" s="297"/>
      <c r="K58" s="93">
        <f>SUM(K41:K54)</f>
        <v>30</v>
      </c>
      <c r="L58" s="94">
        <f>IF(K49=0,"",K49/B41)</f>
        <v>0.44230769230769229</v>
      </c>
      <c r="M58" s="94">
        <f>IF(K58=0,"",K58/B41)</f>
        <v>0.57692307692307687</v>
      </c>
      <c r="N58" s="94">
        <f>IF(K49=0,"",M58-L58)</f>
        <v>0.13461538461538458</v>
      </c>
      <c r="O58" s="3"/>
      <c r="P58" s="29"/>
      <c r="Q58" s="22"/>
      <c r="R58" s="3"/>
    </row>
    <row r="59" spans="1:18" ht="12.75" customHeight="1" x14ac:dyDescent="0.2"/>
    <row r="60" spans="1:18" ht="12.75" customHeight="1" x14ac:dyDescent="0.2">
      <c r="L60" s="3"/>
      <c r="M60" s="3"/>
      <c r="O60" s="3"/>
    </row>
    <row r="61" spans="1:18" ht="26.25" x14ac:dyDescent="0.4">
      <c r="A61" s="231"/>
      <c r="B61" s="298" t="s">
        <v>99</v>
      </c>
      <c r="C61" s="299"/>
      <c r="D61" s="299"/>
      <c r="E61" s="299"/>
      <c r="F61" s="299"/>
      <c r="G61" s="299"/>
      <c r="H61" s="299"/>
      <c r="I61" s="299"/>
      <c r="J61" s="299"/>
      <c r="K61" s="256" t="s">
        <v>91</v>
      </c>
      <c r="L61" s="57"/>
      <c r="M61" s="57"/>
      <c r="N61" s="29"/>
      <c r="O61" s="3"/>
      <c r="P61" s="29"/>
      <c r="Q61" s="29"/>
      <c r="R61" s="29"/>
    </row>
    <row r="62" spans="1:18" ht="20.25" x14ac:dyDescent="0.2">
      <c r="A62" s="319" t="s">
        <v>10</v>
      </c>
      <c r="B62" s="301" t="s">
        <v>100</v>
      </c>
      <c r="C62" s="302"/>
      <c r="D62" s="302"/>
      <c r="E62" s="302"/>
      <c r="F62" s="302"/>
      <c r="G62" s="302"/>
      <c r="H62" s="302"/>
      <c r="I62" s="302"/>
      <c r="J62" s="303"/>
      <c r="K62" s="338" t="s">
        <v>11</v>
      </c>
      <c r="L62" s="296" t="s">
        <v>3</v>
      </c>
      <c r="M62" s="296" t="s">
        <v>4</v>
      </c>
      <c r="N62" s="306" t="s">
        <v>5</v>
      </c>
      <c r="O62" s="296" t="s">
        <v>6</v>
      </c>
      <c r="P62" s="294" t="s">
        <v>7</v>
      </c>
      <c r="Q62" s="294" t="s">
        <v>8</v>
      </c>
      <c r="R62" s="296" t="s">
        <v>101</v>
      </c>
    </row>
    <row r="63" spans="1:18" ht="15.75" x14ac:dyDescent="0.25">
      <c r="A63" s="320"/>
      <c r="B63" s="58" t="s">
        <v>102</v>
      </c>
      <c r="C63" s="58" t="s">
        <v>103</v>
      </c>
      <c r="D63" s="58" t="s">
        <v>104</v>
      </c>
      <c r="E63" s="58" t="s">
        <v>105</v>
      </c>
      <c r="F63" s="58" t="s">
        <v>106</v>
      </c>
      <c r="G63" s="58" t="s">
        <v>107</v>
      </c>
      <c r="H63" s="58" t="s">
        <v>108</v>
      </c>
      <c r="I63" s="58" t="s">
        <v>109</v>
      </c>
      <c r="J63" s="58" t="s">
        <v>110</v>
      </c>
      <c r="K63" s="339"/>
      <c r="L63" s="295"/>
      <c r="M63" s="295"/>
      <c r="N63" s="295"/>
      <c r="O63" s="295"/>
      <c r="P63" s="295"/>
      <c r="Q63" s="295"/>
      <c r="R63" s="295"/>
    </row>
    <row r="64" spans="1:18" ht="15.75" customHeight="1" x14ac:dyDescent="0.25">
      <c r="A64" s="58">
        <v>1401</v>
      </c>
      <c r="B64" s="154">
        <v>39</v>
      </c>
      <c r="C64" s="154"/>
      <c r="D64" s="154"/>
      <c r="E64" s="154"/>
      <c r="F64" s="154"/>
      <c r="G64" s="154"/>
      <c r="H64" s="154"/>
      <c r="I64" s="154"/>
      <c r="J64" s="154"/>
      <c r="K64" s="144"/>
      <c r="L64" s="234"/>
      <c r="M64" s="235"/>
      <c r="N64" s="236"/>
      <c r="O64" s="243"/>
      <c r="P64" s="63">
        <f>B64</f>
        <v>39</v>
      </c>
      <c r="Q64" s="244"/>
      <c r="R64" s="243"/>
    </row>
    <row r="65" spans="1:20" ht="15.75" customHeight="1" x14ac:dyDescent="0.25">
      <c r="A65" s="58">
        <v>1402</v>
      </c>
      <c r="B65" s="154"/>
      <c r="C65" s="154">
        <v>20</v>
      </c>
      <c r="D65" s="154"/>
      <c r="E65" s="154"/>
      <c r="F65" s="154"/>
      <c r="G65" s="154"/>
      <c r="H65" s="154"/>
      <c r="I65" s="154"/>
      <c r="J65" s="154"/>
      <c r="K65" s="144"/>
      <c r="L65" s="237"/>
      <c r="M65" s="129"/>
      <c r="N65" s="238"/>
      <c r="O65" s="67">
        <f>IF(C65=0,"",C65/B64)</f>
        <v>0.51282051282051277</v>
      </c>
      <c r="P65" s="68">
        <v>20</v>
      </c>
      <c r="Q65" s="245">
        <f t="shared" ref="Q65:Q72" si="4">IF(P65=0,"",P65/P64)</f>
        <v>0.51282051282051277</v>
      </c>
      <c r="R65" s="245">
        <f t="shared" ref="R65:R72" si="5">IF(P65=0,"",100%-Q65)</f>
        <v>0.48717948717948723</v>
      </c>
    </row>
    <row r="66" spans="1:20" ht="15.75" customHeight="1" x14ac:dyDescent="0.25">
      <c r="A66" s="58">
        <v>1501</v>
      </c>
      <c r="B66" s="154"/>
      <c r="C66" s="154"/>
      <c r="D66" s="154">
        <v>20</v>
      </c>
      <c r="E66" s="154"/>
      <c r="F66" s="154"/>
      <c r="G66" s="154"/>
      <c r="H66" s="154"/>
      <c r="I66" s="154"/>
      <c r="J66" s="154"/>
      <c r="K66" s="144"/>
      <c r="L66" s="237"/>
      <c r="M66" s="129"/>
      <c r="N66" s="238"/>
      <c r="O66" s="67">
        <f>IF(D66=0,"",D66/C65)</f>
        <v>1</v>
      </c>
      <c r="P66" s="68">
        <v>20</v>
      </c>
      <c r="Q66" s="245">
        <f t="shared" si="4"/>
        <v>1</v>
      </c>
      <c r="R66" s="245">
        <f t="shared" si="5"/>
        <v>0</v>
      </c>
      <c r="T66" s="8">
        <f>P66/P64</f>
        <v>0.51282051282051277</v>
      </c>
    </row>
    <row r="67" spans="1:20" ht="15.75" customHeight="1" x14ac:dyDescent="0.25">
      <c r="A67" s="58">
        <v>1502</v>
      </c>
      <c r="B67" s="154"/>
      <c r="C67" s="154"/>
      <c r="D67" s="154"/>
      <c r="E67" s="154">
        <v>17</v>
      </c>
      <c r="F67" s="154"/>
      <c r="G67" s="154"/>
      <c r="H67" s="154"/>
      <c r="I67" s="154"/>
      <c r="J67" s="154"/>
      <c r="K67" s="144"/>
      <c r="L67" s="237"/>
      <c r="M67" s="129"/>
      <c r="N67" s="238"/>
      <c r="O67" s="67">
        <f>IF(E67=0,"",E67/D66)</f>
        <v>0.85</v>
      </c>
      <c r="P67" s="68">
        <v>19</v>
      </c>
      <c r="Q67" s="245">
        <f t="shared" si="4"/>
        <v>0.95</v>
      </c>
      <c r="R67" s="245">
        <f t="shared" si="5"/>
        <v>5.0000000000000044E-2</v>
      </c>
    </row>
    <row r="68" spans="1:20" ht="15.75" customHeight="1" x14ac:dyDescent="0.25">
      <c r="A68" s="58">
        <v>1601</v>
      </c>
      <c r="B68" s="154"/>
      <c r="C68" s="154"/>
      <c r="D68" s="154"/>
      <c r="E68" s="154"/>
      <c r="F68" s="154">
        <v>15</v>
      </c>
      <c r="G68" s="154"/>
      <c r="H68" s="154"/>
      <c r="I68" s="154"/>
      <c r="J68" s="154"/>
      <c r="K68" s="144"/>
      <c r="L68" s="237"/>
      <c r="M68" s="129"/>
      <c r="N68" s="238"/>
      <c r="O68" s="67">
        <f>IF(F68=0,"",F68/E67)</f>
        <v>0.88235294117647056</v>
      </c>
      <c r="P68" s="68">
        <v>18</v>
      </c>
      <c r="Q68" s="245">
        <f t="shared" si="4"/>
        <v>0.94736842105263153</v>
      </c>
      <c r="R68" s="245">
        <f t="shared" si="5"/>
        <v>5.2631578947368474E-2</v>
      </c>
    </row>
    <row r="69" spans="1:20" ht="15.75" customHeight="1" x14ac:dyDescent="0.25">
      <c r="A69" s="58">
        <v>1602</v>
      </c>
      <c r="B69" s="154"/>
      <c r="C69" s="154"/>
      <c r="D69" s="154"/>
      <c r="E69" s="154"/>
      <c r="F69" s="154"/>
      <c r="G69" s="154">
        <v>13</v>
      </c>
      <c r="H69" s="154"/>
      <c r="I69" s="154"/>
      <c r="J69" s="154"/>
      <c r="K69" s="144"/>
      <c r="L69" s="237"/>
      <c r="M69" s="129"/>
      <c r="N69" s="238"/>
      <c r="O69" s="67">
        <f>IF(G69=0,"",G69/F68)</f>
        <v>0.8666666666666667</v>
      </c>
      <c r="P69" s="68">
        <v>18</v>
      </c>
      <c r="Q69" s="245">
        <f t="shared" si="4"/>
        <v>1</v>
      </c>
      <c r="R69" s="245">
        <f t="shared" si="5"/>
        <v>0</v>
      </c>
    </row>
    <row r="70" spans="1:20" ht="15.75" customHeight="1" x14ac:dyDescent="0.25">
      <c r="A70" s="58">
        <v>1701</v>
      </c>
      <c r="B70" s="154"/>
      <c r="C70" s="154"/>
      <c r="D70" s="154"/>
      <c r="E70" s="154"/>
      <c r="F70" s="154"/>
      <c r="G70" s="154"/>
      <c r="H70" s="154">
        <v>9</v>
      </c>
      <c r="I70" s="154"/>
      <c r="J70" s="154"/>
      <c r="K70" s="144"/>
      <c r="L70" s="237"/>
      <c r="M70" s="129"/>
      <c r="N70" s="238"/>
      <c r="O70" s="67">
        <f>IF(H70=0,"",H70/G69)</f>
        <v>0.69230769230769229</v>
      </c>
      <c r="P70" s="68">
        <v>18</v>
      </c>
      <c r="Q70" s="245">
        <f t="shared" si="4"/>
        <v>1</v>
      </c>
      <c r="R70" s="245">
        <f t="shared" si="5"/>
        <v>0</v>
      </c>
    </row>
    <row r="71" spans="1:20" ht="15.75" customHeight="1" x14ac:dyDescent="0.25">
      <c r="A71" s="58">
        <v>1702</v>
      </c>
      <c r="B71" s="154"/>
      <c r="C71" s="154"/>
      <c r="D71" s="154"/>
      <c r="E71" s="154"/>
      <c r="F71" s="154"/>
      <c r="G71" s="154"/>
      <c r="H71" s="154"/>
      <c r="I71" s="154">
        <v>8</v>
      </c>
      <c r="J71" s="154"/>
      <c r="K71" s="144"/>
      <c r="L71" s="237"/>
      <c r="M71" s="129"/>
      <c r="N71" s="238"/>
      <c r="O71" s="67">
        <f>IF(I71=0,"",I71/H70)</f>
        <v>0.88888888888888884</v>
      </c>
      <c r="P71" s="68">
        <v>18</v>
      </c>
      <c r="Q71" s="245">
        <f t="shared" si="4"/>
        <v>1</v>
      </c>
      <c r="R71" s="245">
        <f t="shared" si="5"/>
        <v>0</v>
      </c>
    </row>
    <row r="72" spans="1:20" ht="15.75" customHeight="1" x14ac:dyDescent="0.25">
      <c r="A72" s="58">
        <v>1801</v>
      </c>
      <c r="B72" s="154"/>
      <c r="C72" s="154"/>
      <c r="D72" s="154"/>
      <c r="E72" s="154"/>
      <c r="F72" s="154"/>
      <c r="G72" s="154"/>
      <c r="H72" s="154"/>
      <c r="I72" s="154"/>
      <c r="J72" s="154">
        <v>10</v>
      </c>
      <c r="K72" s="144">
        <v>4</v>
      </c>
      <c r="L72" s="237"/>
      <c r="M72" s="129"/>
      <c r="N72" s="238"/>
      <c r="O72" s="67">
        <f>IF(J72=0,"",J72/I71)</f>
        <v>1.25</v>
      </c>
      <c r="P72" s="68">
        <v>18</v>
      </c>
      <c r="Q72" s="245">
        <f t="shared" si="4"/>
        <v>1</v>
      </c>
      <c r="R72" s="245">
        <f t="shared" si="5"/>
        <v>0</v>
      </c>
    </row>
    <row r="73" spans="1:20" ht="15.75" customHeight="1" x14ac:dyDescent="0.25">
      <c r="A73" s="58">
        <v>1802</v>
      </c>
      <c r="B73" s="154"/>
      <c r="C73" s="154"/>
      <c r="D73" s="154"/>
      <c r="E73" s="154"/>
      <c r="F73" s="154"/>
      <c r="G73" s="154"/>
      <c r="H73" s="154"/>
      <c r="I73" s="154"/>
      <c r="J73" s="154">
        <v>9</v>
      </c>
      <c r="K73" s="144">
        <v>6</v>
      </c>
      <c r="L73" s="237"/>
      <c r="M73" s="129"/>
      <c r="N73" s="239"/>
      <c r="O73" s="105"/>
      <c r="P73" s="68">
        <v>13</v>
      </c>
      <c r="Q73" s="105"/>
      <c r="R73" s="253"/>
    </row>
    <row r="74" spans="1:20" ht="15.75" customHeight="1" x14ac:dyDescent="0.25">
      <c r="A74" s="58">
        <v>1901</v>
      </c>
      <c r="B74" s="154"/>
      <c r="C74" s="154"/>
      <c r="D74" s="154"/>
      <c r="E74" s="154"/>
      <c r="F74" s="154"/>
      <c r="G74" s="154"/>
      <c r="H74" s="154"/>
      <c r="I74" s="154"/>
      <c r="J74" s="154">
        <v>7</v>
      </c>
      <c r="K74" s="144">
        <v>7</v>
      </c>
      <c r="L74" s="237"/>
      <c r="M74" s="129"/>
      <c r="N74" s="239"/>
      <c r="O74" s="247"/>
      <c r="P74" s="109">
        <v>7</v>
      </c>
      <c r="Q74" s="248"/>
      <c r="R74" s="247"/>
    </row>
    <row r="75" spans="1:20" ht="15.75" customHeight="1" x14ac:dyDescent="0.25">
      <c r="A75" s="58">
        <v>1902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44"/>
      <c r="L75" s="237"/>
      <c r="M75" s="129"/>
      <c r="N75" s="239"/>
      <c r="O75" s="247"/>
      <c r="P75" s="109"/>
      <c r="Q75" s="248"/>
      <c r="R75" s="247"/>
    </row>
    <row r="76" spans="1:20" ht="15.75" customHeight="1" x14ac:dyDescent="0.25">
      <c r="A76" s="58">
        <v>2001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44"/>
      <c r="L76" s="237"/>
      <c r="M76" s="129"/>
      <c r="N76" s="239"/>
      <c r="O76" s="247"/>
      <c r="P76" s="109"/>
      <c r="Q76" s="248"/>
      <c r="R76" s="247"/>
    </row>
    <row r="77" spans="1:20" ht="15.75" customHeight="1" x14ac:dyDescent="0.25">
      <c r="A77" s="58">
        <v>2002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44"/>
      <c r="L77" s="237"/>
      <c r="M77" s="129"/>
      <c r="N77" s="239"/>
      <c r="O77" s="129"/>
      <c r="P77" s="239"/>
      <c r="Q77" s="124"/>
      <c r="R77" s="247"/>
    </row>
    <row r="78" spans="1:20" ht="15.75" customHeight="1" x14ac:dyDescent="0.25">
      <c r="A78" s="58">
        <v>2101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44"/>
      <c r="L78" s="237"/>
      <c r="M78" s="129"/>
      <c r="N78" s="239"/>
      <c r="O78" s="197" t="s">
        <v>83</v>
      </c>
      <c r="P78" s="82">
        <v>4</v>
      </c>
      <c r="Q78" s="83">
        <f>IF(SUM(K70:K74)=0,"",SUM(K70:K74))</f>
        <v>17</v>
      </c>
      <c r="R78" s="199" t="s">
        <v>11</v>
      </c>
    </row>
    <row r="79" spans="1:20" ht="15.75" customHeight="1" x14ac:dyDescent="0.25">
      <c r="A79" s="58">
        <v>2102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44"/>
      <c r="L79" s="237"/>
      <c r="M79" s="129"/>
      <c r="N79" s="239"/>
      <c r="O79" s="198" t="s">
        <v>85</v>
      </c>
      <c r="P79" s="86">
        <f>P78/B64</f>
        <v>0.10256410256410256</v>
      </c>
      <c r="Q79" s="87">
        <f>Q78/B64</f>
        <v>0.4358974358974359</v>
      </c>
      <c r="R79" s="200" t="s">
        <v>86</v>
      </c>
    </row>
    <row r="80" spans="1:20" ht="15.75" x14ac:dyDescent="0.25">
      <c r="A80" s="58">
        <v>2201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44"/>
      <c r="L80" s="240"/>
      <c r="M80" s="241"/>
      <c r="N80" s="242"/>
      <c r="O80" s="90"/>
      <c r="P80" s="91"/>
      <c r="Q80" s="91"/>
      <c r="R80" s="113"/>
    </row>
    <row r="81" spans="1:20" ht="18" customHeight="1" x14ac:dyDescent="0.25">
      <c r="A81" s="28"/>
      <c r="B81" s="297" t="s">
        <v>111</v>
      </c>
      <c r="C81" s="297"/>
      <c r="D81" s="297"/>
      <c r="E81" s="297"/>
      <c r="F81" s="297"/>
      <c r="G81" s="297"/>
      <c r="H81" s="297"/>
      <c r="I81" s="297"/>
      <c r="J81" s="297"/>
      <c r="K81" s="93">
        <f>SUM(K64:K77)</f>
        <v>17</v>
      </c>
      <c r="L81" s="94">
        <f>IF(K72=0,"",K72/B64)</f>
        <v>0.10256410256410256</v>
      </c>
      <c r="M81" s="94">
        <f>IF(K81=0,"",K81/B64)</f>
        <v>0.4358974358974359</v>
      </c>
      <c r="N81" s="94">
        <f>IF(K72=0,"",M81-L81)</f>
        <v>0.33333333333333337</v>
      </c>
      <c r="O81" s="3"/>
      <c r="P81" s="29"/>
      <c r="Q81" s="22"/>
      <c r="R81" s="3"/>
    </row>
    <row r="82" spans="1:20" ht="12.75" x14ac:dyDescent="0.2">
      <c r="L82" s="3"/>
      <c r="M82" s="3"/>
      <c r="O82" s="3"/>
    </row>
    <row r="83" spans="1:20" ht="12.75" customHeight="1" x14ac:dyDescent="0.2">
      <c r="L83" s="3"/>
      <c r="M83" s="3"/>
      <c r="O83" s="3"/>
    </row>
    <row r="84" spans="1:20" ht="26.25" x14ac:dyDescent="0.4">
      <c r="A84" s="231"/>
      <c r="B84" s="298" t="s">
        <v>99</v>
      </c>
      <c r="C84" s="299"/>
      <c r="D84" s="299"/>
      <c r="E84" s="299"/>
      <c r="F84" s="299"/>
      <c r="G84" s="299"/>
      <c r="H84" s="299"/>
      <c r="I84" s="299"/>
      <c r="J84" s="299"/>
      <c r="K84" s="256" t="s">
        <v>93</v>
      </c>
      <c r="L84" s="57"/>
      <c r="M84" s="57"/>
      <c r="N84" s="29"/>
      <c r="O84" s="3"/>
      <c r="P84" s="29"/>
      <c r="Q84" s="29"/>
      <c r="R84" s="29"/>
    </row>
    <row r="85" spans="1:20" ht="20.25" x14ac:dyDescent="0.2">
      <c r="A85" s="319" t="s">
        <v>10</v>
      </c>
      <c r="B85" s="301" t="s">
        <v>100</v>
      </c>
      <c r="C85" s="302"/>
      <c r="D85" s="302"/>
      <c r="E85" s="302"/>
      <c r="F85" s="302"/>
      <c r="G85" s="302"/>
      <c r="H85" s="302"/>
      <c r="I85" s="302"/>
      <c r="J85" s="303"/>
      <c r="K85" s="338" t="s">
        <v>11</v>
      </c>
      <c r="L85" s="296" t="s">
        <v>3</v>
      </c>
      <c r="M85" s="296" t="s">
        <v>4</v>
      </c>
      <c r="N85" s="306" t="s">
        <v>5</v>
      </c>
      <c r="O85" s="296" t="s">
        <v>6</v>
      </c>
      <c r="P85" s="294" t="s">
        <v>7</v>
      </c>
      <c r="Q85" s="294" t="s">
        <v>8</v>
      </c>
      <c r="R85" s="296" t="s">
        <v>101</v>
      </c>
    </row>
    <row r="86" spans="1:20" ht="15.75" x14ac:dyDescent="0.25">
      <c r="A86" s="320"/>
      <c r="B86" s="58" t="s">
        <v>102</v>
      </c>
      <c r="C86" s="58" t="s">
        <v>103</v>
      </c>
      <c r="D86" s="58" t="s">
        <v>104</v>
      </c>
      <c r="E86" s="58" t="s">
        <v>105</v>
      </c>
      <c r="F86" s="58" t="s">
        <v>106</v>
      </c>
      <c r="G86" s="58" t="s">
        <v>107</v>
      </c>
      <c r="H86" s="58" t="s">
        <v>108</v>
      </c>
      <c r="I86" s="58" t="s">
        <v>109</v>
      </c>
      <c r="J86" s="58" t="s">
        <v>110</v>
      </c>
      <c r="K86" s="339"/>
      <c r="L86" s="295"/>
      <c r="M86" s="295"/>
      <c r="N86" s="295"/>
      <c r="O86" s="295"/>
      <c r="P86" s="295"/>
      <c r="Q86" s="295"/>
      <c r="R86" s="295"/>
    </row>
    <row r="87" spans="1:20" ht="15.75" customHeight="1" x14ac:dyDescent="0.25">
      <c r="A87" s="58">
        <v>1402</v>
      </c>
      <c r="B87" s="154">
        <v>73</v>
      </c>
      <c r="C87" s="154"/>
      <c r="D87" s="154"/>
      <c r="E87" s="154"/>
      <c r="F87" s="154"/>
      <c r="G87" s="154"/>
      <c r="H87" s="154"/>
      <c r="I87" s="154"/>
      <c r="J87" s="154"/>
      <c r="K87" s="144"/>
      <c r="L87" s="234"/>
      <c r="M87" s="235"/>
      <c r="N87" s="236"/>
      <c r="O87" s="243"/>
      <c r="P87" s="63">
        <f>B87</f>
        <v>73</v>
      </c>
      <c r="Q87" s="244"/>
      <c r="R87" s="243"/>
    </row>
    <row r="88" spans="1:20" ht="15.75" customHeight="1" x14ac:dyDescent="0.25">
      <c r="A88" s="58">
        <v>1501</v>
      </c>
      <c r="B88" s="154"/>
      <c r="C88" s="154">
        <v>50</v>
      </c>
      <c r="D88" s="154"/>
      <c r="E88" s="154"/>
      <c r="F88" s="154"/>
      <c r="G88" s="154"/>
      <c r="H88" s="154"/>
      <c r="I88" s="154"/>
      <c r="J88" s="154"/>
      <c r="K88" s="144"/>
      <c r="L88" s="237"/>
      <c r="M88" s="129"/>
      <c r="N88" s="238"/>
      <c r="O88" s="67">
        <f>IF(C88=0,"",C88/B87)</f>
        <v>0.68493150684931503</v>
      </c>
      <c r="P88" s="68">
        <v>50</v>
      </c>
      <c r="Q88" s="245">
        <f t="shared" ref="Q88:Q95" si="6">IF(P88=0,"",P88/P87)</f>
        <v>0.68493150684931503</v>
      </c>
      <c r="R88" s="245">
        <f t="shared" ref="R88:R95" si="7">IF(P88=0,"",100%-Q88)</f>
        <v>0.31506849315068497</v>
      </c>
    </row>
    <row r="89" spans="1:20" ht="15.75" customHeight="1" x14ac:dyDescent="0.25">
      <c r="A89" s="58">
        <v>1502</v>
      </c>
      <c r="B89" s="154"/>
      <c r="C89" s="154"/>
      <c r="D89" s="154">
        <v>46</v>
      </c>
      <c r="E89" s="154"/>
      <c r="F89" s="154"/>
      <c r="G89" s="154"/>
      <c r="H89" s="154"/>
      <c r="I89" s="154"/>
      <c r="J89" s="154"/>
      <c r="K89" s="144"/>
      <c r="L89" s="237"/>
      <c r="M89" s="129"/>
      <c r="N89" s="238"/>
      <c r="O89" s="67">
        <f>IF(D89=0,"",D89/C88)</f>
        <v>0.92</v>
      </c>
      <c r="P89" s="68">
        <v>49</v>
      </c>
      <c r="Q89" s="245">
        <f t="shared" si="6"/>
        <v>0.98</v>
      </c>
      <c r="R89" s="245">
        <f t="shared" si="7"/>
        <v>2.0000000000000018E-2</v>
      </c>
      <c r="T89" s="8">
        <f>P89/P87</f>
        <v>0.67123287671232879</v>
      </c>
    </row>
    <row r="90" spans="1:20" ht="15.75" customHeight="1" x14ac:dyDescent="0.25">
      <c r="A90" s="58">
        <v>1601</v>
      </c>
      <c r="B90" s="154"/>
      <c r="C90" s="154"/>
      <c r="D90" s="154"/>
      <c r="E90" s="154">
        <v>40</v>
      </c>
      <c r="F90" s="154"/>
      <c r="G90" s="154"/>
      <c r="H90" s="154"/>
      <c r="I90" s="154"/>
      <c r="J90" s="154"/>
      <c r="K90" s="144"/>
      <c r="L90" s="237"/>
      <c r="M90" s="129"/>
      <c r="N90" s="238"/>
      <c r="O90" s="67">
        <f>IF(E90=0,"",E90/D89)</f>
        <v>0.86956521739130432</v>
      </c>
      <c r="P90" s="68">
        <v>46</v>
      </c>
      <c r="Q90" s="245">
        <f t="shared" si="6"/>
        <v>0.93877551020408168</v>
      </c>
      <c r="R90" s="245">
        <f t="shared" si="7"/>
        <v>6.1224489795918324E-2</v>
      </c>
    </row>
    <row r="91" spans="1:20" ht="15.75" customHeight="1" x14ac:dyDescent="0.25">
      <c r="A91" s="58">
        <v>1602</v>
      </c>
      <c r="B91" s="154"/>
      <c r="C91" s="154"/>
      <c r="D91" s="154"/>
      <c r="E91" s="154"/>
      <c r="F91" s="154">
        <v>38</v>
      </c>
      <c r="G91" s="154"/>
      <c r="H91" s="154"/>
      <c r="I91" s="154"/>
      <c r="J91" s="154"/>
      <c r="K91" s="144"/>
      <c r="L91" s="237"/>
      <c r="M91" s="129"/>
      <c r="N91" s="238"/>
      <c r="O91" s="67">
        <f>IF(F91=0,"",F91/E90)</f>
        <v>0.95</v>
      </c>
      <c r="P91" s="68">
        <v>44</v>
      </c>
      <c r="Q91" s="245">
        <f t="shared" si="6"/>
        <v>0.95652173913043481</v>
      </c>
      <c r="R91" s="245">
        <f t="shared" si="7"/>
        <v>4.3478260869565188E-2</v>
      </c>
    </row>
    <row r="92" spans="1:20" ht="15.75" customHeight="1" x14ac:dyDescent="0.25">
      <c r="A92" s="58">
        <v>1701</v>
      </c>
      <c r="B92" s="154"/>
      <c r="C92" s="154"/>
      <c r="D92" s="154"/>
      <c r="E92" s="154"/>
      <c r="F92" s="154"/>
      <c r="G92" s="154">
        <v>37</v>
      </c>
      <c r="H92" s="154"/>
      <c r="I92" s="154"/>
      <c r="J92" s="154"/>
      <c r="K92" s="144"/>
      <c r="L92" s="237"/>
      <c r="M92" s="129"/>
      <c r="N92" s="238"/>
      <c r="O92" s="67">
        <f>IF(G92=0,"",G92/F91)</f>
        <v>0.97368421052631582</v>
      </c>
      <c r="P92" s="68">
        <v>43</v>
      </c>
      <c r="Q92" s="245">
        <f t="shared" si="6"/>
        <v>0.97727272727272729</v>
      </c>
      <c r="R92" s="245">
        <f t="shared" si="7"/>
        <v>2.2727272727272707E-2</v>
      </c>
    </row>
    <row r="93" spans="1:20" ht="15.75" customHeight="1" x14ac:dyDescent="0.25">
      <c r="A93" s="58">
        <v>1702</v>
      </c>
      <c r="B93" s="154"/>
      <c r="C93" s="154"/>
      <c r="D93" s="154"/>
      <c r="E93" s="154"/>
      <c r="F93" s="154"/>
      <c r="G93" s="154"/>
      <c r="H93" s="154">
        <v>37</v>
      </c>
      <c r="I93" s="154"/>
      <c r="J93" s="154"/>
      <c r="K93" s="144"/>
      <c r="L93" s="237"/>
      <c r="M93" s="129"/>
      <c r="N93" s="238"/>
      <c r="O93" s="67">
        <f>IF(H93=0,"",H93/G92)</f>
        <v>1</v>
      </c>
      <c r="P93" s="68">
        <v>42</v>
      </c>
      <c r="Q93" s="245">
        <f t="shared" si="6"/>
        <v>0.97674418604651159</v>
      </c>
      <c r="R93" s="245">
        <f t="shared" si="7"/>
        <v>2.3255813953488413E-2</v>
      </c>
    </row>
    <row r="94" spans="1:20" ht="15.75" customHeight="1" x14ac:dyDescent="0.25">
      <c r="A94" s="58">
        <v>1801</v>
      </c>
      <c r="B94" s="154"/>
      <c r="C94" s="154"/>
      <c r="D94" s="154"/>
      <c r="E94" s="154"/>
      <c r="F94" s="154"/>
      <c r="G94" s="154"/>
      <c r="H94" s="154"/>
      <c r="I94" s="154">
        <v>37</v>
      </c>
      <c r="J94" s="154"/>
      <c r="K94" s="144">
        <v>1</v>
      </c>
      <c r="L94" s="237"/>
      <c r="M94" s="129"/>
      <c r="N94" s="238"/>
      <c r="O94" s="67">
        <f>IF(I94=0,"",I94/H93)</f>
        <v>1</v>
      </c>
      <c r="P94" s="68">
        <v>41</v>
      </c>
      <c r="Q94" s="245">
        <f t="shared" si="6"/>
        <v>0.97619047619047616</v>
      </c>
      <c r="R94" s="245">
        <f t="shared" si="7"/>
        <v>2.3809523809523836E-2</v>
      </c>
    </row>
    <row r="95" spans="1:20" ht="15.75" customHeight="1" x14ac:dyDescent="0.25">
      <c r="A95" s="58">
        <v>1802</v>
      </c>
      <c r="B95" s="154"/>
      <c r="C95" s="154"/>
      <c r="D95" s="154"/>
      <c r="E95" s="154"/>
      <c r="F95" s="154"/>
      <c r="G95" s="154"/>
      <c r="H95" s="154"/>
      <c r="I95" s="154"/>
      <c r="J95" s="154">
        <v>37</v>
      </c>
      <c r="K95" s="144">
        <v>28</v>
      </c>
      <c r="L95" s="237"/>
      <c r="M95" s="129"/>
      <c r="N95" s="238"/>
      <c r="O95" s="71">
        <f>IF(J95=0,"",J95/I94)</f>
        <v>1</v>
      </c>
      <c r="P95" s="68">
        <v>39</v>
      </c>
      <c r="Q95" s="71">
        <f t="shared" si="6"/>
        <v>0.95121951219512191</v>
      </c>
      <c r="R95" s="71">
        <f t="shared" si="7"/>
        <v>4.8780487804878092E-2</v>
      </c>
    </row>
    <row r="96" spans="1:20" ht="15.75" customHeight="1" x14ac:dyDescent="0.25">
      <c r="A96" s="58">
        <v>1901</v>
      </c>
      <c r="B96" s="154"/>
      <c r="C96" s="154"/>
      <c r="D96" s="154"/>
      <c r="E96" s="154"/>
      <c r="F96" s="154"/>
      <c r="G96" s="154"/>
      <c r="H96" s="154"/>
      <c r="I96" s="154"/>
      <c r="J96" s="154">
        <v>10</v>
      </c>
      <c r="K96" s="144">
        <v>8</v>
      </c>
      <c r="L96" s="237"/>
      <c r="M96" s="129"/>
      <c r="N96" s="239"/>
      <c r="O96" s="105"/>
      <c r="P96" s="68">
        <v>11</v>
      </c>
      <c r="Q96" s="105"/>
      <c r="R96" s="253"/>
    </row>
    <row r="97" spans="1:20" ht="15.75" customHeight="1" x14ac:dyDescent="0.25">
      <c r="A97" s="58">
        <v>1902</v>
      </c>
      <c r="B97" s="154"/>
      <c r="C97" s="154"/>
      <c r="D97" s="154"/>
      <c r="E97" s="154"/>
      <c r="F97" s="154"/>
      <c r="G97" s="154"/>
      <c r="H97" s="154"/>
      <c r="I97" s="154"/>
      <c r="J97" s="154">
        <v>3</v>
      </c>
      <c r="K97" s="144">
        <v>1</v>
      </c>
      <c r="L97" s="237"/>
      <c r="M97" s="129"/>
      <c r="N97" s="239"/>
      <c r="O97" s="247"/>
      <c r="P97" s="109">
        <v>3</v>
      </c>
      <c r="Q97" s="248"/>
      <c r="R97" s="247"/>
    </row>
    <row r="98" spans="1:20" ht="15.75" customHeight="1" x14ac:dyDescent="0.25">
      <c r="A98" s="58">
        <v>2001</v>
      </c>
      <c r="B98" s="154"/>
      <c r="C98" s="154"/>
      <c r="D98" s="154"/>
      <c r="E98" s="154"/>
      <c r="F98" s="154"/>
      <c r="G98" s="154"/>
      <c r="H98" s="154"/>
      <c r="I98" s="154"/>
      <c r="J98" s="154">
        <v>1</v>
      </c>
      <c r="K98" s="144"/>
      <c r="L98" s="237"/>
      <c r="M98" s="129"/>
      <c r="N98" s="239"/>
      <c r="O98" s="247"/>
      <c r="P98" s="109">
        <v>1</v>
      </c>
      <c r="Q98" s="248"/>
      <c r="R98" s="247"/>
    </row>
    <row r="99" spans="1:20" ht="15.75" customHeight="1" x14ac:dyDescent="0.25">
      <c r="A99" s="58">
        <v>2002</v>
      </c>
      <c r="B99" s="154"/>
      <c r="C99" s="154"/>
      <c r="D99" s="154"/>
      <c r="E99" s="154"/>
      <c r="F99" s="154"/>
      <c r="G99" s="154"/>
      <c r="H99" s="154"/>
      <c r="I99" s="154"/>
      <c r="J99" s="154">
        <v>1</v>
      </c>
      <c r="K99" s="144">
        <v>1</v>
      </c>
      <c r="L99" s="237"/>
      <c r="M99" s="129"/>
      <c r="N99" s="239"/>
      <c r="O99" s="247"/>
      <c r="P99" s="109">
        <v>1</v>
      </c>
      <c r="Q99" s="248"/>
      <c r="R99" s="247"/>
    </row>
    <row r="100" spans="1:20" ht="15.75" customHeight="1" x14ac:dyDescent="0.25">
      <c r="A100" s="58">
        <v>2101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44"/>
      <c r="L100" s="237"/>
      <c r="M100" s="129"/>
      <c r="N100" s="239"/>
      <c r="O100" s="129"/>
      <c r="P100" s="239"/>
      <c r="Q100" s="124"/>
      <c r="R100" s="247"/>
    </row>
    <row r="101" spans="1:20" ht="15.75" customHeight="1" x14ac:dyDescent="0.25">
      <c r="A101" s="58">
        <v>2102</v>
      </c>
      <c r="B101" s="154"/>
      <c r="C101" s="154"/>
      <c r="D101" s="154"/>
      <c r="E101" s="154"/>
      <c r="F101" s="154"/>
      <c r="G101" s="154"/>
      <c r="H101" s="154"/>
      <c r="I101" s="154"/>
      <c r="J101" s="154"/>
      <c r="K101" s="144"/>
      <c r="L101" s="237"/>
      <c r="M101" s="129"/>
      <c r="N101" s="239"/>
      <c r="O101" s="197" t="s">
        <v>83</v>
      </c>
      <c r="P101" s="82">
        <v>24</v>
      </c>
      <c r="Q101" s="83">
        <f>K104</f>
        <v>39</v>
      </c>
      <c r="R101" s="199" t="s">
        <v>11</v>
      </c>
    </row>
    <row r="102" spans="1:20" ht="15.75" customHeight="1" x14ac:dyDescent="0.25">
      <c r="A102" s="58">
        <v>2201</v>
      </c>
      <c r="B102" s="154"/>
      <c r="C102" s="154"/>
      <c r="D102" s="154"/>
      <c r="E102" s="154"/>
      <c r="F102" s="154"/>
      <c r="G102" s="154"/>
      <c r="H102" s="154"/>
      <c r="I102" s="154"/>
      <c r="J102" s="154"/>
      <c r="K102" s="144"/>
      <c r="L102" s="237"/>
      <c r="M102" s="129"/>
      <c r="N102" s="239"/>
      <c r="O102" s="198" t="s">
        <v>85</v>
      </c>
      <c r="P102" s="86">
        <f>P101/B87</f>
        <v>0.32876712328767121</v>
      </c>
      <c r="Q102" s="87">
        <f>Q101/B87</f>
        <v>0.53424657534246578</v>
      </c>
      <c r="R102" s="200" t="s">
        <v>86</v>
      </c>
    </row>
    <row r="103" spans="1:20" ht="18" customHeight="1" x14ac:dyDescent="0.25">
      <c r="A103" s="58">
        <v>2202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44"/>
      <c r="L103" s="240"/>
      <c r="M103" s="241"/>
      <c r="N103" s="242"/>
      <c r="O103" s="90"/>
      <c r="P103" s="91"/>
      <c r="Q103" s="91"/>
      <c r="R103" s="113"/>
    </row>
    <row r="104" spans="1:20" ht="18" customHeight="1" x14ac:dyDescent="0.25">
      <c r="A104" s="28"/>
      <c r="B104" s="297" t="s">
        <v>111</v>
      </c>
      <c r="C104" s="297"/>
      <c r="D104" s="297"/>
      <c r="E104" s="297"/>
      <c r="F104" s="297"/>
      <c r="G104" s="297"/>
      <c r="H104" s="297"/>
      <c r="I104" s="297"/>
      <c r="J104" s="297"/>
      <c r="K104" s="93">
        <f>SUM(K87:K100)</f>
        <v>39</v>
      </c>
      <c r="L104" s="94">
        <f>IF(K95=0,"",K95/B87)</f>
        <v>0.38356164383561642</v>
      </c>
      <c r="M104" s="94">
        <f>IF(K104=0,"",K104/B87)</f>
        <v>0.53424657534246578</v>
      </c>
      <c r="N104" s="94">
        <f>IF(K95=0,"",M104-L104)</f>
        <v>0.15068493150684936</v>
      </c>
      <c r="O104" s="3"/>
      <c r="P104" s="29"/>
      <c r="Q104" s="22"/>
      <c r="R104" s="3"/>
    </row>
    <row r="105" spans="1:20" ht="12.75" customHeight="1" x14ac:dyDescent="0.2"/>
    <row r="106" spans="1:20" ht="12.75" customHeight="1" x14ac:dyDescent="0.2">
      <c r="L106" s="3"/>
      <c r="M106" s="3"/>
      <c r="O106" s="3"/>
    </row>
    <row r="107" spans="1:20" ht="26.25" x14ac:dyDescent="0.4">
      <c r="A107" s="231"/>
      <c r="B107" s="298" t="s">
        <v>99</v>
      </c>
      <c r="C107" s="299"/>
      <c r="D107" s="299"/>
      <c r="E107" s="299"/>
      <c r="F107" s="299"/>
      <c r="G107" s="299"/>
      <c r="H107" s="299"/>
      <c r="I107" s="299"/>
      <c r="J107" s="299"/>
      <c r="K107" s="256" t="s">
        <v>94</v>
      </c>
      <c r="L107" s="57"/>
      <c r="M107" s="57"/>
      <c r="N107" s="29"/>
      <c r="O107" s="3"/>
      <c r="P107" s="29"/>
      <c r="Q107" s="29"/>
      <c r="R107" s="29"/>
    </row>
    <row r="108" spans="1:20" ht="20.25" x14ac:dyDescent="0.2">
      <c r="A108" s="319" t="s">
        <v>10</v>
      </c>
      <c r="B108" s="301" t="s">
        <v>100</v>
      </c>
      <c r="C108" s="302"/>
      <c r="D108" s="302"/>
      <c r="E108" s="302"/>
      <c r="F108" s="302"/>
      <c r="G108" s="302"/>
      <c r="H108" s="302"/>
      <c r="I108" s="302"/>
      <c r="J108" s="303"/>
      <c r="K108" s="338" t="s">
        <v>11</v>
      </c>
      <c r="L108" s="296" t="s">
        <v>3</v>
      </c>
      <c r="M108" s="296" t="s">
        <v>4</v>
      </c>
      <c r="N108" s="306" t="s">
        <v>5</v>
      </c>
      <c r="O108" s="296" t="s">
        <v>6</v>
      </c>
      <c r="P108" s="294" t="s">
        <v>7</v>
      </c>
      <c r="Q108" s="294" t="s">
        <v>8</v>
      </c>
      <c r="R108" s="296" t="s">
        <v>101</v>
      </c>
    </row>
    <row r="109" spans="1:20" ht="15.75" x14ac:dyDescent="0.25">
      <c r="A109" s="320"/>
      <c r="B109" s="58" t="s">
        <v>102</v>
      </c>
      <c r="C109" s="58" t="s">
        <v>103</v>
      </c>
      <c r="D109" s="58" t="s">
        <v>104</v>
      </c>
      <c r="E109" s="58" t="s">
        <v>105</v>
      </c>
      <c r="F109" s="58" t="s">
        <v>106</v>
      </c>
      <c r="G109" s="58" t="s">
        <v>107</v>
      </c>
      <c r="H109" s="58" t="s">
        <v>108</v>
      </c>
      <c r="I109" s="58" t="s">
        <v>109</v>
      </c>
      <c r="J109" s="58" t="s">
        <v>110</v>
      </c>
      <c r="K109" s="339"/>
      <c r="L109" s="295"/>
      <c r="M109" s="295"/>
      <c r="N109" s="295"/>
      <c r="O109" s="295"/>
      <c r="P109" s="295"/>
      <c r="Q109" s="295"/>
      <c r="R109" s="295"/>
    </row>
    <row r="110" spans="1:20" ht="15.75" customHeight="1" x14ac:dyDescent="0.25">
      <c r="A110" s="58">
        <v>1501</v>
      </c>
      <c r="B110" s="154">
        <v>39</v>
      </c>
      <c r="C110" s="154"/>
      <c r="D110" s="154"/>
      <c r="E110" s="154"/>
      <c r="F110" s="154"/>
      <c r="G110" s="154"/>
      <c r="H110" s="154"/>
      <c r="I110" s="154"/>
      <c r="J110" s="154"/>
      <c r="K110" s="144"/>
      <c r="L110" s="234"/>
      <c r="M110" s="235"/>
      <c r="N110" s="236"/>
      <c r="O110" s="243"/>
      <c r="P110" s="63">
        <f>B110</f>
        <v>39</v>
      </c>
      <c r="Q110" s="244"/>
      <c r="R110" s="243"/>
    </row>
    <row r="111" spans="1:20" ht="15.75" customHeight="1" x14ac:dyDescent="0.25">
      <c r="A111" s="58">
        <v>1502</v>
      </c>
      <c r="B111" s="154"/>
      <c r="C111" s="154">
        <v>22</v>
      </c>
      <c r="D111" s="154"/>
      <c r="E111" s="154"/>
      <c r="F111" s="154"/>
      <c r="G111" s="154"/>
      <c r="H111" s="154"/>
      <c r="I111" s="154"/>
      <c r="J111" s="154"/>
      <c r="K111" s="144"/>
      <c r="L111" s="237"/>
      <c r="M111" s="129"/>
      <c r="N111" s="238"/>
      <c r="O111" s="67">
        <f>IF(C111=0,"",C111/B110)</f>
        <v>0.5641025641025641</v>
      </c>
      <c r="P111" s="68">
        <v>23</v>
      </c>
      <c r="Q111" s="245">
        <f t="shared" ref="Q111:Q118" si="8">IF(P111=0,"",P111/P110)</f>
        <v>0.58974358974358976</v>
      </c>
      <c r="R111" s="245">
        <f t="shared" ref="R111:R118" si="9">IF(P111=0,"",100%-Q111)</f>
        <v>0.41025641025641024</v>
      </c>
    </row>
    <row r="112" spans="1:20" ht="15.75" customHeight="1" x14ac:dyDescent="0.25">
      <c r="A112" s="58">
        <v>1601</v>
      </c>
      <c r="B112" s="154"/>
      <c r="C112" s="154"/>
      <c r="D112" s="154">
        <v>20</v>
      </c>
      <c r="E112" s="154"/>
      <c r="F112" s="154"/>
      <c r="G112" s="154"/>
      <c r="H112" s="154"/>
      <c r="I112" s="154"/>
      <c r="J112" s="154"/>
      <c r="K112" s="144"/>
      <c r="L112" s="237"/>
      <c r="M112" s="129"/>
      <c r="N112" s="238"/>
      <c r="O112" s="67">
        <f>IF(D112=0,"",D112/C111)</f>
        <v>0.90909090909090906</v>
      </c>
      <c r="P112" s="68">
        <v>22</v>
      </c>
      <c r="Q112" s="245">
        <f t="shared" si="8"/>
        <v>0.95652173913043481</v>
      </c>
      <c r="R112" s="245">
        <f t="shared" si="9"/>
        <v>4.3478260869565188E-2</v>
      </c>
      <c r="T112" s="8">
        <f>P112/P110</f>
        <v>0.5641025641025641</v>
      </c>
    </row>
    <row r="113" spans="1:18" ht="15.75" customHeight="1" x14ac:dyDescent="0.25">
      <c r="A113" s="58">
        <v>1602</v>
      </c>
      <c r="B113" s="154"/>
      <c r="C113" s="154"/>
      <c r="D113" s="154"/>
      <c r="E113" s="154">
        <v>18</v>
      </c>
      <c r="F113" s="154"/>
      <c r="G113" s="154"/>
      <c r="H113" s="154"/>
      <c r="I113" s="154"/>
      <c r="J113" s="154"/>
      <c r="K113" s="144"/>
      <c r="L113" s="237"/>
      <c r="M113" s="129"/>
      <c r="N113" s="238"/>
      <c r="O113" s="67">
        <f>IF(E113=0,"",E113/D112)</f>
        <v>0.9</v>
      </c>
      <c r="P113" s="68">
        <v>19</v>
      </c>
      <c r="Q113" s="245">
        <f t="shared" si="8"/>
        <v>0.86363636363636365</v>
      </c>
      <c r="R113" s="245">
        <f t="shared" si="9"/>
        <v>0.13636363636363635</v>
      </c>
    </row>
    <row r="114" spans="1:18" ht="15.75" customHeight="1" x14ac:dyDescent="0.25">
      <c r="A114" s="58">
        <v>1701</v>
      </c>
      <c r="B114" s="154"/>
      <c r="C114" s="154"/>
      <c r="D114" s="154"/>
      <c r="E114" s="154"/>
      <c r="F114" s="154">
        <v>15</v>
      </c>
      <c r="G114" s="154"/>
      <c r="H114" s="154"/>
      <c r="I114" s="154"/>
      <c r="J114" s="154"/>
      <c r="K114" s="144"/>
      <c r="L114" s="237"/>
      <c r="M114" s="129"/>
      <c r="N114" s="238"/>
      <c r="O114" s="67">
        <f>IF(F114=0,"",F114/E113)</f>
        <v>0.83333333333333337</v>
      </c>
      <c r="P114" s="68">
        <v>19</v>
      </c>
      <c r="Q114" s="245">
        <f t="shared" si="8"/>
        <v>1</v>
      </c>
      <c r="R114" s="245">
        <f t="shared" si="9"/>
        <v>0</v>
      </c>
    </row>
    <row r="115" spans="1:18" ht="15.75" customHeight="1" x14ac:dyDescent="0.25">
      <c r="A115" s="58">
        <v>1702</v>
      </c>
      <c r="B115" s="154"/>
      <c r="C115" s="154"/>
      <c r="D115" s="154"/>
      <c r="E115" s="154"/>
      <c r="F115" s="154"/>
      <c r="G115" s="154">
        <v>15</v>
      </c>
      <c r="H115" s="154"/>
      <c r="I115" s="154"/>
      <c r="J115" s="154"/>
      <c r="K115" s="144"/>
      <c r="L115" s="237"/>
      <c r="M115" s="129"/>
      <c r="N115" s="238"/>
      <c r="O115" s="67">
        <f>IF(G115=0,"",G115/F114)</f>
        <v>1</v>
      </c>
      <c r="P115" s="68">
        <v>18</v>
      </c>
      <c r="Q115" s="245">
        <f t="shared" si="8"/>
        <v>0.94736842105263153</v>
      </c>
      <c r="R115" s="245">
        <f t="shared" si="9"/>
        <v>5.2631578947368474E-2</v>
      </c>
    </row>
    <row r="116" spans="1:18" ht="15.75" customHeight="1" x14ac:dyDescent="0.25">
      <c r="A116" s="58">
        <v>1801</v>
      </c>
      <c r="B116" s="154"/>
      <c r="C116" s="154"/>
      <c r="D116" s="154"/>
      <c r="E116" s="154"/>
      <c r="F116" s="154"/>
      <c r="G116" s="154"/>
      <c r="H116" s="154">
        <v>15</v>
      </c>
      <c r="I116" s="154"/>
      <c r="J116" s="154"/>
      <c r="K116" s="144"/>
      <c r="L116" s="237"/>
      <c r="M116" s="129"/>
      <c r="N116" s="238"/>
      <c r="O116" s="67">
        <f>IF(H116=0,"",H116/G115)</f>
        <v>1</v>
      </c>
      <c r="P116" s="68">
        <v>18</v>
      </c>
      <c r="Q116" s="245">
        <f t="shared" si="8"/>
        <v>1</v>
      </c>
      <c r="R116" s="245">
        <f t="shared" si="9"/>
        <v>0</v>
      </c>
    </row>
    <row r="117" spans="1:18" ht="15.75" customHeight="1" x14ac:dyDescent="0.25">
      <c r="A117" s="58">
        <v>1802</v>
      </c>
      <c r="B117" s="154"/>
      <c r="C117" s="154"/>
      <c r="D117" s="154"/>
      <c r="E117" s="154"/>
      <c r="F117" s="154"/>
      <c r="G117" s="154"/>
      <c r="H117" s="154"/>
      <c r="I117" s="154">
        <v>15</v>
      </c>
      <c r="J117" s="154"/>
      <c r="K117" s="144"/>
      <c r="L117" s="237"/>
      <c r="M117" s="129"/>
      <c r="N117" s="238"/>
      <c r="O117" s="67">
        <f>IF(I117=0,"",I117/H116)</f>
        <v>1</v>
      </c>
      <c r="P117" s="68">
        <v>18</v>
      </c>
      <c r="Q117" s="245">
        <f t="shared" si="8"/>
        <v>1</v>
      </c>
      <c r="R117" s="245">
        <f t="shared" si="9"/>
        <v>0</v>
      </c>
    </row>
    <row r="118" spans="1:18" ht="15.75" customHeight="1" x14ac:dyDescent="0.25">
      <c r="A118" s="58">
        <v>1901</v>
      </c>
      <c r="B118" s="154"/>
      <c r="C118" s="154"/>
      <c r="D118" s="154"/>
      <c r="E118" s="154"/>
      <c r="F118" s="154"/>
      <c r="G118" s="154"/>
      <c r="H118" s="154"/>
      <c r="I118" s="154"/>
      <c r="J118" s="154">
        <v>15</v>
      </c>
      <c r="K118" s="144">
        <v>9</v>
      </c>
      <c r="L118" s="237"/>
      <c r="M118" s="129"/>
      <c r="N118" s="238"/>
      <c r="O118" s="71">
        <f>IF(J118=0,"",J118/I117)</f>
        <v>1</v>
      </c>
      <c r="P118" s="68">
        <v>18</v>
      </c>
      <c r="Q118" s="71">
        <f t="shared" si="8"/>
        <v>1</v>
      </c>
      <c r="R118" s="71">
        <f t="shared" si="9"/>
        <v>0</v>
      </c>
    </row>
    <row r="119" spans="1:18" ht="15.75" customHeight="1" x14ac:dyDescent="0.25">
      <c r="A119" s="58">
        <v>1902</v>
      </c>
      <c r="B119" s="154"/>
      <c r="C119" s="154"/>
      <c r="D119" s="154"/>
      <c r="E119" s="154"/>
      <c r="F119" s="154"/>
      <c r="G119" s="154"/>
      <c r="H119" s="154"/>
      <c r="I119" s="154"/>
      <c r="J119" s="154">
        <v>8</v>
      </c>
      <c r="K119" s="144">
        <v>6</v>
      </c>
      <c r="L119" s="237"/>
      <c r="M119" s="129"/>
      <c r="N119" s="239"/>
      <c r="O119" s="105"/>
      <c r="P119" s="68">
        <v>8</v>
      </c>
      <c r="Q119" s="105"/>
      <c r="R119" s="253"/>
    </row>
    <row r="120" spans="1:18" ht="15.75" customHeight="1" x14ac:dyDescent="0.25">
      <c r="A120" s="58">
        <v>2001</v>
      </c>
      <c r="B120" s="154"/>
      <c r="C120" s="154"/>
      <c r="D120" s="154"/>
      <c r="E120" s="154"/>
      <c r="F120" s="154"/>
      <c r="G120" s="154"/>
      <c r="H120" s="154"/>
      <c r="I120" s="154"/>
      <c r="J120" s="154">
        <v>1</v>
      </c>
      <c r="K120" s="144"/>
      <c r="L120" s="237"/>
      <c r="M120" s="129"/>
      <c r="N120" s="239"/>
      <c r="O120" s="247"/>
      <c r="P120" s="109">
        <v>3</v>
      </c>
      <c r="Q120" s="248"/>
      <c r="R120" s="247"/>
    </row>
    <row r="121" spans="1:18" ht="15.75" customHeight="1" x14ac:dyDescent="0.25">
      <c r="A121" s="58">
        <v>2002</v>
      </c>
      <c r="B121" s="154"/>
      <c r="C121" s="154"/>
      <c r="D121" s="154"/>
      <c r="E121" s="154"/>
      <c r="F121" s="154"/>
      <c r="G121" s="154"/>
      <c r="H121" s="154"/>
      <c r="I121" s="154"/>
      <c r="J121" s="154">
        <v>1</v>
      </c>
      <c r="K121" s="144">
        <v>1</v>
      </c>
      <c r="L121" s="237"/>
      <c r="M121" s="129"/>
      <c r="N121" s="239"/>
      <c r="O121" s="247"/>
      <c r="P121" s="109">
        <v>3</v>
      </c>
      <c r="Q121" s="248"/>
      <c r="R121" s="247"/>
    </row>
    <row r="122" spans="1:18" ht="15.75" customHeight="1" x14ac:dyDescent="0.25">
      <c r="A122" s="58">
        <v>2101</v>
      </c>
      <c r="B122" s="154"/>
      <c r="C122" s="154"/>
      <c r="D122" s="154"/>
      <c r="E122" s="154"/>
      <c r="F122" s="154"/>
      <c r="G122" s="154"/>
      <c r="H122" s="154"/>
      <c r="I122" s="154"/>
      <c r="J122" s="154">
        <v>2</v>
      </c>
      <c r="K122" s="144">
        <v>2</v>
      </c>
      <c r="L122" s="237"/>
      <c r="M122" s="129"/>
      <c r="N122" s="239"/>
      <c r="O122" s="247"/>
      <c r="P122" s="109">
        <v>2</v>
      </c>
      <c r="Q122" s="248"/>
      <c r="R122" s="247"/>
    </row>
    <row r="123" spans="1:18" ht="15.75" customHeight="1" x14ac:dyDescent="0.25">
      <c r="A123" s="58">
        <v>2102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44"/>
      <c r="L123" s="237"/>
      <c r="M123" s="129"/>
      <c r="N123" s="239"/>
      <c r="O123" s="129"/>
      <c r="P123" s="239"/>
      <c r="Q123" s="124"/>
      <c r="R123" s="247"/>
    </row>
    <row r="124" spans="1:18" ht="15.75" customHeight="1" x14ac:dyDescent="0.25">
      <c r="A124" s="58">
        <v>2201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44"/>
      <c r="L124" s="237"/>
      <c r="M124" s="129"/>
      <c r="N124" s="239"/>
      <c r="O124" s="197" t="s">
        <v>83</v>
      </c>
      <c r="P124" s="82">
        <v>9</v>
      </c>
      <c r="Q124" s="83">
        <f>K127</f>
        <v>18</v>
      </c>
      <c r="R124" s="199" t="s">
        <v>11</v>
      </c>
    </row>
    <row r="125" spans="1:18" ht="15.75" customHeight="1" x14ac:dyDescent="0.25">
      <c r="A125" s="58">
        <v>2202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44"/>
      <c r="L125" s="237"/>
      <c r="M125" s="129"/>
      <c r="N125" s="239"/>
      <c r="O125" s="198" t="s">
        <v>85</v>
      </c>
      <c r="P125" s="86">
        <f>P124/B110</f>
        <v>0.23076923076923078</v>
      </c>
      <c r="Q125" s="87">
        <f>P124/Q124</f>
        <v>0.5</v>
      </c>
      <c r="R125" s="200" t="s">
        <v>86</v>
      </c>
    </row>
    <row r="126" spans="1:18" ht="15.75" customHeight="1" x14ac:dyDescent="0.25">
      <c r="A126" s="58">
        <v>2301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44"/>
      <c r="L126" s="240"/>
      <c r="M126" s="241"/>
      <c r="N126" s="242"/>
      <c r="O126" s="90"/>
      <c r="P126" s="91"/>
      <c r="Q126" s="91"/>
      <c r="R126" s="113"/>
    </row>
    <row r="127" spans="1:18" ht="18" customHeight="1" x14ac:dyDescent="0.25">
      <c r="A127" s="28"/>
      <c r="B127" s="297" t="s">
        <v>111</v>
      </c>
      <c r="C127" s="297"/>
      <c r="D127" s="297"/>
      <c r="E127" s="297"/>
      <c r="F127" s="297"/>
      <c r="G127" s="297"/>
      <c r="H127" s="297"/>
      <c r="I127" s="297"/>
      <c r="J127" s="297"/>
      <c r="K127" s="93">
        <f>SUM(K110:K123)</f>
        <v>18</v>
      </c>
      <c r="L127" s="94">
        <f>IF(K118=0,"",K118/B110)</f>
        <v>0.23076923076923078</v>
      </c>
      <c r="M127" s="94">
        <f>IF(K127=0,"",K127/B110)</f>
        <v>0.46153846153846156</v>
      </c>
      <c r="N127" s="94">
        <f>IF(K118=0,"",M127-L127)</f>
        <v>0.23076923076923078</v>
      </c>
      <c r="O127" s="3"/>
      <c r="P127" s="29"/>
      <c r="Q127" s="22"/>
      <c r="R127" s="3"/>
    </row>
    <row r="128" spans="1:18" ht="12.75" customHeight="1" x14ac:dyDescent="0.2"/>
    <row r="129" spans="1:20" ht="12.75" customHeight="1" x14ac:dyDescent="0.2">
      <c r="L129" s="3"/>
      <c r="M129" s="3"/>
      <c r="O129" s="3"/>
    </row>
    <row r="130" spans="1:20" ht="26.25" x14ac:dyDescent="0.4">
      <c r="A130" s="231"/>
      <c r="B130" s="298" t="s">
        <v>99</v>
      </c>
      <c r="C130" s="299"/>
      <c r="D130" s="299"/>
      <c r="E130" s="299"/>
      <c r="F130" s="299"/>
      <c r="G130" s="299"/>
      <c r="H130" s="299"/>
      <c r="I130" s="299"/>
      <c r="J130" s="299"/>
      <c r="K130" s="256" t="s">
        <v>97</v>
      </c>
      <c r="L130" s="57"/>
      <c r="M130" s="57"/>
      <c r="N130" s="29"/>
      <c r="O130" s="3"/>
      <c r="P130" s="29"/>
      <c r="Q130" s="29"/>
      <c r="R130" s="29"/>
    </row>
    <row r="131" spans="1:20" ht="20.25" x14ac:dyDescent="0.2">
      <c r="A131" s="319" t="s">
        <v>10</v>
      </c>
      <c r="B131" s="301" t="s">
        <v>100</v>
      </c>
      <c r="C131" s="302"/>
      <c r="D131" s="302"/>
      <c r="E131" s="302"/>
      <c r="F131" s="302"/>
      <c r="G131" s="302"/>
      <c r="H131" s="302"/>
      <c r="I131" s="302"/>
      <c r="J131" s="303"/>
      <c r="K131" s="338" t="s">
        <v>11</v>
      </c>
      <c r="L131" s="296" t="s">
        <v>3</v>
      </c>
      <c r="M131" s="296" t="s">
        <v>4</v>
      </c>
      <c r="N131" s="306" t="s">
        <v>5</v>
      </c>
      <c r="O131" s="296" t="s">
        <v>6</v>
      </c>
      <c r="P131" s="294" t="s">
        <v>7</v>
      </c>
      <c r="Q131" s="294" t="s">
        <v>8</v>
      </c>
      <c r="R131" s="296" t="s">
        <v>101</v>
      </c>
    </row>
    <row r="132" spans="1:20" ht="15.75" x14ac:dyDescent="0.25">
      <c r="A132" s="320"/>
      <c r="B132" s="58" t="s">
        <v>102</v>
      </c>
      <c r="C132" s="58" t="s">
        <v>103</v>
      </c>
      <c r="D132" s="58" t="s">
        <v>104</v>
      </c>
      <c r="E132" s="58" t="s">
        <v>105</v>
      </c>
      <c r="F132" s="58" t="s">
        <v>106</v>
      </c>
      <c r="G132" s="58" t="s">
        <v>107</v>
      </c>
      <c r="H132" s="58" t="s">
        <v>108</v>
      </c>
      <c r="I132" s="58" t="s">
        <v>109</v>
      </c>
      <c r="J132" s="58" t="s">
        <v>110</v>
      </c>
      <c r="K132" s="339"/>
      <c r="L132" s="295"/>
      <c r="M132" s="295"/>
      <c r="N132" s="295"/>
      <c r="O132" s="295"/>
      <c r="P132" s="295"/>
      <c r="Q132" s="295"/>
      <c r="R132" s="295"/>
    </row>
    <row r="133" spans="1:20" ht="15.75" customHeight="1" x14ac:dyDescent="0.25">
      <c r="A133" s="58">
        <v>1502</v>
      </c>
      <c r="B133" s="154">
        <v>63</v>
      </c>
      <c r="C133" s="154"/>
      <c r="D133" s="154"/>
      <c r="E133" s="154"/>
      <c r="F133" s="154"/>
      <c r="G133" s="154"/>
      <c r="H133" s="154"/>
      <c r="I133" s="154"/>
      <c r="J133" s="154"/>
      <c r="K133" s="144"/>
      <c r="L133" s="234"/>
      <c r="M133" s="235"/>
      <c r="N133" s="236"/>
      <c r="O133" s="243"/>
      <c r="P133" s="63">
        <f>B133</f>
        <v>63</v>
      </c>
      <c r="Q133" s="244"/>
      <c r="R133" s="243"/>
    </row>
    <row r="134" spans="1:20" ht="15.75" customHeight="1" x14ac:dyDescent="0.25">
      <c r="A134" s="58">
        <v>1601</v>
      </c>
      <c r="B134" s="154"/>
      <c r="C134" s="154">
        <v>42</v>
      </c>
      <c r="D134" s="154"/>
      <c r="E134" s="154"/>
      <c r="F134" s="154"/>
      <c r="G134" s="154"/>
      <c r="H134" s="154"/>
      <c r="I134" s="154"/>
      <c r="J134" s="154"/>
      <c r="K134" s="144"/>
      <c r="L134" s="237"/>
      <c r="M134" s="129"/>
      <c r="N134" s="238"/>
      <c r="O134" s="67">
        <f>IF(C134=0,"",C134/B133)</f>
        <v>0.66666666666666663</v>
      </c>
      <c r="P134" s="68">
        <v>42</v>
      </c>
      <c r="Q134" s="245">
        <f t="shared" ref="Q134:Q141" si="10">IF(P134=0,"",P134/P133)</f>
        <v>0.66666666666666663</v>
      </c>
      <c r="R134" s="245">
        <f t="shared" ref="R134:R141" si="11">IF(P134=0,"",100%-Q134)</f>
        <v>0.33333333333333337</v>
      </c>
    </row>
    <row r="135" spans="1:20" ht="15.75" customHeight="1" x14ac:dyDescent="0.25">
      <c r="A135" s="58">
        <v>1602</v>
      </c>
      <c r="B135" s="154"/>
      <c r="C135" s="154"/>
      <c r="D135" s="154">
        <v>38</v>
      </c>
      <c r="E135" s="154"/>
      <c r="F135" s="154"/>
      <c r="G135" s="154"/>
      <c r="H135" s="154"/>
      <c r="I135" s="154"/>
      <c r="J135" s="154"/>
      <c r="K135" s="144"/>
      <c r="L135" s="237"/>
      <c r="M135" s="129"/>
      <c r="N135" s="238"/>
      <c r="O135" s="67">
        <f>IF(D135=0,"",D135/C134)</f>
        <v>0.90476190476190477</v>
      </c>
      <c r="P135" s="68">
        <v>41</v>
      </c>
      <c r="Q135" s="245">
        <f t="shared" si="10"/>
        <v>0.97619047619047616</v>
      </c>
      <c r="R135" s="245">
        <f t="shared" si="11"/>
        <v>2.3809523809523836E-2</v>
      </c>
      <c r="T135" s="8">
        <f>P135/P133</f>
        <v>0.65079365079365081</v>
      </c>
    </row>
    <row r="136" spans="1:20" ht="15.75" customHeight="1" x14ac:dyDescent="0.25">
      <c r="A136" s="58">
        <v>1701</v>
      </c>
      <c r="B136" s="154"/>
      <c r="C136" s="154"/>
      <c r="D136" s="154"/>
      <c r="E136" s="154">
        <v>25</v>
      </c>
      <c r="F136" s="154"/>
      <c r="G136" s="154"/>
      <c r="H136" s="154"/>
      <c r="I136" s="154"/>
      <c r="J136" s="154"/>
      <c r="K136" s="144"/>
      <c r="L136" s="237"/>
      <c r="M136" s="129"/>
      <c r="N136" s="238"/>
      <c r="O136" s="67">
        <f>IF(E136=0,"",E136/D135)</f>
        <v>0.65789473684210531</v>
      </c>
      <c r="P136" s="68">
        <v>36</v>
      </c>
      <c r="Q136" s="245">
        <f t="shared" si="10"/>
        <v>0.87804878048780488</v>
      </c>
      <c r="R136" s="245">
        <f t="shared" si="11"/>
        <v>0.12195121951219512</v>
      </c>
    </row>
    <row r="137" spans="1:20" ht="15.75" customHeight="1" x14ac:dyDescent="0.25">
      <c r="A137" s="58">
        <v>1702</v>
      </c>
      <c r="B137" s="154"/>
      <c r="C137" s="154"/>
      <c r="D137" s="154"/>
      <c r="E137" s="154"/>
      <c r="F137" s="154">
        <v>25</v>
      </c>
      <c r="G137" s="154"/>
      <c r="H137" s="154"/>
      <c r="I137" s="154"/>
      <c r="J137" s="154"/>
      <c r="K137" s="144"/>
      <c r="L137" s="237"/>
      <c r="M137" s="129"/>
      <c r="N137" s="238"/>
      <c r="O137" s="67">
        <f>IF(F137=0,"",F137/E136)</f>
        <v>1</v>
      </c>
      <c r="P137" s="68">
        <v>36</v>
      </c>
      <c r="Q137" s="245">
        <f t="shared" si="10"/>
        <v>1</v>
      </c>
      <c r="R137" s="245">
        <f t="shared" si="11"/>
        <v>0</v>
      </c>
    </row>
    <row r="138" spans="1:20" ht="15.75" customHeight="1" x14ac:dyDescent="0.25">
      <c r="A138" s="58">
        <v>1801</v>
      </c>
      <c r="B138" s="154"/>
      <c r="C138" s="154"/>
      <c r="D138" s="154"/>
      <c r="E138" s="154"/>
      <c r="F138" s="154"/>
      <c r="G138" s="154">
        <v>23</v>
      </c>
      <c r="H138" s="154"/>
      <c r="I138" s="154"/>
      <c r="J138" s="154"/>
      <c r="K138" s="144"/>
      <c r="L138" s="237"/>
      <c r="M138" s="129"/>
      <c r="N138" s="238"/>
      <c r="O138" s="67">
        <f>IF(G138=0,"",G138/F137)</f>
        <v>0.92</v>
      </c>
      <c r="P138" s="68">
        <v>32</v>
      </c>
      <c r="Q138" s="245">
        <f t="shared" si="10"/>
        <v>0.88888888888888884</v>
      </c>
      <c r="R138" s="245">
        <f t="shared" si="11"/>
        <v>0.11111111111111116</v>
      </c>
    </row>
    <row r="139" spans="1:20" ht="15.75" customHeight="1" x14ac:dyDescent="0.25">
      <c r="A139" s="58">
        <v>1802</v>
      </c>
      <c r="B139" s="154"/>
      <c r="C139" s="154"/>
      <c r="D139" s="154"/>
      <c r="E139" s="154"/>
      <c r="F139" s="154"/>
      <c r="G139" s="154"/>
      <c r="H139" s="154">
        <v>23</v>
      </c>
      <c r="I139" s="154"/>
      <c r="J139" s="154"/>
      <c r="K139" s="144"/>
      <c r="L139" s="237"/>
      <c r="M139" s="129"/>
      <c r="N139" s="238"/>
      <c r="O139" s="67">
        <f>IF(H139=0,"",H139/G138)</f>
        <v>1</v>
      </c>
      <c r="P139" s="68">
        <v>31</v>
      </c>
      <c r="Q139" s="245">
        <f t="shared" si="10"/>
        <v>0.96875</v>
      </c>
      <c r="R139" s="245">
        <f t="shared" si="11"/>
        <v>3.125E-2</v>
      </c>
    </row>
    <row r="140" spans="1:20" ht="15.75" customHeight="1" x14ac:dyDescent="0.25">
      <c r="A140" s="58">
        <v>1901</v>
      </c>
      <c r="B140" s="154"/>
      <c r="C140" s="154"/>
      <c r="D140" s="154"/>
      <c r="E140" s="154"/>
      <c r="F140" s="154"/>
      <c r="G140" s="154"/>
      <c r="H140" s="154"/>
      <c r="I140" s="154">
        <v>23</v>
      </c>
      <c r="J140" s="154"/>
      <c r="K140" s="144"/>
      <c r="L140" s="237"/>
      <c r="M140" s="129"/>
      <c r="N140" s="238"/>
      <c r="O140" s="67">
        <f>IF(I140=0,"",I140/H139)</f>
        <v>1</v>
      </c>
      <c r="P140" s="68">
        <v>29</v>
      </c>
      <c r="Q140" s="245">
        <f t="shared" si="10"/>
        <v>0.93548387096774188</v>
      </c>
      <c r="R140" s="245">
        <f t="shared" si="11"/>
        <v>6.4516129032258118E-2</v>
      </c>
    </row>
    <row r="141" spans="1:20" ht="15.75" customHeight="1" x14ac:dyDescent="0.25">
      <c r="A141" s="58">
        <v>1902</v>
      </c>
      <c r="B141" s="154"/>
      <c r="C141" s="154"/>
      <c r="D141" s="154"/>
      <c r="E141" s="154"/>
      <c r="F141" s="154"/>
      <c r="G141" s="154"/>
      <c r="H141" s="154"/>
      <c r="I141" s="154"/>
      <c r="J141" s="154">
        <v>23</v>
      </c>
      <c r="K141" s="144">
        <v>19</v>
      </c>
      <c r="L141" s="237"/>
      <c r="M141" s="129"/>
      <c r="N141" s="238"/>
      <c r="O141" s="71">
        <f>IF(J141=0,"",J141/I140)</f>
        <v>1</v>
      </c>
      <c r="P141" s="68">
        <v>29</v>
      </c>
      <c r="Q141" s="71">
        <f t="shared" si="10"/>
        <v>1</v>
      </c>
      <c r="R141" s="71">
        <f t="shared" si="11"/>
        <v>0</v>
      </c>
    </row>
    <row r="142" spans="1:20" ht="15.75" customHeight="1" x14ac:dyDescent="0.25">
      <c r="A142" s="58">
        <v>2001</v>
      </c>
      <c r="B142" s="154"/>
      <c r="C142" s="154"/>
      <c r="D142" s="154"/>
      <c r="E142" s="154"/>
      <c r="F142" s="154"/>
      <c r="G142" s="154"/>
      <c r="H142" s="154"/>
      <c r="I142" s="154"/>
      <c r="J142" s="154">
        <v>4</v>
      </c>
      <c r="K142" s="144"/>
      <c r="L142" s="237"/>
      <c r="M142" s="129"/>
      <c r="N142" s="239"/>
      <c r="O142" s="105"/>
      <c r="P142" s="68">
        <v>7</v>
      </c>
      <c r="Q142" s="105"/>
      <c r="R142" s="253"/>
    </row>
    <row r="143" spans="1:20" ht="15.75" customHeight="1" x14ac:dyDescent="0.25">
      <c r="A143" s="58">
        <v>2002</v>
      </c>
      <c r="B143" s="154"/>
      <c r="C143" s="154"/>
      <c r="D143" s="154"/>
      <c r="E143" s="154"/>
      <c r="F143" s="154"/>
      <c r="G143" s="154"/>
      <c r="H143" s="154"/>
      <c r="I143" s="154"/>
      <c r="J143" s="154">
        <v>4</v>
      </c>
      <c r="K143" s="144">
        <v>1</v>
      </c>
      <c r="L143" s="237"/>
      <c r="M143" s="129"/>
      <c r="N143" s="239"/>
      <c r="O143" s="247"/>
      <c r="P143" s="109">
        <v>7</v>
      </c>
      <c r="Q143" s="248"/>
      <c r="R143" s="247"/>
    </row>
    <row r="144" spans="1:20" ht="15.75" customHeight="1" x14ac:dyDescent="0.25">
      <c r="A144" s="58">
        <v>2101</v>
      </c>
      <c r="B144" s="154"/>
      <c r="C144" s="154"/>
      <c r="D144" s="154"/>
      <c r="E144" s="154"/>
      <c r="F144" s="154"/>
      <c r="G144" s="154"/>
      <c r="H144" s="154"/>
      <c r="I144" s="154"/>
      <c r="J144" s="154">
        <v>4</v>
      </c>
      <c r="K144" s="144">
        <v>3</v>
      </c>
      <c r="L144" s="237"/>
      <c r="M144" s="129"/>
      <c r="N144" s="239"/>
      <c r="O144" s="247"/>
      <c r="P144" s="109">
        <v>6</v>
      </c>
      <c r="Q144" s="248"/>
      <c r="R144" s="247"/>
    </row>
    <row r="145" spans="1:19" ht="15.75" customHeight="1" x14ac:dyDescent="0.25">
      <c r="A145" s="58">
        <v>2102</v>
      </c>
      <c r="B145" s="154"/>
      <c r="C145" s="154"/>
      <c r="D145" s="154"/>
      <c r="E145" s="154"/>
      <c r="F145" s="154"/>
      <c r="G145" s="154"/>
      <c r="H145" s="154"/>
      <c r="I145" s="154"/>
      <c r="J145" s="154">
        <v>1</v>
      </c>
      <c r="K145" s="144">
        <v>1</v>
      </c>
      <c r="L145" s="237"/>
      <c r="M145" s="129"/>
      <c r="N145" s="239"/>
      <c r="O145" s="247"/>
      <c r="P145" s="202">
        <v>3</v>
      </c>
      <c r="Q145" s="248"/>
      <c r="R145" s="247"/>
    </row>
    <row r="146" spans="1:19" ht="15.75" customHeight="1" x14ac:dyDescent="0.25">
      <c r="A146" s="58">
        <v>2201</v>
      </c>
      <c r="B146" s="154"/>
      <c r="C146" s="154"/>
      <c r="D146" s="154"/>
      <c r="E146" s="154"/>
      <c r="F146" s="154"/>
      <c r="G146" s="154"/>
      <c r="H146" s="154"/>
      <c r="I146" s="154"/>
      <c r="J146" s="154">
        <v>1</v>
      </c>
      <c r="K146" s="144">
        <v>1</v>
      </c>
      <c r="L146" s="237"/>
      <c r="M146" s="129"/>
      <c r="N146" s="239"/>
      <c r="O146" s="129"/>
      <c r="P146" s="204">
        <v>2</v>
      </c>
      <c r="Q146" s="124"/>
      <c r="R146" s="247"/>
    </row>
    <row r="147" spans="1:19" ht="15.75" customHeight="1" x14ac:dyDescent="0.25">
      <c r="A147" s="58">
        <v>2202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44"/>
      <c r="L147" s="237"/>
      <c r="M147" s="129"/>
      <c r="N147" s="239"/>
      <c r="O147" s="197" t="s">
        <v>83</v>
      </c>
      <c r="P147" s="203">
        <v>19</v>
      </c>
      <c r="Q147" s="83">
        <f>K150</f>
        <v>25</v>
      </c>
      <c r="R147" s="199" t="s">
        <v>11</v>
      </c>
    </row>
    <row r="148" spans="1:19" ht="15.75" customHeight="1" x14ac:dyDescent="0.25">
      <c r="A148" s="58">
        <v>2301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44"/>
      <c r="L148" s="237"/>
      <c r="M148" s="129"/>
      <c r="N148" s="239"/>
      <c r="O148" s="198" t="s">
        <v>85</v>
      </c>
      <c r="P148" s="86">
        <f>IF(P147/B133=0,"",P147/B133)</f>
        <v>0.30158730158730157</v>
      </c>
      <c r="Q148" s="87">
        <f>IF(P147/Q147=0,"",P147/Q147)</f>
        <v>0.76</v>
      </c>
      <c r="R148" s="200" t="s">
        <v>86</v>
      </c>
    </row>
    <row r="149" spans="1:19" ht="15.75" customHeight="1" x14ac:dyDescent="0.25">
      <c r="A149" s="58">
        <v>2302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44"/>
      <c r="L149" s="240"/>
      <c r="M149" s="241"/>
      <c r="N149" s="242"/>
      <c r="O149" s="90"/>
      <c r="P149" s="91"/>
      <c r="Q149" s="91"/>
      <c r="R149" s="113"/>
    </row>
    <row r="150" spans="1:19" ht="18" customHeight="1" x14ac:dyDescent="0.25">
      <c r="A150" s="28"/>
      <c r="B150" s="297" t="s">
        <v>111</v>
      </c>
      <c r="C150" s="297"/>
      <c r="D150" s="297"/>
      <c r="E150" s="297"/>
      <c r="F150" s="297"/>
      <c r="G150" s="297"/>
      <c r="H150" s="297"/>
      <c r="I150" s="297"/>
      <c r="J150" s="297"/>
      <c r="K150" s="93">
        <f>SUM(K133:K146)</f>
        <v>25</v>
      </c>
      <c r="L150" s="94">
        <f>IF(K141=0,"",K141/B133)</f>
        <v>0.30158730158730157</v>
      </c>
      <c r="M150" s="94">
        <f>IF(K150=0,"",K150/B133)</f>
        <v>0.3968253968253968</v>
      </c>
      <c r="N150" s="94">
        <f>IF(K141=0,"",M150-L150)</f>
        <v>9.5238095238095233E-2</v>
      </c>
      <c r="O150" s="3"/>
      <c r="P150" s="29"/>
      <c r="Q150" s="22"/>
      <c r="R150" s="3"/>
    </row>
    <row r="151" spans="1:19" ht="12.75" customHeight="1" x14ac:dyDescent="0.2">
      <c r="L151" s="3"/>
      <c r="M151" s="3"/>
      <c r="O151" s="3"/>
    </row>
    <row r="152" spans="1:19" ht="12.75" customHeight="1" x14ac:dyDescent="0.2">
      <c r="L152" s="3"/>
      <c r="M152" s="3"/>
      <c r="O152" s="3"/>
    </row>
    <row r="153" spans="1:19" ht="26.25" customHeight="1" x14ac:dyDescent="0.4">
      <c r="A153" s="231"/>
      <c r="B153" s="298" t="s">
        <v>99</v>
      </c>
      <c r="C153" s="299"/>
      <c r="D153" s="299"/>
      <c r="E153" s="299"/>
      <c r="F153" s="299"/>
      <c r="G153" s="299"/>
      <c r="H153" s="299"/>
      <c r="I153" s="299"/>
      <c r="J153" s="299"/>
      <c r="K153" s="256" t="s">
        <v>98</v>
      </c>
      <c r="L153" s="57"/>
      <c r="M153" s="57"/>
      <c r="N153" s="29"/>
      <c r="O153" s="3"/>
      <c r="P153" s="29"/>
      <c r="Q153" s="29"/>
      <c r="R153" s="29"/>
    </row>
    <row r="154" spans="1:19" ht="20.25" x14ac:dyDescent="0.2">
      <c r="A154" s="319" t="s">
        <v>10</v>
      </c>
      <c r="B154" s="301" t="s">
        <v>100</v>
      </c>
      <c r="C154" s="302"/>
      <c r="D154" s="302"/>
      <c r="E154" s="302"/>
      <c r="F154" s="302"/>
      <c r="G154" s="302"/>
      <c r="H154" s="302"/>
      <c r="I154" s="302"/>
      <c r="J154" s="303"/>
      <c r="K154" s="338" t="s">
        <v>11</v>
      </c>
      <c r="L154" s="296" t="s">
        <v>3</v>
      </c>
      <c r="M154" s="296" t="s">
        <v>4</v>
      </c>
      <c r="N154" s="306" t="s">
        <v>5</v>
      </c>
      <c r="O154" s="296" t="s">
        <v>6</v>
      </c>
      <c r="P154" s="294" t="s">
        <v>7</v>
      </c>
      <c r="Q154" s="294" t="s">
        <v>8</v>
      </c>
      <c r="R154" s="296" t="s">
        <v>101</v>
      </c>
    </row>
    <row r="155" spans="1:19" ht="15.75" x14ac:dyDescent="0.25">
      <c r="A155" s="320"/>
      <c r="B155" s="58" t="s">
        <v>102</v>
      </c>
      <c r="C155" s="58" t="s">
        <v>103</v>
      </c>
      <c r="D155" s="58" t="s">
        <v>104</v>
      </c>
      <c r="E155" s="58" t="s">
        <v>105</v>
      </c>
      <c r="F155" s="58" t="s">
        <v>106</v>
      </c>
      <c r="G155" s="58" t="s">
        <v>107</v>
      </c>
      <c r="H155" s="58" t="s">
        <v>108</v>
      </c>
      <c r="I155" s="58" t="s">
        <v>109</v>
      </c>
      <c r="J155" s="58" t="s">
        <v>110</v>
      </c>
      <c r="K155" s="339"/>
      <c r="L155" s="295"/>
      <c r="M155" s="295"/>
      <c r="N155" s="295"/>
      <c r="O155" s="295"/>
      <c r="P155" s="295"/>
      <c r="Q155" s="295"/>
      <c r="R155" s="295"/>
    </row>
    <row r="156" spans="1:19" ht="15.75" customHeight="1" x14ac:dyDescent="0.25">
      <c r="A156" s="58">
        <v>1601</v>
      </c>
      <c r="B156" s="154">
        <v>26</v>
      </c>
      <c r="C156" s="154"/>
      <c r="D156" s="154"/>
      <c r="E156" s="154"/>
      <c r="F156" s="154"/>
      <c r="G156" s="154"/>
      <c r="H156" s="154"/>
      <c r="I156" s="154"/>
      <c r="J156" s="154"/>
      <c r="K156" s="144"/>
      <c r="L156" s="234"/>
      <c r="M156" s="235"/>
      <c r="N156" s="236"/>
      <c r="O156" s="243"/>
      <c r="P156" s="63">
        <f>B156</f>
        <v>26</v>
      </c>
      <c r="Q156" s="244"/>
      <c r="R156" s="243"/>
    </row>
    <row r="157" spans="1:19" ht="15.75" customHeight="1" x14ac:dyDescent="0.25">
      <c r="A157" s="58">
        <v>1602</v>
      </c>
      <c r="B157" s="154"/>
      <c r="C157" s="154">
        <v>20</v>
      </c>
      <c r="D157" s="154"/>
      <c r="E157" s="154"/>
      <c r="F157" s="154"/>
      <c r="G157" s="154"/>
      <c r="H157" s="154"/>
      <c r="I157" s="154"/>
      <c r="J157" s="154"/>
      <c r="K157" s="144"/>
      <c r="L157" s="237"/>
      <c r="M157" s="129"/>
      <c r="N157" s="238"/>
      <c r="O157" s="67">
        <f>IF(C157=0,"",C157/B156)</f>
        <v>0.76923076923076927</v>
      </c>
      <c r="P157" s="68">
        <v>20</v>
      </c>
      <c r="Q157" s="245">
        <f t="shared" ref="Q157:Q164" si="12">IF(P157=0,"",P157/P156)</f>
        <v>0.76923076923076927</v>
      </c>
      <c r="R157" s="245">
        <f t="shared" ref="R157:R164" si="13">IF(P157=0,"",100%-Q157)</f>
        <v>0.23076923076923073</v>
      </c>
    </row>
    <row r="158" spans="1:19" ht="15.75" customHeight="1" x14ac:dyDescent="0.25">
      <c r="A158" s="58">
        <v>1701</v>
      </c>
      <c r="B158" s="154"/>
      <c r="C158" s="154"/>
      <c r="D158" s="154">
        <v>16</v>
      </c>
      <c r="E158" s="154"/>
      <c r="F158" s="154"/>
      <c r="G158" s="154"/>
      <c r="H158" s="154"/>
      <c r="I158" s="154"/>
      <c r="J158" s="154"/>
      <c r="K158" s="144"/>
      <c r="L158" s="237"/>
      <c r="M158" s="129"/>
      <c r="N158" s="238"/>
      <c r="O158" s="67">
        <f>IF(D158=0,"",D158/C157)</f>
        <v>0.8</v>
      </c>
      <c r="P158" s="68">
        <v>17</v>
      </c>
      <c r="Q158" s="245">
        <f t="shared" si="12"/>
        <v>0.85</v>
      </c>
      <c r="R158" s="245">
        <f t="shared" si="13"/>
        <v>0.15000000000000002</v>
      </c>
      <c r="S158" s="8">
        <f>P158/P156</f>
        <v>0.65384615384615385</v>
      </c>
    </row>
    <row r="159" spans="1:19" ht="15.75" customHeight="1" x14ac:dyDescent="0.25">
      <c r="A159" s="58">
        <v>1702</v>
      </c>
      <c r="B159" s="154"/>
      <c r="C159" s="154"/>
      <c r="D159" s="154"/>
      <c r="E159" s="154">
        <v>13</v>
      </c>
      <c r="F159" s="154"/>
      <c r="G159" s="154"/>
      <c r="H159" s="154"/>
      <c r="I159" s="154"/>
      <c r="J159" s="154"/>
      <c r="K159" s="144"/>
      <c r="L159" s="237"/>
      <c r="M159" s="129"/>
      <c r="N159" s="238"/>
      <c r="O159" s="67">
        <f>IF(E159=0,"",E159/D158)</f>
        <v>0.8125</v>
      </c>
      <c r="P159" s="68">
        <v>17</v>
      </c>
      <c r="Q159" s="245">
        <f t="shared" si="12"/>
        <v>1</v>
      </c>
      <c r="R159" s="245">
        <f t="shared" si="13"/>
        <v>0</v>
      </c>
    </row>
    <row r="160" spans="1:19" ht="15.75" customHeight="1" x14ac:dyDescent="0.25">
      <c r="A160" s="58">
        <v>1801</v>
      </c>
      <c r="B160" s="154"/>
      <c r="C160" s="154"/>
      <c r="D160" s="154"/>
      <c r="E160" s="154"/>
      <c r="F160" s="154">
        <v>13</v>
      </c>
      <c r="G160" s="154"/>
      <c r="H160" s="154"/>
      <c r="I160" s="154"/>
      <c r="J160" s="154"/>
      <c r="K160" s="144"/>
      <c r="L160" s="237"/>
      <c r="M160" s="129"/>
      <c r="N160" s="238"/>
      <c r="O160" s="67">
        <f>IF(F160=0,"",F160/E159)</f>
        <v>1</v>
      </c>
      <c r="P160" s="68">
        <v>17</v>
      </c>
      <c r="Q160" s="245">
        <f t="shared" si="12"/>
        <v>1</v>
      </c>
      <c r="R160" s="245">
        <f t="shared" si="13"/>
        <v>0</v>
      </c>
    </row>
    <row r="161" spans="1:18" ht="15.75" customHeight="1" x14ac:dyDescent="0.25">
      <c r="A161" s="58">
        <v>1802</v>
      </c>
      <c r="B161" s="154"/>
      <c r="C161" s="154"/>
      <c r="D161" s="154"/>
      <c r="E161" s="154"/>
      <c r="F161" s="154"/>
      <c r="G161" s="154">
        <v>13</v>
      </c>
      <c r="H161" s="154"/>
      <c r="I161" s="154"/>
      <c r="J161" s="154"/>
      <c r="K161" s="144"/>
      <c r="L161" s="237"/>
      <c r="M161" s="129"/>
      <c r="N161" s="238"/>
      <c r="O161" s="67">
        <f>IF(G161=0,"",G161/F160)</f>
        <v>1</v>
      </c>
      <c r="P161" s="68">
        <v>14</v>
      </c>
      <c r="Q161" s="245">
        <f t="shared" si="12"/>
        <v>0.82352941176470584</v>
      </c>
      <c r="R161" s="245">
        <f t="shared" si="13"/>
        <v>0.17647058823529416</v>
      </c>
    </row>
    <row r="162" spans="1:18" ht="15.75" customHeight="1" x14ac:dyDescent="0.25">
      <c r="A162" s="58">
        <v>1901</v>
      </c>
      <c r="B162" s="154"/>
      <c r="C162" s="154"/>
      <c r="D162" s="154"/>
      <c r="E162" s="154"/>
      <c r="F162" s="154"/>
      <c r="G162" s="154"/>
      <c r="H162" s="154">
        <v>13</v>
      </c>
      <c r="I162" s="154"/>
      <c r="J162" s="154"/>
      <c r="K162" s="144"/>
      <c r="L162" s="237"/>
      <c r="M162" s="129"/>
      <c r="N162" s="238"/>
      <c r="O162" s="67">
        <f>IF(H162=0,"",H162/G161)</f>
        <v>1</v>
      </c>
      <c r="P162" s="68">
        <v>14</v>
      </c>
      <c r="Q162" s="245">
        <f t="shared" si="12"/>
        <v>1</v>
      </c>
      <c r="R162" s="245">
        <f t="shared" si="13"/>
        <v>0</v>
      </c>
    </row>
    <row r="163" spans="1:18" ht="15.75" customHeight="1" x14ac:dyDescent="0.25">
      <c r="A163" s="58">
        <v>1902</v>
      </c>
      <c r="B163" s="154"/>
      <c r="C163" s="154"/>
      <c r="D163" s="154"/>
      <c r="E163" s="154"/>
      <c r="F163" s="154"/>
      <c r="G163" s="154"/>
      <c r="H163" s="154"/>
      <c r="I163" s="154">
        <v>13</v>
      </c>
      <c r="J163" s="154"/>
      <c r="K163" s="144"/>
      <c r="L163" s="237"/>
      <c r="M163" s="129"/>
      <c r="N163" s="238"/>
      <c r="O163" s="67">
        <f>IF(I163=0,"",I163/H162)</f>
        <v>1</v>
      </c>
      <c r="P163" s="68">
        <v>14</v>
      </c>
      <c r="Q163" s="245">
        <f t="shared" si="12"/>
        <v>1</v>
      </c>
      <c r="R163" s="245">
        <f t="shared" si="13"/>
        <v>0</v>
      </c>
    </row>
    <row r="164" spans="1:18" ht="15.75" customHeight="1" x14ac:dyDescent="0.25">
      <c r="A164" s="58">
        <v>2001</v>
      </c>
      <c r="B164" s="154"/>
      <c r="C164" s="154"/>
      <c r="D164" s="154"/>
      <c r="E164" s="154"/>
      <c r="F164" s="154"/>
      <c r="G164" s="154"/>
      <c r="H164" s="154"/>
      <c r="I164" s="154"/>
      <c r="J164" s="154">
        <v>13</v>
      </c>
      <c r="K164" s="144">
        <v>7</v>
      </c>
      <c r="L164" s="237"/>
      <c r="M164" s="129"/>
      <c r="N164" s="238"/>
      <c r="O164" s="71">
        <f>IF(J164=0,"",J164/I163)</f>
        <v>1</v>
      </c>
      <c r="P164" s="68">
        <v>14</v>
      </c>
      <c r="Q164" s="71">
        <f t="shared" si="12"/>
        <v>1</v>
      </c>
      <c r="R164" s="71">
        <f t="shared" si="13"/>
        <v>0</v>
      </c>
    </row>
    <row r="165" spans="1:18" ht="15.75" customHeight="1" x14ac:dyDescent="0.25">
      <c r="A165" s="58">
        <v>2002</v>
      </c>
      <c r="B165" s="154"/>
      <c r="C165" s="154"/>
      <c r="D165" s="154"/>
      <c r="E165" s="154"/>
      <c r="F165" s="154"/>
      <c r="G165" s="154"/>
      <c r="H165" s="154"/>
      <c r="I165" s="154"/>
      <c r="J165" s="154">
        <v>5</v>
      </c>
      <c r="K165" s="144">
        <v>2</v>
      </c>
      <c r="L165" s="237"/>
      <c r="M165" s="129"/>
      <c r="N165" s="239"/>
      <c r="O165" s="105"/>
      <c r="P165" s="68">
        <v>7</v>
      </c>
      <c r="Q165" s="105"/>
      <c r="R165" s="253"/>
    </row>
    <row r="166" spans="1:18" ht="15.75" customHeight="1" x14ac:dyDescent="0.25">
      <c r="A166" s="58">
        <v>2101</v>
      </c>
      <c r="B166" s="154"/>
      <c r="C166" s="154"/>
      <c r="D166" s="154"/>
      <c r="E166" s="154"/>
      <c r="F166" s="154"/>
      <c r="G166" s="154"/>
      <c r="H166" s="154"/>
      <c r="I166" s="154"/>
      <c r="J166" s="154">
        <v>2</v>
      </c>
      <c r="K166" s="144">
        <v>2</v>
      </c>
      <c r="L166" s="237"/>
      <c r="M166" s="129"/>
      <c r="N166" s="239"/>
      <c r="O166" s="247"/>
      <c r="P166" s="109">
        <v>4</v>
      </c>
      <c r="Q166" s="248"/>
      <c r="R166" s="247"/>
    </row>
    <row r="167" spans="1:18" ht="15.75" customHeight="1" x14ac:dyDescent="0.25">
      <c r="A167" s="58">
        <v>2102</v>
      </c>
      <c r="B167" s="154"/>
      <c r="C167" s="154"/>
      <c r="D167" s="154"/>
      <c r="E167" s="154"/>
      <c r="F167" s="154"/>
      <c r="G167" s="154"/>
      <c r="H167" s="154"/>
      <c r="I167" s="154"/>
      <c r="J167" s="154">
        <v>1</v>
      </c>
      <c r="K167" s="144">
        <v>1</v>
      </c>
      <c r="L167" s="237"/>
      <c r="M167" s="129"/>
      <c r="N167" s="239"/>
      <c r="O167" s="247"/>
      <c r="P167" s="109">
        <v>1</v>
      </c>
      <c r="Q167" s="248"/>
      <c r="R167" s="247"/>
    </row>
    <row r="168" spans="1:18" ht="15.75" customHeight="1" x14ac:dyDescent="0.25">
      <c r="A168" s="58">
        <v>2201</v>
      </c>
      <c r="B168" s="154"/>
      <c r="C168" s="154"/>
      <c r="D168" s="154"/>
      <c r="E168" s="154"/>
      <c r="F168" s="154"/>
      <c r="G168" s="154"/>
      <c r="H168" s="154"/>
      <c r="I168" s="154"/>
      <c r="J168" s="154">
        <v>1</v>
      </c>
      <c r="K168" s="144">
        <v>1</v>
      </c>
      <c r="L168" s="237"/>
      <c r="M168" s="129"/>
      <c r="N168" s="239"/>
      <c r="O168" s="247"/>
      <c r="P168" s="109">
        <v>1</v>
      </c>
      <c r="Q168" s="248"/>
      <c r="R168" s="247"/>
    </row>
    <row r="169" spans="1:18" ht="15.75" customHeight="1" x14ac:dyDescent="0.25">
      <c r="A169" s="58">
        <v>2202</v>
      </c>
      <c r="B169" s="154"/>
      <c r="C169" s="154"/>
      <c r="D169" s="154"/>
      <c r="E169" s="154"/>
      <c r="F169" s="154"/>
      <c r="G169" s="154"/>
      <c r="H169" s="154"/>
      <c r="I169" s="154"/>
      <c r="J169" s="154"/>
      <c r="K169" s="144"/>
      <c r="L169" s="237"/>
      <c r="M169" s="129"/>
      <c r="N169" s="239"/>
      <c r="O169" s="129"/>
      <c r="P169" s="239"/>
      <c r="Q169" s="124"/>
      <c r="R169" s="247"/>
    </row>
    <row r="170" spans="1:18" ht="15.75" customHeight="1" x14ac:dyDescent="0.25">
      <c r="A170" s="58">
        <v>2301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44"/>
      <c r="L170" s="237"/>
      <c r="M170" s="129"/>
      <c r="N170" s="239"/>
      <c r="O170" s="197" t="s">
        <v>83</v>
      </c>
      <c r="P170" s="82">
        <v>6</v>
      </c>
      <c r="Q170" s="83">
        <f>K173</f>
        <v>13</v>
      </c>
      <c r="R170" s="199" t="s">
        <v>11</v>
      </c>
    </row>
    <row r="171" spans="1:18" ht="15.75" customHeight="1" x14ac:dyDescent="0.25">
      <c r="A171" s="58">
        <v>2302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44"/>
      <c r="L171" s="237"/>
      <c r="M171" s="129"/>
      <c r="N171" s="239"/>
      <c r="O171" s="198" t="s">
        <v>85</v>
      </c>
      <c r="P171" s="86">
        <f>IF(P170/B156=0,"",P170/B156)</f>
        <v>0.23076923076923078</v>
      </c>
      <c r="Q171" s="87">
        <f>IF(P170/Q170=0,"",P170/Q170)</f>
        <v>0.46153846153846156</v>
      </c>
      <c r="R171" s="200" t="s">
        <v>86</v>
      </c>
    </row>
    <row r="172" spans="1:18" ht="15.75" customHeight="1" x14ac:dyDescent="0.25">
      <c r="A172" s="58">
        <v>2401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44"/>
      <c r="L172" s="240"/>
      <c r="M172" s="241"/>
      <c r="N172" s="242"/>
      <c r="O172" s="90"/>
      <c r="P172" s="91"/>
      <c r="Q172" s="91"/>
      <c r="R172" s="113"/>
    </row>
    <row r="173" spans="1:18" ht="18" customHeight="1" x14ac:dyDescent="0.25">
      <c r="A173" s="28"/>
      <c r="B173" s="297" t="s">
        <v>111</v>
      </c>
      <c r="C173" s="297"/>
      <c r="D173" s="297"/>
      <c r="E173" s="297"/>
      <c r="F173" s="297"/>
      <c r="G173" s="297"/>
      <c r="H173" s="297"/>
      <c r="I173" s="297"/>
      <c r="J173" s="297"/>
      <c r="K173" s="93">
        <f>SUM(K156:K169)</f>
        <v>13</v>
      </c>
      <c r="L173" s="94">
        <f>IF(K164=0,"",K164/B156)</f>
        <v>0.26923076923076922</v>
      </c>
      <c r="M173" s="94">
        <f>IF(K173=0,"",K173/B156)</f>
        <v>0.5</v>
      </c>
      <c r="N173" s="94">
        <f>IF(K164=0,"",M173-L173)</f>
        <v>0.23076923076923078</v>
      </c>
      <c r="O173" s="3"/>
      <c r="P173" s="29"/>
      <c r="Q173" s="22"/>
      <c r="R173" s="3"/>
    </row>
    <row r="174" spans="1:18" ht="12.75" customHeight="1" x14ac:dyDescent="0.2">
      <c r="L174" s="3"/>
      <c r="M174" s="3"/>
      <c r="O174" s="3"/>
    </row>
    <row r="175" spans="1:18" ht="12.75" customHeight="1" x14ac:dyDescent="0.2">
      <c r="L175" s="3"/>
      <c r="M175" s="3"/>
      <c r="O175" s="3"/>
    </row>
    <row r="176" spans="1:18" ht="26.25" customHeight="1" x14ac:dyDescent="0.4">
      <c r="A176" s="231"/>
      <c r="B176" s="298" t="s">
        <v>99</v>
      </c>
      <c r="C176" s="299"/>
      <c r="D176" s="299"/>
      <c r="E176" s="299"/>
      <c r="F176" s="299"/>
      <c r="G176" s="299"/>
      <c r="H176" s="299"/>
      <c r="I176" s="299"/>
      <c r="J176" s="299"/>
      <c r="K176" s="256" t="s">
        <v>112</v>
      </c>
      <c r="L176" s="57"/>
      <c r="M176" s="57"/>
      <c r="N176" s="29"/>
      <c r="O176" s="3"/>
      <c r="P176" s="29"/>
      <c r="Q176" s="29"/>
      <c r="R176" s="29"/>
    </row>
    <row r="177" spans="1:19" ht="20.25" customHeight="1" x14ac:dyDescent="0.2">
      <c r="A177" s="319" t="s">
        <v>10</v>
      </c>
      <c r="B177" s="301" t="s">
        <v>100</v>
      </c>
      <c r="C177" s="302"/>
      <c r="D177" s="302"/>
      <c r="E177" s="302"/>
      <c r="F177" s="302"/>
      <c r="G177" s="302"/>
      <c r="H177" s="302"/>
      <c r="I177" s="302"/>
      <c r="J177" s="303"/>
      <c r="K177" s="338" t="s">
        <v>11</v>
      </c>
      <c r="L177" s="296" t="s">
        <v>3</v>
      </c>
      <c r="M177" s="296" t="s">
        <v>4</v>
      </c>
      <c r="N177" s="306" t="s">
        <v>5</v>
      </c>
      <c r="O177" s="296" t="s">
        <v>6</v>
      </c>
      <c r="P177" s="294" t="s">
        <v>7</v>
      </c>
      <c r="Q177" s="294" t="s">
        <v>8</v>
      </c>
      <c r="R177" s="296" t="s">
        <v>101</v>
      </c>
    </row>
    <row r="178" spans="1:19" ht="15.75" customHeight="1" x14ac:dyDescent="0.25">
      <c r="A178" s="320"/>
      <c r="B178" s="58" t="s">
        <v>102</v>
      </c>
      <c r="C178" s="58" t="s">
        <v>103</v>
      </c>
      <c r="D178" s="58" t="s">
        <v>104</v>
      </c>
      <c r="E178" s="58" t="s">
        <v>105</v>
      </c>
      <c r="F178" s="58" t="s">
        <v>106</v>
      </c>
      <c r="G178" s="58" t="s">
        <v>107</v>
      </c>
      <c r="H178" s="58" t="s">
        <v>108</v>
      </c>
      <c r="I178" s="58" t="s">
        <v>109</v>
      </c>
      <c r="J178" s="58" t="s">
        <v>110</v>
      </c>
      <c r="K178" s="339"/>
      <c r="L178" s="295"/>
      <c r="M178" s="295"/>
      <c r="N178" s="295"/>
      <c r="O178" s="295"/>
      <c r="P178" s="295"/>
      <c r="Q178" s="295"/>
      <c r="R178" s="295"/>
    </row>
    <row r="179" spans="1:19" ht="15.75" customHeight="1" x14ac:dyDescent="0.25">
      <c r="A179" s="58">
        <v>1602</v>
      </c>
      <c r="B179" s="154">
        <v>50</v>
      </c>
      <c r="C179" s="154"/>
      <c r="D179" s="154"/>
      <c r="E179" s="154"/>
      <c r="F179" s="154"/>
      <c r="G179" s="154"/>
      <c r="H179" s="154"/>
      <c r="I179" s="154"/>
      <c r="J179" s="154"/>
      <c r="K179" s="144"/>
      <c r="L179" s="234"/>
      <c r="M179" s="235"/>
      <c r="N179" s="236"/>
      <c r="O179" s="243"/>
      <c r="P179" s="63">
        <f>B179</f>
        <v>50</v>
      </c>
      <c r="Q179" s="244"/>
      <c r="R179" s="243"/>
    </row>
    <row r="180" spans="1:19" ht="15.75" customHeight="1" x14ac:dyDescent="0.25">
      <c r="A180" s="58">
        <v>1701</v>
      </c>
      <c r="B180" s="154"/>
      <c r="C180" s="154">
        <v>37</v>
      </c>
      <c r="D180" s="154"/>
      <c r="E180" s="154"/>
      <c r="F180" s="154"/>
      <c r="G180" s="154"/>
      <c r="H180" s="154"/>
      <c r="I180" s="154"/>
      <c r="J180" s="154"/>
      <c r="K180" s="144"/>
      <c r="L180" s="237"/>
      <c r="M180" s="129"/>
      <c r="N180" s="238"/>
      <c r="O180" s="67">
        <f>IF(C180=0,"",C180/B179)</f>
        <v>0.74</v>
      </c>
      <c r="P180" s="68">
        <v>37</v>
      </c>
      <c r="Q180" s="245">
        <f t="shared" ref="Q180:Q187" si="14">IF(P180=0,"",P180/P179)</f>
        <v>0.74</v>
      </c>
      <c r="R180" s="245">
        <f t="shared" ref="R180:R187" si="15">IF(P180=0,"",100%-Q180)</f>
        <v>0.26</v>
      </c>
    </row>
    <row r="181" spans="1:19" ht="15.75" customHeight="1" x14ac:dyDescent="0.25">
      <c r="A181" s="58">
        <v>1702</v>
      </c>
      <c r="B181" s="154"/>
      <c r="C181" s="154"/>
      <c r="D181" s="154">
        <v>31</v>
      </c>
      <c r="E181" s="154"/>
      <c r="F181" s="154"/>
      <c r="G181" s="154"/>
      <c r="H181" s="154"/>
      <c r="I181" s="154"/>
      <c r="J181" s="154"/>
      <c r="K181" s="144"/>
      <c r="L181" s="237"/>
      <c r="M181" s="129"/>
      <c r="N181" s="238"/>
      <c r="O181" s="67">
        <f>IF(D181=0,"",D181/C180)</f>
        <v>0.83783783783783783</v>
      </c>
      <c r="P181" s="68">
        <v>32</v>
      </c>
      <c r="Q181" s="245">
        <f t="shared" si="14"/>
        <v>0.86486486486486491</v>
      </c>
      <c r="R181" s="245">
        <f t="shared" si="15"/>
        <v>0.13513513513513509</v>
      </c>
      <c r="S181" s="8">
        <f>P181/P179</f>
        <v>0.64</v>
      </c>
    </row>
    <row r="182" spans="1:19" ht="15.75" customHeight="1" x14ac:dyDescent="0.25">
      <c r="A182" s="58">
        <v>1801</v>
      </c>
      <c r="B182" s="154"/>
      <c r="C182" s="154"/>
      <c r="D182" s="154"/>
      <c r="E182" s="154">
        <v>25</v>
      </c>
      <c r="F182" s="154"/>
      <c r="G182" s="154"/>
      <c r="H182" s="154"/>
      <c r="I182" s="154"/>
      <c r="J182" s="154"/>
      <c r="K182" s="144"/>
      <c r="L182" s="237"/>
      <c r="M182" s="129"/>
      <c r="N182" s="238"/>
      <c r="O182" s="67">
        <f>IF(E182=0,"",E182/D181)</f>
        <v>0.80645161290322576</v>
      </c>
      <c r="P182" s="68">
        <v>30</v>
      </c>
      <c r="Q182" s="245">
        <f t="shared" si="14"/>
        <v>0.9375</v>
      </c>
      <c r="R182" s="245">
        <f t="shared" si="15"/>
        <v>6.25E-2</v>
      </c>
    </row>
    <row r="183" spans="1:19" ht="15.75" customHeight="1" x14ac:dyDescent="0.25">
      <c r="A183" s="58">
        <v>1802</v>
      </c>
      <c r="B183" s="154"/>
      <c r="C183" s="154"/>
      <c r="D183" s="154"/>
      <c r="E183" s="154"/>
      <c r="F183" s="154">
        <v>22</v>
      </c>
      <c r="G183" s="154"/>
      <c r="H183" s="154"/>
      <c r="I183" s="154"/>
      <c r="J183" s="154"/>
      <c r="K183" s="144"/>
      <c r="L183" s="237"/>
      <c r="M183" s="129"/>
      <c r="N183" s="238"/>
      <c r="O183" s="67">
        <f>IF(F183=0,"",F183/E182)</f>
        <v>0.88</v>
      </c>
      <c r="P183" s="68">
        <v>27</v>
      </c>
      <c r="Q183" s="245">
        <f t="shared" si="14"/>
        <v>0.9</v>
      </c>
      <c r="R183" s="245">
        <f t="shared" si="15"/>
        <v>9.9999999999999978E-2</v>
      </c>
    </row>
    <row r="184" spans="1:19" ht="15.75" customHeight="1" x14ac:dyDescent="0.25">
      <c r="A184" s="58">
        <v>1901</v>
      </c>
      <c r="B184" s="154"/>
      <c r="C184" s="154"/>
      <c r="D184" s="154"/>
      <c r="E184" s="154"/>
      <c r="F184" s="154"/>
      <c r="G184" s="154">
        <v>22</v>
      </c>
      <c r="H184" s="154"/>
      <c r="I184" s="154"/>
      <c r="J184" s="154"/>
      <c r="K184" s="144"/>
      <c r="L184" s="237"/>
      <c r="M184" s="129"/>
      <c r="N184" s="238"/>
      <c r="O184" s="67">
        <f>IF(G184=0,"",G184/F183)</f>
        <v>1</v>
      </c>
      <c r="P184" s="68">
        <v>27</v>
      </c>
      <c r="Q184" s="245">
        <f t="shared" si="14"/>
        <v>1</v>
      </c>
      <c r="R184" s="245">
        <f t="shared" si="15"/>
        <v>0</v>
      </c>
    </row>
    <row r="185" spans="1:19" ht="15.75" customHeight="1" x14ac:dyDescent="0.25">
      <c r="A185" s="58">
        <v>1902</v>
      </c>
      <c r="B185" s="154"/>
      <c r="C185" s="154"/>
      <c r="D185" s="154"/>
      <c r="E185" s="154"/>
      <c r="F185" s="154"/>
      <c r="G185" s="154"/>
      <c r="H185" s="154">
        <v>21</v>
      </c>
      <c r="I185" s="154"/>
      <c r="J185" s="154"/>
      <c r="K185" s="144"/>
      <c r="L185" s="237"/>
      <c r="M185" s="129"/>
      <c r="N185" s="238"/>
      <c r="O185" s="67">
        <f>IF(H185=0,"",H185/G184)</f>
        <v>0.95454545454545459</v>
      </c>
      <c r="P185" s="68">
        <v>27</v>
      </c>
      <c r="Q185" s="245">
        <f t="shared" si="14"/>
        <v>1</v>
      </c>
      <c r="R185" s="245">
        <f t="shared" si="15"/>
        <v>0</v>
      </c>
    </row>
    <row r="186" spans="1:19" ht="15.75" customHeight="1" x14ac:dyDescent="0.25">
      <c r="A186" s="58">
        <v>2001</v>
      </c>
      <c r="B186" s="154"/>
      <c r="C186" s="154"/>
      <c r="D186" s="154"/>
      <c r="E186" s="154"/>
      <c r="F186" s="154"/>
      <c r="G186" s="154"/>
      <c r="H186" s="154"/>
      <c r="I186" s="154">
        <v>20</v>
      </c>
      <c r="J186" s="154"/>
      <c r="K186" s="144"/>
      <c r="L186" s="237"/>
      <c r="M186" s="129"/>
      <c r="N186" s="238"/>
      <c r="O186" s="67">
        <f>IF(I186=0,"",I186/H185)</f>
        <v>0.95238095238095233</v>
      </c>
      <c r="P186" s="68">
        <v>26</v>
      </c>
      <c r="Q186" s="245">
        <f t="shared" si="14"/>
        <v>0.96296296296296291</v>
      </c>
      <c r="R186" s="245">
        <f t="shared" si="15"/>
        <v>3.703703703703709E-2</v>
      </c>
    </row>
    <row r="187" spans="1:19" ht="15.75" customHeight="1" x14ac:dyDescent="0.25">
      <c r="A187" s="58">
        <v>2002</v>
      </c>
      <c r="B187" s="154"/>
      <c r="C187" s="154"/>
      <c r="D187" s="154"/>
      <c r="E187" s="154"/>
      <c r="F187" s="154"/>
      <c r="G187" s="154"/>
      <c r="H187" s="154"/>
      <c r="I187" s="154"/>
      <c r="J187" s="154">
        <v>16</v>
      </c>
      <c r="K187" s="144">
        <v>13</v>
      </c>
      <c r="L187" s="237"/>
      <c r="M187" s="129"/>
      <c r="N187" s="238"/>
      <c r="O187" s="71">
        <f>IF(J187=0,"",J187/I186)</f>
        <v>0.8</v>
      </c>
      <c r="P187" s="68">
        <v>26</v>
      </c>
      <c r="Q187" s="71">
        <f t="shared" si="14"/>
        <v>1</v>
      </c>
      <c r="R187" s="71">
        <f t="shared" si="15"/>
        <v>0</v>
      </c>
    </row>
    <row r="188" spans="1:19" ht="15.75" customHeight="1" x14ac:dyDescent="0.25">
      <c r="A188" s="58">
        <v>2101</v>
      </c>
      <c r="B188" s="154"/>
      <c r="C188" s="154"/>
      <c r="D188" s="154"/>
      <c r="E188" s="154"/>
      <c r="F188" s="154"/>
      <c r="G188" s="154"/>
      <c r="H188" s="154"/>
      <c r="I188" s="154"/>
      <c r="J188" s="154">
        <v>9</v>
      </c>
      <c r="K188" s="144">
        <v>7</v>
      </c>
      <c r="L188" s="237"/>
      <c r="M188" s="129"/>
      <c r="N188" s="239"/>
      <c r="O188" s="105"/>
      <c r="P188" s="68">
        <v>11</v>
      </c>
      <c r="Q188" s="105"/>
      <c r="R188" s="253"/>
    </row>
    <row r="189" spans="1:19" ht="15.75" customHeight="1" x14ac:dyDescent="0.25">
      <c r="A189" s="58">
        <v>2102</v>
      </c>
      <c r="B189" s="154"/>
      <c r="C189" s="154"/>
      <c r="D189" s="154"/>
      <c r="E189" s="154"/>
      <c r="F189" s="154"/>
      <c r="G189" s="154"/>
      <c r="H189" s="154"/>
      <c r="I189" s="154"/>
      <c r="J189" s="154">
        <v>3</v>
      </c>
      <c r="K189" s="144">
        <v>3</v>
      </c>
      <c r="L189" s="237"/>
      <c r="M189" s="129"/>
      <c r="N189" s="239"/>
      <c r="O189" s="247"/>
      <c r="P189" s="109">
        <v>4</v>
      </c>
      <c r="Q189" s="248"/>
      <c r="R189" s="247"/>
    </row>
    <row r="190" spans="1:19" ht="15.75" customHeight="1" x14ac:dyDescent="0.25">
      <c r="A190" s="58">
        <v>2201</v>
      </c>
      <c r="B190" s="154"/>
      <c r="C190" s="154"/>
      <c r="D190" s="154"/>
      <c r="E190" s="154"/>
      <c r="F190" s="154"/>
      <c r="G190" s="154"/>
      <c r="H190" s="154"/>
      <c r="I190" s="154"/>
      <c r="J190" s="154">
        <v>1</v>
      </c>
      <c r="K190" s="144"/>
      <c r="L190" s="237"/>
      <c r="M190" s="129"/>
      <c r="N190" s="239"/>
      <c r="O190" s="247"/>
      <c r="P190" s="109">
        <v>2</v>
      </c>
      <c r="Q190" s="248"/>
      <c r="R190" s="247"/>
    </row>
    <row r="191" spans="1:19" ht="15.75" customHeight="1" x14ac:dyDescent="0.25">
      <c r="A191" s="58">
        <v>2202</v>
      </c>
      <c r="B191" s="154"/>
      <c r="C191" s="154"/>
      <c r="D191" s="154"/>
      <c r="E191" s="154"/>
      <c r="F191" s="154"/>
      <c r="G191" s="154"/>
      <c r="H191" s="154"/>
      <c r="I191" s="154"/>
      <c r="J191" s="154">
        <v>1</v>
      </c>
      <c r="K191" s="144">
        <v>2</v>
      </c>
      <c r="L191" s="237"/>
      <c r="M191" s="129"/>
      <c r="N191" s="239"/>
      <c r="O191" s="247"/>
      <c r="P191" s="109">
        <v>2</v>
      </c>
      <c r="Q191" s="248"/>
      <c r="R191" s="247"/>
    </row>
    <row r="192" spans="1:19" ht="15.75" customHeight="1" x14ac:dyDescent="0.25">
      <c r="A192" s="58">
        <v>2301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44"/>
      <c r="L192" s="237"/>
      <c r="M192" s="129"/>
      <c r="N192" s="239"/>
      <c r="O192" s="129"/>
      <c r="P192" s="239"/>
      <c r="Q192" s="124"/>
      <c r="R192" s="247"/>
    </row>
    <row r="193" spans="1:19" ht="15.75" customHeight="1" x14ac:dyDescent="0.25">
      <c r="A193" s="58">
        <v>2302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44"/>
      <c r="L193" s="237"/>
      <c r="M193" s="129"/>
      <c r="N193" s="239"/>
      <c r="O193" s="197" t="s">
        <v>83</v>
      </c>
      <c r="P193" s="82">
        <v>17</v>
      </c>
      <c r="Q193" s="83">
        <f>IF(SUM(K185:K189)=0,"",SUM(K185:K189))</f>
        <v>23</v>
      </c>
      <c r="R193" s="199" t="s">
        <v>11</v>
      </c>
    </row>
    <row r="194" spans="1:19" ht="15.75" customHeight="1" x14ac:dyDescent="0.25">
      <c r="A194" s="58">
        <v>2401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44"/>
      <c r="L194" s="237"/>
      <c r="M194" s="129"/>
      <c r="N194" s="239"/>
      <c r="O194" s="198" t="s">
        <v>85</v>
      </c>
      <c r="P194" s="86">
        <f>IF(P193/B179=0,"",P193/B179)</f>
        <v>0.34</v>
      </c>
      <c r="Q194" s="87">
        <f>IF(P193/Q193=0,"",P193/Q193)</f>
        <v>0.73913043478260865</v>
      </c>
      <c r="R194" s="200" t="s">
        <v>86</v>
      </c>
    </row>
    <row r="195" spans="1:19" ht="15.75" customHeight="1" x14ac:dyDescent="0.25">
      <c r="A195" s="58">
        <v>2402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44"/>
      <c r="L195" s="240"/>
      <c r="M195" s="241"/>
      <c r="N195" s="242"/>
      <c r="O195" s="90"/>
      <c r="P195" s="91"/>
      <c r="Q195" s="91"/>
      <c r="R195" s="113"/>
    </row>
    <row r="196" spans="1:19" ht="18" customHeight="1" x14ac:dyDescent="0.25">
      <c r="A196" s="28"/>
      <c r="B196" s="297" t="s">
        <v>111</v>
      </c>
      <c r="C196" s="297"/>
      <c r="D196" s="297"/>
      <c r="E196" s="297"/>
      <c r="F196" s="297"/>
      <c r="G196" s="297"/>
      <c r="H196" s="297"/>
      <c r="I196" s="297"/>
      <c r="J196" s="297"/>
      <c r="K196" s="93">
        <f>SUM(K179:K192)</f>
        <v>25</v>
      </c>
      <c r="L196" s="94">
        <f>IF(K187=0,"",K187/B179)</f>
        <v>0.26</v>
      </c>
      <c r="M196" s="94">
        <f>IF(K196=0,"",K196/B179)</f>
        <v>0.5</v>
      </c>
      <c r="N196" s="94">
        <f>IF(K187=0,"",M196-L196)</f>
        <v>0.24</v>
      </c>
      <c r="O196" s="3"/>
      <c r="P196" s="29"/>
      <c r="Q196" s="22"/>
      <c r="R196" s="3"/>
    </row>
    <row r="197" spans="1:19" ht="12.75" customHeight="1" x14ac:dyDescent="0.2"/>
    <row r="198" spans="1:19" s="255" customFormat="1" ht="12.75" customHeight="1" x14ac:dyDescent="0.2">
      <c r="K198" s="187"/>
    </row>
    <row r="199" spans="1:19" ht="26.25" customHeight="1" x14ac:dyDescent="0.4">
      <c r="A199" s="231"/>
      <c r="B199" s="298" t="s">
        <v>99</v>
      </c>
      <c r="C199" s="299"/>
      <c r="D199" s="299"/>
      <c r="E199" s="299"/>
      <c r="F199" s="299"/>
      <c r="G199" s="299"/>
      <c r="H199" s="299"/>
      <c r="I199" s="299"/>
      <c r="J199" s="299"/>
      <c r="K199" s="256" t="s">
        <v>113</v>
      </c>
      <c r="L199" s="57"/>
      <c r="M199" s="57"/>
      <c r="N199" s="29"/>
      <c r="O199" s="3"/>
      <c r="P199" s="29"/>
      <c r="Q199" s="29"/>
      <c r="R199" s="29"/>
    </row>
    <row r="200" spans="1:19" ht="20.25" customHeight="1" x14ac:dyDescent="0.2">
      <c r="A200" s="319" t="s">
        <v>10</v>
      </c>
      <c r="B200" s="301" t="s">
        <v>100</v>
      </c>
      <c r="C200" s="302"/>
      <c r="D200" s="302"/>
      <c r="E200" s="302"/>
      <c r="F200" s="302"/>
      <c r="G200" s="302"/>
      <c r="H200" s="302"/>
      <c r="I200" s="302"/>
      <c r="J200" s="303"/>
      <c r="K200" s="338" t="s">
        <v>11</v>
      </c>
      <c r="L200" s="296" t="s">
        <v>3</v>
      </c>
      <c r="M200" s="296" t="s">
        <v>4</v>
      </c>
      <c r="N200" s="306" t="s">
        <v>5</v>
      </c>
      <c r="O200" s="296" t="s">
        <v>6</v>
      </c>
      <c r="P200" s="294" t="s">
        <v>7</v>
      </c>
      <c r="Q200" s="294" t="s">
        <v>8</v>
      </c>
      <c r="R200" s="296" t="s">
        <v>101</v>
      </c>
    </row>
    <row r="201" spans="1:19" ht="15.75" customHeight="1" x14ac:dyDescent="0.25">
      <c r="A201" s="320"/>
      <c r="B201" s="58" t="s">
        <v>102</v>
      </c>
      <c r="C201" s="58" t="s">
        <v>103</v>
      </c>
      <c r="D201" s="58" t="s">
        <v>104</v>
      </c>
      <c r="E201" s="58" t="s">
        <v>105</v>
      </c>
      <c r="F201" s="58" t="s">
        <v>106</v>
      </c>
      <c r="G201" s="58" t="s">
        <v>107</v>
      </c>
      <c r="H201" s="58" t="s">
        <v>108</v>
      </c>
      <c r="I201" s="58" t="s">
        <v>109</v>
      </c>
      <c r="J201" s="58" t="s">
        <v>110</v>
      </c>
      <c r="K201" s="339"/>
      <c r="L201" s="295"/>
      <c r="M201" s="295"/>
      <c r="N201" s="295"/>
      <c r="O201" s="295"/>
      <c r="P201" s="295"/>
      <c r="Q201" s="295"/>
      <c r="R201" s="295"/>
    </row>
    <row r="202" spans="1:19" ht="15.75" customHeight="1" x14ac:dyDescent="0.25">
      <c r="A202" s="58">
        <v>1701</v>
      </c>
      <c r="B202" s="154">
        <v>29</v>
      </c>
      <c r="C202" s="154"/>
      <c r="D202" s="154"/>
      <c r="E202" s="154"/>
      <c r="F202" s="154"/>
      <c r="G202" s="154"/>
      <c r="H202" s="154"/>
      <c r="I202" s="154"/>
      <c r="J202" s="154"/>
      <c r="K202" s="144"/>
      <c r="L202" s="234"/>
      <c r="M202" s="235"/>
      <c r="N202" s="236"/>
      <c r="O202" s="243"/>
      <c r="P202" s="63">
        <f>B202</f>
        <v>29</v>
      </c>
      <c r="Q202" s="244"/>
      <c r="R202" s="243"/>
    </row>
    <row r="203" spans="1:19" ht="15.75" customHeight="1" x14ac:dyDescent="0.25">
      <c r="A203" s="58">
        <v>1702</v>
      </c>
      <c r="B203" s="154"/>
      <c r="C203" s="154">
        <v>19</v>
      </c>
      <c r="D203" s="154"/>
      <c r="E203" s="154"/>
      <c r="F203" s="154"/>
      <c r="G203" s="154"/>
      <c r="H203" s="154"/>
      <c r="I203" s="154"/>
      <c r="J203" s="154"/>
      <c r="K203" s="144"/>
      <c r="L203" s="237"/>
      <c r="M203" s="129"/>
      <c r="N203" s="238"/>
      <c r="O203" s="67">
        <f>IF(C203=0,"",C203/B202)</f>
        <v>0.65517241379310343</v>
      </c>
      <c r="P203" s="68">
        <v>19</v>
      </c>
      <c r="Q203" s="245">
        <f t="shared" ref="Q203:Q210" si="16">IF(P203=0,"",P203/P202)</f>
        <v>0.65517241379310343</v>
      </c>
      <c r="R203" s="245">
        <f t="shared" ref="R203:R210" si="17">IF(P203=0,"",100%-Q203)</f>
        <v>0.34482758620689657</v>
      </c>
    </row>
    <row r="204" spans="1:19" ht="15.75" customHeight="1" x14ac:dyDescent="0.25">
      <c r="A204" s="58">
        <v>1801</v>
      </c>
      <c r="B204" s="154"/>
      <c r="C204" s="154"/>
      <c r="D204" s="154">
        <v>9</v>
      </c>
      <c r="E204" s="154"/>
      <c r="F204" s="154"/>
      <c r="G204" s="154"/>
      <c r="H204" s="154"/>
      <c r="I204" s="154"/>
      <c r="J204" s="154"/>
      <c r="K204" s="144"/>
      <c r="L204" s="237"/>
      <c r="M204" s="129"/>
      <c r="N204" s="238"/>
      <c r="O204" s="67">
        <f>IF(D204=0,"",D204/C203)</f>
        <v>0.47368421052631576</v>
      </c>
      <c r="P204" s="68">
        <v>14</v>
      </c>
      <c r="Q204" s="245">
        <f t="shared" si="16"/>
        <v>0.73684210526315785</v>
      </c>
      <c r="R204" s="245">
        <f t="shared" si="17"/>
        <v>0.26315789473684215</v>
      </c>
      <c r="S204" s="8">
        <f>P204/P202</f>
        <v>0.48275862068965519</v>
      </c>
    </row>
    <row r="205" spans="1:19" ht="15.75" customHeight="1" x14ac:dyDescent="0.25">
      <c r="A205" s="58">
        <v>1802</v>
      </c>
      <c r="B205" s="154"/>
      <c r="C205" s="154"/>
      <c r="D205" s="154"/>
      <c r="E205" s="154">
        <v>5</v>
      </c>
      <c r="F205" s="154"/>
      <c r="G205" s="154"/>
      <c r="H205" s="154"/>
      <c r="I205" s="154"/>
      <c r="J205" s="154"/>
      <c r="K205" s="144"/>
      <c r="L205" s="237"/>
      <c r="M205" s="129"/>
      <c r="N205" s="238"/>
      <c r="O205" s="67">
        <f>IF(E205=0,"",E205/D204)</f>
        <v>0.55555555555555558</v>
      </c>
      <c r="P205" s="68">
        <v>11</v>
      </c>
      <c r="Q205" s="245">
        <f t="shared" si="16"/>
        <v>0.7857142857142857</v>
      </c>
      <c r="R205" s="245">
        <f t="shared" si="17"/>
        <v>0.2142857142857143</v>
      </c>
    </row>
    <row r="206" spans="1:19" ht="15.75" customHeight="1" x14ac:dyDescent="0.25">
      <c r="A206" s="58">
        <v>1901</v>
      </c>
      <c r="B206" s="154"/>
      <c r="C206" s="154"/>
      <c r="D206" s="154"/>
      <c r="E206" s="154"/>
      <c r="F206" s="154">
        <v>5</v>
      </c>
      <c r="G206" s="154"/>
      <c r="H206" s="154"/>
      <c r="I206" s="154"/>
      <c r="J206" s="154"/>
      <c r="K206" s="144"/>
      <c r="L206" s="237"/>
      <c r="M206" s="129"/>
      <c r="N206" s="238"/>
      <c r="O206" s="67">
        <f>IF(F206=0,"",F206/E205)</f>
        <v>1</v>
      </c>
      <c r="P206" s="68">
        <v>10</v>
      </c>
      <c r="Q206" s="245">
        <f t="shared" si="16"/>
        <v>0.90909090909090906</v>
      </c>
      <c r="R206" s="245">
        <f t="shared" si="17"/>
        <v>9.0909090909090939E-2</v>
      </c>
    </row>
    <row r="207" spans="1:19" ht="15.75" customHeight="1" x14ac:dyDescent="0.25">
      <c r="A207" s="58">
        <v>1902</v>
      </c>
      <c r="B207" s="154"/>
      <c r="C207" s="154"/>
      <c r="D207" s="154"/>
      <c r="E207" s="154"/>
      <c r="F207" s="154"/>
      <c r="G207" s="154">
        <v>5</v>
      </c>
      <c r="H207" s="154"/>
      <c r="I207" s="154"/>
      <c r="J207" s="154"/>
      <c r="K207" s="144"/>
      <c r="L207" s="237"/>
      <c r="M207" s="129"/>
      <c r="N207" s="238"/>
      <c r="O207" s="67">
        <f>IF(G207=0,"",G207/F206)</f>
        <v>1</v>
      </c>
      <c r="P207" s="68">
        <v>8</v>
      </c>
      <c r="Q207" s="245">
        <f t="shared" si="16"/>
        <v>0.8</v>
      </c>
      <c r="R207" s="245">
        <f t="shared" si="17"/>
        <v>0.19999999999999996</v>
      </c>
    </row>
    <row r="208" spans="1:19" ht="15.75" customHeight="1" x14ac:dyDescent="0.25">
      <c r="A208" s="58">
        <v>2001</v>
      </c>
      <c r="B208" s="154"/>
      <c r="C208" s="154"/>
      <c r="D208" s="154"/>
      <c r="E208" s="154"/>
      <c r="F208" s="154"/>
      <c r="G208" s="154"/>
      <c r="H208" s="154">
        <v>5</v>
      </c>
      <c r="I208" s="154"/>
      <c r="J208" s="154"/>
      <c r="K208" s="144"/>
      <c r="L208" s="237"/>
      <c r="M208" s="129"/>
      <c r="N208" s="238"/>
      <c r="O208" s="67">
        <f>IF(H208=0,"",H208/G207)</f>
        <v>1</v>
      </c>
      <c r="P208" s="68">
        <v>8</v>
      </c>
      <c r="Q208" s="245">
        <f t="shared" si="16"/>
        <v>1</v>
      </c>
      <c r="R208" s="245">
        <f t="shared" si="17"/>
        <v>0</v>
      </c>
    </row>
    <row r="209" spans="1:21" ht="15.75" customHeight="1" x14ac:dyDescent="0.25">
      <c r="A209" s="58">
        <v>2002</v>
      </c>
      <c r="B209" s="154"/>
      <c r="C209" s="154"/>
      <c r="D209" s="154"/>
      <c r="E209" s="154"/>
      <c r="F209" s="154"/>
      <c r="G209" s="154"/>
      <c r="H209" s="154"/>
      <c r="I209" s="154">
        <v>5</v>
      </c>
      <c r="J209" s="154"/>
      <c r="K209" s="144"/>
      <c r="L209" s="237"/>
      <c r="M209" s="129"/>
      <c r="N209" s="238"/>
      <c r="O209" s="67">
        <f>IF(I209=0,"",I209/H208)</f>
        <v>1</v>
      </c>
      <c r="P209" s="68">
        <v>8</v>
      </c>
      <c r="Q209" s="245">
        <f t="shared" si="16"/>
        <v>1</v>
      </c>
      <c r="R209" s="245">
        <f t="shared" si="17"/>
        <v>0</v>
      </c>
    </row>
    <row r="210" spans="1:21" ht="15.75" customHeight="1" x14ac:dyDescent="0.25">
      <c r="A210" s="58">
        <v>2101</v>
      </c>
      <c r="B210" s="154"/>
      <c r="C210" s="154"/>
      <c r="D210" s="154"/>
      <c r="E210" s="154"/>
      <c r="F210" s="154"/>
      <c r="G210" s="154"/>
      <c r="H210" s="154"/>
      <c r="I210" s="154"/>
      <c r="J210" s="154">
        <v>5</v>
      </c>
      <c r="K210" s="144">
        <v>2</v>
      </c>
      <c r="L210" s="237"/>
      <c r="M210" s="129"/>
      <c r="N210" s="238"/>
      <c r="O210" s="71">
        <f>IF(J210=0,"",J210/I209)</f>
        <v>1</v>
      </c>
      <c r="P210" s="68">
        <v>8</v>
      </c>
      <c r="Q210" s="71">
        <f t="shared" si="16"/>
        <v>1</v>
      </c>
      <c r="R210" s="71">
        <f t="shared" si="17"/>
        <v>0</v>
      </c>
    </row>
    <row r="211" spans="1:21" ht="15.75" customHeight="1" x14ac:dyDescent="0.25">
      <c r="A211" s="58">
        <v>2102</v>
      </c>
      <c r="B211" s="154"/>
      <c r="C211" s="154"/>
      <c r="D211" s="154"/>
      <c r="E211" s="154"/>
      <c r="F211" s="154"/>
      <c r="G211" s="154"/>
      <c r="H211" s="154"/>
      <c r="I211" s="154"/>
      <c r="J211" s="154">
        <v>3</v>
      </c>
      <c r="K211" s="144">
        <v>3</v>
      </c>
      <c r="L211" s="237"/>
      <c r="M211" s="129"/>
      <c r="N211" s="239"/>
      <c r="O211" s="105"/>
      <c r="P211" s="68">
        <v>6</v>
      </c>
      <c r="Q211" s="105"/>
      <c r="R211" s="253"/>
    </row>
    <row r="212" spans="1:21" ht="15.75" customHeight="1" x14ac:dyDescent="0.25">
      <c r="A212" s="58">
        <v>2201</v>
      </c>
      <c r="B212" s="154"/>
      <c r="C212" s="154"/>
      <c r="D212" s="154"/>
      <c r="E212" s="154"/>
      <c r="F212" s="154"/>
      <c r="G212" s="154"/>
      <c r="H212" s="154"/>
      <c r="I212" s="154"/>
      <c r="J212" s="154">
        <v>3</v>
      </c>
      <c r="K212" s="144">
        <v>1</v>
      </c>
      <c r="L212" s="237"/>
      <c r="M212" s="129"/>
      <c r="N212" s="239"/>
      <c r="O212" s="247"/>
      <c r="P212" s="109">
        <v>3</v>
      </c>
      <c r="Q212" s="248"/>
      <c r="R212" s="247"/>
    </row>
    <row r="213" spans="1:21" ht="15.75" customHeight="1" x14ac:dyDescent="0.25">
      <c r="A213" s="58">
        <v>2202</v>
      </c>
      <c r="B213" s="154"/>
      <c r="C213" s="154"/>
      <c r="D213" s="154"/>
      <c r="E213" s="154"/>
      <c r="F213" s="154"/>
      <c r="G213" s="154"/>
      <c r="H213" s="154"/>
      <c r="I213" s="154"/>
      <c r="J213" s="154">
        <v>2</v>
      </c>
      <c r="K213" s="144">
        <v>2</v>
      </c>
      <c r="L213" s="237"/>
      <c r="M213" s="129"/>
      <c r="N213" s="239"/>
      <c r="O213" s="247"/>
      <c r="P213" s="109">
        <v>2</v>
      </c>
      <c r="Q213" s="248"/>
      <c r="R213" s="247"/>
    </row>
    <row r="214" spans="1:21" ht="15.75" customHeight="1" x14ac:dyDescent="0.25">
      <c r="A214" s="58">
        <v>2301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44"/>
      <c r="L214" s="237"/>
      <c r="M214" s="129"/>
      <c r="N214" s="239"/>
      <c r="O214" s="247"/>
      <c r="P214" s="109"/>
      <c r="Q214" s="248"/>
      <c r="R214" s="247"/>
    </row>
    <row r="215" spans="1:21" ht="15.75" customHeight="1" x14ac:dyDescent="0.25">
      <c r="A215" s="58">
        <v>2302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44"/>
      <c r="L215" s="237"/>
      <c r="M215" s="129"/>
      <c r="N215" s="239"/>
      <c r="O215" s="129"/>
      <c r="P215" s="239"/>
      <c r="Q215" s="124"/>
      <c r="R215" s="247"/>
    </row>
    <row r="216" spans="1:21" ht="15.75" customHeight="1" x14ac:dyDescent="0.25">
      <c r="A216" s="58">
        <v>2401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44"/>
      <c r="L216" s="237"/>
      <c r="M216" s="129"/>
      <c r="N216" s="239"/>
      <c r="O216" s="197" t="s">
        <v>83</v>
      </c>
      <c r="P216" s="82">
        <v>3</v>
      </c>
      <c r="Q216" s="83">
        <f>K219</f>
        <v>8</v>
      </c>
      <c r="R216" s="199" t="s">
        <v>11</v>
      </c>
    </row>
    <row r="217" spans="1:21" ht="15.75" customHeight="1" x14ac:dyDescent="0.25">
      <c r="A217" s="58">
        <v>2402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44"/>
      <c r="L217" s="237"/>
      <c r="M217" s="129"/>
      <c r="N217" s="239"/>
      <c r="O217" s="198" t="s">
        <v>85</v>
      </c>
      <c r="P217" s="86">
        <f>IF(P216/B202=0,"",P216/B202)</f>
        <v>0.10344827586206896</v>
      </c>
      <c r="Q217" s="87">
        <f>IF(P216/Q216=0,"",P216/Q216)</f>
        <v>0.375</v>
      </c>
      <c r="R217" s="200" t="s">
        <v>86</v>
      </c>
    </row>
    <row r="218" spans="1:21" ht="15.75" customHeight="1" x14ac:dyDescent="0.25">
      <c r="A218" s="58">
        <v>2501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44"/>
      <c r="L218" s="240"/>
      <c r="M218" s="241"/>
      <c r="N218" s="242"/>
      <c r="O218" s="90"/>
      <c r="P218" s="91"/>
      <c r="Q218" s="91"/>
      <c r="R218" s="113"/>
    </row>
    <row r="219" spans="1:21" ht="18" customHeight="1" x14ac:dyDescent="0.25">
      <c r="A219" s="28"/>
      <c r="B219" s="297" t="s">
        <v>111</v>
      </c>
      <c r="C219" s="297"/>
      <c r="D219" s="297"/>
      <c r="E219" s="297"/>
      <c r="F219" s="297"/>
      <c r="G219" s="297"/>
      <c r="H219" s="297"/>
      <c r="I219" s="297"/>
      <c r="J219" s="297"/>
      <c r="K219" s="93">
        <f>SUM(K202:K215)</f>
        <v>8</v>
      </c>
      <c r="L219" s="94">
        <f>IF(K210=0,"",K210/B202)</f>
        <v>6.8965517241379309E-2</v>
      </c>
      <c r="M219" s="94">
        <f>IF(K219=0,"",K219/B202)</f>
        <v>0.27586206896551724</v>
      </c>
      <c r="N219" s="94">
        <f>IF(K210=0,"",M219-L219)</f>
        <v>0.20689655172413793</v>
      </c>
      <c r="O219" s="3"/>
      <c r="P219" s="29"/>
      <c r="Q219" s="22"/>
      <c r="R219" s="3"/>
    </row>
    <row r="220" spans="1:21" ht="12.75" x14ac:dyDescent="0.2">
      <c r="L220" s="3"/>
      <c r="M220" s="3"/>
      <c r="O220" s="3"/>
    </row>
    <row r="221" spans="1:21" ht="12.75" customHeight="1" x14ac:dyDescent="0.2">
      <c r="L221" s="3"/>
      <c r="M221" s="3"/>
      <c r="O221" s="3"/>
    </row>
    <row r="222" spans="1:21" ht="26.25" customHeight="1" x14ac:dyDescent="0.4">
      <c r="A222" s="231"/>
      <c r="B222" s="298" t="s">
        <v>99</v>
      </c>
      <c r="C222" s="299"/>
      <c r="D222" s="299"/>
      <c r="E222" s="299"/>
      <c r="F222" s="299"/>
      <c r="G222" s="299"/>
      <c r="H222" s="299"/>
      <c r="I222" s="299"/>
      <c r="J222" s="299"/>
      <c r="K222" s="256" t="s">
        <v>114</v>
      </c>
      <c r="L222" s="57"/>
      <c r="M222" s="57"/>
      <c r="N222" s="29"/>
      <c r="O222" s="3"/>
      <c r="P222" s="29"/>
      <c r="Q222" s="29"/>
      <c r="R222" s="29"/>
      <c r="U222" s="168">
        <f>AVERAGE(P217,P240)</f>
        <v>0.26483889202939515</v>
      </c>
    </row>
    <row r="223" spans="1:21" ht="20.25" customHeight="1" x14ac:dyDescent="0.2">
      <c r="A223" s="319" t="s">
        <v>10</v>
      </c>
      <c r="B223" s="301" t="s">
        <v>100</v>
      </c>
      <c r="C223" s="302"/>
      <c r="D223" s="302"/>
      <c r="E223" s="302"/>
      <c r="F223" s="302"/>
      <c r="G223" s="302"/>
      <c r="H223" s="302"/>
      <c r="I223" s="302"/>
      <c r="J223" s="303"/>
      <c r="K223" s="338" t="s">
        <v>11</v>
      </c>
      <c r="L223" s="296" t="s">
        <v>3</v>
      </c>
      <c r="M223" s="296" t="s">
        <v>4</v>
      </c>
      <c r="N223" s="306" t="s">
        <v>5</v>
      </c>
      <c r="O223" s="296" t="s">
        <v>6</v>
      </c>
      <c r="P223" s="294" t="s">
        <v>7</v>
      </c>
      <c r="Q223" s="294" t="s">
        <v>8</v>
      </c>
      <c r="R223" s="296" t="s">
        <v>101</v>
      </c>
    </row>
    <row r="224" spans="1:21" ht="15.75" customHeight="1" x14ac:dyDescent="0.25">
      <c r="A224" s="320"/>
      <c r="B224" s="58" t="s">
        <v>102</v>
      </c>
      <c r="C224" s="58" t="s">
        <v>103</v>
      </c>
      <c r="D224" s="58" t="s">
        <v>104</v>
      </c>
      <c r="E224" s="58" t="s">
        <v>105</v>
      </c>
      <c r="F224" s="58" t="s">
        <v>106</v>
      </c>
      <c r="G224" s="58" t="s">
        <v>107</v>
      </c>
      <c r="H224" s="58" t="s">
        <v>108</v>
      </c>
      <c r="I224" s="58" t="s">
        <v>109</v>
      </c>
      <c r="J224" s="58" t="s">
        <v>110</v>
      </c>
      <c r="K224" s="339"/>
      <c r="L224" s="295"/>
      <c r="M224" s="295"/>
      <c r="N224" s="295"/>
      <c r="O224" s="295"/>
      <c r="P224" s="295"/>
      <c r="Q224" s="295"/>
      <c r="R224" s="295"/>
    </row>
    <row r="225" spans="1:19" ht="15.75" customHeight="1" x14ac:dyDescent="0.25">
      <c r="A225" s="58">
        <v>1702</v>
      </c>
      <c r="B225" s="154">
        <v>61</v>
      </c>
      <c r="C225" s="154"/>
      <c r="D225" s="154"/>
      <c r="E225" s="154"/>
      <c r="F225" s="154"/>
      <c r="G225" s="154"/>
      <c r="H225" s="154"/>
      <c r="I225" s="154"/>
      <c r="J225" s="154"/>
      <c r="K225" s="144"/>
      <c r="L225" s="234"/>
      <c r="M225" s="235"/>
      <c r="N225" s="236"/>
      <c r="O225" s="243"/>
      <c r="P225" s="63">
        <f>B225</f>
        <v>61</v>
      </c>
      <c r="Q225" s="244"/>
      <c r="R225" s="243"/>
    </row>
    <row r="226" spans="1:19" ht="15.75" customHeight="1" x14ac:dyDescent="0.25">
      <c r="A226" s="58">
        <v>1801</v>
      </c>
      <c r="B226" s="154"/>
      <c r="C226" s="154">
        <v>51</v>
      </c>
      <c r="D226" s="154"/>
      <c r="E226" s="154"/>
      <c r="F226" s="154"/>
      <c r="G226" s="154"/>
      <c r="H226" s="154"/>
      <c r="I226" s="154"/>
      <c r="J226" s="154"/>
      <c r="K226" s="144"/>
      <c r="L226" s="237"/>
      <c r="M226" s="129"/>
      <c r="N226" s="238"/>
      <c r="O226" s="67">
        <f>IF(C226=0,"",C226/B225)</f>
        <v>0.83606557377049184</v>
      </c>
      <c r="P226" s="68">
        <v>51</v>
      </c>
      <c r="Q226" s="245">
        <f t="shared" ref="Q226:Q233" si="18">IF(P226=0,"",P226/P225)</f>
        <v>0.83606557377049184</v>
      </c>
      <c r="R226" s="245">
        <f t="shared" ref="R226:R233" si="19">IF(P226=0,"",100%-Q226)</f>
        <v>0.16393442622950816</v>
      </c>
    </row>
    <row r="227" spans="1:19" ht="15.75" customHeight="1" x14ac:dyDescent="0.25">
      <c r="A227" s="58">
        <v>1802</v>
      </c>
      <c r="B227" s="154"/>
      <c r="C227" s="154"/>
      <c r="D227" s="154">
        <v>44</v>
      </c>
      <c r="E227" s="154"/>
      <c r="F227" s="154"/>
      <c r="G227" s="154"/>
      <c r="H227" s="154"/>
      <c r="I227" s="154"/>
      <c r="J227" s="154"/>
      <c r="K227" s="144"/>
      <c r="L227" s="237"/>
      <c r="M227" s="129"/>
      <c r="N227" s="238"/>
      <c r="O227" s="67">
        <f>IF(D227=0,"",D227/C226)</f>
        <v>0.86274509803921573</v>
      </c>
      <c r="P227" s="68">
        <v>49</v>
      </c>
      <c r="Q227" s="245">
        <f t="shared" si="18"/>
        <v>0.96078431372549022</v>
      </c>
      <c r="R227" s="245">
        <f t="shared" si="19"/>
        <v>3.9215686274509776E-2</v>
      </c>
      <c r="S227" s="8">
        <f>P227/P225</f>
        <v>0.80327868852459017</v>
      </c>
    </row>
    <row r="228" spans="1:19" ht="15.75" customHeight="1" x14ac:dyDescent="0.25">
      <c r="A228" s="58">
        <v>1901</v>
      </c>
      <c r="B228" s="154"/>
      <c r="C228" s="154"/>
      <c r="D228" s="154"/>
      <c r="E228" s="154">
        <v>38</v>
      </c>
      <c r="F228" s="154"/>
      <c r="G228" s="154"/>
      <c r="H228" s="154"/>
      <c r="I228" s="154"/>
      <c r="J228" s="154"/>
      <c r="K228" s="144"/>
      <c r="L228" s="237"/>
      <c r="M228" s="129"/>
      <c r="N228" s="238"/>
      <c r="O228" s="67">
        <f>IF(E228=0,"",E228/D227)</f>
        <v>0.86363636363636365</v>
      </c>
      <c r="P228" s="68">
        <v>47</v>
      </c>
      <c r="Q228" s="245">
        <f t="shared" si="18"/>
        <v>0.95918367346938771</v>
      </c>
      <c r="R228" s="245">
        <f t="shared" si="19"/>
        <v>4.081632653061229E-2</v>
      </c>
    </row>
    <row r="229" spans="1:19" ht="15.75" customHeight="1" x14ac:dyDescent="0.25">
      <c r="A229" s="58">
        <v>1902</v>
      </c>
      <c r="B229" s="154"/>
      <c r="C229" s="154"/>
      <c r="D229" s="154"/>
      <c r="E229" s="154"/>
      <c r="F229" s="154">
        <v>35</v>
      </c>
      <c r="G229" s="154"/>
      <c r="H229" s="154"/>
      <c r="I229" s="154"/>
      <c r="J229" s="154"/>
      <c r="K229" s="144"/>
      <c r="L229" s="237"/>
      <c r="M229" s="129"/>
      <c r="N229" s="238"/>
      <c r="O229" s="67">
        <f>IF(F229=0,"",F229/E228)</f>
        <v>0.92105263157894735</v>
      </c>
      <c r="P229" s="68">
        <v>42</v>
      </c>
      <c r="Q229" s="245">
        <f t="shared" si="18"/>
        <v>0.8936170212765957</v>
      </c>
      <c r="R229" s="245">
        <f t="shared" si="19"/>
        <v>0.1063829787234043</v>
      </c>
    </row>
    <row r="230" spans="1:19" ht="15.75" customHeight="1" x14ac:dyDescent="0.25">
      <c r="A230" s="58">
        <v>2001</v>
      </c>
      <c r="B230" s="154"/>
      <c r="C230" s="154"/>
      <c r="D230" s="154"/>
      <c r="E230" s="154"/>
      <c r="F230" s="154"/>
      <c r="G230" s="154">
        <v>35</v>
      </c>
      <c r="H230" s="154"/>
      <c r="I230" s="154"/>
      <c r="J230" s="154"/>
      <c r="K230" s="144"/>
      <c r="L230" s="237"/>
      <c r="M230" s="129"/>
      <c r="N230" s="238"/>
      <c r="O230" s="67">
        <f>IF(G230=0,"",G230/F229)</f>
        <v>1</v>
      </c>
      <c r="P230" s="68">
        <v>42</v>
      </c>
      <c r="Q230" s="245">
        <f t="shared" si="18"/>
        <v>1</v>
      </c>
      <c r="R230" s="245">
        <f t="shared" si="19"/>
        <v>0</v>
      </c>
    </row>
    <row r="231" spans="1:19" ht="15.75" customHeight="1" x14ac:dyDescent="0.25">
      <c r="A231" s="58">
        <v>2002</v>
      </c>
      <c r="B231" s="154"/>
      <c r="C231" s="154"/>
      <c r="D231" s="154"/>
      <c r="E231" s="154"/>
      <c r="F231" s="154"/>
      <c r="G231" s="154"/>
      <c r="H231" s="154">
        <v>35</v>
      </c>
      <c r="I231" s="154"/>
      <c r="J231" s="154"/>
      <c r="K231" s="144"/>
      <c r="L231" s="237"/>
      <c r="M231" s="129"/>
      <c r="N231" s="238"/>
      <c r="O231" s="67">
        <f>IF(H231=0,"",H231/G230)</f>
        <v>1</v>
      </c>
      <c r="P231" s="68">
        <v>41</v>
      </c>
      <c r="Q231" s="245">
        <f t="shared" si="18"/>
        <v>0.97619047619047616</v>
      </c>
      <c r="R231" s="245">
        <f t="shared" si="19"/>
        <v>2.3809523809523836E-2</v>
      </c>
    </row>
    <row r="232" spans="1:19" ht="15.75" customHeight="1" x14ac:dyDescent="0.25">
      <c r="A232" s="58">
        <v>2101</v>
      </c>
      <c r="B232" s="154"/>
      <c r="C232" s="154"/>
      <c r="D232" s="154"/>
      <c r="E232" s="154"/>
      <c r="F232" s="154"/>
      <c r="G232" s="154"/>
      <c r="H232" s="154"/>
      <c r="I232" s="154">
        <v>33</v>
      </c>
      <c r="J232" s="154"/>
      <c r="K232" s="144"/>
      <c r="L232" s="237"/>
      <c r="M232" s="129"/>
      <c r="N232" s="238"/>
      <c r="O232" s="67">
        <f>IF(I232=0,"",I232/H231)</f>
        <v>0.94285714285714284</v>
      </c>
      <c r="P232" s="68">
        <v>39</v>
      </c>
      <c r="Q232" s="245">
        <f t="shared" si="18"/>
        <v>0.95121951219512191</v>
      </c>
      <c r="R232" s="245">
        <f t="shared" si="19"/>
        <v>4.8780487804878092E-2</v>
      </c>
    </row>
    <row r="233" spans="1:19" ht="15.75" customHeight="1" x14ac:dyDescent="0.25">
      <c r="A233" s="58">
        <v>2102</v>
      </c>
      <c r="B233" s="154"/>
      <c r="C233" s="154"/>
      <c r="D233" s="154"/>
      <c r="E233" s="154"/>
      <c r="F233" s="154"/>
      <c r="G233" s="154"/>
      <c r="H233" s="154"/>
      <c r="I233" s="154"/>
      <c r="J233" s="154">
        <v>33</v>
      </c>
      <c r="K233" s="144">
        <v>27</v>
      </c>
      <c r="L233" s="237"/>
      <c r="M233" s="129"/>
      <c r="N233" s="238"/>
      <c r="O233" s="71">
        <f>IF(J233=0,"",J233/I232)</f>
        <v>1</v>
      </c>
      <c r="P233" s="68">
        <v>38</v>
      </c>
      <c r="Q233" s="71">
        <f t="shared" si="18"/>
        <v>0.97435897435897434</v>
      </c>
      <c r="R233" s="71">
        <f t="shared" si="19"/>
        <v>2.5641025641025661E-2</v>
      </c>
    </row>
    <row r="234" spans="1:19" ht="15.75" customHeight="1" x14ac:dyDescent="0.25">
      <c r="A234" s="58">
        <v>2201</v>
      </c>
      <c r="B234" s="154"/>
      <c r="C234" s="154"/>
      <c r="D234" s="154"/>
      <c r="E234" s="154"/>
      <c r="F234" s="154"/>
      <c r="G234" s="154"/>
      <c r="H234" s="154"/>
      <c r="I234" s="154"/>
      <c r="J234" s="154">
        <v>6</v>
      </c>
      <c r="K234" s="144">
        <v>5</v>
      </c>
      <c r="L234" s="237"/>
      <c r="M234" s="129"/>
      <c r="N234" s="239"/>
      <c r="O234" s="105"/>
      <c r="P234" s="68">
        <v>9</v>
      </c>
      <c r="Q234" s="105"/>
      <c r="R234" s="253"/>
    </row>
    <row r="235" spans="1:19" ht="15.75" customHeight="1" x14ac:dyDescent="0.25">
      <c r="A235" s="58">
        <v>2202</v>
      </c>
      <c r="B235" s="154"/>
      <c r="C235" s="154"/>
      <c r="D235" s="154"/>
      <c r="E235" s="154"/>
      <c r="F235" s="154"/>
      <c r="G235" s="154"/>
      <c r="H235" s="154"/>
      <c r="I235" s="154"/>
      <c r="J235" s="154">
        <v>3</v>
      </c>
      <c r="K235" s="144">
        <v>4</v>
      </c>
      <c r="L235" s="237"/>
      <c r="M235" s="129"/>
      <c r="N235" s="239"/>
      <c r="O235" s="247"/>
      <c r="P235" s="109">
        <v>4</v>
      </c>
      <c r="Q235" s="248"/>
      <c r="R235" s="247"/>
    </row>
    <row r="236" spans="1:19" ht="15.75" customHeight="1" x14ac:dyDescent="0.25">
      <c r="A236" s="58">
        <v>2301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44"/>
      <c r="L236" s="237"/>
      <c r="M236" s="129"/>
      <c r="N236" s="239"/>
      <c r="O236" s="247"/>
      <c r="P236" s="109"/>
      <c r="Q236" s="248"/>
      <c r="R236" s="247"/>
    </row>
    <row r="237" spans="1:19" ht="15.75" customHeight="1" x14ac:dyDescent="0.25">
      <c r="A237" s="58">
        <v>2302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44"/>
      <c r="L237" s="237"/>
      <c r="M237" s="129"/>
      <c r="N237" s="239"/>
      <c r="O237" s="247"/>
      <c r="P237" s="109"/>
      <c r="Q237" s="248"/>
      <c r="R237" s="247"/>
    </row>
    <row r="238" spans="1:19" ht="15.75" customHeight="1" x14ac:dyDescent="0.25">
      <c r="A238" s="58">
        <v>2401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44"/>
      <c r="L238" s="237"/>
      <c r="M238" s="129"/>
      <c r="N238" s="239"/>
      <c r="O238" s="129"/>
      <c r="P238" s="239"/>
      <c r="Q238" s="124"/>
      <c r="R238" s="247"/>
    </row>
    <row r="239" spans="1:19" ht="15.75" customHeight="1" x14ac:dyDescent="0.25">
      <c r="A239" s="58">
        <v>2402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44"/>
      <c r="L239" s="237"/>
      <c r="M239" s="129"/>
      <c r="N239" s="239"/>
      <c r="O239" s="197" t="s">
        <v>83</v>
      </c>
      <c r="P239" s="82">
        <v>26</v>
      </c>
      <c r="Q239" s="83">
        <f>IF(SUM(K231:K235)=0,"",SUM(K231:K235))</f>
        <v>36</v>
      </c>
      <c r="R239" s="199" t="s">
        <v>11</v>
      </c>
    </row>
    <row r="240" spans="1:19" ht="15.75" customHeight="1" x14ac:dyDescent="0.25">
      <c r="A240" s="58">
        <v>2501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44"/>
      <c r="L240" s="237"/>
      <c r="M240" s="129"/>
      <c r="N240" s="239"/>
      <c r="O240" s="198" t="s">
        <v>85</v>
      </c>
      <c r="P240" s="86">
        <f>IF(P239/B225=0,"",P239/B225)</f>
        <v>0.42622950819672129</v>
      </c>
      <c r="Q240" s="87">
        <f>IF(P239/Q239=0,"",P239/Q239)</f>
        <v>0.72222222222222221</v>
      </c>
      <c r="R240" s="200" t="s">
        <v>86</v>
      </c>
    </row>
    <row r="241" spans="1:19" ht="15.75" customHeight="1" x14ac:dyDescent="0.25">
      <c r="A241" s="58">
        <v>2502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44"/>
      <c r="L241" s="240"/>
      <c r="M241" s="241"/>
      <c r="N241" s="242"/>
      <c r="O241" s="90"/>
      <c r="P241" s="91"/>
      <c r="Q241" s="91"/>
      <c r="R241" s="113"/>
    </row>
    <row r="242" spans="1:19" ht="18" customHeight="1" x14ac:dyDescent="0.25">
      <c r="A242" s="28"/>
      <c r="B242" s="297" t="s">
        <v>111</v>
      </c>
      <c r="C242" s="297"/>
      <c r="D242" s="297"/>
      <c r="E242" s="297"/>
      <c r="F242" s="297"/>
      <c r="G242" s="297"/>
      <c r="H242" s="297"/>
      <c r="I242" s="297"/>
      <c r="J242" s="297"/>
      <c r="K242" s="93">
        <f>SUM(K225:K238)</f>
        <v>36</v>
      </c>
      <c r="L242" s="94">
        <f>IF(K233=0,"",K233/B225)</f>
        <v>0.44262295081967212</v>
      </c>
      <c r="M242" s="94">
        <f>IF(K242=0,"",K242/B225)</f>
        <v>0.5901639344262295</v>
      </c>
      <c r="N242" s="94">
        <f>IF(K233=0,"",M242-L242)</f>
        <v>0.14754098360655737</v>
      </c>
      <c r="O242" s="3"/>
      <c r="P242" s="29"/>
      <c r="Q242" s="22"/>
      <c r="R242" s="3"/>
    </row>
    <row r="243" spans="1:19" ht="12.75" customHeight="1" x14ac:dyDescent="0.2">
      <c r="L243" s="3"/>
      <c r="M243" s="3"/>
      <c r="O243" s="3"/>
    </row>
    <row r="244" spans="1:19" ht="12.75" customHeight="1" x14ac:dyDescent="0.2">
      <c r="L244" s="3"/>
      <c r="M244" s="3"/>
      <c r="O244" s="3"/>
    </row>
    <row r="245" spans="1:19" ht="26.25" x14ac:dyDescent="0.4">
      <c r="A245" s="231"/>
      <c r="B245" s="298" t="s">
        <v>99</v>
      </c>
      <c r="C245" s="299"/>
      <c r="D245" s="299"/>
      <c r="E245" s="299"/>
      <c r="F245" s="299"/>
      <c r="G245" s="299"/>
      <c r="H245" s="299"/>
      <c r="I245" s="299"/>
      <c r="J245" s="299"/>
      <c r="K245" s="256" t="s">
        <v>115</v>
      </c>
      <c r="L245" s="57"/>
      <c r="M245" s="57"/>
      <c r="N245" s="29"/>
      <c r="O245" s="3"/>
      <c r="P245" s="29"/>
      <c r="Q245" s="29"/>
      <c r="R245" s="29"/>
    </row>
    <row r="246" spans="1:19" ht="20.25" x14ac:dyDescent="0.2">
      <c r="A246" s="319" t="s">
        <v>10</v>
      </c>
      <c r="B246" s="301" t="s">
        <v>100</v>
      </c>
      <c r="C246" s="302"/>
      <c r="D246" s="302"/>
      <c r="E246" s="302"/>
      <c r="F246" s="302"/>
      <c r="G246" s="302"/>
      <c r="H246" s="302"/>
      <c r="I246" s="302"/>
      <c r="J246" s="303"/>
      <c r="K246" s="338" t="s">
        <v>11</v>
      </c>
      <c r="L246" s="296" t="s">
        <v>3</v>
      </c>
      <c r="M246" s="296" t="s">
        <v>4</v>
      </c>
      <c r="N246" s="306" t="s">
        <v>5</v>
      </c>
      <c r="O246" s="296" t="s">
        <v>6</v>
      </c>
      <c r="P246" s="294" t="s">
        <v>7</v>
      </c>
      <c r="Q246" s="294" t="s">
        <v>8</v>
      </c>
      <c r="R246" s="296" t="s">
        <v>101</v>
      </c>
    </row>
    <row r="247" spans="1:19" ht="15.75" x14ac:dyDescent="0.25">
      <c r="A247" s="320"/>
      <c r="B247" s="58" t="s">
        <v>102</v>
      </c>
      <c r="C247" s="58" t="s">
        <v>103</v>
      </c>
      <c r="D247" s="58" t="s">
        <v>104</v>
      </c>
      <c r="E247" s="58" t="s">
        <v>105</v>
      </c>
      <c r="F247" s="58" t="s">
        <v>106</v>
      </c>
      <c r="G247" s="58" t="s">
        <v>107</v>
      </c>
      <c r="H247" s="58" t="s">
        <v>108</v>
      </c>
      <c r="I247" s="58" t="s">
        <v>109</v>
      </c>
      <c r="J247" s="58" t="s">
        <v>110</v>
      </c>
      <c r="K247" s="339"/>
      <c r="L247" s="295"/>
      <c r="M247" s="295"/>
      <c r="N247" s="295"/>
      <c r="O247" s="295"/>
      <c r="P247" s="295"/>
      <c r="Q247" s="295"/>
      <c r="R247" s="295"/>
    </row>
    <row r="248" spans="1:19" ht="15.75" customHeight="1" x14ac:dyDescent="0.25">
      <c r="A248" s="58">
        <v>1801</v>
      </c>
      <c r="B248" s="154">
        <v>37</v>
      </c>
      <c r="C248" s="154"/>
      <c r="D248" s="154"/>
      <c r="E248" s="154"/>
      <c r="F248" s="154"/>
      <c r="G248" s="154"/>
      <c r="H248" s="154"/>
      <c r="I248" s="154"/>
      <c r="J248" s="154"/>
      <c r="K248" s="144"/>
      <c r="L248" s="234"/>
      <c r="M248" s="235"/>
      <c r="N248" s="236"/>
      <c r="O248" s="243"/>
      <c r="P248" s="63">
        <f>B248</f>
        <v>37</v>
      </c>
      <c r="Q248" s="244"/>
      <c r="R248" s="243"/>
    </row>
    <row r="249" spans="1:19" ht="15.75" customHeight="1" x14ac:dyDescent="0.25">
      <c r="A249" s="58">
        <v>1802</v>
      </c>
      <c r="B249" s="154"/>
      <c r="C249" s="154">
        <v>32</v>
      </c>
      <c r="D249" s="154"/>
      <c r="E249" s="154"/>
      <c r="F249" s="154"/>
      <c r="G249" s="154"/>
      <c r="H249" s="154"/>
      <c r="I249" s="154"/>
      <c r="J249" s="154"/>
      <c r="K249" s="144"/>
      <c r="L249" s="237"/>
      <c r="M249" s="129"/>
      <c r="N249" s="238"/>
      <c r="O249" s="67">
        <f>IF(C249=0,"",C249/B248)</f>
        <v>0.86486486486486491</v>
      </c>
      <c r="P249" s="68">
        <v>32</v>
      </c>
      <c r="Q249" s="245">
        <f t="shared" ref="Q249:Q256" si="20">IF(P249=0,"",P249/P248)</f>
        <v>0.86486486486486491</v>
      </c>
      <c r="R249" s="245">
        <f t="shared" ref="R249:R256" si="21">IF(P249=0,"",100%-Q249)</f>
        <v>0.13513513513513509</v>
      </c>
    </row>
    <row r="250" spans="1:19" ht="15.75" customHeight="1" x14ac:dyDescent="0.25">
      <c r="A250" s="58">
        <v>1901</v>
      </c>
      <c r="B250" s="154"/>
      <c r="C250" s="154"/>
      <c r="D250" s="154">
        <v>29</v>
      </c>
      <c r="E250" s="154"/>
      <c r="F250" s="154"/>
      <c r="G250" s="154"/>
      <c r="H250" s="154"/>
      <c r="I250" s="154"/>
      <c r="J250" s="154"/>
      <c r="K250" s="144"/>
      <c r="L250" s="237"/>
      <c r="M250" s="129"/>
      <c r="N250" s="238"/>
      <c r="O250" s="67">
        <f>IF(D250=0,"",D250/C249)</f>
        <v>0.90625</v>
      </c>
      <c r="P250" s="68">
        <v>32</v>
      </c>
      <c r="Q250" s="245">
        <f t="shared" si="20"/>
        <v>1</v>
      </c>
      <c r="R250" s="245">
        <f t="shared" si="21"/>
        <v>0</v>
      </c>
      <c r="S250" s="8">
        <f>P250/P248</f>
        <v>0.86486486486486491</v>
      </c>
    </row>
    <row r="251" spans="1:19" ht="15.75" customHeight="1" x14ac:dyDescent="0.25">
      <c r="A251" s="58">
        <v>1902</v>
      </c>
      <c r="B251" s="154"/>
      <c r="C251" s="154"/>
      <c r="D251" s="154"/>
      <c r="E251" s="154">
        <v>26</v>
      </c>
      <c r="F251" s="154"/>
      <c r="G251" s="154"/>
      <c r="H251" s="154"/>
      <c r="I251" s="154"/>
      <c r="J251" s="154"/>
      <c r="K251" s="144"/>
      <c r="L251" s="237"/>
      <c r="M251" s="129"/>
      <c r="N251" s="238"/>
      <c r="O251" s="67">
        <f>IF(E251=0,"",E251/D250)</f>
        <v>0.89655172413793105</v>
      </c>
      <c r="P251" s="68">
        <v>30</v>
      </c>
      <c r="Q251" s="245">
        <f t="shared" si="20"/>
        <v>0.9375</v>
      </c>
      <c r="R251" s="245">
        <f t="shared" si="21"/>
        <v>6.25E-2</v>
      </c>
    </row>
    <row r="252" spans="1:19" ht="15.75" customHeight="1" x14ac:dyDescent="0.25">
      <c r="A252" s="58">
        <v>2001</v>
      </c>
      <c r="B252" s="154"/>
      <c r="C252" s="154"/>
      <c r="D252" s="154"/>
      <c r="E252" s="154"/>
      <c r="F252" s="154">
        <v>25</v>
      </c>
      <c r="G252" s="154"/>
      <c r="H252" s="154"/>
      <c r="I252" s="154"/>
      <c r="J252" s="154"/>
      <c r="K252" s="144"/>
      <c r="L252" s="237"/>
      <c r="M252" s="129"/>
      <c r="N252" s="238"/>
      <c r="O252" s="67">
        <f>IF(F252=0,"",F252/E251)</f>
        <v>0.96153846153846156</v>
      </c>
      <c r="P252" s="68">
        <v>28</v>
      </c>
      <c r="Q252" s="245">
        <f t="shared" si="20"/>
        <v>0.93333333333333335</v>
      </c>
      <c r="R252" s="245">
        <f t="shared" si="21"/>
        <v>6.6666666666666652E-2</v>
      </c>
    </row>
    <row r="253" spans="1:19" ht="15.75" customHeight="1" x14ac:dyDescent="0.25">
      <c r="A253" s="58">
        <v>2002</v>
      </c>
      <c r="B253" s="154"/>
      <c r="C253" s="154"/>
      <c r="D253" s="154"/>
      <c r="E253" s="154"/>
      <c r="F253" s="154"/>
      <c r="G253" s="154">
        <v>25</v>
      </c>
      <c r="H253" s="154"/>
      <c r="I253" s="154"/>
      <c r="J253" s="154"/>
      <c r="K253" s="144"/>
      <c r="L253" s="237"/>
      <c r="M253" s="129"/>
      <c r="N253" s="238"/>
      <c r="O253" s="67">
        <f>IF(G253=0,"",G253/F252)</f>
        <v>1</v>
      </c>
      <c r="P253" s="68">
        <v>28</v>
      </c>
      <c r="Q253" s="245">
        <f t="shared" si="20"/>
        <v>1</v>
      </c>
      <c r="R253" s="245">
        <f t="shared" si="21"/>
        <v>0</v>
      </c>
    </row>
    <row r="254" spans="1:19" ht="15.75" customHeight="1" x14ac:dyDescent="0.25">
      <c r="A254" s="58">
        <v>2101</v>
      </c>
      <c r="B254" s="154"/>
      <c r="C254" s="154"/>
      <c r="D254" s="154"/>
      <c r="E254" s="154"/>
      <c r="F254" s="154"/>
      <c r="G254" s="154"/>
      <c r="H254" s="154">
        <v>24</v>
      </c>
      <c r="I254" s="154"/>
      <c r="J254" s="154"/>
      <c r="K254" s="144"/>
      <c r="L254" s="237"/>
      <c r="M254" s="129"/>
      <c r="N254" s="238"/>
      <c r="O254" s="67">
        <f>IF(H254=0,"",H254/G253)</f>
        <v>0.96</v>
      </c>
      <c r="P254" s="68">
        <v>28</v>
      </c>
      <c r="Q254" s="245">
        <f t="shared" si="20"/>
        <v>1</v>
      </c>
      <c r="R254" s="245">
        <f t="shared" si="21"/>
        <v>0</v>
      </c>
    </row>
    <row r="255" spans="1:19" ht="15.75" customHeight="1" x14ac:dyDescent="0.25">
      <c r="A255" s="58">
        <v>2102</v>
      </c>
      <c r="B255" s="154"/>
      <c r="C255" s="154"/>
      <c r="D255" s="154"/>
      <c r="E255" s="154"/>
      <c r="F255" s="154"/>
      <c r="G255" s="154"/>
      <c r="H255" s="154"/>
      <c r="I255" s="154">
        <v>24</v>
      </c>
      <c r="J255" s="154"/>
      <c r="K255" s="144"/>
      <c r="L255" s="237"/>
      <c r="M255" s="129"/>
      <c r="N255" s="238"/>
      <c r="O255" s="67">
        <f>IF(I255=0,"",I255/H254)</f>
        <v>1</v>
      </c>
      <c r="P255" s="68">
        <v>27</v>
      </c>
      <c r="Q255" s="245">
        <f t="shared" si="20"/>
        <v>0.9642857142857143</v>
      </c>
      <c r="R255" s="245">
        <f t="shared" si="21"/>
        <v>3.5714285714285698E-2</v>
      </c>
    </row>
    <row r="256" spans="1:19" ht="15.75" customHeight="1" x14ac:dyDescent="0.25">
      <c r="A256" s="58">
        <v>2201</v>
      </c>
      <c r="B256" s="154"/>
      <c r="C256" s="154"/>
      <c r="D256" s="154"/>
      <c r="E256" s="154"/>
      <c r="F256" s="154"/>
      <c r="G256" s="154"/>
      <c r="H256" s="154"/>
      <c r="I256" s="154"/>
      <c r="J256" s="154">
        <v>21</v>
      </c>
      <c r="K256" s="144">
        <v>15</v>
      </c>
      <c r="L256" s="237"/>
      <c r="M256" s="129"/>
      <c r="N256" s="238"/>
      <c r="O256" s="71">
        <f>IF(J256=0,"",J256/I255)</f>
        <v>0.875</v>
      </c>
      <c r="P256" s="68">
        <v>26</v>
      </c>
      <c r="Q256" s="71">
        <f t="shared" si="20"/>
        <v>0.96296296296296291</v>
      </c>
      <c r="R256" s="71">
        <f t="shared" si="21"/>
        <v>3.703703703703709E-2</v>
      </c>
    </row>
    <row r="257" spans="1:23" ht="15.75" customHeight="1" x14ac:dyDescent="0.25">
      <c r="A257" s="58">
        <v>2202</v>
      </c>
      <c r="B257" s="154"/>
      <c r="C257" s="154"/>
      <c r="D257" s="154"/>
      <c r="E257" s="154"/>
      <c r="F257" s="154"/>
      <c r="G257" s="154"/>
      <c r="H257" s="154"/>
      <c r="I257" s="154"/>
      <c r="J257" s="154">
        <v>4</v>
      </c>
      <c r="K257" s="144">
        <v>5</v>
      </c>
      <c r="L257" s="237"/>
      <c r="M257" s="129"/>
      <c r="N257" s="239"/>
      <c r="O257" s="105"/>
      <c r="P257" s="68">
        <v>9</v>
      </c>
      <c r="Q257" s="105"/>
      <c r="R257" s="253"/>
    </row>
    <row r="258" spans="1:23" ht="15.75" customHeight="1" x14ac:dyDescent="0.25">
      <c r="A258" s="58">
        <v>2301</v>
      </c>
      <c r="B258" s="154"/>
      <c r="C258" s="154"/>
      <c r="D258" s="154"/>
      <c r="E258" s="154"/>
      <c r="F258" s="154"/>
      <c r="G258" s="154"/>
      <c r="H258" s="154"/>
      <c r="I258" s="154"/>
      <c r="J258" s="154">
        <v>2</v>
      </c>
      <c r="K258" s="144">
        <v>2</v>
      </c>
      <c r="L258" s="237"/>
      <c r="M258" s="129"/>
      <c r="N258" s="239"/>
      <c r="O258" s="247"/>
      <c r="P258" s="109">
        <v>5</v>
      </c>
      <c r="Q258" s="248"/>
      <c r="R258" s="247"/>
    </row>
    <row r="259" spans="1:23" ht="15.75" customHeight="1" x14ac:dyDescent="0.25">
      <c r="A259" s="58">
        <v>2302</v>
      </c>
      <c r="B259" s="154"/>
      <c r="C259" s="154"/>
      <c r="D259" s="154"/>
      <c r="E259" s="154"/>
      <c r="F259" s="154"/>
      <c r="G259" s="154"/>
      <c r="H259" s="154"/>
      <c r="I259" s="154"/>
      <c r="J259" s="154">
        <v>2</v>
      </c>
      <c r="K259" s="144">
        <v>2</v>
      </c>
      <c r="L259" s="237"/>
      <c r="M259" s="129"/>
      <c r="N259" s="239"/>
      <c r="O259" s="247"/>
      <c r="P259" s="109">
        <v>2</v>
      </c>
      <c r="Q259" s="248"/>
      <c r="R259" s="247"/>
    </row>
    <row r="260" spans="1:23" ht="15.75" customHeight="1" x14ac:dyDescent="0.25">
      <c r="A260" s="58">
        <v>2401</v>
      </c>
      <c r="B260" s="154"/>
      <c r="C260" s="154"/>
      <c r="D260" s="154"/>
      <c r="E260" s="154"/>
      <c r="F260" s="154"/>
      <c r="G260" s="154"/>
      <c r="H260" s="154"/>
      <c r="I260" s="154"/>
      <c r="J260" s="154">
        <v>1</v>
      </c>
      <c r="K260" s="144"/>
      <c r="L260" s="237"/>
      <c r="M260" s="129"/>
      <c r="N260" s="239"/>
      <c r="O260" s="247"/>
      <c r="P260" s="109">
        <v>1</v>
      </c>
      <c r="Q260" s="248"/>
      <c r="R260" s="247"/>
    </row>
    <row r="261" spans="1:23" ht="15.75" customHeight="1" x14ac:dyDescent="0.25">
      <c r="A261" s="58">
        <v>2402</v>
      </c>
      <c r="B261" s="154"/>
      <c r="C261" s="154"/>
      <c r="D261" s="154"/>
      <c r="E261" s="154"/>
      <c r="F261" s="154"/>
      <c r="G261" s="154"/>
      <c r="H261" s="154"/>
      <c r="I261" s="154"/>
      <c r="J261" s="154">
        <v>1</v>
      </c>
      <c r="K261" s="144"/>
      <c r="L261" s="237"/>
      <c r="M261" s="129"/>
      <c r="N261" s="239"/>
      <c r="O261" s="129"/>
      <c r="P261" s="239"/>
      <c r="Q261" s="124"/>
      <c r="R261" s="247"/>
    </row>
    <row r="262" spans="1:23" ht="15.75" customHeight="1" x14ac:dyDescent="0.25">
      <c r="A262" s="58">
        <v>2501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44"/>
      <c r="L262" s="237"/>
      <c r="M262" s="129"/>
      <c r="N262" s="239"/>
      <c r="O262" s="197" t="s">
        <v>83</v>
      </c>
      <c r="P262" s="82">
        <v>14</v>
      </c>
      <c r="Q262" s="83">
        <f>K265</f>
        <v>24</v>
      </c>
      <c r="R262" s="199" t="s">
        <v>11</v>
      </c>
    </row>
    <row r="263" spans="1:23" ht="15.75" customHeight="1" x14ac:dyDescent="0.25">
      <c r="A263" s="58">
        <v>2502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44"/>
      <c r="L263" s="237"/>
      <c r="M263" s="129"/>
      <c r="N263" s="239"/>
      <c r="O263" s="198" t="s">
        <v>85</v>
      </c>
      <c r="P263" s="86">
        <f>IF(P262/B248=0,"",P262/B248)</f>
        <v>0.3783783783783784</v>
      </c>
      <c r="Q263" s="87">
        <f>IF(P262/Q262=0,"",P262/Q262)</f>
        <v>0.58333333333333337</v>
      </c>
      <c r="R263" s="200" t="s">
        <v>86</v>
      </c>
    </row>
    <row r="264" spans="1:23" ht="15.75" customHeight="1" x14ac:dyDescent="0.25">
      <c r="A264" s="58">
        <v>2601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44"/>
      <c r="L264" s="240"/>
      <c r="M264" s="241"/>
      <c r="N264" s="242"/>
      <c r="O264" s="90"/>
      <c r="P264" s="91"/>
      <c r="Q264" s="91"/>
      <c r="R264" s="113"/>
    </row>
    <row r="265" spans="1:23" ht="18" customHeight="1" x14ac:dyDescent="0.25">
      <c r="A265" s="28"/>
      <c r="B265" s="297" t="s">
        <v>111</v>
      </c>
      <c r="C265" s="297"/>
      <c r="D265" s="297"/>
      <c r="E265" s="297"/>
      <c r="F265" s="297"/>
      <c r="G265" s="297"/>
      <c r="H265" s="297"/>
      <c r="I265" s="297"/>
      <c r="J265" s="297"/>
      <c r="K265" s="93">
        <f>SUM(K248:K261)</f>
        <v>24</v>
      </c>
      <c r="L265" s="94">
        <f>IF(K256=0,"",K256/B248)</f>
        <v>0.40540540540540543</v>
      </c>
      <c r="M265" s="94">
        <f>IF(K265=0,"",K265/B248)</f>
        <v>0.64864864864864868</v>
      </c>
      <c r="N265" s="94">
        <f>IF(K256=0,"",M265-L265)</f>
        <v>0.24324324324324326</v>
      </c>
      <c r="O265" s="3"/>
      <c r="P265" s="29"/>
      <c r="Q265" s="22"/>
      <c r="R265" s="3"/>
    </row>
    <row r="266" spans="1:23" ht="12.75" customHeight="1" x14ac:dyDescent="0.2">
      <c r="L266" s="3"/>
      <c r="M266" s="3"/>
      <c r="O266" s="3"/>
    </row>
    <row r="267" spans="1:23" ht="12.75" customHeight="1" x14ac:dyDescent="0.2">
      <c r="L267" s="3"/>
      <c r="M267" s="3"/>
      <c r="O267" s="3"/>
    </row>
    <row r="268" spans="1:23" ht="26.25" customHeight="1" x14ac:dyDescent="0.4">
      <c r="A268" s="231"/>
      <c r="B268" s="298" t="s">
        <v>99</v>
      </c>
      <c r="C268" s="299"/>
      <c r="D268" s="299"/>
      <c r="E268" s="299"/>
      <c r="F268" s="299"/>
      <c r="G268" s="299"/>
      <c r="H268" s="299"/>
      <c r="I268" s="299"/>
      <c r="J268" s="299"/>
      <c r="K268" s="256" t="s">
        <v>116</v>
      </c>
      <c r="L268" s="57"/>
      <c r="M268" s="57"/>
      <c r="N268" s="29"/>
      <c r="O268" s="3"/>
      <c r="P268" s="29"/>
      <c r="Q268" s="29"/>
      <c r="R268" s="29"/>
    </row>
    <row r="269" spans="1:23" ht="20.25" customHeight="1" x14ac:dyDescent="0.2">
      <c r="A269" s="319" t="s">
        <v>10</v>
      </c>
      <c r="B269" s="301" t="s">
        <v>100</v>
      </c>
      <c r="C269" s="302"/>
      <c r="D269" s="302"/>
      <c r="E269" s="302"/>
      <c r="F269" s="302"/>
      <c r="G269" s="302"/>
      <c r="H269" s="302"/>
      <c r="I269" s="302"/>
      <c r="J269" s="303"/>
      <c r="K269" s="338" t="s">
        <v>11</v>
      </c>
      <c r="L269" s="296" t="s">
        <v>3</v>
      </c>
      <c r="M269" s="296" t="s">
        <v>4</v>
      </c>
      <c r="N269" s="306" t="s">
        <v>5</v>
      </c>
      <c r="O269" s="296" t="s">
        <v>6</v>
      </c>
      <c r="P269" s="294" t="s">
        <v>7</v>
      </c>
      <c r="Q269" s="294" t="s">
        <v>8</v>
      </c>
      <c r="R269" s="296" t="s">
        <v>101</v>
      </c>
      <c r="W269" s="167">
        <f>AVERAGE(L265,L287)</f>
        <v>0.41698841698841699</v>
      </c>
    </row>
    <row r="270" spans="1:23" ht="15.75" customHeight="1" x14ac:dyDescent="0.25">
      <c r="A270" s="320"/>
      <c r="B270" s="58" t="s">
        <v>102</v>
      </c>
      <c r="C270" s="58" t="s">
        <v>103</v>
      </c>
      <c r="D270" s="58" t="s">
        <v>104</v>
      </c>
      <c r="E270" s="58" t="s">
        <v>105</v>
      </c>
      <c r="F270" s="58" t="s">
        <v>106</v>
      </c>
      <c r="G270" s="58" t="s">
        <v>107</v>
      </c>
      <c r="H270" s="58" t="s">
        <v>108</v>
      </c>
      <c r="I270" s="58" t="s">
        <v>109</v>
      </c>
      <c r="J270" s="58" t="s">
        <v>110</v>
      </c>
      <c r="K270" s="339"/>
      <c r="L270" s="295"/>
      <c r="M270" s="295"/>
      <c r="N270" s="295"/>
      <c r="O270" s="295"/>
      <c r="P270" s="295"/>
      <c r="Q270" s="295"/>
      <c r="R270" s="295"/>
    </row>
    <row r="271" spans="1:23" ht="15.75" customHeight="1" x14ac:dyDescent="0.25">
      <c r="A271" s="58">
        <v>1802</v>
      </c>
      <c r="B271" s="154">
        <v>70</v>
      </c>
      <c r="C271" s="154"/>
      <c r="D271" s="154"/>
      <c r="E271" s="154"/>
      <c r="F271" s="154"/>
      <c r="G271" s="154"/>
      <c r="H271" s="154"/>
      <c r="I271" s="154"/>
      <c r="J271" s="154"/>
      <c r="K271" s="144"/>
      <c r="L271" s="234"/>
      <c r="M271" s="235"/>
      <c r="N271" s="236"/>
      <c r="O271" s="243"/>
      <c r="P271" s="63">
        <f>B271</f>
        <v>70</v>
      </c>
      <c r="Q271" s="244"/>
      <c r="R271" s="243"/>
    </row>
    <row r="272" spans="1:23" ht="15.75" customHeight="1" x14ac:dyDescent="0.25">
      <c r="A272" s="58">
        <v>1901</v>
      </c>
      <c r="B272" s="154"/>
      <c r="C272" s="154">
        <v>58</v>
      </c>
      <c r="D272" s="154"/>
      <c r="E272" s="154"/>
      <c r="F272" s="154"/>
      <c r="G272" s="154"/>
      <c r="H272" s="154"/>
      <c r="I272" s="154"/>
      <c r="J272" s="154"/>
      <c r="K272" s="144"/>
      <c r="L272" s="237"/>
      <c r="M272" s="129"/>
      <c r="N272" s="238"/>
      <c r="O272" s="67">
        <f>IF(C272=0,"",C272/B271)</f>
        <v>0.82857142857142863</v>
      </c>
      <c r="P272" s="68">
        <v>58</v>
      </c>
      <c r="Q272" s="245">
        <f t="shared" ref="Q272:Q279" si="22">IF(P272=0,"",P272/P271)</f>
        <v>0.82857142857142863</v>
      </c>
      <c r="R272" s="245">
        <f t="shared" ref="R272:R279" si="23">IF(P272=0,"",100%-Q272)</f>
        <v>0.17142857142857137</v>
      </c>
    </row>
    <row r="273" spans="1:19" ht="15.75" customHeight="1" x14ac:dyDescent="0.25">
      <c r="A273" s="58">
        <v>1902</v>
      </c>
      <c r="B273" s="154"/>
      <c r="C273" s="154"/>
      <c r="D273" s="154">
        <v>51</v>
      </c>
      <c r="E273" s="154"/>
      <c r="F273" s="154"/>
      <c r="G273" s="154"/>
      <c r="H273" s="154"/>
      <c r="I273" s="154"/>
      <c r="J273" s="154"/>
      <c r="K273" s="144"/>
      <c r="L273" s="237"/>
      <c r="M273" s="129"/>
      <c r="N273" s="238"/>
      <c r="O273" s="67">
        <f>IF(D273=0,"",D273/C272)</f>
        <v>0.87931034482758619</v>
      </c>
      <c r="P273" s="68">
        <v>55</v>
      </c>
      <c r="Q273" s="245">
        <f t="shared" si="22"/>
        <v>0.94827586206896552</v>
      </c>
      <c r="R273" s="245">
        <f t="shared" si="23"/>
        <v>5.1724137931034475E-2</v>
      </c>
      <c r="S273" s="8">
        <f>P273/P271</f>
        <v>0.7857142857142857</v>
      </c>
    </row>
    <row r="274" spans="1:19" ht="15.75" customHeight="1" x14ac:dyDescent="0.25">
      <c r="A274" s="58">
        <v>2001</v>
      </c>
      <c r="B274" s="154"/>
      <c r="C274" s="154"/>
      <c r="D274" s="154"/>
      <c r="E274" s="154">
        <v>43</v>
      </c>
      <c r="F274" s="154"/>
      <c r="G274" s="154"/>
      <c r="H274" s="154"/>
      <c r="I274" s="154"/>
      <c r="J274" s="154"/>
      <c r="K274" s="144"/>
      <c r="L274" s="237"/>
      <c r="M274" s="129"/>
      <c r="N274" s="238"/>
      <c r="O274" s="67">
        <f>IF(E274=0,"",E274/D273)</f>
        <v>0.84313725490196079</v>
      </c>
      <c r="P274" s="68">
        <v>53</v>
      </c>
      <c r="Q274" s="245">
        <f t="shared" si="22"/>
        <v>0.96363636363636362</v>
      </c>
      <c r="R274" s="245">
        <f t="shared" si="23"/>
        <v>3.6363636363636376E-2</v>
      </c>
    </row>
    <row r="275" spans="1:19" ht="15.75" customHeight="1" x14ac:dyDescent="0.25">
      <c r="A275" s="58">
        <v>2002</v>
      </c>
      <c r="B275" s="154"/>
      <c r="C275" s="154"/>
      <c r="D275" s="154"/>
      <c r="E275" s="154"/>
      <c r="F275" s="154">
        <v>42</v>
      </c>
      <c r="G275" s="154"/>
      <c r="H275" s="154"/>
      <c r="I275" s="154"/>
      <c r="J275" s="154"/>
      <c r="K275" s="144"/>
      <c r="L275" s="237"/>
      <c r="M275" s="129"/>
      <c r="N275" s="238"/>
      <c r="O275" s="67">
        <f>IF(F275=0,"",F275/E274)</f>
        <v>0.97674418604651159</v>
      </c>
      <c r="P275" s="68">
        <v>50</v>
      </c>
      <c r="Q275" s="245">
        <f t="shared" si="22"/>
        <v>0.94339622641509435</v>
      </c>
      <c r="R275" s="245">
        <f t="shared" si="23"/>
        <v>5.6603773584905648E-2</v>
      </c>
    </row>
    <row r="276" spans="1:19" ht="15.75" customHeight="1" x14ac:dyDescent="0.25">
      <c r="A276" s="58">
        <v>2101</v>
      </c>
      <c r="B276" s="154"/>
      <c r="C276" s="154"/>
      <c r="D276" s="154"/>
      <c r="E276" s="154"/>
      <c r="F276" s="154"/>
      <c r="G276" s="154">
        <v>39</v>
      </c>
      <c r="H276" s="154"/>
      <c r="I276" s="154"/>
      <c r="J276" s="154"/>
      <c r="K276" s="144"/>
      <c r="L276" s="237"/>
      <c r="M276" s="129"/>
      <c r="N276" s="238"/>
      <c r="O276" s="67">
        <f>IF(G276=0,"",G276/F275)</f>
        <v>0.9285714285714286</v>
      </c>
      <c r="P276" s="68">
        <v>48</v>
      </c>
      <c r="Q276" s="245">
        <f t="shared" si="22"/>
        <v>0.96</v>
      </c>
      <c r="R276" s="245">
        <f t="shared" si="23"/>
        <v>4.0000000000000036E-2</v>
      </c>
    </row>
    <row r="277" spans="1:19" ht="15.75" customHeight="1" x14ac:dyDescent="0.25">
      <c r="A277" s="58">
        <v>2002</v>
      </c>
      <c r="B277" s="154"/>
      <c r="C277" s="154"/>
      <c r="D277" s="154"/>
      <c r="E277" s="154"/>
      <c r="F277" s="154"/>
      <c r="G277" s="154"/>
      <c r="H277" s="154">
        <v>38</v>
      </c>
      <c r="I277" s="154"/>
      <c r="J277" s="154"/>
      <c r="K277" s="144"/>
      <c r="L277" s="237"/>
      <c r="M277" s="129"/>
      <c r="N277" s="238"/>
      <c r="O277" s="67">
        <f>IF(H277=0,"",H277/G276)</f>
        <v>0.97435897435897434</v>
      </c>
      <c r="P277" s="68">
        <v>42</v>
      </c>
      <c r="Q277" s="245">
        <f t="shared" si="22"/>
        <v>0.875</v>
      </c>
      <c r="R277" s="245">
        <f t="shared" si="23"/>
        <v>0.125</v>
      </c>
    </row>
    <row r="278" spans="1:19" ht="15.75" customHeight="1" x14ac:dyDescent="0.25">
      <c r="A278" s="58">
        <v>2201</v>
      </c>
      <c r="B278" s="154"/>
      <c r="C278" s="154"/>
      <c r="D278" s="154"/>
      <c r="E278" s="154"/>
      <c r="F278" s="154"/>
      <c r="G278" s="154"/>
      <c r="H278" s="154"/>
      <c r="I278" s="154">
        <v>36</v>
      </c>
      <c r="J278" s="154"/>
      <c r="K278" s="144"/>
      <c r="L278" s="237"/>
      <c r="M278" s="129"/>
      <c r="N278" s="238"/>
      <c r="O278" s="67">
        <f>IF(I278=0,"",I278/H277)</f>
        <v>0.94736842105263153</v>
      </c>
      <c r="P278" s="68">
        <v>45</v>
      </c>
      <c r="Q278" s="245">
        <f t="shared" si="22"/>
        <v>1.0714285714285714</v>
      </c>
      <c r="R278" s="245">
        <f t="shared" si="23"/>
        <v>-7.1428571428571397E-2</v>
      </c>
    </row>
    <row r="279" spans="1:19" ht="15.75" customHeight="1" x14ac:dyDescent="0.25">
      <c r="A279" s="58">
        <v>2202</v>
      </c>
      <c r="B279" s="154"/>
      <c r="C279" s="154"/>
      <c r="D279" s="154"/>
      <c r="E279" s="154"/>
      <c r="F279" s="154"/>
      <c r="G279" s="154"/>
      <c r="H279" s="154"/>
      <c r="I279" s="154"/>
      <c r="J279" s="154">
        <v>34</v>
      </c>
      <c r="K279" s="144">
        <v>30</v>
      </c>
      <c r="L279" s="237"/>
      <c r="M279" s="129"/>
      <c r="N279" s="238"/>
      <c r="O279" s="71">
        <f>IF(J279=0,"",J279/I278)</f>
        <v>0.94444444444444442</v>
      </c>
      <c r="P279" s="68">
        <v>44</v>
      </c>
      <c r="Q279" s="71">
        <f t="shared" si="22"/>
        <v>0.97777777777777775</v>
      </c>
      <c r="R279" s="71">
        <f t="shared" si="23"/>
        <v>2.2222222222222254E-2</v>
      </c>
    </row>
    <row r="280" spans="1:19" ht="15.75" customHeight="1" x14ac:dyDescent="0.25">
      <c r="A280" s="58">
        <v>2301</v>
      </c>
      <c r="B280" s="154"/>
      <c r="C280" s="154"/>
      <c r="D280" s="154"/>
      <c r="E280" s="154"/>
      <c r="F280" s="154"/>
      <c r="G280" s="154"/>
      <c r="H280" s="154"/>
      <c r="I280" s="154"/>
      <c r="J280" s="154">
        <v>12</v>
      </c>
      <c r="K280" s="144">
        <v>7</v>
      </c>
      <c r="L280" s="237"/>
      <c r="M280" s="129"/>
      <c r="N280" s="239"/>
      <c r="O280" s="105"/>
      <c r="P280" s="68">
        <v>12</v>
      </c>
      <c r="Q280" s="105"/>
      <c r="R280" s="253"/>
    </row>
    <row r="281" spans="1:19" ht="15.75" customHeight="1" x14ac:dyDescent="0.25">
      <c r="A281" s="58">
        <v>2302</v>
      </c>
      <c r="B281" s="154"/>
      <c r="C281" s="154"/>
      <c r="D281" s="154"/>
      <c r="E281" s="154"/>
      <c r="F281" s="154"/>
      <c r="G281" s="154"/>
      <c r="H281" s="154"/>
      <c r="I281" s="154"/>
      <c r="J281" s="154">
        <v>4</v>
      </c>
      <c r="K281" s="144">
        <v>4</v>
      </c>
      <c r="L281" s="237"/>
      <c r="M281" s="129"/>
      <c r="N281" s="239"/>
      <c r="O281" s="247"/>
      <c r="P281" s="109">
        <v>6</v>
      </c>
      <c r="Q281" s="248"/>
      <c r="R281" s="247"/>
    </row>
    <row r="282" spans="1:19" ht="15.75" customHeight="1" x14ac:dyDescent="0.25">
      <c r="A282" s="58">
        <v>2401</v>
      </c>
      <c r="B282" s="154"/>
      <c r="C282" s="154"/>
      <c r="D282" s="154"/>
      <c r="E282" s="154"/>
      <c r="F282" s="154"/>
      <c r="G282" s="154"/>
      <c r="H282" s="154"/>
      <c r="I282" s="154"/>
      <c r="J282" s="154">
        <v>1</v>
      </c>
      <c r="K282" s="144">
        <v>1</v>
      </c>
      <c r="L282" s="237"/>
      <c r="M282" s="129"/>
      <c r="N282" s="239"/>
      <c r="O282" s="247"/>
      <c r="P282" s="109">
        <v>1</v>
      </c>
      <c r="Q282" s="248"/>
      <c r="R282" s="247"/>
    </row>
    <row r="283" spans="1:19" ht="15.75" customHeight="1" x14ac:dyDescent="0.25">
      <c r="A283" s="58">
        <v>2402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44"/>
      <c r="L283" s="237"/>
      <c r="M283" s="129"/>
      <c r="N283" s="239"/>
      <c r="O283" s="129"/>
      <c r="P283" s="239"/>
      <c r="Q283" s="124"/>
      <c r="R283" s="247"/>
    </row>
    <row r="284" spans="1:19" ht="15.75" customHeight="1" x14ac:dyDescent="0.25">
      <c r="A284" s="58">
        <v>2501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44"/>
      <c r="L284" s="237"/>
      <c r="M284" s="129"/>
      <c r="N284" s="239"/>
      <c r="O284" s="197" t="s">
        <v>83</v>
      </c>
      <c r="P284" s="82">
        <v>25</v>
      </c>
      <c r="Q284" s="83">
        <f>K287</f>
        <v>42</v>
      </c>
      <c r="R284" s="199" t="s">
        <v>11</v>
      </c>
    </row>
    <row r="285" spans="1:19" ht="15.75" customHeight="1" x14ac:dyDescent="0.25">
      <c r="A285" s="58">
        <v>2502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44"/>
      <c r="L285" s="237"/>
      <c r="M285" s="129"/>
      <c r="N285" s="239"/>
      <c r="O285" s="198" t="s">
        <v>85</v>
      </c>
      <c r="P285" s="86">
        <f>IF(P284/B271=0,"",P284/B271)</f>
        <v>0.35714285714285715</v>
      </c>
      <c r="Q285" s="87">
        <f>IF(P284/Q284=0,"",P284/Q284)</f>
        <v>0.59523809523809523</v>
      </c>
      <c r="R285" s="200" t="s">
        <v>86</v>
      </c>
    </row>
    <row r="286" spans="1:19" ht="15.75" customHeight="1" x14ac:dyDescent="0.25">
      <c r="A286" s="58">
        <v>2601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44"/>
      <c r="L286" s="240"/>
      <c r="M286" s="241"/>
      <c r="N286" s="242"/>
      <c r="O286" s="90"/>
      <c r="P286" s="91"/>
      <c r="Q286" s="91"/>
      <c r="R286" s="113"/>
    </row>
    <row r="287" spans="1:19" ht="18" customHeight="1" x14ac:dyDescent="0.25">
      <c r="A287" s="28"/>
      <c r="B287" s="297" t="s">
        <v>111</v>
      </c>
      <c r="C287" s="297"/>
      <c r="D287" s="297"/>
      <c r="E287" s="297"/>
      <c r="F287" s="297"/>
      <c r="G287" s="297"/>
      <c r="H287" s="297"/>
      <c r="I287" s="297"/>
      <c r="J287" s="297"/>
      <c r="K287" s="93">
        <f>SUM(K271:K283)</f>
        <v>42</v>
      </c>
      <c r="L287" s="94">
        <f>IF(K279=0,"",K279/B271)</f>
        <v>0.42857142857142855</v>
      </c>
      <c r="M287" s="94">
        <f>IF(K287=0,"",K287/B271)</f>
        <v>0.6</v>
      </c>
      <c r="N287" s="94">
        <f>IF(K279=0,"",M287-L287)</f>
        <v>0.17142857142857143</v>
      </c>
      <c r="O287" s="3"/>
      <c r="P287" s="29"/>
      <c r="Q287" s="22"/>
      <c r="R287" s="3"/>
    </row>
    <row r="288" spans="1:19" ht="12.75" customHeight="1" x14ac:dyDescent="0.2">
      <c r="L288" s="3"/>
      <c r="M288" s="3"/>
      <c r="O288" s="3"/>
    </row>
    <row r="289" spans="1:19" ht="12.75" customHeight="1" x14ac:dyDescent="0.2">
      <c r="L289" s="3"/>
      <c r="M289" s="3"/>
      <c r="O289" s="3"/>
    </row>
    <row r="290" spans="1:19" ht="26.25" customHeight="1" x14ac:dyDescent="0.4">
      <c r="A290" s="231"/>
      <c r="B290" s="298" t="s">
        <v>99</v>
      </c>
      <c r="C290" s="299"/>
      <c r="D290" s="299"/>
      <c r="E290" s="299"/>
      <c r="F290" s="299"/>
      <c r="G290" s="299"/>
      <c r="H290" s="299"/>
      <c r="I290" s="299"/>
      <c r="J290" s="299"/>
      <c r="K290" s="256" t="s">
        <v>117</v>
      </c>
      <c r="L290" s="57"/>
      <c r="M290" s="57"/>
      <c r="N290" s="29"/>
      <c r="O290" s="3"/>
      <c r="P290" s="29"/>
      <c r="Q290" s="29"/>
      <c r="R290" s="29"/>
    </row>
    <row r="291" spans="1:19" ht="20.25" customHeight="1" x14ac:dyDescent="0.2">
      <c r="A291" s="319" t="s">
        <v>10</v>
      </c>
      <c r="B291" s="301" t="s">
        <v>100</v>
      </c>
      <c r="C291" s="302"/>
      <c r="D291" s="302"/>
      <c r="E291" s="302"/>
      <c r="F291" s="302"/>
      <c r="G291" s="302"/>
      <c r="H291" s="302"/>
      <c r="I291" s="302"/>
      <c r="J291" s="303"/>
      <c r="K291" s="338" t="s">
        <v>11</v>
      </c>
      <c r="L291" s="296" t="s">
        <v>3</v>
      </c>
      <c r="M291" s="296" t="s">
        <v>4</v>
      </c>
      <c r="N291" s="306" t="s">
        <v>5</v>
      </c>
      <c r="O291" s="296" t="s">
        <v>6</v>
      </c>
      <c r="P291" s="294" t="s">
        <v>7</v>
      </c>
      <c r="Q291" s="294" t="s">
        <v>8</v>
      </c>
      <c r="R291" s="296" t="s">
        <v>101</v>
      </c>
    </row>
    <row r="292" spans="1:19" ht="15.75" customHeight="1" x14ac:dyDescent="0.25">
      <c r="A292" s="320"/>
      <c r="B292" s="58" t="s">
        <v>102</v>
      </c>
      <c r="C292" s="58" t="s">
        <v>103</v>
      </c>
      <c r="D292" s="58" t="s">
        <v>104</v>
      </c>
      <c r="E292" s="58" t="s">
        <v>105</v>
      </c>
      <c r="F292" s="58" t="s">
        <v>106</v>
      </c>
      <c r="G292" s="58" t="s">
        <v>107</v>
      </c>
      <c r="H292" s="58" t="s">
        <v>108</v>
      </c>
      <c r="I292" s="58" t="s">
        <v>109</v>
      </c>
      <c r="J292" s="58" t="s">
        <v>110</v>
      </c>
      <c r="K292" s="339"/>
      <c r="L292" s="295"/>
      <c r="M292" s="295"/>
      <c r="N292" s="295"/>
      <c r="O292" s="295"/>
      <c r="P292" s="295"/>
      <c r="Q292" s="295"/>
      <c r="R292" s="295"/>
    </row>
    <row r="293" spans="1:19" ht="15.75" customHeight="1" x14ac:dyDescent="0.25">
      <c r="A293" s="58">
        <v>1901</v>
      </c>
      <c r="B293" s="154">
        <v>47</v>
      </c>
      <c r="C293" s="154"/>
      <c r="D293" s="154"/>
      <c r="E293" s="154"/>
      <c r="F293" s="154"/>
      <c r="G293" s="154"/>
      <c r="H293" s="154"/>
      <c r="I293" s="154"/>
      <c r="J293" s="154"/>
      <c r="K293" s="144"/>
      <c r="L293" s="234"/>
      <c r="M293" s="235"/>
      <c r="N293" s="236"/>
      <c r="O293" s="243"/>
      <c r="P293" s="63">
        <f>B293</f>
        <v>47</v>
      </c>
      <c r="Q293" s="244"/>
      <c r="R293" s="243"/>
    </row>
    <row r="294" spans="1:19" ht="15.75" customHeight="1" x14ac:dyDescent="0.25">
      <c r="A294" s="58">
        <v>1902</v>
      </c>
      <c r="B294" s="154"/>
      <c r="C294" s="154">
        <v>39</v>
      </c>
      <c r="D294" s="154"/>
      <c r="E294" s="154"/>
      <c r="F294" s="154"/>
      <c r="G294" s="154"/>
      <c r="H294" s="154"/>
      <c r="I294" s="154"/>
      <c r="J294" s="154"/>
      <c r="K294" s="144"/>
      <c r="L294" s="237"/>
      <c r="M294" s="129"/>
      <c r="N294" s="238"/>
      <c r="O294" s="67">
        <f>IF(C294=0,"",C294/B293)</f>
        <v>0.82978723404255317</v>
      </c>
      <c r="P294" s="68">
        <v>39</v>
      </c>
      <c r="Q294" s="245">
        <f t="shared" ref="Q294:Q301" si="24">IF(P294=0,"",P294/P293)</f>
        <v>0.82978723404255317</v>
      </c>
      <c r="R294" s="245">
        <f t="shared" ref="R294:R301" si="25">IF(P294=0,"",100%-Q294)</f>
        <v>0.17021276595744683</v>
      </c>
    </row>
    <row r="295" spans="1:19" ht="15.75" customHeight="1" x14ac:dyDescent="0.25">
      <c r="A295" s="58">
        <v>2001</v>
      </c>
      <c r="B295" s="154"/>
      <c r="C295" s="154"/>
      <c r="D295" s="154">
        <v>32</v>
      </c>
      <c r="E295" s="154"/>
      <c r="F295" s="154"/>
      <c r="G295" s="154"/>
      <c r="H295" s="154"/>
      <c r="I295" s="154"/>
      <c r="J295" s="154"/>
      <c r="K295" s="144"/>
      <c r="L295" s="237"/>
      <c r="M295" s="129"/>
      <c r="N295" s="238"/>
      <c r="O295" s="67">
        <f>IF(D295=0,"",D295/C294)</f>
        <v>0.82051282051282048</v>
      </c>
      <c r="P295" s="68">
        <v>38</v>
      </c>
      <c r="Q295" s="245">
        <f t="shared" si="24"/>
        <v>0.97435897435897434</v>
      </c>
      <c r="R295" s="245">
        <f t="shared" si="25"/>
        <v>2.5641025641025661E-2</v>
      </c>
      <c r="S295" s="8">
        <f>P295/P293</f>
        <v>0.80851063829787229</v>
      </c>
    </row>
    <row r="296" spans="1:19" ht="15.75" customHeight="1" x14ac:dyDescent="0.25">
      <c r="A296" s="58">
        <v>2002</v>
      </c>
      <c r="B296" s="154"/>
      <c r="C296" s="154"/>
      <c r="D296" s="154"/>
      <c r="E296" s="154">
        <v>29</v>
      </c>
      <c r="F296" s="154"/>
      <c r="G296" s="154"/>
      <c r="H296" s="154"/>
      <c r="I296" s="154"/>
      <c r="J296" s="154"/>
      <c r="K296" s="144"/>
      <c r="L296" s="237"/>
      <c r="M296" s="129"/>
      <c r="N296" s="238"/>
      <c r="O296" s="67">
        <f>IF(E296=0,"",E296/D295)</f>
        <v>0.90625</v>
      </c>
      <c r="P296" s="68">
        <v>35</v>
      </c>
      <c r="Q296" s="245">
        <f t="shared" si="24"/>
        <v>0.92105263157894735</v>
      </c>
      <c r="R296" s="245">
        <f t="shared" si="25"/>
        <v>7.8947368421052655E-2</v>
      </c>
    </row>
    <row r="297" spans="1:19" ht="15.75" customHeight="1" x14ac:dyDescent="0.25">
      <c r="A297" s="58">
        <v>2101</v>
      </c>
      <c r="B297" s="154"/>
      <c r="C297" s="154"/>
      <c r="D297" s="154"/>
      <c r="E297" s="154"/>
      <c r="F297" s="154">
        <v>27</v>
      </c>
      <c r="G297" s="154"/>
      <c r="H297" s="154"/>
      <c r="I297" s="154"/>
      <c r="J297" s="154"/>
      <c r="K297" s="144"/>
      <c r="L297" s="237"/>
      <c r="M297" s="129"/>
      <c r="N297" s="238"/>
      <c r="O297" s="67">
        <f>IF(F297=0,"",F297/E296)</f>
        <v>0.93103448275862066</v>
      </c>
      <c r="P297" s="68">
        <v>32</v>
      </c>
      <c r="Q297" s="245">
        <f t="shared" si="24"/>
        <v>0.91428571428571426</v>
      </c>
      <c r="R297" s="245">
        <f t="shared" si="25"/>
        <v>8.5714285714285743E-2</v>
      </c>
    </row>
    <row r="298" spans="1:19" ht="15.75" customHeight="1" x14ac:dyDescent="0.25">
      <c r="A298" s="58">
        <v>2102</v>
      </c>
      <c r="B298" s="154"/>
      <c r="C298" s="154"/>
      <c r="D298" s="154"/>
      <c r="E298" s="154"/>
      <c r="F298" s="154"/>
      <c r="G298" s="154">
        <v>22</v>
      </c>
      <c r="H298" s="154"/>
      <c r="I298" s="154"/>
      <c r="J298" s="154"/>
      <c r="K298" s="144"/>
      <c r="L298" s="237"/>
      <c r="M298" s="129"/>
      <c r="N298" s="238"/>
      <c r="O298" s="67">
        <f>IF(G298=0,"",G298/F297)</f>
        <v>0.81481481481481477</v>
      </c>
      <c r="P298" s="68">
        <v>26</v>
      </c>
      <c r="Q298" s="245">
        <f t="shared" si="24"/>
        <v>0.8125</v>
      </c>
      <c r="R298" s="245">
        <f t="shared" si="25"/>
        <v>0.1875</v>
      </c>
    </row>
    <row r="299" spans="1:19" ht="15.75" customHeight="1" x14ac:dyDescent="0.25">
      <c r="A299" s="58">
        <v>2201</v>
      </c>
      <c r="B299" s="154"/>
      <c r="C299" s="154"/>
      <c r="D299" s="154"/>
      <c r="E299" s="154"/>
      <c r="F299" s="154"/>
      <c r="G299" s="154"/>
      <c r="H299" s="154">
        <v>19</v>
      </c>
      <c r="I299" s="154"/>
      <c r="J299" s="154"/>
      <c r="K299" s="144"/>
      <c r="L299" s="237"/>
      <c r="M299" s="129"/>
      <c r="N299" s="238"/>
      <c r="O299" s="67">
        <f>IF(H299=0,"",H299/G298)</f>
        <v>0.86363636363636365</v>
      </c>
      <c r="P299" s="68">
        <v>28</v>
      </c>
      <c r="Q299" s="245">
        <f t="shared" si="24"/>
        <v>1.0769230769230769</v>
      </c>
      <c r="R299" s="245">
        <f t="shared" si="25"/>
        <v>-7.6923076923076872E-2</v>
      </c>
    </row>
    <row r="300" spans="1:19" ht="15.75" customHeight="1" x14ac:dyDescent="0.25">
      <c r="A300" s="58">
        <v>2002</v>
      </c>
      <c r="B300" s="154"/>
      <c r="C300" s="154"/>
      <c r="D300" s="154"/>
      <c r="E300" s="154"/>
      <c r="F300" s="154"/>
      <c r="G300" s="154"/>
      <c r="H300" s="154"/>
      <c r="I300" s="154">
        <v>16</v>
      </c>
      <c r="J300" s="154"/>
      <c r="K300" s="144"/>
      <c r="L300" s="237"/>
      <c r="M300" s="129"/>
      <c r="N300" s="238"/>
      <c r="O300" s="67">
        <f>IF(I300=0,"",I300/H299)</f>
        <v>0.84210526315789469</v>
      </c>
      <c r="P300" s="68">
        <v>26</v>
      </c>
      <c r="Q300" s="245">
        <f t="shared" si="24"/>
        <v>0.9285714285714286</v>
      </c>
      <c r="R300" s="245">
        <f t="shared" si="25"/>
        <v>7.1428571428571397E-2</v>
      </c>
    </row>
    <row r="301" spans="1:19" ht="15.75" customHeight="1" x14ac:dyDescent="0.25">
      <c r="A301" s="58">
        <v>2301</v>
      </c>
      <c r="B301" s="154"/>
      <c r="C301" s="154"/>
      <c r="D301" s="154"/>
      <c r="E301" s="154"/>
      <c r="F301" s="154" t="s">
        <v>27</v>
      </c>
      <c r="G301" s="154"/>
      <c r="H301" s="154"/>
      <c r="I301" s="154"/>
      <c r="J301" s="154">
        <v>16</v>
      </c>
      <c r="K301" s="144">
        <v>8</v>
      </c>
      <c r="L301" s="237"/>
      <c r="M301" s="129"/>
      <c r="N301" s="238"/>
      <c r="O301" s="71">
        <f>IF(J301=0,"",J301/I300)</f>
        <v>1</v>
      </c>
      <c r="P301" s="68">
        <v>24</v>
      </c>
      <c r="Q301" s="71">
        <f t="shared" si="24"/>
        <v>0.92307692307692313</v>
      </c>
      <c r="R301" s="71">
        <f t="shared" si="25"/>
        <v>7.6923076923076872E-2</v>
      </c>
    </row>
    <row r="302" spans="1:19" ht="15.75" customHeight="1" x14ac:dyDescent="0.25">
      <c r="A302" s="58">
        <v>2302</v>
      </c>
      <c r="B302" s="154"/>
      <c r="C302" s="154"/>
      <c r="D302" s="154"/>
      <c r="E302" s="154"/>
      <c r="F302" s="154"/>
      <c r="G302" s="154"/>
      <c r="H302" s="154"/>
      <c r="I302" s="154"/>
      <c r="J302" s="154">
        <v>11</v>
      </c>
      <c r="K302" s="144">
        <v>8</v>
      </c>
      <c r="L302" s="237"/>
      <c r="M302" s="129"/>
      <c r="N302" s="239"/>
      <c r="O302" s="105"/>
      <c r="P302" s="68">
        <v>14</v>
      </c>
      <c r="Q302" s="105"/>
      <c r="R302" s="253"/>
    </row>
    <row r="303" spans="1:19" ht="15.75" customHeight="1" x14ac:dyDescent="0.25">
      <c r="A303" s="58">
        <v>2401</v>
      </c>
      <c r="B303" s="154"/>
      <c r="C303" s="154"/>
      <c r="D303" s="154"/>
      <c r="E303" s="154"/>
      <c r="F303" s="154"/>
      <c r="G303" s="154"/>
      <c r="H303" s="154"/>
      <c r="I303" s="154"/>
      <c r="J303" s="154">
        <v>4</v>
      </c>
      <c r="K303" s="144">
        <v>3</v>
      </c>
      <c r="L303" s="237"/>
      <c r="M303" s="129"/>
      <c r="N303" s="239"/>
      <c r="O303" s="247"/>
      <c r="P303" s="109">
        <v>4</v>
      </c>
      <c r="Q303" s="248"/>
      <c r="R303" s="247"/>
    </row>
    <row r="304" spans="1:19" ht="15.75" customHeight="1" x14ac:dyDescent="0.25">
      <c r="A304" s="58">
        <v>2402</v>
      </c>
      <c r="B304" s="154"/>
      <c r="C304" s="154"/>
      <c r="D304" s="154"/>
      <c r="E304" s="154"/>
      <c r="F304" s="154"/>
      <c r="G304" s="154"/>
      <c r="H304" s="154"/>
      <c r="I304" s="154"/>
      <c r="J304" s="154">
        <v>1</v>
      </c>
      <c r="K304" s="144">
        <v>1</v>
      </c>
      <c r="L304" s="237"/>
      <c r="M304" s="129"/>
      <c r="N304" s="239"/>
      <c r="O304" s="247"/>
      <c r="P304" s="202">
        <v>2</v>
      </c>
      <c r="Q304" s="248"/>
      <c r="R304" s="247"/>
    </row>
    <row r="305" spans="1:19" ht="15.75" customHeight="1" x14ac:dyDescent="0.25">
      <c r="A305" s="58">
        <v>2501</v>
      </c>
      <c r="B305" s="154"/>
      <c r="C305" s="154"/>
      <c r="D305" s="154"/>
      <c r="E305" s="154"/>
      <c r="F305" s="154"/>
      <c r="G305" s="154"/>
      <c r="H305" s="154"/>
      <c r="I305" s="154"/>
      <c r="J305" s="154">
        <v>1</v>
      </c>
      <c r="K305" s="144">
        <v>1</v>
      </c>
      <c r="L305" s="237"/>
      <c r="M305" s="129"/>
      <c r="N305" s="239"/>
      <c r="O305" s="129"/>
      <c r="P305" s="204">
        <v>1</v>
      </c>
      <c r="Q305" s="124"/>
      <c r="R305" s="247"/>
    </row>
    <row r="306" spans="1:19" ht="15.75" customHeight="1" x14ac:dyDescent="0.25">
      <c r="A306" s="58">
        <v>2502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44"/>
      <c r="L306" s="237"/>
      <c r="M306" s="129"/>
      <c r="N306" s="239"/>
      <c r="O306" s="197" t="s">
        <v>83</v>
      </c>
      <c r="P306" s="203">
        <v>9</v>
      </c>
      <c r="Q306" s="83">
        <f>K309</f>
        <v>21</v>
      </c>
      <c r="R306" s="199" t="s">
        <v>11</v>
      </c>
    </row>
    <row r="307" spans="1:19" ht="15.75" customHeight="1" x14ac:dyDescent="0.25">
      <c r="A307" s="58">
        <v>2601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44"/>
      <c r="L307" s="237"/>
      <c r="M307" s="129"/>
      <c r="N307" s="239"/>
      <c r="O307" s="198" t="s">
        <v>85</v>
      </c>
      <c r="P307" s="86">
        <f>IF(P306/B293=0,"",P306/B293)</f>
        <v>0.19148936170212766</v>
      </c>
      <c r="Q307" s="87">
        <f>IF(P306/Q306=0,"",P306/Q306)</f>
        <v>0.42857142857142855</v>
      </c>
      <c r="R307" s="200" t="s">
        <v>86</v>
      </c>
    </row>
    <row r="308" spans="1:19" ht="15.75" customHeight="1" x14ac:dyDescent="0.25">
      <c r="A308" s="58">
        <v>2602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44"/>
      <c r="L308" s="240"/>
      <c r="M308" s="241"/>
      <c r="N308" s="242"/>
      <c r="O308" s="90"/>
      <c r="P308" s="91"/>
      <c r="Q308" s="91"/>
      <c r="R308" s="113"/>
    </row>
    <row r="309" spans="1:19" ht="18" customHeight="1" x14ac:dyDescent="0.25">
      <c r="A309" s="28"/>
      <c r="B309" s="297" t="s">
        <v>111</v>
      </c>
      <c r="C309" s="297"/>
      <c r="D309" s="297"/>
      <c r="E309" s="297"/>
      <c r="F309" s="297"/>
      <c r="G309" s="297"/>
      <c r="H309" s="297"/>
      <c r="I309" s="297"/>
      <c r="J309" s="297"/>
      <c r="K309" s="93">
        <f>SUM(K293:K305)</f>
        <v>21</v>
      </c>
      <c r="L309" s="94">
        <f>IF(K301=0,"",K301/B293)</f>
        <v>0.1702127659574468</v>
      </c>
      <c r="M309" s="94">
        <f>IF(K309=0,"",K309/B293)</f>
        <v>0.44680851063829785</v>
      </c>
      <c r="N309" s="94">
        <f>IF(K301=0,"",M309-L309)</f>
        <v>0.27659574468085102</v>
      </c>
      <c r="O309" s="3"/>
      <c r="P309" s="29"/>
      <c r="Q309" s="22"/>
      <c r="R309" s="3"/>
    </row>
    <row r="310" spans="1:19" ht="12.75" customHeight="1" x14ac:dyDescent="0.2">
      <c r="L310" s="3"/>
      <c r="M310" s="3"/>
      <c r="O310" s="3"/>
    </row>
    <row r="311" spans="1:19" ht="12.75" customHeight="1" x14ac:dyDescent="0.2">
      <c r="L311" s="3"/>
      <c r="M311" s="3"/>
      <c r="O311" s="3"/>
    </row>
    <row r="312" spans="1:19" ht="26.25" x14ac:dyDescent="0.4">
      <c r="A312" s="231"/>
      <c r="B312" s="298" t="s">
        <v>99</v>
      </c>
      <c r="C312" s="299"/>
      <c r="D312" s="299"/>
      <c r="E312" s="299"/>
      <c r="F312" s="299"/>
      <c r="G312" s="299"/>
      <c r="H312" s="299"/>
      <c r="I312" s="299"/>
      <c r="J312" s="299"/>
      <c r="K312" s="256" t="s">
        <v>118</v>
      </c>
      <c r="L312" s="57"/>
      <c r="M312" s="57"/>
      <c r="N312" s="29"/>
      <c r="O312" s="3"/>
      <c r="P312" s="29"/>
      <c r="Q312" s="29"/>
      <c r="R312" s="29"/>
    </row>
    <row r="313" spans="1:19" ht="20.25" x14ac:dyDescent="0.2">
      <c r="A313" s="319" t="s">
        <v>10</v>
      </c>
      <c r="B313" s="301" t="s">
        <v>100</v>
      </c>
      <c r="C313" s="302"/>
      <c r="D313" s="302"/>
      <c r="E313" s="302"/>
      <c r="F313" s="302"/>
      <c r="G313" s="302"/>
      <c r="H313" s="302"/>
      <c r="I313" s="302"/>
      <c r="J313" s="303"/>
      <c r="K313" s="338" t="s">
        <v>11</v>
      </c>
      <c r="L313" s="296" t="s">
        <v>3</v>
      </c>
      <c r="M313" s="296" t="s">
        <v>4</v>
      </c>
      <c r="N313" s="306" t="s">
        <v>5</v>
      </c>
      <c r="O313" s="296" t="s">
        <v>6</v>
      </c>
      <c r="P313" s="294" t="s">
        <v>7</v>
      </c>
      <c r="Q313" s="294" t="s">
        <v>8</v>
      </c>
      <c r="R313" s="296" t="s">
        <v>101</v>
      </c>
    </row>
    <row r="314" spans="1:19" ht="15.75" customHeight="1" x14ac:dyDescent="0.25">
      <c r="A314" s="320"/>
      <c r="B314" s="58" t="s">
        <v>102</v>
      </c>
      <c r="C314" s="58" t="s">
        <v>103</v>
      </c>
      <c r="D314" s="58" t="s">
        <v>104</v>
      </c>
      <c r="E314" s="58" t="s">
        <v>105</v>
      </c>
      <c r="F314" s="58" t="s">
        <v>106</v>
      </c>
      <c r="G314" s="58" t="s">
        <v>107</v>
      </c>
      <c r="H314" s="58" t="s">
        <v>108</v>
      </c>
      <c r="I314" s="58" t="s">
        <v>109</v>
      </c>
      <c r="J314" s="58" t="s">
        <v>110</v>
      </c>
      <c r="K314" s="339"/>
      <c r="L314" s="295"/>
      <c r="M314" s="295"/>
      <c r="N314" s="295"/>
      <c r="O314" s="295"/>
      <c r="P314" s="295"/>
      <c r="Q314" s="295"/>
      <c r="R314" s="295"/>
    </row>
    <row r="315" spans="1:19" ht="15.75" customHeight="1" x14ac:dyDescent="0.25">
      <c r="A315" s="58">
        <v>1902</v>
      </c>
      <c r="B315" s="154">
        <v>79</v>
      </c>
      <c r="C315" s="154"/>
      <c r="D315" s="154"/>
      <c r="E315" s="154"/>
      <c r="F315" s="154"/>
      <c r="G315" s="154"/>
      <c r="H315" s="154"/>
      <c r="I315" s="154"/>
      <c r="J315" s="154"/>
      <c r="K315" s="144"/>
      <c r="L315" s="234"/>
      <c r="M315" s="235"/>
      <c r="N315" s="236"/>
      <c r="O315" s="243"/>
      <c r="P315" s="63">
        <f>B315</f>
        <v>79</v>
      </c>
      <c r="Q315" s="244"/>
      <c r="R315" s="243"/>
    </row>
    <row r="316" spans="1:19" ht="15.75" customHeight="1" x14ac:dyDescent="0.25">
      <c r="A316" s="58">
        <v>2001</v>
      </c>
      <c r="B316" s="154"/>
      <c r="C316" s="154">
        <v>72</v>
      </c>
      <c r="D316" s="154"/>
      <c r="E316" s="154"/>
      <c r="F316" s="154"/>
      <c r="G316" s="154"/>
      <c r="H316" s="154"/>
      <c r="I316" s="154"/>
      <c r="J316" s="154"/>
      <c r="K316" s="144"/>
      <c r="L316" s="237"/>
      <c r="M316" s="129"/>
      <c r="N316" s="238"/>
      <c r="O316" s="67">
        <f>IF(C316=0,"",C316/B315)</f>
        <v>0.91139240506329111</v>
      </c>
      <c r="P316" s="68">
        <v>73</v>
      </c>
      <c r="Q316" s="245">
        <f t="shared" ref="Q316:Q323" si="26">IF(P316=0,"",P316/P315)</f>
        <v>0.92405063291139244</v>
      </c>
      <c r="R316" s="245">
        <f t="shared" ref="R316:R323" si="27">IF(P316=0,"",100%-Q316)</f>
        <v>7.5949367088607556E-2</v>
      </c>
    </row>
    <row r="317" spans="1:19" ht="15.75" customHeight="1" x14ac:dyDescent="0.25">
      <c r="A317" s="58">
        <v>2002</v>
      </c>
      <c r="B317" s="154"/>
      <c r="C317" s="154"/>
      <c r="D317" s="154">
        <v>62</v>
      </c>
      <c r="E317" s="154"/>
      <c r="F317" s="154"/>
      <c r="G317" s="154"/>
      <c r="H317" s="154"/>
      <c r="I317" s="154"/>
      <c r="J317" s="154"/>
      <c r="K317" s="144"/>
      <c r="L317" s="237"/>
      <c r="M317" s="129"/>
      <c r="N317" s="238"/>
      <c r="O317" s="67">
        <f>IF(D317=0,"",D317/C316)</f>
        <v>0.86111111111111116</v>
      </c>
      <c r="P317" s="68">
        <v>67</v>
      </c>
      <c r="Q317" s="245">
        <f t="shared" si="26"/>
        <v>0.9178082191780822</v>
      </c>
      <c r="R317" s="245">
        <f t="shared" si="27"/>
        <v>8.2191780821917804E-2</v>
      </c>
      <c r="S317" s="8">
        <f>P317/P315</f>
        <v>0.84810126582278478</v>
      </c>
    </row>
    <row r="318" spans="1:19" ht="15.75" customHeight="1" x14ac:dyDescent="0.25">
      <c r="A318" s="58">
        <v>2101</v>
      </c>
      <c r="B318" s="154"/>
      <c r="C318" s="154"/>
      <c r="D318" s="154"/>
      <c r="E318" s="154">
        <v>54</v>
      </c>
      <c r="F318" s="154"/>
      <c r="G318" s="154"/>
      <c r="H318" s="154"/>
      <c r="I318" s="154"/>
      <c r="J318" s="154"/>
      <c r="K318" s="144"/>
      <c r="L318" s="237"/>
      <c r="M318" s="129"/>
      <c r="N318" s="238"/>
      <c r="O318" s="67">
        <f>IF(E318=0,"",E318/D317)</f>
        <v>0.87096774193548387</v>
      </c>
      <c r="P318" s="68">
        <v>62</v>
      </c>
      <c r="Q318" s="245">
        <f t="shared" si="26"/>
        <v>0.92537313432835822</v>
      </c>
      <c r="R318" s="245">
        <f t="shared" si="27"/>
        <v>7.4626865671641784E-2</v>
      </c>
    </row>
    <row r="319" spans="1:19" ht="15.75" customHeight="1" x14ac:dyDescent="0.25">
      <c r="A319" s="58">
        <v>2102</v>
      </c>
      <c r="B319" s="154"/>
      <c r="C319" s="154"/>
      <c r="D319" s="154"/>
      <c r="E319" s="154"/>
      <c r="F319" s="154">
        <v>46</v>
      </c>
      <c r="G319" s="154"/>
      <c r="H319" s="154"/>
      <c r="I319" s="154"/>
      <c r="J319" s="154"/>
      <c r="K319" s="144"/>
      <c r="L319" s="237"/>
      <c r="M319" s="129"/>
      <c r="N319" s="238"/>
      <c r="O319" s="67">
        <f>IF(F319=0,"",F319/E318)</f>
        <v>0.85185185185185186</v>
      </c>
      <c r="P319" s="68">
        <v>56</v>
      </c>
      <c r="Q319" s="245">
        <f t="shared" si="26"/>
        <v>0.90322580645161288</v>
      </c>
      <c r="R319" s="245">
        <f t="shared" si="27"/>
        <v>9.6774193548387122E-2</v>
      </c>
    </row>
    <row r="320" spans="1:19" ht="15.75" customHeight="1" x14ac:dyDescent="0.25">
      <c r="A320" s="58">
        <v>2201</v>
      </c>
      <c r="B320" s="154"/>
      <c r="C320" s="154"/>
      <c r="D320" s="154"/>
      <c r="E320" s="154"/>
      <c r="F320" s="154"/>
      <c r="G320" s="154">
        <v>41</v>
      </c>
      <c r="H320" s="154"/>
      <c r="I320" s="154"/>
      <c r="J320" s="154"/>
      <c r="K320" s="144"/>
      <c r="L320" s="237"/>
      <c r="M320" s="129"/>
      <c r="N320" s="238"/>
      <c r="O320" s="67">
        <f>IF(G320=0,"",G320/F319)</f>
        <v>0.89130434782608692</v>
      </c>
      <c r="P320" s="68">
        <v>53</v>
      </c>
      <c r="Q320" s="245">
        <f t="shared" si="26"/>
        <v>0.9464285714285714</v>
      </c>
      <c r="R320" s="245">
        <f t="shared" si="27"/>
        <v>5.3571428571428603E-2</v>
      </c>
    </row>
    <row r="321" spans="1:18" ht="15.75" customHeight="1" x14ac:dyDescent="0.25">
      <c r="A321" s="58">
        <v>2202</v>
      </c>
      <c r="B321" s="154"/>
      <c r="C321" s="154"/>
      <c r="D321" s="154"/>
      <c r="E321" s="154"/>
      <c r="F321" s="154"/>
      <c r="G321" s="154"/>
      <c r="H321" s="154">
        <v>37</v>
      </c>
      <c r="I321" s="154"/>
      <c r="J321" s="154"/>
      <c r="K321" s="144"/>
      <c r="L321" s="237"/>
      <c r="M321" s="129"/>
      <c r="N321" s="238"/>
      <c r="O321" s="67">
        <f>IF(H321=0,"",H321/G320)</f>
        <v>0.90243902439024393</v>
      </c>
      <c r="P321" s="68">
        <v>53</v>
      </c>
      <c r="Q321" s="245">
        <f t="shared" si="26"/>
        <v>1</v>
      </c>
      <c r="R321" s="245">
        <f t="shared" si="27"/>
        <v>0</v>
      </c>
    </row>
    <row r="322" spans="1:18" ht="15.75" customHeight="1" x14ac:dyDescent="0.25">
      <c r="A322" s="58">
        <v>2301</v>
      </c>
      <c r="B322" s="154"/>
      <c r="C322" s="154"/>
      <c r="D322" s="154"/>
      <c r="E322" s="154"/>
      <c r="F322" s="154"/>
      <c r="G322" s="154"/>
      <c r="H322" s="154"/>
      <c r="I322" s="154">
        <v>36</v>
      </c>
      <c r="J322" s="154"/>
      <c r="K322" s="144">
        <v>1</v>
      </c>
      <c r="L322" s="237"/>
      <c r="M322" s="129"/>
      <c r="N322" s="238"/>
      <c r="O322" s="67">
        <f>IF(I322=0,"",I322/H321)</f>
        <v>0.97297297297297303</v>
      </c>
      <c r="P322" s="68">
        <v>48</v>
      </c>
      <c r="Q322" s="245">
        <f t="shared" si="26"/>
        <v>0.90566037735849059</v>
      </c>
      <c r="R322" s="245">
        <f t="shared" si="27"/>
        <v>9.4339622641509413E-2</v>
      </c>
    </row>
    <row r="323" spans="1:18" ht="15.75" customHeight="1" x14ac:dyDescent="0.25">
      <c r="A323" s="58">
        <v>2302</v>
      </c>
      <c r="B323" s="154"/>
      <c r="C323" s="154"/>
      <c r="D323" s="154"/>
      <c r="E323" s="154"/>
      <c r="F323" s="154"/>
      <c r="G323" s="154"/>
      <c r="H323" s="154"/>
      <c r="I323" s="154"/>
      <c r="J323" s="154">
        <v>35</v>
      </c>
      <c r="K323" s="144">
        <v>20</v>
      </c>
      <c r="L323" s="237"/>
      <c r="M323" s="129"/>
      <c r="N323" s="238"/>
      <c r="O323" s="71">
        <f>IF(J323=0,"",J323/I322)</f>
        <v>0.97222222222222221</v>
      </c>
      <c r="P323" s="68">
        <v>44</v>
      </c>
      <c r="Q323" s="71">
        <f t="shared" si="26"/>
        <v>0.91666666666666663</v>
      </c>
      <c r="R323" s="71">
        <f t="shared" si="27"/>
        <v>8.333333333333337E-2</v>
      </c>
    </row>
    <row r="324" spans="1:18" ht="15.75" customHeight="1" x14ac:dyDescent="0.25">
      <c r="A324" s="58">
        <v>2401</v>
      </c>
      <c r="B324" s="154"/>
      <c r="C324" s="154"/>
      <c r="D324" s="154"/>
      <c r="E324" s="154"/>
      <c r="F324" s="154"/>
      <c r="G324" s="154"/>
      <c r="H324" s="154"/>
      <c r="I324" s="154"/>
      <c r="J324" s="154">
        <v>20</v>
      </c>
      <c r="K324" s="144">
        <v>16</v>
      </c>
      <c r="L324" s="237"/>
      <c r="M324" s="129"/>
      <c r="N324" s="239"/>
      <c r="O324" s="105"/>
      <c r="P324" s="68">
        <v>21</v>
      </c>
      <c r="Q324" s="105"/>
      <c r="R324" s="253"/>
    </row>
    <row r="325" spans="1:18" ht="15.75" customHeight="1" x14ac:dyDescent="0.25">
      <c r="A325" s="58">
        <v>2402</v>
      </c>
      <c r="B325" s="154"/>
      <c r="C325" s="154"/>
      <c r="D325" s="154"/>
      <c r="E325" s="154"/>
      <c r="F325" s="154"/>
      <c r="G325" s="154"/>
      <c r="H325" s="154"/>
      <c r="I325" s="154"/>
      <c r="J325" s="154">
        <v>3</v>
      </c>
      <c r="K325" s="144">
        <v>2</v>
      </c>
      <c r="L325" s="237"/>
      <c r="M325" s="129"/>
      <c r="N325" s="239"/>
      <c r="O325" s="247"/>
      <c r="P325" s="109">
        <v>4</v>
      </c>
      <c r="Q325" s="248"/>
      <c r="R325" s="247"/>
    </row>
    <row r="326" spans="1:18" ht="15.75" customHeight="1" x14ac:dyDescent="0.25">
      <c r="A326" s="58">
        <v>2501</v>
      </c>
      <c r="B326" s="154"/>
      <c r="C326" s="154"/>
      <c r="D326" s="154"/>
      <c r="E326" s="154"/>
      <c r="F326" s="154"/>
      <c r="G326" s="154"/>
      <c r="H326" s="154"/>
      <c r="I326" s="154"/>
      <c r="J326" s="154">
        <v>4</v>
      </c>
      <c r="K326" s="144">
        <v>3</v>
      </c>
      <c r="L326" s="237"/>
      <c r="M326" s="129"/>
      <c r="N326" s="239"/>
      <c r="O326" s="247"/>
      <c r="P326" s="109">
        <v>4</v>
      </c>
      <c r="Q326" s="248"/>
      <c r="R326" s="247"/>
    </row>
    <row r="327" spans="1:18" ht="15.75" customHeight="1" x14ac:dyDescent="0.25">
      <c r="A327" s="58">
        <v>2502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44"/>
      <c r="L327" s="237"/>
      <c r="M327" s="129"/>
      <c r="N327" s="239"/>
      <c r="O327" s="129"/>
      <c r="P327" s="239"/>
      <c r="Q327" s="124"/>
      <c r="R327" s="247"/>
    </row>
    <row r="328" spans="1:18" ht="15.75" customHeight="1" x14ac:dyDescent="0.25">
      <c r="A328" s="58">
        <v>2601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44"/>
      <c r="L328" s="237"/>
      <c r="M328" s="129"/>
      <c r="N328" s="239"/>
      <c r="O328" s="197" t="s">
        <v>83</v>
      </c>
      <c r="P328" s="82">
        <v>12</v>
      </c>
      <c r="Q328" s="83">
        <f>K331</f>
        <v>42</v>
      </c>
      <c r="R328" s="199" t="s">
        <v>11</v>
      </c>
    </row>
    <row r="329" spans="1:18" ht="15.75" customHeight="1" x14ac:dyDescent="0.25">
      <c r="A329" s="58">
        <v>2602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44"/>
      <c r="L329" s="237"/>
      <c r="M329" s="129"/>
      <c r="N329" s="239"/>
      <c r="O329" s="198" t="s">
        <v>85</v>
      </c>
      <c r="P329" s="86">
        <f>IF(P328/B315=0,"",P328/B315)</f>
        <v>0.15189873417721519</v>
      </c>
      <c r="Q329" s="87">
        <f>IF(P328/Q328=0,"",P328/Q328)</f>
        <v>0.2857142857142857</v>
      </c>
      <c r="R329" s="200" t="s">
        <v>86</v>
      </c>
    </row>
    <row r="330" spans="1:18" ht="15.75" customHeight="1" x14ac:dyDescent="0.25">
      <c r="A330" s="58">
        <v>2701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44"/>
      <c r="L330" s="240"/>
      <c r="M330" s="241"/>
      <c r="N330" s="242"/>
      <c r="O330" s="90"/>
      <c r="P330" s="91"/>
      <c r="Q330" s="91"/>
      <c r="R330" s="113"/>
    </row>
    <row r="331" spans="1:18" ht="18" customHeight="1" x14ac:dyDescent="0.25">
      <c r="A331" s="28"/>
      <c r="B331" s="297" t="s">
        <v>111</v>
      </c>
      <c r="C331" s="297"/>
      <c r="D331" s="297"/>
      <c r="E331" s="297"/>
      <c r="F331" s="297"/>
      <c r="G331" s="297"/>
      <c r="H331" s="297"/>
      <c r="I331" s="297"/>
      <c r="J331" s="297"/>
      <c r="K331" s="93">
        <f>SUM(K315:K327)</f>
        <v>42</v>
      </c>
      <c r="L331" s="94">
        <f>SUM(K321:K323)/B315</f>
        <v>0.26582278481012656</v>
      </c>
      <c r="M331" s="94">
        <f>IF(K331=0,"",K331/B315)</f>
        <v>0.53164556962025311</v>
      </c>
      <c r="N331" s="94">
        <f>IF(K323=0,"",M331-L331)</f>
        <v>0.26582278481012656</v>
      </c>
      <c r="O331" s="3"/>
      <c r="P331" s="29"/>
      <c r="Q331" s="22"/>
      <c r="R331" s="3"/>
    </row>
    <row r="332" spans="1:18" ht="12.75" customHeight="1" x14ac:dyDescent="0.2">
      <c r="L332" s="3"/>
      <c r="M332" s="3"/>
      <c r="O332" s="3"/>
    </row>
    <row r="333" spans="1:18" ht="12.75" customHeight="1" x14ac:dyDescent="0.2">
      <c r="L333" s="3"/>
      <c r="M333" s="3"/>
      <c r="O333" s="3"/>
    </row>
    <row r="334" spans="1:18" ht="26.25" x14ac:dyDescent="0.4">
      <c r="A334" s="231"/>
      <c r="B334" s="298" t="s">
        <v>99</v>
      </c>
      <c r="C334" s="299"/>
      <c r="D334" s="299"/>
      <c r="E334" s="299"/>
      <c r="F334" s="299"/>
      <c r="G334" s="299"/>
      <c r="H334" s="299"/>
      <c r="I334" s="299"/>
      <c r="J334" s="299"/>
      <c r="K334" s="256" t="s">
        <v>119</v>
      </c>
      <c r="L334" s="57"/>
      <c r="M334" s="57"/>
      <c r="N334" s="29"/>
      <c r="O334" s="3"/>
      <c r="P334" s="29"/>
      <c r="Q334" s="29"/>
      <c r="R334" s="29"/>
    </row>
    <row r="335" spans="1:18" ht="20.25" x14ac:dyDescent="0.2">
      <c r="A335" s="319" t="s">
        <v>10</v>
      </c>
      <c r="B335" s="301" t="s">
        <v>100</v>
      </c>
      <c r="C335" s="302"/>
      <c r="D335" s="302"/>
      <c r="E335" s="302"/>
      <c r="F335" s="302"/>
      <c r="G335" s="302"/>
      <c r="H335" s="302"/>
      <c r="I335" s="302"/>
      <c r="J335" s="303"/>
      <c r="K335" s="338" t="s">
        <v>11</v>
      </c>
      <c r="L335" s="296" t="s">
        <v>3</v>
      </c>
      <c r="M335" s="296" t="s">
        <v>4</v>
      </c>
      <c r="N335" s="306" t="s">
        <v>5</v>
      </c>
      <c r="O335" s="296" t="s">
        <v>6</v>
      </c>
      <c r="P335" s="294" t="s">
        <v>7</v>
      </c>
      <c r="Q335" s="294" t="s">
        <v>8</v>
      </c>
      <c r="R335" s="296" t="s">
        <v>101</v>
      </c>
    </row>
    <row r="336" spans="1:18" ht="15.75" x14ac:dyDescent="0.25">
      <c r="A336" s="320"/>
      <c r="B336" s="58" t="s">
        <v>102</v>
      </c>
      <c r="C336" s="58" t="s">
        <v>103</v>
      </c>
      <c r="D336" s="58" t="s">
        <v>104</v>
      </c>
      <c r="E336" s="58" t="s">
        <v>105</v>
      </c>
      <c r="F336" s="58" t="s">
        <v>106</v>
      </c>
      <c r="G336" s="58" t="s">
        <v>107</v>
      </c>
      <c r="H336" s="58" t="s">
        <v>108</v>
      </c>
      <c r="I336" s="58" t="s">
        <v>109</v>
      </c>
      <c r="J336" s="58" t="s">
        <v>110</v>
      </c>
      <c r="K336" s="339"/>
      <c r="L336" s="295"/>
      <c r="M336" s="295"/>
      <c r="N336" s="295"/>
      <c r="O336" s="295"/>
      <c r="P336" s="295"/>
      <c r="Q336" s="295"/>
      <c r="R336" s="295"/>
    </row>
    <row r="337" spans="1:19" ht="15.75" customHeight="1" x14ac:dyDescent="0.25">
      <c r="A337" s="58">
        <v>2001</v>
      </c>
      <c r="B337" s="154">
        <v>44</v>
      </c>
      <c r="C337" s="154"/>
      <c r="D337" s="154"/>
      <c r="E337" s="154"/>
      <c r="F337" s="154"/>
      <c r="G337" s="154"/>
      <c r="H337" s="154"/>
      <c r="I337" s="154"/>
      <c r="J337" s="154"/>
      <c r="K337" s="144"/>
      <c r="L337" s="234"/>
      <c r="M337" s="235"/>
      <c r="N337" s="236"/>
      <c r="O337" s="243"/>
      <c r="P337" s="63">
        <f>B337</f>
        <v>44</v>
      </c>
      <c r="Q337" s="244"/>
      <c r="R337" s="243"/>
    </row>
    <row r="338" spans="1:19" ht="15.75" customHeight="1" x14ac:dyDescent="0.25">
      <c r="A338" s="58">
        <v>2002</v>
      </c>
      <c r="B338" s="154"/>
      <c r="C338" s="154">
        <v>34</v>
      </c>
      <c r="D338" s="154"/>
      <c r="E338" s="154"/>
      <c r="F338" s="154"/>
      <c r="G338" s="154"/>
      <c r="H338" s="154"/>
      <c r="I338" s="154"/>
      <c r="J338" s="154"/>
      <c r="K338" s="144"/>
      <c r="L338" s="237"/>
      <c r="M338" s="129"/>
      <c r="N338" s="238"/>
      <c r="O338" s="67">
        <f>IF(C338=0,"",C338/B337)</f>
        <v>0.77272727272727271</v>
      </c>
      <c r="P338" s="68">
        <v>34</v>
      </c>
      <c r="Q338" s="245">
        <f t="shared" ref="Q338:Q345" si="28">IF(P338=0,"",P338/P337)</f>
        <v>0.77272727272727271</v>
      </c>
      <c r="R338" s="245">
        <f t="shared" ref="R338:R345" si="29">IF(P338=0,"",100%-Q338)</f>
        <v>0.22727272727272729</v>
      </c>
    </row>
    <row r="339" spans="1:19" ht="15.75" customHeight="1" x14ac:dyDescent="0.25">
      <c r="A339" s="58">
        <v>2101</v>
      </c>
      <c r="B339" s="154"/>
      <c r="C339" s="154"/>
      <c r="D339" s="154">
        <v>29</v>
      </c>
      <c r="E339" s="154"/>
      <c r="F339" s="154"/>
      <c r="G339" s="154"/>
      <c r="H339" s="154"/>
      <c r="I339" s="154"/>
      <c r="J339" s="154"/>
      <c r="K339" s="144"/>
      <c r="L339" s="237"/>
      <c r="M339" s="129"/>
      <c r="N339" s="238"/>
      <c r="O339" s="67">
        <f>IF(D339=0,"",D339/C338)</f>
        <v>0.8529411764705882</v>
      </c>
      <c r="P339" s="68">
        <v>31</v>
      </c>
      <c r="Q339" s="245">
        <f t="shared" si="28"/>
        <v>0.91176470588235292</v>
      </c>
      <c r="R339" s="245">
        <f t="shared" si="29"/>
        <v>8.8235294117647078E-2</v>
      </c>
      <c r="S339" s="8">
        <f>P339/P337</f>
        <v>0.70454545454545459</v>
      </c>
    </row>
    <row r="340" spans="1:19" ht="15.75" customHeight="1" x14ac:dyDescent="0.25">
      <c r="A340" s="58">
        <v>2102</v>
      </c>
      <c r="B340" s="154"/>
      <c r="C340" s="154"/>
      <c r="D340" s="154"/>
      <c r="E340" s="154">
        <v>24</v>
      </c>
      <c r="F340" s="154"/>
      <c r="G340" s="154"/>
      <c r="H340" s="154"/>
      <c r="I340" s="154"/>
      <c r="J340" s="154"/>
      <c r="K340" s="144"/>
      <c r="L340" s="237"/>
      <c r="M340" s="129"/>
      <c r="N340" s="238"/>
      <c r="O340" s="67">
        <f>IF(E340=0,"",E340/D339)</f>
        <v>0.82758620689655171</v>
      </c>
      <c r="P340" s="68">
        <v>30</v>
      </c>
      <c r="Q340" s="245">
        <f t="shared" si="28"/>
        <v>0.967741935483871</v>
      </c>
      <c r="R340" s="245">
        <f t="shared" si="29"/>
        <v>3.2258064516129004E-2</v>
      </c>
    </row>
    <row r="341" spans="1:19" ht="15.75" customHeight="1" x14ac:dyDescent="0.25">
      <c r="A341" s="58">
        <v>2201</v>
      </c>
      <c r="B341" s="154"/>
      <c r="C341" s="154"/>
      <c r="D341" s="154"/>
      <c r="E341" s="154"/>
      <c r="F341" s="154">
        <v>22</v>
      </c>
      <c r="G341" s="154"/>
      <c r="H341" s="154"/>
      <c r="I341" s="154"/>
      <c r="J341" s="154"/>
      <c r="K341" s="144"/>
      <c r="L341" s="237"/>
      <c r="M341" s="129"/>
      <c r="N341" s="238"/>
      <c r="O341" s="67">
        <f>IF(F341=0,"",F341/E340)</f>
        <v>0.91666666666666663</v>
      </c>
      <c r="P341" s="68">
        <v>24</v>
      </c>
      <c r="Q341" s="245">
        <f t="shared" si="28"/>
        <v>0.8</v>
      </c>
      <c r="R341" s="245">
        <f t="shared" si="29"/>
        <v>0.19999999999999996</v>
      </c>
    </row>
    <row r="342" spans="1:19" ht="15.75" customHeight="1" x14ac:dyDescent="0.25">
      <c r="A342" s="58">
        <v>2202</v>
      </c>
      <c r="B342" s="154"/>
      <c r="C342" s="154"/>
      <c r="D342" s="154"/>
      <c r="E342" s="154"/>
      <c r="F342" s="154"/>
      <c r="G342" s="154">
        <v>22</v>
      </c>
      <c r="H342" s="154"/>
      <c r="I342" s="154"/>
      <c r="J342" s="154"/>
      <c r="K342" s="144"/>
      <c r="L342" s="237"/>
      <c r="M342" s="129"/>
      <c r="N342" s="238"/>
      <c r="O342" s="67">
        <f>IF(G342=0,"",G342/F341)</f>
        <v>1</v>
      </c>
      <c r="P342" s="68">
        <v>23</v>
      </c>
      <c r="Q342" s="245">
        <f t="shared" si="28"/>
        <v>0.95833333333333337</v>
      </c>
      <c r="R342" s="245">
        <f t="shared" si="29"/>
        <v>4.166666666666663E-2</v>
      </c>
    </row>
    <row r="343" spans="1:19" ht="15.75" customHeight="1" x14ac:dyDescent="0.25">
      <c r="A343" s="58">
        <v>2301</v>
      </c>
      <c r="B343" s="154"/>
      <c r="C343" s="154"/>
      <c r="D343" s="154"/>
      <c r="E343" s="154"/>
      <c r="F343" s="154"/>
      <c r="G343" s="154"/>
      <c r="H343" s="154">
        <v>20</v>
      </c>
      <c r="I343" s="154"/>
      <c r="J343" s="154"/>
      <c r="K343" s="144"/>
      <c r="L343" s="237"/>
      <c r="M343" s="129"/>
      <c r="N343" s="238"/>
      <c r="O343" s="67">
        <f>IF(H343=0,"",H343/G342)</f>
        <v>0.90909090909090906</v>
      </c>
      <c r="P343" s="68">
        <v>23</v>
      </c>
      <c r="Q343" s="245">
        <f t="shared" si="28"/>
        <v>1</v>
      </c>
      <c r="R343" s="245">
        <f t="shared" si="29"/>
        <v>0</v>
      </c>
    </row>
    <row r="344" spans="1:19" ht="15.75" customHeight="1" x14ac:dyDescent="0.25">
      <c r="A344" s="58">
        <v>2302</v>
      </c>
      <c r="B344" s="154"/>
      <c r="C344" s="154"/>
      <c r="D344" s="154"/>
      <c r="E344" s="154"/>
      <c r="F344" s="154"/>
      <c r="G344" s="154"/>
      <c r="H344" s="154"/>
      <c r="I344" s="154">
        <v>20</v>
      </c>
      <c r="J344" s="154"/>
      <c r="K344" s="144"/>
      <c r="L344" s="237"/>
      <c r="M344" s="129"/>
      <c r="N344" s="238"/>
      <c r="O344" s="67">
        <f>IF(I344=0,"",I344/H343)</f>
        <v>1</v>
      </c>
      <c r="P344" s="68">
        <v>23</v>
      </c>
      <c r="Q344" s="245">
        <f t="shared" si="28"/>
        <v>1</v>
      </c>
      <c r="R344" s="245">
        <f t="shared" si="29"/>
        <v>0</v>
      </c>
    </row>
    <row r="345" spans="1:19" ht="15.75" customHeight="1" x14ac:dyDescent="0.25">
      <c r="A345" s="58">
        <v>2401</v>
      </c>
      <c r="B345" s="154"/>
      <c r="C345" s="154"/>
      <c r="D345" s="154"/>
      <c r="E345" s="154"/>
      <c r="F345" s="154"/>
      <c r="G345" s="154"/>
      <c r="H345" s="154"/>
      <c r="I345" s="154"/>
      <c r="J345" s="154">
        <v>15</v>
      </c>
      <c r="K345" s="144">
        <v>14</v>
      </c>
      <c r="L345" s="237"/>
      <c r="M345" s="129"/>
      <c r="N345" s="238"/>
      <c r="O345" s="71">
        <f>IF(J345=0,"",J345/I344)</f>
        <v>0.75</v>
      </c>
      <c r="P345" s="68">
        <v>20</v>
      </c>
      <c r="Q345" s="71">
        <f t="shared" si="28"/>
        <v>0.86956521739130432</v>
      </c>
      <c r="R345" s="71">
        <f t="shared" si="29"/>
        <v>0.13043478260869568</v>
      </c>
    </row>
    <row r="346" spans="1:19" ht="15.75" customHeight="1" x14ac:dyDescent="0.25">
      <c r="A346" s="58">
        <v>2402</v>
      </c>
      <c r="B346" s="154"/>
      <c r="C346" s="154"/>
      <c r="D346" s="154"/>
      <c r="E346" s="154"/>
      <c r="F346" s="154"/>
      <c r="G346" s="154"/>
      <c r="H346" s="154"/>
      <c r="I346" s="154"/>
      <c r="J346" s="154">
        <v>6</v>
      </c>
      <c r="K346" s="144">
        <v>4</v>
      </c>
      <c r="L346" s="237"/>
      <c r="M346" s="129"/>
      <c r="N346" s="239"/>
      <c r="O346" s="105"/>
      <c r="P346" s="68">
        <v>6</v>
      </c>
      <c r="Q346" s="105"/>
      <c r="R346" s="253"/>
    </row>
    <row r="347" spans="1:19" ht="15.75" customHeight="1" x14ac:dyDescent="0.25">
      <c r="A347" s="58">
        <v>2501</v>
      </c>
      <c r="B347" s="154"/>
      <c r="C347" s="154"/>
      <c r="D347" s="154"/>
      <c r="E347" s="154"/>
      <c r="F347" s="154"/>
      <c r="G347" s="154"/>
      <c r="H347" s="154"/>
      <c r="I347" s="154"/>
      <c r="J347" s="180"/>
      <c r="K347" s="144"/>
      <c r="L347" s="237"/>
      <c r="M347" s="129"/>
      <c r="N347" s="239"/>
      <c r="O347" s="247"/>
      <c r="P347" s="109"/>
      <c r="Q347" s="248"/>
      <c r="R347" s="247"/>
    </row>
    <row r="348" spans="1:19" ht="15.75" customHeight="1" x14ac:dyDescent="0.25">
      <c r="A348" s="58">
        <v>2502</v>
      </c>
      <c r="B348" s="154"/>
      <c r="C348" s="154"/>
      <c r="D348" s="154"/>
      <c r="E348" s="154"/>
      <c r="F348" s="154"/>
      <c r="G348" s="154"/>
      <c r="H348" s="154"/>
      <c r="I348" s="154"/>
      <c r="J348" s="154">
        <v>1</v>
      </c>
      <c r="K348" s="144">
        <v>1</v>
      </c>
      <c r="L348" s="237"/>
      <c r="M348" s="129"/>
      <c r="N348" s="239"/>
      <c r="O348" s="247"/>
      <c r="P348" s="109">
        <v>1</v>
      </c>
      <c r="Q348" s="248"/>
      <c r="R348" s="247"/>
    </row>
    <row r="349" spans="1:19" ht="15.75" customHeight="1" x14ac:dyDescent="0.25">
      <c r="A349" s="58">
        <v>2601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44"/>
      <c r="L349" s="237"/>
      <c r="M349" s="129"/>
      <c r="N349" s="239"/>
      <c r="O349" s="129"/>
      <c r="P349" s="239"/>
      <c r="Q349" s="124"/>
      <c r="R349" s="247"/>
    </row>
    <row r="350" spans="1:19" ht="15.75" customHeight="1" x14ac:dyDescent="0.25">
      <c r="A350" s="58">
        <v>2602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44"/>
      <c r="L350" s="237"/>
      <c r="M350" s="129"/>
      <c r="N350" s="239"/>
      <c r="O350" s="197" t="s">
        <v>83</v>
      </c>
      <c r="P350" s="82">
        <v>2</v>
      </c>
      <c r="Q350" s="83">
        <f>K353</f>
        <v>19</v>
      </c>
      <c r="R350" s="199" t="s">
        <v>11</v>
      </c>
    </row>
    <row r="351" spans="1:19" ht="15.75" customHeight="1" x14ac:dyDescent="0.25">
      <c r="A351" s="58">
        <v>2701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44"/>
      <c r="L351" s="237"/>
      <c r="M351" s="129"/>
      <c r="N351" s="239"/>
      <c r="O351" s="198" t="s">
        <v>85</v>
      </c>
      <c r="P351" s="86">
        <f>IF(P350/B337=0,"",P350/B337)</f>
        <v>4.5454545454545456E-2</v>
      </c>
      <c r="Q351" s="87">
        <f>IF(P350/Q350=0,"",P350/Q350)</f>
        <v>0.10526315789473684</v>
      </c>
      <c r="R351" s="200" t="s">
        <v>86</v>
      </c>
    </row>
    <row r="352" spans="1:19" ht="15.75" customHeight="1" x14ac:dyDescent="0.25">
      <c r="A352" s="58">
        <v>2702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44"/>
      <c r="L352" s="240"/>
      <c r="M352" s="241"/>
      <c r="N352" s="242"/>
      <c r="O352" s="90"/>
      <c r="P352" s="91"/>
      <c r="Q352" s="91"/>
      <c r="R352" s="113"/>
    </row>
    <row r="353" spans="1:19" ht="18" customHeight="1" x14ac:dyDescent="0.25">
      <c r="A353" s="28"/>
      <c r="B353" s="297" t="s">
        <v>111</v>
      </c>
      <c r="C353" s="297"/>
      <c r="D353" s="297"/>
      <c r="E353" s="297"/>
      <c r="F353" s="297"/>
      <c r="G353" s="297"/>
      <c r="H353" s="297"/>
      <c r="I353" s="297"/>
      <c r="J353" s="297"/>
      <c r="K353" s="93">
        <f>SUM(K337:K349)</f>
        <v>19</v>
      </c>
      <c r="L353" s="94">
        <f>IF(K345=0,"",K345/B337)</f>
        <v>0.31818181818181818</v>
      </c>
      <c r="M353" s="94">
        <f>IF(K353=0,"",K353/B337)</f>
        <v>0.43181818181818182</v>
      </c>
      <c r="N353" s="94">
        <f>IF(K345=0,"",M353-L353)</f>
        <v>0.11363636363636365</v>
      </c>
      <c r="O353" s="3"/>
      <c r="P353" s="29"/>
      <c r="Q353" s="22"/>
      <c r="R353" s="3"/>
    </row>
    <row r="354" spans="1:19" ht="12.75" customHeight="1" x14ac:dyDescent="0.2">
      <c r="L354" s="3"/>
      <c r="M354" s="3"/>
      <c r="O354" s="3"/>
    </row>
    <row r="355" spans="1:19" ht="12.75" customHeight="1" x14ac:dyDescent="0.2">
      <c r="L355" s="3"/>
      <c r="M355" s="3"/>
      <c r="O355" s="3"/>
    </row>
    <row r="356" spans="1:19" ht="26.25" x14ac:dyDescent="0.4">
      <c r="A356" s="231"/>
      <c r="B356" s="298" t="s">
        <v>99</v>
      </c>
      <c r="C356" s="299"/>
      <c r="D356" s="299"/>
      <c r="E356" s="299"/>
      <c r="F356" s="299"/>
      <c r="G356" s="299"/>
      <c r="H356" s="299"/>
      <c r="I356" s="299"/>
      <c r="J356" s="299"/>
      <c r="K356" s="256" t="s">
        <v>120</v>
      </c>
      <c r="L356" s="57"/>
      <c r="M356" s="57"/>
      <c r="N356" s="29"/>
      <c r="O356" s="3"/>
      <c r="P356" s="29"/>
      <c r="Q356" s="29"/>
      <c r="R356" s="29"/>
    </row>
    <row r="357" spans="1:19" ht="20.25" x14ac:dyDescent="0.2">
      <c r="A357" s="319" t="s">
        <v>10</v>
      </c>
      <c r="B357" s="301" t="s">
        <v>100</v>
      </c>
      <c r="C357" s="302"/>
      <c r="D357" s="302"/>
      <c r="E357" s="302"/>
      <c r="F357" s="302"/>
      <c r="G357" s="302"/>
      <c r="H357" s="302"/>
      <c r="I357" s="302"/>
      <c r="J357" s="303"/>
      <c r="K357" s="338" t="s">
        <v>11</v>
      </c>
      <c r="L357" s="296" t="s">
        <v>3</v>
      </c>
      <c r="M357" s="296" t="s">
        <v>4</v>
      </c>
      <c r="N357" s="306" t="s">
        <v>5</v>
      </c>
      <c r="O357" s="296" t="s">
        <v>6</v>
      </c>
      <c r="P357" s="294" t="s">
        <v>7</v>
      </c>
      <c r="Q357" s="294" t="s">
        <v>8</v>
      </c>
      <c r="R357" s="296" t="s">
        <v>101</v>
      </c>
    </row>
    <row r="358" spans="1:19" ht="15.75" x14ac:dyDescent="0.25">
      <c r="A358" s="320"/>
      <c r="B358" s="58" t="s">
        <v>102</v>
      </c>
      <c r="C358" s="58" t="s">
        <v>103</v>
      </c>
      <c r="D358" s="58" t="s">
        <v>104</v>
      </c>
      <c r="E358" s="58" t="s">
        <v>105</v>
      </c>
      <c r="F358" s="58" t="s">
        <v>106</v>
      </c>
      <c r="G358" s="58" t="s">
        <v>107</v>
      </c>
      <c r="H358" s="58" t="s">
        <v>108</v>
      </c>
      <c r="I358" s="58" t="s">
        <v>109</v>
      </c>
      <c r="J358" s="58" t="s">
        <v>110</v>
      </c>
      <c r="K358" s="339"/>
      <c r="L358" s="295"/>
      <c r="M358" s="295"/>
      <c r="N358" s="295"/>
      <c r="O358" s="295"/>
      <c r="P358" s="295"/>
      <c r="Q358" s="295"/>
      <c r="R358" s="295"/>
    </row>
    <row r="359" spans="1:19" ht="15.75" customHeight="1" x14ac:dyDescent="0.25">
      <c r="A359" s="58">
        <v>2002</v>
      </c>
      <c r="B359" s="154">
        <v>71</v>
      </c>
      <c r="C359" s="154"/>
      <c r="D359" s="154"/>
      <c r="E359" s="154"/>
      <c r="F359" s="154"/>
      <c r="G359" s="154"/>
      <c r="H359" s="154"/>
      <c r="I359" s="154"/>
      <c r="J359" s="154"/>
      <c r="K359" s="144"/>
      <c r="L359" s="234"/>
      <c r="M359" s="235"/>
      <c r="N359" s="236"/>
      <c r="O359" s="243"/>
      <c r="P359" s="63">
        <f>B359</f>
        <v>71</v>
      </c>
      <c r="Q359" s="244"/>
      <c r="R359" s="243"/>
    </row>
    <row r="360" spans="1:19" ht="15.75" customHeight="1" x14ac:dyDescent="0.25">
      <c r="A360" s="58">
        <v>2101</v>
      </c>
      <c r="B360" s="154"/>
      <c r="C360" s="154">
        <v>57</v>
      </c>
      <c r="D360" s="154"/>
      <c r="E360" s="154"/>
      <c r="F360" s="154"/>
      <c r="G360" s="154"/>
      <c r="H360" s="154"/>
      <c r="I360" s="154"/>
      <c r="J360" s="154"/>
      <c r="K360" s="144"/>
      <c r="L360" s="237"/>
      <c r="M360" s="129"/>
      <c r="N360" s="238"/>
      <c r="O360" s="67">
        <f>IF(C360=0,"",C360/B359)</f>
        <v>0.80281690140845074</v>
      </c>
      <c r="P360" s="68">
        <v>57</v>
      </c>
      <c r="Q360" s="245">
        <f t="shared" ref="Q360:Q367" si="30">IF(P360=0,"",P360/P359)</f>
        <v>0.80281690140845074</v>
      </c>
      <c r="R360" s="245">
        <f t="shared" ref="R360:R367" si="31">IF(P360=0,"",100%-Q360)</f>
        <v>0.19718309859154926</v>
      </c>
    </row>
    <row r="361" spans="1:19" ht="15.75" customHeight="1" x14ac:dyDescent="0.25">
      <c r="A361" s="58">
        <v>2102</v>
      </c>
      <c r="B361" s="154"/>
      <c r="C361" s="154"/>
      <c r="D361" s="154">
        <v>50</v>
      </c>
      <c r="E361" s="154"/>
      <c r="F361" s="154"/>
      <c r="G361" s="154"/>
      <c r="H361" s="154"/>
      <c r="I361" s="154"/>
      <c r="J361" s="154"/>
      <c r="K361" s="144"/>
      <c r="L361" s="237"/>
      <c r="M361" s="129"/>
      <c r="N361" s="238"/>
      <c r="O361" s="67">
        <f>IF(D361=0,"",D361/C360)</f>
        <v>0.8771929824561403</v>
      </c>
      <c r="P361" s="68">
        <v>57</v>
      </c>
      <c r="Q361" s="245">
        <f t="shared" si="30"/>
        <v>1</v>
      </c>
      <c r="R361" s="245">
        <f t="shared" si="31"/>
        <v>0</v>
      </c>
      <c r="S361" s="8">
        <f>P361/P359</f>
        <v>0.80281690140845074</v>
      </c>
    </row>
    <row r="362" spans="1:19" ht="15.75" customHeight="1" x14ac:dyDescent="0.25">
      <c r="A362" s="58">
        <v>2201</v>
      </c>
      <c r="B362" s="154"/>
      <c r="C362" s="154"/>
      <c r="D362" s="154"/>
      <c r="E362" s="154">
        <v>40</v>
      </c>
      <c r="F362" s="154"/>
      <c r="G362" s="154"/>
      <c r="H362" s="154"/>
      <c r="I362" s="154"/>
      <c r="J362" s="154"/>
      <c r="K362" s="144"/>
      <c r="L362" s="237"/>
      <c r="M362" s="129"/>
      <c r="N362" s="238"/>
      <c r="O362" s="67">
        <f>IF(E362=0,"",E362/D361)</f>
        <v>0.8</v>
      </c>
      <c r="P362" s="68">
        <v>50</v>
      </c>
      <c r="Q362" s="245">
        <f t="shared" si="30"/>
        <v>0.8771929824561403</v>
      </c>
      <c r="R362" s="245">
        <f t="shared" si="31"/>
        <v>0.1228070175438597</v>
      </c>
    </row>
    <row r="363" spans="1:19" ht="15.75" customHeight="1" x14ac:dyDescent="0.25">
      <c r="A363" s="58">
        <v>2202</v>
      </c>
      <c r="B363" s="154"/>
      <c r="C363" s="154"/>
      <c r="D363" s="154"/>
      <c r="E363" s="154"/>
      <c r="F363" s="154">
        <v>36</v>
      </c>
      <c r="G363" s="154"/>
      <c r="H363" s="154"/>
      <c r="I363" s="154"/>
      <c r="J363" s="154"/>
      <c r="K363" s="144"/>
      <c r="L363" s="237"/>
      <c r="M363" s="129"/>
      <c r="N363" s="238"/>
      <c r="O363" s="67">
        <f>IF(F363=0,"",F363/E362)</f>
        <v>0.9</v>
      </c>
      <c r="P363" s="68">
        <v>50</v>
      </c>
      <c r="Q363" s="245">
        <f t="shared" si="30"/>
        <v>1</v>
      </c>
      <c r="R363" s="245">
        <f t="shared" si="31"/>
        <v>0</v>
      </c>
    </row>
    <row r="364" spans="1:19" ht="15.75" customHeight="1" x14ac:dyDescent="0.25">
      <c r="A364" s="58">
        <v>2301</v>
      </c>
      <c r="B364" s="154"/>
      <c r="C364" s="154"/>
      <c r="D364" s="154"/>
      <c r="E364" s="154"/>
      <c r="F364" s="154"/>
      <c r="G364" s="154">
        <v>35</v>
      </c>
      <c r="H364" s="154"/>
      <c r="I364" s="154"/>
      <c r="J364" s="154"/>
      <c r="K364" s="144"/>
      <c r="L364" s="237"/>
      <c r="M364" s="129"/>
      <c r="N364" s="238"/>
      <c r="O364" s="67">
        <f>IF(G364=0,"",G364/F363)</f>
        <v>0.97222222222222221</v>
      </c>
      <c r="P364" s="68">
        <v>50</v>
      </c>
      <c r="Q364" s="245">
        <f t="shared" si="30"/>
        <v>1</v>
      </c>
      <c r="R364" s="245">
        <f t="shared" si="31"/>
        <v>0</v>
      </c>
    </row>
    <row r="365" spans="1:19" ht="15.75" customHeight="1" x14ac:dyDescent="0.25">
      <c r="A365" s="58">
        <v>2302</v>
      </c>
      <c r="B365" s="154"/>
      <c r="C365" s="154"/>
      <c r="D365" s="154"/>
      <c r="E365" s="154"/>
      <c r="F365" s="154"/>
      <c r="G365" s="154"/>
      <c r="H365" s="154">
        <v>35</v>
      </c>
      <c r="I365" s="154"/>
      <c r="J365" s="154"/>
      <c r="K365" s="144"/>
      <c r="L365" s="237"/>
      <c r="M365" s="129"/>
      <c r="N365" s="238"/>
      <c r="O365" s="67">
        <f>IF(H365=0,"",H365/G364)</f>
        <v>1</v>
      </c>
      <c r="P365" s="68">
        <v>47</v>
      </c>
      <c r="Q365" s="245">
        <f t="shared" si="30"/>
        <v>0.94</v>
      </c>
      <c r="R365" s="245">
        <f t="shared" si="31"/>
        <v>6.0000000000000053E-2</v>
      </c>
    </row>
    <row r="366" spans="1:19" ht="15.75" customHeight="1" x14ac:dyDescent="0.25">
      <c r="A366" s="58">
        <v>2401</v>
      </c>
      <c r="B366" s="154"/>
      <c r="C366" s="154"/>
      <c r="D366" s="154"/>
      <c r="E366" s="154"/>
      <c r="F366" s="154"/>
      <c r="G366" s="154"/>
      <c r="H366" s="154"/>
      <c r="I366" s="154">
        <v>35</v>
      </c>
      <c r="J366" s="154"/>
      <c r="K366" s="144">
        <v>1</v>
      </c>
      <c r="L366" s="237"/>
      <c r="M366" s="129"/>
      <c r="N366" s="238"/>
      <c r="O366" s="67">
        <f>IF(I366=0,"",I366/H365)</f>
        <v>1</v>
      </c>
      <c r="P366" s="68">
        <v>45</v>
      </c>
      <c r="Q366" s="245">
        <f t="shared" si="30"/>
        <v>0.95744680851063835</v>
      </c>
      <c r="R366" s="245">
        <f t="shared" si="31"/>
        <v>4.2553191489361653E-2</v>
      </c>
    </row>
    <row r="367" spans="1:19" ht="15.75" customHeight="1" x14ac:dyDescent="0.25">
      <c r="A367" s="58">
        <v>2402</v>
      </c>
      <c r="B367" s="154"/>
      <c r="C367" s="154"/>
      <c r="D367" s="154"/>
      <c r="E367" s="154"/>
      <c r="F367" s="154"/>
      <c r="G367" s="154"/>
      <c r="H367" s="154"/>
      <c r="I367" s="154"/>
      <c r="J367" s="154">
        <v>30</v>
      </c>
      <c r="K367" s="144">
        <v>22</v>
      </c>
      <c r="L367" s="237"/>
      <c r="M367" s="129"/>
      <c r="N367" s="238"/>
      <c r="O367" s="71">
        <f>IF(J367=0,"",J367/I366)</f>
        <v>0.8571428571428571</v>
      </c>
      <c r="P367" s="68">
        <v>40</v>
      </c>
      <c r="Q367" s="71">
        <f t="shared" si="30"/>
        <v>0.88888888888888884</v>
      </c>
      <c r="R367" s="71">
        <f t="shared" si="31"/>
        <v>0.11111111111111116</v>
      </c>
    </row>
    <row r="368" spans="1:19" ht="15.75" customHeight="1" x14ac:dyDescent="0.25">
      <c r="A368" s="58">
        <v>2501</v>
      </c>
      <c r="B368" s="154"/>
      <c r="C368" s="154"/>
      <c r="D368" s="154"/>
      <c r="E368" s="154"/>
      <c r="F368" s="154"/>
      <c r="G368" s="154"/>
      <c r="H368" s="154"/>
      <c r="I368" s="154"/>
      <c r="J368" s="154">
        <v>19</v>
      </c>
      <c r="K368" s="144">
        <v>12</v>
      </c>
      <c r="L368" s="237"/>
      <c r="M368" s="129"/>
      <c r="N368" s="239"/>
      <c r="O368" s="105"/>
      <c r="P368" s="68">
        <v>20</v>
      </c>
      <c r="Q368" s="105"/>
      <c r="R368" s="253"/>
    </row>
    <row r="369" spans="1:19" ht="15.75" customHeight="1" x14ac:dyDescent="0.25">
      <c r="A369" s="58">
        <v>2502</v>
      </c>
      <c r="B369" s="154"/>
      <c r="C369" s="154"/>
      <c r="D369" s="154"/>
      <c r="E369" s="154"/>
      <c r="F369" s="154"/>
      <c r="G369" s="154"/>
      <c r="H369" s="154"/>
      <c r="I369" s="154"/>
      <c r="J369" s="154">
        <v>5</v>
      </c>
      <c r="K369" s="144">
        <v>4</v>
      </c>
      <c r="L369" s="237"/>
      <c r="M369" s="129"/>
      <c r="N369" s="239"/>
      <c r="O369" s="247"/>
      <c r="P369" s="109">
        <v>6</v>
      </c>
      <c r="Q369" s="248"/>
      <c r="R369" s="247"/>
    </row>
    <row r="370" spans="1:19" ht="15.75" customHeight="1" x14ac:dyDescent="0.25">
      <c r="A370" s="58">
        <v>2601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44"/>
      <c r="L370" s="237"/>
      <c r="M370" s="129"/>
      <c r="N370" s="239"/>
      <c r="O370" s="247"/>
      <c r="P370" s="109"/>
      <c r="Q370" s="248"/>
      <c r="R370" s="247"/>
    </row>
    <row r="371" spans="1:19" ht="15.75" customHeight="1" x14ac:dyDescent="0.25">
      <c r="A371" s="58">
        <v>2602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44"/>
      <c r="L371" s="237"/>
      <c r="M371" s="129"/>
      <c r="N371" s="239"/>
      <c r="O371" s="129"/>
      <c r="P371" s="239"/>
      <c r="Q371" s="124"/>
      <c r="R371" s="247"/>
    </row>
    <row r="372" spans="1:19" ht="15.75" customHeight="1" x14ac:dyDescent="0.25">
      <c r="A372" s="58">
        <v>2701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44"/>
      <c r="L372" s="237"/>
      <c r="M372" s="129"/>
      <c r="N372" s="239"/>
      <c r="O372" s="197" t="s">
        <v>83</v>
      </c>
      <c r="P372" s="82">
        <v>2</v>
      </c>
      <c r="Q372" s="83">
        <f>IF(SUM(K365:K369)=0,"",SUM(K365:K369))</f>
        <v>39</v>
      </c>
      <c r="R372" s="199" t="s">
        <v>11</v>
      </c>
    </row>
    <row r="373" spans="1:19" ht="15.75" customHeight="1" x14ac:dyDescent="0.25">
      <c r="A373" s="58">
        <v>2702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44"/>
      <c r="L373" s="237"/>
      <c r="M373" s="129"/>
      <c r="N373" s="239"/>
      <c r="O373" s="198" t="s">
        <v>85</v>
      </c>
      <c r="P373" s="86">
        <f>IF(P372/B359=0,"",P372/B359)</f>
        <v>2.8169014084507043E-2</v>
      </c>
      <c r="Q373" s="87">
        <f>IF(P372/Q372=0,"",P372/Q372)</f>
        <v>5.128205128205128E-2</v>
      </c>
      <c r="R373" s="200" t="s">
        <v>86</v>
      </c>
    </row>
    <row r="374" spans="1:19" ht="15.75" customHeight="1" x14ac:dyDescent="0.25">
      <c r="A374" s="58">
        <v>2801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44"/>
      <c r="L374" s="240"/>
      <c r="M374" s="241"/>
      <c r="N374" s="242"/>
      <c r="O374" s="90"/>
      <c r="P374" s="91"/>
      <c r="Q374" s="91"/>
      <c r="R374" s="113"/>
    </row>
    <row r="375" spans="1:19" ht="18" customHeight="1" x14ac:dyDescent="0.25">
      <c r="A375" s="28"/>
      <c r="B375" s="297" t="s">
        <v>111</v>
      </c>
      <c r="C375" s="297"/>
      <c r="D375" s="297"/>
      <c r="E375" s="297"/>
      <c r="F375" s="297"/>
      <c r="G375" s="297"/>
      <c r="H375" s="297"/>
      <c r="I375" s="297"/>
      <c r="J375" s="297"/>
      <c r="K375" s="93">
        <f>SUM(K359:K371)</f>
        <v>39</v>
      </c>
      <c r="L375" s="94">
        <f>(SUM(K366:K367)/B359)</f>
        <v>0.323943661971831</v>
      </c>
      <c r="M375" s="94">
        <f>IF(K375=0,"",K375/B359)</f>
        <v>0.54929577464788737</v>
      </c>
      <c r="N375" s="94">
        <f>M375-L375</f>
        <v>0.22535211267605637</v>
      </c>
      <c r="O375" s="3"/>
      <c r="P375" s="29"/>
      <c r="Q375" s="22"/>
      <c r="R375" s="3"/>
    </row>
    <row r="376" spans="1:19" ht="12.75" customHeight="1" x14ac:dyDescent="0.2">
      <c r="L376" s="3"/>
      <c r="M376" s="3"/>
      <c r="O376" s="3"/>
    </row>
    <row r="377" spans="1:19" ht="12.75" customHeight="1" x14ac:dyDescent="0.2">
      <c r="L377" s="3"/>
      <c r="M377" s="3"/>
      <c r="O377" s="3"/>
    </row>
    <row r="378" spans="1:19" ht="26.25" x14ac:dyDescent="0.4">
      <c r="A378" s="231"/>
      <c r="B378" s="298" t="s">
        <v>99</v>
      </c>
      <c r="C378" s="299"/>
      <c r="D378" s="299"/>
      <c r="E378" s="299"/>
      <c r="F378" s="299"/>
      <c r="G378" s="299"/>
      <c r="H378" s="299"/>
      <c r="I378" s="299"/>
      <c r="J378" s="299"/>
      <c r="K378" s="256" t="s">
        <v>121</v>
      </c>
      <c r="L378" s="57"/>
      <c r="M378" s="57"/>
      <c r="N378" s="29"/>
      <c r="O378" s="3"/>
      <c r="P378" s="29"/>
      <c r="Q378" s="29"/>
      <c r="R378" s="29"/>
    </row>
    <row r="379" spans="1:19" ht="20.25" x14ac:dyDescent="0.2">
      <c r="A379" s="319" t="s">
        <v>10</v>
      </c>
      <c r="B379" s="301" t="s">
        <v>100</v>
      </c>
      <c r="C379" s="302"/>
      <c r="D379" s="302"/>
      <c r="E379" s="302"/>
      <c r="F379" s="302"/>
      <c r="G379" s="302"/>
      <c r="H379" s="302"/>
      <c r="I379" s="302"/>
      <c r="J379" s="303"/>
      <c r="K379" s="338" t="s">
        <v>11</v>
      </c>
      <c r="L379" s="296" t="s">
        <v>3</v>
      </c>
      <c r="M379" s="296" t="s">
        <v>4</v>
      </c>
      <c r="N379" s="306" t="s">
        <v>5</v>
      </c>
      <c r="O379" s="296" t="s">
        <v>6</v>
      </c>
      <c r="P379" s="294" t="s">
        <v>7</v>
      </c>
      <c r="Q379" s="294" t="s">
        <v>8</v>
      </c>
      <c r="R379" s="296" t="s">
        <v>101</v>
      </c>
    </row>
    <row r="380" spans="1:19" ht="15.75" x14ac:dyDescent="0.25">
      <c r="A380" s="320"/>
      <c r="B380" s="58" t="s">
        <v>102</v>
      </c>
      <c r="C380" s="58" t="s">
        <v>103</v>
      </c>
      <c r="D380" s="58" t="s">
        <v>104</v>
      </c>
      <c r="E380" s="58" t="s">
        <v>105</v>
      </c>
      <c r="F380" s="58" t="s">
        <v>106</v>
      </c>
      <c r="G380" s="58" t="s">
        <v>107</v>
      </c>
      <c r="H380" s="58" t="s">
        <v>108</v>
      </c>
      <c r="I380" s="58" t="s">
        <v>109</v>
      </c>
      <c r="J380" s="58" t="s">
        <v>110</v>
      </c>
      <c r="K380" s="339"/>
      <c r="L380" s="295"/>
      <c r="M380" s="295"/>
      <c r="N380" s="295"/>
      <c r="O380" s="295"/>
      <c r="P380" s="295"/>
      <c r="Q380" s="295"/>
      <c r="R380" s="295"/>
    </row>
    <row r="381" spans="1:19" ht="15.75" x14ac:dyDescent="0.25">
      <c r="A381" s="58">
        <v>2101</v>
      </c>
      <c r="B381" s="154">
        <v>32</v>
      </c>
      <c r="C381" s="154"/>
      <c r="D381" s="154"/>
      <c r="E381" s="154"/>
      <c r="F381" s="154"/>
      <c r="G381" s="154"/>
      <c r="H381" s="154"/>
      <c r="I381" s="154"/>
      <c r="J381" s="154"/>
      <c r="K381" s="144"/>
      <c r="L381" s="234"/>
      <c r="M381" s="235"/>
      <c r="N381" s="236"/>
      <c r="O381" s="243"/>
      <c r="P381" s="63">
        <f>B381</f>
        <v>32</v>
      </c>
      <c r="Q381" s="244"/>
      <c r="R381" s="243"/>
    </row>
    <row r="382" spans="1:19" ht="15.75" x14ac:dyDescent="0.25">
      <c r="A382" s="58">
        <v>2102</v>
      </c>
      <c r="B382" s="154"/>
      <c r="C382" s="154">
        <v>23</v>
      </c>
      <c r="D382" s="154"/>
      <c r="E382" s="154"/>
      <c r="F382" s="154"/>
      <c r="G382" s="154"/>
      <c r="H382" s="154"/>
      <c r="I382" s="154"/>
      <c r="J382" s="154"/>
      <c r="K382" s="144"/>
      <c r="L382" s="237"/>
      <c r="M382" s="129"/>
      <c r="N382" s="238"/>
      <c r="O382" s="67">
        <f>IF(C382=0,"",C382/B381)</f>
        <v>0.71875</v>
      </c>
      <c r="P382" s="68">
        <v>23</v>
      </c>
      <c r="Q382" s="245">
        <f t="shared" ref="Q382:Q389" si="32">IF(P382=0,"",P382/P381)</f>
        <v>0.71875</v>
      </c>
      <c r="R382" s="245">
        <f t="shared" ref="R382:R389" si="33">IF(P382=0,"",100%-Q382)</f>
        <v>0.28125</v>
      </c>
    </row>
    <row r="383" spans="1:19" ht="15.75" x14ac:dyDescent="0.25">
      <c r="A383" s="58">
        <v>2201</v>
      </c>
      <c r="B383" s="154"/>
      <c r="C383" s="154"/>
      <c r="D383" s="154">
        <v>17</v>
      </c>
      <c r="E383" s="154"/>
      <c r="F383" s="154"/>
      <c r="G383" s="154"/>
      <c r="H383" s="154"/>
      <c r="I383" s="154"/>
      <c r="J383" s="154"/>
      <c r="K383" s="144"/>
      <c r="L383" s="237"/>
      <c r="M383" s="129"/>
      <c r="N383" s="238"/>
      <c r="O383" s="67">
        <f>IF(D383=0,"",D383/C382)</f>
        <v>0.73913043478260865</v>
      </c>
      <c r="P383" s="68">
        <v>18</v>
      </c>
      <c r="Q383" s="245">
        <f t="shared" si="32"/>
        <v>0.78260869565217395</v>
      </c>
      <c r="R383" s="245">
        <f t="shared" si="33"/>
        <v>0.21739130434782605</v>
      </c>
      <c r="S383" s="8">
        <f>P383/P381</f>
        <v>0.5625</v>
      </c>
    </row>
    <row r="384" spans="1:19" ht="15.75" x14ac:dyDescent="0.25">
      <c r="A384" s="58">
        <v>2202</v>
      </c>
      <c r="B384" s="154"/>
      <c r="C384" s="154"/>
      <c r="D384" s="154"/>
      <c r="E384" s="154">
        <v>15</v>
      </c>
      <c r="F384" s="154"/>
      <c r="G384" s="154"/>
      <c r="H384" s="154"/>
      <c r="I384" s="154"/>
      <c r="J384" s="154"/>
      <c r="K384" s="144"/>
      <c r="L384" s="237"/>
      <c r="M384" s="129"/>
      <c r="N384" s="238"/>
      <c r="O384" s="67">
        <f>IF(E384=0,"",E384/D383)</f>
        <v>0.88235294117647056</v>
      </c>
      <c r="P384" s="68">
        <v>18</v>
      </c>
      <c r="Q384" s="245">
        <f t="shared" si="32"/>
        <v>1</v>
      </c>
      <c r="R384" s="245">
        <f t="shared" si="33"/>
        <v>0</v>
      </c>
    </row>
    <row r="385" spans="1:22" ht="15.75" x14ac:dyDescent="0.25">
      <c r="A385" s="58">
        <v>2301</v>
      </c>
      <c r="B385" s="154"/>
      <c r="C385" s="154"/>
      <c r="D385" s="154"/>
      <c r="E385" s="154"/>
      <c r="F385" s="154">
        <v>15</v>
      </c>
      <c r="G385" s="154"/>
      <c r="H385" s="154"/>
      <c r="I385" s="154"/>
      <c r="J385" s="154"/>
      <c r="K385" s="144"/>
      <c r="L385" s="237"/>
      <c r="M385" s="129"/>
      <c r="N385" s="238"/>
      <c r="O385" s="67">
        <f>IF(F385=0,"",F385/E384)</f>
        <v>1</v>
      </c>
      <c r="P385" s="68">
        <v>16</v>
      </c>
      <c r="Q385" s="245">
        <f t="shared" si="32"/>
        <v>0.88888888888888884</v>
      </c>
      <c r="R385" s="245">
        <f t="shared" si="33"/>
        <v>0.11111111111111116</v>
      </c>
    </row>
    <row r="386" spans="1:22" ht="15.75" x14ac:dyDescent="0.25">
      <c r="A386" s="58">
        <v>2302</v>
      </c>
      <c r="B386" s="154"/>
      <c r="C386" s="154"/>
      <c r="D386" s="154"/>
      <c r="E386" s="154"/>
      <c r="F386" s="154"/>
      <c r="G386" s="154">
        <v>13</v>
      </c>
      <c r="H386" s="154"/>
      <c r="I386" s="154"/>
      <c r="J386" s="154"/>
      <c r="K386" s="144"/>
      <c r="L386" s="237"/>
      <c r="M386" s="129"/>
      <c r="N386" s="238"/>
      <c r="O386" s="67">
        <f>IF(G386=0,"",G386/F385)</f>
        <v>0.8666666666666667</v>
      </c>
      <c r="P386" s="68">
        <v>16</v>
      </c>
      <c r="Q386" s="245">
        <f t="shared" si="32"/>
        <v>1</v>
      </c>
      <c r="R386" s="245">
        <f t="shared" si="33"/>
        <v>0</v>
      </c>
    </row>
    <row r="387" spans="1:22" ht="15.75" x14ac:dyDescent="0.25">
      <c r="A387" s="58">
        <v>2401</v>
      </c>
      <c r="B387" s="154"/>
      <c r="C387" s="154"/>
      <c r="D387" s="154"/>
      <c r="E387" s="154"/>
      <c r="F387" s="154"/>
      <c r="G387" s="154"/>
      <c r="H387" s="154">
        <v>12</v>
      </c>
      <c r="I387" s="154"/>
      <c r="J387" s="154"/>
      <c r="K387" s="144"/>
      <c r="L387" s="237"/>
      <c r="M387" s="129"/>
      <c r="N387" s="238"/>
      <c r="O387" s="67">
        <f>IF(H387=0,"",H387/G386)</f>
        <v>0.92307692307692313</v>
      </c>
      <c r="P387" s="68">
        <v>15</v>
      </c>
      <c r="Q387" s="245">
        <f t="shared" si="32"/>
        <v>0.9375</v>
      </c>
      <c r="R387" s="245">
        <f t="shared" si="33"/>
        <v>6.25E-2</v>
      </c>
    </row>
    <row r="388" spans="1:22" ht="15.75" x14ac:dyDescent="0.25">
      <c r="A388" s="58">
        <v>2402</v>
      </c>
      <c r="B388" s="154"/>
      <c r="C388" s="154"/>
      <c r="D388" s="154"/>
      <c r="E388" s="154"/>
      <c r="F388" s="154"/>
      <c r="G388" s="154"/>
      <c r="H388" s="154"/>
      <c r="I388" s="154">
        <v>12</v>
      </c>
      <c r="J388" s="154"/>
      <c r="K388" s="144"/>
      <c r="L388" s="237"/>
      <c r="M388" s="129"/>
      <c r="N388" s="238"/>
      <c r="O388" s="67">
        <f>IF(I388=0,"",I388/H387)</f>
        <v>1</v>
      </c>
      <c r="P388" s="68">
        <v>15</v>
      </c>
      <c r="Q388" s="245">
        <f t="shared" si="32"/>
        <v>1</v>
      </c>
      <c r="R388" s="245">
        <f t="shared" si="33"/>
        <v>0</v>
      </c>
    </row>
    <row r="389" spans="1:22" ht="15.75" x14ac:dyDescent="0.25">
      <c r="A389" s="58">
        <v>2501</v>
      </c>
      <c r="B389" s="154"/>
      <c r="C389" s="154"/>
      <c r="D389" s="154"/>
      <c r="E389" s="154"/>
      <c r="F389" s="154"/>
      <c r="G389" s="154"/>
      <c r="H389" s="154"/>
      <c r="I389" s="154"/>
      <c r="J389" s="180">
        <v>12</v>
      </c>
      <c r="K389" s="144">
        <v>7</v>
      </c>
      <c r="L389" s="237"/>
      <c r="M389" s="129"/>
      <c r="N389" s="238"/>
      <c r="O389" s="289">
        <f>IF(J389=0,"",J389/I388)</f>
        <v>1</v>
      </c>
      <c r="P389" s="68">
        <v>15</v>
      </c>
      <c r="Q389" s="71">
        <f t="shared" si="32"/>
        <v>1</v>
      </c>
      <c r="R389" s="71">
        <f t="shared" si="33"/>
        <v>0</v>
      </c>
    </row>
    <row r="390" spans="1:22" ht="15.75" x14ac:dyDescent="0.25">
      <c r="A390" s="58">
        <v>2502</v>
      </c>
      <c r="B390" s="154"/>
      <c r="C390" s="154"/>
      <c r="D390" s="154"/>
      <c r="E390" s="154"/>
      <c r="F390" s="154"/>
      <c r="G390" s="154"/>
      <c r="H390" s="154"/>
      <c r="I390" s="154"/>
      <c r="J390" s="154">
        <v>7</v>
      </c>
      <c r="K390" s="144">
        <v>5</v>
      </c>
      <c r="L390" s="237"/>
      <c r="M390" s="129"/>
      <c r="N390" s="239"/>
      <c r="O390" s="105"/>
      <c r="P390" s="68">
        <v>8</v>
      </c>
      <c r="Q390" s="105"/>
      <c r="R390" s="253"/>
    </row>
    <row r="391" spans="1:22" ht="15.75" x14ac:dyDescent="0.25">
      <c r="A391" s="58">
        <v>2601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44"/>
      <c r="L391" s="237"/>
      <c r="M391" s="129"/>
      <c r="N391" s="239"/>
      <c r="O391" s="247"/>
      <c r="P391" s="109"/>
      <c r="Q391" s="248"/>
      <c r="R391" s="247"/>
    </row>
    <row r="392" spans="1:22" ht="15.75" x14ac:dyDescent="0.25">
      <c r="A392" s="58">
        <v>2602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44"/>
      <c r="L392" s="237"/>
      <c r="M392" s="129"/>
      <c r="N392" s="239"/>
      <c r="O392" s="247"/>
      <c r="P392" s="109"/>
      <c r="Q392" s="248"/>
      <c r="R392" s="247"/>
    </row>
    <row r="393" spans="1:22" ht="15.75" x14ac:dyDescent="0.25">
      <c r="A393" s="58">
        <v>2701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44"/>
      <c r="L393" s="237"/>
      <c r="M393" s="129"/>
      <c r="N393" s="239"/>
      <c r="O393" s="129"/>
      <c r="P393" s="239"/>
      <c r="Q393" s="124"/>
      <c r="R393" s="247"/>
    </row>
    <row r="394" spans="1:22" ht="15.75" x14ac:dyDescent="0.25">
      <c r="A394" s="58">
        <v>2702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44"/>
      <c r="L394" s="237"/>
      <c r="M394" s="129"/>
      <c r="N394" s="239"/>
      <c r="O394" s="197" t="s">
        <v>83</v>
      </c>
      <c r="P394" s="82"/>
      <c r="Q394" s="83">
        <f>IF(SUM(K387:K391)=0,"",SUM(K387:K391))</f>
        <v>12</v>
      </c>
      <c r="R394" s="199" t="s">
        <v>11</v>
      </c>
    </row>
    <row r="395" spans="1:22" ht="15.75" x14ac:dyDescent="0.25">
      <c r="A395" s="58">
        <v>2801</v>
      </c>
      <c r="B395" s="154"/>
      <c r="C395" s="154"/>
      <c r="D395" s="154"/>
      <c r="E395" s="154"/>
      <c r="F395" s="154"/>
      <c r="G395" s="154"/>
      <c r="H395" s="154"/>
      <c r="I395" s="154"/>
      <c r="J395" s="154"/>
      <c r="K395" s="144"/>
      <c r="L395" s="237"/>
      <c r="M395" s="129"/>
      <c r="N395" s="239"/>
      <c r="O395" s="198" t="s">
        <v>85</v>
      </c>
      <c r="P395" s="86" t="str">
        <f>IF(P394/B381=0,"",P394/B381)</f>
        <v/>
      </c>
      <c r="Q395" s="87" t="str">
        <f>IF(P394/Q394=0,"",P394/Q394)</f>
        <v/>
      </c>
      <c r="R395" s="200" t="s">
        <v>86</v>
      </c>
    </row>
    <row r="396" spans="1:22" ht="15.75" x14ac:dyDescent="0.25">
      <c r="A396" s="58">
        <v>2802</v>
      </c>
      <c r="B396" s="154"/>
      <c r="C396" s="154"/>
      <c r="D396" s="154"/>
      <c r="E396" s="154"/>
      <c r="F396" s="154"/>
      <c r="G396" s="154"/>
      <c r="H396" s="154"/>
      <c r="I396" s="154"/>
      <c r="J396" s="154"/>
      <c r="K396" s="144"/>
      <c r="L396" s="240"/>
      <c r="M396" s="241"/>
      <c r="N396" s="242"/>
      <c r="O396" s="90"/>
      <c r="P396" s="91"/>
      <c r="Q396" s="91"/>
      <c r="R396" s="113"/>
    </row>
    <row r="397" spans="1:22" ht="18" customHeight="1" x14ac:dyDescent="0.25">
      <c r="A397" s="28"/>
      <c r="B397" s="297" t="s">
        <v>111</v>
      </c>
      <c r="C397" s="297"/>
      <c r="D397" s="297"/>
      <c r="E397" s="297"/>
      <c r="F397" s="297"/>
      <c r="G397" s="297"/>
      <c r="H397" s="297"/>
      <c r="I397" s="297"/>
      <c r="J397" s="297"/>
      <c r="K397" s="93">
        <f>SUM(K381:K393)</f>
        <v>12</v>
      </c>
      <c r="L397" s="94">
        <f>IF(K389=0,"",K389/B381)</f>
        <v>0.21875</v>
      </c>
      <c r="M397" s="94">
        <f>IF(K397=0,"",K397/B381)</f>
        <v>0.375</v>
      </c>
      <c r="N397" s="94">
        <f>IF(K389=0,"",M397-L397)</f>
        <v>0.15625</v>
      </c>
      <c r="O397" s="3"/>
      <c r="P397" s="29"/>
      <c r="Q397" s="22"/>
      <c r="R397" s="3"/>
    </row>
    <row r="398" spans="1:22" ht="12.75" customHeight="1" x14ac:dyDescent="0.2">
      <c r="L398" s="3"/>
      <c r="M398" s="3"/>
      <c r="O398" s="3"/>
    </row>
    <row r="399" spans="1:22" ht="12.75" customHeight="1" x14ac:dyDescent="0.2">
      <c r="L399" s="3"/>
      <c r="M399" s="3"/>
      <c r="O399" s="3"/>
    </row>
    <row r="400" spans="1:22" ht="26.25" x14ac:dyDescent="0.4">
      <c r="A400" s="231"/>
      <c r="B400" s="298" t="s">
        <v>99</v>
      </c>
      <c r="C400" s="299"/>
      <c r="D400" s="299"/>
      <c r="E400" s="299"/>
      <c r="F400" s="299"/>
      <c r="G400" s="299"/>
      <c r="H400" s="299"/>
      <c r="I400" s="299"/>
      <c r="J400" s="299"/>
      <c r="K400" s="256" t="s">
        <v>122</v>
      </c>
      <c r="L400" s="57"/>
      <c r="M400" s="57"/>
      <c r="N400" s="29"/>
      <c r="O400" s="3"/>
      <c r="P400" s="29"/>
      <c r="Q400" s="29"/>
      <c r="R400" s="29"/>
      <c r="S400" s="120"/>
      <c r="V400" s="169">
        <f>AVERAGE(S383,S405)</f>
        <v>0.6484375</v>
      </c>
    </row>
    <row r="401" spans="1:19" ht="20.25" x14ac:dyDescent="0.2">
      <c r="A401" s="319" t="s">
        <v>10</v>
      </c>
      <c r="B401" s="301" t="s">
        <v>100</v>
      </c>
      <c r="C401" s="302"/>
      <c r="D401" s="302"/>
      <c r="E401" s="302"/>
      <c r="F401" s="302"/>
      <c r="G401" s="302"/>
      <c r="H401" s="302"/>
      <c r="I401" s="302"/>
      <c r="J401" s="303"/>
      <c r="K401" s="338" t="s">
        <v>11</v>
      </c>
      <c r="L401" s="296" t="s">
        <v>3</v>
      </c>
      <c r="M401" s="296" t="s">
        <v>4</v>
      </c>
      <c r="N401" s="306" t="s">
        <v>5</v>
      </c>
      <c r="O401" s="296" t="s">
        <v>6</v>
      </c>
      <c r="P401" s="294" t="s">
        <v>7</v>
      </c>
      <c r="Q401" s="294" t="s">
        <v>8</v>
      </c>
      <c r="R401" s="296" t="s">
        <v>101</v>
      </c>
      <c r="S401" s="120"/>
    </row>
    <row r="402" spans="1:19" ht="15.75" x14ac:dyDescent="0.25">
      <c r="A402" s="320"/>
      <c r="B402" s="58" t="s">
        <v>102</v>
      </c>
      <c r="C402" s="58" t="s">
        <v>103</v>
      </c>
      <c r="D402" s="58" t="s">
        <v>104</v>
      </c>
      <c r="E402" s="58" t="s">
        <v>105</v>
      </c>
      <c r="F402" s="58" t="s">
        <v>106</v>
      </c>
      <c r="G402" s="58" t="s">
        <v>107</v>
      </c>
      <c r="H402" s="58" t="s">
        <v>108</v>
      </c>
      <c r="I402" s="58" t="s">
        <v>109</v>
      </c>
      <c r="J402" s="58" t="s">
        <v>110</v>
      </c>
      <c r="K402" s="339"/>
      <c r="L402" s="295"/>
      <c r="M402" s="295"/>
      <c r="N402" s="295"/>
      <c r="O402" s="295"/>
      <c r="P402" s="295"/>
      <c r="Q402" s="295"/>
      <c r="R402" s="295"/>
      <c r="S402" s="120"/>
    </row>
    <row r="403" spans="1:19" ht="15.75" x14ac:dyDescent="0.25">
      <c r="A403" s="58">
        <v>2102</v>
      </c>
      <c r="B403" s="154">
        <v>64</v>
      </c>
      <c r="C403" s="154"/>
      <c r="D403" s="154"/>
      <c r="E403" s="154"/>
      <c r="F403" s="154"/>
      <c r="G403" s="154"/>
      <c r="H403" s="154"/>
      <c r="I403" s="154"/>
      <c r="J403" s="154"/>
      <c r="K403" s="144"/>
      <c r="L403" s="234"/>
      <c r="M403" s="235"/>
      <c r="N403" s="236"/>
      <c r="O403" s="243"/>
      <c r="P403" s="63">
        <f>B403</f>
        <v>64</v>
      </c>
      <c r="Q403" s="244"/>
      <c r="R403" s="243"/>
      <c r="S403" s="120"/>
    </row>
    <row r="404" spans="1:19" ht="15.75" x14ac:dyDescent="0.25">
      <c r="A404" s="58">
        <v>2201</v>
      </c>
      <c r="B404" s="154"/>
      <c r="C404" s="154">
        <v>54</v>
      </c>
      <c r="D404" s="154"/>
      <c r="E404" s="154"/>
      <c r="F404" s="154"/>
      <c r="G404" s="154"/>
      <c r="H404" s="154"/>
      <c r="I404" s="154"/>
      <c r="J404" s="154"/>
      <c r="K404" s="144"/>
      <c r="L404" s="237"/>
      <c r="M404" s="129"/>
      <c r="N404" s="238"/>
      <c r="O404" s="67">
        <f>IF(C404=0,"",C404/B403)</f>
        <v>0.84375</v>
      </c>
      <c r="P404" s="68">
        <v>54</v>
      </c>
      <c r="Q404" s="245">
        <f t="shared" ref="Q404:Q411" si="34">IF(P404=0,"",P404/P403)</f>
        <v>0.84375</v>
      </c>
      <c r="R404" s="245">
        <f t="shared" ref="R404:R411" si="35">IF(P404=0,"",100%-Q404)</f>
        <v>0.15625</v>
      </c>
      <c r="S404" s="120"/>
    </row>
    <row r="405" spans="1:19" ht="15.75" x14ac:dyDescent="0.25">
      <c r="A405" s="58">
        <v>2202</v>
      </c>
      <c r="B405" s="154"/>
      <c r="C405" s="154"/>
      <c r="D405" s="154">
        <v>44</v>
      </c>
      <c r="E405" s="154"/>
      <c r="F405" s="154"/>
      <c r="G405" s="154"/>
      <c r="H405" s="154"/>
      <c r="I405" s="154"/>
      <c r="J405" s="154"/>
      <c r="K405" s="144"/>
      <c r="L405" s="237"/>
      <c r="M405" s="129"/>
      <c r="N405" s="238"/>
      <c r="O405" s="67">
        <f>IF(D405=0,"",D405/C404)</f>
        <v>0.81481481481481477</v>
      </c>
      <c r="P405" s="68">
        <v>47</v>
      </c>
      <c r="Q405" s="245">
        <f t="shared" si="34"/>
        <v>0.87037037037037035</v>
      </c>
      <c r="R405" s="245">
        <f t="shared" si="35"/>
        <v>0.12962962962962965</v>
      </c>
      <c r="S405" s="8">
        <f>P405/P403</f>
        <v>0.734375</v>
      </c>
    </row>
    <row r="406" spans="1:19" ht="15.75" x14ac:dyDescent="0.25">
      <c r="A406" s="58">
        <v>2301</v>
      </c>
      <c r="B406" s="154"/>
      <c r="C406" s="154"/>
      <c r="D406" s="154"/>
      <c r="E406" s="154">
        <v>37</v>
      </c>
      <c r="F406" s="154"/>
      <c r="G406" s="154"/>
      <c r="H406" s="154"/>
      <c r="I406" s="154"/>
      <c r="J406" s="154"/>
      <c r="K406" s="144"/>
      <c r="L406" s="237"/>
      <c r="M406" s="129"/>
      <c r="N406" s="238"/>
      <c r="O406" s="67">
        <f>IF(E406=0,"",E406/D405)</f>
        <v>0.84090909090909094</v>
      </c>
      <c r="P406" s="68">
        <v>42</v>
      </c>
      <c r="Q406" s="245">
        <f t="shared" si="34"/>
        <v>0.8936170212765957</v>
      </c>
      <c r="R406" s="245">
        <f t="shared" si="35"/>
        <v>0.1063829787234043</v>
      </c>
      <c r="S406" s="120"/>
    </row>
    <row r="407" spans="1:19" ht="15.75" x14ac:dyDescent="0.25">
      <c r="A407" s="58">
        <v>2302</v>
      </c>
      <c r="B407" s="154"/>
      <c r="C407" s="154"/>
      <c r="D407" s="154"/>
      <c r="E407" s="154"/>
      <c r="F407" s="154">
        <v>37</v>
      </c>
      <c r="G407" s="154"/>
      <c r="H407" s="154"/>
      <c r="I407" s="154"/>
      <c r="J407" s="154"/>
      <c r="K407" s="144"/>
      <c r="L407" s="237"/>
      <c r="M407" s="129"/>
      <c r="N407" s="238"/>
      <c r="O407" s="67">
        <f>IF(F407=0,"",F407/E406)</f>
        <v>1</v>
      </c>
      <c r="P407" s="68">
        <v>41</v>
      </c>
      <c r="Q407" s="245">
        <f t="shared" si="34"/>
        <v>0.97619047619047616</v>
      </c>
      <c r="R407" s="245">
        <f t="shared" si="35"/>
        <v>2.3809523809523836E-2</v>
      </c>
      <c r="S407" s="120"/>
    </row>
    <row r="408" spans="1:19" ht="15.75" x14ac:dyDescent="0.25">
      <c r="A408" s="58">
        <v>2401</v>
      </c>
      <c r="B408" s="154"/>
      <c r="C408" s="154"/>
      <c r="D408" s="154"/>
      <c r="E408" s="154"/>
      <c r="F408" s="154"/>
      <c r="G408" s="154">
        <v>37</v>
      </c>
      <c r="H408" s="154"/>
      <c r="I408" s="154"/>
      <c r="J408" s="154"/>
      <c r="K408" s="144"/>
      <c r="L408" s="237"/>
      <c r="M408" s="129"/>
      <c r="N408" s="238"/>
      <c r="O408" s="67">
        <f>IF(G408=0,"",G408/F407)</f>
        <v>1</v>
      </c>
      <c r="P408" s="68">
        <v>41</v>
      </c>
      <c r="Q408" s="245">
        <f t="shared" si="34"/>
        <v>1</v>
      </c>
      <c r="R408" s="245">
        <f t="shared" si="35"/>
        <v>0</v>
      </c>
      <c r="S408" s="120"/>
    </row>
    <row r="409" spans="1:19" ht="15.75" x14ac:dyDescent="0.25">
      <c r="A409" s="58">
        <v>2402</v>
      </c>
      <c r="B409" s="154"/>
      <c r="C409" s="154"/>
      <c r="D409" s="154"/>
      <c r="E409" s="154"/>
      <c r="F409" s="154"/>
      <c r="G409" s="154"/>
      <c r="H409" s="154">
        <v>37</v>
      </c>
      <c r="I409" s="154"/>
      <c r="J409" s="154"/>
      <c r="K409" s="144"/>
      <c r="L409" s="237"/>
      <c r="M409" s="129"/>
      <c r="N409" s="238"/>
      <c r="O409" s="67">
        <f>IF(H409=0,"",H409/G408)</f>
        <v>1</v>
      </c>
      <c r="P409" s="68">
        <v>39</v>
      </c>
      <c r="Q409" s="245">
        <f t="shared" si="34"/>
        <v>0.95121951219512191</v>
      </c>
      <c r="R409" s="245">
        <f t="shared" si="35"/>
        <v>4.8780487804878092E-2</v>
      </c>
      <c r="S409" s="120"/>
    </row>
    <row r="410" spans="1:19" ht="15.75" x14ac:dyDescent="0.25">
      <c r="A410" s="58">
        <v>2501</v>
      </c>
      <c r="B410" s="154"/>
      <c r="C410" s="154"/>
      <c r="D410" s="154"/>
      <c r="E410" s="154"/>
      <c r="F410" s="154"/>
      <c r="G410" s="154"/>
      <c r="H410" s="154"/>
      <c r="I410" s="154">
        <v>36</v>
      </c>
      <c r="J410" s="154"/>
      <c r="K410" s="144"/>
      <c r="L410" s="237"/>
      <c r="M410" s="129"/>
      <c r="N410" s="238"/>
      <c r="O410" s="67">
        <f>IF(I410=0,"",I410/H409)</f>
        <v>0.97297297297297303</v>
      </c>
      <c r="P410" s="68">
        <v>39</v>
      </c>
      <c r="Q410" s="245">
        <f t="shared" si="34"/>
        <v>1</v>
      </c>
      <c r="R410" s="245">
        <f t="shared" si="35"/>
        <v>0</v>
      </c>
      <c r="S410" s="120"/>
    </row>
    <row r="411" spans="1:19" ht="15.75" x14ac:dyDescent="0.25">
      <c r="A411" s="58">
        <v>2502</v>
      </c>
      <c r="B411" s="154"/>
      <c r="C411" s="154"/>
      <c r="D411" s="154"/>
      <c r="E411" s="154"/>
      <c r="F411" s="154"/>
      <c r="G411" s="154"/>
      <c r="H411" s="154"/>
      <c r="I411" s="154"/>
      <c r="J411" s="154">
        <v>36</v>
      </c>
      <c r="K411" s="144">
        <v>30</v>
      </c>
      <c r="L411" s="237"/>
      <c r="M411" s="129"/>
      <c r="N411" s="238"/>
      <c r="O411" s="71">
        <f>IF(J411=0,"",J411/I410)</f>
        <v>1</v>
      </c>
      <c r="P411" s="68">
        <v>36</v>
      </c>
      <c r="Q411" s="71">
        <f t="shared" si="34"/>
        <v>0.92307692307692313</v>
      </c>
      <c r="R411" s="71">
        <f t="shared" si="35"/>
        <v>7.6923076923076872E-2</v>
      </c>
      <c r="S411" s="120"/>
    </row>
    <row r="412" spans="1:19" ht="15.75" x14ac:dyDescent="0.25">
      <c r="A412" s="58">
        <v>2601</v>
      </c>
      <c r="B412" s="154"/>
      <c r="C412" s="154"/>
      <c r="D412" s="154"/>
      <c r="E412" s="154"/>
      <c r="F412" s="154"/>
      <c r="G412" s="154"/>
      <c r="H412" s="154"/>
      <c r="I412" s="154"/>
      <c r="J412" s="154"/>
      <c r="K412" s="144"/>
      <c r="L412" s="237"/>
      <c r="M412" s="129"/>
      <c r="N412" s="239"/>
      <c r="O412" s="105"/>
      <c r="P412" s="68"/>
      <c r="Q412" s="105"/>
      <c r="R412" s="253"/>
      <c r="S412" s="120"/>
    </row>
    <row r="413" spans="1:19" ht="15.75" x14ac:dyDescent="0.25">
      <c r="A413" s="58">
        <v>2602</v>
      </c>
      <c r="B413" s="154"/>
      <c r="C413" s="154"/>
      <c r="D413" s="154"/>
      <c r="E413" s="154"/>
      <c r="F413" s="154"/>
      <c r="G413" s="154"/>
      <c r="H413" s="154"/>
      <c r="I413" s="154"/>
      <c r="J413" s="154"/>
      <c r="K413" s="144"/>
      <c r="L413" s="237"/>
      <c r="M413" s="129"/>
      <c r="N413" s="239"/>
      <c r="O413" s="247"/>
      <c r="P413" s="109"/>
      <c r="Q413" s="248"/>
      <c r="R413" s="247"/>
      <c r="S413" s="120"/>
    </row>
    <row r="414" spans="1:19" ht="15.75" x14ac:dyDescent="0.25">
      <c r="A414" s="58">
        <v>2701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44"/>
      <c r="L414" s="237"/>
      <c r="M414" s="129"/>
      <c r="N414" s="239"/>
      <c r="O414" s="247"/>
      <c r="P414" s="109"/>
      <c r="Q414" s="248"/>
      <c r="R414" s="247"/>
      <c r="S414" s="120"/>
    </row>
    <row r="415" spans="1:19" ht="15.75" x14ac:dyDescent="0.25">
      <c r="A415" s="58">
        <v>2702</v>
      </c>
      <c r="B415" s="154"/>
      <c r="C415" s="154"/>
      <c r="D415" s="154"/>
      <c r="E415" s="154"/>
      <c r="F415" s="154"/>
      <c r="G415" s="154"/>
      <c r="H415" s="154"/>
      <c r="I415" s="154"/>
      <c r="J415" s="154"/>
      <c r="K415" s="144"/>
      <c r="L415" s="237"/>
      <c r="M415" s="129"/>
      <c r="N415" s="239"/>
      <c r="O415" s="129"/>
      <c r="P415" s="239"/>
      <c r="Q415" s="124"/>
      <c r="R415" s="247"/>
      <c r="S415" s="120"/>
    </row>
    <row r="416" spans="1:19" ht="15.75" x14ac:dyDescent="0.25">
      <c r="A416" s="58">
        <v>2801</v>
      </c>
      <c r="B416" s="154"/>
      <c r="C416" s="154"/>
      <c r="D416" s="154"/>
      <c r="E416" s="154"/>
      <c r="F416" s="154"/>
      <c r="G416" s="154"/>
      <c r="H416" s="154"/>
      <c r="I416" s="154"/>
      <c r="J416" s="154"/>
      <c r="K416" s="144"/>
      <c r="L416" s="237"/>
      <c r="M416" s="129"/>
      <c r="N416" s="239"/>
      <c r="O416" s="197" t="s">
        <v>83</v>
      </c>
      <c r="P416" s="82"/>
      <c r="Q416" s="83">
        <f>IF(SUM(K409:K413)=0,"",SUM(K409:K413))</f>
        <v>30</v>
      </c>
      <c r="R416" s="199" t="s">
        <v>11</v>
      </c>
      <c r="S416" s="120"/>
    </row>
    <row r="417" spans="1:19" ht="15.75" x14ac:dyDescent="0.25">
      <c r="A417" s="58">
        <v>2802</v>
      </c>
      <c r="B417" s="154"/>
      <c r="C417" s="154"/>
      <c r="D417" s="154"/>
      <c r="E417" s="154"/>
      <c r="F417" s="154"/>
      <c r="G417" s="154"/>
      <c r="H417" s="154"/>
      <c r="I417" s="154"/>
      <c r="J417" s="154"/>
      <c r="K417" s="144"/>
      <c r="L417" s="237"/>
      <c r="M417" s="129"/>
      <c r="N417" s="239"/>
      <c r="O417" s="198" t="s">
        <v>85</v>
      </c>
      <c r="P417" s="86" t="str">
        <f>IF(P416/B403=0,"",P416/B403)</f>
        <v/>
      </c>
      <c r="Q417" s="87" t="str">
        <f>IF(P416/Q416=0,"",P416/Q416)</f>
        <v/>
      </c>
      <c r="R417" s="200" t="s">
        <v>86</v>
      </c>
      <c r="S417" s="120"/>
    </row>
    <row r="418" spans="1:19" ht="15.75" x14ac:dyDescent="0.25">
      <c r="A418" s="58">
        <v>2901</v>
      </c>
      <c r="B418" s="154"/>
      <c r="C418" s="154"/>
      <c r="D418" s="154"/>
      <c r="E418" s="154"/>
      <c r="F418" s="154"/>
      <c r="G418" s="154"/>
      <c r="H418" s="154"/>
      <c r="I418" s="154"/>
      <c r="J418" s="154"/>
      <c r="K418" s="144"/>
      <c r="L418" s="240"/>
      <c r="M418" s="241"/>
      <c r="N418" s="242"/>
      <c r="O418" s="90"/>
      <c r="P418" s="91"/>
      <c r="Q418" s="91"/>
      <c r="R418" s="113"/>
      <c r="S418" s="120"/>
    </row>
    <row r="419" spans="1:19" ht="18" customHeight="1" x14ac:dyDescent="0.25">
      <c r="A419" s="28"/>
      <c r="B419" s="297" t="s">
        <v>111</v>
      </c>
      <c r="C419" s="297"/>
      <c r="D419" s="297"/>
      <c r="E419" s="297"/>
      <c r="F419" s="297"/>
      <c r="G419" s="297"/>
      <c r="H419" s="297"/>
      <c r="I419" s="297"/>
      <c r="J419" s="297"/>
      <c r="K419" s="93">
        <f>SUM(K403:K415)</f>
        <v>30</v>
      </c>
      <c r="L419" s="94">
        <f>IF(K411=0,"",K411/B403)</f>
        <v>0.46875</v>
      </c>
      <c r="M419" s="94">
        <f>IF(K419=0,"",K419/B403)</f>
        <v>0.46875</v>
      </c>
      <c r="N419" s="94">
        <f>IF(K411=0,"",M419-L419)</f>
        <v>0</v>
      </c>
      <c r="O419" s="3"/>
      <c r="P419" s="29"/>
      <c r="Q419" s="22"/>
      <c r="R419" s="3"/>
      <c r="S419" s="120"/>
    </row>
    <row r="420" spans="1:19" ht="12.75" customHeight="1" x14ac:dyDescent="0.2">
      <c r="L420" s="3"/>
      <c r="M420" s="3"/>
      <c r="O420" s="3"/>
    </row>
    <row r="421" spans="1:19" ht="12.75" customHeight="1" x14ac:dyDescent="0.2">
      <c r="L421" s="3"/>
      <c r="M421" s="3"/>
      <c r="O421" s="3"/>
    </row>
    <row r="422" spans="1:19" ht="26.25" x14ac:dyDescent="0.4">
      <c r="A422" s="231"/>
      <c r="B422" s="298" t="s">
        <v>99</v>
      </c>
      <c r="C422" s="299"/>
      <c r="D422" s="299"/>
      <c r="E422" s="299"/>
      <c r="F422" s="299"/>
      <c r="G422" s="299"/>
      <c r="H422" s="299"/>
      <c r="I422" s="299"/>
      <c r="J422" s="299"/>
      <c r="K422" s="256" t="s">
        <v>123</v>
      </c>
      <c r="L422" s="57"/>
      <c r="M422" s="57"/>
      <c r="N422" s="29"/>
      <c r="O422" s="3"/>
      <c r="P422" s="29"/>
      <c r="Q422" s="29"/>
      <c r="R422" s="29"/>
      <c r="S422" s="120"/>
    </row>
    <row r="423" spans="1:19" ht="20.25" x14ac:dyDescent="0.2">
      <c r="A423" s="319" t="s">
        <v>10</v>
      </c>
      <c r="B423" s="301" t="s">
        <v>100</v>
      </c>
      <c r="C423" s="302"/>
      <c r="D423" s="302"/>
      <c r="E423" s="302"/>
      <c r="F423" s="302"/>
      <c r="G423" s="302"/>
      <c r="H423" s="302"/>
      <c r="I423" s="302"/>
      <c r="J423" s="303"/>
      <c r="K423" s="338" t="s">
        <v>11</v>
      </c>
      <c r="L423" s="296" t="s">
        <v>3</v>
      </c>
      <c r="M423" s="296" t="s">
        <v>4</v>
      </c>
      <c r="N423" s="306" t="s">
        <v>5</v>
      </c>
      <c r="O423" s="296" t="s">
        <v>6</v>
      </c>
      <c r="P423" s="294" t="s">
        <v>7</v>
      </c>
      <c r="Q423" s="294" t="s">
        <v>8</v>
      </c>
      <c r="R423" s="296" t="s">
        <v>101</v>
      </c>
      <c r="S423" s="120"/>
    </row>
    <row r="424" spans="1:19" ht="15.75" x14ac:dyDescent="0.25">
      <c r="A424" s="320"/>
      <c r="B424" s="58" t="s">
        <v>102</v>
      </c>
      <c r="C424" s="58" t="s">
        <v>103</v>
      </c>
      <c r="D424" s="58" t="s">
        <v>104</v>
      </c>
      <c r="E424" s="58" t="s">
        <v>105</v>
      </c>
      <c r="F424" s="58" t="s">
        <v>106</v>
      </c>
      <c r="G424" s="58" t="s">
        <v>107</v>
      </c>
      <c r="H424" s="58" t="s">
        <v>108</v>
      </c>
      <c r="I424" s="58" t="s">
        <v>109</v>
      </c>
      <c r="J424" s="58" t="s">
        <v>110</v>
      </c>
      <c r="K424" s="339"/>
      <c r="L424" s="295"/>
      <c r="M424" s="295"/>
      <c r="N424" s="295"/>
      <c r="O424" s="295"/>
      <c r="P424" s="295"/>
      <c r="Q424" s="295"/>
      <c r="R424" s="295"/>
      <c r="S424" s="120"/>
    </row>
    <row r="425" spans="1:19" ht="15.75" x14ac:dyDescent="0.25">
      <c r="A425" s="58">
        <v>2201</v>
      </c>
      <c r="B425" s="154">
        <v>46</v>
      </c>
      <c r="C425" s="154"/>
      <c r="D425" s="154"/>
      <c r="E425" s="154"/>
      <c r="F425" s="154"/>
      <c r="G425" s="154"/>
      <c r="H425" s="154"/>
      <c r="I425" s="154"/>
      <c r="J425" s="154"/>
      <c r="K425" s="144"/>
      <c r="L425" s="234"/>
      <c r="M425" s="235"/>
      <c r="N425" s="236"/>
      <c r="O425" s="243"/>
      <c r="P425" s="63">
        <f>B425</f>
        <v>46</v>
      </c>
      <c r="Q425" s="244"/>
      <c r="R425" s="243"/>
      <c r="S425" s="120"/>
    </row>
    <row r="426" spans="1:19" ht="15.75" x14ac:dyDescent="0.25">
      <c r="A426" s="58">
        <v>2202</v>
      </c>
      <c r="B426" s="154"/>
      <c r="C426" s="154">
        <v>39</v>
      </c>
      <c r="D426" s="154"/>
      <c r="E426" s="154"/>
      <c r="F426" s="154"/>
      <c r="G426" s="154"/>
      <c r="H426" s="154"/>
      <c r="I426" s="154"/>
      <c r="J426" s="154"/>
      <c r="K426" s="144"/>
      <c r="L426" s="237"/>
      <c r="M426" s="129"/>
      <c r="N426" s="238"/>
      <c r="O426" s="67">
        <f>IF(C426=0,"",C426/B425)</f>
        <v>0.84782608695652173</v>
      </c>
      <c r="P426" s="68">
        <v>39</v>
      </c>
      <c r="Q426" s="245">
        <f t="shared" ref="Q426:Q433" si="36">IF(P426=0,"",P426/P425)</f>
        <v>0.84782608695652173</v>
      </c>
      <c r="R426" s="245">
        <f t="shared" ref="R426:R433" si="37">IF(P426=0,"",100%-Q426)</f>
        <v>0.15217391304347827</v>
      </c>
      <c r="S426" s="120"/>
    </row>
    <row r="427" spans="1:19" ht="15.75" x14ac:dyDescent="0.25">
      <c r="A427" s="58">
        <v>2301</v>
      </c>
      <c r="B427" s="154"/>
      <c r="C427" s="154"/>
      <c r="D427" s="154">
        <v>32</v>
      </c>
      <c r="E427" s="154"/>
      <c r="F427" s="154"/>
      <c r="G427" s="154"/>
      <c r="H427" s="154"/>
      <c r="I427" s="154"/>
      <c r="J427" s="154"/>
      <c r="K427" s="144"/>
      <c r="L427" s="237"/>
      <c r="M427" s="129"/>
      <c r="N427" s="238"/>
      <c r="O427" s="67">
        <f>IF(D427=0,"",D427/C426)</f>
        <v>0.82051282051282048</v>
      </c>
      <c r="P427" s="68">
        <v>33</v>
      </c>
      <c r="Q427" s="245">
        <f t="shared" si="36"/>
        <v>0.84615384615384615</v>
      </c>
      <c r="R427" s="245">
        <f t="shared" si="37"/>
        <v>0.15384615384615385</v>
      </c>
      <c r="S427" s="8">
        <f>P427/P425</f>
        <v>0.71739130434782605</v>
      </c>
    </row>
    <row r="428" spans="1:19" ht="15.75" x14ac:dyDescent="0.25">
      <c r="A428" s="58">
        <v>2302</v>
      </c>
      <c r="B428" s="154"/>
      <c r="C428" s="154"/>
      <c r="D428" s="154"/>
      <c r="E428" s="154">
        <v>25</v>
      </c>
      <c r="F428" s="154"/>
      <c r="G428" s="154"/>
      <c r="H428" s="154"/>
      <c r="I428" s="154"/>
      <c r="J428" s="154"/>
      <c r="K428" s="144"/>
      <c r="L428" s="237"/>
      <c r="M428" s="129"/>
      <c r="N428" s="238"/>
      <c r="O428" s="67">
        <f>IF(E428=0,"",E428/D427)</f>
        <v>0.78125</v>
      </c>
      <c r="P428" s="68">
        <v>26</v>
      </c>
      <c r="Q428" s="245">
        <f t="shared" si="36"/>
        <v>0.78787878787878785</v>
      </c>
      <c r="R428" s="245">
        <f t="shared" si="37"/>
        <v>0.21212121212121215</v>
      </c>
      <c r="S428" s="120"/>
    </row>
    <row r="429" spans="1:19" ht="15.75" x14ac:dyDescent="0.25">
      <c r="A429" s="58">
        <v>2401</v>
      </c>
      <c r="B429" s="154"/>
      <c r="C429" s="154"/>
      <c r="D429" s="154"/>
      <c r="E429" s="154"/>
      <c r="F429" s="154">
        <v>24</v>
      </c>
      <c r="G429" s="154"/>
      <c r="H429" s="154"/>
      <c r="I429" s="154"/>
      <c r="J429" s="154"/>
      <c r="K429" s="144"/>
      <c r="L429" s="237"/>
      <c r="M429" s="129"/>
      <c r="N429" s="238"/>
      <c r="O429" s="67">
        <f>IF(F429=0,"",F429/E428)</f>
        <v>0.96</v>
      </c>
      <c r="P429" s="68">
        <v>25</v>
      </c>
      <c r="Q429" s="245">
        <f t="shared" si="36"/>
        <v>0.96153846153846156</v>
      </c>
      <c r="R429" s="245">
        <f t="shared" si="37"/>
        <v>3.8461538461538436E-2</v>
      </c>
      <c r="S429" s="120"/>
    </row>
    <row r="430" spans="1:19" ht="15.75" x14ac:dyDescent="0.25">
      <c r="A430" s="58">
        <v>2402</v>
      </c>
      <c r="B430" s="154"/>
      <c r="C430" s="154"/>
      <c r="D430" s="154"/>
      <c r="E430" s="154"/>
      <c r="F430" s="154"/>
      <c r="G430" s="154">
        <v>23</v>
      </c>
      <c r="H430" s="154"/>
      <c r="I430" s="154"/>
      <c r="J430" s="154"/>
      <c r="K430" s="144"/>
      <c r="L430" s="237"/>
      <c r="M430" s="129"/>
      <c r="N430" s="238"/>
      <c r="O430" s="67">
        <f>IF(G430=0,"",G430/F429)</f>
        <v>0.95833333333333337</v>
      </c>
      <c r="P430" s="68">
        <v>24</v>
      </c>
      <c r="Q430" s="245">
        <f t="shared" si="36"/>
        <v>0.96</v>
      </c>
      <c r="R430" s="245">
        <f t="shared" si="37"/>
        <v>4.0000000000000036E-2</v>
      </c>
      <c r="S430" s="120"/>
    </row>
    <row r="431" spans="1:19" ht="15.75" x14ac:dyDescent="0.25">
      <c r="A431" s="58">
        <v>2501</v>
      </c>
      <c r="B431" s="154"/>
      <c r="C431" s="154"/>
      <c r="D431" s="154"/>
      <c r="E431" s="154"/>
      <c r="F431" s="154"/>
      <c r="G431" s="154"/>
      <c r="H431" s="154">
        <v>23</v>
      </c>
      <c r="I431" s="154"/>
      <c r="J431" s="154"/>
      <c r="K431" s="144"/>
      <c r="L431" s="237"/>
      <c r="M431" s="129"/>
      <c r="N431" s="238"/>
      <c r="O431" s="67">
        <f>IF(H431=0,"",H431/G430)</f>
        <v>1</v>
      </c>
      <c r="P431" s="68">
        <v>24</v>
      </c>
      <c r="Q431" s="245">
        <f t="shared" si="36"/>
        <v>1</v>
      </c>
      <c r="R431" s="245">
        <f t="shared" si="37"/>
        <v>0</v>
      </c>
      <c r="S431" s="120"/>
    </row>
    <row r="432" spans="1:19" ht="15.75" x14ac:dyDescent="0.25">
      <c r="A432" s="58">
        <v>2502</v>
      </c>
      <c r="B432" s="154"/>
      <c r="C432" s="154"/>
      <c r="D432" s="154"/>
      <c r="E432" s="154"/>
      <c r="F432" s="154"/>
      <c r="G432" s="154"/>
      <c r="H432" s="154"/>
      <c r="I432" s="154">
        <v>21</v>
      </c>
      <c r="J432" s="154"/>
      <c r="K432" s="144">
        <v>1</v>
      </c>
      <c r="L432" s="237"/>
      <c r="M432" s="129"/>
      <c r="N432" s="238"/>
      <c r="O432" s="67">
        <f>IF(I432=0,"",I432/H431)</f>
        <v>0.91304347826086951</v>
      </c>
      <c r="P432" s="68">
        <v>22</v>
      </c>
      <c r="Q432" s="245">
        <f t="shared" si="36"/>
        <v>0.91666666666666663</v>
      </c>
      <c r="R432" s="245">
        <f t="shared" si="37"/>
        <v>8.333333333333337E-2</v>
      </c>
      <c r="S432" s="120"/>
    </row>
    <row r="433" spans="1:19" ht="15.75" x14ac:dyDescent="0.25">
      <c r="A433" s="58">
        <v>2601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44"/>
      <c r="L433" s="237"/>
      <c r="M433" s="129"/>
      <c r="N433" s="238"/>
      <c r="O433" s="71" t="str">
        <f>IF(J433=0,"",J433/I432)</f>
        <v/>
      </c>
      <c r="P433" s="68"/>
      <c r="Q433" s="71" t="str">
        <f t="shared" si="36"/>
        <v/>
      </c>
      <c r="R433" s="71" t="str">
        <f t="shared" si="37"/>
        <v/>
      </c>
      <c r="S433" s="120"/>
    </row>
    <row r="434" spans="1:19" ht="15.75" x14ac:dyDescent="0.25">
      <c r="A434" s="58">
        <v>2602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44"/>
      <c r="L434" s="237"/>
      <c r="M434" s="129"/>
      <c r="N434" s="239"/>
      <c r="O434" s="105"/>
      <c r="P434" s="68"/>
      <c r="Q434" s="105"/>
      <c r="R434" s="253"/>
      <c r="S434" s="120"/>
    </row>
    <row r="435" spans="1:19" ht="15.75" x14ac:dyDescent="0.25">
      <c r="A435" s="58">
        <v>2701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44"/>
      <c r="L435" s="237"/>
      <c r="M435" s="129"/>
      <c r="N435" s="239"/>
      <c r="O435" s="247"/>
      <c r="P435" s="109"/>
      <c r="Q435" s="248"/>
      <c r="R435" s="247"/>
      <c r="S435" s="120"/>
    </row>
    <row r="436" spans="1:19" ht="15.75" x14ac:dyDescent="0.25">
      <c r="A436" s="58">
        <v>2702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44"/>
      <c r="L436" s="237"/>
      <c r="M436" s="129"/>
      <c r="N436" s="239"/>
      <c r="O436" s="247"/>
      <c r="P436" s="109"/>
      <c r="Q436" s="248"/>
      <c r="R436" s="247"/>
      <c r="S436" s="120"/>
    </row>
    <row r="437" spans="1:19" ht="15.75" x14ac:dyDescent="0.25">
      <c r="A437" s="58">
        <v>2801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44"/>
      <c r="L437" s="237"/>
      <c r="M437" s="129"/>
      <c r="N437" s="239"/>
      <c r="O437" s="129"/>
      <c r="P437" s="239"/>
      <c r="Q437" s="124"/>
      <c r="R437" s="247"/>
      <c r="S437" s="120"/>
    </row>
    <row r="438" spans="1:19" ht="15.75" x14ac:dyDescent="0.25">
      <c r="A438" s="58">
        <v>2802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44"/>
      <c r="L438" s="237"/>
      <c r="M438" s="129"/>
      <c r="N438" s="239"/>
      <c r="O438" s="197" t="s">
        <v>83</v>
      </c>
      <c r="P438" s="82"/>
      <c r="Q438" s="83">
        <f>IF(SUM(K431:K435)=0,"",SUM(K431:K435))</f>
        <v>1</v>
      </c>
      <c r="R438" s="199" t="s">
        <v>11</v>
      </c>
      <c r="S438" s="120"/>
    </row>
    <row r="439" spans="1:19" ht="15.75" x14ac:dyDescent="0.25">
      <c r="A439" s="58">
        <v>2901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44"/>
      <c r="L439" s="237"/>
      <c r="M439" s="129"/>
      <c r="N439" s="239"/>
      <c r="O439" s="198" t="s">
        <v>85</v>
      </c>
      <c r="P439" s="86" t="str">
        <f>IF(P438/B425=0,"",P438/B425)</f>
        <v/>
      </c>
      <c r="Q439" s="87" t="str">
        <f>IF(P438/Q438=0,"",P438/Q438)</f>
        <v/>
      </c>
      <c r="R439" s="200" t="s">
        <v>86</v>
      </c>
      <c r="S439" s="120"/>
    </row>
    <row r="440" spans="1:19" ht="15.75" x14ac:dyDescent="0.25">
      <c r="A440" s="58">
        <v>2902</v>
      </c>
      <c r="B440" s="154"/>
      <c r="C440" s="154"/>
      <c r="D440" s="154"/>
      <c r="E440" s="154"/>
      <c r="F440" s="154"/>
      <c r="G440" s="154"/>
      <c r="H440" s="154"/>
      <c r="I440" s="154"/>
      <c r="J440" s="154"/>
      <c r="K440" s="144"/>
      <c r="L440" s="240"/>
      <c r="M440" s="241"/>
      <c r="N440" s="242"/>
      <c r="O440" s="90"/>
      <c r="P440" s="91"/>
      <c r="Q440" s="91"/>
      <c r="R440" s="113"/>
      <c r="S440" s="120"/>
    </row>
    <row r="441" spans="1:19" ht="18" customHeight="1" x14ac:dyDescent="0.25">
      <c r="A441" s="28"/>
      <c r="B441" s="297" t="s">
        <v>111</v>
      </c>
      <c r="C441" s="297"/>
      <c r="D441" s="297"/>
      <c r="E441" s="297"/>
      <c r="F441" s="297"/>
      <c r="G441" s="297"/>
      <c r="H441" s="297"/>
      <c r="I441" s="297"/>
      <c r="J441" s="297"/>
      <c r="K441" s="93">
        <f>SUM(K425:K437)</f>
        <v>1</v>
      </c>
      <c r="L441" s="94">
        <f>(SUM(K432:K433)/B425)</f>
        <v>2.1739130434782608E-2</v>
      </c>
      <c r="M441" s="94">
        <f>IF(K441=0,"",K441/B425)</f>
        <v>2.1739130434782608E-2</v>
      </c>
      <c r="N441" s="94">
        <f>M441-L441</f>
        <v>0</v>
      </c>
      <c r="O441" s="3"/>
      <c r="P441" s="29"/>
      <c r="Q441" s="22"/>
      <c r="R441" s="3"/>
      <c r="S441" s="120"/>
    </row>
    <row r="442" spans="1:19" ht="12.75" customHeight="1" x14ac:dyDescent="0.2">
      <c r="L442" s="3"/>
      <c r="M442" s="3"/>
      <c r="O442" s="3"/>
    </row>
    <row r="443" spans="1:19" ht="12.75" customHeight="1" x14ac:dyDescent="0.2">
      <c r="L443" s="3"/>
      <c r="M443" s="3"/>
      <c r="O443" s="3"/>
    </row>
    <row r="444" spans="1:19" ht="26.25" x14ac:dyDescent="0.4">
      <c r="A444" s="231"/>
      <c r="B444" s="298" t="s">
        <v>99</v>
      </c>
      <c r="C444" s="299"/>
      <c r="D444" s="299"/>
      <c r="E444" s="299"/>
      <c r="F444" s="299"/>
      <c r="G444" s="299"/>
      <c r="H444" s="299"/>
      <c r="I444" s="299"/>
      <c r="J444" s="299"/>
      <c r="K444" s="256" t="s">
        <v>145</v>
      </c>
      <c r="L444" s="57"/>
      <c r="M444" s="57"/>
      <c r="N444" s="29"/>
      <c r="O444" s="3"/>
      <c r="P444" s="29"/>
      <c r="Q444" s="29"/>
      <c r="R444" s="29"/>
      <c r="S444" s="120"/>
    </row>
    <row r="445" spans="1:19" ht="20.25" x14ac:dyDescent="0.2">
      <c r="A445" s="319" t="s">
        <v>10</v>
      </c>
      <c r="B445" s="301" t="s">
        <v>100</v>
      </c>
      <c r="C445" s="302"/>
      <c r="D445" s="302"/>
      <c r="E445" s="302"/>
      <c r="F445" s="302"/>
      <c r="G445" s="302"/>
      <c r="H445" s="302"/>
      <c r="I445" s="302"/>
      <c r="J445" s="303"/>
      <c r="K445" s="338" t="s">
        <v>11</v>
      </c>
      <c r="L445" s="296" t="s">
        <v>3</v>
      </c>
      <c r="M445" s="296" t="s">
        <v>4</v>
      </c>
      <c r="N445" s="306" t="s">
        <v>5</v>
      </c>
      <c r="O445" s="296" t="s">
        <v>6</v>
      </c>
      <c r="P445" s="294" t="s">
        <v>7</v>
      </c>
      <c r="Q445" s="294" t="s">
        <v>8</v>
      </c>
      <c r="R445" s="296" t="s">
        <v>101</v>
      </c>
      <c r="S445" s="120"/>
    </row>
    <row r="446" spans="1:19" ht="15.75" x14ac:dyDescent="0.25">
      <c r="A446" s="320"/>
      <c r="B446" s="58" t="s">
        <v>102</v>
      </c>
      <c r="C446" s="58" t="s">
        <v>103</v>
      </c>
      <c r="D446" s="58" t="s">
        <v>104</v>
      </c>
      <c r="E446" s="58" t="s">
        <v>105</v>
      </c>
      <c r="F446" s="58" t="s">
        <v>106</v>
      </c>
      <c r="G446" s="58" t="s">
        <v>107</v>
      </c>
      <c r="H446" s="58" t="s">
        <v>108</v>
      </c>
      <c r="I446" s="58" t="s">
        <v>109</v>
      </c>
      <c r="J446" s="58" t="s">
        <v>110</v>
      </c>
      <c r="K446" s="339"/>
      <c r="L446" s="295"/>
      <c r="M446" s="295"/>
      <c r="N446" s="295"/>
      <c r="O446" s="295"/>
      <c r="P446" s="295"/>
      <c r="Q446" s="295"/>
      <c r="R446" s="295"/>
      <c r="S446" s="120"/>
    </row>
    <row r="447" spans="1:19" ht="15.75" customHeight="1" x14ac:dyDescent="0.25">
      <c r="A447" s="58">
        <v>2402</v>
      </c>
      <c r="B447" s="154">
        <v>6</v>
      </c>
      <c r="C447" s="154"/>
      <c r="D447" s="154"/>
      <c r="E447" s="154"/>
      <c r="F447" s="154"/>
      <c r="G447" s="180"/>
      <c r="H447" s="180"/>
      <c r="I447" s="180"/>
      <c r="J447" s="154"/>
      <c r="K447" s="144"/>
      <c r="L447" s="234"/>
      <c r="M447" s="235"/>
      <c r="N447" s="236"/>
      <c r="O447" s="243"/>
      <c r="P447" s="63">
        <v>8</v>
      </c>
      <c r="Q447" s="244"/>
      <c r="R447" s="243"/>
      <c r="S447" s="120"/>
    </row>
    <row r="448" spans="1:19" ht="15.75" customHeight="1" x14ac:dyDescent="0.25">
      <c r="A448" s="58">
        <v>2501</v>
      </c>
      <c r="B448" s="154"/>
      <c r="C448" s="154">
        <v>2</v>
      </c>
      <c r="D448" s="154"/>
      <c r="E448" s="154"/>
      <c r="F448" s="154"/>
      <c r="G448" s="154"/>
      <c r="H448" s="154"/>
      <c r="I448" s="154"/>
      <c r="J448" s="154"/>
      <c r="K448" s="144"/>
      <c r="L448" s="237"/>
      <c r="M448" s="129"/>
      <c r="N448" s="238"/>
      <c r="O448" s="67">
        <f>IF(C448=0,"",C448/B447)</f>
        <v>0.33333333333333331</v>
      </c>
      <c r="P448" s="68">
        <v>5</v>
      </c>
      <c r="Q448" s="245">
        <f t="shared" ref="Q448:Q455" si="38">IF(P448=0,"",P448/P447)</f>
        <v>0.625</v>
      </c>
      <c r="R448" s="245">
        <f t="shared" ref="R448:R455" si="39">IF(P448=0,"",100%-Q448)</f>
        <v>0.375</v>
      </c>
      <c r="S448" s="120"/>
    </row>
    <row r="449" spans="1:19" ht="15.75" customHeight="1" x14ac:dyDescent="0.25">
      <c r="A449" s="58">
        <v>2502</v>
      </c>
      <c r="B449" s="154"/>
      <c r="C449" s="154"/>
      <c r="D449" s="154">
        <v>1</v>
      </c>
      <c r="E449" s="154"/>
      <c r="F449" s="154"/>
      <c r="G449" s="154"/>
      <c r="H449" s="154"/>
      <c r="I449" s="154"/>
      <c r="J449" s="154"/>
      <c r="K449" s="144"/>
      <c r="L449" s="237"/>
      <c r="M449" s="129"/>
      <c r="N449" s="238"/>
      <c r="O449" s="67">
        <f>IF(D449=0,"",D449/C448)</f>
        <v>0.5</v>
      </c>
      <c r="P449" s="68">
        <v>1</v>
      </c>
      <c r="Q449" s="245">
        <f t="shared" si="38"/>
        <v>0.2</v>
      </c>
      <c r="R449" s="245">
        <f t="shared" si="39"/>
        <v>0.8</v>
      </c>
      <c r="S449" s="8">
        <f>P449/P447</f>
        <v>0.125</v>
      </c>
    </row>
    <row r="450" spans="1:19" ht="15.75" customHeight="1" x14ac:dyDescent="0.25">
      <c r="A450" s="58">
        <v>2601</v>
      </c>
      <c r="B450" s="154"/>
      <c r="C450" s="154"/>
      <c r="D450" s="154"/>
      <c r="E450" s="154"/>
      <c r="F450" s="154"/>
      <c r="G450" s="154"/>
      <c r="H450" s="154"/>
      <c r="I450" s="154"/>
      <c r="J450" s="154"/>
      <c r="K450" s="144"/>
      <c r="L450" s="237"/>
      <c r="M450" s="129"/>
      <c r="N450" s="238"/>
      <c r="O450" s="67" t="str">
        <f>IF(E450=0,"",E450/D449)</f>
        <v/>
      </c>
      <c r="P450" s="68"/>
      <c r="Q450" s="245" t="str">
        <f t="shared" si="38"/>
        <v/>
      </c>
      <c r="R450" s="245" t="str">
        <f t="shared" si="39"/>
        <v/>
      </c>
      <c r="S450" s="120"/>
    </row>
    <row r="451" spans="1:19" ht="15.75" customHeight="1" x14ac:dyDescent="0.25">
      <c r="A451" s="58">
        <v>2602</v>
      </c>
      <c r="B451" s="154"/>
      <c r="C451" s="154"/>
      <c r="D451" s="154"/>
      <c r="E451" s="154"/>
      <c r="F451" s="154"/>
      <c r="G451" s="154"/>
      <c r="H451" s="154"/>
      <c r="I451" s="154"/>
      <c r="J451" s="154"/>
      <c r="K451" s="144"/>
      <c r="L451" s="237"/>
      <c r="M451" s="129"/>
      <c r="N451" s="238"/>
      <c r="O451" s="67" t="str">
        <f>IF(F451=0,"",F451/E450)</f>
        <v/>
      </c>
      <c r="P451" s="68"/>
      <c r="Q451" s="245" t="str">
        <f t="shared" si="38"/>
        <v/>
      </c>
      <c r="R451" s="245" t="str">
        <f t="shared" si="39"/>
        <v/>
      </c>
      <c r="S451" s="120"/>
    </row>
    <row r="452" spans="1:19" ht="15.75" customHeight="1" x14ac:dyDescent="0.25">
      <c r="A452" s="58">
        <v>2701</v>
      </c>
      <c r="B452" s="154"/>
      <c r="C452" s="154"/>
      <c r="D452" s="154"/>
      <c r="E452" s="154"/>
      <c r="F452" s="154"/>
      <c r="G452" s="154"/>
      <c r="H452" s="154"/>
      <c r="I452" s="154"/>
      <c r="J452" s="154"/>
      <c r="K452" s="144"/>
      <c r="L452" s="237"/>
      <c r="M452" s="129"/>
      <c r="N452" s="238"/>
      <c r="O452" s="67" t="str">
        <f>IF(G452=0,"",G452/F451)</f>
        <v/>
      </c>
      <c r="P452" s="68"/>
      <c r="Q452" s="245" t="str">
        <f t="shared" si="38"/>
        <v/>
      </c>
      <c r="R452" s="245" t="str">
        <f t="shared" si="39"/>
        <v/>
      </c>
      <c r="S452" s="120"/>
    </row>
    <row r="453" spans="1:19" ht="15.75" customHeight="1" x14ac:dyDescent="0.25">
      <c r="A453" s="58">
        <v>2702</v>
      </c>
      <c r="B453" s="154"/>
      <c r="C453" s="154"/>
      <c r="D453" s="154"/>
      <c r="E453" s="154"/>
      <c r="F453" s="154"/>
      <c r="G453" s="154"/>
      <c r="H453" s="154"/>
      <c r="I453" s="154"/>
      <c r="J453" s="154"/>
      <c r="K453" s="144"/>
      <c r="L453" s="237"/>
      <c r="M453" s="129"/>
      <c r="N453" s="238"/>
      <c r="O453" s="67" t="str">
        <f>IF(H453=0,"",H453/G452)</f>
        <v/>
      </c>
      <c r="P453" s="68"/>
      <c r="Q453" s="245" t="str">
        <f t="shared" si="38"/>
        <v/>
      </c>
      <c r="R453" s="245" t="str">
        <f t="shared" si="39"/>
        <v/>
      </c>
      <c r="S453" s="120"/>
    </row>
    <row r="454" spans="1:19" ht="15.75" customHeight="1" x14ac:dyDescent="0.25">
      <c r="A454" s="58">
        <v>2801</v>
      </c>
      <c r="B454" s="154"/>
      <c r="C454" s="154"/>
      <c r="D454" s="154"/>
      <c r="E454" s="154"/>
      <c r="F454" s="154"/>
      <c r="G454" s="154"/>
      <c r="H454" s="154"/>
      <c r="I454" s="154"/>
      <c r="J454" s="154"/>
      <c r="K454" s="144"/>
      <c r="L454" s="237"/>
      <c r="M454" s="129"/>
      <c r="N454" s="238"/>
      <c r="O454" s="67" t="str">
        <f>IF(I454=0,"",I454/H453)</f>
        <v/>
      </c>
      <c r="P454" s="68"/>
      <c r="Q454" s="245" t="str">
        <f t="shared" si="38"/>
        <v/>
      </c>
      <c r="R454" s="245" t="str">
        <f t="shared" si="39"/>
        <v/>
      </c>
      <c r="S454" s="120"/>
    </row>
    <row r="455" spans="1:19" ht="15.75" customHeight="1" x14ac:dyDescent="0.25">
      <c r="A455" s="58">
        <v>2802</v>
      </c>
      <c r="B455" s="154"/>
      <c r="C455" s="154"/>
      <c r="D455" s="154"/>
      <c r="E455" s="154"/>
      <c r="F455" s="154"/>
      <c r="G455" s="154"/>
      <c r="H455" s="154"/>
      <c r="I455" s="154"/>
      <c r="J455" s="154"/>
      <c r="K455" s="144"/>
      <c r="L455" s="237"/>
      <c r="M455" s="129"/>
      <c r="N455" s="238"/>
      <c r="O455" s="71" t="str">
        <f>IF(J455=0,"",J455/I454)</f>
        <v/>
      </c>
      <c r="P455" s="68"/>
      <c r="Q455" s="71" t="str">
        <f t="shared" si="38"/>
        <v/>
      </c>
      <c r="R455" s="71" t="str">
        <f t="shared" si="39"/>
        <v/>
      </c>
      <c r="S455" s="120"/>
    </row>
    <row r="456" spans="1:19" ht="15.75" customHeight="1" x14ac:dyDescent="0.25">
      <c r="A456" s="58">
        <v>2901</v>
      </c>
      <c r="B456" s="154"/>
      <c r="C456" s="154"/>
      <c r="D456" s="154"/>
      <c r="E456" s="154"/>
      <c r="F456" s="154"/>
      <c r="G456" s="154"/>
      <c r="H456" s="154"/>
      <c r="I456" s="154"/>
      <c r="J456" s="154"/>
      <c r="K456" s="144"/>
      <c r="L456" s="237"/>
      <c r="M456" s="129"/>
      <c r="N456" s="239"/>
      <c r="O456" s="105"/>
      <c r="P456" s="68"/>
      <c r="Q456" s="105"/>
      <c r="R456" s="253"/>
      <c r="S456" s="120"/>
    </row>
    <row r="457" spans="1:19" ht="15.75" customHeight="1" x14ac:dyDescent="0.25">
      <c r="A457" s="58">
        <v>2902</v>
      </c>
      <c r="B457" s="154"/>
      <c r="C457" s="154"/>
      <c r="D457" s="154"/>
      <c r="E457" s="154"/>
      <c r="F457" s="154"/>
      <c r="G457" s="154"/>
      <c r="H457" s="154"/>
      <c r="I457" s="154"/>
      <c r="J457" s="154"/>
      <c r="K457" s="144"/>
      <c r="L457" s="237"/>
      <c r="M457" s="129"/>
      <c r="N457" s="239"/>
      <c r="O457" s="247"/>
      <c r="P457" s="109"/>
      <c r="Q457" s="248"/>
      <c r="R457" s="247"/>
      <c r="S457" s="120"/>
    </row>
    <row r="458" spans="1:19" ht="15.75" customHeight="1" x14ac:dyDescent="0.25">
      <c r="A458" s="58">
        <v>3001</v>
      </c>
      <c r="B458" s="154"/>
      <c r="C458" s="154"/>
      <c r="D458" s="154"/>
      <c r="E458" s="154"/>
      <c r="F458" s="154"/>
      <c r="G458" s="154"/>
      <c r="H458" s="154"/>
      <c r="I458" s="154"/>
      <c r="J458" s="154"/>
      <c r="K458" s="144"/>
      <c r="L458" s="237"/>
      <c r="M458" s="129"/>
      <c r="N458" s="239"/>
      <c r="O458" s="247"/>
      <c r="P458" s="109"/>
      <c r="Q458" s="248"/>
      <c r="R458" s="247"/>
      <c r="S458" s="120"/>
    </row>
    <row r="459" spans="1:19" ht="15.75" customHeight="1" x14ac:dyDescent="0.25">
      <c r="A459" s="58">
        <v>3002</v>
      </c>
      <c r="B459" s="154"/>
      <c r="C459" s="154"/>
      <c r="D459" s="154"/>
      <c r="E459" s="154"/>
      <c r="F459" s="154"/>
      <c r="G459" s="154"/>
      <c r="H459" s="154"/>
      <c r="I459" s="154"/>
      <c r="J459" s="154"/>
      <c r="K459" s="144"/>
      <c r="L459" s="237"/>
      <c r="M459" s="129"/>
      <c r="N459" s="239"/>
      <c r="O459" s="129"/>
      <c r="P459" s="239"/>
      <c r="Q459" s="124"/>
      <c r="R459" s="247"/>
      <c r="S459" s="120"/>
    </row>
    <row r="460" spans="1:19" ht="15.75" customHeight="1" x14ac:dyDescent="0.25">
      <c r="A460" s="58">
        <v>3101</v>
      </c>
      <c r="B460" s="154"/>
      <c r="C460" s="154"/>
      <c r="D460" s="154"/>
      <c r="E460" s="154"/>
      <c r="F460" s="154"/>
      <c r="G460" s="154"/>
      <c r="H460" s="154"/>
      <c r="I460" s="154"/>
      <c r="J460" s="154"/>
      <c r="K460" s="144"/>
      <c r="L460" s="237"/>
      <c r="M460" s="129"/>
      <c r="N460" s="239"/>
      <c r="O460" s="197" t="s">
        <v>83</v>
      </c>
      <c r="P460" s="82"/>
      <c r="Q460" s="83" t="str">
        <f>IF(SUM(K453:K457)=0,"",SUM(K453:K457))</f>
        <v/>
      </c>
      <c r="R460" s="199" t="s">
        <v>11</v>
      </c>
      <c r="S460" s="120"/>
    </row>
    <row r="461" spans="1:19" ht="15.75" customHeight="1" x14ac:dyDescent="0.25">
      <c r="A461" s="58">
        <v>3102</v>
      </c>
      <c r="B461" s="154"/>
      <c r="C461" s="154"/>
      <c r="D461" s="154"/>
      <c r="E461" s="154"/>
      <c r="F461" s="154"/>
      <c r="G461" s="154"/>
      <c r="H461" s="154"/>
      <c r="I461" s="154"/>
      <c r="J461" s="154"/>
      <c r="K461" s="144"/>
      <c r="L461" s="237"/>
      <c r="M461" s="129"/>
      <c r="N461" s="239"/>
      <c r="O461" s="198" t="s">
        <v>85</v>
      </c>
      <c r="P461" s="86" t="str">
        <f>IF(P460/B447=0,"",P460/B447)</f>
        <v/>
      </c>
      <c r="Q461" s="87" t="e">
        <f>IF(P460/Q460=0,"",P460/Q460)</f>
        <v>#VALUE!</v>
      </c>
      <c r="R461" s="200" t="s">
        <v>86</v>
      </c>
      <c r="S461" s="120"/>
    </row>
    <row r="462" spans="1:19" ht="15.75" customHeight="1" x14ac:dyDescent="0.25">
      <c r="A462" s="58">
        <v>3201</v>
      </c>
      <c r="B462" s="154"/>
      <c r="C462" s="154"/>
      <c r="D462" s="154"/>
      <c r="E462" s="154"/>
      <c r="F462" s="154"/>
      <c r="G462" s="154"/>
      <c r="H462" s="154"/>
      <c r="I462" s="154"/>
      <c r="J462" s="154"/>
      <c r="K462" s="144"/>
      <c r="L462" s="240"/>
      <c r="M462" s="241"/>
      <c r="N462" s="242"/>
      <c r="O462" s="90"/>
      <c r="P462" s="91"/>
      <c r="Q462" s="91"/>
      <c r="R462" s="113"/>
      <c r="S462" s="120"/>
    </row>
    <row r="463" spans="1:19" ht="18" customHeight="1" x14ac:dyDescent="0.25">
      <c r="A463" s="28"/>
      <c r="B463" s="297" t="s">
        <v>111</v>
      </c>
      <c r="C463" s="297"/>
      <c r="D463" s="297"/>
      <c r="E463" s="297"/>
      <c r="F463" s="297"/>
      <c r="G463" s="297"/>
      <c r="H463" s="297"/>
      <c r="I463" s="297"/>
      <c r="J463" s="297"/>
      <c r="K463" s="93">
        <f>SUM(K447:K459)</f>
        <v>0</v>
      </c>
      <c r="L463" s="94" t="str">
        <f>IF(K455=0,"",K455/B447)</f>
        <v/>
      </c>
      <c r="M463" s="94" t="str">
        <f>IF(K463=0,"",K463/B447)</f>
        <v/>
      </c>
      <c r="N463" s="94" t="str">
        <f>IF(K455=0,"",M463-L463)</f>
        <v/>
      </c>
      <c r="O463" s="3"/>
      <c r="P463" s="29"/>
      <c r="Q463" s="22"/>
      <c r="R463" s="3"/>
      <c r="S463" s="120"/>
    </row>
    <row r="464" spans="1:19" ht="12.75" customHeight="1" x14ac:dyDescent="0.2">
      <c r="L464" s="3"/>
      <c r="M464" s="3"/>
      <c r="O464" s="3"/>
    </row>
    <row r="465" spans="1:19" ht="12.75" customHeight="1" x14ac:dyDescent="0.2">
      <c r="L465" s="3"/>
      <c r="M465" s="3"/>
      <c r="O465" s="3"/>
    </row>
    <row r="466" spans="1:19" ht="26.25" x14ac:dyDescent="0.4">
      <c r="A466" s="231"/>
      <c r="B466" s="298" t="s">
        <v>99</v>
      </c>
      <c r="C466" s="299"/>
      <c r="D466" s="299"/>
      <c r="E466" s="299"/>
      <c r="F466" s="299"/>
      <c r="G466" s="299"/>
      <c r="H466" s="299"/>
      <c r="I466" s="299"/>
      <c r="J466" s="299"/>
      <c r="K466" s="256" t="s">
        <v>146</v>
      </c>
      <c r="L466" s="57"/>
      <c r="M466" s="57"/>
      <c r="N466" s="29"/>
      <c r="O466" s="3"/>
      <c r="P466" s="29"/>
      <c r="Q466" s="29"/>
      <c r="R466" s="29"/>
      <c r="S466" s="120"/>
    </row>
    <row r="467" spans="1:19" ht="20.25" x14ac:dyDescent="0.2">
      <c r="A467" s="319" t="s">
        <v>10</v>
      </c>
      <c r="B467" s="301" t="s">
        <v>100</v>
      </c>
      <c r="C467" s="302"/>
      <c r="D467" s="302"/>
      <c r="E467" s="302"/>
      <c r="F467" s="302"/>
      <c r="G467" s="302"/>
      <c r="H467" s="302"/>
      <c r="I467" s="302"/>
      <c r="J467" s="303"/>
      <c r="K467" s="338" t="s">
        <v>11</v>
      </c>
      <c r="L467" s="296" t="s">
        <v>3</v>
      </c>
      <c r="M467" s="296" t="s">
        <v>4</v>
      </c>
      <c r="N467" s="306" t="s">
        <v>5</v>
      </c>
      <c r="O467" s="296" t="s">
        <v>6</v>
      </c>
      <c r="P467" s="294" t="s">
        <v>7</v>
      </c>
      <c r="Q467" s="294" t="s">
        <v>8</v>
      </c>
      <c r="R467" s="296" t="s">
        <v>101</v>
      </c>
      <c r="S467" s="120"/>
    </row>
    <row r="468" spans="1:19" ht="15.75" x14ac:dyDescent="0.25">
      <c r="A468" s="320"/>
      <c r="B468" s="58" t="s">
        <v>102</v>
      </c>
      <c r="C468" s="58" t="s">
        <v>103</v>
      </c>
      <c r="D468" s="58" t="s">
        <v>104</v>
      </c>
      <c r="E468" s="58" t="s">
        <v>105</v>
      </c>
      <c r="F468" s="58" t="s">
        <v>106</v>
      </c>
      <c r="G468" s="58" t="s">
        <v>107</v>
      </c>
      <c r="H468" s="58" t="s">
        <v>108</v>
      </c>
      <c r="I468" s="58" t="s">
        <v>109</v>
      </c>
      <c r="J468" s="58" t="s">
        <v>110</v>
      </c>
      <c r="K468" s="339"/>
      <c r="L468" s="295"/>
      <c r="M468" s="295"/>
      <c r="N468" s="295"/>
      <c r="O468" s="295"/>
      <c r="P468" s="295"/>
      <c r="Q468" s="295"/>
      <c r="R468" s="295"/>
      <c r="S468" s="120"/>
    </row>
    <row r="469" spans="1:19" ht="15.75" customHeight="1" x14ac:dyDescent="0.25">
      <c r="A469" s="58">
        <v>2501</v>
      </c>
      <c r="B469" s="154">
        <v>13</v>
      </c>
      <c r="C469" s="154"/>
      <c r="D469" s="154"/>
      <c r="E469" s="154"/>
      <c r="F469" s="154"/>
      <c r="G469" s="154"/>
      <c r="H469" s="180"/>
      <c r="I469" s="180"/>
      <c r="J469" s="180"/>
      <c r="K469" s="144"/>
      <c r="L469" s="234"/>
      <c r="M469" s="235"/>
      <c r="N469" s="236"/>
      <c r="O469" s="243"/>
      <c r="P469" s="63">
        <f>B469</f>
        <v>13</v>
      </c>
      <c r="Q469" s="244"/>
      <c r="R469" s="243"/>
      <c r="S469" s="120"/>
    </row>
    <row r="470" spans="1:19" ht="15.75" customHeight="1" x14ac:dyDescent="0.25">
      <c r="A470" s="58">
        <v>2502</v>
      </c>
      <c r="B470" s="154"/>
      <c r="C470" s="154"/>
      <c r="D470" s="154"/>
      <c r="E470" s="154"/>
      <c r="F470" s="154"/>
      <c r="G470" s="154"/>
      <c r="H470" s="154"/>
      <c r="I470" s="154"/>
      <c r="J470" s="154"/>
      <c r="K470" s="144"/>
      <c r="L470" s="237"/>
      <c r="M470" s="129"/>
      <c r="N470" s="238"/>
      <c r="O470" s="67" t="str">
        <f>IF(C470=0,"",C470/B469)</f>
        <v/>
      </c>
      <c r="P470" s="68"/>
      <c r="Q470" s="245" t="str">
        <f t="shared" ref="Q470:Q477" si="40">IF(P470=0,"",P470/P469)</f>
        <v/>
      </c>
      <c r="R470" s="245" t="str">
        <f t="shared" ref="R470:R477" si="41">IF(P470=0,"",100%-Q470)</f>
        <v/>
      </c>
      <c r="S470" s="120"/>
    </row>
    <row r="471" spans="1:19" ht="15.75" customHeight="1" x14ac:dyDescent="0.25">
      <c r="A471" s="58">
        <v>2601</v>
      </c>
      <c r="B471" s="154"/>
      <c r="C471" s="154"/>
      <c r="D471" s="154"/>
      <c r="E471" s="154"/>
      <c r="F471" s="154"/>
      <c r="G471" s="154"/>
      <c r="H471" s="154"/>
      <c r="I471" s="154"/>
      <c r="J471" s="154"/>
      <c r="K471" s="144"/>
      <c r="L471" s="237"/>
      <c r="M471" s="129"/>
      <c r="N471" s="238"/>
      <c r="O471" s="67" t="str">
        <f>IF(D471=0,"",D471/C470)</f>
        <v/>
      </c>
      <c r="P471" s="68"/>
      <c r="Q471" s="245" t="str">
        <f t="shared" si="40"/>
        <v/>
      </c>
      <c r="R471" s="245" t="str">
        <f t="shared" si="41"/>
        <v/>
      </c>
      <c r="S471" s="8">
        <f>P471/P469</f>
        <v>0</v>
      </c>
    </row>
    <row r="472" spans="1:19" ht="15.75" customHeight="1" x14ac:dyDescent="0.25">
      <c r="A472" s="58">
        <v>2602</v>
      </c>
      <c r="B472" s="154"/>
      <c r="C472" s="154"/>
      <c r="D472" s="154"/>
      <c r="E472" s="154"/>
      <c r="F472" s="154"/>
      <c r="G472" s="154"/>
      <c r="H472" s="154"/>
      <c r="I472" s="154"/>
      <c r="J472" s="154"/>
      <c r="K472" s="144"/>
      <c r="L472" s="237"/>
      <c r="M472" s="129"/>
      <c r="N472" s="238"/>
      <c r="O472" s="67" t="str">
        <f>IF(E472=0,"",E472/D471)</f>
        <v/>
      </c>
      <c r="P472" s="68"/>
      <c r="Q472" s="245" t="str">
        <f t="shared" si="40"/>
        <v/>
      </c>
      <c r="R472" s="245" t="str">
        <f t="shared" si="41"/>
        <v/>
      </c>
      <c r="S472" s="120"/>
    </row>
    <row r="473" spans="1:19" ht="15.75" customHeight="1" x14ac:dyDescent="0.25">
      <c r="A473" s="58">
        <v>2701</v>
      </c>
      <c r="B473" s="154"/>
      <c r="C473" s="154"/>
      <c r="D473" s="154"/>
      <c r="E473" s="154"/>
      <c r="F473" s="154"/>
      <c r="G473" s="154"/>
      <c r="H473" s="154"/>
      <c r="I473" s="154"/>
      <c r="J473" s="154"/>
      <c r="K473" s="144"/>
      <c r="L473" s="237"/>
      <c r="M473" s="129"/>
      <c r="N473" s="238"/>
      <c r="O473" s="67" t="str">
        <f>IF(F473=0,"",F473/E472)</f>
        <v/>
      </c>
      <c r="P473" s="68"/>
      <c r="Q473" s="245" t="str">
        <f t="shared" si="40"/>
        <v/>
      </c>
      <c r="R473" s="245" t="str">
        <f t="shared" si="41"/>
        <v/>
      </c>
      <c r="S473" s="120"/>
    </row>
    <row r="474" spans="1:19" ht="15.75" customHeight="1" x14ac:dyDescent="0.25">
      <c r="A474" s="58">
        <v>2702</v>
      </c>
      <c r="B474" s="154"/>
      <c r="C474" s="154"/>
      <c r="D474" s="154"/>
      <c r="E474" s="154"/>
      <c r="F474" s="154"/>
      <c r="G474" s="154"/>
      <c r="H474" s="154"/>
      <c r="I474" s="154"/>
      <c r="J474" s="154"/>
      <c r="K474" s="144"/>
      <c r="L474" s="237"/>
      <c r="M474" s="129"/>
      <c r="N474" s="238"/>
      <c r="O474" s="67" t="str">
        <f>IF(G474=0,"",G474/F473)</f>
        <v/>
      </c>
      <c r="P474" s="68"/>
      <c r="Q474" s="245" t="str">
        <f t="shared" si="40"/>
        <v/>
      </c>
      <c r="R474" s="245" t="str">
        <f t="shared" si="41"/>
        <v/>
      </c>
      <c r="S474" s="120"/>
    </row>
    <row r="475" spans="1:19" ht="15.75" customHeight="1" x14ac:dyDescent="0.25">
      <c r="A475" s="58">
        <v>2801</v>
      </c>
      <c r="B475" s="154"/>
      <c r="C475" s="154"/>
      <c r="D475" s="154"/>
      <c r="E475" s="154"/>
      <c r="F475" s="154"/>
      <c r="G475" s="154"/>
      <c r="H475" s="154"/>
      <c r="I475" s="154"/>
      <c r="J475" s="154"/>
      <c r="K475" s="144"/>
      <c r="L475" s="237"/>
      <c r="M475" s="129"/>
      <c r="N475" s="238"/>
      <c r="O475" s="67" t="str">
        <f>IF(H475=0,"",H475/G474)</f>
        <v/>
      </c>
      <c r="P475" s="68"/>
      <c r="Q475" s="245" t="str">
        <f t="shared" si="40"/>
        <v/>
      </c>
      <c r="R475" s="245" t="str">
        <f t="shared" si="41"/>
        <v/>
      </c>
      <c r="S475" s="120"/>
    </row>
    <row r="476" spans="1:19" ht="15.75" customHeight="1" x14ac:dyDescent="0.25">
      <c r="A476" s="58">
        <v>2802</v>
      </c>
      <c r="B476" s="154"/>
      <c r="C476" s="154"/>
      <c r="D476" s="154"/>
      <c r="E476" s="154"/>
      <c r="F476" s="154"/>
      <c r="G476" s="154"/>
      <c r="H476" s="154"/>
      <c r="I476" s="154"/>
      <c r="J476" s="154"/>
      <c r="K476" s="144"/>
      <c r="L476" s="237"/>
      <c r="M476" s="129"/>
      <c r="N476" s="238"/>
      <c r="O476" s="67" t="str">
        <f>IF(I476=0,"",I476/H475)</f>
        <v/>
      </c>
      <c r="P476" s="68"/>
      <c r="Q476" s="245" t="str">
        <f t="shared" si="40"/>
        <v/>
      </c>
      <c r="R476" s="245" t="str">
        <f t="shared" si="41"/>
        <v/>
      </c>
      <c r="S476" s="120"/>
    </row>
    <row r="477" spans="1:19" ht="15.75" customHeight="1" x14ac:dyDescent="0.25">
      <c r="A477" s="58">
        <v>2901</v>
      </c>
      <c r="B477" s="154"/>
      <c r="C477" s="154"/>
      <c r="D477" s="154"/>
      <c r="E477" s="154"/>
      <c r="F477" s="154"/>
      <c r="G477" s="154"/>
      <c r="H477" s="154"/>
      <c r="I477" s="154"/>
      <c r="J477" s="154"/>
      <c r="K477" s="144"/>
      <c r="L477" s="237"/>
      <c r="M477" s="129"/>
      <c r="N477" s="238"/>
      <c r="O477" s="71" t="str">
        <f>IF(J477=0,"",J477/I476)</f>
        <v/>
      </c>
      <c r="P477" s="68"/>
      <c r="Q477" s="71" t="str">
        <f t="shared" si="40"/>
        <v/>
      </c>
      <c r="R477" s="71" t="str">
        <f t="shared" si="41"/>
        <v/>
      </c>
      <c r="S477" s="120"/>
    </row>
    <row r="478" spans="1:19" ht="15.75" customHeight="1" x14ac:dyDescent="0.25">
      <c r="A478" s="58">
        <v>2902</v>
      </c>
      <c r="B478" s="154"/>
      <c r="C478" s="154"/>
      <c r="D478" s="154"/>
      <c r="E478" s="154"/>
      <c r="F478" s="154"/>
      <c r="G478" s="154"/>
      <c r="H478" s="154"/>
      <c r="I478" s="154"/>
      <c r="J478" s="154"/>
      <c r="K478" s="144"/>
      <c r="L478" s="237"/>
      <c r="M478" s="129"/>
      <c r="N478" s="239"/>
      <c r="O478" s="105"/>
      <c r="P478" s="68"/>
      <c r="Q478" s="105"/>
      <c r="R478" s="253"/>
      <c r="S478" s="120"/>
    </row>
    <row r="479" spans="1:19" ht="15.75" customHeight="1" x14ac:dyDescent="0.25">
      <c r="A479" s="58">
        <v>3001</v>
      </c>
      <c r="B479" s="154"/>
      <c r="C479" s="154"/>
      <c r="D479" s="154"/>
      <c r="E479" s="154"/>
      <c r="F479" s="154"/>
      <c r="G479" s="154"/>
      <c r="H479" s="154"/>
      <c r="I479" s="154"/>
      <c r="J479" s="154"/>
      <c r="K479" s="144"/>
      <c r="L479" s="237"/>
      <c r="M479" s="129"/>
      <c r="N479" s="239"/>
      <c r="O479" s="247"/>
      <c r="P479" s="109"/>
      <c r="Q479" s="248"/>
      <c r="R479" s="247"/>
      <c r="S479" s="120"/>
    </row>
    <row r="480" spans="1:19" ht="15.75" customHeight="1" x14ac:dyDescent="0.25">
      <c r="A480" s="58">
        <v>3002</v>
      </c>
      <c r="B480" s="154"/>
      <c r="C480" s="154"/>
      <c r="D480" s="154"/>
      <c r="E480" s="154"/>
      <c r="F480" s="154"/>
      <c r="G480" s="154"/>
      <c r="H480" s="154"/>
      <c r="I480" s="154"/>
      <c r="J480" s="154"/>
      <c r="K480" s="144"/>
      <c r="L480" s="237"/>
      <c r="M480" s="129"/>
      <c r="N480" s="239"/>
      <c r="O480" s="247"/>
      <c r="P480" s="109"/>
      <c r="Q480" s="248"/>
      <c r="R480" s="247"/>
      <c r="S480" s="120"/>
    </row>
    <row r="481" spans="1:19" ht="15.75" customHeight="1" x14ac:dyDescent="0.25">
      <c r="A481" s="58">
        <v>3101</v>
      </c>
      <c r="B481" s="154"/>
      <c r="C481" s="154"/>
      <c r="D481" s="154"/>
      <c r="E481" s="154"/>
      <c r="F481" s="154"/>
      <c r="G481" s="154"/>
      <c r="H481" s="154"/>
      <c r="I481" s="154"/>
      <c r="J481" s="154"/>
      <c r="K481" s="144"/>
      <c r="L481" s="237"/>
      <c r="M481" s="129"/>
      <c r="N481" s="239"/>
      <c r="O481" s="129"/>
      <c r="P481" s="239"/>
      <c r="Q481" s="124"/>
      <c r="R481" s="247"/>
      <c r="S481" s="120"/>
    </row>
    <row r="482" spans="1:19" ht="15.75" customHeight="1" x14ac:dyDescent="0.25">
      <c r="A482" s="58">
        <v>3102</v>
      </c>
      <c r="B482" s="154"/>
      <c r="C482" s="154"/>
      <c r="D482" s="154"/>
      <c r="E482" s="154"/>
      <c r="F482" s="154"/>
      <c r="G482" s="154"/>
      <c r="H482" s="154"/>
      <c r="I482" s="154"/>
      <c r="J482" s="154"/>
      <c r="K482" s="144"/>
      <c r="L482" s="237"/>
      <c r="M482" s="129"/>
      <c r="N482" s="239"/>
      <c r="O482" s="197" t="s">
        <v>83</v>
      </c>
      <c r="P482" s="82"/>
      <c r="Q482" s="83" t="str">
        <f>IF(SUM(K475:K479)=0,"",SUM(K475:K479))</f>
        <v/>
      </c>
      <c r="R482" s="199" t="s">
        <v>11</v>
      </c>
      <c r="S482" s="120"/>
    </row>
    <row r="483" spans="1:19" ht="15.75" customHeight="1" x14ac:dyDescent="0.25">
      <c r="A483" s="58">
        <v>3201</v>
      </c>
      <c r="B483" s="154"/>
      <c r="C483" s="154"/>
      <c r="D483" s="154"/>
      <c r="E483" s="154"/>
      <c r="F483" s="154"/>
      <c r="G483" s="154"/>
      <c r="H483" s="154"/>
      <c r="I483" s="154"/>
      <c r="J483" s="154"/>
      <c r="K483" s="144"/>
      <c r="L483" s="237"/>
      <c r="M483" s="129"/>
      <c r="N483" s="239"/>
      <c r="O483" s="198" t="s">
        <v>85</v>
      </c>
      <c r="P483" s="86" t="str">
        <f>IF(P482/B469=0,"",P482/B469)</f>
        <v/>
      </c>
      <c r="Q483" s="87" t="e">
        <f>IF(P482/Q482=0,"",P482/Q482)</f>
        <v>#VALUE!</v>
      </c>
      <c r="R483" s="200" t="s">
        <v>86</v>
      </c>
      <c r="S483" s="120"/>
    </row>
    <row r="484" spans="1:19" ht="15.75" customHeight="1" x14ac:dyDescent="0.25">
      <c r="A484" s="58">
        <v>3202</v>
      </c>
      <c r="B484" s="154"/>
      <c r="C484" s="154"/>
      <c r="D484" s="154"/>
      <c r="E484" s="154"/>
      <c r="F484" s="154"/>
      <c r="G484" s="154"/>
      <c r="H484" s="154"/>
      <c r="I484" s="154"/>
      <c r="J484" s="154"/>
      <c r="K484" s="144"/>
      <c r="L484" s="240"/>
      <c r="M484" s="241"/>
      <c r="N484" s="242"/>
      <c r="O484" s="90"/>
      <c r="P484" s="91"/>
      <c r="Q484" s="91"/>
      <c r="R484" s="113"/>
      <c r="S484" s="120"/>
    </row>
    <row r="485" spans="1:19" ht="18" customHeight="1" x14ac:dyDescent="0.25">
      <c r="A485" s="28"/>
      <c r="B485" s="297" t="s">
        <v>111</v>
      </c>
      <c r="C485" s="297"/>
      <c r="D485" s="297"/>
      <c r="E485" s="297"/>
      <c r="F485" s="297"/>
      <c r="G485" s="297"/>
      <c r="H485" s="297"/>
      <c r="I485" s="297"/>
      <c r="J485" s="297"/>
      <c r="K485" s="93">
        <f>SUM(K469:K481)</f>
        <v>0</v>
      </c>
      <c r="L485" s="94" t="str">
        <f>IF(K477=0,"",K477/B469)</f>
        <v/>
      </c>
      <c r="M485" s="94" t="str">
        <f>IF(K485=0,"",K485/B469)</f>
        <v/>
      </c>
      <c r="N485" s="94" t="str">
        <f>IF(K477=0,"",M485-L485)</f>
        <v/>
      </c>
      <c r="O485" s="3"/>
      <c r="P485" s="29"/>
      <c r="Q485" s="22"/>
      <c r="R485" s="3"/>
      <c r="S485" s="120"/>
    </row>
    <row r="486" spans="1:19" ht="12.75" customHeight="1" x14ac:dyDescent="0.2">
      <c r="L486" s="3"/>
      <c r="M486" s="3"/>
      <c r="O486" s="3"/>
    </row>
    <row r="487" spans="1:19" ht="12.75" customHeight="1" x14ac:dyDescent="0.2">
      <c r="L487" s="3"/>
      <c r="M487" s="3"/>
      <c r="O487" s="3"/>
    </row>
    <row r="488" spans="1:19" ht="12.75" customHeight="1" x14ac:dyDescent="0.2">
      <c r="L488" s="3"/>
      <c r="M488" s="3"/>
      <c r="O488" s="3"/>
    </row>
    <row r="489" spans="1:19" ht="12.75" customHeight="1" x14ac:dyDescent="0.2">
      <c r="L489" s="3"/>
      <c r="M489" s="3"/>
      <c r="O489" s="3"/>
    </row>
    <row r="490" spans="1:19" ht="12.75" customHeight="1" x14ac:dyDescent="0.2">
      <c r="L490" s="3"/>
      <c r="M490" s="3"/>
      <c r="O490" s="3"/>
    </row>
    <row r="491" spans="1:19" ht="12.75" customHeight="1" x14ac:dyDescent="0.2">
      <c r="L491" s="3"/>
      <c r="M491" s="3"/>
      <c r="O491" s="3"/>
    </row>
    <row r="492" spans="1:19" ht="12.75" customHeight="1" x14ac:dyDescent="0.2">
      <c r="L492" s="3"/>
      <c r="M492" s="3"/>
      <c r="O492" s="3"/>
    </row>
    <row r="493" spans="1:19" ht="12.75" customHeight="1" x14ac:dyDescent="0.2">
      <c r="L493" s="3"/>
      <c r="M493" s="3"/>
      <c r="O493" s="3"/>
    </row>
    <row r="494" spans="1:19" ht="12.75" customHeight="1" x14ac:dyDescent="0.2">
      <c r="L494" s="3"/>
      <c r="M494" s="3"/>
      <c r="O494" s="3"/>
    </row>
    <row r="495" spans="1:19" ht="12.75" customHeight="1" x14ac:dyDescent="0.2">
      <c r="L495" s="3"/>
      <c r="M495" s="3"/>
      <c r="O495" s="3"/>
    </row>
    <row r="496" spans="1:19" ht="12.75" customHeight="1" x14ac:dyDescent="0.2">
      <c r="L496" s="3"/>
      <c r="M496" s="3"/>
      <c r="O496" s="3"/>
    </row>
    <row r="497" spans="12:15" ht="12.75" customHeight="1" x14ac:dyDescent="0.2">
      <c r="L497" s="3"/>
      <c r="M497" s="3"/>
      <c r="O497" s="3"/>
    </row>
    <row r="498" spans="12:15" ht="12.75" customHeight="1" x14ac:dyDescent="0.2">
      <c r="L498" s="3"/>
      <c r="M498" s="3"/>
      <c r="O498" s="3"/>
    </row>
    <row r="499" spans="12:15" ht="12.75" customHeight="1" x14ac:dyDescent="0.2">
      <c r="L499" s="3"/>
      <c r="M499" s="3"/>
      <c r="O499" s="3"/>
    </row>
    <row r="500" spans="12:15" ht="12.75" customHeight="1" x14ac:dyDescent="0.2">
      <c r="L500" s="3"/>
      <c r="M500" s="3"/>
      <c r="O500" s="3"/>
    </row>
    <row r="501" spans="12:15" ht="12.75" customHeight="1" x14ac:dyDescent="0.2">
      <c r="L501" s="3"/>
      <c r="M501" s="3"/>
      <c r="O501" s="3"/>
    </row>
    <row r="502" spans="12:15" ht="12.75" customHeight="1" x14ac:dyDescent="0.2">
      <c r="L502" s="3"/>
      <c r="M502" s="3"/>
      <c r="O502" s="3"/>
    </row>
    <row r="503" spans="12:15" ht="12.75" customHeight="1" x14ac:dyDescent="0.2">
      <c r="L503" s="3"/>
      <c r="M503" s="3"/>
      <c r="O503" s="3"/>
    </row>
    <row r="504" spans="12:15" ht="12.75" customHeight="1" x14ac:dyDescent="0.2">
      <c r="L504" s="3"/>
      <c r="M504" s="3"/>
      <c r="O504" s="3"/>
    </row>
    <row r="505" spans="12:15" ht="12.75" customHeight="1" x14ac:dyDescent="0.2">
      <c r="L505" s="3"/>
      <c r="M505" s="3"/>
      <c r="O505" s="3"/>
    </row>
    <row r="506" spans="12:15" ht="12.75" customHeight="1" x14ac:dyDescent="0.2">
      <c r="L506" s="3"/>
      <c r="M506" s="3"/>
      <c r="O506" s="3"/>
    </row>
    <row r="507" spans="12:15" ht="12.75" customHeight="1" x14ac:dyDescent="0.2">
      <c r="L507" s="3"/>
      <c r="M507" s="3"/>
      <c r="O507" s="3"/>
    </row>
    <row r="508" spans="12:15" ht="12.75" customHeight="1" x14ac:dyDescent="0.2">
      <c r="L508" s="3"/>
      <c r="M508" s="3"/>
      <c r="O508" s="3"/>
    </row>
    <row r="509" spans="12:15" ht="12.75" customHeight="1" x14ac:dyDescent="0.2">
      <c r="L509" s="3"/>
      <c r="M509" s="3"/>
      <c r="O509" s="3"/>
    </row>
    <row r="510" spans="12:15" ht="12.75" customHeight="1" x14ac:dyDescent="0.2">
      <c r="L510" s="3"/>
      <c r="M510" s="3"/>
      <c r="O510" s="3"/>
    </row>
    <row r="511" spans="12:15" ht="12.75" customHeight="1" x14ac:dyDescent="0.2">
      <c r="L511" s="3"/>
      <c r="M511" s="3"/>
      <c r="O511" s="3"/>
    </row>
    <row r="512" spans="12:15" ht="12.75" customHeight="1" x14ac:dyDescent="0.2">
      <c r="L512" s="3"/>
      <c r="M512" s="3"/>
      <c r="O512" s="3"/>
    </row>
    <row r="513" spans="12:15" ht="12.75" customHeight="1" x14ac:dyDescent="0.2">
      <c r="L513" s="3"/>
      <c r="M513" s="3"/>
      <c r="O513" s="3"/>
    </row>
    <row r="514" spans="12:15" ht="12.75" customHeight="1" x14ac:dyDescent="0.2">
      <c r="L514" s="3"/>
      <c r="M514" s="3"/>
      <c r="O514" s="3"/>
    </row>
    <row r="515" spans="12:15" ht="12.75" customHeight="1" x14ac:dyDescent="0.2">
      <c r="L515" s="3"/>
      <c r="M515" s="3"/>
      <c r="O515" s="3"/>
    </row>
    <row r="516" spans="12:15" ht="12.75" customHeight="1" x14ac:dyDescent="0.2">
      <c r="L516" s="3"/>
      <c r="M516" s="3"/>
      <c r="O516" s="3"/>
    </row>
    <row r="517" spans="12:15" ht="12.75" customHeight="1" x14ac:dyDescent="0.2">
      <c r="L517" s="3"/>
      <c r="M517" s="3"/>
      <c r="O517" s="3"/>
    </row>
    <row r="518" spans="12:15" ht="12.75" customHeight="1" x14ac:dyDescent="0.2">
      <c r="L518" s="3"/>
      <c r="M518" s="3"/>
      <c r="O518" s="3"/>
    </row>
    <row r="519" spans="12:15" ht="12.75" customHeight="1" x14ac:dyDescent="0.2">
      <c r="L519" s="3"/>
      <c r="M519" s="3"/>
      <c r="O519" s="3"/>
    </row>
    <row r="520" spans="12:15" ht="12.75" customHeight="1" x14ac:dyDescent="0.2">
      <c r="L520" s="3"/>
      <c r="M520" s="3"/>
      <c r="O520" s="3"/>
    </row>
    <row r="521" spans="12:15" ht="12.75" customHeight="1" x14ac:dyDescent="0.2">
      <c r="L521" s="3"/>
      <c r="M521" s="3"/>
      <c r="O521" s="3"/>
    </row>
    <row r="522" spans="12:15" ht="12.75" customHeight="1" x14ac:dyDescent="0.2">
      <c r="L522" s="3"/>
      <c r="M522" s="3"/>
      <c r="O522" s="3"/>
    </row>
    <row r="523" spans="12:15" ht="12.75" customHeight="1" x14ac:dyDescent="0.2">
      <c r="L523" s="3"/>
      <c r="M523" s="3"/>
      <c r="O523" s="3"/>
    </row>
    <row r="524" spans="12:15" ht="12.75" customHeight="1" x14ac:dyDescent="0.2">
      <c r="L524" s="3"/>
      <c r="M524" s="3"/>
      <c r="O524" s="3"/>
    </row>
    <row r="525" spans="12:15" ht="12.75" customHeight="1" x14ac:dyDescent="0.2">
      <c r="L525" s="3"/>
      <c r="M525" s="3"/>
      <c r="O525" s="3"/>
    </row>
    <row r="526" spans="12:15" ht="12.75" customHeight="1" x14ac:dyDescent="0.2">
      <c r="L526" s="3"/>
      <c r="M526" s="3"/>
      <c r="O526" s="3"/>
    </row>
    <row r="527" spans="12:15" ht="12.75" customHeight="1" x14ac:dyDescent="0.2">
      <c r="L527" s="3"/>
      <c r="M527" s="3"/>
      <c r="O527" s="3"/>
    </row>
    <row r="528" spans="12:15" ht="12.75" customHeight="1" x14ac:dyDescent="0.2">
      <c r="L528" s="3"/>
      <c r="M528" s="3"/>
      <c r="O528" s="3"/>
    </row>
    <row r="529" spans="12:15" ht="12.75" customHeight="1" x14ac:dyDescent="0.2">
      <c r="L529" s="3"/>
      <c r="M529" s="3"/>
      <c r="O529" s="3"/>
    </row>
    <row r="530" spans="12:15" ht="12.75" customHeight="1" x14ac:dyDescent="0.2">
      <c r="L530" s="3"/>
      <c r="M530" s="3"/>
      <c r="O530" s="3"/>
    </row>
    <row r="531" spans="12:15" ht="12.75" customHeight="1" x14ac:dyDescent="0.2">
      <c r="L531" s="3"/>
      <c r="M531" s="3"/>
      <c r="O531" s="3"/>
    </row>
    <row r="532" spans="12:15" ht="12.75" customHeight="1" x14ac:dyDescent="0.2">
      <c r="L532" s="3"/>
      <c r="M532" s="3"/>
      <c r="O532" s="3"/>
    </row>
    <row r="533" spans="12:15" ht="12.75" customHeight="1" x14ac:dyDescent="0.2">
      <c r="L533" s="3"/>
      <c r="M533" s="3"/>
      <c r="O533" s="3"/>
    </row>
    <row r="534" spans="12:15" ht="12.75" customHeight="1" x14ac:dyDescent="0.2">
      <c r="L534" s="3"/>
      <c r="M534" s="3"/>
      <c r="O534" s="3"/>
    </row>
    <row r="535" spans="12:15" ht="12.75" customHeight="1" x14ac:dyDescent="0.2">
      <c r="L535" s="3"/>
      <c r="M535" s="3"/>
      <c r="O535" s="3"/>
    </row>
    <row r="536" spans="12:15" ht="12.75" customHeight="1" x14ac:dyDescent="0.2">
      <c r="L536" s="3"/>
      <c r="M536" s="3"/>
      <c r="O536" s="3"/>
    </row>
    <row r="537" spans="12:15" ht="12.75" customHeight="1" x14ac:dyDescent="0.2">
      <c r="L537" s="3"/>
      <c r="M537" s="3"/>
      <c r="O537" s="3"/>
    </row>
    <row r="538" spans="12:15" ht="12.75" customHeight="1" x14ac:dyDescent="0.2">
      <c r="L538" s="3"/>
      <c r="M538" s="3"/>
      <c r="O538" s="3"/>
    </row>
    <row r="539" spans="12:15" ht="12.75" customHeight="1" x14ac:dyDescent="0.2">
      <c r="L539" s="3"/>
      <c r="M539" s="3"/>
      <c r="O539" s="3"/>
    </row>
    <row r="540" spans="12:15" ht="12.75" customHeight="1" x14ac:dyDescent="0.2">
      <c r="L540" s="3"/>
      <c r="M540" s="3"/>
      <c r="O540" s="3"/>
    </row>
    <row r="541" spans="12:15" ht="12.75" customHeight="1" x14ac:dyDescent="0.2">
      <c r="L541" s="3"/>
      <c r="M541" s="3"/>
      <c r="O541" s="3"/>
    </row>
    <row r="542" spans="12:15" ht="12.75" customHeight="1" x14ac:dyDescent="0.2">
      <c r="L542" s="3"/>
      <c r="M542" s="3"/>
      <c r="O542" s="3"/>
    </row>
    <row r="543" spans="12:15" ht="12.75" customHeight="1" x14ac:dyDescent="0.2">
      <c r="L543" s="3"/>
      <c r="M543" s="3"/>
      <c r="O543" s="3"/>
    </row>
    <row r="544" spans="12:15" ht="12.75" customHeight="1" x14ac:dyDescent="0.2">
      <c r="L544" s="3"/>
      <c r="M544" s="3"/>
      <c r="O544" s="3"/>
    </row>
    <row r="545" spans="12:15" ht="12.75" customHeight="1" x14ac:dyDescent="0.2">
      <c r="L545" s="3"/>
      <c r="M545" s="3"/>
      <c r="O545" s="3"/>
    </row>
    <row r="546" spans="12:15" ht="12.75" customHeight="1" x14ac:dyDescent="0.2">
      <c r="L546" s="3"/>
      <c r="M546" s="3"/>
      <c r="O546" s="3"/>
    </row>
    <row r="547" spans="12:15" ht="12.75" customHeight="1" x14ac:dyDescent="0.2">
      <c r="L547" s="3"/>
      <c r="M547" s="3"/>
      <c r="O547" s="3"/>
    </row>
    <row r="548" spans="12:15" ht="12.75" customHeight="1" x14ac:dyDescent="0.2">
      <c r="L548" s="3"/>
      <c r="M548" s="3"/>
      <c r="O548" s="3"/>
    </row>
    <row r="549" spans="12:15" ht="12.75" customHeight="1" x14ac:dyDescent="0.2">
      <c r="L549" s="3"/>
      <c r="M549" s="3"/>
      <c r="O549" s="3"/>
    </row>
    <row r="550" spans="12:15" ht="12.75" customHeight="1" x14ac:dyDescent="0.2">
      <c r="L550" s="3"/>
      <c r="M550" s="3"/>
      <c r="O550" s="3"/>
    </row>
    <row r="551" spans="12:15" ht="12.75" customHeight="1" x14ac:dyDescent="0.2">
      <c r="L551" s="3"/>
      <c r="M551" s="3"/>
      <c r="O551" s="3"/>
    </row>
    <row r="552" spans="12:15" ht="12.75" customHeight="1" x14ac:dyDescent="0.2">
      <c r="L552" s="3"/>
      <c r="M552" s="3"/>
      <c r="O552" s="3"/>
    </row>
    <row r="553" spans="12:15" ht="12.75" customHeight="1" x14ac:dyDescent="0.2">
      <c r="L553" s="3"/>
      <c r="M553" s="3"/>
      <c r="O553" s="3"/>
    </row>
    <row r="554" spans="12:15" ht="12.75" customHeight="1" x14ac:dyDescent="0.2">
      <c r="L554" s="3"/>
      <c r="M554" s="3"/>
      <c r="O554" s="3"/>
    </row>
    <row r="555" spans="12:15" ht="12.75" customHeight="1" x14ac:dyDescent="0.2">
      <c r="L555" s="3"/>
      <c r="M555" s="3"/>
      <c r="O555" s="3"/>
    </row>
    <row r="556" spans="12:15" ht="12.75" customHeight="1" x14ac:dyDescent="0.2">
      <c r="L556" s="3"/>
      <c r="M556" s="3"/>
      <c r="O556" s="3"/>
    </row>
    <row r="557" spans="12:15" ht="12.75" customHeight="1" x14ac:dyDescent="0.2">
      <c r="L557" s="3"/>
      <c r="M557" s="3"/>
      <c r="O557" s="3"/>
    </row>
    <row r="558" spans="12:15" ht="12.75" customHeight="1" x14ac:dyDescent="0.2">
      <c r="L558" s="3"/>
      <c r="M558" s="3"/>
      <c r="O558" s="3"/>
    </row>
    <row r="559" spans="12:15" ht="12.75" customHeight="1" x14ac:dyDescent="0.2">
      <c r="L559" s="3"/>
      <c r="M559" s="3"/>
      <c r="O559" s="3"/>
    </row>
    <row r="560" spans="12:15" ht="12.75" customHeight="1" x14ac:dyDescent="0.2">
      <c r="L560" s="3"/>
      <c r="M560" s="3"/>
      <c r="O560" s="3"/>
    </row>
    <row r="561" spans="12:15" ht="12.75" customHeight="1" x14ac:dyDescent="0.2">
      <c r="L561" s="3"/>
      <c r="M561" s="3"/>
      <c r="O561" s="3"/>
    </row>
    <row r="562" spans="12:15" ht="12.75" customHeight="1" x14ac:dyDescent="0.2">
      <c r="L562" s="3"/>
      <c r="M562" s="3"/>
      <c r="O562" s="3"/>
    </row>
    <row r="563" spans="12:15" ht="12.75" customHeight="1" x14ac:dyDescent="0.2">
      <c r="L563" s="3"/>
      <c r="M563" s="3"/>
      <c r="O563" s="3"/>
    </row>
    <row r="564" spans="12:15" ht="12.75" customHeight="1" x14ac:dyDescent="0.2">
      <c r="L564" s="3"/>
      <c r="M564" s="3"/>
      <c r="O564" s="3"/>
    </row>
    <row r="565" spans="12:15" ht="12.75" customHeight="1" x14ac:dyDescent="0.2">
      <c r="L565" s="3"/>
      <c r="M565" s="3"/>
      <c r="O565" s="3"/>
    </row>
    <row r="566" spans="12:15" ht="12.75" customHeight="1" x14ac:dyDescent="0.2">
      <c r="L566" s="3"/>
      <c r="M566" s="3"/>
      <c r="O566" s="3"/>
    </row>
    <row r="567" spans="12:15" ht="12.75" customHeight="1" x14ac:dyDescent="0.2">
      <c r="L567" s="3"/>
      <c r="M567" s="3"/>
      <c r="O567" s="3"/>
    </row>
    <row r="568" spans="12:15" ht="12.75" customHeight="1" x14ac:dyDescent="0.2">
      <c r="L568" s="3"/>
      <c r="M568" s="3"/>
      <c r="O568" s="3"/>
    </row>
    <row r="569" spans="12:15" ht="12.75" customHeight="1" x14ac:dyDescent="0.2">
      <c r="L569" s="3"/>
      <c r="M569" s="3"/>
      <c r="O569" s="3"/>
    </row>
    <row r="570" spans="12:15" ht="12.75" customHeight="1" x14ac:dyDescent="0.2">
      <c r="L570" s="3"/>
      <c r="M570" s="3"/>
      <c r="O570" s="3"/>
    </row>
    <row r="571" spans="12:15" ht="12.75" customHeight="1" x14ac:dyDescent="0.2">
      <c r="L571" s="3"/>
      <c r="M571" s="3"/>
      <c r="O571" s="3"/>
    </row>
    <row r="572" spans="12:15" ht="12.75" customHeight="1" x14ac:dyDescent="0.2">
      <c r="L572" s="3"/>
      <c r="M572" s="3"/>
      <c r="O572" s="3"/>
    </row>
    <row r="573" spans="12:15" ht="12.75" customHeight="1" x14ac:dyDescent="0.2">
      <c r="L573" s="3"/>
      <c r="M573" s="3"/>
      <c r="O573" s="3"/>
    </row>
    <row r="574" spans="12:15" ht="12.75" customHeight="1" x14ac:dyDescent="0.2">
      <c r="L574" s="3"/>
      <c r="M574" s="3"/>
      <c r="O574" s="3"/>
    </row>
    <row r="575" spans="12:15" ht="12.75" customHeight="1" x14ac:dyDescent="0.2">
      <c r="L575" s="3"/>
      <c r="M575" s="3"/>
      <c r="O575" s="3"/>
    </row>
    <row r="576" spans="12:15" ht="12.75" customHeight="1" x14ac:dyDescent="0.2">
      <c r="L576" s="3"/>
      <c r="M576" s="3"/>
      <c r="O576" s="3"/>
    </row>
    <row r="577" spans="12:15" ht="12.75" customHeight="1" x14ac:dyDescent="0.2">
      <c r="L577" s="3"/>
      <c r="M577" s="3"/>
      <c r="O577" s="3"/>
    </row>
    <row r="578" spans="12:15" ht="12.75" customHeight="1" x14ac:dyDescent="0.2">
      <c r="L578" s="3"/>
      <c r="M578" s="3"/>
      <c r="O578" s="3"/>
    </row>
    <row r="579" spans="12:15" ht="12.75" customHeight="1" x14ac:dyDescent="0.2">
      <c r="L579" s="3"/>
      <c r="M579" s="3"/>
      <c r="O579" s="3"/>
    </row>
    <row r="580" spans="12:15" ht="12.75" customHeight="1" x14ac:dyDescent="0.2">
      <c r="L580" s="3"/>
      <c r="M580" s="3"/>
      <c r="O580" s="3"/>
    </row>
    <row r="581" spans="12:15" ht="12.75" customHeight="1" x14ac:dyDescent="0.2">
      <c r="L581" s="3"/>
      <c r="M581" s="3"/>
      <c r="O581" s="3"/>
    </row>
    <row r="582" spans="12:15" ht="12.75" customHeight="1" x14ac:dyDescent="0.2">
      <c r="L582" s="3"/>
      <c r="M582" s="3"/>
      <c r="O582" s="3"/>
    </row>
    <row r="583" spans="12:15" ht="12.75" customHeight="1" x14ac:dyDescent="0.2">
      <c r="L583" s="3"/>
      <c r="M583" s="3"/>
      <c r="O583" s="3"/>
    </row>
    <row r="584" spans="12:15" ht="12.75" customHeight="1" x14ac:dyDescent="0.2">
      <c r="L584" s="3"/>
      <c r="M584" s="3"/>
      <c r="O584" s="3"/>
    </row>
    <row r="585" spans="12:15" ht="12.75" customHeight="1" x14ac:dyDescent="0.2">
      <c r="L585" s="3"/>
      <c r="M585" s="3"/>
      <c r="O585" s="3"/>
    </row>
    <row r="586" spans="12:15" ht="12.75" customHeight="1" x14ac:dyDescent="0.2">
      <c r="L586" s="3"/>
      <c r="M586" s="3"/>
      <c r="O586" s="3"/>
    </row>
    <row r="587" spans="12:15" ht="12.75" customHeight="1" x14ac:dyDescent="0.2">
      <c r="L587" s="3"/>
      <c r="M587" s="3"/>
      <c r="O587" s="3"/>
    </row>
    <row r="588" spans="12:15" ht="12.75" customHeight="1" x14ac:dyDescent="0.2">
      <c r="L588" s="3"/>
      <c r="M588" s="3"/>
      <c r="O588" s="3"/>
    </row>
    <row r="589" spans="12:15" ht="12.75" customHeight="1" x14ac:dyDescent="0.2">
      <c r="L589" s="3"/>
      <c r="M589" s="3"/>
      <c r="O589" s="3"/>
    </row>
    <row r="590" spans="12:15" ht="12.75" customHeight="1" x14ac:dyDescent="0.2">
      <c r="L590" s="3"/>
      <c r="M590" s="3"/>
      <c r="O590" s="3"/>
    </row>
    <row r="591" spans="12:15" ht="12.75" customHeight="1" x14ac:dyDescent="0.2">
      <c r="L591" s="3"/>
      <c r="M591" s="3"/>
      <c r="O591" s="3"/>
    </row>
    <row r="592" spans="12:15" ht="12.75" customHeight="1" x14ac:dyDescent="0.2">
      <c r="L592" s="3"/>
      <c r="M592" s="3"/>
      <c r="O592" s="3"/>
    </row>
    <row r="593" spans="12:15" ht="12.75" customHeight="1" x14ac:dyDescent="0.2">
      <c r="L593" s="3"/>
      <c r="M593" s="3"/>
      <c r="O593" s="3"/>
    </row>
    <row r="594" spans="12:15" ht="12.75" customHeight="1" x14ac:dyDescent="0.2">
      <c r="L594" s="3"/>
      <c r="M594" s="3"/>
      <c r="O594" s="3"/>
    </row>
    <row r="595" spans="12:15" ht="12.75" customHeight="1" x14ac:dyDescent="0.2">
      <c r="L595" s="3"/>
      <c r="M595" s="3"/>
      <c r="O595" s="3"/>
    </row>
    <row r="596" spans="12:15" ht="12.75" customHeight="1" x14ac:dyDescent="0.2">
      <c r="L596" s="3"/>
      <c r="M596" s="3"/>
      <c r="O596" s="3"/>
    </row>
    <row r="597" spans="12:15" ht="12.75" customHeight="1" x14ac:dyDescent="0.2">
      <c r="L597" s="3"/>
      <c r="M597" s="3"/>
      <c r="O597" s="3"/>
    </row>
    <row r="598" spans="12:15" ht="12.75" customHeight="1" x14ac:dyDescent="0.2">
      <c r="L598" s="3"/>
      <c r="M598" s="3"/>
      <c r="O598" s="3"/>
    </row>
    <row r="599" spans="12:15" ht="12.75" customHeight="1" x14ac:dyDescent="0.2">
      <c r="L599" s="3"/>
      <c r="M599" s="3"/>
      <c r="O599" s="3"/>
    </row>
    <row r="600" spans="12:15" ht="12.75" customHeight="1" x14ac:dyDescent="0.2">
      <c r="L600" s="3"/>
      <c r="M600" s="3"/>
      <c r="O600" s="3"/>
    </row>
    <row r="601" spans="12:15" ht="12.75" customHeight="1" x14ac:dyDescent="0.2">
      <c r="L601" s="3"/>
      <c r="M601" s="3"/>
      <c r="O601" s="3"/>
    </row>
    <row r="602" spans="12:15" ht="12.75" customHeight="1" x14ac:dyDescent="0.2">
      <c r="L602" s="3"/>
      <c r="M602" s="3"/>
      <c r="O602" s="3"/>
    </row>
    <row r="603" spans="12:15" ht="12.75" customHeight="1" x14ac:dyDescent="0.2">
      <c r="L603" s="3"/>
      <c r="M603" s="3"/>
      <c r="O603" s="3"/>
    </row>
    <row r="604" spans="12:15" ht="12.75" customHeight="1" x14ac:dyDescent="0.2">
      <c r="L604" s="3"/>
      <c r="M604" s="3"/>
      <c r="O604" s="3"/>
    </row>
    <row r="605" spans="12:15" ht="12.75" customHeight="1" x14ac:dyDescent="0.2">
      <c r="L605" s="3"/>
      <c r="M605" s="3"/>
      <c r="O605" s="3"/>
    </row>
    <row r="606" spans="12:15" ht="12.75" customHeight="1" x14ac:dyDescent="0.2">
      <c r="L606" s="3"/>
      <c r="M606" s="3"/>
      <c r="O606" s="3"/>
    </row>
    <row r="607" spans="12:15" ht="12.75" customHeight="1" x14ac:dyDescent="0.2">
      <c r="L607" s="3"/>
      <c r="M607" s="3"/>
      <c r="O607" s="3"/>
    </row>
    <row r="608" spans="12:15" ht="12.75" customHeight="1" x14ac:dyDescent="0.2">
      <c r="L608" s="3"/>
      <c r="M608" s="3"/>
      <c r="O608" s="3"/>
    </row>
    <row r="609" spans="12:15" ht="12.75" customHeight="1" x14ac:dyDescent="0.2">
      <c r="L609" s="3"/>
      <c r="M609" s="3"/>
      <c r="O609" s="3"/>
    </row>
    <row r="610" spans="12:15" ht="12.75" customHeight="1" x14ac:dyDescent="0.2">
      <c r="L610" s="3"/>
      <c r="M610" s="3"/>
      <c r="O610" s="3"/>
    </row>
    <row r="611" spans="12:15" ht="12.75" customHeight="1" x14ac:dyDescent="0.2">
      <c r="L611" s="3"/>
      <c r="M611" s="3"/>
      <c r="O611" s="3"/>
    </row>
    <row r="612" spans="12:15" ht="12.75" customHeight="1" x14ac:dyDescent="0.2">
      <c r="L612" s="3"/>
      <c r="M612" s="3"/>
      <c r="O612" s="3"/>
    </row>
    <row r="613" spans="12:15" ht="12.75" customHeight="1" x14ac:dyDescent="0.2">
      <c r="L613" s="3"/>
      <c r="M613" s="3"/>
      <c r="O613" s="3"/>
    </row>
    <row r="614" spans="12:15" ht="12.75" customHeight="1" x14ac:dyDescent="0.2">
      <c r="L614" s="3"/>
      <c r="M614" s="3"/>
      <c r="O614" s="3"/>
    </row>
    <row r="615" spans="12:15" ht="12.75" customHeight="1" x14ac:dyDescent="0.2">
      <c r="L615" s="3"/>
      <c r="M615" s="3"/>
      <c r="O615" s="3"/>
    </row>
    <row r="616" spans="12:15" ht="12.75" customHeight="1" x14ac:dyDescent="0.2">
      <c r="L616" s="3"/>
      <c r="M616" s="3"/>
      <c r="O616" s="3"/>
    </row>
    <row r="617" spans="12:15" ht="12.75" customHeight="1" x14ac:dyDescent="0.2">
      <c r="L617" s="3"/>
      <c r="M617" s="3"/>
      <c r="O617" s="3"/>
    </row>
    <row r="618" spans="12:15" ht="12.75" customHeight="1" x14ac:dyDescent="0.2">
      <c r="L618" s="3"/>
      <c r="M618" s="3"/>
      <c r="O618" s="3"/>
    </row>
    <row r="619" spans="12:15" ht="12.75" customHeight="1" x14ac:dyDescent="0.2">
      <c r="L619" s="3"/>
      <c r="M619" s="3"/>
      <c r="O619" s="3"/>
    </row>
    <row r="620" spans="12:15" ht="12.75" customHeight="1" x14ac:dyDescent="0.2">
      <c r="L620" s="3"/>
      <c r="M620" s="3"/>
      <c r="O620" s="3"/>
    </row>
    <row r="621" spans="12:15" ht="12.75" customHeight="1" x14ac:dyDescent="0.2">
      <c r="L621" s="3"/>
      <c r="M621" s="3"/>
      <c r="O621" s="3"/>
    </row>
    <row r="622" spans="12:15" ht="12.75" customHeight="1" x14ac:dyDescent="0.2">
      <c r="L622" s="3"/>
      <c r="M622" s="3"/>
      <c r="O622" s="3"/>
    </row>
    <row r="623" spans="12:15" ht="12.75" customHeight="1" x14ac:dyDescent="0.2">
      <c r="L623" s="3"/>
      <c r="M623" s="3"/>
      <c r="O623" s="3"/>
    </row>
    <row r="624" spans="12:15" ht="12.75" customHeight="1" x14ac:dyDescent="0.2">
      <c r="L624" s="3"/>
      <c r="M624" s="3"/>
      <c r="O624" s="3"/>
    </row>
    <row r="625" spans="12:15" ht="12.75" customHeight="1" x14ac:dyDescent="0.2">
      <c r="L625" s="3"/>
      <c r="M625" s="3"/>
      <c r="O625" s="3"/>
    </row>
    <row r="626" spans="12:15" ht="12.75" customHeight="1" x14ac:dyDescent="0.2">
      <c r="L626" s="3"/>
      <c r="M626" s="3"/>
      <c r="O626" s="3"/>
    </row>
    <row r="627" spans="12:15" ht="12.75" customHeight="1" x14ac:dyDescent="0.2">
      <c r="L627" s="3"/>
      <c r="M627" s="3"/>
      <c r="O627" s="3"/>
    </row>
    <row r="628" spans="12:15" ht="12.75" customHeight="1" x14ac:dyDescent="0.2">
      <c r="L628" s="3"/>
      <c r="M628" s="3"/>
      <c r="O628" s="3"/>
    </row>
    <row r="629" spans="12:15" ht="12.75" customHeight="1" x14ac:dyDescent="0.2">
      <c r="L629" s="3"/>
      <c r="M629" s="3"/>
      <c r="O629" s="3"/>
    </row>
    <row r="630" spans="12:15" ht="12.75" customHeight="1" x14ac:dyDescent="0.2">
      <c r="L630" s="3"/>
      <c r="M630" s="3"/>
      <c r="O630" s="3"/>
    </row>
    <row r="631" spans="12:15" ht="12.75" customHeight="1" x14ac:dyDescent="0.2">
      <c r="L631" s="3"/>
      <c r="M631" s="3"/>
      <c r="O631" s="3"/>
    </row>
    <row r="632" spans="12:15" ht="12.75" customHeight="1" x14ac:dyDescent="0.2">
      <c r="L632" s="3"/>
      <c r="M632" s="3"/>
      <c r="O632" s="3"/>
    </row>
    <row r="633" spans="12:15" ht="12.75" customHeight="1" x14ac:dyDescent="0.2">
      <c r="L633" s="3"/>
      <c r="M633" s="3"/>
      <c r="O633" s="3"/>
    </row>
    <row r="634" spans="12:15" ht="12.75" customHeight="1" x14ac:dyDescent="0.2">
      <c r="L634" s="3"/>
      <c r="M634" s="3"/>
      <c r="O634" s="3"/>
    </row>
    <row r="635" spans="12:15" ht="12.75" customHeight="1" x14ac:dyDescent="0.2">
      <c r="L635" s="3"/>
      <c r="M635" s="3"/>
      <c r="O635" s="3"/>
    </row>
    <row r="636" spans="12:15" ht="12.75" customHeight="1" x14ac:dyDescent="0.2">
      <c r="L636" s="3"/>
      <c r="M636" s="3"/>
      <c r="O636" s="3"/>
    </row>
    <row r="637" spans="12:15" ht="12.75" customHeight="1" x14ac:dyDescent="0.2">
      <c r="L637" s="3"/>
      <c r="M637" s="3"/>
      <c r="O637" s="3"/>
    </row>
    <row r="638" spans="12:15" ht="12.75" customHeight="1" x14ac:dyDescent="0.2">
      <c r="L638" s="3"/>
      <c r="M638" s="3"/>
      <c r="O638" s="3"/>
    </row>
    <row r="639" spans="12:15" ht="12.75" customHeight="1" x14ac:dyDescent="0.2">
      <c r="L639" s="3"/>
      <c r="M639" s="3"/>
      <c r="O639" s="3"/>
    </row>
    <row r="640" spans="12:15" ht="12.75" customHeight="1" x14ac:dyDescent="0.2">
      <c r="L640" s="3"/>
      <c r="M640" s="3"/>
      <c r="O640" s="3"/>
    </row>
    <row r="641" spans="12:15" ht="12.75" customHeight="1" x14ac:dyDescent="0.2">
      <c r="L641" s="3"/>
      <c r="M641" s="3"/>
      <c r="O641" s="3"/>
    </row>
    <row r="642" spans="12:15" ht="12.75" customHeight="1" x14ac:dyDescent="0.2">
      <c r="L642" s="3"/>
      <c r="M642" s="3"/>
      <c r="O642" s="3"/>
    </row>
    <row r="643" spans="12:15" ht="12.75" customHeight="1" x14ac:dyDescent="0.2">
      <c r="L643" s="3"/>
      <c r="M643" s="3"/>
      <c r="O643" s="3"/>
    </row>
    <row r="644" spans="12:15" ht="12.75" customHeight="1" x14ac:dyDescent="0.2">
      <c r="L644" s="3"/>
      <c r="M644" s="3"/>
      <c r="O644" s="3"/>
    </row>
    <row r="645" spans="12:15" ht="12.75" customHeight="1" x14ac:dyDescent="0.2">
      <c r="L645" s="3"/>
      <c r="M645" s="3"/>
      <c r="O645" s="3"/>
    </row>
    <row r="646" spans="12:15" ht="12.75" customHeight="1" x14ac:dyDescent="0.2">
      <c r="L646" s="3"/>
      <c r="M646" s="3"/>
      <c r="O646" s="3"/>
    </row>
    <row r="647" spans="12:15" ht="12.75" customHeight="1" x14ac:dyDescent="0.2">
      <c r="L647" s="3"/>
      <c r="M647" s="3"/>
      <c r="O647" s="3"/>
    </row>
    <row r="648" spans="12:15" ht="12.75" customHeight="1" x14ac:dyDescent="0.2">
      <c r="L648" s="3"/>
      <c r="M648" s="3"/>
      <c r="O648" s="3"/>
    </row>
    <row r="649" spans="12:15" ht="12.75" customHeight="1" x14ac:dyDescent="0.2">
      <c r="L649" s="3"/>
      <c r="M649" s="3"/>
      <c r="O649" s="3"/>
    </row>
    <row r="650" spans="12:15" ht="12.75" customHeight="1" x14ac:dyDescent="0.2">
      <c r="L650" s="3"/>
      <c r="M650" s="3"/>
      <c r="O650" s="3"/>
    </row>
    <row r="651" spans="12:15" ht="12.75" customHeight="1" x14ac:dyDescent="0.2">
      <c r="L651" s="3"/>
      <c r="M651" s="3"/>
      <c r="O651" s="3"/>
    </row>
    <row r="652" spans="12:15" ht="12.75" customHeight="1" x14ac:dyDescent="0.2">
      <c r="L652" s="3"/>
      <c r="M652" s="3"/>
      <c r="O652" s="3"/>
    </row>
    <row r="653" spans="12:15" ht="12.75" customHeight="1" x14ac:dyDescent="0.2">
      <c r="L653" s="3"/>
      <c r="M653" s="3"/>
      <c r="O653" s="3"/>
    </row>
    <row r="654" spans="12:15" ht="12.75" customHeight="1" x14ac:dyDescent="0.2">
      <c r="L654" s="3"/>
      <c r="M654" s="3"/>
      <c r="O654" s="3"/>
    </row>
    <row r="655" spans="12:15" ht="12.75" customHeight="1" x14ac:dyDescent="0.2">
      <c r="L655" s="3"/>
      <c r="M655" s="3"/>
      <c r="O655" s="3"/>
    </row>
    <row r="656" spans="12:15" ht="12.75" customHeight="1" x14ac:dyDescent="0.2">
      <c r="L656" s="3"/>
      <c r="M656" s="3"/>
      <c r="O656" s="3"/>
    </row>
    <row r="657" spans="12:15" ht="12.75" customHeight="1" x14ac:dyDescent="0.2">
      <c r="L657" s="3"/>
      <c r="M657" s="3"/>
      <c r="O657" s="3"/>
    </row>
    <row r="658" spans="12:15" ht="12.75" customHeight="1" x14ac:dyDescent="0.2">
      <c r="L658" s="3"/>
      <c r="M658" s="3"/>
      <c r="O658" s="3"/>
    </row>
    <row r="659" spans="12:15" ht="12.75" customHeight="1" x14ac:dyDescent="0.2">
      <c r="L659" s="3"/>
      <c r="M659" s="3"/>
      <c r="O659" s="3"/>
    </row>
    <row r="660" spans="12:15" ht="12.75" customHeight="1" x14ac:dyDescent="0.2">
      <c r="L660" s="3"/>
      <c r="M660" s="3"/>
      <c r="O660" s="3"/>
    </row>
    <row r="661" spans="12:15" ht="12.75" customHeight="1" x14ac:dyDescent="0.2">
      <c r="L661" s="3"/>
      <c r="M661" s="3"/>
      <c r="O661" s="3"/>
    </row>
    <row r="662" spans="12:15" ht="12.75" customHeight="1" x14ac:dyDescent="0.2">
      <c r="L662" s="3"/>
      <c r="M662" s="3"/>
      <c r="O662" s="3"/>
    </row>
    <row r="663" spans="12:15" ht="12.75" customHeight="1" x14ac:dyDescent="0.2">
      <c r="L663" s="3"/>
      <c r="M663" s="3"/>
      <c r="O663" s="3"/>
    </row>
    <row r="664" spans="12:15" ht="12.75" customHeight="1" x14ac:dyDescent="0.2">
      <c r="L664" s="3"/>
      <c r="M664" s="3"/>
      <c r="O664" s="3"/>
    </row>
    <row r="665" spans="12:15" ht="12.75" customHeight="1" x14ac:dyDescent="0.2">
      <c r="L665" s="3"/>
      <c r="M665" s="3"/>
      <c r="O665" s="3"/>
    </row>
    <row r="666" spans="12:15" ht="12.75" customHeight="1" x14ac:dyDescent="0.2">
      <c r="L666" s="3"/>
      <c r="M666" s="3"/>
      <c r="O666" s="3"/>
    </row>
    <row r="667" spans="12:15" ht="12.75" customHeight="1" x14ac:dyDescent="0.2">
      <c r="L667" s="3"/>
      <c r="M667" s="3"/>
      <c r="O667" s="3"/>
    </row>
    <row r="668" spans="12:15" ht="12.75" customHeight="1" x14ac:dyDescent="0.2">
      <c r="L668" s="3"/>
      <c r="M668" s="3"/>
      <c r="O668" s="3"/>
    </row>
    <row r="669" spans="12:15" ht="12.75" customHeight="1" x14ac:dyDescent="0.2">
      <c r="L669" s="3"/>
      <c r="M669" s="3"/>
      <c r="O669" s="3"/>
    </row>
    <row r="670" spans="12:15" ht="12.75" customHeight="1" x14ac:dyDescent="0.2">
      <c r="L670" s="3"/>
      <c r="M670" s="3"/>
      <c r="O670" s="3"/>
    </row>
    <row r="671" spans="12:15" ht="12.75" customHeight="1" x14ac:dyDescent="0.2">
      <c r="L671" s="3"/>
      <c r="M671" s="3"/>
      <c r="O671" s="3"/>
    </row>
    <row r="672" spans="12:15" ht="12.75" customHeight="1" x14ac:dyDescent="0.2">
      <c r="L672" s="3"/>
      <c r="M672" s="3"/>
      <c r="O672" s="3"/>
    </row>
    <row r="673" spans="12:15" ht="12.75" customHeight="1" x14ac:dyDescent="0.2">
      <c r="L673" s="3"/>
      <c r="M673" s="3"/>
      <c r="O673" s="3"/>
    </row>
    <row r="674" spans="12:15" ht="12.75" customHeight="1" x14ac:dyDescent="0.2">
      <c r="L674" s="3"/>
      <c r="M674" s="3"/>
      <c r="O674" s="3"/>
    </row>
    <row r="675" spans="12:15" ht="12.75" customHeight="1" x14ac:dyDescent="0.2">
      <c r="L675" s="3"/>
      <c r="M675" s="3"/>
      <c r="O675" s="3"/>
    </row>
    <row r="676" spans="12:15" ht="12.75" customHeight="1" x14ac:dyDescent="0.2">
      <c r="L676" s="3"/>
      <c r="M676" s="3"/>
      <c r="O676" s="3"/>
    </row>
    <row r="677" spans="12:15" ht="12.75" customHeight="1" x14ac:dyDescent="0.2">
      <c r="L677" s="3"/>
      <c r="M677" s="3"/>
      <c r="O677" s="3"/>
    </row>
    <row r="678" spans="12:15" ht="12.75" customHeight="1" x14ac:dyDescent="0.2">
      <c r="L678" s="3"/>
      <c r="M678" s="3"/>
      <c r="O678" s="3"/>
    </row>
    <row r="679" spans="12:15" ht="12.75" customHeight="1" x14ac:dyDescent="0.2">
      <c r="L679" s="3"/>
      <c r="M679" s="3"/>
      <c r="O679" s="3"/>
    </row>
    <row r="680" spans="12:15" ht="12.75" customHeight="1" x14ac:dyDescent="0.2">
      <c r="L680" s="3"/>
      <c r="M680" s="3"/>
      <c r="O680" s="3"/>
    </row>
    <row r="681" spans="12:15" ht="12.75" customHeight="1" x14ac:dyDescent="0.2">
      <c r="L681" s="3"/>
      <c r="M681" s="3"/>
      <c r="O681" s="3"/>
    </row>
    <row r="682" spans="12:15" ht="12.75" customHeight="1" x14ac:dyDescent="0.2">
      <c r="L682" s="3"/>
      <c r="M682" s="3"/>
      <c r="O682" s="3"/>
    </row>
    <row r="683" spans="12:15" ht="12.75" customHeight="1" x14ac:dyDescent="0.2">
      <c r="L683" s="3"/>
      <c r="M683" s="3"/>
      <c r="O683" s="3"/>
    </row>
    <row r="684" spans="12:15" ht="12.75" customHeight="1" x14ac:dyDescent="0.2">
      <c r="L684" s="3"/>
      <c r="M684" s="3"/>
      <c r="O684" s="3"/>
    </row>
    <row r="685" spans="12:15" ht="12.75" customHeight="1" x14ac:dyDescent="0.2">
      <c r="L685" s="3"/>
      <c r="M685" s="3"/>
      <c r="O685" s="3"/>
    </row>
    <row r="686" spans="12:15" ht="12.75" customHeight="1" x14ac:dyDescent="0.2">
      <c r="L686" s="3"/>
      <c r="M686" s="3"/>
      <c r="O686" s="3"/>
    </row>
    <row r="687" spans="12:15" ht="12.75" customHeight="1" x14ac:dyDescent="0.2">
      <c r="L687" s="3"/>
      <c r="M687" s="3"/>
      <c r="O687" s="3"/>
    </row>
    <row r="688" spans="12:15" ht="12.75" customHeight="1" x14ac:dyDescent="0.2">
      <c r="L688" s="3"/>
      <c r="M688" s="3"/>
      <c r="O688" s="3"/>
    </row>
    <row r="689" spans="12:15" ht="12.75" customHeight="1" x14ac:dyDescent="0.2">
      <c r="L689" s="3"/>
      <c r="M689" s="3"/>
      <c r="O689" s="3"/>
    </row>
    <row r="690" spans="12:15" ht="12.75" customHeight="1" x14ac:dyDescent="0.2">
      <c r="L690" s="3"/>
      <c r="M690" s="3"/>
      <c r="O690" s="3"/>
    </row>
    <row r="691" spans="12:15" ht="12.75" customHeight="1" x14ac:dyDescent="0.2">
      <c r="L691" s="3"/>
      <c r="M691" s="3"/>
      <c r="O691" s="3"/>
    </row>
    <row r="692" spans="12:15" ht="12.75" customHeight="1" x14ac:dyDescent="0.2">
      <c r="L692" s="3"/>
      <c r="M692" s="3"/>
      <c r="O692" s="3"/>
    </row>
    <row r="693" spans="12:15" ht="12.75" customHeight="1" x14ac:dyDescent="0.2">
      <c r="L693" s="3"/>
      <c r="M693" s="3"/>
      <c r="O693" s="3"/>
    </row>
    <row r="694" spans="12:15" ht="12.75" customHeight="1" x14ac:dyDescent="0.2">
      <c r="L694" s="3"/>
      <c r="M694" s="3"/>
      <c r="O694" s="3"/>
    </row>
    <row r="695" spans="12:15" ht="12.75" customHeight="1" x14ac:dyDescent="0.2">
      <c r="L695" s="3"/>
      <c r="M695" s="3"/>
      <c r="O695" s="3"/>
    </row>
    <row r="696" spans="12:15" ht="12.75" customHeight="1" x14ac:dyDescent="0.2">
      <c r="L696" s="3"/>
      <c r="M696" s="3"/>
      <c r="O696" s="3"/>
    </row>
    <row r="697" spans="12:15" ht="12.75" customHeight="1" x14ac:dyDescent="0.2">
      <c r="L697" s="3"/>
      <c r="M697" s="3"/>
      <c r="O697" s="3"/>
    </row>
    <row r="698" spans="12:15" ht="12.75" customHeight="1" x14ac:dyDescent="0.2">
      <c r="L698" s="3"/>
      <c r="M698" s="3"/>
      <c r="O698" s="3"/>
    </row>
    <row r="699" spans="12:15" ht="12.75" customHeight="1" x14ac:dyDescent="0.2">
      <c r="L699" s="3"/>
      <c r="M699" s="3"/>
      <c r="O699" s="3"/>
    </row>
    <row r="700" spans="12:15" ht="12.75" customHeight="1" x14ac:dyDescent="0.2">
      <c r="L700" s="3"/>
      <c r="M700" s="3"/>
      <c r="O700" s="3"/>
    </row>
    <row r="701" spans="12:15" ht="12.75" customHeight="1" x14ac:dyDescent="0.2">
      <c r="L701" s="3"/>
      <c r="M701" s="3"/>
      <c r="O701" s="3"/>
    </row>
    <row r="702" spans="12:15" ht="12.75" customHeight="1" x14ac:dyDescent="0.2">
      <c r="L702" s="3"/>
      <c r="M702" s="3"/>
      <c r="O702" s="3"/>
    </row>
    <row r="703" spans="12:15" ht="12.75" customHeight="1" x14ac:dyDescent="0.2">
      <c r="L703" s="3"/>
      <c r="M703" s="3"/>
      <c r="O703" s="3"/>
    </row>
    <row r="704" spans="12:15" ht="12.75" customHeight="1" x14ac:dyDescent="0.2">
      <c r="L704" s="3"/>
      <c r="M704" s="3"/>
      <c r="O704" s="3"/>
    </row>
    <row r="705" spans="12:15" ht="12.75" customHeight="1" x14ac:dyDescent="0.2">
      <c r="L705" s="3"/>
      <c r="M705" s="3"/>
      <c r="O705" s="3"/>
    </row>
    <row r="706" spans="12:15" ht="12.75" customHeight="1" x14ac:dyDescent="0.2">
      <c r="L706" s="3"/>
      <c r="M706" s="3"/>
      <c r="O706" s="3"/>
    </row>
    <row r="707" spans="12:15" ht="12.75" customHeight="1" x14ac:dyDescent="0.2">
      <c r="L707" s="3"/>
      <c r="M707" s="3"/>
      <c r="O707" s="3"/>
    </row>
    <row r="708" spans="12:15" ht="12.75" customHeight="1" x14ac:dyDescent="0.2">
      <c r="L708" s="3"/>
      <c r="M708" s="3"/>
      <c r="O708" s="3"/>
    </row>
    <row r="709" spans="12:15" ht="12.75" customHeight="1" x14ac:dyDescent="0.2">
      <c r="L709" s="3"/>
      <c r="M709" s="3"/>
      <c r="O709" s="3"/>
    </row>
    <row r="710" spans="12:15" ht="12.75" customHeight="1" x14ac:dyDescent="0.2">
      <c r="L710" s="3"/>
      <c r="M710" s="3"/>
      <c r="O710" s="3"/>
    </row>
    <row r="711" spans="12:15" ht="12.75" customHeight="1" x14ac:dyDescent="0.2">
      <c r="L711" s="3"/>
      <c r="M711" s="3"/>
      <c r="O711" s="3"/>
    </row>
    <row r="712" spans="12:15" ht="12.75" customHeight="1" x14ac:dyDescent="0.2">
      <c r="L712" s="3"/>
      <c r="M712" s="3"/>
      <c r="O712" s="3"/>
    </row>
    <row r="713" spans="12:15" ht="12.75" customHeight="1" x14ac:dyDescent="0.2">
      <c r="L713" s="3"/>
      <c r="M713" s="3"/>
      <c r="O713" s="3"/>
    </row>
    <row r="714" spans="12:15" ht="12.75" customHeight="1" x14ac:dyDescent="0.2">
      <c r="L714" s="3"/>
      <c r="M714" s="3"/>
      <c r="O714" s="3"/>
    </row>
    <row r="715" spans="12:15" ht="12.75" customHeight="1" x14ac:dyDescent="0.2">
      <c r="L715" s="3"/>
      <c r="M715" s="3"/>
      <c r="O715" s="3"/>
    </row>
    <row r="716" spans="12:15" ht="12.75" customHeight="1" x14ac:dyDescent="0.2">
      <c r="L716" s="3"/>
      <c r="M716" s="3"/>
      <c r="O716" s="3"/>
    </row>
    <row r="717" spans="12:15" ht="12.75" customHeight="1" x14ac:dyDescent="0.2">
      <c r="L717" s="3"/>
      <c r="M717" s="3"/>
      <c r="O717" s="3"/>
    </row>
    <row r="718" spans="12:15" ht="12.75" customHeight="1" x14ac:dyDescent="0.2">
      <c r="L718" s="3"/>
      <c r="M718" s="3"/>
      <c r="O718" s="3"/>
    </row>
    <row r="719" spans="12:15" ht="12.75" customHeight="1" x14ac:dyDescent="0.2">
      <c r="L719" s="3"/>
      <c r="M719" s="3"/>
      <c r="O719" s="3"/>
    </row>
    <row r="720" spans="12:15" ht="12.75" customHeight="1" x14ac:dyDescent="0.2">
      <c r="L720" s="3"/>
      <c r="M720" s="3"/>
      <c r="O720" s="3"/>
    </row>
    <row r="721" spans="12:15" ht="12.75" customHeight="1" x14ac:dyDescent="0.2">
      <c r="L721" s="3"/>
      <c r="M721" s="3"/>
      <c r="O721" s="3"/>
    </row>
    <row r="722" spans="12:15" ht="12.75" customHeight="1" x14ac:dyDescent="0.2">
      <c r="L722" s="3"/>
      <c r="M722" s="3"/>
      <c r="O722" s="3"/>
    </row>
    <row r="723" spans="12:15" ht="12.75" customHeight="1" x14ac:dyDescent="0.2">
      <c r="L723" s="3"/>
      <c r="M723" s="3"/>
      <c r="O723" s="3"/>
    </row>
    <row r="724" spans="12:15" ht="12.75" customHeight="1" x14ac:dyDescent="0.2">
      <c r="L724" s="3"/>
      <c r="M724" s="3"/>
      <c r="O724" s="3"/>
    </row>
    <row r="725" spans="12:15" ht="12.75" customHeight="1" x14ac:dyDescent="0.2">
      <c r="L725" s="3"/>
      <c r="M725" s="3"/>
      <c r="O725" s="3"/>
    </row>
    <row r="726" spans="12:15" ht="12.75" customHeight="1" x14ac:dyDescent="0.2">
      <c r="L726" s="3"/>
      <c r="M726" s="3"/>
      <c r="O726" s="3"/>
    </row>
    <row r="727" spans="12:15" ht="12.75" customHeight="1" x14ac:dyDescent="0.2">
      <c r="L727" s="3"/>
      <c r="M727" s="3"/>
      <c r="O727" s="3"/>
    </row>
    <row r="728" spans="12:15" ht="12.75" customHeight="1" x14ac:dyDescent="0.2">
      <c r="L728" s="3"/>
      <c r="M728" s="3"/>
      <c r="O728" s="3"/>
    </row>
    <row r="729" spans="12:15" ht="12.75" customHeight="1" x14ac:dyDescent="0.2">
      <c r="L729" s="3"/>
      <c r="M729" s="3"/>
      <c r="O729" s="3"/>
    </row>
    <row r="730" spans="12:15" ht="12.75" customHeight="1" x14ac:dyDescent="0.2">
      <c r="L730" s="3"/>
      <c r="M730" s="3"/>
      <c r="O730" s="3"/>
    </row>
    <row r="731" spans="12:15" ht="12.75" customHeight="1" x14ac:dyDescent="0.2">
      <c r="L731" s="3"/>
      <c r="M731" s="3"/>
      <c r="O731" s="3"/>
    </row>
    <row r="732" spans="12:15" ht="12.75" customHeight="1" x14ac:dyDescent="0.2">
      <c r="L732" s="3"/>
      <c r="M732" s="3"/>
      <c r="O732" s="3"/>
    </row>
    <row r="733" spans="12:15" ht="12.75" customHeight="1" x14ac:dyDescent="0.2">
      <c r="L733" s="3"/>
      <c r="M733" s="3"/>
      <c r="O733" s="3"/>
    </row>
    <row r="734" spans="12:15" ht="12.75" customHeight="1" x14ac:dyDescent="0.2">
      <c r="L734" s="3"/>
      <c r="M734" s="3"/>
      <c r="O734" s="3"/>
    </row>
    <row r="735" spans="12:15" ht="12.75" customHeight="1" x14ac:dyDescent="0.2">
      <c r="L735" s="3"/>
      <c r="M735" s="3"/>
      <c r="O735" s="3"/>
    </row>
    <row r="736" spans="12:15" ht="12.75" customHeight="1" x14ac:dyDescent="0.2">
      <c r="L736" s="3"/>
      <c r="M736" s="3"/>
      <c r="O736" s="3"/>
    </row>
    <row r="737" spans="12:15" ht="12.75" customHeight="1" x14ac:dyDescent="0.2">
      <c r="L737" s="3"/>
      <c r="M737" s="3"/>
      <c r="O737" s="3"/>
    </row>
    <row r="738" spans="12:15" ht="12.75" customHeight="1" x14ac:dyDescent="0.2">
      <c r="L738" s="3"/>
      <c r="M738" s="3"/>
      <c r="O738" s="3"/>
    </row>
    <row r="739" spans="12:15" ht="12.75" customHeight="1" x14ac:dyDescent="0.2">
      <c r="L739" s="3"/>
      <c r="M739" s="3"/>
      <c r="O739" s="3"/>
    </row>
    <row r="740" spans="12:15" ht="12.75" customHeight="1" x14ac:dyDescent="0.2">
      <c r="L740" s="3"/>
      <c r="M740" s="3"/>
      <c r="O740" s="3"/>
    </row>
    <row r="741" spans="12:15" ht="12.75" customHeight="1" x14ac:dyDescent="0.2">
      <c r="L741" s="3"/>
      <c r="M741" s="3"/>
      <c r="O741" s="3"/>
    </row>
    <row r="742" spans="12:15" ht="12.75" customHeight="1" x14ac:dyDescent="0.2">
      <c r="L742" s="3"/>
      <c r="M742" s="3"/>
      <c r="O742" s="3"/>
    </row>
    <row r="743" spans="12:15" ht="12.75" customHeight="1" x14ac:dyDescent="0.2">
      <c r="L743" s="3"/>
      <c r="M743" s="3"/>
      <c r="O743" s="3"/>
    </row>
    <row r="744" spans="12:15" ht="12.75" customHeight="1" x14ac:dyDescent="0.2">
      <c r="L744" s="3"/>
      <c r="M744" s="3"/>
      <c r="O744" s="3"/>
    </row>
    <row r="745" spans="12:15" ht="12.75" customHeight="1" x14ac:dyDescent="0.2">
      <c r="L745" s="3"/>
      <c r="M745" s="3"/>
      <c r="O745" s="3"/>
    </row>
    <row r="746" spans="12:15" ht="12.75" customHeight="1" x14ac:dyDescent="0.2">
      <c r="L746" s="3"/>
      <c r="M746" s="3"/>
      <c r="O746" s="3"/>
    </row>
    <row r="747" spans="12:15" ht="12.75" customHeight="1" x14ac:dyDescent="0.2">
      <c r="L747" s="3"/>
      <c r="M747" s="3"/>
      <c r="O747" s="3"/>
    </row>
    <row r="748" spans="12:15" ht="12.75" customHeight="1" x14ac:dyDescent="0.2">
      <c r="L748" s="3"/>
      <c r="M748" s="3"/>
      <c r="O748" s="3"/>
    </row>
    <row r="749" spans="12:15" ht="12.75" customHeight="1" x14ac:dyDescent="0.2">
      <c r="L749" s="3"/>
      <c r="M749" s="3"/>
      <c r="O749" s="3"/>
    </row>
    <row r="750" spans="12:15" ht="12.75" customHeight="1" x14ac:dyDescent="0.2">
      <c r="L750" s="3"/>
      <c r="M750" s="3"/>
      <c r="O750" s="3"/>
    </row>
    <row r="751" spans="12:15" ht="12.75" customHeight="1" x14ac:dyDescent="0.2">
      <c r="L751" s="3"/>
      <c r="M751" s="3"/>
      <c r="O751" s="3"/>
    </row>
    <row r="752" spans="12:15" ht="12.75" customHeight="1" x14ac:dyDescent="0.2">
      <c r="L752" s="3"/>
      <c r="M752" s="3"/>
      <c r="O752" s="3"/>
    </row>
    <row r="753" spans="12:15" ht="12.75" customHeight="1" x14ac:dyDescent="0.2">
      <c r="L753" s="3"/>
      <c r="M753" s="3"/>
      <c r="O753" s="3"/>
    </row>
    <row r="754" spans="12:15" ht="12.75" customHeight="1" x14ac:dyDescent="0.2">
      <c r="L754" s="3"/>
      <c r="M754" s="3"/>
      <c r="O754" s="3"/>
    </row>
    <row r="755" spans="12:15" ht="12.75" customHeight="1" x14ac:dyDescent="0.2">
      <c r="L755" s="3"/>
      <c r="M755" s="3"/>
      <c r="O755" s="3"/>
    </row>
    <row r="756" spans="12:15" ht="12.75" customHeight="1" x14ac:dyDescent="0.2">
      <c r="L756" s="3"/>
      <c r="M756" s="3"/>
      <c r="O756" s="3"/>
    </row>
    <row r="757" spans="12:15" ht="12.75" customHeight="1" x14ac:dyDescent="0.2">
      <c r="L757" s="3"/>
      <c r="M757" s="3"/>
      <c r="O757" s="3"/>
    </row>
    <row r="758" spans="12:15" ht="12.75" customHeight="1" x14ac:dyDescent="0.2">
      <c r="L758" s="3"/>
      <c r="M758" s="3"/>
      <c r="O758" s="3"/>
    </row>
    <row r="759" spans="12:15" ht="12.75" customHeight="1" x14ac:dyDescent="0.2">
      <c r="L759" s="3"/>
      <c r="M759" s="3"/>
      <c r="O759" s="3"/>
    </row>
    <row r="760" spans="12:15" ht="12.75" customHeight="1" x14ac:dyDescent="0.2">
      <c r="L760" s="3"/>
      <c r="M760" s="3"/>
      <c r="O760" s="3"/>
    </row>
    <row r="761" spans="12:15" ht="12.75" customHeight="1" x14ac:dyDescent="0.2">
      <c r="L761" s="3"/>
      <c r="M761" s="3"/>
      <c r="O761" s="3"/>
    </row>
    <row r="762" spans="12:15" ht="12.75" customHeight="1" x14ac:dyDescent="0.2">
      <c r="L762" s="3"/>
      <c r="M762" s="3"/>
      <c r="O762" s="3"/>
    </row>
    <row r="763" spans="12:15" ht="12.75" customHeight="1" x14ac:dyDescent="0.2">
      <c r="L763" s="3"/>
      <c r="M763" s="3"/>
      <c r="O763" s="3"/>
    </row>
    <row r="764" spans="12:15" ht="12.75" customHeight="1" x14ac:dyDescent="0.2">
      <c r="L764" s="3"/>
      <c r="M764" s="3"/>
      <c r="O764" s="3"/>
    </row>
    <row r="765" spans="12:15" ht="12.75" customHeight="1" x14ac:dyDescent="0.2">
      <c r="L765" s="3"/>
      <c r="M765" s="3"/>
      <c r="O765" s="3"/>
    </row>
    <row r="766" spans="12:15" ht="12.75" customHeight="1" x14ac:dyDescent="0.2">
      <c r="L766" s="3"/>
      <c r="M766" s="3"/>
      <c r="O766" s="3"/>
    </row>
    <row r="767" spans="12:15" ht="12.75" customHeight="1" x14ac:dyDescent="0.2">
      <c r="L767" s="3"/>
      <c r="M767" s="3"/>
      <c r="O767" s="3"/>
    </row>
    <row r="768" spans="12:15" ht="12.75" customHeight="1" x14ac:dyDescent="0.2">
      <c r="L768" s="3"/>
      <c r="M768" s="3"/>
      <c r="O768" s="3"/>
    </row>
    <row r="769" spans="12:15" ht="12.75" customHeight="1" x14ac:dyDescent="0.2">
      <c r="L769" s="3"/>
      <c r="M769" s="3"/>
      <c r="O769" s="3"/>
    </row>
    <row r="770" spans="12:15" ht="12.75" customHeight="1" x14ac:dyDescent="0.2">
      <c r="L770" s="3"/>
      <c r="M770" s="3"/>
      <c r="O770" s="3"/>
    </row>
    <row r="771" spans="12:15" ht="12.75" customHeight="1" x14ac:dyDescent="0.2">
      <c r="L771" s="3"/>
      <c r="M771" s="3"/>
      <c r="O771" s="3"/>
    </row>
    <row r="772" spans="12:15" ht="12.75" customHeight="1" x14ac:dyDescent="0.2">
      <c r="L772" s="3"/>
      <c r="M772" s="3"/>
      <c r="O772" s="3"/>
    </row>
    <row r="773" spans="12:15" ht="12.75" customHeight="1" x14ac:dyDescent="0.2">
      <c r="L773" s="3"/>
      <c r="M773" s="3"/>
      <c r="O773" s="3"/>
    </row>
    <row r="774" spans="12:15" ht="12.75" customHeight="1" x14ac:dyDescent="0.2">
      <c r="L774" s="3"/>
      <c r="M774" s="3"/>
      <c r="O774" s="3"/>
    </row>
    <row r="775" spans="12:15" ht="12.75" customHeight="1" x14ac:dyDescent="0.2">
      <c r="L775" s="3"/>
      <c r="M775" s="3"/>
      <c r="O775" s="3"/>
    </row>
    <row r="776" spans="12:15" ht="12.75" customHeight="1" x14ac:dyDescent="0.2">
      <c r="L776" s="3"/>
      <c r="M776" s="3"/>
      <c r="O776" s="3"/>
    </row>
    <row r="777" spans="12:15" ht="12.75" customHeight="1" x14ac:dyDescent="0.2">
      <c r="L777" s="3"/>
      <c r="M777" s="3"/>
      <c r="O777" s="3"/>
    </row>
    <row r="778" spans="12:15" ht="12.75" customHeight="1" x14ac:dyDescent="0.2">
      <c r="L778" s="3"/>
      <c r="M778" s="3"/>
      <c r="O778" s="3"/>
    </row>
    <row r="779" spans="12:15" ht="12.75" customHeight="1" x14ac:dyDescent="0.2">
      <c r="L779" s="3"/>
      <c r="M779" s="3"/>
      <c r="O779" s="3"/>
    </row>
    <row r="780" spans="12:15" ht="12.75" customHeight="1" x14ac:dyDescent="0.2">
      <c r="L780" s="3"/>
      <c r="M780" s="3"/>
      <c r="O780" s="3"/>
    </row>
    <row r="781" spans="12:15" ht="12.75" customHeight="1" x14ac:dyDescent="0.2">
      <c r="L781" s="3"/>
      <c r="M781" s="3"/>
      <c r="O781" s="3"/>
    </row>
    <row r="782" spans="12:15" ht="12.75" customHeight="1" x14ac:dyDescent="0.2">
      <c r="L782" s="3"/>
      <c r="M782" s="3"/>
      <c r="O782" s="3"/>
    </row>
    <row r="783" spans="12:15" ht="12.75" customHeight="1" x14ac:dyDescent="0.2">
      <c r="L783" s="3"/>
      <c r="M783" s="3"/>
      <c r="O783" s="3"/>
    </row>
    <row r="784" spans="12:15" ht="12.75" customHeight="1" x14ac:dyDescent="0.2">
      <c r="L784" s="3"/>
      <c r="M784" s="3"/>
      <c r="O784" s="3"/>
    </row>
    <row r="785" spans="12:15" ht="12.75" customHeight="1" x14ac:dyDescent="0.2">
      <c r="L785" s="3"/>
      <c r="M785" s="3"/>
      <c r="O785" s="3"/>
    </row>
    <row r="786" spans="12:15" ht="12.75" customHeight="1" x14ac:dyDescent="0.2">
      <c r="L786" s="3"/>
      <c r="M786" s="3"/>
      <c r="O786" s="3"/>
    </row>
    <row r="787" spans="12:15" ht="12.75" customHeight="1" x14ac:dyDescent="0.2">
      <c r="L787" s="3"/>
      <c r="M787" s="3"/>
      <c r="O787" s="3"/>
    </row>
    <row r="788" spans="12:15" ht="12.75" customHeight="1" x14ac:dyDescent="0.2">
      <c r="L788" s="3"/>
      <c r="M788" s="3"/>
      <c r="O788" s="3"/>
    </row>
    <row r="789" spans="12:15" ht="12.75" customHeight="1" x14ac:dyDescent="0.2">
      <c r="L789" s="3"/>
      <c r="M789" s="3"/>
      <c r="O789" s="3"/>
    </row>
    <row r="790" spans="12:15" ht="12.75" customHeight="1" x14ac:dyDescent="0.2">
      <c r="L790" s="3"/>
      <c r="M790" s="3"/>
      <c r="O790" s="3"/>
    </row>
    <row r="791" spans="12:15" ht="12.75" customHeight="1" x14ac:dyDescent="0.2">
      <c r="L791" s="3"/>
      <c r="M791" s="3"/>
      <c r="O791" s="3"/>
    </row>
    <row r="792" spans="12:15" ht="12.75" customHeight="1" x14ac:dyDescent="0.2">
      <c r="L792" s="3"/>
      <c r="M792" s="3"/>
      <c r="O792" s="3"/>
    </row>
    <row r="793" spans="12:15" ht="12.75" customHeight="1" x14ac:dyDescent="0.2">
      <c r="L793" s="3"/>
      <c r="M793" s="3"/>
      <c r="O793" s="3"/>
    </row>
    <row r="794" spans="12:15" ht="12.75" customHeight="1" x14ac:dyDescent="0.2">
      <c r="L794" s="3"/>
      <c r="M794" s="3"/>
      <c r="O794" s="3"/>
    </row>
    <row r="795" spans="12:15" ht="12.75" customHeight="1" x14ac:dyDescent="0.2">
      <c r="L795" s="3"/>
      <c r="M795" s="3"/>
      <c r="O795" s="3"/>
    </row>
    <row r="796" spans="12:15" ht="12.75" customHeight="1" x14ac:dyDescent="0.2">
      <c r="L796" s="3"/>
      <c r="M796" s="3"/>
      <c r="O796" s="3"/>
    </row>
    <row r="797" spans="12:15" ht="12.75" customHeight="1" x14ac:dyDescent="0.2">
      <c r="L797" s="3"/>
      <c r="M797" s="3"/>
      <c r="O797" s="3"/>
    </row>
    <row r="798" spans="12:15" ht="12.75" customHeight="1" x14ac:dyDescent="0.2">
      <c r="L798" s="3"/>
      <c r="M798" s="3"/>
      <c r="O798" s="3"/>
    </row>
    <row r="799" spans="12:15" ht="12.75" customHeight="1" x14ac:dyDescent="0.2">
      <c r="L799" s="3"/>
      <c r="M799" s="3"/>
      <c r="O799" s="3"/>
    </row>
    <row r="800" spans="12:15" ht="12.75" customHeight="1" x14ac:dyDescent="0.2">
      <c r="L800" s="3"/>
      <c r="M800" s="3"/>
      <c r="O800" s="3"/>
    </row>
    <row r="801" spans="12:15" ht="12.75" customHeight="1" x14ac:dyDescent="0.2">
      <c r="L801" s="3"/>
      <c r="M801" s="3"/>
      <c r="O801" s="3"/>
    </row>
    <row r="802" spans="12:15" ht="12.75" customHeight="1" x14ac:dyDescent="0.2">
      <c r="L802" s="3"/>
      <c r="M802" s="3"/>
      <c r="O802" s="3"/>
    </row>
    <row r="803" spans="12:15" ht="12.75" customHeight="1" x14ac:dyDescent="0.2">
      <c r="L803" s="3"/>
      <c r="M803" s="3"/>
      <c r="O803" s="3"/>
    </row>
    <row r="804" spans="12:15" ht="12.75" customHeight="1" x14ac:dyDescent="0.2">
      <c r="L804" s="3"/>
      <c r="M804" s="3"/>
      <c r="O804" s="3"/>
    </row>
    <row r="805" spans="12:15" ht="12.75" customHeight="1" x14ac:dyDescent="0.2">
      <c r="L805" s="3"/>
      <c r="M805" s="3"/>
      <c r="O805" s="3"/>
    </row>
    <row r="806" spans="12:15" ht="12.75" customHeight="1" x14ac:dyDescent="0.2">
      <c r="L806" s="3"/>
      <c r="M806" s="3"/>
      <c r="O806" s="3"/>
    </row>
    <row r="807" spans="12:15" ht="12.75" customHeight="1" x14ac:dyDescent="0.2">
      <c r="L807" s="3"/>
      <c r="M807" s="3"/>
      <c r="O807" s="3"/>
    </row>
    <row r="808" spans="12:15" ht="12.75" customHeight="1" x14ac:dyDescent="0.2">
      <c r="L808" s="3"/>
      <c r="M808" s="3"/>
      <c r="O808" s="3"/>
    </row>
    <row r="809" spans="12:15" ht="12.75" customHeight="1" x14ac:dyDescent="0.2">
      <c r="L809" s="3"/>
      <c r="M809" s="3"/>
      <c r="O809" s="3"/>
    </row>
    <row r="810" spans="12:15" ht="12.75" customHeight="1" x14ac:dyDescent="0.2">
      <c r="L810" s="3"/>
      <c r="M810" s="3"/>
      <c r="O810" s="3"/>
    </row>
    <row r="811" spans="12:15" ht="12.75" customHeight="1" x14ac:dyDescent="0.2">
      <c r="L811" s="3"/>
      <c r="M811" s="3"/>
      <c r="O811" s="3"/>
    </row>
    <row r="812" spans="12:15" ht="12.75" customHeight="1" x14ac:dyDescent="0.2">
      <c r="L812" s="3"/>
      <c r="M812" s="3"/>
      <c r="O812" s="3"/>
    </row>
    <row r="813" spans="12:15" ht="12.75" customHeight="1" x14ac:dyDescent="0.2">
      <c r="L813" s="3"/>
      <c r="M813" s="3"/>
      <c r="O813" s="3"/>
    </row>
    <row r="814" spans="12:15" ht="12.75" customHeight="1" x14ac:dyDescent="0.2">
      <c r="L814" s="3"/>
      <c r="M814" s="3"/>
      <c r="O814" s="3"/>
    </row>
    <row r="815" spans="12:15" ht="12.75" customHeight="1" x14ac:dyDescent="0.2">
      <c r="L815" s="3"/>
      <c r="M815" s="3"/>
      <c r="O815" s="3"/>
    </row>
    <row r="816" spans="12:15" ht="12.75" customHeight="1" x14ac:dyDescent="0.2">
      <c r="L816" s="3"/>
      <c r="M816" s="3"/>
      <c r="O816" s="3"/>
    </row>
    <row r="817" spans="12:15" ht="12.75" customHeight="1" x14ac:dyDescent="0.2">
      <c r="L817" s="3"/>
      <c r="M817" s="3"/>
      <c r="O817" s="3"/>
    </row>
    <row r="818" spans="12:15" ht="12.75" customHeight="1" x14ac:dyDescent="0.2">
      <c r="L818" s="3"/>
      <c r="M818" s="3"/>
      <c r="O818" s="3"/>
    </row>
    <row r="819" spans="12:15" ht="12.75" customHeight="1" x14ac:dyDescent="0.2">
      <c r="L819" s="3"/>
      <c r="M819" s="3"/>
      <c r="O819" s="3"/>
    </row>
    <row r="820" spans="12:15" ht="12.75" customHeight="1" x14ac:dyDescent="0.2">
      <c r="L820" s="3"/>
      <c r="M820" s="3"/>
      <c r="O820" s="3"/>
    </row>
    <row r="821" spans="12:15" ht="12.75" customHeight="1" x14ac:dyDescent="0.2">
      <c r="L821" s="3"/>
      <c r="M821" s="3"/>
      <c r="O821" s="3"/>
    </row>
    <row r="822" spans="12:15" ht="12.75" customHeight="1" x14ac:dyDescent="0.2">
      <c r="L822" s="3"/>
      <c r="M822" s="3"/>
      <c r="O822" s="3"/>
    </row>
    <row r="823" spans="12:15" ht="12.75" customHeight="1" x14ac:dyDescent="0.2">
      <c r="L823" s="3"/>
      <c r="M823" s="3"/>
      <c r="O823" s="3"/>
    </row>
    <row r="824" spans="12:15" ht="12.75" customHeight="1" x14ac:dyDescent="0.2">
      <c r="L824" s="3"/>
      <c r="M824" s="3"/>
      <c r="O824" s="3"/>
    </row>
    <row r="825" spans="12:15" ht="12.75" customHeight="1" x14ac:dyDescent="0.2">
      <c r="L825" s="3"/>
      <c r="M825" s="3"/>
      <c r="O825" s="3"/>
    </row>
    <row r="826" spans="12:15" ht="12.75" customHeight="1" x14ac:dyDescent="0.2">
      <c r="L826" s="3"/>
      <c r="M826" s="3"/>
      <c r="O826" s="3"/>
    </row>
    <row r="827" spans="12:15" ht="12.75" customHeight="1" x14ac:dyDescent="0.2">
      <c r="L827" s="3"/>
      <c r="M827" s="3"/>
      <c r="O827" s="3"/>
    </row>
    <row r="828" spans="12:15" ht="12.75" customHeight="1" x14ac:dyDescent="0.2">
      <c r="L828" s="3"/>
      <c r="M828" s="3"/>
      <c r="O828" s="3"/>
    </row>
    <row r="829" spans="12:15" ht="12.75" customHeight="1" x14ac:dyDescent="0.2">
      <c r="L829" s="3"/>
      <c r="M829" s="3"/>
      <c r="O829" s="3"/>
    </row>
    <row r="830" spans="12:15" ht="12.75" customHeight="1" x14ac:dyDescent="0.2">
      <c r="L830" s="3"/>
      <c r="M830" s="3"/>
      <c r="O830" s="3"/>
    </row>
    <row r="831" spans="12:15" ht="12.75" customHeight="1" x14ac:dyDescent="0.2">
      <c r="L831" s="3"/>
      <c r="M831" s="3"/>
      <c r="O831" s="3"/>
    </row>
    <row r="832" spans="12:15" ht="12.75" customHeight="1" x14ac:dyDescent="0.2">
      <c r="L832" s="3"/>
      <c r="M832" s="3"/>
      <c r="O832" s="3"/>
    </row>
    <row r="833" spans="12:15" ht="12.75" customHeight="1" x14ac:dyDescent="0.2">
      <c r="L833" s="3"/>
      <c r="M833" s="3"/>
      <c r="O833" s="3"/>
    </row>
    <row r="834" spans="12:15" ht="12.75" customHeight="1" x14ac:dyDescent="0.2">
      <c r="L834" s="3"/>
      <c r="M834" s="3"/>
      <c r="O834" s="3"/>
    </row>
    <row r="835" spans="12:15" ht="12.75" customHeight="1" x14ac:dyDescent="0.2">
      <c r="L835" s="3"/>
      <c r="M835" s="3"/>
      <c r="O835" s="3"/>
    </row>
    <row r="836" spans="12:15" ht="12.75" customHeight="1" x14ac:dyDescent="0.2">
      <c r="L836" s="3"/>
      <c r="M836" s="3"/>
      <c r="O836" s="3"/>
    </row>
    <row r="837" spans="12:15" ht="12.75" customHeight="1" x14ac:dyDescent="0.2">
      <c r="L837" s="3"/>
      <c r="M837" s="3"/>
      <c r="O837" s="3"/>
    </row>
    <row r="838" spans="12:15" ht="12.75" customHeight="1" x14ac:dyDescent="0.2">
      <c r="L838" s="3"/>
      <c r="M838" s="3"/>
      <c r="O838" s="3"/>
    </row>
    <row r="839" spans="12:15" ht="12.75" customHeight="1" x14ac:dyDescent="0.2">
      <c r="L839" s="3"/>
      <c r="M839" s="3"/>
      <c r="O839" s="3"/>
    </row>
    <row r="840" spans="12:15" ht="12.75" customHeight="1" x14ac:dyDescent="0.2">
      <c r="L840" s="3"/>
      <c r="M840" s="3"/>
      <c r="O840" s="3"/>
    </row>
    <row r="841" spans="12:15" ht="12.75" customHeight="1" x14ac:dyDescent="0.2">
      <c r="L841" s="3"/>
      <c r="M841" s="3"/>
      <c r="O841" s="3"/>
    </row>
    <row r="842" spans="12:15" ht="12.75" customHeight="1" x14ac:dyDescent="0.2">
      <c r="L842" s="3"/>
      <c r="M842" s="3"/>
      <c r="O842" s="3"/>
    </row>
    <row r="843" spans="12:15" ht="12.75" customHeight="1" x14ac:dyDescent="0.2">
      <c r="L843" s="3"/>
      <c r="M843" s="3"/>
      <c r="O843" s="3"/>
    </row>
    <row r="844" spans="12:15" ht="12.75" customHeight="1" x14ac:dyDescent="0.2">
      <c r="L844" s="3"/>
      <c r="M844" s="3"/>
      <c r="O844" s="3"/>
    </row>
    <row r="845" spans="12:15" ht="12.75" customHeight="1" x14ac:dyDescent="0.2">
      <c r="L845" s="3"/>
      <c r="M845" s="3"/>
      <c r="O845" s="3"/>
    </row>
    <row r="846" spans="12:15" ht="12.75" customHeight="1" x14ac:dyDescent="0.2">
      <c r="L846" s="3"/>
      <c r="M846" s="3"/>
      <c r="O846" s="3"/>
    </row>
    <row r="847" spans="12:15" ht="12.75" customHeight="1" x14ac:dyDescent="0.2">
      <c r="L847" s="3"/>
      <c r="M847" s="3"/>
      <c r="O847" s="3"/>
    </row>
    <row r="848" spans="12:15" ht="12.75" customHeight="1" x14ac:dyDescent="0.2">
      <c r="L848" s="3"/>
      <c r="M848" s="3"/>
      <c r="O848" s="3"/>
    </row>
    <row r="849" spans="12:15" ht="12.75" customHeight="1" x14ac:dyDescent="0.2">
      <c r="L849" s="3"/>
      <c r="M849" s="3"/>
      <c r="O849" s="3"/>
    </row>
    <row r="850" spans="12:15" ht="12.75" customHeight="1" x14ac:dyDescent="0.2">
      <c r="L850" s="3"/>
      <c r="M850" s="3"/>
      <c r="O850" s="3"/>
    </row>
    <row r="851" spans="12:15" ht="12.75" customHeight="1" x14ac:dyDescent="0.2">
      <c r="L851" s="3"/>
      <c r="M851" s="3"/>
      <c r="O851" s="3"/>
    </row>
    <row r="852" spans="12:15" ht="12.75" customHeight="1" x14ac:dyDescent="0.2">
      <c r="L852" s="3"/>
      <c r="M852" s="3"/>
      <c r="O852" s="3"/>
    </row>
    <row r="853" spans="12:15" ht="12.75" customHeight="1" x14ac:dyDescent="0.2">
      <c r="L853" s="3"/>
      <c r="M853" s="3"/>
      <c r="O853" s="3"/>
    </row>
    <row r="854" spans="12:15" ht="12.75" customHeight="1" x14ac:dyDescent="0.2">
      <c r="L854" s="3"/>
      <c r="M854" s="3"/>
      <c r="O854" s="3"/>
    </row>
    <row r="855" spans="12:15" ht="12.75" customHeight="1" x14ac:dyDescent="0.2">
      <c r="L855" s="3"/>
      <c r="M855" s="3"/>
      <c r="O855" s="3"/>
    </row>
    <row r="856" spans="12:15" ht="12.75" customHeight="1" x14ac:dyDescent="0.2">
      <c r="L856" s="3"/>
      <c r="M856" s="3"/>
      <c r="O856" s="3"/>
    </row>
    <row r="857" spans="12:15" ht="12.75" customHeight="1" x14ac:dyDescent="0.2">
      <c r="L857" s="3"/>
      <c r="M857" s="3"/>
      <c r="O857" s="3"/>
    </row>
    <row r="858" spans="12:15" ht="12.75" customHeight="1" x14ac:dyDescent="0.2">
      <c r="L858" s="3"/>
      <c r="M858" s="3"/>
      <c r="O858" s="3"/>
    </row>
    <row r="859" spans="12:15" ht="12.75" customHeight="1" x14ac:dyDescent="0.2">
      <c r="L859" s="3"/>
      <c r="M859" s="3"/>
      <c r="O859" s="3"/>
    </row>
    <row r="860" spans="12:15" ht="12.75" customHeight="1" x14ac:dyDescent="0.2">
      <c r="L860" s="3"/>
      <c r="M860" s="3"/>
      <c r="O860" s="3"/>
    </row>
    <row r="861" spans="12:15" ht="12.75" customHeight="1" x14ac:dyDescent="0.2">
      <c r="L861" s="3"/>
      <c r="M861" s="3"/>
      <c r="O861" s="3"/>
    </row>
    <row r="862" spans="12:15" ht="12.75" customHeight="1" x14ac:dyDescent="0.2">
      <c r="L862" s="3"/>
      <c r="M862" s="3"/>
      <c r="O862" s="3"/>
    </row>
    <row r="863" spans="12:15" ht="12.75" customHeight="1" x14ac:dyDescent="0.2">
      <c r="L863" s="3"/>
      <c r="M863" s="3"/>
      <c r="O863" s="3"/>
    </row>
    <row r="864" spans="12:15" ht="12.75" customHeight="1" x14ac:dyDescent="0.2">
      <c r="L864" s="3"/>
      <c r="M864" s="3"/>
      <c r="O864" s="3"/>
    </row>
    <row r="865" spans="12:15" ht="12.75" customHeight="1" x14ac:dyDescent="0.2">
      <c r="L865" s="3"/>
      <c r="M865" s="3"/>
      <c r="O865" s="3"/>
    </row>
    <row r="866" spans="12:15" ht="12.75" customHeight="1" x14ac:dyDescent="0.2">
      <c r="L866" s="3"/>
      <c r="M866" s="3"/>
      <c r="O866" s="3"/>
    </row>
    <row r="867" spans="12:15" ht="12.75" customHeight="1" x14ac:dyDescent="0.2">
      <c r="L867" s="3"/>
      <c r="M867" s="3"/>
      <c r="O867" s="3"/>
    </row>
    <row r="868" spans="12:15" ht="12.75" customHeight="1" x14ac:dyDescent="0.2">
      <c r="L868" s="3"/>
      <c r="M868" s="3"/>
      <c r="O868" s="3"/>
    </row>
    <row r="869" spans="12:15" ht="12.75" customHeight="1" x14ac:dyDescent="0.2">
      <c r="L869" s="3"/>
      <c r="M869" s="3"/>
      <c r="O869" s="3"/>
    </row>
    <row r="870" spans="12:15" ht="12.75" customHeight="1" x14ac:dyDescent="0.2">
      <c r="L870" s="3"/>
      <c r="M870" s="3"/>
      <c r="O870" s="3"/>
    </row>
    <row r="871" spans="12:15" ht="12.75" customHeight="1" x14ac:dyDescent="0.2">
      <c r="L871" s="3"/>
      <c r="M871" s="3"/>
      <c r="O871" s="3"/>
    </row>
    <row r="872" spans="12:15" ht="12.75" customHeight="1" x14ac:dyDescent="0.2">
      <c r="L872" s="3"/>
      <c r="M872" s="3"/>
      <c r="O872" s="3"/>
    </row>
    <row r="873" spans="12:15" ht="12.75" customHeight="1" x14ac:dyDescent="0.2">
      <c r="L873" s="3"/>
      <c r="M873" s="3"/>
      <c r="O873" s="3"/>
    </row>
    <row r="874" spans="12:15" ht="12.75" customHeight="1" x14ac:dyDescent="0.2">
      <c r="L874" s="3"/>
      <c r="M874" s="3"/>
      <c r="O874" s="3"/>
    </row>
    <row r="875" spans="12:15" ht="12.75" customHeight="1" x14ac:dyDescent="0.2">
      <c r="L875" s="3"/>
      <c r="M875" s="3"/>
      <c r="O875" s="3"/>
    </row>
    <row r="876" spans="12:15" ht="12.75" customHeight="1" x14ac:dyDescent="0.2">
      <c r="L876" s="3"/>
      <c r="M876" s="3"/>
      <c r="O876" s="3"/>
    </row>
    <row r="877" spans="12:15" ht="12.75" customHeight="1" x14ac:dyDescent="0.2">
      <c r="L877" s="3"/>
      <c r="M877" s="3"/>
      <c r="O877" s="3"/>
    </row>
    <row r="878" spans="12:15" ht="12.75" customHeight="1" x14ac:dyDescent="0.2">
      <c r="L878" s="3"/>
      <c r="M878" s="3"/>
      <c r="O878" s="3"/>
    </row>
    <row r="879" spans="12:15" ht="12.75" customHeight="1" x14ac:dyDescent="0.2">
      <c r="L879" s="3"/>
      <c r="M879" s="3"/>
      <c r="O879" s="3"/>
    </row>
    <row r="880" spans="12:15" ht="12.75" customHeight="1" x14ac:dyDescent="0.2">
      <c r="L880" s="3"/>
      <c r="M880" s="3"/>
      <c r="O880" s="3"/>
    </row>
    <row r="881" spans="12:15" ht="12.75" customHeight="1" x14ac:dyDescent="0.2">
      <c r="L881" s="3"/>
      <c r="M881" s="3"/>
      <c r="O881" s="3"/>
    </row>
    <row r="882" spans="12:15" ht="12.75" customHeight="1" x14ac:dyDescent="0.2">
      <c r="L882" s="3"/>
      <c r="M882" s="3"/>
      <c r="O882" s="3"/>
    </row>
    <row r="883" spans="12:15" ht="12.75" customHeight="1" x14ac:dyDescent="0.2">
      <c r="L883" s="3"/>
      <c r="M883" s="3"/>
      <c r="O883" s="3"/>
    </row>
    <row r="884" spans="12:15" ht="12.75" customHeight="1" x14ac:dyDescent="0.2">
      <c r="L884" s="3"/>
      <c r="M884" s="3"/>
      <c r="O884" s="3"/>
    </row>
    <row r="885" spans="12:15" ht="12.75" customHeight="1" x14ac:dyDescent="0.2">
      <c r="L885" s="3"/>
      <c r="M885" s="3"/>
      <c r="O885" s="3"/>
    </row>
    <row r="886" spans="12:15" ht="12.75" customHeight="1" x14ac:dyDescent="0.2">
      <c r="L886" s="3"/>
      <c r="M886" s="3"/>
      <c r="O886" s="3"/>
    </row>
    <row r="887" spans="12:15" ht="12.75" customHeight="1" x14ac:dyDescent="0.2">
      <c r="L887" s="3"/>
      <c r="M887" s="3"/>
      <c r="O887" s="3"/>
    </row>
    <row r="888" spans="12:15" ht="12.75" customHeight="1" x14ac:dyDescent="0.2">
      <c r="L888" s="3"/>
      <c r="M888" s="3"/>
      <c r="O888" s="3"/>
    </row>
    <row r="889" spans="12:15" ht="12.75" customHeight="1" x14ac:dyDescent="0.2">
      <c r="L889" s="3"/>
      <c r="M889" s="3"/>
      <c r="O889" s="3"/>
    </row>
    <row r="890" spans="12:15" ht="12.75" customHeight="1" x14ac:dyDescent="0.2">
      <c r="L890" s="3"/>
      <c r="M890" s="3"/>
      <c r="O890" s="3"/>
    </row>
    <row r="891" spans="12:15" ht="12.75" customHeight="1" x14ac:dyDescent="0.2">
      <c r="L891" s="3"/>
      <c r="M891" s="3"/>
      <c r="O891" s="3"/>
    </row>
    <row r="892" spans="12:15" ht="12.75" customHeight="1" x14ac:dyDescent="0.2">
      <c r="L892" s="3"/>
      <c r="M892" s="3"/>
      <c r="O892" s="3"/>
    </row>
    <row r="893" spans="12:15" ht="12.75" customHeight="1" x14ac:dyDescent="0.2">
      <c r="L893" s="3"/>
      <c r="M893" s="3"/>
      <c r="O893" s="3"/>
    </row>
    <row r="894" spans="12:15" ht="12.75" customHeight="1" x14ac:dyDescent="0.2">
      <c r="L894" s="3"/>
      <c r="M894" s="3"/>
      <c r="O894" s="3"/>
    </row>
    <row r="895" spans="12:15" ht="12.75" customHeight="1" x14ac:dyDescent="0.2">
      <c r="L895" s="3"/>
      <c r="M895" s="3"/>
      <c r="O895" s="3"/>
    </row>
    <row r="896" spans="12:15" ht="12.75" customHeight="1" x14ac:dyDescent="0.2">
      <c r="L896" s="3"/>
      <c r="M896" s="3"/>
      <c r="O896" s="3"/>
    </row>
    <row r="897" spans="12:15" ht="12.75" customHeight="1" x14ac:dyDescent="0.2">
      <c r="L897" s="3"/>
      <c r="M897" s="3"/>
      <c r="O897" s="3"/>
    </row>
    <row r="898" spans="12:15" ht="12.75" customHeight="1" x14ac:dyDescent="0.2">
      <c r="L898" s="3"/>
      <c r="M898" s="3"/>
      <c r="O898" s="3"/>
    </row>
    <row r="899" spans="12:15" ht="12.75" customHeight="1" x14ac:dyDescent="0.2">
      <c r="L899" s="3"/>
      <c r="M899" s="3"/>
      <c r="O899" s="3"/>
    </row>
    <row r="900" spans="12:15" ht="12.75" customHeight="1" x14ac:dyDescent="0.2">
      <c r="L900" s="3"/>
      <c r="M900" s="3"/>
      <c r="O900" s="3"/>
    </row>
    <row r="901" spans="12:15" ht="12.75" customHeight="1" x14ac:dyDescent="0.2">
      <c r="L901" s="3"/>
      <c r="M901" s="3"/>
      <c r="O901" s="3"/>
    </row>
    <row r="902" spans="12:15" ht="12.75" customHeight="1" x14ac:dyDescent="0.2">
      <c r="L902" s="3"/>
      <c r="M902" s="3"/>
      <c r="O902" s="3"/>
    </row>
    <row r="903" spans="12:15" ht="12.75" customHeight="1" x14ac:dyDescent="0.2">
      <c r="L903" s="3"/>
      <c r="M903" s="3"/>
      <c r="O903" s="3"/>
    </row>
    <row r="904" spans="12:15" ht="12.75" customHeight="1" x14ac:dyDescent="0.2">
      <c r="L904" s="3"/>
      <c r="M904" s="3"/>
      <c r="O904" s="3"/>
    </row>
    <row r="905" spans="12:15" ht="12.75" customHeight="1" x14ac:dyDescent="0.2">
      <c r="L905" s="3"/>
      <c r="M905" s="3"/>
      <c r="O905" s="3"/>
    </row>
    <row r="906" spans="12:15" ht="12.75" customHeight="1" x14ac:dyDescent="0.2">
      <c r="L906" s="3"/>
      <c r="M906" s="3"/>
      <c r="O906" s="3"/>
    </row>
    <row r="907" spans="12:15" ht="12.75" customHeight="1" x14ac:dyDescent="0.2">
      <c r="L907" s="3"/>
      <c r="M907" s="3"/>
      <c r="O907" s="3"/>
    </row>
    <row r="908" spans="12:15" ht="12.75" customHeight="1" x14ac:dyDescent="0.2">
      <c r="L908" s="3"/>
      <c r="M908" s="3"/>
      <c r="O908" s="3"/>
    </row>
    <row r="909" spans="12:15" ht="12.75" customHeight="1" x14ac:dyDescent="0.2">
      <c r="L909" s="3"/>
      <c r="M909" s="3"/>
      <c r="O909" s="3"/>
    </row>
    <row r="910" spans="12:15" ht="12.75" customHeight="1" x14ac:dyDescent="0.2">
      <c r="L910" s="3"/>
      <c r="M910" s="3"/>
      <c r="O910" s="3"/>
    </row>
    <row r="911" spans="12:15" ht="12.75" customHeight="1" x14ac:dyDescent="0.2">
      <c r="L911" s="3"/>
      <c r="M911" s="3"/>
      <c r="O911" s="3"/>
    </row>
    <row r="912" spans="12:15" ht="12.75" customHeight="1" x14ac:dyDescent="0.2">
      <c r="L912" s="3"/>
      <c r="M912" s="3"/>
      <c r="O912" s="3"/>
    </row>
    <row r="913" spans="12:15" ht="12.75" customHeight="1" x14ac:dyDescent="0.2">
      <c r="L913" s="3"/>
      <c r="M913" s="3"/>
      <c r="O913" s="3"/>
    </row>
    <row r="914" spans="12:15" ht="12.75" customHeight="1" x14ac:dyDescent="0.2">
      <c r="L914" s="3"/>
      <c r="M914" s="3"/>
      <c r="O914" s="3"/>
    </row>
    <row r="915" spans="12:15" ht="12.75" customHeight="1" x14ac:dyDescent="0.2">
      <c r="L915" s="3"/>
      <c r="M915" s="3"/>
      <c r="O915" s="3"/>
    </row>
    <row r="916" spans="12:15" ht="12.75" customHeight="1" x14ac:dyDescent="0.2">
      <c r="L916" s="3"/>
      <c r="M916" s="3"/>
      <c r="O916" s="3"/>
    </row>
    <row r="917" spans="12:15" ht="12.75" customHeight="1" x14ac:dyDescent="0.2">
      <c r="L917" s="3"/>
      <c r="M917" s="3"/>
      <c r="O917" s="3"/>
    </row>
    <row r="918" spans="12:15" ht="12.75" customHeight="1" x14ac:dyDescent="0.2">
      <c r="L918" s="3"/>
      <c r="M918" s="3"/>
      <c r="O918" s="3"/>
    </row>
    <row r="919" spans="12:15" ht="12.75" customHeight="1" x14ac:dyDescent="0.2">
      <c r="L919" s="3"/>
      <c r="M919" s="3"/>
      <c r="O919" s="3"/>
    </row>
    <row r="920" spans="12:15" ht="12.75" customHeight="1" x14ac:dyDescent="0.2">
      <c r="L920" s="3"/>
      <c r="M920" s="3"/>
      <c r="O920" s="3"/>
    </row>
    <row r="921" spans="12:15" ht="12.75" customHeight="1" x14ac:dyDescent="0.2">
      <c r="L921" s="3"/>
      <c r="M921" s="3"/>
      <c r="O921" s="3"/>
    </row>
    <row r="922" spans="12:15" ht="12.75" customHeight="1" x14ac:dyDescent="0.2">
      <c r="L922" s="3"/>
      <c r="M922" s="3"/>
      <c r="O922" s="3"/>
    </row>
    <row r="923" spans="12:15" ht="12.75" customHeight="1" x14ac:dyDescent="0.2">
      <c r="L923" s="3"/>
      <c r="M923" s="3"/>
      <c r="O923" s="3"/>
    </row>
    <row r="924" spans="12:15" ht="12.75" customHeight="1" x14ac:dyDescent="0.2">
      <c r="L924" s="3"/>
      <c r="M924" s="3"/>
      <c r="O924" s="3"/>
    </row>
    <row r="925" spans="12:15" ht="12.75" customHeight="1" x14ac:dyDescent="0.2">
      <c r="L925" s="3"/>
      <c r="M925" s="3"/>
      <c r="O925" s="3"/>
    </row>
    <row r="926" spans="12:15" ht="12.75" customHeight="1" x14ac:dyDescent="0.2">
      <c r="L926" s="3"/>
      <c r="M926" s="3"/>
      <c r="O926" s="3"/>
    </row>
    <row r="927" spans="12:15" ht="12.75" customHeight="1" x14ac:dyDescent="0.2">
      <c r="L927" s="3"/>
      <c r="M927" s="3"/>
      <c r="O927" s="3"/>
    </row>
    <row r="928" spans="12:15" ht="12.75" customHeight="1" x14ac:dyDescent="0.2">
      <c r="L928" s="3"/>
      <c r="M928" s="3"/>
      <c r="O928" s="3"/>
    </row>
    <row r="929" spans="12:15" ht="12.75" customHeight="1" x14ac:dyDescent="0.2">
      <c r="L929" s="3"/>
      <c r="M929" s="3"/>
      <c r="O929" s="3"/>
    </row>
    <row r="930" spans="12:15" ht="12.75" customHeight="1" x14ac:dyDescent="0.2">
      <c r="L930" s="3"/>
      <c r="M930" s="3"/>
      <c r="O930" s="3"/>
    </row>
    <row r="931" spans="12:15" ht="12.75" customHeight="1" x14ac:dyDescent="0.2">
      <c r="L931" s="3"/>
      <c r="M931" s="3"/>
      <c r="O931" s="3"/>
    </row>
    <row r="932" spans="12:15" ht="12.75" customHeight="1" x14ac:dyDescent="0.2">
      <c r="L932" s="3"/>
      <c r="M932" s="3"/>
      <c r="O932" s="3"/>
    </row>
    <row r="933" spans="12:15" ht="12.75" customHeight="1" x14ac:dyDescent="0.2">
      <c r="L933" s="3"/>
      <c r="M933" s="3"/>
      <c r="O933" s="3"/>
    </row>
    <row r="934" spans="12:15" ht="12.75" customHeight="1" x14ac:dyDescent="0.2">
      <c r="L934" s="3"/>
      <c r="M934" s="3"/>
      <c r="O934" s="3"/>
    </row>
    <row r="935" spans="12:15" ht="12.75" customHeight="1" x14ac:dyDescent="0.2">
      <c r="L935" s="3"/>
      <c r="M935" s="3"/>
      <c r="O935" s="3"/>
    </row>
    <row r="936" spans="12:15" ht="12.75" customHeight="1" x14ac:dyDescent="0.2">
      <c r="L936" s="3"/>
      <c r="M936" s="3"/>
      <c r="O936" s="3"/>
    </row>
    <row r="937" spans="12:15" ht="12.75" customHeight="1" x14ac:dyDescent="0.2">
      <c r="L937" s="3"/>
      <c r="M937" s="3"/>
      <c r="O937" s="3"/>
    </row>
    <row r="938" spans="12:15" ht="12.75" customHeight="1" x14ac:dyDescent="0.2">
      <c r="L938" s="3"/>
      <c r="M938" s="3"/>
      <c r="O938" s="3"/>
    </row>
    <row r="939" spans="12:15" ht="12.75" customHeight="1" x14ac:dyDescent="0.2">
      <c r="L939" s="3"/>
      <c r="M939" s="3"/>
      <c r="O939" s="3"/>
    </row>
    <row r="940" spans="12:15" ht="12.75" customHeight="1" x14ac:dyDescent="0.2">
      <c r="L940" s="3"/>
      <c r="M940" s="3"/>
      <c r="O940" s="3"/>
    </row>
    <row r="941" spans="12:15" ht="12.75" customHeight="1" x14ac:dyDescent="0.2">
      <c r="L941" s="3"/>
      <c r="M941" s="3"/>
      <c r="O941" s="3"/>
    </row>
    <row r="942" spans="12:15" ht="12.75" customHeight="1" x14ac:dyDescent="0.2">
      <c r="L942" s="3"/>
      <c r="M942" s="3"/>
      <c r="O942" s="3"/>
    </row>
    <row r="943" spans="12:15" ht="12.75" customHeight="1" x14ac:dyDescent="0.2">
      <c r="L943" s="3"/>
      <c r="M943" s="3"/>
      <c r="O943" s="3"/>
    </row>
    <row r="944" spans="12:15" ht="12.75" customHeight="1" x14ac:dyDescent="0.2">
      <c r="L944" s="3"/>
      <c r="M944" s="3"/>
      <c r="O944" s="3"/>
    </row>
    <row r="945" spans="12:15" ht="12.75" customHeight="1" x14ac:dyDescent="0.2">
      <c r="L945" s="3"/>
      <c r="M945" s="3"/>
      <c r="O945" s="3"/>
    </row>
    <row r="946" spans="12:15" ht="12.75" customHeight="1" x14ac:dyDescent="0.2">
      <c r="L946" s="3"/>
      <c r="M946" s="3"/>
      <c r="O946" s="3"/>
    </row>
    <row r="947" spans="12:15" ht="12.75" customHeight="1" x14ac:dyDescent="0.2">
      <c r="L947" s="3"/>
      <c r="M947" s="3"/>
      <c r="O947" s="3"/>
    </row>
    <row r="948" spans="12:15" ht="12.75" customHeight="1" x14ac:dyDescent="0.2">
      <c r="L948" s="3"/>
      <c r="M948" s="3"/>
      <c r="O948" s="3"/>
    </row>
    <row r="949" spans="12:15" ht="12.75" customHeight="1" x14ac:dyDescent="0.2">
      <c r="L949" s="3"/>
      <c r="M949" s="3"/>
      <c r="O949" s="3"/>
    </row>
    <row r="950" spans="12:15" ht="12.75" customHeight="1" x14ac:dyDescent="0.2">
      <c r="L950" s="3"/>
      <c r="M950" s="3"/>
      <c r="O950" s="3"/>
    </row>
    <row r="951" spans="12:15" ht="12.75" customHeight="1" x14ac:dyDescent="0.2">
      <c r="L951" s="3"/>
      <c r="M951" s="3"/>
      <c r="O951" s="3"/>
    </row>
    <row r="952" spans="12:15" ht="12.75" customHeight="1" x14ac:dyDescent="0.2">
      <c r="L952" s="3"/>
      <c r="M952" s="3"/>
      <c r="O952" s="3"/>
    </row>
    <row r="953" spans="12:15" ht="12.75" customHeight="1" x14ac:dyDescent="0.2">
      <c r="L953" s="3"/>
      <c r="M953" s="3"/>
      <c r="O953" s="3"/>
    </row>
    <row r="954" spans="12:15" ht="12.75" customHeight="1" x14ac:dyDescent="0.2">
      <c r="L954" s="3"/>
      <c r="M954" s="3"/>
      <c r="O954" s="3"/>
    </row>
    <row r="955" spans="12:15" ht="12.75" customHeight="1" x14ac:dyDescent="0.2">
      <c r="L955" s="3"/>
      <c r="M955" s="3"/>
      <c r="O955" s="3"/>
    </row>
    <row r="956" spans="12:15" ht="12.75" customHeight="1" x14ac:dyDescent="0.2">
      <c r="L956" s="3"/>
      <c r="M956" s="3"/>
      <c r="O956" s="3"/>
    </row>
    <row r="957" spans="12:15" ht="12.75" customHeight="1" x14ac:dyDescent="0.2">
      <c r="L957" s="3"/>
      <c r="M957" s="3"/>
      <c r="O957" s="3"/>
    </row>
    <row r="958" spans="12:15" ht="12.75" customHeight="1" x14ac:dyDescent="0.2">
      <c r="L958" s="3"/>
      <c r="M958" s="3"/>
      <c r="O958" s="3"/>
    </row>
    <row r="959" spans="12:15" ht="12.75" customHeight="1" x14ac:dyDescent="0.2">
      <c r="L959" s="3"/>
      <c r="M959" s="3"/>
      <c r="O959" s="3"/>
    </row>
    <row r="960" spans="12:15" ht="12.75" customHeight="1" x14ac:dyDescent="0.2">
      <c r="L960" s="3"/>
      <c r="M960" s="3"/>
      <c r="O960" s="3"/>
    </row>
    <row r="961" spans="12:15" ht="12.75" customHeight="1" x14ac:dyDescent="0.2">
      <c r="L961" s="3"/>
      <c r="M961" s="3"/>
      <c r="O961" s="3"/>
    </row>
    <row r="962" spans="12:15" ht="12.75" customHeight="1" x14ac:dyDescent="0.2">
      <c r="L962" s="3"/>
      <c r="M962" s="3"/>
      <c r="O962" s="3"/>
    </row>
    <row r="963" spans="12:15" ht="12.75" customHeight="1" x14ac:dyDescent="0.2">
      <c r="L963" s="3"/>
      <c r="M963" s="3"/>
      <c r="O963" s="3"/>
    </row>
    <row r="964" spans="12:15" ht="12.75" customHeight="1" x14ac:dyDescent="0.2">
      <c r="L964" s="3"/>
      <c r="M964" s="3"/>
      <c r="O964" s="3"/>
    </row>
    <row r="965" spans="12:15" ht="12.75" customHeight="1" x14ac:dyDescent="0.2">
      <c r="L965" s="3"/>
      <c r="M965" s="3"/>
      <c r="O965" s="3"/>
    </row>
    <row r="966" spans="12:15" ht="12.75" customHeight="1" x14ac:dyDescent="0.2">
      <c r="L966" s="3"/>
      <c r="M966" s="3"/>
      <c r="O966" s="3"/>
    </row>
    <row r="967" spans="12:15" ht="12.75" customHeight="1" x14ac:dyDescent="0.2">
      <c r="L967" s="3"/>
      <c r="M967" s="3"/>
      <c r="O967" s="3"/>
    </row>
    <row r="968" spans="12:15" ht="12.75" customHeight="1" x14ac:dyDescent="0.2">
      <c r="L968" s="3"/>
      <c r="M968" s="3"/>
      <c r="O968" s="3"/>
    </row>
    <row r="969" spans="12:15" ht="12.75" customHeight="1" x14ac:dyDescent="0.2">
      <c r="L969" s="3"/>
      <c r="M969" s="3"/>
      <c r="O969" s="3"/>
    </row>
    <row r="970" spans="12:15" ht="12.75" customHeight="1" x14ac:dyDescent="0.2">
      <c r="L970" s="3"/>
      <c r="M970" s="3"/>
      <c r="O970" s="3"/>
    </row>
    <row r="971" spans="12:15" ht="12.75" customHeight="1" x14ac:dyDescent="0.2">
      <c r="L971" s="3"/>
      <c r="M971" s="3"/>
      <c r="O971" s="3"/>
    </row>
    <row r="972" spans="12:15" ht="12.75" customHeight="1" x14ac:dyDescent="0.2">
      <c r="L972" s="3"/>
      <c r="M972" s="3"/>
      <c r="O972" s="3"/>
    </row>
    <row r="973" spans="12:15" ht="12.75" customHeight="1" x14ac:dyDescent="0.2">
      <c r="L973" s="3"/>
      <c r="M973" s="3"/>
      <c r="O973" s="3"/>
    </row>
    <row r="974" spans="12:15" ht="12.75" customHeight="1" x14ac:dyDescent="0.2">
      <c r="L974" s="3"/>
      <c r="M974" s="3"/>
      <c r="O974" s="3"/>
    </row>
    <row r="975" spans="12:15" ht="12.75" customHeight="1" x14ac:dyDescent="0.2">
      <c r="L975" s="3"/>
      <c r="M975" s="3"/>
      <c r="O975" s="3"/>
    </row>
    <row r="976" spans="12:15" ht="12.75" customHeight="1" x14ac:dyDescent="0.2">
      <c r="L976" s="3"/>
      <c r="M976" s="3"/>
      <c r="O976" s="3"/>
    </row>
    <row r="977" spans="12:15" ht="12.75" customHeight="1" x14ac:dyDescent="0.2">
      <c r="L977" s="3"/>
      <c r="M977" s="3"/>
      <c r="O977" s="3"/>
    </row>
    <row r="978" spans="12:15" ht="12.75" customHeight="1" x14ac:dyDescent="0.2">
      <c r="L978" s="3"/>
      <c r="M978" s="3"/>
      <c r="O978" s="3"/>
    </row>
    <row r="979" spans="12:15" ht="12.75" customHeight="1" x14ac:dyDescent="0.2">
      <c r="L979" s="3"/>
      <c r="M979" s="3"/>
      <c r="O979" s="3"/>
    </row>
    <row r="980" spans="12:15" ht="12.75" customHeight="1" x14ac:dyDescent="0.2">
      <c r="L980" s="3"/>
      <c r="M980" s="3"/>
      <c r="O980" s="3"/>
    </row>
    <row r="981" spans="12:15" ht="12.75" customHeight="1" x14ac:dyDescent="0.2">
      <c r="L981" s="3"/>
      <c r="M981" s="3"/>
      <c r="O981" s="3"/>
    </row>
    <row r="982" spans="12:15" ht="12.75" customHeight="1" x14ac:dyDescent="0.2">
      <c r="L982" s="3"/>
      <c r="M982" s="3"/>
      <c r="O982" s="3"/>
    </row>
    <row r="983" spans="12:15" ht="12.75" customHeight="1" x14ac:dyDescent="0.2">
      <c r="L983" s="3"/>
      <c r="M983" s="3"/>
      <c r="O983" s="3"/>
    </row>
    <row r="984" spans="12:15" ht="12.75" customHeight="1" x14ac:dyDescent="0.2">
      <c r="L984" s="3"/>
      <c r="M984" s="3"/>
      <c r="O984" s="3"/>
    </row>
    <row r="985" spans="12:15" ht="12.75" customHeight="1" x14ac:dyDescent="0.2">
      <c r="L985" s="3"/>
      <c r="M985" s="3"/>
      <c r="O985" s="3"/>
    </row>
    <row r="986" spans="12:15" ht="12.75" customHeight="1" x14ac:dyDescent="0.2">
      <c r="L986" s="3"/>
      <c r="M986" s="3"/>
      <c r="O986" s="3"/>
    </row>
    <row r="987" spans="12:15" ht="12.75" customHeight="1" x14ac:dyDescent="0.2">
      <c r="L987" s="3"/>
      <c r="M987" s="3"/>
      <c r="O987" s="3"/>
    </row>
    <row r="988" spans="12:15" ht="12.75" customHeight="1" x14ac:dyDescent="0.2">
      <c r="L988" s="3"/>
      <c r="M988" s="3"/>
      <c r="O988" s="3"/>
    </row>
    <row r="989" spans="12:15" ht="12.75" customHeight="1" x14ac:dyDescent="0.2">
      <c r="L989" s="3"/>
      <c r="M989" s="3"/>
      <c r="O989" s="3"/>
    </row>
    <row r="990" spans="12:15" ht="12.75" customHeight="1" x14ac:dyDescent="0.2">
      <c r="L990" s="3"/>
      <c r="M990" s="3"/>
      <c r="O990" s="3"/>
    </row>
    <row r="991" spans="12:15" ht="12.75" customHeight="1" x14ac:dyDescent="0.2">
      <c r="L991" s="3"/>
      <c r="M991" s="3"/>
      <c r="O991" s="3"/>
    </row>
    <row r="992" spans="12:15" ht="12.75" customHeight="1" x14ac:dyDescent="0.2">
      <c r="L992" s="3"/>
      <c r="M992" s="3"/>
      <c r="O992" s="3"/>
    </row>
    <row r="993" spans="12:15" ht="12.75" customHeight="1" x14ac:dyDescent="0.2">
      <c r="L993" s="3"/>
      <c r="M993" s="3"/>
      <c r="O993" s="3"/>
    </row>
  </sheetData>
  <mergeCells count="252">
    <mergeCell ref="B441:J441"/>
    <mergeCell ref="B463:J463"/>
    <mergeCell ref="B485:J485"/>
    <mergeCell ref="B242:J242"/>
    <mergeCell ref="B265:J265"/>
    <mergeCell ref="B287:J287"/>
    <mergeCell ref="B309:J309"/>
    <mergeCell ref="B331:J331"/>
    <mergeCell ref="B353:J353"/>
    <mergeCell ref="B375:J375"/>
    <mergeCell ref="B397:J397"/>
    <mergeCell ref="B419:J419"/>
    <mergeCell ref="B444:J444"/>
    <mergeCell ref="B35:J35"/>
    <mergeCell ref="B58:J58"/>
    <mergeCell ref="B81:J81"/>
    <mergeCell ref="B104:J104"/>
    <mergeCell ref="B127:J127"/>
    <mergeCell ref="B150:J150"/>
    <mergeCell ref="B173:J173"/>
    <mergeCell ref="B196:J196"/>
    <mergeCell ref="B219:J219"/>
    <mergeCell ref="N85:N86"/>
    <mergeCell ref="O85:O86"/>
    <mergeCell ref="P85:P86"/>
    <mergeCell ref="Q85:Q86"/>
    <mergeCell ref="R85:R86"/>
    <mergeCell ref="B84:J84"/>
    <mergeCell ref="A85:A86"/>
    <mergeCell ref="B85:J85"/>
    <mergeCell ref="K85:K86"/>
    <mergeCell ref="L85:L86"/>
    <mergeCell ref="M85:M86"/>
    <mergeCell ref="N108:N109"/>
    <mergeCell ref="O108:O109"/>
    <mergeCell ref="P108:P109"/>
    <mergeCell ref="Q108:Q109"/>
    <mergeCell ref="R108:R109"/>
    <mergeCell ref="B107:J107"/>
    <mergeCell ref="A108:A109"/>
    <mergeCell ref="B108:J108"/>
    <mergeCell ref="K108:K109"/>
    <mergeCell ref="L108:L109"/>
    <mergeCell ref="M108:M109"/>
    <mergeCell ref="N131:N132"/>
    <mergeCell ref="O131:O132"/>
    <mergeCell ref="P131:P132"/>
    <mergeCell ref="Q131:Q132"/>
    <mergeCell ref="R131:R132"/>
    <mergeCell ref="B130:J130"/>
    <mergeCell ref="A131:A132"/>
    <mergeCell ref="B131:J131"/>
    <mergeCell ref="K131:K132"/>
    <mergeCell ref="L131:L132"/>
    <mergeCell ref="M131:M132"/>
    <mergeCell ref="N154:N155"/>
    <mergeCell ref="O154:O155"/>
    <mergeCell ref="P154:P155"/>
    <mergeCell ref="Q154:Q155"/>
    <mergeCell ref="R154:R155"/>
    <mergeCell ref="B153:J153"/>
    <mergeCell ref="A154:A155"/>
    <mergeCell ref="B154:J154"/>
    <mergeCell ref="K154:K155"/>
    <mergeCell ref="L154:L155"/>
    <mergeCell ref="M154:M155"/>
    <mergeCell ref="N177:N178"/>
    <mergeCell ref="O177:O178"/>
    <mergeCell ref="P177:P178"/>
    <mergeCell ref="Q177:Q178"/>
    <mergeCell ref="R177:R178"/>
    <mergeCell ref="B176:J176"/>
    <mergeCell ref="A177:A178"/>
    <mergeCell ref="B177:J177"/>
    <mergeCell ref="K177:K178"/>
    <mergeCell ref="L177:L178"/>
    <mergeCell ref="M177:M178"/>
    <mergeCell ref="N200:N201"/>
    <mergeCell ref="O200:O201"/>
    <mergeCell ref="P200:P201"/>
    <mergeCell ref="Q200:Q201"/>
    <mergeCell ref="R200:R201"/>
    <mergeCell ref="B199:J199"/>
    <mergeCell ref="A200:A201"/>
    <mergeCell ref="B200:J200"/>
    <mergeCell ref="K200:K201"/>
    <mergeCell ref="L200:L201"/>
    <mergeCell ref="M200:M201"/>
    <mergeCell ref="N223:N224"/>
    <mergeCell ref="O223:O224"/>
    <mergeCell ref="P223:P224"/>
    <mergeCell ref="Q223:Q224"/>
    <mergeCell ref="R223:R224"/>
    <mergeCell ref="B222:J222"/>
    <mergeCell ref="A223:A224"/>
    <mergeCell ref="B223:J223"/>
    <mergeCell ref="K223:K224"/>
    <mergeCell ref="L223:L224"/>
    <mergeCell ref="M223:M224"/>
    <mergeCell ref="N401:N402"/>
    <mergeCell ref="O401:O402"/>
    <mergeCell ref="P401:P402"/>
    <mergeCell ref="Q401:Q402"/>
    <mergeCell ref="R401:R402"/>
    <mergeCell ref="B400:J400"/>
    <mergeCell ref="A401:A402"/>
    <mergeCell ref="B401:J401"/>
    <mergeCell ref="K401:K402"/>
    <mergeCell ref="L401:L402"/>
    <mergeCell ref="M401:M402"/>
    <mergeCell ref="O16:O17"/>
    <mergeCell ref="P16:P17"/>
    <mergeCell ref="Q16:Q17"/>
    <mergeCell ref="R16:R17"/>
    <mergeCell ref="B15:J15"/>
    <mergeCell ref="A16:A17"/>
    <mergeCell ref="B16:J16"/>
    <mergeCell ref="K16:K17"/>
    <mergeCell ref="L16:L17"/>
    <mergeCell ref="M16:M17"/>
    <mergeCell ref="N16:N17"/>
    <mergeCell ref="N39:N40"/>
    <mergeCell ref="O39:O40"/>
    <mergeCell ref="P39:P40"/>
    <mergeCell ref="Q39:Q40"/>
    <mergeCell ref="R39:R40"/>
    <mergeCell ref="B38:J38"/>
    <mergeCell ref="A39:A40"/>
    <mergeCell ref="B39:J39"/>
    <mergeCell ref="K39:K40"/>
    <mergeCell ref="L39:L40"/>
    <mergeCell ref="M39:M40"/>
    <mergeCell ref="N62:N63"/>
    <mergeCell ref="O62:O63"/>
    <mergeCell ref="P62:P63"/>
    <mergeCell ref="Q62:Q63"/>
    <mergeCell ref="R62:R63"/>
    <mergeCell ref="B61:J61"/>
    <mergeCell ref="A62:A63"/>
    <mergeCell ref="B62:J62"/>
    <mergeCell ref="K62:K63"/>
    <mergeCell ref="L62:L63"/>
    <mergeCell ref="M62:M63"/>
    <mergeCell ref="N423:N424"/>
    <mergeCell ref="O423:O424"/>
    <mergeCell ref="P423:P424"/>
    <mergeCell ref="Q423:Q424"/>
    <mergeCell ref="R423:R424"/>
    <mergeCell ref="B422:J422"/>
    <mergeCell ref="A423:A424"/>
    <mergeCell ref="B423:J423"/>
    <mergeCell ref="K423:K424"/>
    <mergeCell ref="L423:L424"/>
    <mergeCell ref="M423:M424"/>
    <mergeCell ref="N246:N247"/>
    <mergeCell ref="O246:O247"/>
    <mergeCell ref="P246:P247"/>
    <mergeCell ref="Q246:Q247"/>
    <mergeCell ref="R246:R247"/>
    <mergeCell ref="B245:J245"/>
    <mergeCell ref="A246:A247"/>
    <mergeCell ref="B246:J246"/>
    <mergeCell ref="K246:K247"/>
    <mergeCell ref="L246:L247"/>
    <mergeCell ref="M246:M247"/>
    <mergeCell ref="N269:N270"/>
    <mergeCell ref="O269:O270"/>
    <mergeCell ref="P269:P270"/>
    <mergeCell ref="Q269:Q270"/>
    <mergeCell ref="R269:R270"/>
    <mergeCell ref="B268:J268"/>
    <mergeCell ref="A269:A270"/>
    <mergeCell ref="B269:J269"/>
    <mergeCell ref="K269:K270"/>
    <mergeCell ref="L269:L270"/>
    <mergeCell ref="M269:M270"/>
    <mergeCell ref="N291:N292"/>
    <mergeCell ref="O291:O292"/>
    <mergeCell ref="P291:P292"/>
    <mergeCell ref="Q291:Q292"/>
    <mergeCell ref="R291:R292"/>
    <mergeCell ref="B290:J290"/>
    <mergeCell ref="A291:A292"/>
    <mergeCell ref="B291:J291"/>
    <mergeCell ref="K291:K292"/>
    <mergeCell ref="L291:L292"/>
    <mergeCell ref="M291:M292"/>
    <mergeCell ref="N313:N314"/>
    <mergeCell ref="O313:O314"/>
    <mergeCell ref="P313:P314"/>
    <mergeCell ref="Q313:Q314"/>
    <mergeCell ref="R313:R314"/>
    <mergeCell ref="B312:J312"/>
    <mergeCell ref="A313:A314"/>
    <mergeCell ref="B313:J313"/>
    <mergeCell ref="K313:K314"/>
    <mergeCell ref="L313:L314"/>
    <mergeCell ref="M313:M314"/>
    <mergeCell ref="N335:N336"/>
    <mergeCell ref="O335:O336"/>
    <mergeCell ref="P335:P336"/>
    <mergeCell ref="Q335:Q336"/>
    <mergeCell ref="R335:R336"/>
    <mergeCell ref="B334:J334"/>
    <mergeCell ref="A335:A336"/>
    <mergeCell ref="B335:J335"/>
    <mergeCell ref="K335:K336"/>
    <mergeCell ref="L335:L336"/>
    <mergeCell ref="M335:M336"/>
    <mergeCell ref="N357:N358"/>
    <mergeCell ref="O357:O358"/>
    <mergeCell ref="P357:P358"/>
    <mergeCell ref="Q357:Q358"/>
    <mergeCell ref="R357:R358"/>
    <mergeCell ref="B356:J356"/>
    <mergeCell ref="A357:A358"/>
    <mergeCell ref="B357:J357"/>
    <mergeCell ref="K357:K358"/>
    <mergeCell ref="L357:L358"/>
    <mergeCell ref="M357:M358"/>
    <mergeCell ref="N379:N380"/>
    <mergeCell ref="O379:O380"/>
    <mergeCell ref="P379:P380"/>
    <mergeCell ref="Q379:Q380"/>
    <mergeCell ref="R379:R380"/>
    <mergeCell ref="B378:J378"/>
    <mergeCell ref="A379:A380"/>
    <mergeCell ref="B379:J379"/>
    <mergeCell ref="K379:K380"/>
    <mergeCell ref="L379:L380"/>
    <mergeCell ref="M379:M380"/>
    <mergeCell ref="R445:R446"/>
    <mergeCell ref="B466:J466"/>
    <mergeCell ref="A467:A468"/>
    <mergeCell ref="B467:J467"/>
    <mergeCell ref="K467:K468"/>
    <mergeCell ref="L467:L468"/>
    <mergeCell ref="M467:M468"/>
    <mergeCell ref="N467:N468"/>
    <mergeCell ref="O467:O468"/>
    <mergeCell ref="P467:P468"/>
    <mergeCell ref="Q467:Q468"/>
    <mergeCell ref="R467:R468"/>
    <mergeCell ref="A445:A446"/>
    <mergeCell ref="B445:J445"/>
    <mergeCell ref="K445:K446"/>
    <mergeCell ref="L445:L446"/>
    <mergeCell ref="M445:M446"/>
    <mergeCell ref="N445:N446"/>
    <mergeCell ref="O445:O446"/>
    <mergeCell ref="P445:P446"/>
    <mergeCell ref="Q445:Q446"/>
  </mergeCells>
  <pageMargins left="0.7" right="0.7" top="0.75" bottom="0.75" header="0" footer="0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FF00"/>
  </sheetPr>
  <dimension ref="A1:X1012"/>
  <sheetViews>
    <sheetView topLeftCell="A343" zoomScaleNormal="100" workbookViewId="0">
      <selection activeCell="L366" sqref="L366"/>
    </sheetView>
  </sheetViews>
  <sheetFormatPr baseColWidth="10" defaultColWidth="12.5703125" defaultRowHeight="15" customHeight="1" x14ac:dyDescent="0.2"/>
  <cols>
    <col min="1" max="1" width="8.5703125" style="255" customWidth="1"/>
    <col min="2" max="10" width="7.140625" customWidth="1"/>
    <col min="11" max="11" width="15.7109375" style="187" customWidth="1"/>
    <col min="12" max="18" width="12.85546875" customWidth="1"/>
    <col min="19" max="26" width="10" customWidth="1"/>
  </cols>
  <sheetData>
    <row r="1" spans="1:18" s="286" customFormat="1" ht="15" customHeight="1" x14ac:dyDescent="0.2">
      <c r="K1" s="187"/>
    </row>
    <row r="2" spans="1:18" s="286" customFormat="1" ht="15" customHeight="1" x14ac:dyDescent="0.2">
      <c r="K2" s="187"/>
    </row>
    <row r="3" spans="1:18" s="286" customFormat="1" ht="15" customHeight="1" x14ac:dyDescent="0.2">
      <c r="K3" s="187"/>
    </row>
    <row r="4" spans="1:18" s="286" customFormat="1" ht="15" customHeight="1" x14ac:dyDescent="0.2">
      <c r="K4" s="187"/>
    </row>
    <row r="5" spans="1:18" s="286" customFormat="1" ht="15" customHeight="1" x14ac:dyDescent="0.2">
      <c r="K5" s="187"/>
    </row>
    <row r="6" spans="1:18" s="286" customFormat="1" ht="15" customHeight="1" x14ac:dyDescent="0.2">
      <c r="K6" s="187"/>
    </row>
    <row r="7" spans="1:18" s="286" customFormat="1" ht="15" customHeight="1" x14ac:dyDescent="0.2">
      <c r="K7" s="187"/>
    </row>
    <row r="8" spans="1:18" s="286" customFormat="1" ht="15" customHeight="1" x14ac:dyDescent="0.2">
      <c r="K8" s="187"/>
    </row>
    <row r="9" spans="1:18" s="286" customFormat="1" ht="15" customHeight="1" x14ac:dyDescent="0.2">
      <c r="K9" s="187"/>
    </row>
    <row r="10" spans="1:18" s="286" customFormat="1" ht="15" customHeight="1" x14ac:dyDescent="0.2">
      <c r="K10" s="187"/>
    </row>
    <row r="11" spans="1:18" s="286" customFormat="1" ht="15" customHeight="1" x14ac:dyDescent="0.2">
      <c r="K11" s="187"/>
    </row>
    <row r="12" spans="1:18" s="286" customFormat="1" ht="15" customHeight="1" x14ac:dyDescent="0.2">
      <c r="K12" s="187"/>
    </row>
    <row r="13" spans="1:18" s="286" customFormat="1" ht="15" customHeight="1" x14ac:dyDescent="0.2">
      <c r="K13" s="187"/>
    </row>
    <row r="14" spans="1:18" ht="12.75" customHeight="1" x14ac:dyDescent="0.2">
      <c r="L14" s="3"/>
      <c r="M14" s="3"/>
      <c r="O14" s="3"/>
    </row>
    <row r="15" spans="1:18" ht="26.25" x14ac:dyDescent="0.4">
      <c r="A15" s="231"/>
      <c r="B15" s="298" t="s">
        <v>99</v>
      </c>
      <c r="C15" s="299"/>
      <c r="D15" s="299"/>
      <c r="E15" s="299"/>
      <c r="F15" s="299"/>
      <c r="G15" s="299"/>
      <c r="H15" s="299"/>
      <c r="I15" s="299"/>
      <c r="J15" s="299"/>
      <c r="K15" s="256" t="s">
        <v>88</v>
      </c>
      <c r="L15" s="57"/>
      <c r="M15" s="57"/>
      <c r="N15" s="29"/>
      <c r="O15" s="3"/>
      <c r="P15" s="29"/>
      <c r="Q15" s="29"/>
      <c r="R15" s="29"/>
    </row>
    <row r="16" spans="1:18" ht="20.25" x14ac:dyDescent="0.2">
      <c r="A16" s="319" t="s">
        <v>10</v>
      </c>
      <c r="B16" s="301" t="s">
        <v>100</v>
      </c>
      <c r="C16" s="302"/>
      <c r="D16" s="302"/>
      <c r="E16" s="302"/>
      <c r="F16" s="302"/>
      <c r="G16" s="302"/>
      <c r="H16" s="302"/>
      <c r="I16" s="302"/>
      <c r="J16" s="303"/>
      <c r="K16" s="304" t="s">
        <v>11</v>
      </c>
      <c r="L16" s="296" t="s">
        <v>3</v>
      </c>
      <c r="M16" s="296" t="s">
        <v>4</v>
      </c>
      <c r="N16" s="306" t="s">
        <v>5</v>
      </c>
      <c r="O16" s="296" t="s">
        <v>6</v>
      </c>
      <c r="P16" s="294" t="s">
        <v>7</v>
      </c>
      <c r="Q16" s="294" t="s">
        <v>8</v>
      </c>
      <c r="R16" s="296" t="s">
        <v>101</v>
      </c>
    </row>
    <row r="17" spans="1:19" ht="15.75" x14ac:dyDescent="0.25">
      <c r="A17" s="320"/>
      <c r="B17" s="58" t="s">
        <v>102</v>
      </c>
      <c r="C17" s="58" t="s">
        <v>103</v>
      </c>
      <c r="D17" s="58" t="s">
        <v>104</v>
      </c>
      <c r="E17" s="58" t="s">
        <v>105</v>
      </c>
      <c r="F17" s="58" t="s">
        <v>106</v>
      </c>
      <c r="G17" s="58" t="s">
        <v>107</v>
      </c>
      <c r="H17" s="58" t="s">
        <v>108</v>
      </c>
      <c r="I17" s="58" t="s">
        <v>109</v>
      </c>
      <c r="J17" s="58" t="s">
        <v>110</v>
      </c>
      <c r="K17" s="305"/>
      <c r="L17" s="295"/>
      <c r="M17" s="295"/>
      <c r="N17" s="295"/>
      <c r="O17" s="295"/>
      <c r="P17" s="295"/>
      <c r="Q17" s="295"/>
      <c r="R17" s="295"/>
    </row>
    <row r="18" spans="1:19" ht="15.75" customHeight="1" x14ac:dyDescent="0.25">
      <c r="A18" s="58">
        <v>1302</v>
      </c>
      <c r="B18" s="154">
        <v>60</v>
      </c>
      <c r="C18" s="154"/>
      <c r="D18" s="154"/>
      <c r="E18" s="154"/>
      <c r="F18" s="154"/>
      <c r="G18" s="154"/>
      <c r="H18" s="154"/>
      <c r="I18" s="154"/>
      <c r="J18" s="154"/>
      <c r="K18" s="144"/>
      <c r="L18" s="234"/>
      <c r="M18" s="235"/>
      <c r="N18" s="236"/>
      <c r="O18" s="243"/>
      <c r="P18" s="63">
        <f>B18</f>
        <v>60</v>
      </c>
      <c r="Q18" s="244"/>
      <c r="R18" s="243"/>
    </row>
    <row r="19" spans="1:19" ht="15.75" customHeight="1" x14ac:dyDescent="0.25">
      <c r="A19" s="58">
        <v>1401</v>
      </c>
      <c r="B19" s="154"/>
      <c r="C19" s="154">
        <v>49</v>
      </c>
      <c r="D19" s="154"/>
      <c r="E19" s="154"/>
      <c r="F19" s="154"/>
      <c r="G19" s="154"/>
      <c r="H19" s="154"/>
      <c r="I19" s="154"/>
      <c r="J19" s="154"/>
      <c r="K19" s="144"/>
      <c r="L19" s="237"/>
      <c r="M19" s="129"/>
      <c r="N19" s="238"/>
      <c r="O19" s="67">
        <f>IF(C19=0,"",C19/B18)</f>
        <v>0.81666666666666665</v>
      </c>
      <c r="P19" s="68">
        <v>49</v>
      </c>
      <c r="Q19" s="245">
        <f t="shared" ref="Q19:Q26" si="0">IF(P19=0,"",P19/P18)</f>
        <v>0.81666666666666665</v>
      </c>
      <c r="R19" s="245">
        <f t="shared" ref="R19:R26" si="1">IF(P19=0,"",100%-Q19)</f>
        <v>0.18333333333333335</v>
      </c>
    </row>
    <row r="20" spans="1:19" ht="15.75" customHeight="1" x14ac:dyDescent="0.25">
      <c r="A20" s="58">
        <v>1402</v>
      </c>
      <c r="B20" s="154"/>
      <c r="C20" s="154"/>
      <c r="D20" s="154">
        <v>40</v>
      </c>
      <c r="E20" s="154"/>
      <c r="F20" s="154"/>
      <c r="G20" s="154"/>
      <c r="H20" s="154"/>
      <c r="I20" s="154"/>
      <c r="J20" s="154"/>
      <c r="K20" s="144"/>
      <c r="L20" s="237"/>
      <c r="M20" s="129"/>
      <c r="N20" s="238"/>
      <c r="O20" s="67">
        <f>IF(D20=0,"",D20/C19)</f>
        <v>0.81632653061224492</v>
      </c>
      <c r="P20" s="68">
        <v>47</v>
      </c>
      <c r="Q20" s="245">
        <f t="shared" si="0"/>
        <v>0.95918367346938771</v>
      </c>
      <c r="R20" s="245">
        <f t="shared" si="1"/>
        <v>4.081632653061229E-2</v>
      </c>
      <c r="S20" s="8">
        <f>P20/P18</f>
        <v>0.78333333333333333</v>
      </c>
    </row>
    <row r="21" spans="1:19" ht="15.75" customHeight="1" x14ac:dyDescent="0.25">
      <c r="A21" s="58">
        <v>1501</v>
      </c>
      <c r="B21" s="154"/>
      <c r="C21" s="154"/>
      <c r="D21" s="154"/>
      <c r="E21" s="154">
        <v>36</v>
      </c>
      <c r="F21" s="154"/>
      <c r="G21" s="154"/>
      <c r="H21" s="154"/>
      <c r="I21" s="154"/>
      <c r="J21" s="154"/>
      <c r="K21" s="144"/>
      <c r="L21" s="237"/>
      <c r="M21" s="129"/>
      <c r="N21" s="238"/>
      <c r="O21" s="67">
        <f>IF(E21=0,"",E21/D20)</f>
        <v>0.9</v>
      </c>
      <c r="P21" s="68">
        <v>46</v>
      </c>
      <c r="Q21" s="245">
        <f t="shared" si="0"/>
        <v>0.97872340425531912</v>
      </c>
      <c r="R21" s="245">
        <f t="shared" si="1"/>
        <v>2.1276595744680882E-2</v>
      </c>
    </row>
    <row r="22" spans="1:19" ht="15.75" customHeight="1" x14ac:dyDescent="0.25">
      <c r="A22" s="58">
        <v>1502</v>
      </c>
      <c r="B22" s="154"/>
      <c r="C22" s="154"/>
      <c r="D22" s="154"/>
      <c r="E22" s="154"/>
      <c r="F22" s="154">
        <v>31</v>
      </c>
      <c r="G22" s="154"/>
      <c r="H22" s="154"/>
      <c r="I22" s="154"/>
      <c r="J22" s="154"/>
      <c r="K22" s="144"/>
      <c r="L22" s="237"/>
      <c r="M22" s="129"/>
      <c r="N22" s="238"/>
      <c r="O22" s="67">
        <f>IF(F22=0,"",F22/E21)</f>
        <v>0.86111111111111116</v>
      </c>
      <c r="P22" s="68">
        <v>45</v>
      </c>
      <c r="Q22" s="245">
        <f t="shared" si="0"/>
        <v>0.97826086956521741</v>
      </c>
      <c r="R22" s="245">
        <f t="shared" si="1"/>
        <v>2.1739130434782594E-2</v>
      </c>
    </row>
    <row r="23" spans="1:19" ht="15.75" customHeight="1" x14ac:dyDescent="0.25">
      <c r="A23" s="58">
        <v>1601</v>
      </c>
      <c r="B23" s="154"/>
      <c r="C23" s="154"/>
      <c r="D23" s="154"/>
      <c r="E23" s="154"/>
      <c r="F23" s="154"/>
      <c r="G23" s="154">
        <v>27</v>
      </c>
      <c r="H23" s="154"/>
      <c r="I23" s="154"/>
      <c r="J23" s="154"/>
      <c r="K23" s="144"/>
      <c r="L23" s="237"/>
      <c r="M23" s="129"/>
      <c r="N23" s="238"/>
      <c r="O23" s="67">
        <f>IF(G23=0,"",G23/F22)</f>
        <v>0.87096774193548387</v>
      </c>
      <c r="P23" s="68">
        <v>44</v>
      </c>
      <c r="Q23" s="245">
        <f t="shared" si="0"/>
        <v>0.97777777777777775</v>
      </c>
      <c r="R23" s="245">
        <f t="shared" si="1"/>
        <v>2.2222222222222254E-2</v>
      </c>
    </row>
    <row r="24" spans="1:19" ht="15.75" customHeight="1" x14ac:dyDescent="0.25">
      <c r="A24" s="58">
        <v>1602</v>
      </c>
      <c r="B24" s="154"/>
      <c r="C24" s="154"/>
      <c r="D24" s="154"/>
      <c r="E24" s="154"/>
      <c r="F24" s="154"/>
      <c r="G24" s="154"/>
      <c r="H24" s="154">
        <v>25</v>
      </c>
      <c r="I24" s="154"/>
      <c r="J24" s="154"/>
      <c r="K24" s="144"/>
      <c r="L24" s="237"/>
      <c r="M24" s="129"/>
      <c r="N24" s="238"/>
      <c r="O24" s="67">
        <f>IF(H24=0,"",H24/G23)</f>
        <v>0.92592592592592593</v>
      </c>
      <c r="P24" s="68">
        <v>44</v>
      </c>
      <c r="Q24" s="245">
        <f t="shared" si="0"/>
        <v>1</v>
      </c>
      <c r="R24" s="245">
        <f t="shared" si="1"/>
        <v>0</v>
      </c>
    </row>
    <row r="25" spans="1:19" ht="15.75" customHeight="1" x14ac:dyDescent="0.25">
      <c r="A25" s="58">
        <v>1701</v>
      </c>
      <c r="B25" s="154"/>
      <c r="C25" s="154"/>
      <c r="D25" s="154"/>
      <c r="E25" s="154"/>
      <c r="F25" s="154"/>
      <c r="G25" s="154"/>
      <c r="H25" s="154"/>
      <c r="I25" s="154">
        <v>25</v>
      </c>
      <c r="J25" s="154"/>
      <c r="K25" s="144"/>
      <c r="L25" s="237"/>
      <c r="M25" s="129"/>
      <c r="N25" s="238"/>
      <c r="O25" s="67">
        <f>IF(I25=0,"",I25/H24)</f>
        <v>1</v>
      </c>
      <c r="P25" s="68">
        <v>44</v>
      </c>
      <c r="Q25" s="245">
        <f t="shared" si="0"/>
        <v>1</v>
      </c>
      <c r="R25" s="245">
        <f t="shared" si="1"/>
        <v>0</v>
      </c>
    </row>
    <row r="26" spans="1:19" ht="15.75" customHeight="1" x14ac:dyDescent="0.25">
      <c r="A26" s="58">
        <v>1702</v>
      </c>
      <c r="B26" s="154"/>
      <c r="C26" s="154"/>
      <c r="D26" s="154"/>
      <c r="E26" s="154"/>
      <c r="F26" s="154"/>
      <c r="G26" s="154"/>
      <c r="H26" s="154"/>
      <c r="I26" s="154"/>
      <c r="J26" s="154">
        <v>28</v>
      </c>
      <c r="K26" s="144">
        <v>17</v>
      </c>
      <c r="L26" s="237"/>
      <c r="M26" s="129"/>
      <c r="N26" s="238"/>
      <c r="O26" s="71">
        <f>IF(J26=0,"",J26/I25)</f>
        <v>1.1200000000000001</v>
      </c>
      <c r="P26" s="68">
        <v>39</v>
      </c>
      <c r="Q26" s="71">
        <f t="shared" si="0"/>
        <v>0.88636363636363635</v>
      </c>
      <c r="R26" s="71">
        <f t="shared" si="1"/>
        <v>0.11363636363636365</v>
      </c>
    </row>
    <row r="27" spans="1:19" ht="15.75" customHeight="1" x14ac:dyDescent="0.25">
      <c r="A27" s="58">
        <v>1801</v>
      </c>
      <c r="B27" s="154"/>
      <c r="C27" s="154"/>
      <c r="D27" s="154"/>
      <c r="E27" s="154"/>
      <c r="F27" s="154"/>
      <c r="G27" s="154"/>
      <c r="H27" s="154"/>
      <c r="I27" s="154"/>
      <c r="J27" s="154">
        <v>10</v>
      </c>
      <c r="K27" s="144">
        <v>3</v>
      </c>
      <c r="L27" s="237"/>
      <c r="M27" s="129"/>
      <c r="N27" s="239"/>
      <c r="O27" s="105"/>
      <c r="P27" s="68">
        <v>18</v>
      </c>
      <c r="Q27" s="105"/>
      <c r="R27" s="253"/>
    </row>
    <row r="28" spans="1:19" ht="15.75" customHeight="1" x14ac:dyDescent="0.25">
      <c r="A28" s="58">
        <v>1802</v>
      </c>
      <c r="B28" s="154"/>
      <c r="C28" s="154"/>
      <c r="D28" s="154"/>
      <c r="E28" s="154"/>
      <c r="F28" s="154"/>
      <c r="G28" s="154"/>
      <c r="H28" s="154"/>
      <c r="I28" s="154"/>
      <c r="J28" s="154">
        <v>10</v>
      </c>
      <c r="K28" s="144">
        <v>8</v>
      </c>
      <c r="L28" s="237"/>
      <c r="M28" s="129"/>
      <c r="N28" s="239"/>
      <c r="O28" s="247"/>
      <c r="P28" s="109">
        <v>14</v>
      </c>
      <c r="Q28" s="248"/>
      <c r="R28" s="247"/>
    </row>
    <row r="29" spans="1:19" ht="15.75" customHeight="1" x14ac:dyDescent="0.25">
      <c r="A29" s="58">
        <v>1901</v>
      </c>
      <c r="B29" s="154"/>
      <c r="C29" s="154"/>
      <c r="D29" s="154"/>
      <c r="E29" s="154"/>
      <c r="F29" s="154"/>
      <c r="G29" s="154"/>
      <c r="H29" s="154"/>
      <c r="I29" s="154"/>
      <c r="J29" s="154">
        <v>3</v>
      </c>
      <c r="K29" s="144">
        <v>2</v>
      </c>
      <c r="L29" s="237"/>
      <c r="M29" s="129"/>
      <c r="N29" s="239"/>
      <c r="O29" s="247"/>
      <c r="P29" s="109">
        <v>6</v>
      </c>
      <c r="Q29" s="248"/>
      <c r="R29" s="247"/>
    </row>
    <row r="30" spans="1:19" ht="15.75" customHeight="1" x14ac:dyDescent="0.25">
      <c r="A30" s="58">
        <v>1902</v>
      </c>
      <c r="B30" s="154"/>
      <c r="C30" s="154"/>
      <c r="D30" s="154"/>
      <c r="E30" s="154"/>
      <c r="F30" s="154"/>
      <c r="G30" s="154"/>
      <c r="H30" s="154"/>
      <c r="I30" s="154"/>
      <c r="J30" s="154">
        <v>1</v>
      </c>
      <c r="K30" s="144">
        <v>1</v>
      </c>
      <c r="L30" s="237"/>
      <c r="M30" s="129"/>
      <c r="N30" s="239"/>
      <c r="O30" s="247"/>
      <c r="P30" s="202">
        <v>3</v>
      </c>
      <c r="Q30" s="248"/>
      <c r="R30" s="247"/>
    </row>
    <row r="31" spans="1:19" ht="15.75" customHeight="1" x14ac:dyDescent="0.25">
      <c r="A31" s="58">
        <v>2001</v>
      </c>
      <c r="B31" s="154"/>
      <c r="C31" s="154"/>
      <c r="D31" s="154"/>
      <c r="E31" s="154"/>
      <c r="F31" s="154"/>
      <c r="G31" s="154"/>
      <c r="H31" s="154"/>
      <c r="I31" s="154"/>
      <c r="J31" s="154">
        <v>1</v>
      </c>
      <c r="K31" s="144">
        <v>1</v>
      </c>
      <c r="L31" s="237"/>
      <c r="M31" s="129"/>
      <c r="N31" s="239"/>
      <c r="O31" s="129"/>
      <c r="P31" s="204">
        <v>2</v>
      </c>
      <c r="Q31" s="124"/>
      <c r="R31" s="247"/>
    </row>
    <row r="32" spans="1:19" ht="15.75" customHeight="1" x14ac:dyDescent="0.25">
      <c r="A32" s="58">
        <v>2002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44"/>
      <c r="L32" s="237"/>
      <c r="M32" s="129"/>
      <c r="N32" s="239"/>
      <c r="O32" s="197" t="s">
        <v>83</v>
      </c>
      <c r="P32" s="203">
        <v>24</v>
      </c>
      <c r="Q32" s="83">
        <f>K35</f>
        <v>32</v>
      </c>
      <c r="R32" s="199" t="s">
        <v>11</v>
      </c>
    </row>
    <row r="33" spans="1:19" ht="15.75" customHeight="1" x14ac:dyDescent="0.25">
      <c r="A33" s="58">
        <v>2101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44"/>
      <c r="L33" s="237"/>
      <c r="M33" s="129"/>
      <c r="N33" s="239"/>
      <c r="O33" s="198" t="s">
        <v>85</v>
      </c>
      <c r="P33" s="86">
        <f>IF(P32/B18=0,"",P32/B18)</f>
        <v>0.4</v>
      </c>
      <c r="Q33" s="87">
        <f>IF(P32/Q32=0,"",P32/Q32)</f>
        <v>0.75</v>
      </c>
      <c r="R33" s="200" t="s">
        <v>86</v>
      </c>
    </row>
    <row r="34" spans="1:19" ht="18" customHeight="1" x14ac:dyDescent="0.25">
      <c r="A34" s="58">
        <v>2102</v>
      </c>
      <c r="B34" s="201"/>
      <c r="C34" s="201"/>
      <c r="D34" s="201"/>
      <c r="E34" s="201"/>
      <c r="F34" s="201"/>
      <c r="G34" s="201"/>
      <c r="H34" s="201"/>
      <c r="I34" s="201"/>
      <c r="J34" s="201"/>
      <c r="K34" s="144"/>
      <c r="L34" s="240"/>
      <c r="M34" s="241"/>
      <c r="N34" s="242"/>
      <c r="O34" s="90"/>
      <c r="P34" s="91"/>
      <c r="Q34" s="91"/>
      <c r="R34" s="113"/>
    </row>
    <row r="35" spans="1:19" ht="18" customHeight="1" x14ac:dyDescent="0.25">
      <c r="A35" s="28"/>
      <c r="B35" s="297" t="s">
        <v>111</v>
      </c>
      <c r="C35" s="297"/>
      <c r="D35" s="297"/>
      <c r="E35" s="297"/>
      <c r="F35" s="297"/>
      <c r="G35" s="297"/>
      <c r="H35" s="297"/>
      <c r="I35" s="297"/>
      <c r="J35" s="297"/>
      <c r="K35" s="196">
        <f>SUM(K18:K31)</f>
        <v>32</v>
      </c>
      <c r="L35" s="94">
        <f>IF(K26=0,"",K26/B18)</f>
        <v>0.28333333333333333</v>
      </c>
      <c r="M35" s="94">
        <f>IF(K35=0,"",K35/B18)</f>
        <v>0.53333333333333333</v>
      </c>
      <c r="N35" s="94">
        <f>IF(K26=0,"",M35-L35)</f>
        <v>0.25</v>
      </c>
      <c r="O35" s="3"/>
      <c r="P35" s="29"/>
      <c r="Q35" s="22"/>
      <c r="R35" s="3"/>
    </row>
    <row r="36" spans="1:19" ht="12.75" customHeight="1" x14ac:dyDescent="0.2"/>
    <row r="37" spans="1:19" ht="12.75" customHeight="1" x14ac:dyDescent="0.2">
      <c r="L37" s="3"/>
      <c r="M37" s="3"/>
      <c r="O37" s="3"/>
    </row>
    <row r="38" spans="1:19" ht="26.25" x14ac:dyDescent="0.4">
      <c r="A38" s="231"/>
      <c r="B38" s="298" t="s">
        <v>99</v>
      </c>
      <c r="C38" s="299"/>
      <c r="D38" s="299"/>
      <c r="E38" s="299"/>
      <c r="F38" s="299"/>
      <c r="G38" s="299"/>
      <c r="H38" s="299"/>
      <c r="I38" s="299"/>
      <c r="J38" s="299"/>
      <c r="K38" s="256" t="s">
        <v>91</v>
      </c>
      <c r="L38" s="57"/>
      <c r="M38" s="57"/>
      <c r="N38" s="29"/>
      <c r="O38" s="3"/>
      <c r="P38" s="29"/>
      <c r="Q38" s="29"/>
      <c r="R38" s="29"/>
    </row>
    <row r="39" spans="1:19" ht="20.25" x14ac:dyDescent="0.2">
      <c r="A39" s="319" t="s">
        <v>10</v>
      </c>
      <c r="B39" s="301" t="s">
        <v>100</v>
      </c>
      <c r="C39" s="302"/>
      <c r="D39" s="302"/>
      <c r="E39" s="302"/>
      <c r="F39" s="302"/>
      <c r="G39" s="302"/>
      <c r="H39" s="302"/>
      <c r="I39" s="302"/>
      <c r="J39" s="303"/>
      <c r="K39" s="304" t="s">
        <v>11</v>
      </c>
      <c r="L39" s="296" t="s">
        <v>3</v>
      </c>
      <c r="M39" s="296" t="s">
        <v>4</v>
      </c>
      <c r="N39" s="306" t="s">
        <v>5</v>
      </c>
      <c r="O39" s="296" t="s">
        <v>6</v>
      </c>
      <c r="P39" s="294" t="s">
        <v>7</v>
      </c>
      <c r="Q39" s="294" t="s">
        <v>8</v>
      </c>
      <c r="R39" s="296" t="s">
        <v>101</v>
      </c>
    </row>
    <row r="40" spans="1:19" ht="15.75" x14ac:dyDescent="0.25">
      <c r="A40" s="320"/>
      <c r="B40" s="58" t="s">
        <v>102</v>
      </c>
      <c r="C40" s="58" t="s">
        <v>103</v>
      </c>
      <c r="D40" s="58" t="s">
        <v>104</v>
      </c>
      <c r="E40" s="58" t="s">
        <v>105</v>
      </c>
      <c r="F40" s="58" t="s">
        <v>106</v>
      </c>
      <c r="G40" s="58" t="s">
        <v>107</v>
      </c>
      <c r="H40" s="58" t="s">
        <v>108</v>
      </c>
      <c r="I40" s="58" t="s">
        <v>109</v>
      </c>
      <c r="J40" s="58" t="s">
        <v>110</v>
      </c>
      <c r="K40" s="305"/>
      <c r="L40" s="295"/>
      <c r="M40" s="295"/>
      <c r="N40" s="295"/>
      <c r="O40" s="295"/>
      <c r="P40" s="295"/>
      <c r="Q40" s="295"/>
      <c r="R40" s="295"/>
    </row>
    <row r="41" spans="1:19" ht="15.75" customHeight="1" x14ac:dyDescent="0.25">
      <c r="A41" s="58">
        <v>1401</v>
      </c>
      <c r="B41" s="154">
        <v>41</v>
      </c>
      <c r="C41" s="154"/>
      <c r="D41" s="154"/>
      <c r="E41" s="154"/>
      <c r="F41" s="154"/>
      <c r="G41" s="154"/>
      <c r="H41" s="154"/>
      <c r="I41" s="154"/>
      <c r="J41" s="154"/>
      <c r="K41" s="144"/>
      <c r="L41" s="234"/>
      <c r="M41" s="235"/>
      <c r="N41" s="236"/>
      <c r="O41" s="243"/>
      <c r="P41" s="63">
        <f>B41</f>
        <v>41</v>
      </c>
      <c r="Q41" s="244"/>
      <c r="R41" s="243"/>
    </row>
    <row r="42" spans="1:19" ht="15.75" customHeight="1" x14ac:dyDescent="0.25">
      <c r="A42" s="58">
        <v>1402</v>
      </c>
      <c r="B42" s="154"/>
      <c r="C42" s="154">
        <v>35</v>
      </c>
      <c r="D42" s="154"/>
      <c r="E42" s="154"/>
      <c r="F42" s="154"/>
      <c r="G42" s="154"/>
      <c r="H42" s="154"/>
      <c r="I42" s="154"/>
      <c r="J42" s="154"/>
      <c r="K42" s="144"/>
      <c r="L42" s="237"/>
      <c r="M42" s="129"/>
      <c r="N42" s="238"/>
      <c r="O42" s="67">
        <f>IF(C42=0,"",C42/B41)</f>
        <v>0.85365853658536583</v>
      </c>
      <c r="P42" s="68">
        <v>35</v>
      </c>
      <c r="Q42" s="245">
        <f t="shared" ref="Q42:Q49" si="2">IF(P42=0,"",P42/P41)</f>
        <v>0.85365853658536583</v>
      </c>
      <c r="R42" s="245">
        <f t="shared" ref="R42:R49" si="3">IF(P42=0,"",100%-Q42)</f>
        <v>0.14634146341463417</v>
      </c>
    </row>
    <row r="43" spans="1:19" ht="15.75" customHeight="1" x14ac:dyDescent="0.25">
      <c r="A43" s="58">
        <v>1501</v>
      </c>
      <c r="B43" s="154"/>
      <c r="C43" s="154"/>
      <c r="D43" s="154">
        <v>30</v>
      </c>
      <c r="E43" s="154"/>
      <c r="F43" s="154"/>
      <c r="G43" s="154"/>
      <c r="H43" s="154"/>
      <c r="I43" s="154"/>
      <c r="J43" s="154"/>
      <c r="K43" s="144"/>
      <c r="L43" s="237"/>
      <c r="M43" s="129"/>
      <c r="N43" s="238"/>
      <c r="O43" s="67">
        <f>IF(D43=0,"",D43/C42)</f>
        <v>0.8571428571428571</v>
      </c>
      <c r="P43" s="68">
        <v>33</v>
      </c>
      <c r="Q43" s="245">
        <f t="shared" si="2"/>
        <v>0.94285714285714284</v>
      </c>
      <c r="R43" s="245">
        <f t="shared" si="3"/>
        <v>5.7142857142857162E-2</v>
      </c>
      <c r="S43" s="8">
        <f>P43/P41</f>
        <v>0.80487804878048785</v>
      </c>
    </row>
    <row r="44" spans="1:19" ht="15.75" customHeight="1" x14ac:dyDescent="0.25">
      <c r="A44" s="58">
        <v>1502</v>
      </c>
      <c r="B44" s="154"/>
      <c r="C44" s="154"/>
      <c r="D44" s="154"/>
      <c r="E44" s="154">
        <v>26</v>
      </c>
      <c r="F44" s="154"/>
      <c r="G44" s="154"/>
      <c r="H44" s="154"/>
      <c r="I44" s="154"/>
      <c r="J44" s="154"/>
      <c r="K44" s="144"/>
      <c r="L44" s="237"/>
      <c r="M44" s="129"/>
      <c r="N44" s="238"/>
      <c r="O44" s="67">
        <f>IF(E44=0,"",E44/D43)</f>
        <v>0.8666666666666667</v>
      </c>
      <c r="P44" s="68">
        <v>32</v>
      </c>
      <c r="Q44" s="245">
        <f t="shared" si="2"/>
        <v>0.96969696969696972</v>
      </c>
      <c r="R44" s="245">
        <f t="shared" si="3"/>
        <v>3.0303030303030276E-2</v>
      </c>
    </row>
    <row r="45" spans="1:19" ht="15.75" customHeight="1" x14ac:dyDescent="0.25">
      <c r="A45" s="58">
        <v>1601</v>
      </c>
      <c r="B45" s="154"/>
      <c r="C45" s="154"/>
      <c r="D45" s="154"/>
      <c r="E45" s="154"/>
      <c r="F45" s="154">
        <v>20</v>
      </c>
      <c r="G45" s="154"/>
      <c r="H45" s="154"/>
      <c r="I45" s="154"/>
      <c r="J45" s="154"/>
      <c r="K45" s="144"/>
      <c r="L45" s="237"/>
      <c r="M45" s="129"/>
      <c r="N45" s="238"/>
      <c r="O45" s="67">
        <f>IF(F45=0,"",F45/E44)</f>
        <v>0.76923076923076927</v>
      </c>
      <c r="P45" s="68">
        <v>31</v>
      </c>
      <c r="Q45" s="245">
        <f t="shared" si="2"/>
        <v>0.96875</v>
      </c>
      <c r="R45" s="245">
        <f t="shared" si="3"/>
        <v>3.125E-2</v>
      </c>
    </row>
    <row r="46" spans="1:19" ht="15.75" customHeight="1" x14ac:dyDescent="0.25">
      <c r="A46" s="58">
        <v>1602</v>
      </c>
      <c r="B46" s="154"/>
      <c r="C46" s="154"/>
      <c r="D46" s="154"/>
      <c r="E46" s="154"/>
      <c r="F46" s="154"/>
      <c r="G46" s="154">
        <v>19</v>
      </c>
      <c r="H46" s="154"/>
      <c r="I46" s="154"/>
      <c r="J46" s="154"/>
      <c r="K46" s="144"/>
      <c r="L46" s="237"/>
      <c r="M46" s="129"/>
      <c r="N46" s="238"/>
      <c r="O46" s="67">
        <f>IF(G46=0,"",G46/F45)</f>
        <v>0.95</v>
      </c>
      <c r="P46" s="68">
        <v>30</v>
      </c>
      <c r="Q46" s="245">
        <f t="shared" si="2"/>
        <v>0.967741935483871</v>
      </c>
      <c r="R46" s="245">
        <f t="shared" si="3"/>
        <v>3.2258064516129004E-2</v>
      </c>
    </row>
    <row r="47" spans="1:19" ht="15.75" customHeight="1" x14ac:dyDescent="0.25">
      <c r="A47" s="58">
        <v>1701</v>
      </c>
      <c r="B47" s="154"/>
      <c r="C47" s="154"/>
      <c r="D47" s="154"/>
      <c r="E47" s="154"/>
      <c r="F47" s="154"/>
      <c r="G47" s="154"/>
      <c r="H47" s="154">
        <v>19</v>
      </c>
      <c r="I47" s="154"/>
      <c r="J47" s="154"/>
      <c r="K47" s="144"/>
      <c r="L47" s="237"/>
      <c r="M47" s="129"/>
      <c r="N47" s="238"/>
      <c r="O47" s="67">
        <f>IF(H47=0,"",H47/G46)</f>
        <v>1</v>
      </c>
      <c r="P47" s="68">
        <v>30</v>
      </c>
      <c r="Q47" s="245">
        <f t="shared" si="2"/>
        <v>1</v>
      </c>
      <c r="R47" s="245">
        <f t="shared" si="3"/>
        <v>0</v>
      </c>
    </row>
    <row r="48" spans="1:19" ht="15.75" customHeight="1" x14ac:dyDescent="0.25">
      <c r="A48" s="58">
        <v>1702</v>
      </c>
      <c r="B48" s="154"/>
      <c r="C48" s="154"/>
      <c r="D48" s="154"/>
      <c r="E48" s="154"/>
      <c r="F48" s="154"/>
      <c r="G48" s="154"/>
      <c r="H48" s="154"/>
      <c r="I48" s="154">
        <v>18</v>
      </c>
      <c r="J48" s="154"/>
      <c r="K48" s="144">
        <v>1</v>
      </c>
      <c r="L48" s="237"/>
      <c r="M48" s="129"/>
      <c r="N48" s="238"/>
      <c r="O48" s="67">
        <f>IF(I48=0,"",I48/H47)</f>
        <v>0.94736842105263153</v>
      </c>
      <c r="P48" s="68">
        <v>30</v>
      </c>
      <c r="Q48" s="245">
        <f t="shared" si="2"/>
        <v>1</v>
      </c>
      <c r="R48" s="245">
        <f t="shared" si="3"/>
        <v>0</v>
      </c>
    </row>
    <row r="49" spans="1:18" ht="15.75" customHeight="1" x14ac:dyDescent="0.25">
      <c r="A49" s="58">
        <v>1801</v>
      </c>
      <c r="B49" s="154"/>
      <c r="C49" s="154"/>
      <c r="D49" s="154"/>
      <c r="E49" s="154"/>
      <c r="F49" s="154"/>
      <c r="G49" s="154"/>
      <c r="H49" s="154"/>
      <c r="I49" s="154"/>
      <c r="J49" s="154">
        <v>18</v>
      </c>
      <c r="K49" s="144">
        <v>12</v>
      </c>
      <c r="L49" s="237"/>
      <c r="M49" s="129"/>
      <c r="N49" s="238"/>
      <c r="O49" s="71">
        <f>IF(J49=0,"",J49/I48)</f>
        <v>1</v>
      </c>
      <c r="P49" s="68">
        <v>29</v>
      </c>
      <c r="Q49" s="71">
        <f t="shared" si="2"/>
        <v>0.96666666666666667</v>
      </c>
      <c r="R49" s="71">
        <f t="shared" si="3"/>
        <v>3.3333333333333326E-2</v>
      </c>
    </row>
    <row r="50" spans="1:18" ht="15.75" customHeight="1" x14ac:dyDescent="0.25">
      <c r="A50" s="58">
        <v>1802</v>
      </c>
      <c r="B50" s="154"/>
      <c r="C50" s="154"/>
      <c r="D50" s="154"/>
      <c r="E50" s="154"/>
      <c r="F50" s="154"/>
      <c r="G50" s="154"/>
      <c r="H50" s="154"/>
      <c r="I50" s="154"/>
      <c r="J50" s="154">
        <v>10</v>
      </c>
      <c r="K50" s="144">
        <v>7</v>
      </c>
      <c r="L50" s="237"/>
      <c r="M50" s="129"/>
      <c r="N50" s="239"/>
      <c r="O50" s="105"/>
      <c r="P50" s="68">
        <v>16</v>
      </c>
      <c r="Q50" s="105"/>
      <c r="R50" s="253"/>
    </row>
    <row r="51" spans="1:18" ht="15.75" customHeight="1" x14ac:dyDescent="0.25">
      <c r="A51" s="58">
        <v>1901</v>
      </c>
      <c r="B51" s="154"/>
      <c r="C51" s="154"/>
      <c r="D51" s="154"/>
      <c r="E51" s="154"/>
      <c r="F51" s="154"/>
      <c r="G51" s="154"/>
      <c r="H51" s="154"/>
      <c r="I51" s="154"/>
      <c r="J51" s="154">
        <v>5</v>
      </c>
      <c r="K51" s="144">
        <v>1</v>
      </c>
      <c r="L51" s="237"/>
      <c r="M51" s="129"/>
      <c r="N51" s="239"/>
      <c r="O51" s="247"/>
      <c r="P51" s="109">
        <v>8</v>
      </c>
      <c r="Q51" s="248"/>
      <c r="R51" s="247"/>
    </row>
    <row r="52" spans="1:18" ht="15.75" customHeight="1" x14ac:dyDescent="0.25">
      <c r="A52" s="58">
        <v>1902</v>
      </c>
      <c r="B52" s="154"/>
      <c r="C52" s="154"/>
      <c r="D52" s="154"/>
      <c r="E52" s="154"/>
      <c r="F52" s="154"/>
      <c r="G52" s="154"/>
      <c r="H52" s="154"/>
      <c r="I52" s="154"/>
      <c r="J52" s="154">
        <v>4</v>
      </c>
      <c r="K52" s="144">
        <v>3</v>
      </c>
      <c r="L52" s="237"/>
      <c r="M52" s="129"/>
      <c r="N52" s="239"/>
      <c r="O52" s="247"/>
      <c r="P52" s="109">
        <v>4</v>
      </c>
      <c r="Q52" s="248"/>
      <c r="R52" s="247"/>
    </row>
    <row r="53" spans="1:18" ht="15.75" customHeight="1" x14ac:dyDescent="0.25">
      <c r="A53" s="58">
        <v>2001</v>
      </c>
      <c r="B53" s="154"/>
      <c r="C53" s="154"/>
      <c r="D53" s="154"/>
      <c r="E53" s="154"/>
      <c r="F53" s="154"/>
      <c r="G53" s="154"/>
      <c r="H53" s="154"/>
      <c r="I53" s="154"/>
      <c r="J53" s="154">
        <v>2</v>
      </c>
      <c r="K53" s="144">
        <v>2</v>
      </c>
      <c r="L53" s="237"/>
      <c r="M53" s="129"/>
      <c r="N53" s="239"/>
      <c r="O53" s="247"/>
      <c r="P53" s="109">
        <v>2</v>
      </c>
      <c r="Q53" s="248"/>
      <c r="R53" s="247"/>
    </row>
    <row r="54" spans="1:18" ht="15.75" customHeight="1" x14ac:dyDescent="0.25">
      <c r="A54" s="58">
        <v>2002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44"/>
      <c r="L54" s="237"/>
      <c r="M54" s="129"/>
      <c r="N54" s="239"/>
      <c r="O54" s="129"/>
      <c r="P54" s="239"/>
      <c r="Q54" s="124"/>
      <c r="R54" s="247"/>
    </row>
    <row r="55" spans="1:18" ht="15.75" customHeight="1" x14ac:dyDescent="0.25">
      <c r="A55" s="58">
        <v>2101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44"/>
      <c r="L55" s="237"/>
      <c r="M55" s="129"/>
      <c r="N55" s="239"/>
      <c r="O55" s="197" t="s">
        <v>83</v>
      </c>
      <c r="P55" s="82">
        <v>16</v>
      </c>
      <c r="Q55" s="83">
        <f>K58</f>
        <v>26</v>
      </c>
      <c r="R55" s="199" t="s">
        <v>11</v>
      </c>
    </row>
    <row r="56" spans="1:18" ht="15.75" customHeight="1" x14ac:dyDescent="0.25">
      <c r="A56" s="58">
        <v>2102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44"/>
      <c r="L56" s="237"/>
      <c r="M56" s="129"/>
      <c r="N56" s="239"/>
      <c r="O56" s="198" t="s">
        <v>85</v>
      </c>
      <c r="P56" s="86">
        <f>IF(P55/B41=0,"",P55/B41)</f>
        <v>0.3902439024390244</v>
      </c>
      <c r="Q56" s="87">
        <f>IF(P55/Q55=0,"",P55/Q55)</f>
        <v>0.61538461538461542</v>
      </c>
      <c r="R56" s="200" t="s">
        <v>86</v>
      </c>
    </row>
    <row r="57" spans="1:18" ht="15.75" customHeight="1" x14ac:dyDescent="0.25">
      <c r="A57" s="58">
        <v>2201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44"/>
      <c r="L57" s="240"/>
      <c r="M57" s="241"/>
      <c r="N57" s="242"/>
      <c r="O57" s="90"/>
      <c r="P57" s="91"/>
      <c r="Q57" s="91"/>
      <c r="R57" s="113"/>
    </row>
    <row r="58" spans="1:18" ht="18" customHeight="1" x14ac:dyDescent="0.25">
      <c r="A58" s="28"/>
      <c r="B58" s="297" t="s">
        <v>111</v>
      </c>
      <c r="C58" s="297"/>
      <c r="D58" s="297"/>
      <c r="E58" s="297"/>
      <c r="F58" s="297"/>
      <c r="G58" s="297"/>
      <c r="H58" s="297"/>
      <c r="I58" s="297"/>
      <c r="J58" s="297"/>
      <c r="K58" s="93">
        <f>SUM(K41:K54)</f>
        <v>26</v>
      </c>
      <c r="L58" s="94">
        <f>IF(SUM(K48:K49)=0,"",SUM(K48:K49)/B41)</f>
        <v>0.31707317073170732</v>
      </c>
      <c r="M58" s="94">
        <f>IF(K58=0,"",K58/B41)</f>
        <v>0.63414634146341464</v>
      </c>
      <c r="N58" s="94">
        <f>IF(K49=0,"",M58-L58)</f>
        <v>0.31707317073170732</v>
      </c>
      <c r="O58" s="3"/>
      <c r="P58" s="29"/>
      <c r="Q58" s="22"/>
      <c r="R58" s="3"/>
    </row>
    <row r="59" spans="1:18" ht="12.75" customHeight="1" x14ac:dyDescent="0.2">
      <c r="L59" s="3"/>
      <c r="M59" s="3"/>
      <c r="O59" s="3"/>
    </row>
    <row r="60" spans="1:18" ht="12.75" customHeight="1" x14ac:dyDescent="0.2">
      <c r="L60" s="3"/>
      <c r="M60" s="3"/>
      <c r="O60" s="3"/>
    </row>
    <row r="61" spans="1:18" ht="26.25" x14ac:dyDescent="0.4">
      <c r="A61" s="231"/>
      <c r="B61" s="298" t="s">
        <v>99</v>
      </c>
      <c r="C61" s="299"/>
      <c r="D61" s="299"/>
      <c r="E61" s="299"/>
      <c r="F61" s="299"/>
      <c r="G61" s="299"/>
      <c r="H61" s="299"/>
      <c r="I61" s="299"/>
      <c r="J61" s="299"/>
      <c r="K61" s="256" t="s">
        <v>93</v>
      </c>
      <c r="L61" s="57"/>
      <c r="M61" s="57"/>
      <c r="N61" s="29"/>
      <c r="O61" s="3"/>
      <c r="P61" s="29"/>
      <c r="Q61" s="29"/>
      <c r="R61" s="29"/>
    </row>
    <row r="62" spans="1:18" ht="20.25" x14ac:dyDescent="0.2">
      <c r="A62" s="319" t="s">
        <v>10</v>
      </c>
      <c r="B62" s="301" t="s">
        <v>100</v>
      </c>
      <c r="C62" s="302"/>
      <c r="D62" s="302"/>
      <c r="E62" s="302"/>
      <c r="F62" s="302"/>
      <c r="G62" s="302"/>
      <c r="H62" s="302"/>
      <c r="I62" s="302"/>
      <c r="J62" s="303"/>
      <c r="K62" s="304" t="s">
        <v>11</v>
      </c>
      <c r="L62" s="296" t="s">
        <v>3</v>
      </c>
      <c r="M62" s="296" t="s">
        <v>4</v>
      </c>
      <c r="N62" s="306" t="s">
        <v>5</v>
      </c>
      <c r="O62" s="296" t="s">
        <v>6</v>
      </c>
      <c r="P62" s="294" t="s">
        <v>7</v>
      </c>
      <c r="Q62" s="294" t="s">
        <v>8</v>
      </c>
      <c r="R62" s="296" t="s">
        <v>101</v>
      </c>
    </row>
    <row r="63" spans="1:18" ht="15.75" x14ac:dyDescent="0.25">
      <c r="A63" s="320"/>
      <c r="B63" s="58" t="s">
        <v>102</v>
      </c>
      <c r="C63" s="58" t="s">
        <v>103</v>
      </c>
      <c r="D63" s="58" t="s">
        <v>104</v>
      </c>
      <c r="E63" s="58" t="s">
        <v>105</v>
      </c>
      <c r="F63" s="58" t="s">
        <v>106</v>
      </c>
      <c r="G63" s="58" t="s">
        <v>107</v>
      </c>
      <c r="H63" s="58" t="s">
        <v>108</v>
      </c>
      <c r="I63" s="58" t="s">
        <v>109</v>
      </c>
      <c r="J63" s="58" t="s">
        <v>110</v>
      </c>
      <c r="K63" s="305"/>
      <c r="L63" s="295"/>
      <c r="M63" s="295"/>
      <c r="N63" s="295"/>
      <c r="O63" s="295"/>
      <c r="P63" s="295"/>
      <c r="Q63" s="295"/>
      <c r="R63" s="295"/>
    </row>
    <row r="64" spans="1:18" ht="15.75" customHeight="1" x14ac:dyDescent="0.25">
      <c r="A64" s="58">
        <v>1402</v>
      </c>
      <c r="B64" s="154">
        <v>91</v>
      </c>
      <c r="C64" s="154"/>
      <c r="D64" s="154"/>
      <c r="E64" s="154"/>
      <c r="F64" s="154"/>
      <c r="G64" s="154"/>
      <c r="H64" s="154"/>
      <c r="I64" s="154"/>
      <c r="J64" s="154"/>
      <c r="K64" s="144"/>
      <c r="L64" s="234"/>
      <c r="M64" s="235"/>
      <c r="N64" s="236"/>
      <c r="O64" s="243"/>
      <c r="P64" s="63">
        <f>B64</f>
        <v>91</v>
      </c>
      <c r="Q64" s="244"/>
      <c r="R64" s="243"/>
    </row>
    <row r="65" spans="1:19" ht="15.75" customHeight="1" x14ac:dyDescent="0.25">
      <c r="A65" s="58">
        <v>1501</v>
      </c>
      <c r="B65" s="154"/>
      <c r="C65" s="154">
        <v>67</v>
      </c>
      <c r="D65" s="154"/>
      <c r="E65" s="154"/>
      <c r="F65" s="154"/>
      <c r="G65" s="154"/>
      <c r="H65" s="154"/>
      <c r="I65" s="154"/>
      <c r="J65" s="154"/>
      <c r="K65" s="144"/>
      <c r="L65" s="237"/>
      <c r="M65" s="129"/>
      <c r="N65" s="238"/>
      <c r="O65" s="67">
        <f>IF(C65=0,"",C65/B64)</f>
        <v>0.73626373626373631</v>
      </c>
      <c r="P65" s="68">
        <v>67</v>
      </c>
      <c r="Q65" s="245">
        <f t="shared" ref="Q65:Q72" si="4">IF(P65=0,"",P65/P64)</f>
        <v>0.73626373626373631</v>
      </c>
      <c r="R65" s="245">
        <f t="shared" ref="R65:R72" si="5">IF(P65=0,"",100%-Q65)</f>
        <v>0.26373626373626369</v>
      </c>
    </row>
    <row r="66" spans="1:19" ht="15.75" customHeight="1" x14ac:dyDescent="0.25">
      <c r="A66" s="58">
        <v>1502</v>
      </c>
      <c r="B66" s="154"/>
      <c r="C66" s="154"/>
      <c r="D66" s="154">
        <v>54</v>
      </c>
      <c r="E66" s="154"/>
      <c r="F66" s="154"/>
      <c r="G66" s="154"/>
      <c r="H66" s="154"/>
      <c r="I66" s="154"/>
      <c r="J66" s="154"/>
      <c r="K66" s="144"/>
      <c r="L66" s="237"/>
      <c r="M66" s="129"/>
      <c r="N66" s="238"/>
      <c r="O66" s="67">
        <f>IF(D66=0,"",D66/C65)</f>
        <v>0.80597014925373134</v>
      </c>
      <c r="P66" s="68">
        <v>63</v>
      </c>
      <c r="Q66" s="245">
        <f t="shared" si="4"/>
        <v>0.94029850746268662</v>
      </c>
      <c r="R66" s="245">
        <f t="shared" si="5"/>
        <v>5.9701492537313383E-2</v>
      </c>
      <c r="S66" s="8">
        <f>P66/P64</f>
        <v>0.69230769230769229</v>
      </c>
    </row>
    <row r="67" spans="1:19" ht="15.75" customHeight="1" x14ac:dyDescent="0.25">
      <c r="A67" s="58">
        <v>1601</v>
      </c>
      <c r="B67" s="154"/>
      <c r="C67" s="154"/>
      <c r="D67" s="154"/>
      <c r="E67" s="154">
        <v>44</v>
      </c>
      <c r="F67" s="154"/>
      <c r="G67" s="154"/>
      <c r="H67" s="154"/>
      <c r="I67" s="154"/>
      <c r="J67" s="154"/>
      <c r="K67" s="144"/>
      <c r="L67" s="237"/>
      <c r="M67" s="129"/>
      <c r="N67" s="238"/>
      <c r="O67" s="67">
        <f>IF(E67=0,"",E67/D66)</f>
        <v>0.81481481481481477</v>
      </c>
      <c r="P67" s="68">
        <v>55</v>
      </c>
      <c r="Q67" s="245">
        <f t="shared" si="4"/>
        <v>0.87301587301587302</v>
      </c>
      <c r="R67" s="245">
        <f t="shared" si="5"/>
        <v>0.12698412698412698</v>
      </c>
    </row>
    <row r="68" spans="1:19" ht="15.75" customHeight="1" x14ac:dyDescent="0.25">
      <c r="A68" s="58">
        <v>1602</v>
      </c>
      <c r="B68" s="154"/>
      <c r="C68" s="154"/>
      <c r="D68" s="154"/>
      <c r="E68" s="154"/>
      <c r="F68" s="154">
        <v>41</v>
      </c>
      <c r="G68" s="154"/>
      <c r="H68" s="154"/>
      <c r="I68" s="154"/>
      <c r="J68" s="154"/>
      <c r="K68" s="144"/>
      <c r="L68" s="237"/>
      <c r="M68" s="129"/>
      <c r="N68" s="238"/>
      <c r="O68" s="67">
        <f>IF(F68=0,"",F68/E67)</f>
        <v>0.93181818181818177</v>
      </c>
      <c r="P68" s="68">
        <v>53</v>
      </c>
      <c r="Q68" s="245">
        <f t="shared" si="4"/>
        <v>0.96363636363636362</v>
      </c>
      <c r="R68" s="245">
        <f t="shared" si="5"/>
        <v>3.6363636363636376E-2</v>
      </c>
    </row>
    <row r="69" spans="1:19" ht="15.75" customHeight="1" x14ac:dyDescent="0.25">
      <c r="A69" s="58">
        <v>1701</v>
      </c>
      <c r="B69" s="154"/>
      <c r="C69" s="154"/>
      <c r="D69" s="154"/>
      <c r="E69" s="154"/>
      <c r="F69" s="154"/>
      <c r="G69" s="154">
        <v>38</v>
      </c>
      <c r="H69" s="154"/>
      <c r="I69" s="154"/>
      <c r="J69" s="154"/>
      <c r="K69" s="144"/>
      <c r="L69" s="237"/>
      <c r="M69" s="129"/>
      <c r="N69" s="238"/>
      <c r="O69" s="67">
        <f>IF(G69=0,"",G69/F68)</f>
        <v>0.92682926829268297</v>
      </c>
      <c r="P69" s="68">
        <v>49</v>
      </c>
      <c r="Q69" s="245">
        <f t="shared" si="4"/>
        <v>0.92452830188679247</v>
      </c>
      <c r="R69" s="245">
        <f t="shared" si="5"/>
        <v>7.547169811320753E-2</v>
      </c>
    </row>
    <row r="70" spans="1:19" ht="15.75" customHeight="1" x14ac:dyDescent="0.25">
      <c r="A70" s="58">
        <v>1702</v>
      </c>
      <c r="B70" s="154"/>
      <c r="C70" s="154"/>
      <c r="D70" s="154"/>
      <c r="E70" s="154"/>
      <c r="F70" s="154"/>
      <c r="G70" s="154"/>
      <c r="H70" s="154">
        <v>38</v>
      </c>
      <c r="I70" s="154"/>
      <c r="J70" s="154"/>
      <c r="K70" s="144"/>
      <c r="L70" s="237"/>
      <c r="M70" s="129"/>
      <c r="N70" s="238"/>
      <c r="O70" s="67">
        <f>IF(H70=0,"",H70/G69)</f>
        <v>1</v>
      </c>
      <c r="P70" s="68">
        <v>45</v>
      </c>
      <c r="Q70" s="245">
        <f t="shared" si="4"/>
        <v>0.91836734693877553</v>
      </c>
      <c r="R70" s="245">
        <f t="shared" si="5"/>
        <v>8.1632653061224469E-2</v>
      </c>
    </row>
    <row r="71" spans="1:19" ht="15.75" customHeight="1" x14ac:dyDescent="0.25">
      <c r="A71" s="58">
        <v>1801</v>
      </c>
      <c r="B71" s="154"/>
      <c r="C71" s="154"/>
      <c r="D71" s="154"/>
      <c r="E71" s="154"/>
      <c r="F71" s="154"/>
      <c r="G71" s="154"/>
      <c r="H71" s="154"/>
      <c r="I71" s="154">
        <v>42</v>
      </c>
      <c r="J71" s="154"/>
      <c r="K71" s="144"/>
      <c r="L71" s="237"/>
      <c r="M71" s="129"/>
      <c r="N71" s="238"/>
      <c r="O71" s="67">
        <f>IF(I71=0,"",I71/H70)</f>
        <v>1.1052631578947369</v>
      </c>
      <c r="P71" s="68">
        <v>43</v>
      </c>
      <c r="Q71" s="245">
        <f t="shared" si="4"/>
        <v>0.9555555555555556</v>
      </c>
      <c r="R71" s="245">
        <f t="shared" si="5"/>
        <v>4.4444444444444398E-2</v>
      </c>
    </row>
    <row r="72" spans="1:19" ht="15.75" customHeight="1" x14ac:dyDescent="0.25">
      <c r="A72" s="58">
        <v>1802</v>
      </c>
      <c r="B72" s="154"/>
      <c r="C72" s="154"/>
      <c r="D72" s="154"/>
      <c r="E72" s="154"/>
      <c r="F72" s="154"/>
      <c r="G72" s="154"/>
      <c r="H72" s="154"/>
      <c r="I72" s="154"/>
      <c r="J72" s="154">
        <v>42</v>
      </c>
      <c r="K72" s="144">
        <v>33</v>
      </c>
      <c r="L72" s="237"/>
      <c r="M72" s="129"/>
      <c r="N72" s="238"/>
      <c r="O72" s="71">
        <f>IF(J72=0,"",J72/I71)</f>
        <v>1</v>
      </c>
      <c r="P72" s="68">
        <v>43</v>
      </c>
      <c r="Q72" s="71">
        <f t="shared" si="4"/>
        <v>1</v>
      </c>
      <c r="R72" s="71">
        <f t="shared" si="5"/>
        <v>0</v>
      </c>
    </row>
    <row r="73" spans="1:19" ht="15.75" customHeight="1" x14ac:dyDescent="0.25">
      <c r="A73" s="58">
        <v>1901</v>
      </c>
      <c r="B73" s="154"/>
      <c r="C73" s="154"/>
      <c r="D73" s="154"/>
      <c r="E73" s="154"/>
      <c r="F73" s="154"/>
      <c r="G73" s="154"/>
      <c r="H73" s="154"/>
      <c r="I73" s="154"/>
      <c r="J73" s="154">
        <v>6</v>
      </c>
      <c r="K73" s="144">
        <v>5</v>
      </c>
      <c r="L73" s="237"/>
      <c r="M73" s="129"/>
      <c r="N73" s="239"/>
      <c r="O73" s="105"/>
      <c r="P73" s="68">
        <v>10</v>
      </c>
      <c r="Q73" s="105"/>
      <c r="R73" s="253"/>
    </row>
    <row r="74" spans="1:19" ht="15.75" customHeight="1" x14ac:dyDescent="0.25">
      <c r="A74" s="58">
        <v>1902</v>
      </c>
      <c r="B74" s="154"/>
      <c r="C74" s="154"/>
      <c r="D74" s="154"/>
      <c r="E74" s="154"/>
      <c r="F74" s="154"/>
      <c r="G74" s="154"/>
      <c r="H74" s="154"/>
      <c r="I74" s="154"/>
      <c r="J74" s="154">
        <v>2</v>
      </c>
      <c r="K74" s="144">
        <v>2</v>
      </c>
      <c r="L74" s="237"/>
      <c r="M74" s="129"/>
      <c r="N74" s="239"/>
      <c r="O74" s="247"/>
      <c r="P74" s="109">
        <v>5</v>
      </c>
      <c r="Q74" s="248"/>
      <c r="R74" s="247"/>
    </row>
    <row r="75" spans="1:19" ht="15.75" customHeight="1" x14ac:dyDescent="0.25">
      <c r="A75" s="58">
        <v>2001</v>
      </c>
      <c r="B75" s="154"/>
      <c r="C75" s="154"/>
      <c r="D75" s="154"/>
      <c r="E75" s="154"/>
      <c r="F75" s="154"/>
      <c r="G75" s="154"/>
      <c r="H75" s="154"/>
      <c r="I75" s="154"/>
      <c r="J75" s="154">
        <v>2</v>
      </c>
      <c r="K75" s="144">
        <v>2</v>
      </c>
      <c r="L75" s="237"/>
      <c r="M75" s="129"/>
      <c r="N75" s="239"/>
      <c r="O75" s="247"/>
      <c r="P75" s="109">
        <v>3</v>
      </c>
      <c r="Q75" s="248"/>
      <c r="R75" s="247"/>
    </row>
    <row r="76" spans="1:19" ht="15.75" customHeight="1" x14ac:dyDescent="0.25">
      <c r="A76" s="58">
        <v>2002</v>
      </c>
      <c r="B76" s="154"/>
      <c r="C76" s="154"/>
      <c r="D76" s="154"/>
      <c r="E76" s="154"/>
      <c r="F76" s="154"/>
      <c r="G76" s="154"/>
      <c r="H76" s="154"/>
      <c r="I76" s="154"/>
      <c r="J76" s="154">
        <v>1</v>
      </c>
      <c r="K76" s="144">
        <v>1</v>
      </c>
      <c r="L76" s="237"/>
      <c r="M76" s="129"/>
      <c r="N76" s="239"/>
      <c r="O76" s="247"/>
      <c r="P76" s="109">
        <v>1</v>
      </c>
      <c r="Q76" s="248"/>
      <c r="R76" s="247"/>
    </row>
    <row r="77" spans="1:19" ht="15.75" customHeight="1" x14ac:dyDescent="0.25">
      <c r="A77" s="58">
        <v>2101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44"/>
      <c r="L77" s="237"/>
      <c r="M77" s="129"/>
      <c r="N77" s="239"/>
      <c r="O77" s="129"/>
      <c r="P77" s="239"/>
      <c r="Q77" s="124"/>
      <c r="R77" s="247"/>
    </row>
    <row r="78" spans="1:19" ht="15.75" customHeight="1" x14ac:dyDescent="0.25">
      <c r="A78" s="58">
        <v>2102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44"/>
      <c r="L78" s="237"/>
      <c r="M78" s="129"/>
      <c r="N78" s="239"/>
      <c r="O78" s="197" t="s">
        <v>83</v>
      </c>
      <c r="P78" s="82">
        <v>36</v>
      </c>
      <c r="Q78" s="83">
        <f>K81</f>
        <v>43</v>
      </c>
      <c r="R78" s="199" t="s">
        <v>11</v>
      </c>
    </row>
    <row r="79" spans="1:19" ht="15.75" customHeight="1" x14ac:dyDescent="0.25">
      <c r="A79" s="58">
        <v>2201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44"/>
      <c r="L79" s="237"/>
      <c r="M79" s="129"/>
      <c r="N79" s="239"/>
      <c r="O79" s="198" t="s">
        <v>85</v>
      </c>
      <c r="P79" s="86">
        <f>P78/B64</f>
        <v>0.39560439560439559</v>
      </c>
      <c r="Q79" s="87">
        <f>P78/Q78</f>
        <v>0.83720930232558144</v>
      </c>
      <c r="R79" s="200" t="s">
        <v>86</v>
      </c>
    </row>
    <row r="80" spans="1:19" ht="15.75" customHeight="1" x14ac:dyDescent="0.25">
      <c r="A80" s="58">
        <v>2202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44"/>
      <c r="L80" s="240"/>
      <c r="M80" s="241"/>
      <c r="N80" s="242"/>
      <c r="O80" s="90"/>
      <c r="P80" s="91"/>
      <c r="Q80" s="91"/>
      <c r="R80" s="113"/>
    </row>
    <row r="81" spans="1:19" ht="18" customHeight="1" x14ac:dyDescent="0.25">
      <c r="A81" s="28"/>
      <c r="B81" s="297" t="s">
        <v>111</v>
      </c>
      <c r="C81" s="297"/>
      <c r="D81" s="297"/>
      <c r="E81" s="297"/>
      <c r="F81" s="297"/>
      <c r="G81" s="297"/>
      <c r="H81" s="297"/>
      <c r="I81" s="297"/>
      <c r="J81" s="297"/>
      <c r="K81" s="93">
        <f>SUM(K64:K77)</f>
        <v>43</v>
      </c>
      <c r="L81" s="94">
        <f>IF(K72=0,"",K72/B64)</f>
        <v>0.36263736263736263</v>
      </c>
      <c r="M81" s="94">
        <f>IF(K81=0,"",K81/B64)</f>
        <v>0.47252747252747251</v>
      </c>
      <c r="N81" s="94">
        <f>IF(K72=0,"",M81-L81)</f>
        <v>0.10989010989010989</v>
      </c>
      <c r="O81" s="3"/>
      <c r="P81" s="29"/>
      <c r="Q81" s="22"/>
      <c r="R81" s="3"/>
    </row>
    <row r="82" spans="1:19" ht="12.75" customHeight="1" x14ac:dyDescent="0.2"/>
    <row r="83" spans="1:19" ht="12.75" customHeight="1" x14ac:dyDescent="0.2">
      <c r="L83" s="3"/>
      <c r="M83" s="3"/>
      <c r="O83" s="3"/>
    </row>
    <row r="84" spans="1:19" ht="26.25" customHeight="1" x14ac:dyDescent="0.4">
      <c r="A84" s="231"/>
      <c r="B84" s="298" t="s">
        <v>99</v>
      </c>
      <c r="C84" s="299"/>
      <c r="D84" s="299"/>
      <c r="E84" s="299"/>
      <c r="F84" s="299"/>
      <c r="G84" s="299"/>
      <c r="H84" s="299"/>
      <c r="I84" s="299"/>
      <c r="J84" s="299"/>
      <c r="K84" s="256" t="s">
        <v>94</v>
      </c>
      <c r="L84" s="57"/>
      <c r="M84" s="57"/>
      <c r="N84" s="29"/>
      <c r="O84" s="3"/>
      <c r="P84" s="29"/>
      <c r="Q84" s="29"/>
      <c r="R84" s="29"/>
    </row>
    <row r="85" spans="1:19" ht="20.25" customHeight="1" x14ac:dyDescent="0.2">
      <c r="A85" s="319" t="s">
        <v>10</v>
      </c>
      <c r="B85" s="301" t="s">
        <v>100</v>
      </c>
      <c r="C85" s="302"/>
      <c r="D85" s="302"/>
      <c r="E85" s="302"/>
      <c r="F85" s="302"/>
      <c r="G85" s="302"/>
      <c r="H85" s="302"/>
      <c r="I85" s="302"/>
      <c r="J85" s="303"/>
      <c r="K85" s="304" t="s">
        <v>11</v>
      </c>
      <c r="L85" s="296" t="s">
        <v>3</v>
      </c>
      <c r="M85" s="296" t="s">
        <v>4</v>
      </c>
      <c r="N85" s="306" t="s">
        <v>5</v>
      </c>
      <c r="O85" s="296" t="s">
        <v>6</v>
      </c>
      <c r="P85" s="294" t="s">
        <v>7</v>
      </c>
      <c r="Q85" s="294" t="s">
        <v>8</v>
      </c>
      <c r="R85" s="296" t="s">
        <v>101</v>
      </c>
    </row>
    <row r="86" spans="1:19" ht="15.75" customHeight="1" x14ac:dyDescent="0.25">
      <c r="A86" s="320"/>
      <c r="B86" s="58" t="s">
        <v>102</v>
      </c>
      <c r="C86" s="58" t="s">
        <v>103</v>
      </c>
      <c r="D86" s="58" t="s">
        <v>104</v>
      </c>
      <c r="E86" s="58" t="s">
        <v>105</v>
      </c>
      <c r="F86" s="58" t="s">
        <v>106</v>
      </c>
      <c r="G86" s="58" t="s">
        <v>107</v>
      </c>
      <c r="H86" s="58" t="s">
        <v>108</v>
      </c>
      <c r="I86" s="58" t="s">
        <v>109</v>
      </c>
      <c r="J86" s="58" t="s">
        <v>110</v>
      </c>
      <c r="K86" s="305"/>
      <c r="L86" s="295"/>
      <c r="M86" s="295"/>
      <c r="N86" s="295"/>
      <c r="O86" s="295"/>
      <c r="P86" s="295"/>
      <c r="Q86" s="295"/>
      <c r="R86" s="295"/>
    </row>
    <row r="87" spans="1:19" ht="15.75" customHeight="1" x14ac:dyDescent="0.25">
      <c r="A87" s="58">
        <v>1501</v>
      </c>
      <c r="B87" s="154">
        <v>49</v>
      </c>
      <c r="C87" s="154"/>
      <c r="D87" s="154"/>
      <c r="E87" s="154"/>
      <c r="F87" s="154"/>
      <c r="G87" s="154"/>
      <c r="H87" s="154"/>
      <c r="I87" s="154"/>
      <c r="J87" s="154"/>
      <c r="K87" s="144"/>
      <c r="L87" s="234"/>
      <c r="M87" s="235"/>
      <c r="N87" s="236"/>
      <c r="O87" s="243"/>
      <c r="P87" s="63">
        <f>B87</f>
        <v>49</v>
      </c>
      <c r="Q87" s="244"/>
      <c r="R87" s="243"/>
    </row>
    <row r="88" spans="1:19" ht="15.75" customHeight="1" x14ac:dyDescent="0.25">
      <c r="A88" s="58">
        <v>1502</v>
      </c>
      <c r="B88" s="154"/>
      <c r="C88" s="154">
        <v>33</v>
      </c>
      <c r="D88" s="154"/>
      <c r="E88" s="154"/>
      <c r="F88" s="154"/>
      <c r="G88" s="154"/>
      <c r="H88" s="154"/>
      <c r="I88" s="154"/>
      <c r="J88" s="154"/>
      <c r="K88" s="144"/>
      <c r="L88" s="237"/>
      <c r="M88" s="129"/>
      <c r="N88" s="238"/>
      <c r="O88" s="67">
        <f>IF(C88=0,"",C88/B87)</f>
        <v>0.67346938775510201</v>
      </c>
      <c r="P88" s="68">
        <v>33</v>
      </c>
      <c r="Q88" s="245">
        <f t="shared" ref="Q88:Q95" si="6">IF(P88=0,"",P88/P87)</f>
        <v>0.67346938775510201</v>
      </c>
      <c r="R88" s="245">
        <f t="shared" ref="R88:R95" si="7">IF(P88=0,"",100%-Q88)</f>
        <v>0.32653061224489799</v>
      </c>
    </row>
    <row r="89" spans="1:19" ht="15.75" customHeight="1" x14ac:dyDescent="0.25">
      <c r="A89" s="58">
        <v>1601</v>
      </c>
      <c r="B89" s="154"/>
      <c r="C89" s="154"/>
      <c r="D89" s="154">
        <v>26</v>
      </c>
      <c r="E89" s="154"/>
      <c r="F89" s="154"/>
      <c r="G89" s="154"/>
      <c r="H89" s="154"/>
      <c r="I89" s="154"/>
      <c r="J89" s="154"/>
      <c r="K89" s="144"/>
      <c r="L89" s="237"/>
      <c r="M89" s="129"/>
      <c r="N89" s="238"/>
      <c r="O89" s="67">
        <f>IF(D89=0,"",D89/C88)</f>
        <v>0.78787878787878785</v>
      </c>
      <c r="P89" s="68">
        <v>33</v>
      </c>
      <c r="Q89" s="245">
        <f t="shared" si="6"/>
        <v>1</v>
      </c>
      <c r="R89" s="245">
        <f t="shared" si="7"/>
        <v>0</v>
      </c>
      <c r="S89" s="8">
        <f>P89/P87</f>
        <v>0.67346938775510201</v>
      </c>
    </row>
    <row r="90" spans="1:19" ht="15.75" customHeight="1" x14ac:dyDescent="0.25">
      <c r="A90" s="58">
        <v>1602</v>
      </c>
      <c r="B90" s="154"/>
      <c r="C90" s="154"/>
      <c r="D90" s="154"/>
      <c r="E90" s="154">
        <v>25</v>
      </c>
      <c r="F90" s="154"/>
      <c r="G90" s="154"/>
      <c r="H90" s="154"/>
      <c r="I90" s="154"/>
      <c r="J90" s="154"/>
      <c r="K90" s="144"/>
      <c r="L90" s="237"/>
      <c r="M90" s="129"/>
      <c r="N90" s="238"/>
      <c r="O90" s="67">
        <f>IF(E90=0,"",E90/D89)</f>
        <v>0.96153846153846156</v>
      </c>
      <c r="P90" s="68">
        <v>31</v>
      </c>
      <c r="Q90" s="245">
        <f t="shared" si="6"/>
        <v>0.93939393939393945</v>
      </c>
      <c r="R90" s="245">
        <f t="shared" si="7"/>
        <v>6.0606060606060552E-2</v>
      </c>
    </row>
    <row r="91" spans="1:19" ht="15.75" customHeight="1" x14ac:dyDescent="0.25">
      <c r="A91" s="58">
        <v>1701</v>
      </c>
      <c r="B91" s="154"/>
      <c r="C91" s="154"/>
      <c r="D91" s="154"/>
      <c r="E91" s="154"/>
      <c r="F91" s="154">
        <v>25</v>
      </c>
      <c r="G91" s="154"/>
      <c r="H91" s="154"/>
      <c r="I91" s="154"/>
      <c r="J91" s="154"/>
      <c r="K91" s="144"/>
      <c r="L91" s="237"/>
      <c r="M91" s="129"/>
      <c r="N91" s="238"/>
      <c r="O91" s="67">
        <f>IF(F91=0,"",F91/E90)</f>
        <v>1</v>
      </c>
      <c r="P91" s="68">
        <v>30</v>
      </c>
      <c r="Q91" s="245">
        <f t="shared" si="6"/>
        <v>0.967741935483871</v>
      </c>
      <c r="R91" s="245">
        <f t="shared" si="7"/>
        <v>3.2258064516129004E-2</v>
      </c>
    </row>
    <row r="92" spans="1:19" ht="15.75" customHeight="1" x14ac:dyDescent="0.25">
      <c r="A92" s="58">
        <v>1702</v>
      </c>
      <c r="B92" s="154"/>
      <c r="C92" s="154"/>
      <c r="D92" s="154"/>
      <c r="E92" s="154"/>
      <c r="F92" s="154"/>
      <c r="G92" s="154">
        <v>25</v>
      </c>
      <c r="H92" s="154"/>
      <c r="I92" s="154"/>
      <c r="J92" s="154"/>
      <c r="K92" s="144"/>
      <c r="L92" s="237"/>
      <c r="M92" s="129"/>
      <c r="N92" s="238"/>
      <c r="O92" s="67">
        <f>IF(G92=0,"",G92/F91)</f>
        <v>1</v>
      </c>
      <c r="P92" s="68">
        <v>29</v>
      </c>
      <c r="Q92" s="245">
        <f t="shared" si="6"/>
        <v>0.96666666666666667</v>
      </c>
      <c r="R92" s="245">
        <f t="shared" si="7"/>
        <v>3.3333333333333326E-2</v>
      </c>
    </row>
    <row r="93" spans="1:19" ht="15.75" customHeight="1" x14ac:dyDescent="0.25">
      <c r="A93" s="58">
        <v>1801</v>
      </c>
      <c r="B93" s="154"/>
      <c r="C93" s="154"/>
      <c r="D93" s="154"/>
      <c r="E93" s="154"/>
      <c r="F93" s="154"/>
      <c r="G93" s="154"/>
      <c r="H93" s="154">
        <v>25</v>
      </c>
      <c r="I93" s="154"/>
      <c r="J93" s="154"/>
      <c r="K93" s="144"/>
      <c r="L93" s="237"/>
      <c r="M93" s="129"/>
      <c r="N93" s="238"/>
      <c r="O93" s="67">
        <f>IF(H93=0,"",H93/G92)</f>
        <v>1</v>
      </c>
      <c r="P93" s="68">
        <v>28</v>
      </c>
      <c r="Q93" s="245">
        <f t="shared" si="6"/>
        <v>0.96551724137931039</v>
      </c>
      <c r="R93" s="245">
        <f t="shared" si="7"/>
        <v>3.4482758620689613E-2</v>
      </c>
    </row>
    <row r="94" spans="1:19" ht="15.75" customHeight="1" x14ac:dyDescent="0.25">
      <c r="A94" s="58">
        <v>1802</v>
      </c>
      <c r="B94" s="154"/>
      <c r="C94" s="154"/>
      <c r="D94" s="154"/>
      <c r="E94" s="154"/>
      <c r="F94" s="154"/>
      <c r="G94" s="154"/>
      <c r="H94" s="154"/>
      <c r="I94" s="154">
        <v>25</v>
      </c>
      <c r="J94" s="154"/>
      <c r="K94" s="144"/>
      <c r="L94" s="237"/>
      <c r="M94" s="129"/>
      <c r="N94" s="238"/>
      <c r="O94" s="67">
        <f>IF(I94=0,"",I94/H93)</f>
        <v>1</v>
      </c>
      <c r="P94" s="68">
        <v>27</v>
      </c>
      <c r="Q94" s="245">
        <f t="shared" si="6"/>
        <v>0.9642857142857143</v>
      </c>
      <c r="R94" s="245">
        <f t="shared" si="7"/>
        <v>3.5714285714285698E-2</v>
      </c>
    </row>
    <row r="95" spans="1:19" ht="15.75" customHeight="1" x14ac:dyDescent="0.25">
      <c r="A95" s="58">
        <v>1901</v>
      </c>
      <c r="B95" s="154"/>
      <c r="C95" s="154"/>
      <c r="D95" s="154"/>
      <c r="E95" s="154"/>
      <c r="F95" s="154"/>
      <c r="G95" s="154"/>
      <c r="H95" s="154"/>
      <c r="I95" s="154"/>
      <c r="J95" s="154">
        <v>22</v>
      </c>
      <c r="K95" s="144">
        <v>19</v>
      </c>
      <c r="L95" s="237"/>
      <c r="M95" s="129"/>
      <c r="N95" s="238"/>
      <c r="O95" s="71">
        <f>IF(J95=0,"",J95/I94)</f>
        <v>0.88</v>
      </c>
      <c r="P95" s="68">
        <v>26</v>
      </c>
      <c r="Q95" s="71">
        <f t="shared" si="6"/>
        <v>0.96296296296296291</v>
      </c>
      <c r="R95" s="71">
        <f t="shared" si="7"/>
        <v>3.703703703703709E-2</v>
      </c>
    </row>
    <row r="96" spans="1:19" ht="15.75" customHeight="1" x14ac:dyDescent="0.25">
      <c r="A96" s="58">
        <v>1902</v>
      </c>
      <c r="B96" s="154"/>
      <c r="C96" s="154"/>
      <c r="D96" s="154"/>
      <c r="E96" s="154"/>
      <c r="F96" s="154"/>
      <c r="G96" s="154"/>
      <c r="H96" s="154"/>
      <c r="I96" s="154"/>
      <c r="J96" s="154">
        <v>8</v>
      </c>
      <c r="K96" s="144">
        <v>2</v>
      </c>
      <c r="L96" s="237"/>
      <c r="M96" s="129"/>
      <c r="N96" s="239"/>
      <c r="O96" s="105"/>
      <c r="P96" s="68">
        <v>8</v>
      </c>
      <c r="Q96" s="105"/>
      <c r="R96" s="253"/>
    </row>
    <row r="97" spans="1:19" ht="15.75" customHeight="1" x14ac:dyDescent="0.25">
      <c r="A97" s="58">
        <v>2001</v>
      </c>
      <c r="B97" s="154"/>
      <c r="C97" s="154"/>
      <c r="D97" s="154"/>
      <c r="E97" s="154"/>
      <c r="F97" s="154"/>
      <c r="G97" s="154"/>
      <c r="H97" s="154"/>
      <c r="I97" s="154"/>
      <c r="J97" s="154">
        <v>4</v>
      </c>
      <c r="K97" s="144">
        <v>4</v>
      </c>
      <c r="L97" s="237"/>
      <c r="M97" s="129"/>
      <c r="N97" s="239"/>
      <c r="O97" s="247"/>
      <c r="P97" s="109">
        <v>4</v>
      </c>
      <c r="Q97" s="248"/>
      <c r="R97" s="247"/>
    </row>
    <row r="98" spans="1:19" ht="15.75" customHeight="1" x14ac:dyDescent="0.25">
      <c r="A98" s="58">
        <v>2002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44"/>
      <c r="L98" s="237"/>
      <c r="M98" s="129"/>
      <c r="N98" s="239"/>
      <c r="O98" s="247"/>
      <c r="P98" s="109"/>
      <c r="Q98" s="248"/>
      <c r="R98" s="247"/>
    </row>
    <row r="99" spans="1:19" ht="15.75" customHeight="1" x14ac:dyDescent="0.25">
      <c r="A99" s="58">
        <v>2101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44"/>
      <c r="L99" s="237"/>
      <c r="M99" s="129"/>
      <c r="N99" s="239"/>
      <c r="O99" s="247"/>
      <c r="P99" s="109"/>
      <c r="Q99" s="248"/>
      <c r="R99" s="247"/>
    </row>
    <row r="100" spans="1:19" ht="15.75" customHeight="1" x14ac:dyDescent="0.25">
      <c r="A100" s="58">
        <v>2102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44"/>
      <c r="L100" s="237"/>
      <c r="M100" s="129"/>
      <c r="N100" s="239"/>
      <c r="O100" s="129"/>
      <c r="P100" s="239"/>
      <c r="Q100" s="124"/>
      <c r="R100" s="247"/>
    </row>
    <row r="101" spans="1:19" ht="15.75" customHeight="1" x14ac:dyDescent="0.25">
      <c r="A101" s="58">
        <v>2201</v>
      </c>
      <c r="B101" s="154"/>
      <c r="C101" s="154"/>
      <c r="D101" s="154"/>
      <c r="E101" s="154"/>
      <c r="F101" s="154"/>
      <c r="G101" s="154"/>
      <c r="H101" s="154"/>
      <c r="I101" s="154"/>
      <c r="J101" s="154"/>
      <c r="K101" s="144"/>
      <c r="L101" s="237"/>
      <c r="M101" s="129"/>
      <c r="N101" s="239"/>
      <c r="O101" s="197" t="s">
        <v>83</v>
      </c>
      <c r="P101" s="82">
        <v>22</v>
      </c>
      <c r="Q101" s="83">
        <f>IF(SUM(K93:K97)=0,"",SUM(K93:K97))</f>
        <v>25</v>
      </c>
      <c r="R101" s="199" t="s">
        <v>11</v>
      </c>
    </row>
    <row r="102" spans="1:19" ht="15.75" customHeight="1" x14ac:dyDescent="0.25">
      <c r="A102" s="58">
        <v>2202</v>
      </c>
      <c r="B102" s="154"/>
      <c r="C102" s="154"/>
      <c r="D102" s="154"/>
      <c r="E102" s="154"/>
      <c r="F102" s="154"/>
      <c r="G102" s="154"/>
      <c r="H102" s="154"/>
      <c r="I102" s="154"/>
      <c r="J102" s="154"/>
      <c r="K102" s="144"/>
      <c r="L102" s="237"/>
      <c r="M102" s="129"/>
      <c r="N102" s="239"/>
      <c r="O102" s="198" t="s">
        <v>85</v>
      </c>
      <c r="P102" s="86">
        <f>P101/B87</f>
        <v>0.44897959183673469</v>
      </c>
      <c r="Q102" s="87">
        <f>P101/Q101</f>
        <v>0.88</v>
      </c>
      <c r="R102" s="200" t="s">
        <v>86</v>
      </c>
    </row>
    <row r="103" spans="1:19" ht="15.75" customHeight="1" x14ac:dyDescent="0.25">
      <c r="A103" s="58">
        <v>2301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44"/>
      <c r="L103" s="240"/>
      <c r="M103" s="241"/>
      <c r="N103" s="242"/>
      <c r="O103" s="90"/>
      <c r="P103" s="91"/>
      <c r="Q103" s="91"/>
      <c r="R103" s="113"/>
    </row>
    <row r="104" spans="1:19" ht="18" customHeight="1" x14ac:dyDescent="0.25">
      <c r="A104" s="28"/>
      <c r="B104" s="297" t="s">
        <v>111</v>
      </c>
      <c r="C104" s="297"/>
      <c r="D104" s="297"/>
      <c r="E104" s="297"/>
      <c r="F104" s="297"/>
      <c r="G104" s="297"/>
      <c r="H104" s="297"/>
      <c r="I104" s="297"/>
      <c r="J104" s="297"/>
      <c r="K104" s="93">
        <f>SUM(K87:K100)</f>
        <v>25</v>
      </c>
      <c r="L104" s="94">
        <f>IF(K95=0,"",K95/B87)</f>
        <v>0.38775510204081631</v>
      </c>
      <c r="M104" s="94">
        <f>IF(K104=0,"",K104/B87)</f>
        <v>0.51020408163265307</v>
      </c>
      <c r="N104" s="94">
        <f>IF(K95=0,"",M104-L104)</f>
        <v>0.12244897959183676</v>
      </c>
      <c r="O104" s="3"/>
      <c r="P104" s="29"/>
      <c r="Q104" s="22"/>
      <c r="R104" s="3"/>
    </row>
    <row r="105" spans="1:19" ht="12.75" customHeight="1" x14ac:dyDescent="0.2"/>
    <row r="106" spans="1:19" ht="12.75" customHeight="1" x14ac:dyDescent="0.2">
      <c r="L106" s="3"/>
      <c r="M106" s="3"/>
      <c r="O106" s="3"/>
    </row>
    <row r="107" spans="1:19" ht="26.25" x14ac:dyDescent="0.4">
      <c r="A107" s="231"/>
      <c r="B107" s="298" t="s">
        <v>99</v>
      </c>
      <c r="C107" s="299"/>
      <c r="D107" s="299"/>
      <c r="E107" s="299"/>
      <c r="F107" s="299"/>
      <c r="G107" s="299"/>
      <c r="H107" s="299"/>
      <c r="I107" s="299"/>
      <c r="J107" s="299"/>
      <c r="K107" s="256" t="s">
        <v>97</v>
      </c>
      <c r="L107" s="57"/>
      <c r="M107" s="57"/>
      <c r="N107" s="29"/>
      <c r="O107" s="3"/>
      <c r="P107" s="29"/>
      <c r="Q107" s="29"/>
      <c r="R107" s="29"/>
    </row>
    <row r="108" spans="1:19" ht="20.25" x14ac:dyDescent="0.2">
      <c r="A108" s="319" t="s">
        <v>10</v>
      </c>
      <c r="B108" s="301" t="s">
        <v>100</v>
      </c>
      <c r="C108" s="302"/>
      <c r="D108" s="302"/>
      <c r="E108" s="302"/>
      <c r="F108" s="302"/>
      <c r="G108" s="302"/>
      <c r="H108" s="302"/>
      <c r="I108" s="302"/>
      <c r="J108" s="303"/>
      <c r="K108" s="304" t="s">
        <v>11</v>
      </c>
      <c r="L108" s="296" t="s">
        <v>3</v>
      </c>
      <c r="M108" s="296" t="s">
        <v>4</v>
      </c>
      <c r="N108" s="306" t="s">
        <v>5</v>
      </c>
      <c r="O108" s="296" t="s">
        <v>6</v>
      </c>
      <c r="P108" s="294" t="s">
        <v>7</v>
      </c>
      <c r="Q108" s="294" t="s">
        <v>8</v>
      </c>
      <c r="R108" s="296" t="s">
        <v>101</v>
      </c>
    </row>
    <row r="109" spans="1:19" ht="15.75" x14ac:dyDescent="0.25">
      <c r="A109" s="320"/>
      <c r="B109" s="58" t="s">
        <v>102</v>
      </c>
      <c r="C109" s="58" t="s">
        <v>103</v>
      </c>
      <c r="D109" s="58" t="s">
        <v>104</v>
      </c>
      <c r="E109" s="58" t="s">
        <v>105</v>
      </c>
      <c r="F109" s="58" t="s">
        <v>106</v>
      </c>
      <c r="G109" s="58" t="s">
        <v>107</v>
      </c>
      <c r="H109" s="58" t="s">
        <v>108</v>
      </c>
      <c r="I109" s="58" t="s">
        <v>109</v>
      </c>
      <c r="J109" s="58" t="s">
        <v>110</v>
      </c>
      <c r="K109" s="305"/>
      <c r="L109" s="295"/>
      <c r="M109" s="295"/>
      <c r="N109" s="295"/>
      <c r="O109" s="295"/>
      <c r="P109" s="295"/>
      <c r="Q109" s="295"/>
      <c r="R109" s="295"/>
    </row>
    <row r="110" spans="1:19" ht="15.75" customHeight="1" x14ac:dyDescent="0.25">
      <c r="A110" s="58">
        <v>1502</v>
      </c>
      <c r="B110" s="154">
        <v>74</v>
      </c>
      <c r="C110" s="154"/>
      <c r="D110" s="154"/>
      <c r="E110" s="154"/>
      <c r="F110" s="154"/>
      <c r="G110" s="154"/>
      <c r="H110" s="154"/>
      <c r="I110" s="154"/>
      <c r="J110" s="154"/>
      <c r="K110" s="144"/>
      <c r="L110" s="234"/>
      <c r="M110" s="235"/>
      <c r="N110" s="236"/>
      <c r="O110" s="243"/>
      <c r="P110" s="63">
        <f>B110</f>
        <v>74</v>
      </c>
      <c r="Q110" s="244"/>
      <c r="R110" s="243"/>
    </row>
    <row r="111" spans="1:19" ht="15.75" customHeight="1" x14ac:dyDescent="0.25">
      <c r="A111" s="58">
        <v>1601</v>
      </c>
      <c r="B111" s="154"/>
      <c r="C111" s="154">
        <v>64</v>
      </c>
      <c r="D111" s="154"/>
      <c r="E111" s="154"/>
      <c r="F111" s="154"/>
      <c r="G111" s="154"/>
      <c r="H111" s="154"/>
      <c r="I111" s="154"/>
      <c r="J111" s="154"/>
      <c r="K111" s="144"/>
      <c r="L111" s="237"/>
      <c r="M111" s="129"/>
      <c r="N111" s="238"/>
      <c r="O111" s="67">
        <f>IF(C111=0,"",C111/B110)</f>
        <v>0.86486486486486491</v>
      </c>
      <c r="P111" s="68">
        <v>64</v>
      </c>
      <c r="Q111" s="245">
        <f t="shared" ref="Q111:Q118" si="8">IF(P111=0,"",P111/P110)</f>
        <v>0.86486486486486491</v>
      </c>
      <c r="R111" s="245">
        <f t="shared" ref="R111:R118" si="9">IF(P111=0,"",100%-Q111)</f>
        <v>0.13513513513513509</v>
      </c>
    </row>
    <row r="112" spans="1:19" ht="15.75" customHeight="1" x14ac:dyDescent="0.25">
      <c r="A112" s="58">
        <v>1602</v>
      </c>
      <c r="B112" s="154"/>
      <c r="C112" s="154"/>
      <c r="D112" s="154">
        <v>50</v>
      </c>
      <c r="E112" s="154"/>
      <c r="F112" s="154"/>
      <c r="G112" s="154"/>
      <c r="H112" s="154"/>
      <c r="I112" s="154"/>
      <c r="J112" s="154"/>
      <c r="K112" s="144"/>
      <c r="L112" s="237"/>
      <c r="M112" s="129"/>
      <c r="N112" s="238"/>
      <c r="O112" s="67">
        <f>IF(D112=0,"",D112/C111)</f>
        <v>0.78125</v>
      </c>
      <c r="P112" s="68">
        <v>56</v>
      </c>
      <c r="Q112" s="245">
        <f t="shared" si="8"/>
        <v>0.875</v>
      </c>
      <c r="R112" s="245">
        <f t="shared" si="9"/>
        <v>0.125</v>
      </c>
      <c r="S112" s="8">
        <f>P112/P110</f>
        <v>0.7567567567567568</v>
      </c>
    </row>
    <row r="113" spans="1:18" ht="15.75" customHeight="1" x14ac:dyDescent="0.25">
      <c r="A113" s="58">
        <v>1701</v>
      </c>
      <c r="B113" s="154"/>
      <c r="C113" s="154"/>
      <c r="D113" s="154"/>
      <c r="E113" s="154">
        <v>38</v>
      </c>
      <c r="F113" s="154"/>
      <c r="G113" s="154"/>
      <c r="H113" s="154"/>
      <c r="I113" s="154"/>
      <c r="J113" s="154"/>
      <c r="K113" s="144"/>
      <c r="L113" s="237"/>
      <c r="M113" s="129"/>
      <c r="N113" s="238"/>
      <c r="O113" s="67">
        <f>IF(E113=0,"",E113/D112)</f>
        <v>0.76</v>
      </c>
      <c r="P113" s="68">
        <v>56</v>
      </c>
      <c r="Q113" s="245">
        <f t="shared" si="8"/>
        <v>1</v>
      </c>
      <c r="R113" s="245">
        <f t="shared" si="9"/>
        <v>0</v>
      </c>
    </row>
    <row r="114" spans="1:18" ht="15.75" customHeight="1" x14ac:dyDescent="0.25">
      <c r="A114" s="58">
        <v>1702</v>
      </c>
      <c r="B114" s="154"/>
      <c r="C114" s="154"/>
      <c r="D114" s="154"/>
      <c r="E114" s="154"/>
      <c r="F114" s="154">
        <v>36</v>
      </c>
      <c r="G114" s="154"/>
      <c r="H114" s="154"/>
      <c r="I114" s="154"/>
      <c r="J114" s="154"/>
      <c r="K114" s="144"/>
      <c r="L114" s="237"/>
      <c r="M114" s="129"/>
      <c r="N114" s="238"/>
      <c r="O114" s="67">
        <f>IF(F114=0,"",F114/E113)</f>
        <v>0.94736842105263153</v>
      </c>
      <c r="P114" s="68">
        <v>54</v>
      </c>
      <c r="Q114" s="245">
        <f t="shared" si="8"/>
        <v>0.9642857142857143</v>
      </c>
      <c r="R114" s="245">
        <f t="shared" si="9"/>
        <v>3.5714285714285698E-2</v>
      </c>
    </row>
    <row r="115" spans="1:18" ht="15.75" customHeight="1" x14ac:dyDescent="0.25">
      <c r="A115" s="58">
        <v>1801</v>
      </c>
      <c r="B115" s="154"/>
      <c r="C115" s="154"/>
      <c r="D115" s="154"/>
      <c r="E115" s="154"/>
      <c r="F115" s="154"/>
      <c r="G115" s="154">
        <v>36</v>
      </c>
      <c r="H115" s="154"/>
      <c r="I115" s="154"/>
      <c r="J115" s="154"/>
      <c r="K115" s="144"/>
      <c r="L115" s="237"/>
      <c r="M115" s="129"/>
      <c r="N115" s="238"/>
      <c r="O115" s="67">
        <f>IF(G115=0,"",G115/F114)</f>
        <v>1</v>
      </c>
      <c r="P115" s="68">
        <v>54</v>
      </c>
      <c r="Q115" s="245">
        <f t="shared" si="8"/>
        <v>1</v>
      </c>
      <c r="R115" s="245">
        <f t="shared" si="9"/>
        <v>0</v>
      </c>
    </row>
    <row r="116" spans="1:18" ht="15.75" customHeight="1" x14ac:dyDescent="0.25">
      <c r="A116" s="58">
        <v>1802</v>
      </c>
      <c r="B116" s="154"/>
      <c r="C116" s="154"/>
      <c r="D116" s="154"/>
      <c r="E116" s="154"/>
      <c r="F116" s="154"/>
      <c r="G116" s="154"/>
      <c r="H116" s="154">
        <v>36</v>
      </c>
      <c r="I116" s="154"/>
      <c r="J116" s="154"/>
      <c r="K116" s="144"/>
      <c r="L116" s="237"/>
      <c r="M116" s="129"/>
      <c r="N116" s="238"/>
      <c r="O116" s="67">
        <f>IF(H116=0,"",H116/G115)</f>
        <v>1</v>
      </c>
      <c r="P116" s="68">
        <v>51</v>
      </c>
      <c r="Q116" s="245">
        <f t="shared" si="8"/>
        <v>0.94444444444444442</v>
      </c>
      <c r="R116" s="245">
        <f t="shared" si="9"/>
        <v>5.555555555555558E-2</v>
      </c>
    </row>
    <row r="117" spans="1:18" ht="15.75" customHeight="1" x14ac:dyDescent="0.25">
      <c r="A117" s="58">
        <v>1901</v>
      </c>
      <c r="B117" s="154"/>
      <c r="C117" s="154"/>
      <c r="D117" s="154"/>
      <c r="E117" s="154"/>
      <c r="F117" s="154"/>
      <c r="G117" s="154"/>
      <c r="H117" s="154"/>
      <c r="I117" s="154">
        <v>36</v>
      </c>
      <c r="J117" s="154"/>
      <c r="K117" s="144"/>
      <c r="L117" s="237"/>
      <c r="M117" s="129"/>
      <c r="N117" s="238"/>
      <c r="O117" s="67">
        <f>IF(I117=0,"",I117/H116)</f>
        <v>1</v>
      </c>
      <c r="P117" s="68">
        <v>48</v>
      </c>
      <c r="Q117" s="245">
        <f t="shared" si="8"/>
        <v>0.94117647058823528</v>
      </c>
      <c r="R117" s="245">
        <f t="shared" si="9"/>
        <v>5.8823529411764719E-2</v>
      </c>
    </row>
    <row r="118" spans="1:18" ht="15.75" customHeight="1" x14ac:dyDescent="0.25">
      <c r="A118" s="58">
        <v>1902</v>
      </c>
      <c r="B118" s="154"/>
      <c r="C118" s="154"/>
      <c r="D118" s="154"/>
      <c r="E118" s="154"/>
      <c r="F118" s="154"/>
      <c r="G118" s="154"/>
      <c r="H118" s="154"/>
      <c r="I118" s="154"/>
      <c r="J118" s="154">
        <v>36</v>
      </c>
      <c r="K118" s="144">
        <v>19</v>
      </c>
      <c r="L118" s="237"/>
      <c r="M118" s="129"/>
      <c r="N118" s="238"/>
      <c r="O118" s="71">
        <f>IF(J118=0,"",J118/I117)</f>
        <v>1</v>
      </c>
      <c r="P118" s="68">
        <v>46</v>
      </c>
      <c r="Q118" s="71">
        <f t="shared" si="8"/>
        <v>0.95833333333333337</v>
      </c>
      <c r="R118" s="71">
        <f t="shared" si="9"/>
        <v>4.166666666666663E-2</v>
      </c>
    </row>
    <row r="119" spans="1:18" ht="15.75" customHeight="1" x14ac:dyDescent="0.25">
      <c r="A119" s="58">
        <v>2001</v>
      </c>
      <c r="B119" s="154"/>
      <c r="C119" s="154"/>
      <c r="D119" s="154"/>
      <c r="E119" s="154"/>
      <c r="F119" s="154"/>
      <c r="G119" s="154"/>
      <c r="H119" s="154"/>
      <c r="I119" s="154"/>
      <c r="J119" s="154">
        <v>19</v>
      </c>
      <c r="K119" s="144">
        <v>13</v>
      </c>
      <c r="L119" s="237"/>
      <c r="M119" s="129"/>
      <c r="N119" s="239"/>
      <c r="O119" s="105"/>
      <c r="P119" s="68">
        <v>24</v>
      </c>
      <c r="Q119" s="105"/>
      <c r="R119" s="253"/>
    </row>
    <row r="120" spans="1:18" ht="15.75" customHeight="1" x14ac:dyDescent="0.25">
      <c r="A120" s="58">
        <v>2002</v>
      </c>
      <c r="B120" s="154"/>
      <c r="C120" s="154"/>
      <c r="D120" s="154"/>
      <c r="E120" s="154"/>
      <c r="F120" s="154"/>
      <c r="G120" s="154"/>
      <c r="H120" s="154"/>
      <c r="I120" s="154"/>
      <c r="J120" s="154">
        <v>11</v>
      </c>
      <c r="K120" s="144">
        <v>8</v>
      </c>
      <c r="L120" s="237"/>
      <c r="M120" s="129"/>
      <c r="N120" s="239"/>
      <c r="O120" s="247"/>
      <c r="P120" s="109">
        <v>12</v>
      </c>
      <c r="Q120" s="248"/>
      <c r="R120" s="247"/>
    </row>
    <row r="121" spans="1:18" ht="15.75" customHeight="1" x14ac:dyDescent="0.25">
      <c r="A121" s="58">
        <v>2101</v>
      </c>
      <c r="B121" s="154"/>
      <c r="C121" s="154"/>
      <c r="D121" s="154"/>
      <c r="E121" s="154"/>
      <c r="F121" s="154"/>
      <c r="G121" s="154"/>
      <c r="H121" s="154"/>
      <c r="I121" s="154"/>
      <c r="J121" s="154">
        <v>1</v>
      </c>
      <c r="K121" s="144">
        <v>4</v>
      </c>
      <c r="L121" s="237"/>
      <c r="M121" s="129"/>
      <c r="N121" s="239"/>
      <c r="O121" s="247"/>
      <c r="P121" s="109">
        <v>4</v>
      </c>
      <c r="Q121" s="248"/>
      <c r="R121" s="247"/>
    </row>
    <row r="122" spans="1:18" ht="15.75" customHeight="1" x14ac:dyDescent="0.25">
      <c r="A122" s="58">
        <v>2102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44"/>
      <c r="L122" s="237"/>
      <c r="M122" s="129"/>
      <c r="N122" s="239"/>
      <c r="O122" s="247"/>
      <c r="P122" s="109"/>
      <c r="Q122" s="248"/>
      <c r="R122" s="247"/>
    </row>
    <row r="123" spans="1:18" ht="15.75" customHeight="1" x14ac:dyDescent="0.25">
      <c r="A123" s="58">
        <v>2201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44"/>
      <c r="L123" s="237"/>
      <c r="M123" s="129"/>
      <c r="N123" s="239"/>
      <c r="O123" s="129"/>
      <c r="P123" s="239"/>
      <c r="Q123" s="124"/>
      <c r="R123" s="247"/>
    </row>
    <row r="124" spans="1:18" ht="15.75" customHeight="1" x14ac:dyDescent="0.25">
      <c r="A124" s="58">
        <v>2202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44"/>
      <c r="L124" s="237"/>
      <c r="M124" s="129"/>
      <c r="N124" s="239"/>
      <c r="O124" s="197" t="s">
        <v>83</v>
      </c>
      <c r="P124" s="82">
        <v>39</v>
      </c>
      <c r="Q124" s="83">
        <f>K127</f>
        <v>44</v>
      </c>
      <c r="R124" s="199" t="s">
        <v>11</v>
      </c>
    </row>
    <row r="125" spans="1:18" ht="15.75" customHeight="1" x14ac:dyDescent="0.25">
      <c r="A125" s="58">
        <v>2301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44"/>
      <c r="L125" s="237"/>
      <c r="M125" s="129"/>
      <c r="N125" s="239"/>
      <c r="O125" s="198" t="s">
        <v>85</v>
      </c>
      <c r="P125" s="86">
        <f>IF(P124/B110=0,"",P124/B110)</f>
        <v>0.52702702702702697</v>
      </c>
      <c r="Q125" s="87">
        <f>IF(P124/Q124=0,"",P124/Q124)</f>
        <v>0.88636363636363635</v>
      </c>
      <c r="R125" s="200" t="s">
        <v>86</v>
      </c>
    </row>
    <row r="126" spans="1:18" ht="15.75" x14ac:dyDescent="0.25">
      <c r="A126" s="58">
        <v>2302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44"/>
      <c r="L126" s="240"/>
      <c r="M126" s="241"/>
      <c r="N126" s="242"/>
      <c r="O126" s="90"/>
      <c r="P126" s="91"/>
      <c r="Q126" s="91"/>
      <c r="R126" s="113"/>
    </row>
    <row r="127" spans="1:18" ht="18" customHeight="1" x14ac:dyDescent="0.25">
      <c r="A127" s="28"/>
      <c r="B127" s="297" t="s">
        <v>111</v>
      </c>
      <c r="C127" s="297"/>
      <c r="D127" s="297"/>
      <c r="E127" s="297"/>
      <c r="F127" s="297"/>
      <c r="G127" s="297"/>
      <c r="H127" s="297"/>
      <c r="I127" s="297"/>
      <c r="J127" s="297"/>
      <c r="K127" s="93">
        <f>SUM(K110:K123)</f>
        <v>44</v>
      </c>
      <c r="L127" s="94">
        <f>IF(K118=0,"",K118/B110)</f>
        <v>0.25675675675675674</v>
      </c>
      <c r="M127" s="94">
        <f>IF(K127=0,"",K127/B110)</f>
        <v>0.59459459459459463</v>
      </c>
      <c r="N127" s="94">
        <f>IF(K118=0,"",M127-L127)</f>
        <v>0.33783783783783788</v>
      </c>
      <c r="O127" s="3"/>
      <c r="P127" s="29"/>
      <c r="Q127" s="22"/>
      <c r="R127" s="3"/>
    </row>
    <row r="128" spans="1:18" ht="12.75" customHeight="1" x14ac:dyDescent="0.2">
      <c r="L128" s="3"/>
      <c r="M128" s="3"/>
      <c r="O128" s="3"/>
    </row>
    <row r="129" spans="1:19" ht="12.75" customHeight="1" x14ac:dyDescent="0.2">
      <c r="L129" s="3"/>
      <c r="M129" s="3"/>
      <c r="O129" s="3"/>
    </row>
    <row r="130" spans="1:19" ht="26.25" x14ac:dyDescent="0.4">
      <c r="A130" s="231"/>
      <c r="B130" s="298" t="s">
        <v>99</v>
      </c>
      <c r="C130" s="299"/>
      <c r="D130" s="299"/>
      <c r="E130" s="299"/>
      <c r="F130" s="299"/>
      <c r="G130" s="299"/>
      <c r="H130" s="299"/>
      <c r="I130" s="299"/>
      <c r="J130" s="299"/>
      <c r="K130" s="256" t="s">
        <v>98</v>
      </c>
      <c r="L130" s="57"/>
      <c r="M130" s="57"/>
      <c r="N130" s="29"/>
      <c r="O130" s="3"/>
      <c r="P130" s="29"/>
      <c r="Q130" s="29"/>
      <c r="R130" s="29"/>
    </row>
    <row r="131" spans="1:19" ht="20.25" x14ac:dyDescent="0.2">
      <c r="A131" s="319" t="s">
        <v>10</v>
      </c>
      <c r="B131" s="301" t="s">
        <v>100</v>
      </c>
      <c r="C131" s="302"/>
      <c r="D131" s="302"/>
      <c r="E131" s="302"/>
      <c r="F131" s="302"/>
      <c r="G131" s="302"/>
      <c r="H131" s="302"/>
      <c r="I131" s="302"/>
      <c r="J131" s="303"/>
      <c r="K131" s="304" t="s">
        <v>11</v>
      </c>
      <c r="L131" s="296" t="s">
        <v>3</v>
      </c>
      <c r="M131" s="296" t="s">
        <v>4</v>
      </c>
      <c r="N131" s="306" t="s">
        <v>5</v>
      </c>
      <c r="O131" s="296" t="s">
        <v>6</v>
      </c>
      <c r="P131" s="294" t="s">
        <v>7</v>
      </c>
      <c r="Q131" s="294" t="s">
        <v>8</v>
      </c>
      <c r="R131" s="296" t="s">
        <v>101</v>
      </c>
    </row>
    <row r="132" spans="1:19" ht="15.75" x14ac:dyDescent="0.25">
      <c r="A132" s="320"/>
      <c r="B132" s="58" t="s">
        <v>102</v>
      </c>
      <c r="C132" s="58" t="s">
        <v>103</v>
      </c>
      <c r="D132" s="58" t="s">
        <v>104</v>
      </c>
      <c r="E132" s="58" t="s">
        <v>105</v>
      </c>
      <c r="F132" s="58" t="s">
        <v>106</v>
      </c>
      <c r="G132" s="58" t="s">
        <v>107</v>
      </c>
      <c r="H132" s="58" t="s">
        <v>108</v>
      </c>
      <c r="I132" s="58" t="s">
        <v>109</v>
      </c>
      <c r="J132" s="58" t="s">
        <v>110</v>
      </c>
      <c r="K132" s="305"/>
      <c r="L132" s="295"/>
      <c r="M132" s="295"/>
      <c r="N132" s="295"/>
      <c r="O132" s="295"/>
      <c r="P132" s="295"/>
      <c r="Q132" s="295"/>
      <c r="R132" s="295"/>
    </row>
    <row r="133" spans="1:19" ht="15.75" customHeight="1" x14ac:dyDescent="0.25">
      <c r="A133" s="58">
        <v>1601</v>
      </c>
      <c r="B133" s="154">
        <v>31</v>
      </c>
      <c r="C133" s="154"/>
      <c r="D133" s="154"/>
      <c r="E133" s="154"/>
      <c r="F133" s="154"/>
      <c r="G133" s="154"/>
      <c r="H133" s="154"/>
      <c r="I133" s="154"/>
      <c r="J133" s="154"/>
      <c r="K133" s="144"/>
      <c r="L133" s="234"/>
      <c r="M133" s="235"/>
      <c r="N133" s="236"/>
      <c r="O133" s="243"/>
      <c r="P133" s="63">
        <f>B133</f>
        <v>31</v>
      </c>
      <c r="Q133" s="244"/>
      <c r="R133" s="243"/>
    </row>
    <row r="134" spans="1:19" ht="15.75" customHeight="1" x14ac:dyDescent="0.25">
      <c r="A134" s="58">
        <v>1602</v>
      </c>
      <c r="B134" s="154"/>
      <c r="C134" s="154">
        <v>22</v>
      </c>
      <c r="D134" s="154"/>
      <c r="E134" s="154"/>
      <c r="F134" s="154"/>
      <c r="G134" s="154"/>
      <c r="H134" s="154"/>
      <c r="I134" s="154"/>
      <c r="J134" s="154"/>
      <c r="K134" s="144"/>
      <c r="L134" s="237"/>
      <c r="M134" s="129"/>
      <c r="N134" s="238"/>
      <c r="O134" s="67">
        <f>IF(C134=0,"",C134/B133)</f>
        <v>0.70967741935483875</v>
      </c>
      <c r="P134" s="68">
        <v>22</v>
      </c>
      <c r="Q134" s="245">
        <f t="shared" ref="Q134:Q141" si="10">IF(P134=0,"",P134/P133)</f>
        <v>0.70967741935483875</v>
      </c>
      <c r="R134" s="245">
        <f t="shared" ref="R134:R141" si="11">IF(P134=0,"",100%-Q134)</f>
        <v>0.29032258064516125</v>
      </c>
    </row>
    <row r="135" spans="1:19" ht="15.75" customHeight="1" x14ac:dyDescent="0.25">
      <c r="A135" s="58">
        <v>1701</v>
      </c>
      <c r="B135" s="154"/>
      <c r="C135" s="154"/>
      <c r="D135" s="154">
        <v>15</v>
      </c>
      <c r="E135" s="154"/>
      <c r="F135" s="154"/>
      <c r="G135" s="154"/>
      <c r="H135" s="154"/>
      <c r="I135" s="154"/>
      <c r="J135" s="154"/>
      <c r="K135" s="144"/>
      <c r="L135" s="237"/>
      <c r="M135" s="129"/>
      <c r="N135" s="238"/>
      <c r="O135" s="67">
        <f>IF(D135=0,"",D135/C134)</f>
        <v>0.68181818181818177</v>
      </c>
      <c r="P135" s="68">
        <v>21</v>
      </c>
      <c r="Q135" s="245">
        <f t="shared" si="10"/>
        <v>0.95454545454545459</v>
      </c>
      <c r="R135" s="245">
        <f t="shared" si="11"/>
        <v>4.5454545454545414E-2</v>
      </c>
      <c r="S135" s="8">
        <f>P135/P133</f>
        <v>0.67741935483870963</v>
      </c>
    </row>
    <row r="136" spans="1:19" ht="15.75" customHeight="1" x14ac:dyDescent="0.25">
      <c r="A136" s="58">
        <v>1702</v>
      </c>
      <c r="B136" s="154"/>
      <c r="C136" s="154"/>
      <c r="D136" s="154"/>
      <c r="E136" s="154">
        <v>15</v>
      </c>
      <c r="F136" s="154"/>
      <c r="G136" s="154"/>
      <c r="H136" s="154"/>
      <c r="I136" s="154"/>
      <c r="J136" s="154"/>
      <c r="K136" s="144"/>
      <c r="L136" s="237"/>
      <c r="M136" s="129"/>
      <c r="N136" s="238"/>
      <c r="O136" s="67">
        <f>IF(E136=0,"",E136/D135)</f>
        <v>1</v>
      </c>
      <c r="P136" s="68">
        <v>18</v>
      </c>
      <c r="Q136" s="245">
        <f t="shared" si="10"/>
        <v>0.8571428571428571</v>
      </c>
      <c r="R136" s="245">
        <f t="shared" si="11"/>
        <v>0.1428571428571429</v>
      </c>
    </row>
    <row r="137" spans="1:19" ht="15.75" customHeight="1" x14ac:dyDescent="0.25">
      <c r="A137" s="58">
        <v>1801</v>
      </c>
      <c r="B137" s="154"/>
      <c r="C137" s="154"/>
      <c r="D137" s="154"/>
      <c r="E137" s="154"/>
      <c r="F137" s="154">
        <v>12</v>
      </c>
      <c r="G137" s="154"/>
      <c r="H137" s="154"/>
      <c r="I137" s="154"/>
      <c r="J137" s="154"/>
      <c r="K137" s="144"/>
      <c r="L137" s="237"/>
      <c r="M137" s="129"/>
      <c r="N137" s="238"/>
      <c r="O137" s="67">
        <f>IF(F137=0,"",F137/E136)</f>
        <v>0.8</v>
      </c>
      <c r="P137" s="68">
        <v>18</v>
      </c>
      <c r="Q137" s="245">
        <f t="shared" si="10"/>
        <v>1</v>
      </c>
      <c r="R137" s="245">
        <f t="shared" si="11"/>
        <v>0</v>
      </c>
    </row>
    <row r="138" spans="1:19" ht="15.75" customHeight="1" x14ac:dyDescent="0.25">
      <c r="A138" s="58">
        <v>1802</v>
      </c>
      <c r="B138" s="154"/>
      <c r="C138" s="154"/>
      <c r="D138" s="154"/>
      <c r="E138" s="154"/>
      <c r="F138" s="154"/>
      <c r="G138" s="154">
        <v>12</v>
      </c>
      <c r="H138" s="154"/>
      <c r="I138" s="154"/>
      <c r="J138" s="154"/>
      <c r="K138" s="144"/>
      <c r="L138" s="237"/>
      <c r="M138" s="129"/>
      <c r="N138" s="238"/>
      <c r="O138" s="67">
        <f>IF(G138=0,"",G138/F137)</f>
        <v>1</v>
      </c>
      <c r="P138" s="68">
        <v>18</v>
      </c>
      <c r="Q138" s="245">
        <f t="shared" si="10"/>
        <v>1</v>
      </c>
      <c r="R138" s="245">
        <f t="shared" si="11"/>
        <v>0</v>
      </c>
    </row>
    <row r="139" spans="1:19" ht="15.75" customHeight="1" x14ac:dyDescent="0.25">
      <c r="A139" s="58">
        <v>1901</v>
      </c>
      <c r="B139" s="154"/>
      <c r="C139" s="154"/>
      <c r="D139" s="154"/>
      <c r="E139" s="154"/>
      <c r="F139" s="154"/>
      <c r="G139" s="154"/>
      <c r="H139" s="154">
        <v>12</v>
      </c>
      <c r="I139" s="154"/>
      <c r="J139" s="154"/>
      <c r="K139" s="144"/>
      <c r="L139" s="237"/>
      <c r="M139" s="129"/>
      <c r="N139" s="238"/>
      <c r="O139" s="67">
        <f>IF(H139=0,"",H139/G138)</f>
        <v>1</v>
      </c>
      <c r="P139" s="68">
        <v>17</v>
      </c>
      <c r="Q139" s="245">
        <f t="shared" si="10"/>
        <v>0.94444444444444442</v>
      </c>
      <c r="R139" s="245">
        <f t="shared" si="11"/>
        <v>5.555555555555558E-2</v>
      </c>
    </row>
    <row r="140" spans="1:19" ht="15.75" customHeight="1" x14ac:dyDescent="0.25">
      <c r="A140" s="58">
        <v>1902</v>
      </c>
      <c r="B140" s="154"/>
      <c r="C140" s="154"/>
      <c r="D140" s="154"/>
      <c r="E140" s="154"/>
      <c r="F140" s="154"/>
      <c r="G140" s="154"/>
      <c r="H140" s="154"/>
      <c r="I140" s="154">
        <v>12</v>
      </c>
      <c r="J140" s="154"/>
      <c r="K140" s="144"/>
      <c r="L140" s="237"/>
      <c r="M140" s="129"/>
      <c r="N140" s="238"/>
      <c r="O140" s="67">
        <f>IF(I140=0,"",I140/H139)</f>
        <v>1</v>
      </c>
      <c r="P140" s="68">
        <v>16</v>
      </c>
      <c r="Q140" s="245">
        <f t="shared" si="10"/>
        <v>0.94117647058823528</v>
      </c>
      <c r="R140" s="245">
        <f t="shared" si="11"/>
        <v>5.8823529411764719E-2</v>
      </c>
    </row>
    <row r="141" spans="1:19" ht="15.75" customHeight="1" x14ac:dyDescent="0.25">
      <c r="A141" s="58">
        <v>2001</v>
      </c>
      <c r="B141" s="154"/>
      <c r="C141" s="154"/>
      <c r="D141" s="154"/>
      <c r="E141" s="154"/>
      <c r="F141" s="154"/>
      <c r="G141" s="154"/>
      <c r="H141" s="154"/>
      <c r="I141" s="154"/>
      <c r="J141" s="154">
        <v>12</v>
      </c>
      <c r="K141" s="144">
        <v>10</v>
      </c>
      <c r="L141" s="237"/>
      <c r="M141" s="129"/>
      <c r="N141" s="238"/>
      <c r="O141" s="71">
        <f>IF(J141=0,"",J141/I140)</f>
        <v>1</v>
      </c>
      <c r="P141" s="68">
        <v>16</v>
      </c>
      <c r="Q141" s="71">
        <f t="shared" si="10"/>
        <v>1</v>
      </c>
      <c r="R141" s="71">
        <f t="shared" si="11"/>
        <v>0</v>
      </c>
    </row>
    <row r="142" spans="1:19" ht="15.75" customHeight="1" x14ac:dyDescent="0.25">
      <c r="A142" s="58">
        <v>2002</v>
      </c>
      <c r="B142" s="154"/>
      <c r="C142" s="154"/>
      <c r="D142" s="154"/>
      <c r="E142" s="154"/>
      <c r="F142" s="154"/>
      <c r="G142" s="154"/>
      <c r="H142" s="154"/>
      <c r="I142" s="154"/>
      <c r="J142" s="154">
        <v>4</v>
      </c>
      <c r="K142" s="144">
        <v>1</v>
      </c>
      <c r="L142" s="237"/>
      <c r="M142" s="129"/>
      <c r="N142" s="239"/>
      <c r="O142" s="105"/>
      <c r="P142" s="68">
        <v>6</v>
      </c>
      <c r="Q142" s="105"/>
      <c r="R142" s="253"/>
    </row>
    <row r="143" spans="1:19" ht="15.75" customHeight="1" x14ac:dyDescent="0.25">
      <c r="A143" s="58">
        <v>2101</v>
      </c>
      <c r="B143" s="154"/>
      <c r="C143" s="154"/>
      <c r="D143" s="154"/>
      <c r="E143" s="154"/>
      <c r="F143" s="154"/>
      <c r="G143" s="154"/>
      <c r="H143" s="154"/>
      <c r="I143" s="154"/>
      <c r="J143" s="154">
        <v>4</v>
      </c>
      <c r="K143" s="144">
        <v>4</v>
      </c>
      <c r="L143" s="237"/>
      <c r="M143" s="129"/>
      <c r="N143" s="239"/>
      <c r="O143" s="247"/>
      <c r="P143" s="109">
        <v>4</v>
      </c>
      <c r="Q143" s="248"/>
      <c r="R143" s="247"/>
    </row>
    <row r="144" spans="1:19" ht="15.75" customHeight="1" x14ac:dyDescent="0.25">
      <c r="A144" s="58">
        <v>2102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44"/>
      <c r="L144" s="237"/>
      <c r="M144" s="129"/>
      <c r="N144" s="239"/>
      <c r="O144" s="247"/>
      <c r="P144" s="109"/>
      <c r="Q144" s="248"/>
      <c r="R144" s="247"/>
    </row>
    <row r="145" spans="1:19" ht="15.75" customHeight="1" x14ac:dyDescent="0.25">
      <c r="A145" s="58">
        <v>2201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44"/>
      <c r="L145" s="237"/>
      <c r="M145" s="129"/>
      <c r="N145" s="239"/>
      <c r="O145" s="247"/>
      <c r="P145" s="109"/>
      <c r="Q145" s="248"/>
      <c r="R145" s="247"/>
    </row>
    <row r="146" spans="1:19" ht="15.75" customHeight="1" x14ac:dyDescent="0.25">
      <c r="A146" s="58">
        <v>2202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44"/>
      <c r="L146" s="237"/>
      <c r="M146" s="129"/>
      <c r="N146" s="239"/>
      <c r="O146" s="129"/>
      <c r="P146" s="239"/>
      <c r="Q146" s="124"/>
      <c r="R146" s="247"/>
    </row>
    <row r="147" spans="1:19" ht="15.75" customHeight="1" x14ac:dyDescent="0.25">
      <c r="A147" s="58">
        <v>2301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44"/>
      <c r="L147" s="237"/>
      <c r="M147" s="129"/>
      <c r="N147" s="239"/>
      <c r="O147" s="197" t="s">
        <v>83</v>
      </c>
      <c r="P147" s="82">
        <v>12</v>
      </c>
      <c r="Q147" s="83">
        <f>IF(SUM(K139:K143)=0,"",SUM(K139:K143))</f>
        <v>15</v>
      </c>
      <c r="R147" s="199" t="s">
        <v>11</v>
      </c>
    </row>
    <row r="148" spans="1:19" ht="15.75" customHeight="1" x14ac:dyDescent="0.25">
      <c r="A148" s="58">
        <v>2302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44"/>
      <c r="L148" s="237"/>
      <c r="M148" s="129"/>
      <c r="N148" s="239"/>
      <c r="O148" s="198" t="s">
        <v>85</v>
      </c>
      <c r="P148" s="86">
        <f>IF(P147/B133=0,"",P147/B133)</f>
        <v>0.38709677419354838</v>
      </c>
      <c r="Q148" s="87">
        <f>IF(P147/Q147=0,"",P147/Q147)</f>
        <v>0.8</v>
      </c>
      <c r="R148" s="200" t="s">
        <v>86</v>
      </c>
    </row>
    <row r="149" spans="1:19" ht="15.75" customHeight="1" x14ac:dyDescent="0.25">
      <c r="A149" s="58">
        <v>2401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44"/>
      <c r="L149" s="240"/>
      <c r="M149" s="241"/>
      <c r="N149" s="242"/>
      <c r="O149" s="90"/>
      <c r="P149" s="91"/>
      <c r="Q149" s="91"/>
      <c r="R149" s="113"/>
    </row>
    <row r="150" spans="1:19" ht="18" customHeight="1" x14ac:dyDescent="0.25">
      <c r="A150" s="28"/>
      <c r="B150" s="297" t="s">
        <v>111</v>
      </c>
      <c r="C150" s="297"/>
      <c r="D150" s="297"/>
      <c r="E150" s="297"/>
      <c r="F150" s="297"/>
      <c r="G150" s="297"/>
      <c r="H150" s="297"/>
      <c r="I150" s="297"/>
      <c r="J150" s="297"/>
      <c r="K150" s="93">
        <f>SUM(K133:K146)</f>
        <v>15</v>
      </c>
      <c r="L150" s="94">
        <f>IF(K141=0,"",K141/B133)</f>
        <v>0.32258064516129031</v>
      </c>
      <c r="M150" s="94">
        <f>IF(K150=0,"",K150/B133)</f>
        <v>0.4838709677419355</v>
      </c>
      <c r="N150" s="94">
        <f>IF(K141=0,"",M150-L150)</f>
        <v>0.16129032258064518</v>
      </c>
      <c r="O150" s="3"/>
      <c r="P150" s="29"/>
      <c r="Q150" s="22"/>
      <c r="R150" s="3"/>
    </row>
    <row r="151" spans="1:19" ht="12.75" customHeight="1" x14ac:dyDescent="0.2">
      <c r="L151" s="3"/>
      <c r="M151" s="3"/>
      <c r="O151" s="3"/>
    </row>
    <row r="152" spans="1:19" ht="12.75" customHeight="1" x14ac:dyDescent="0.2">
      <c r="L152" s="3"/>
      <c r="M152" s="3"/>
      <c r="O152" s="3"/>
    </row>
    <row r="153" spans="1:19" ht="26.25" x14ac:dyDescent="0.4">
      <c r="A153" s="231"/>
      <c r="B153" s="298" t="s">
        <v>99</v>
      </c>
      <c r="C153" s="299"/>
      <c r="D153" s="299"/>
      <c r="E153" s="299"/>
      <c r="F153" s="299"/>
      <c r="G153" s="299"/>
      <c r="H153" s="299"/>
      <c r="I153" s="299"/>
      <c r="J153" s="299"/>
      <c r="K153" s="256" t="s">
        <v>112</v>
      </c>
      <c r="L153" s="57"/>
      <c r="M153" s="57"/>
      <c r="N153" s="29"/>
      <c r="O153" s="3"/>
      <c r="P153" s="29"/>
      <c r="Q153" s="29"/>
      <c r="R153" s="29"/>
    </row>
    <row r="154" spans="1:19" ht="20.25" x14ac:dyDescent="0.2">
      <c r="A154" s="319" t="s">
        <v>10</v>
      </c>
      <c r="B154" s="301" t="s">
        <v>100</v>
      </c>
      <c r="C154" s="302"/>
      <c r="D154" s="302"/>
      <c r="E154" s="302"/>
      <c r="F154" s="302"/>
      <c r="G154" s="302"/>
      <c r="H154" s="302"/>
      <c r="I154" s="302"/>
      <c r="J154" s="303"/>
      <c r="K154" s="304" t="s">
        <v>11</v>
      </c>
      <c r="L154" s="296" t="s">
        <v>3</v>
      </c>
      <c r="M154" s="296" t="s">
        <v>4</v>
      </c>
      <c r="N154" s="306" t="s">
        <v>5</v>
      </c>
      <c r="O154" s="296" t="s">
        <v>6</v>
      </c>
      <c r="P154" s="294" t="s">
        <v>7</v>
      </c>
      <c r="Q154" s="294" t="s">
        <v>8</v>
      </c>
      <c r="R154" s="296" t="s">
        <v>101</v>
      </c>
    </row>
    <row r="155" spans="1:19" ht="15.75" x14ac:dyDescent="0.25">
      <c r="A155" s="320"/>
      <c r="B155" s="58" t="s">
        <v>102</v>
      </c>
      <c r="C155" s="58" t="s">
        <v>103</v>
      </c>
      <c r="D155" s="58" t="s">
        <v>104</v>
      </c>
      <c r="E155" s="58" t="s">
        <v>105</v>
      </c>
      <c r="F155" s="58" t="s">
        <v>106</v>
      </c>
      <c r="G155" s="58" t="s">
        <v>107</v>
      </c>
      <c r="H155" s="58" t="s">
        <v>108</v>
      </c>
      <c r="I155" s="58" t="s">
        <v>109</v>
      </c>
      <c r="J155" s="58" t="s">
        <v>110</v>
      </c>
      <c r="K155" s="305"/>
      <c r="L155" s="295"/>
      <c r="M155" s="295"/>
      <c r="N155" s="295"/>
      <c r="O155" s="295"/>
      <c r="P155" s="295"/>
      <c r="Q155" s="295"/>
      <c r="R155" s="295"/>
    </row>
    <row r="156" spans="1:19" ht="15.75" customHeight="1" x14ac:dyDescent="0.25">
      <c r="A156" s="58">
        <v>1602</v>
      </c>
      <c r="B156" s="154">
        <v>80</v>
      </c>
      <c r="C156" s="154"/>
      <c r="D156" s="154"/>
      <c r="E156" s="154"/>
      <c r="F156" s="154"/>
      <c r="G156" s="154"/>
      <c r="H156" s="154"/>
      <c r="I156" s="154"/>
      <c r="J156" s="154"/>
      <c r="K156" s="144"/>
      <c r="L156" s="234"/>
      <c r="M156" s="235"/>
      <c r="N156" s="236"/>
      <c r="O156" s="243"/>
      <c r="P156" s="63">
        <f>B156</f>
        <v>80</v>
      </c>
      <c r="Q156" s="244"/>
      <c r="R156" s="243"/>
    </row>
    <row r="157" spans="1:19" ht="15.75" customHeight="1" x14ac:dyDescent="0.25">
      <c r="A157" s="58">
        <v>1701</v>
      </c>
      <c r="B157" s="154"/>
      <c r="C157" s="154">
        <v>77</v>
      </c>
      <c r="D157" s="154"/>
      <c r="E157" s="154"/>
      <c r="F157" s="154"/>
      <c r="G157" s="154"/>
      <c r="H157" s="154"/>
      <c r="I157" s="154"/>
      <c r="J157" s="154"/>
      <c r="K157" s="144"/>
      <c r="L157" s="237"/>
      <c r="M157" s="129"/>
      <c r="N157" s="238"/>
      <c r="O157" s="67">
        <f>IF(C157=0,"",C157/B156)</f>
        <v>0.96250000000000002</v>
      </c>
      <c r="P157" s="68">
        <v>77</v>
      </c>
      <c r="Q157" s="245">
        <f t="shared" ref="Q157:Q164" si="12">IF(P157=0,"",P157/P156)</f>
        <v>0.96250000000000002</v>
      </c>
      <c r="R157" s="245">
        <f t="shared" ref="R157:R164" si="13">IF(P157=0,"",100%-Q157)</f>
        <v>3.7499999999999978E-2</v>
      </c>
    </row>
    <row r="158" spans="1:19" ht="15.75" customHeight="1" x14ac:dyDescent="0.25">
      <c r="A158" s="58">
        <v>1702</v>
      </c>
      <c r="B158" s="154"/>
      <c r="C158" s="154"/>
      <c r="D158" s="154">
        <v>61</v>
      </c>
      <c r="E158" s="154"/>
      <c r="F158" s="154"/>
      <c r="G158" s="154"/>
      <c r="H158" s="154"/>
      <c r="I158" s="154"/>
      <c r="J158" s="154"/>
      <c r="K158" s="144"/>
      <c r="L158" s="237"/>
      <c r="M158" s="129"/>
      <c r="N158" s="238"/>
      <c r="O158" s="67">
        <f>IF(D158=0,"",D158/C157)</f>
        <v>0.79220779220779225</v>
      </c>
      <c r="P158" s="68">
        <v>72</v>
      </c>
      <c r="Q158" s="245">
        <f t="shared" si="12"/>
        <v>0.93506493506493504</v>
      </c>
      <c r="R158" s="245">
        <f t="shared" si="13"/>
        <v>6.4935064935064957E-2</v>
      </c>
      <c r="S158" s="8">
        <f>P158/P156</f>
        <v>0.9</v>
      </c>
    </row>
    <row r="159" spans="1:19" ht="15.75" customHeight="1" x14ac:dyDescent="0.25">
      <c r="A159" s="58">
        <v>1801</v>
      </c>
      <c r="B159" s="154"/>
      <c r="C159" s="154"/>
      <c r="D159" s="154"/>
      <c r="E159" s="154">
        <v>53</v>
      </c>
      <c r="F159" s="154"/>
      <c r="G159" s="154"/>
      <c r="H159" s="154"/>
      <c r="I159" s="154"/>
      <c r="J159" s="154"/>
      <c r="K159" s="144"/>
      <c r="L159" s="237"/>
      <c r="M159" s="129"/>
      <c r="N159" s="238"/>
      <c r="O159" s="67">
        <f>IF(E159=0,"",E159/D158)</f>
        <v>0.86885245901639341</v>
      </c>
      <c r="P159" s="68">
        <v>66</v>
      </c>
      <c r="Q159" s="245">
        <f t="shared" si="12"/>
        <v>0.91666666666666663</v>
      </c>
      <c r="R159" s="245">
        <f t="shared" si="13"/>
        <v>8.333333333333337E-2</v>
      </c>
    </row>
    <row r="160" spans="1:19" ht="15.75" customHeight="1" x14ac:dyDescent="0.25">
      <c r="A160" s="58">
        <v>1802</v>
      </c>
      <c r="B160" s="154"/>
      <c r="C160" s="154"/>
      <c r="D160" s="154"/>
      <c r="E160" s="154"/>
      <c r="F160" s="154">
        <v>46</v>
      </c>
      <c r="G160" s="154"/>
      <c r="H160" s="154"/>
      <c r="I160" s="154"/>
      <c r="J160" s="154"/>
      <c r="K160" s="144"/>
      <c r="L160" s="237"/>
      <c r="M160" s="129"/>
      <c r="N160" s="238"/>
      <c r="O160" s="67">
        <f>IF(F160=0,"",F160/E159)</f>
        <v>0.86792452830188682</v>
      </c>
      <c r="P160" s="68">
        <v>61</v>
      </c>
      <c r="Q160" s="245">
        <f t="shared" si="12"/>
        <v>0.9242424242424242</v>
      </c>
      <c r="R160" s="245">
        <f t="shared" si="13"/>
        <v>7.5757575757575801E-2</v>
      </c>
    </row>
    <row r="161" spans="1:18" ht="15.75" customHeight="1" x14ac:dyDescent="0.25">
      <c r="A161" s="58">
        <v>1901</v>
      </c>
      <c r="B161" s="154"/>
      <c r="C161" s="154"/>
      <c r="D161" s="154"/>
      <c r="E161" s="154"/>
      <c r="F161" s="154"/>
      <c r="G161" s="154">
        <v>46</v>
      </c>
      <c r="H161" s="154"/>
      <c r="I161" s="154"/>
      <c r="J161" s="154"/>
      <c r="K161" s="144"/>
      <c r="L161" s="237"/>
      <c r="M161" s="129"/>
      <c r="N161" s="238"/>
      <c r="O161" s="67">
        <f>IF(G161=0,"",G161/F160)</f>
        <v>1</v>
      </c>
      <c r="P161" s="68">
        <v>57</v>
      </c>
      <c r="Q161" s="245">
        <f t="shared" si="12"/>
        <v>0.93442622950819676</v>
      </c>
      <c r="R161" s="245">
        <f t="shared" si="13"/>
        <v>6.557377049180324E-2</v>
      </c>
    </row>
    <row r="162" spans="1:18" ht="15.75" customHeight="1" x14ac:dyDescent="0.25">
      <c r="A162" s="58">
        <v>1902</v>
      </c>
      <c r="B162" s="154"/>
      <c r="C162" s="154"/>
      <c r="D162" s="154"/>
      <c r="E162" s="154"/>
      <c r="F162" s="154"/>
      <c r="G162" s="154"/>
      <c r="H162" s="154">
        <v>46</v>
      </c>
      <c r="I162" s="154"/>
      <c r="J162" s="154"/>
      <c r="K162" s="144"/>
      <c r="L162" s="237"/>
      <c r="M162" s="129"/>
      <c r="N162" s="238"/>
      <c r="O162" s="67">
        <f>IF(H162=0,"",H162/G161)</f>
        <v>1</v>
      </c>
      <c r="P162" s="68">
        <v>53</v>
      </c>
      <c r="Q162" s="245">
        <f t="shared" si="12"/>
        <v>0.92982456140350878</v>
      </c>
      <c r="R162" s="245">
        <f t="shared" si="13"/>
        <v>7.0175438596491224E-2</v>
      </c>
    </row>
    <row r="163" spans="1:18" ht="15.75" customHeight="1" x14ac:dyDescent="0.25">
      <c r="A163" s="58">
        <v>2001</v>
      </c>
      <c r="B163" s="154"/>
      <c r="C163" s="154"/>
      <c r="D163" s="154"/>
      <c r="E163" s="154"/>
      <c r="F163" s="154"/>
      <c r="G163" s="154"/>
      <c r="H163" s="154"/>
      <c r="I163" s="154">
        <v>46</v>
      </c>
      <c r="J163" s="154"/>
      <c r="K163" s="144"/>
      <c r="L163" s="237"/>
      <c r="M163" s="129"/>
      <c r="N163" s="238"/>
      <c r="O163" s="67">
        <f>IF(I163=0,"",I163/H162)</f>
        <v>1</v>
      </c>
      <c r="P163" s="68">
        <v>52</v>
      </c>
      <c r="Q163" s="245">
        <f t="shared" si="12"/>
        <v>0.98113207547169812</v>
      </c>
      <c r="R163" s="245">
        <f t="shared" si="13"/>
        <v>1.8867924528301883E-2</v>
      </c>
    </row>
    <row r="164" spans="1:18" ht="15.75" customHeight="1" x14ac:dyDescent="0.25">
      <c r="A164" s="58">
        <v>2002</v>
      </c>
      <c r="B164" s="154"/>
      <c r="C164" s="154"/>
      <c r="D164" s="154"/>
      <c r="E164" s="154"/>
      <c r="F164" s="154"/>
      <c r="G164" s="154"/>
      <c r="H164" s="154"/>
      <c r="I164" s="154"/>
      <c r="J164" s="154">
        <v>46</v>
      </c>
      <c r="K164" s="144">
        <v>23</v>
      </c>
      <c r="L164" s="237"/>
      <c r="M164" s="129"/>
      <c r="N164" s="238"/>
      <c r="O164" s="71">
        <f>IF(J164=0,"",J164/I163)</f>
        <v>1</v>
      </c>
      <c r="P164" s="68">
        <v>51</v>
      </c>
      <c r="Q164" s="71">
        <f t="shared" si="12"/>
        <v>0.98076923076923073</v>
      </c>
      <c r="R164" s="71">
        <f t="shared" si="13"/>
        <v>1.9230769230769273E-2</v>
      </c>
    </row>
    <row r="165" spans="1:18" ht="15.75" customHeight="1" x14ac:dyDescent="0.25">
      <c r="A165" s="58">
        <v>2101</v>
      </c>
      <c r="B165" s="154"/>
      <c r="C165" s="154"/>
      <c r="D165" s="154"/>
      <c r="E165" s="154"/>
      <c r="F165" s="154"/>
      <c r="G165" s="154"/>
      <c r="H165" s="154"/>
      <c r="I165" s="154"/>
      <c r="J165" s="154">
        <v>24</v>
      </c>
      <c r="K165" s="144">
        <v>24</v>
      </c>
      <c r="L165" s="237"/>
      <c r="M165" s="129"/>
      <c r="N165" s="239"/>
      <c r="O165" s="105"/>
      <c r="P165" s="68">
        <v>29</v>
      </c>
      <c r="Q165" s="105"/>
      <c r="R165" s="253"/>
    </row>
    <row r="166" spans="1:18" ht="15.75" customHeight="1" x14ac:dyDescent="0.25">
      <c r="A166" s="58">
        <v>2102</v>
      </c>
      <c r="B166" s="154"/>
      <c r="C166" s="154"/>
      <c r="D166" s="154"/>
      <c r="E166" s="154"/>
      <c r="F166" s="154"/>
      <c r="G166" s="154"/>
      <c r="H166" s="154"/>
      <c r="I166" s="154"/>
      <c r="J166" s="154">
        <v>3</v>
      </c>
      <c r="K166" s="144">
        <v>1</v>
      </c>
      <c r="L166" s="237"/>
      <c r="M166" s="129"/>
      <c r="N166" s="239"/>
      <c r="O166" s="247"/>
      <c r="P166" s="109">
        <v>4</v>
      </c>
      <c r="Q166" s="248"/>
      <c r="R166" s="247"/>
    </row>
    <row r="167" spans="1:18" ht="15.75" customHeight="1" x14ac:dyDescent="0.25">
      <c r="A167" s="58">
        <v>2201</v>
      </c>
      <c r="B167" s="154"/>
      <c r="C167" s="154"/>
      <c r="D167" s="154"/>
      <c r="E167" s="154"/>
      <c r="F167" s="154"/>
      <c r="G167" s="154"/>
      <c r="H167" s="154"/>
      <c r="I167" s="154"/>
      <c r="J167" s="154">
        <v>1</v>
      </c>
      <c r="K167" s="144"/>
      <c r="L167" s="237"/>
      <c r="M167" s="129"/>
      <c r="N167" s="239"/>
      <c r="O167" s="247"/>
      <c r="P167" s="109">
        <v>2</v>
      </c>
      <c r="Q167" s="248"/>
      <c r="R167" s="247"/>
    </row>
    <row r="168" spans="1:18" ht="15.75" customHeight="1" x14ac:dyDescent="0.25">
      <c r="A168" s="58">
        <v>2202</v>
      </c>
      <c r="B168" s="154"/>
      <c r="C168" s="154"/>
      <c r="D168" s="154"/>
      <c r="E168" s="154"/>
      <c r="F168" s="154"/>
      <c r="G168" s="154"/>
      <c r="H168" s="154"/>
      <c r="I168" s="154"/>
      <c r="J168" s="154">
        <v>1</v>
      </c>
      <c r="K168" s="144"/>
      <c r="L168" s="237"/>
      <c r="M168" s="129"/>
      <c r="N168" s="239"/>
      <c r="O168" s="247"/>
      <c r="P168" s="202">
        <v>2</v>
      </c>
      <c r="Q168" s="248"/>
      <c r="R168" s="247"/>
    </row>
    <row r="169" spans="1:18" ht="15.75" customHeight="1" x14ac:dyDescent="0.25">
      <c r="A169" s="58">
        <v>2301</v>
      </c>
      <c r="B169" s="154"/>
      <c r="C169" s="154"/>
      <c r="D169" s="154"/>
      <c r="E169" s="154"/>
      <c r="F169" s="154"/>
      <c r="G169" s="154"/>
      <c r="H169" s="154"/>
      <c r="I169" s="154"/>
      <c r="J169" s="154">
        <v>1</v>
      </c>
      <c r="K169" s="144">
        <v>1</v>
      </c>
      <c r="L169" s="237"/>
      <c r="M169" s="129"/>
      <c r="N169" s="239"/>
      <c r="O169" s="129"/>
      <c r="P169" s="204">
        <v>1</v>
      </c>
      <c r="Q169" s="124"/>
      <c r="R169" s="247"/>
    </row>
    <row r="170" spans="1:18" ht="15.75" customHeight="1" x14ac:dyDescent="0.25">
      <c r="A170" s="58">
        <v>2302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44"/>
      <c r="L170" s="237"/>
      <c r="M170" s="129"/>
      <c r="N170" s="239"/>
      <c r="O170" s="197" t="s">
        <v>83</v>
      </c>
      <c r="P170" s="203">
        <v>43</v>
      </c>
      <c r="Q170" s="83">
        <f>IF(SUM(K162:K166)=0,"",SUM(K162:K166))</f>
        <v>48</v>
      </c>
      <c r="R170" s="199" t="s">
        <v>11</v>
      </c>
    </row>
    <row r="171" spans="1:18" ht="15.75" customHeight="1" x14ac:dyDescent="0.25">
      <c r="A171" s="58">
        <v>2401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44"/>
      <c r="L171" s="237"/>
      <c r="M171" s="129"/>
      <c r="N171" s="239"/>
      <c r="O171" s="198" t="s">
        <v>85</v>
      </c>
      <c r="P171" s="86">
        <f>IF(P170/B156=0,"",P170/B156)</f>
        <v>0.53749999999999998</v>
      </c>
      <c r="Q171" s="87">
        <f>IF(P170/Q170=0,"",P170/Q170)</f>
        <v>0.89583333333333337</v>
      </c>
      <c r="R171" s="200" t="s">
        <v>86</v>
      </c>
    </row>
    <row r="172" spans="1:18" ht="15.75" customHeight="1" x14ac:dyDescent="0.25">
      <c r="A172" s="58">
        <v>2402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44"/>
      <c r="L172" s="240"/>
      <c r="M172" s="241"/>
      <c r="N172" s="242"/>
      <c r="O172" s="90"/>
      <c r="P172" s="91"/>
      <c r="Q172" s="91"/>
      <c r="R172" s="113"/>
    </row>
    <row r="173" spans="1:18" ht="18" customHeight="1" x14ac:dyDescent="0.25">
      <c r="A173" s="28"/>
      <c r="B173" s="297" t="s">
        <v>111</v>
      </c>
      <c r="C173" s="297"/>
      <c r="D173" s="297"/>
      <c r="E173" s="297"/>
      <c r="F173" s="297"/>
      <c r="G173" s="297"/>
      <c r="H173" s="297"/>
      <c r="I173" s="297"/>
      <c r="J173" s="297"/>
      <c r="K173" s="93">
        <f>SUM(K156:K169)</f>
        <v>49</v>
      </c>
      <c r="L173" s="94">
        <f>IF(K164=0,"",K164/B156)</f>
        <v>0.28749999999999998</v>
      </c>
      <c r="M173" s="94">
        <f>IF(K173=0,"",K173/B156)</f>
        <v>0.61250000000000004</v>
      </c>
      <c r="N173" s="94">
        <f>IF(K164=0,"",M173-L173)</f>
        <v>0.32500000000000007</v>
      </c>
      <c r="O173" s="3"/>
      <c r="P173" s="29"/>
      <c r="Q173" s="22"/>
      <c r="R173" s="3"/>
    </row>
    <row r="174" spans="1:18" ht="12.75" customHeight="1" x14ac:dyDescent="0.2"/>
    <row r="175" spans="1:18" s="255" customFormat="1" ht="12.75" customHeight="1" x14ac:dyDescent="0.2">
      <c r="K175" s="187"/>
    </row>
    <row r="176" spans="1:18" ht="26.25" customHeight="1" x14ac:dyDescent="0.4">
      <c r="A176" s="231"/>
      <c r="B176" s="298" t="s">
        <v>99</v>
      </c>
      <c r="C176" s="299"/>
      <c r="D176" s="299"/>
      <c r="E176" s="299"/>
      <c r="F176" s="299"/>
      <c r="G176" s="299"/>
      <c r="H176" s="299"/>
      <c r="I176" s="299"/>
      <c r="J176" s="299"/>
      <c r="K176" s="256" t="s">
        <v>113</v>
      </c>
      <c r="L176" s="57"/>
      <c r="M176" s="57"/>
      <c r="N176" s="29"/>
      <c r="O176" s="3"/>
      <c r="P176" s="29"/>
      <c r="Q176" s="29"/>
      <c r="R176" s="29"/>
    </row>
    <row r="177" spans="1:19" ht="20.25" customHeight="1" x14ac:dyDescent="0.2">
      <c r="A177" s="319" t="s">
        <v>10</v>
      </c>
      <c r="B177" s="301" t="s">
        <v>100</v>
      </c>
      <c r="C177" s="302"/>
      <c r="D177" s="302"/>
      <c r="E177" s="302"/>
      <c r="F177" s="302"/>
      <c r="G177" s="302"/>
      <c r="H177" s="302"/>
      <c r="I177" s="302"/>
      <c r="J177" s="303"/>
      <c r="K177" s="304" t="s">
        <v>11</v>
      </c>
      <c r="L177" s="296" t="s">
        <v>3</v>
      </c>
      <c r="M177" s="296" t="s">
        <v>4</v>
      </c>
      <c r="N177" s="306" t="s">
        <v>5</v>
      </c>
      <c r="O177" s="296" t="s">
        <v>6</v>
      </c>
      <c r="P177" s="294" t="s">
        <v>7</v>
      </c>
      <c r="Q177" s="294" t="s">
        <v>8</v>
      </c>
      <c r="R177" s="296" t="s">
        <v>101</v>
      </c>
    </row>
    <row r="178" spans="1:19" ht="15.75" customHeight="1" x14ac:dyDescent="0.25">
      <c r="A178" s="320"/>
      <c r="B178" s="58" t="s">
        <v>102</v>
      </c>
      <c r="C178" s="58" t="s">
        <v>103</v>
      </c>
      <c r="D178" s="58" t="s">
        <v>104</v>
      </c>
      <c r="E178" s="58" t="s">
        <v>105</v>
      </c>
      <c r="F178" s="58" t="s">
        <v>106</v>
      </c>
      <c r="G178" s="58" t="s">
        <v>107</v>
      </c>
      <c r="H178" s="58" t="s">
        <v>108</v>
      </c>
      <c r="I178" s="58" t="s">
        <v>109</v>
      </c>
      <c r="J178" s="58" t="s">
        <v>110</v>
      </c>
      <c r="K178" s="305"/>
      <c r="L178" s="295"/>
      <c r="M178" s="295"/>
      <c r="N178" s="295"/>
      <c r="O178" s="295"/>
      <c r="P178" s="295"/>
      <c r="Q178" s="295"/>
      <c r="R178" s="295"/>
    </row>
    <row r="179" spans="1:19" ht="15.75" customHeight="1" x14ac:dyDescent="0.25">
      <c r="A179" s="58">
        <v>1701</v>
      </c>
      <c r="B179" s="154">
        <v>45</v>
      </c>
      <c r="C179" s="154"/>
      <c r="D179" s="154"/>
      <c r="E179" s="154"/>
      <c r="F179" s="154"/>
      <c r="G179" s="154"/>
      <c r="H179" s="154"/>
      <c r="I179" s="154"/>
      <c r="J179" s="154"/>
      <c r="K179" s="144"/>
      <c r="L179" s="234"/>
      <c r="M179" s="235"/>
      <c r="N179" s="236"/>
      <c r="O179" s="243"/>
      <c r="P179" s="63">
        <f>B179</f>
        <v>45</v>
      </c>
      <c r="Q179" s="244"/>
      <c r="R179" s="243"/>
    </row>
    <row r="180" spans="1:19" ht="15.75" customHeight="1" x14ac:dyDescent="0.25">
      <c r="A180" s="58">
        <v>1702</v>
      </c>
      <c r="B180" s="154"/>
      <c r="C180" s="154">
        <v>36</v>
      </c>
      <c r="D180" s="154"/>
      <c r="E180" s="154"/>
      <c r="F180" s="154"/>
      <c r="G180" s="154"/>
      <c r="H180" s="154"/>
      <c r="I180" s="154"/>
      <c r="J180" s="154"/>
      <c r="K180" s="144"/>
      <c r="L180" s="237"/>
      <c r="M180" s="129"/>
      <c r="N180" s="238"/>
      <c r="O180" s="67">
        <f>IF(C180=0,"",C180/B179)</f>
        <v>0.8</v>
      </c>
      <c r="P180" s="68">
        <v>36</v>
      </c>
      <c r="Q180" s="245">
        <f t="shared" ref="Q180:Q187" si="14">IF(P180=0,"",P180/P179)</f>
        <v>0.8</v>
      </c>
      <c r="R180" s="245">
        <f t="shared" ref="R180:R187" si="15">IF(P180=0,"",100%-Q180)</f>
        <v>0.19999999999999996</v>
      </c>
    </row>
    <row r="181" spans="1:19" ht="15.75" customHeight="1" x14ac:dyDescent="0.25">
      <c r="A181" s="58">
        <v>1801</v>
      </c>
      <c r="B181" s="154"/>
      <c r="C181" s="154"/>
      <c r="D181" s="154">
        <v>20</v>
      </c>
      <c r="E181" s="154"/>
      <c r="F181" s="154"/>
      <c r="G181" s="154"/>
      <c r="H181" s="154"/>
      <c r="I181" s="154"/>
      <c r="J181" s="154"/>
      <c r="K181" s="144"/>
      <c r="L181" s="237"/>
      <c r="M181" s="129"/>
      <c r="N181" s="238"/>
      <c r="O181" s="67">
        <f>IF(D181=0,"",D181/C180)</f>
        <v>0.55555555555555558</v>
      </c>
      <c r="P181" s="68">
        <v>26</v>
      </c>
      <c r="Q181" s="245">
        <f t="shared" si="14"/>
        <v>0.72222222222222221</v>
      </c>
      <c r="R181" s="245">
        <f t="shared" si="15"/>
        <v>0.27777777777777779</v>
      </c>
      <c r="S181" s="8">
        <f>P181/P179</f>
        <v>0.57777777777777772</v>
      </c>
    </row>
    <row r="182" spans="1:19" ht="15.75" customHeight="1" x14ac:dyDescent="0.25">
      <c r="A182" s="58">
        <v>1802</v>
      </c>
      <c r="B182" s="154"/>
      <c r="C182" s="154"/>
      <c r="D182" s="154"/>
      <c r="E182" s="154">
        <v>17</v>
      </c>
      <c r="F182" s="154"/>
      <c r="G182" s="154"/>
      <c r="H182" s="154"/>
      <c r="I182" s="154"/>
      <c r="J182" s="154"/>
      <c r="K182" s="144"/>
      <c r="L182" s="237"/>
      <c r="M182" s="129"/>
      <c r="N182" s="238"/>
      <c r="O182" s="67">
        <f>IF(E182=0,"",E182/D181)</f>
        <v>0.85</v>
      </c>
      <c r="P182" s="68">
        <v>23</v>
      </c>
      <c r="Q182" s="245">
        <f t="shared" si="14"/>
        <v>0.88461538461538458</v>
      </c>
      <c r="R182" s="245">
        <f t="shared" si="15"/>
        <v>0.11538461538461542</v>
      </c>
    </row>
    <row r="183" spans="1:19" ht="15.75" customHeight="1" x14ac:dyDescent="0.25">
      <c r="A183" s="58">
        <v>1901</v>
      </c>
      <c r="B183" s="154"/>
      <c r="C183" s="154"/>
      <c r="D183" s="154"/>
      <c r="E183" s="154"/>
      <c r="F183" s="154">
        <v>17</v>
      </c>
      <c r="G183" s="154"/>
      <c r="H183" s="154"/>
      <c r="I183" s="154"/>
      <c r="J183" s="154"/>
      <c r="K183" s="144"/>
      <c r="L183" s="237"/>
      <c r="M183" s="129"/>
      <c r="N183" s="238"/>
      <c r="O183" s="67">
        <f>IF(F183=0,"",F183/E182)</f>
        <v>1</v>
      </c>
      <c r="P183" s="68">
        <v>22</v>
      </c>
      <c r="Q183" s="245">
        <f t="shared" si="14"/>
        <v>0.95652173913043481</v>
      </c>
      <c r="R183" s="245">
        <f t="shared" si="15"/>
        <v>4.3478260869565188E-2</v>
      </c>
    </row>
    <row r="184" spans="1:19" ht="15.75" customHeight="1" x14ac:dyDescent="0.25">
      <c r="A184" s="58">
        <v>1902</v>
      </c>
      <c r="B184" s="154"/>
      <c r="C184" s="154"/>
      <c r="D184" s="154"/>
      <c r="E184" s="154"/>
      <c r="F184" s="154"/>
      <c r="G184" s="154">
        <v>17</v>
      </c>
      <c r="H184" s="154"/>
      <c r="I184" s="154"/>
      <c r="J184" s="154"/>
      <c r="K184" s="144"/>
      <c r="L184" s="237"/>
      <c r="M184" s="129"/>
      <c r="N184" s="238"/>
      <c r="O184" s="67">
        <f>IF(G184=0,"",G184/F183)</f>
        <v>1</v>
      </c>
      <c r="P184" s="68">
        <v>20</v>
      </c>
      <c r="Q184" s="245">
        <f t="shared" si="14"/>
        <v>0.90909090909090906</v>
      </c>
      <c r="R184" s="245">
        <f t="shared" si="15"/>
        <v>9.0909090909090939E-2</v>
      </c>
    </row>
    <row r="185" spans="1:19" ht="15.75" customHeight="1" x14ac:dyDescent="0.25">
      <c r="A185" s="58">
        <v>2001</v>
      </c>
      <c r="B185" s="154"/>
      <c r="C185" s="154"/>
      <c r="D185" s="154"/>
      <c r="E185" s="154"/>
      <c r="F185" s="154"/>
      <c r="G185" s="154"/>
      <c r="H185" s="154">
        <v>17</v>
      </c>
      <c r="I185" s="154"/>
      <c r="J185" s="154"/>
      <c r="K185" s="144"/>
      <c r="L185" s="237"/>
      <c r="M185" s="129"/>
      <c r="N185" s="238"/>
      <c r="O185" s="67">
        <f>IF(H185=0,"",H185/G184)</f>
        <v>1</v>
      </c>
      <c r="P185" s="68">
        <v>19</v>
      </c>
      <c r="Q185" s="245">
        <f t="shared" si="14"/>
        <v>0.95</v>
      </c>
      <c r="R185" s="245">
        <f t="shared" si="15"/>
        <v>5.0000000000000044E-2</v>
      </c>
    </row>
    <row r="186" spans="1:19" ht="15.75" customHeight="1" x14ac:dyDescent="0.25">
      <c r="A186" s="58">
        <v>2002</v>
      </c>
      <c r="B186" s="154"/>
      <c r="C186" s="154"/>
      <c r="D186" s="154"/>
      <c r="E186" s="154"/>
      <c r="F186" s="154"/>
      <c r="G186" s="154"/>
      <c r="H186" s="154"/>
      <c r="I186" s="154">
        <v>17</v>
      </c>
      <c r="J186" s="154"/>
      <c r="K186" s="144">
        <v>1</v>
      </c>
      <c r="L186" s="237"/>
      <c r="M186" s="129"/>
      <c r="N186" s="238"/>
      <c r="O186" s="67">
        <f>IF(I186=0,"",I186/H185)</f>
        <v>1</v>
      </c>
      <c r="P186" s="68">
        <v>19</v>
      </c>
      <c r="Q186" s="245">
        <f t="shared" si="14"/>
        <v>1</v>
      </c>
      <c r="R186" s="245">
        <f t="shared" si="15"/>
        <v>0</v>
      </c>
    </row>
    <row r="187" spans="1:19" ht="15.75" customHeight="1" x14ac:dyDescent="0.25">
      <c r="A187" s="58">
        <v>2101</v>
      </c>
      <c r="B187" s="154"/>
      <c r="C187" s="154"/>
      <c r="D187" s="154"/>
      <c r="E187" s="154"/>
      <c r="F187" s="154"/>
      <c r="G187" s="154"/>
      <c r="H187" s="154"/>
      <c r="I187" s="154"/>
      <c r="J187" s="154">
        <v>17</v>
      </c>
      <c r="K187" s="144">
        <v>8</v>
      </c>
      <c r="L187" s="237"/>
      <c r="M187" s="129"/>
      <c r="N187" s="238"/>
      <c r="O187" s="71">
        <f>IF(J187=0,"",J187/I186)</f>
        <v>1</v>
      </c>
      <c r="P187" s="68">
        <v>18</v>
      </c>
      <c r="Q187" s="71">
        <f t="shared" si="14"/>
        <v>0.94736842105263153</v>
      </c>
      <c r="R187" s="71">
        <f t="shared" si="15"/>
        <v>5.2631578947368474E-2</v>
      </c>
    </row>
    <row r="188" spans="1:19" ht="15.75" customHeight="1" x14ac:dyDescent="0.25">
      <c r="A188" s="58">
        <v>2102</v>
      </c>
      <c r="B188" s="154"/>
      <c r="C188" s="154"/>
      <c r="D188" s="154"/>
      <c r="E188" s="154"/>
      <c r="F188" s="154"/>
      <c r="G188" s="154"/>
      <c r="H188" s="154"/>
      <c r="I188" s="154"/>
      <c r="J188" s="154">
        <v>7</v>
      </c>
      <c r="K188" s="144">
        <v>5</v>
      </c>
      <c r="L188" s="237"/>
      <c r="M188" s="129"/>
      <c r="N188" s="239"/>
      <c r="O188" s="105"/>
      <c r="P188" s="68">
        <v>10</v>
      </c>
      <c r="Q188" s="105"/>
      <c r="R188" s="253"/>
    </row>
    <row r="189" spans="1:19" ht="15.75" customHeight="1" x14ac:dyDescent="0.25">
      <c r="A189" s="58">
        <v>2201</v>
      </c>
      <c r="B189" s="154"/>
      <c r="C189" s="154"/>
      <c r="D189" s="154"/>
      <c r="E189" s="154"/>
      <c r="F189" s="154"/>
      <c r="G189" s="154"/>
      <c r="H189" s="154"/>
      <c r="I189" s="154"/>
      <c r="J189" s="154">
        <v>3</v>
      </c>
      <c r="K189" s="144">
        <v>1</v>
      </c>
      <c r="L189" s="237"/>
      <c r="M189" s="129"/>
      <c r="N189" s="239"/>
      <c r="O189" s="247"/>
      <c r="P189" s="109">
        <v>5</v>
      </c>
      <c r="Q189" s="248"/>
      <c r="R189" s="247"/>
    </row>
    <row r="190" spans="1:19" ht="15.75" customHeight="1" x14ac:dyDescent="0.25">
      <c r="A190" s="58">
        <v>2202</v>
      </c>
      <c r="B190" s="154"/>
      <c r="C190" s="154"/>
      <c r="D190" s="154"/>
      <c r="E190" s="154"/>
      <c r="F190" s="154"/>
      <c r="G190" s="154"/>
      <c r="H190" s="154"/>
      <c r="I190" s="154"/>
      <c r="J190" s="154">
        <v>2</v>
      </c>
      <c r="K190" s="144">
        <v>1</v>
      </c>
      <c r="L190" s="237"/>
      <c r="M190" s="129"/>
      <c r="N190" s="239"/>
      <c r="O190" s="247"/>
      <c r="P190" s="109">
        <v>2</v>
      </c>
      <c r="Q190" s="248"/>
      <c r="R190" s="247"/>
    </row>
    <row r="191" spans="1:19" ht="15.75" customHeight="1" x14ac:dyDescent="0.25">
      <c r="A191" s="58">
        <v>2301</v>
      </c>
      <c r="B191" s="154"/>
      <c r="C191" s="154"/>
      <c r="D191" s="154"/>
      <c r="E191" s="154"/>
      <c r="F191" s="154"/>
      <c r="G191" s="154"/>
      <c r="H191" s="154"/>
      <c r="I191" s="154"/>
      <c r="J191" s="154">
        <v>1</v>
      </c>
      <c r="K191" s="144">
        <v>1</v>
      </c>
      <c r="L191" s="237"/>
      <c r="M191" s="129"/>
      <c r="N191" s="239"/>
      <c r="O191" s="247"/>
      <c r="P191" s="109">
        <v>1</v>
      </c>
      <c r="Q191" s="248"/>
      <c r="R191" s="247"/>
    </row>
    <row r="192" spans="1:19" ht="15.75" customHeight="1" x14ac:dyDescent="0.25">
      <c r="A192" s="58">
        <v>2302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44"/>
      <c r="L192" s="237"/>
      <c r="M192" s="129"/>
      <c r="N192" s="239"/>
      <c r="O192" s="129"/>
      <c r="P192" s="239"/>
      <c r="Q192" s="124"/>
      <c r="R192" s="247"/>
    </row>
    <row r="193" spans="1:21" ht="15.75" customHeight="1" x14ac:dyDescent="0.25">
      <c r="A193" s="58">
        <v>2401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44"/>
      <c r="L193" s="237"/>
      <c r="M193" s="129"/>
      <c r="N193" s="239"/>
      <c r="O193" s="197" t="s">
        <v>83</v>
      </c>
      <c r="P193" s="82">
        <v>15</v>
      </c>
      <c r="Q193" s="83">
        <f>K196</f>
        <v>17</v>
      </c>
      <c r="R193" s="199" t="s">
        <v>11</v>
      </c>
    </row>
    <row r="194" spans="1:21" ht="15.75" customHeight="1" x14ac:dyDescent="0.25">
      <c r="A194" s="58">
        <v>2402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44"/>
      <c r="L194" s="237"/>
      <c r="M194" s="129"/>
      <c r="N194" s="239"/>
      <c r="O194" s="198" t="s">
        <v>85</v>
      </c>
      <c r="P194" s="86">
        <f>IF(P193/B179=0,"",P193/B179)</f>
        <v>0.33333333333333331</v>
      </c>
      <c r="Q194" s="87">
        <f>IF(P193/Q193=0,"",P193/Q193)</f>
        <v>0.88235294117647056</v>
      </c>
      <c r="R194" s="200" t="s">
        <v>86</v>
      </c>
    </row>
    <row r="195" spans="1:21" ht="15.75" customHeight="1" x14ac:dyDescent="0.25">
      <c r="A195" s="58">
        <v>2501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44"/>
      <c r="L195" s="240"/>
      <c r="M195" s="241"/>
      <c r="N195" s="242"/>
      <c r="O195" s="90"/>
      <c r="P195" s="91"/>
      <c r="Q195" s="91"/>
      <c r="R195" s="113"/>
    </row>
    <row r="196" spans="1:21" ht="18" customHeight="1" x14ac:dyDescent="0.25">
      <c r="A196" s="28"/>
      <c r="B196" s="297" t="s">
        <v>111</v>
      </c>
      <c r="C196" s="297"/>
      <c r="D196" s="297"/>
      <c r="E196" s="297"/>
      <c r="F196" s="297"/>
      <c r="G196" s="297"/>
      <c r="H196" s="297"/>
      <c r="I196" s="297"/>
      <c r="J196" s="297"/>
      <c r="K196" s="93">
        <f>SUM(K179:K192)</f>
        <v>17</v>
      </c>
      <c r="L196" s="94">
        <f>(SUM(K186:K187)/B179)</f>
        <v>0.2</v>
      </c>
      <c r="M196" s="94">
        <f>IF(K196=0,"",K196/B179)</f>
        <v>0.37777777777777777</v>
      </c>
      <c r="N196" s="94">
        <f>IF(K187=0,"",M196-L196)</f>
        <v>0.17777777777777776</v>
      </c>
      <c r="O196" s="3"/>
      <c r="P196" s="29"/>
      <c r="Q196" s="22"/>
      <c r="R196" s="3"/>
    </row>
    <row r="197" spans="1:21" ht="12.75" customHeight="1" x14ac:dyDescent="0.2">
      <c r="L197" s="3"/>
      <c r="M197" s="3"/>
      <c r="O197" s="3"/>
    </row>
    <row r="198" spans="1:21" ht="12.75" customHeight="1" x14ac:dyDescent="0.2">
      <c r="L198" s="3"/>
      <c r="M198" s="3"/>
      <c r="O198" s="3"/>
    </row>
    <row r="199" spans="1:21" ht="26.25" customHeight="1" x14ac:dyDescent="0.4">
      <c r="A199" s="231"/>
      <c r="B199" s="298" t="s">
        <v>99</v>
      </c>
      <c r="C199" s="299"/>
      <c r="D199" s="299"/>
      <c r="E199" s="299"/>
      <c r="F199" s="299"/>
      <c r="G199" s="299"/>
      <c r="H199" s="299"/>
      <c r="I199" s="299"/>
      <c r="J199" s="299"/>
      <c r="K199" s="256" t="s">
        <v>114</v>
      </c>
      <c r="L199" s="57"/>
      <c r="M199" s="57"/>
      <c r="N199" s="29"/>
      <c r="O199" s="3"/>
      <c r="P199" s="29"/>
      <c r="Q199" s="29"/>
      <c r="R199" s="29"/>
      <c r="U199" s="168">
        <f>AVERAGE(P194,P217)</f>
        <v>0.40885416666666663</v>
      </c>
    </row>
    <row r="200" spans="1:21" ht="20.25" customHeight="1" x14ac:dyDescent="0.2">
      <c r="A200" s="319" t="s">
        <v>10</v>
      </c>
      <c r="B200" s="301" t="s">
        <v>100</v>
      </c>
      <c r="C200" s="302"/>
      <c r="D200" s="302"/>
      <c r="E200" s="302"/>
      <c r="F200" s="302"/>
      <c r="G200" s="302"/>
      <c r="H200" s="302"/>
      <c r="I200" s="302"/>
      <c r="J200" s="303"/>
      <c r="K200" s="304" t="s">
        <v>11</v>
      </c>
      <c r="L200" s="296" t="s">
        <v>3</v>
      </c>
      <c r="M200" s="296" t="s">
        <v>4</v>
      </c>
      <c r="N200" s="306" t="s">
        <v>5</v>
      </c>
      <c r="O200" s="296" t="s">
        <v>6</v>
      </c>
      <c r="P200" s="294" t="s">
        <v>7</v>
      </c>
      <c r="Q200" s="294" t="s">
        <v>8</v>
      </c>
      <c r="R200" s="296" t="s">
        <v>101</v>
      </c>
    </row>
    <row r="201" spans="1:21" ht="15.75" customHeight="1" x14ac:dyDescent="0.25">
      <c r="A201" s="320"/>
      <c r="B201" s="58" t="s">
        <v>102</v>
      </c>
      <c r="C201" s="58" t="s">
        <v>103</v>
      </c>
      <c r="D201" s="58" t="s">
        <v>104</v>
      </c>
      <c r="E201" s="58" t="s">
        <v>105</v>
      </c>
      <c r="F201" s="58" t="s">
        <v>106</v>
      </c>
      <c r="G201" s="58" t="s">
        <v>107</v>
      </c>
      <c r="H201" s="58" t="s">
        <v>108</v>
      </c>
      <c r="I201" s="58" t="s">
        <v>109</v>
      </c>
      <c r="J201" s="58" t="s">
        <v>110</v>
      </c>
      <c r="K201" s="305"/>
      <c r="L201" s="295"/>
      <c r="M201" s="295"/>
      <c r="N201" s="295"/>
      <c r="O201" s="295"/>
      <c r="P201" s="295"/>
      <c r="Q201" s="295"/>
      <c r="R201" s="295"/>
    </row>
    <row r="202" spans="1:21" ht="15.75" customHeight="1" x14ac:dyDescent="0.25">
      <c r="A202" s="58">
        <v>1702</v>
      </c>
      <c r="B202" s="154">
        <v>64</v>
      </c>
      <c r="C202" s="154"/>
      <c r="D202" s="154"/>
      <c r="E202" s="154"/>
      <c r="F202" s="154"/>
      <c r="G202" s="154"/>
      <c r="H202" s="154"/>
      <c r="I202" s="154"/>
      <c r="J202" s="154"/>
      <c r="K202" s="144"/>
      <c r="L202" s="234"/>
      <c r="M202" s="235"/>
      <c r="N202" s="236"/>
      <c r="O202" s="243"/>
      <c r="P202" s="63">
        <f>B202</f>
        <v>64</v>
      </c>
      <c r="Q202" s="244"/>
      <c r="R202" s="243"/>
    </row>
    <row r="203" spans="1:21" ht="15.75" customHeight="1" x14ac:dyDescent="0.25">
      <c r="A203" s="58">
        <v>1801</v>
      </c>
      <c r="B203" s="154"/>
      <c r="C203" s="154">
        <v>59</v>
      </c>
      <c r="D203" s="154"/>
      <c r="E203" s="154"/>
      <c r="F203" s="154"/>
      <c r="G203" s="154"/>
      <c r="H203" s="154"/>
      <c r="I203" s="154"/>
      <c r="J203" s="154"/>
      <c r="K203" s="144"/>
      <c r="L203" s="237"/>
      <c r="M203" s="129"/>
      <c r="N203" s="238"/>
      <c r="O203" s="67">
        <f>IF(C203=0,"",C203/B202)</f>
        <v>0.921875</v>
      </c>
      <c r="P203" s="68">
        <v>59</v>
      </c>
      <c r="Q203" s="245">
        <f t="shared" ref="Q203:Q210" si="16">IF(P203=0,"",P203/P202)</f>
        <v>0.921875</v>
      </c>
      <c r="R203" s="245">
        <f t="shared" ref="R203:R210" si="17">IF(P203=0,"",100%-Q203)</f>
        <v>7.8125E-2</v>
      </c>
    </row>
    <row r="204" spans="1:21" ht="15.75" customHeight="1" x14ac:dyDescent="0.25">
      <c r="A204" s="58">
        <v>1802</v>
      </c>
      <c r="B204" s="154"/>
      <c r="C204" s="154"/>
      <c r="D204" s="154">
        <v>50</v>
      </c>
      <c r="E204" s="154"/>
      <c r="F204" s="154"/>
      <c r="G204" s="154"/>
      <c r="H204" s="154"/>
      <c r="I204" s="154"/>
      <c r="J204" s="154"/>
      <c r="K204" s="144"/>
      <c r="L204" s="237"/>
      <c r="M204" s="129"/>
      <c r="N204" s="238"/>
      <c r="O204" s="67">
        <f>IF(D204=0,"",D204/C203)</f>
        <v>0.84745762711864403</v>
      </c>
      <c r="P204" s="68">
        <v>56</v>
      </c>
      <c r="Q204" s="245">
        <f t="shared" si="16"/>
        <v>0.94915254237288138</v>
      </c>
      <c r="R204" s="245">
        <f t="shared" si="17"/>
        <v>5.084745762711862E-2</v>
      </c>
      <c r="S204" s="8">
        <f>P204/P202</f>
        <v>0.875</v>
      </c>
    </row>
    <row r="205" spans="1:21" ht="15.75" customHeight="1" x14ac:dyDescent="0.25">
      <c r="A205" s="58">
        <v>1901</v>
      </c>
      <c r="B205" s="154"/>
      <c r="C205" s="154"/>
      <c r="D205" s="154"/>
      <c r="E205" s="154">
        <v>41</v>
      </c>
      <c r="F205" s="154"/>
      <c r="G205" s="154"/>
      <c r="H205" s="154"/>
      <c r="I205" s="154"/>
      <c r="J205" s="154"/>
      <c r="K205" s="144"/>
      <c r="L205" s="237"/>
      <c r="M205" s="129"/>
      <c r="N205" s="238"/>
      <c r="O205" s="67">
        <f>IF(E205=0,"",E205/D204)</f>
        <v>0.82</v>
      </c>
      <c r="P205" s="68">
        <v>49</v>
      </c>
      <c r="Q205" s="245">
        <f t="shared" si="16"/>
        <v>0.875</v>
      </c>
      <c r="R205" s="245">
        <f t="shared" si="17"/>
        <v>0.125</v>
      </c>
    </row>
    <row r="206" spans="1:21" ht="15.75" customHeight="1" x14ac:dyDescent="0.25">
      <c r="A206" s="58">
        <v>1902</v>
      </c>
      <c r="B206" s="154"/>
      <c r="C206" s="154"/>
      <c r="D206" s="154"/>
      <c r="E206" s="154"/>
      <c r="F206" s="154">
        <v>41</v>
      </c>
      <c r="G206" s="154"/>
      <c r="H206" s="154"/>
      <c r="I206" s="154"/>
      <c r="J206" s="154"/>
      <c r="K206" s="144"/>
      <c r="L206" s="237"/>
      <c r="M206" s="129"/>
      <c r="N206" s="238"/>
      <c r="O206" s="67">
        <f>IF(F206=0,"",F206/E205)</f>
        <v>1</v>
      </c>
      <c r="P206" s="68">
        <v>46</v>
      </c>
      <c r="Q206" s="245">
        <f t="shared" si="16"/>
        <v>0.93877551020408168</v>
      </c>
      <c r="R206" s="245">
        <f t="shared" si="17"/>
        <v>6.1224489795918324E-2</v>
      </c>
    </row>
    <row r="207" spans="1:21" ht="15.75" customHeight="1" x14ac:dyDescent="0.25">
      <c r="A207" s="58">
        <v>2001</v>
      </c>
      <c r="B207" s="154"/>
      <c r="C207" s="154"/>
      <c r="D207" s="154"/>
      <c r="E207" s="154"/>
      <c r="F207" s="154"/>
      <c r="G207" s="154">
        <v>41</v>
      </c>
      <c r="H207" s="154"/>
      <c r="I207" s="154"/>
      <c r="J207" s="154"/>
      <c r="K207" s="144"/>
      <c r="L207" s="237"/>
      <c r="M207" s="129"/>
      <c r="N207" s="238"/>
      <c r="O207" s="67">
        <f>IF(G207=0,"",G207/F206)</f>
        <v>1</v>
      </c>
      <c r="P207" s="68">
        <v>43</v>
      </c>
      <c r="Q207" s="245">
        <f t="shared" si="16"/>
        <v>0.93478260869565222</v>
      </c>
      <c r="R207" s="245">
        <f t="shared" si="17"/>
        <v>6.5217391304347783E-2</v>
      </c>
    </row>
    <row r="208" spans="1:21" ht="15.75" customHeight="1" x14ac:dyDescent="0.25">
      <c r="A208" s="58">
        <v>2002</v>
      </c>
      <c r="B208" s="154"/>
      <c r="C208" s="154"/>
      <c r="D208" s="154"/>
      <c r="E208" s="154"/>
      <c r="F208" s="154"/>
      <c r="G208" s="154"/>
      <c r="H208" s="154">
        <v>41</v>
      </c>
      <c r="I208" s="154"/>
      <c r="J208" s="154"/>
      <c r="K208" s="144"/>
      <c r="L208" s="237"/>
      <c r="M208" s="129"/>
      <c r="N208" s="238"/>
      <c r="O208" s="67">
        <f>IF(H208=0,"",H208/G207)</f>
        <v>1</v>
      </c>
      <c r="P208" s="68">
        <v>43</v>
      </c>
      <c r="Q208" s="245">
        <f t="shared" si="16"/>
        <v>1</v>
      </c>
      <c r="R208" s="245">
        <f t="shared" si="17"/>
        <v>0</v>
      </c>
    </row>
    <row r="209" spans="1:18" ht="15.75" customHeight="1" x14ac:dyDescent="0.25">
      <c r="A209" s="58">
        <v>2101</v>
      </c>
      <c r="B209" s="154"/>
      <c r="C209" s="154"/>
      <c r="D209" s="154"/>
      <c r="E209" s="154"/>
      <c r="F209" s="154"/>
      <c r="G209" s="154"/>
      <c r="H209" s="154"/>
      <c r="I209" s="154">
        <v>41</v>
      </c>
      <c r="J209" s="154"/>
      <c r="K209" s="144"/>
      <c r="L209" s="237"/>
      <c r="M209" s="129"/>
      <c r="N209" s="238"/>
      <c r="O209" s="67">
        <f>IF(I209=0,"",I209/H208)</f>
        <v>1</v>
      </c>
      <c r="P209" s="68">
        <v>42</v>
      </c>
      <c r="Q209" s="245">
        <f t="shared" si="16"/>
        <v>0.97674418604651159</v>
      </c>
      <c r="R209" s="245">
        <f t="shared" si="17"/>
        <v>2.3255813953488413E-2</v>
      </c>
    </row>
    <row r="210" spans="1:18" ht="15.75" customHeight="1" x14ac:dyDescent="0.25">
      <c r="A210" s="58">
        <v>2102</v>
      </c>
      <c r="B210" s="154"/>
      <c r="C210" s="154"/>
      <c r="D210" s="154"/>
      <c r="E210" s="154"/>
      <c r="F210" s="154"/>
      <c r="G210" s="154"/>
      <c r="H210" s="154"/>
      <c r="I210" s="154"/>
      <c r="J210" s="154">
        <v>37</v>
      </c>
      <c r="K210" s="144">
        <v>26</v>
      </c>
      <c r="L210" s="237"/>
      <c r="M210" s="129"/>
      <c r="N210" s="238"/>
      <c r="O210" s="71">
        <f>IF(J210=0,"",J210/I209)</f>
        <v>0.90243902439024393</v>
      </c>
      <c r="P210" s="68">
        <v>40</v>
      </c>
      <c r="Q210" s="71">
        <f t="shared" si="16"/>
        <v>0.95238095238095233</v>
      </c>
      <c r="R210" s="71">
        <f t="shared" si="17"/>
        <v>4.7619047619047672E-2</v>
      </c>
    </row>
    <row r="211" spans="1:18" ht="15.75" customHeight="1" x14ac:dyDescent="0.25">
      <c r="A211" s="58">
        <v>2201</v>
      </c>
      <c r="B211" s="154"/>
      <c r="C211" s="154"/>
      <c r="D211" s="154"/>
      <c r="E211" s="154"/>
      <c r="F211" s="154"/>
      <c r="G211" s="154"/>
      <c r="H211" s="154"/>
      <c r="I211" s="154"/>
      <c r="J211" s="154">
        <v>14</v>
      </c>
      <c r="K211" s="144">
        <v>11</v>
      </c>
      <c r="L211" s="237"/>
      <c r="M211" s="129"/>
      <c r="N211" s="239"/>
      <c r="O211" s="105"/>
      <c r="P211" s="68">
        <v>15</v>
      </c>
      <c r="Q211" s="105"/>
      <c r="R211" s="253"/>
    </row>
    <row r="212" spans="1:18" ht="15.75" customHeight="1" x14ac:dyDescent="0.25">
      <c r="A212" s="58">
        <v>2202</v>
      </c>
      <c r="B212" s="154"/>
      <c r="C212" s="154"/>
      <c r="D212" s="154"/>
      <c r="E212" s="154"/>
      <c r="F212" s="154"/>
      <c r="G212" s="154"/>
      <c r="H212" s="154"/>
      <c r="I212" s="154"/>
      <c r="J212" s="154">
        <v>5</v>
      </c>
      <c r="K212" s="144">
        <v>5</v>
      </c>
      <c r="L212" s="237"/>
      <c r="M212" s="129"/>
      <c r="N212" s="239"/>
      <c r="O212" s="247"/>
      <c r="P212" s="109">
        <v>5</v>
      </c>
      <c r="Q212" s="248"/>
      <c r="R212" s="247"/>
    </row>
    <row r="213" spans="1:18" ht="15.75" customHeight="1" x14ac:dyDescent="0.25">
      <c r="A213" s="58">
        <v>2301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44"/>
      <c r="L213" s="237"/>
      <c r="M213" s="129"/>
      <c r="N213" s="239"/>
      <c r="O213" s="247"/>
      <c r="P213" s="109"/>
      <c r="Q213" s="248"/>
      <c r="R213" s="247"/>
    </row>
    <row r="214" spans="1:18" ht="15.75" customHeight="1" x14ac:dyDescent="0.25">
      <c r="A214" s="58">
        <v>2302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44"/>
      <c r="L214" s="237"/>
      <c r="M214" s="129"/>
      <c r="N214" s="239"/>
      <c r="O214" s="247"/>
      <c r="P214" s="109"/>
      <c r="Q214" s="248"/>
      <c r="R214" s="247"/>
    </row>
    <row r="215" spans="1:18" ht="15.75" customHeight="1" x14ac:dyDescent="0.25">
      <c r="A215" s="58">
        <v>2401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44"/>
      <c r="L215" s="237"/>
      <c r="M215" s="129"/>
      <c r="N215" s="239"/>
      <c r="O215" s="129"/>
      <c r="P215" s="239"/>
      <c r="Q215" s="124"/>
      <c r="R215" s="247"/>
    </row>
    <row r="216" spans="1:18" ht="15.75" customHeight="1" x14ac:dyDescent="0.25">
      <c r="A216" s="58">
        <v>2402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44"/>
      <c r="L216" s="237"/>
      <c r="M216" s="129"/>
      <c r="N216" s="239"/>
      <c r="O216" s="197" t="s">
        <v>83</v>
      </c>
      <c r="P216" s="82">
        <v>31</v>
      </c>
      <c r="Q216" s="83">
        <f>IF(SUM(K208:K212)=0,"",SUM(K208:K212))</f>
        <v>42</v>
      </c>
      <c r="R216" s="199" t="s">
        <v>11</v>
      </c>
    </row>
    <row r="217" spans="1:18" ht="15.75" customHeight="1" x14ac:dyDescent="0.25">
      <c r="A217" s="58">
        <v>2501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44"/>
      <c r="L217" s="237"/>
      <c r="M217" s="129"/>
      <c r="N217" s="239"/>
      <c r="O217" s="198" t="s">
        <v>85</v>
      </c>
      <c r="P217" s="86">
        <f>IF(P216/B202=0,"",P216/B202)</f>
        <v>0.484375</v>
      </c>
      <c r="Q217" s="87">
        <f>IF(P216/Q216=0,"",P216/Q216)</f>
        <v>0.73809523809523814</v>
      </c>
      <c r="R217" s="200" t="s">
        <v>86</v>
      </c>
    </row>
    <row r="218" spans="1:18" ht="15.75" customHeight="1" x14ac:dyDescent="0.25">
      <c r="A218" s="58">
        <v>2502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44"/>
      <c r="L218" s="240"/>
      <c r="M218" s="241"/>
      <c r="N218" s="242"/>
      <c r="O218" s="90"/>
      <c r="P218" s="91"/>
      <c r="Q218" s="91"/>
      <c r="R218" s="113"/>
    </row>
    <row r="219" spans="1:18" ht="18" customHeight="1" x14ac:dyDescent="0.25">
      <c r="A219" s="28"/>
      <c r="B219" s="297" t="s">
        <v>111</v>
      </c>
      <c r="C219" s="297"/>
      <c r="D219" s="297"/>
      <c r="E219" s="297"/>
      <c r="F219" s="297"/>
      <c r="G219" s="297"/>
      <c r="H219" s="297"/>
      <c r="I219" s="297"/>
      <c r="J219" s="297"/>
      <c r="K219" s="93">
        <f>SUM(K202:K215)</f>
        <v>42</v>
      </c>
      <c r="L219" s="94">
        <f>IF(K210=0,"",K210/B202)</f>
        <v>0.40625</v>
      </c>
      <c r="M219" s="94">
        <f>IF(K219=0,"",K219/B202)</f>
        <v>0.65625</v>
      </c>
      <c r="N219" s="94">
        <f>IF(K210=0,"",M219-L219)</f>
        <v>0.25</v>
      </c>
      <c r="O219" s="3"/>
      <c r="P219" s="29"/>
      <c r="Q219" s="22"/>
      <c r="R219" s="3"/>
    </row>
    <row r="220" spans="1:18" ht="12.75" customHeight="1" x14ac:dyDescent="0.2">
      <c r="L220" s="3"/>
      <c r="M220" s="3"/>
      <c r="O220" s="3"/>
    </row>
    <row r="221" spans="1:18" ht="12.75" customHeight="1" x14ac:dyDescent="0.2">
      <c r="L221" s="3"/>
      <c r="M221" s="3"/>
      <c r="O221" s="3"/>
    </row>
    <row r="222" spans="1:18" ht="26.25" customHeight="1" x14ac:dyDescent="0.4">
      <c r="A222" s="231"/>
      <c r="B222" s="298" t="s">
        <v>99</v>
      </c>
      <c r="C222" s="299"/>
      <c r="D222" s="299"/>
      <c r="E222" s="299"/>
      <c r="F222" s="299"/>
      <c r="G222" s="299"/>
      <c r="H222" s="299"/>
      <c r="I222" s="299"/>
      <c r="J222" s="299"/>
      <c r="K222" s="256" t="s">
        <v>115</v>
      </c>
      <c r="L222" s="57"/>
      <c r="M222" s="57"/>
      <c r="N222" s="29"/>
      <c r="O222" s="3"/>
      <c r="P222" s="29"/>
      <c r="Q222" s="29"/>
      <c r="R222" s="29"/>
    </row>
    <row r="223" spans="1:18" ht="20.25" customHeight="1" x14ac:dyDescent="0.2">
      <c r="A223" s="319" t="s">
        <v>10</v>
      </c>
      <c r="B223" s="301" t="s">
        <v>100</v>
      </c>
      <c r="C223" s="302"/>
      <c r="D223" s="302"/>
      <c r="E223" s="302"/>
      <c r="F223" s="302"/>
      <c r="G223" s="302"/>
      <c r="H223" s="302"/>
      <c r="I223" s="302"/>
      <c r="J223" s="303"/>
      <c r="K223" s="304" t="s">
        <v>11</v>
      </c>
      <c r="L223" s="296" t="s">
        <v>3</v>
      </c>
      <c r="M223" s="296" t="s">
        <v>4</v>
      </c>
      <c r="N223" s="306" t="s">
        <v>5</v>
      </c>
      <c r="O223" s="296" t="s">
        <v>6</v>
      </c>
      <c r="P223" s="294" t="s">
        <v>7</v>
      </c>
      <c r="Q223" s="294" t="s">
        <v>8</v>
      </c>
      <c r="R223" s="296" t="s">
        <v>101</v>
      </c>
    </row>
    <row r="224" spans="1:18" ht="15.75" customHeight="1" x14ac:dyDescent="0.25">
      <c r="A224" s="320"/>
      <c r="B224" s="58" t="s">
        <v>102</v>
      </c>
      <c r="C224" s="58" t="s">
        <v>103</v>
      </c>
      <c r="D224" s="58" t="s">
        <v>104</v>
      </c>
      <c r="E224" s="58" t="s">
        <v>105</v>
      </c>
      <c r="F224" s="58" t="s">
        <v>106</v>
      </c>
      <c r="G224" s="58" t="s">
        <v>107</v>
      </c>
      <c r="H224" s="58" t="s">
        <v>108</v>
      </c>
      <c r="I224" s="58" t="s">
        <v>109</v>
      </c>
      <c r="J224" s="58" t="s">
        <v>110</v>
      </c>
      <c r="K224" s="305"/>
      <c r="L224" s="295"/>
      <c r="M224" s="295"/>
      <c r="N224" s="295"/>
      <c r="O224" s="295"/>
      <c r="P224" s="295"/>
      <c r="Q224" s="295"/>
      <c r="R224" s="295"/>
    </row>
    <row r="225" spans="1:19" ht="15.75" customHeight="1" x14ac:dyDescent="0.25">
      <c r="A225" s="58">
        <v>1801</v>
      </c>
      <c r="B225" s="154">
        <v>36</v>
      </c>
      <c r="C225" s="154"/>
      <c r="D225" s="154"/>
      <c r="E225" s="154"/>
      <c r="F225" s="154"/>
      <c r="G225" s="154"/>
      <c r="H225" s="154"/>
      <c r="I225" s="154"/>
      <c r="J225" s="154"/>
      <c r="K225" s="144"/>
      <c r="L225" s="234"/>
      <c r="M225" s="235"/>
      <c r="N225" s="236"/>
      <c r="O225" s="243"/>
      <c r="P225" s="63">
        <f>B225</f>
        <v>36</v>
      </c>
      <c r="Q225" s="244"/>
      <c r="R225" s="243"/>
    </row>
    <row r="226" spans="1:19" ht="15.75" customHeight="1" x14ac:dyDescent="0.25">
      <c r="A226" s="58">
        <v>1802</v>
      </c>
      <c r="B226" s="154"/>
      <c r="C226" s="154">
        <v>29</v>
      </c>
      <c r="D226" s="154"/>
      <c r="E226" s="154"/>
      <c r="F226" s="154"/>
      <c r="G226" s="154"/>
      <c r="H226" s="154"/>
      <c r="I226" s="154"/>
      <c r="J226" s="154"/>
      <c r="K226" s="144"/>
      <c r="L226" s="237"/>
      <c r="M226" s="129"/>
      <c r="N226" s="238"/>
      <c r="O226" s="67">
        <f>IF(C226=0,"",C226/B225)</f>
        <v>0.80555555555555558</v>
      </c>
      <c r="P226" s="68">
        <v>29</v>
      </c>
      <c r="Q226" s="245">
        <f t="shared" ref="Q226:Q233" si="18">IF(P226=0,"",P226/P225)</f>
        <v>0.80555555555555558</v>
      </c>
      <c r="R226" s="245">
        <f t="shared" ref="R226:R233" si="19">IF(P226=0,"",100%-Q226)</f>
        <v>0.19444444444444442</v>
      </c>
    </row>
    <row r="227" spans="1:19" ht="15.75" customHeight="1" x14ac:dyDescent="0.25">
      <c r="A227" s="58">
        <v>1901</v>
      </c>
      <c r="B227" s="154"/>
      <c r="C227" s="154"/>
      <c r="D227" s="154">
        <v>23</v>
      </c>
      <c r="E227" s="154"/>
      <c r="F227" s="154"/>
      <c r="G227" s="154"/>
      <c r="H227" s="154"/>
      <c r="I227" s="154"/>
      <c r="J227" s="154"/>
      <c r="K227" s="144"/>
      <c r="L227" s="237"/>
      <c r="M227" s="129"/>
      <c r="N227" s="238"/>
      <c r="O227" s="67">
        <f>IF(D227=0,"",D227/C226)</f>
        <v>0.7931034482758621</v>
      </c>
      <c r="P227" s="68">
        <v>27</v>
      </c>
      <c r="Q227" s="245">
        <f t="shared" si="18"/>
        <v>0.93103448275862066</v>
      </c>
      <c r="R227" s="245">
        <f t="shared" si="19"/>
        <v>6.8965517241379337E-2</v>
      </c>
      <c r="S227" s="8">
        <f>P227/P225</f>
        <v>0.75</v>
      </c>
    </row>
    <row r="228" spans="1:19" ht="15.75" customHeight="1" x14ac:dyDescent="0.25">
      <c r="A228" s="58">
        <v>1902</v>
      </c>
      <c r="B228" s="154"/>
      <c r="C228" s="154"/>
      <c r="D228" s="154"/>
      <c r="E228" s="154">
        <v>17</v>
      </c>
      <c r="F228" s="154"/>
      <c r="G228" s="154"/>
      <c r="H228" s="154"/>
      <c r="I228" s="154"/>
      <c r="J228" s="154"/>
      <c r="K228" s="144"/>
      <c r="L228" s="237"/>
      <c r="M228" s="129"/>
      <c r="N228" s="238"/>
      <c r="O228" s="67">
        <f>IF(E228=0,"",E228/D227)</f>
        <v>0.73913043478260865</v>
      </c>
      <c r="P228" s="68">
        <v>27</v>
      </c>
      <c r="Q228" s="245">
        <f t="shared" si="18"/>
        <v>1</v>
      </c>
      <c r="R228" s="245">
        <f t="shared" si="19"/>
        <v>0</v>
      </c>
    </row>
    <row r="229" spans="1:19" ht="15.75" customHeight="1" x14ac:dyDescent="0.25">
      <c r="A229" s="58">
        <v>2001</v>
      </c>
      <c r="B229" s="154"/>
      <c r="C229" s="154"/>
      <c r="D229" s="154"/>
      <c r="E229" s="154"/>
      <c r="F229" s="154">
        <v>16</v>
      </c>
      <c r="G229" s="154"/>
      <c r="H229" s="154"/>
      <c r="I229" s="154"/>
      <c r="J229" s="154"/>
      <c r="K229" s="144"/>
      <c r="L229" s="237"/>
      <c r="M229" s="129"/>
      <c r="N229" s="238"/>
      <c r="O229" s="67">
        <f>IF(F229=0,"",F229/E228)</f>
        <v>0.94117647058823528</v>
      </c>
      <c r="P229" s="68">
        <v>26</v>
      </c>
      <c r="Q229" s="245">
        <f t="shared" si="18"/>
        <v>0.96296296296296291</v>
      </c>
      <c r="R229" s="245">
        <f t="shared" si="19"/>
        <v>3.703703703703709E-2</v>
      </c>
    </row>
    <row r="230" spans="1:19" ht="15.75" customHeight="1" x14ac:dyDescent="0.25">
      <c r="A230" s="58">
        <v>2002</v>
      </c>
      <c r="B230" s="154"/>
      <c r="C230" s="154"/>
      <c r="D230" s="154"/>
      <c r="E230" s="154"/>
      <c r="F230" s="154"/>
      <c r="G230" s="154">
        <v>16</v>
      </c>
      <c r="H230" s="154"/>
      <c r="I230" s="154"/>
      <c r="J230" s="154"/>
      <c r="K230" s="144"/>
      <c r="L230" s="237"/>
      <c r="M230" s="129"/>
      <c r="N230" s="238"/>
      <c r="O230" s="67">
        <f>IF(G230=0,"",G230/F229)</f>
        <v>1</v>
      </c>
      <c r="P230" s="68">
        <v>26</v>
      </c>
      <c r="Q230" s="245">
        <f t="shared" si="18"/>
        <v>1</v>
      </c>
      <c r="R230" s="245">
        <f t="shared" si="19"/>
        <v>0</v>
      </c>
    </row>
    <row r="231" spans="1:19" ht="15.75" customHeight="1" x14ac:dyDescent="0.25">
      <c r="A231" s="58">
        <v>2101</v>
      </c>
      <c r="B231" s="154"/>
      <c r="C231" s="154"/>
      <c r="D231" s="154"/>
      <c r="E231" s="154"/>
      <c r="F231" s="154"/>
      <c r="G231" s="154"/>
      <c r="H231" s="154">
        <v>13</v>
      </c>
      <c r="I231" s="154"/>
      <c r="J231" s="154"/>
      <c r="K231" s="144"/>
      <c r="L231" s="237"/>
      <c r="M231" s="129"/>
      <c r="N231" s="238"/>
      <c r="O231" s="67">
        <f>IF(H231=0,"",H231/G230)</f>
        <v>0.8125</v>
      </c>
      <c r="P231" s="68">
        <v>24</v>
      </c>
      <c r="Q231" s="245">
        <f t="shared" si="18"/>
        <v>0.92307692307692313</v>
      </c>
      <c r="R231" s="245">
        <f t="shared" si="19"/>
        <v>7.6923076923076872E-2</v>
      </c>
    </row>
    <row r="232" spans="1:19" ht="15.75" customHeight="1" x14ac:dyDescent="0.25">
      <c r="A232" s="58">
        <v>2102</v>
      </c>
      <c r="B232" s="154"/>
      <c r="C232" s="154"/>
      <c r="D232" s="154"/>
      <c r="E232" s="154"/>
      <c r="F232" s="154"/>
      <c r="G232" s="154"/>
      <c r="H232" s="154"/>
      <c r="I232" s="154">
        <v>13</v>
      </c>
      <c r="J232" s="154"/>
      <c r="K232" s="144">
        <v>1</v>
      </c>
      <c r="L232" s="237"/>
      <c r="M232" s="129"/>
      <c r="N232" s="238"/>
      <c r="O232" s="67">
        <f>IF(I232=0,"",I232/H231)</f>
        <v>1</v>
      </c>
      <c r="P232" s="68">
        <v>22</v>
      </c>
      <c r="Q232" s="245">
        <f t="shared" si="18"/>
        <v>0.91666666666666663</v>
      </c>
      <c r="R232" s="245">
        <f t="shared" si="19"/>
        <v>8.333333333333337E-2</v>
      </c>
    </row>
    <row r="233" spans="1:19" ht="15.75" customHeight="1" x14ac:dyDescent="0.25">
      <c r="A233" s="58">
        <v>2201</v>
      </c>
      <c r="B233" s="154"/>
      <c r="C233" s="154"/>
      <c r="D233" s="154"/>
      <c r="E233" s="154"/>
      <c r="F233" s="154"/>
      <c r="G233" s="154"/>
      <c r="H233" s="154"/>
      <c r="I233" s="154"/>
      <c r="J233" s="154">
        <v>13</v>
      </c>
      <c r="K233" s="144">
        <v>11</v>
      </c>
      <c r="L233" s="237"/>
      <c r="M233" s="129"/>
      <c r="N233" s="238"/>
      <c r="O233" s="71">
        <f>IF(J233=0,"",J233/I232)</f>
        <v>1</v>
      </c>
      <c r="P233" s="68">
        <v>18</v>
      </c>
      <c r="Q233" s="71">
        <f t="shared" si="18"/>
        <v>0.81818181818181823</v>
      </c>
      <c r="R233" s="71">
        <f t="shared" si="19"/>
        <v>0.18181818181818177</v>
      </c>
    </row>
    <row r="234" spans="1:19" ht="15.75" customHeight="1" x14ac:dyDescent="0.25">
      <c r="A234" s="58">
        <v>2202</v>
      </c>
      <c r="B234" s="154"/>
      <c r="C234" s="154"/>
      <c r="D234" s="154"/>
      <c r="E234" s="154"/>
      <c r="F234" s="154"/>
      <c r="G234" s="154"/>
      <c r="H234" s="154"/>
      <c r="I234" s="154"/>
      <c r="J234" s="154">
        <v>5</v>
      </c>
      <c r="K234" s="144">
        <v>3</v>
      </c>
      <c r="L234" s="237"/>
      <c r="M234" s="129"/>
      <c r="N234" s="239"/>
      <c r="O234" s="105"/>
      <c r="P234" s="68">
        <v>7</v>
      </c>
      <c r="Q234" s="105"/>
      <c r="R234" s="253"/>
    </row>
    <row r="235" spans="1:19" ht="15.75" customHeight="1" x14ac:dyDescent="0.25">
      <c r="A235" s="58">
        <v>2301</v>
      </c>
      <c r="B235" s="154"/>
      <c r="C235" s="154"/>
      <c r="D235" s="154"/>
      <c r="E235" s="154"/>
      <c r="F235" s="154"/>
      <c r="G235" s="154"/>
      <c r="H235" s="154"/>
      <c r="I235" s="154"/>
      <c r="J235" s="154">
        <v>4</v>
      </c>
      <c r="K235" s="144">
        <v>1</v>
      </c>
      <c r="L235" s="237"/>
      <c r="M235" s="129"/>
      <c r="N235" s="239"/>
      <c r="O235" s="247"/>
      <c r="P235" s="109">
        <v>4</v>
      </c>
      <c r="Q235" s="248"/>
      <c r="R235" s="247"/>
    </row>
    <row r="236" spans="1:19" ht="15.75" customHeight="1" x14ac:dyDescent="0.25">
      <c r="A236" s="58">
        <v>2302</v>
      </c>
      <c r="B236" s="154"/>
      <c r="C236" s="154"/>
      <c r="D236" s="154"/>
      <c r="E236" s="154"/>
      <c r="F236" s="154"/>
      <c r="G236" s="154"/>
      <c r="H236" s="154"/>
      <c r="I236" s="154"/>
      <c r="J236" s="154">
        <v>1</v>
      </c>
      <c r="K236" s="144">
        <v>1</v>
      </c>
      <c r="L236" s="237"/>
      <c r="M236" s="129"/>
      <c r="N236" s="239"/>
      <c r="O236" s="247"/>
      <c r="P236" s="109">
        <v>1</v>
      </c>
      <c r="Q236" s="248"/>
      <c r="R236" s="247"/>
    </row>
    <row r="237" spans="1:19" ht="15.75" customHeight="1" x14ac:dyDescent="0.25">
      <c r="A237" s="58">
        <v>2401</v>
      </c>
      <c r="B237" s="154"/>
      <c r="C237" s="154"/>
      <c r="D237" s="154"/>
      <c r="E237" s="154"/>
      <c r="F237" s="154"/>
      <c r="G237" s="154"/>
      <c r="H237" s="154"/>
      <c r="I237" s="154"/>
      <c r="J237" s="180"/>
      <c r="K237" s="144"/>
      <c r="L237" s="237"/>
      <c r="M237" s="129"/>
      <c r="N237" s="239"/>
      <c r="O237" s="247"/>
      <c r="P237" s="109"/>
      <c r="Q237" s="248"/>
      <c r="R237" s="247"/>
    </row>
    <row r="238" spans="1:19" ht="15.75" customHeight="1" x14ac:dyDescent="0.25">
      <c r="A238" s="58">
        <v>2402</v>
      </c>
      <c r="B238" s="154"/>
      <c r="C238" s="154"/>
      <c r="D238" s="154"/>
      <c r="E238" s="154"/>
      <c r="F238" s="154"/>
      <c r="G238" s="154"/>
      <c r="H238" s="154"/>
      <c r="I238" s="154"/>
      <c r="J238" s="180"/>
      <c r="K238" s="144"/>
      <c r="L238" s="237"/>
      <c r="M238" s="129"/>
      <c r="N238" s="239"/>
      <c r="O238" s="129"/>
      <c r="P238" s="239"/>
      <c r="Q238" s="124"/>
      <c r="R238" s="247"/>
    </row>
    <row r="239" spans="1:19" ht="15.75" customHeight="1" x14ac:dyDescent="0.25">
      <c r="A239" s="58">
        <v>2501</v>
      </c>
      <c r="B239" s="154"/>
      <c r="C239" s="154"/>
      <c r="D239" s="154"/>
      <c r="E239" s="154"/>
      <c r="F239" s="154"/>
      <c r="G239" s="154"/>
      <c r="H239" s="154"/>
      <c r="I239" s="154"/>
      <c r="J239" s="154">
        <v>1</v>
      </c>
      <c r="K239" s="144">
        <v>1</v>
      </c>
      <c r="L239" s="237"/>
      <c r="M239" s="129"/>
      <c r="N239" s="239"/>
      <c r="O239" s="197" t="s">
        <v>83</v>
      </c>
      <c r="P239" s="82">
        <v>14</v>
      </c>
      <c r="Q239" s="83">
        <f>K242</f>
        <v>18</v>
      </c>
      <c r="R239" s="199" t="s">
        <v>11</v>
      </c>
    </row>
    <row r="240" spans="1:19" ht="15.75" customHeight="1" x14ac:dyDescent="0.25">
      <c r="A240" s="58">
        <v>2502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44"/>
      <c r="L240" s="237"/>
      <c r="M240" s="129"/>
      <c r="N240" s="239"/>
      <c r="O240" s="198" t="s">
        <v>85</v>
      </c>
      <c r="P240" s="86">
        <f>IF(P239/B225=0,"",P239/B225)</f>
        <v>0.3888888888888889</v>
      </c>
      <c r="Q240" s="87">
        <f>IF(P239/Q239=0,"",P239/Q239)</f>
        <v>0.77777777777777779</v>
      </c>
      <c r="R240" s="200" t="s">
        <v>86</v>
      </c>
    </row>
    <row r="241" spans="1:24" ht="15.75" customHeight="1" x14ac:dyDescent="0.25">
      <c r="A241" s="58">
        <v>2601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44"/>
      <c r="L241" s="240"/>
      <c r="M241" s="241"/>
      <c r="N241" s="242"/>
      <c r="O241" s="90"/>
      <c r="P241" s="91"/>
      <c r="Q241" s="91"/>
      <c r="R241" s="113"/>
    </row>
    <row r="242" spans="1:24" ht="18" customHeight="1" x14ac:dyDescent="0.25">
      <c r="A242" s="28"/>
      <c r="B242" s="297" t="s">
        <v>111</v>
      </c>
      <c r="C242" s="297"/>
      <c r="D242" s="297"/>
      <c r="E242" s="297"/>
      <c r="F242" s="297"/>
      <c r="G242" s="297"/>
      <c r="H242" s="297"/>
      <c r="I242" s="297"/>
      <c r="J242" s="297"/>
      <c r="K242" s="93">
        <f>SUM(K225:K239)</f>
        <v>18</v>
      </c>
      <c r="L242" s="94">
        <f>SUM(K232:K233)/B225</f>
        <v>0.33333333333333331</v>
      </c>
      <c r="M242" s="94">
        <f>IF(K242=0,"",K242/B225)</f>
        <v>0.5</v>
      </c>
      <c r="N242" s="94">
        <f>IF(K233=0,"",M242-L242)</f>
        <v>0.16666666666666669</v>
      </c>
      <c r="O242" s="3"/>
      <c r="P242" s="29"/>
      <c r="Q242" s="22"/>
      <c r="R242" s="3"/>
    </row>
    <row r="243" spans="1:24" ht="12.75" customHeight="1" x14ac:dyDescent="0.2">
      <c r="L243" s="3"/>
      <c r="M243" s="3"/>
      <c r="O243" s="3"/>
    </row>
    <row r="244" spans="1:24" ht="12.75" customHeight="1" x14ac:dyDescent="0.2">
      <c r="L244" s="3"/>
      <c r="M244" s="3"/>
      <c r="O244" s="3"/>
    </row>
    <row r="245" spans="1:24" ht="26.25" customHeight="1" x14ac:dyDescent="0.4">
      <c r="A245" s="231"/>
      <c r="B245" s="298" t="s">
        <v>99</v>
      </c>
      <c r="C245" s="299"/>
      <c r="D245" s="299"/>
      <c r="E245" s="299"/>
      <c r="F245" s="299"/>
      <c r="G245" s="299"/>
      <c r="H245" s="299"/>
      <c r="I245" s="299"/>
      <c r="J245" s="299"/>
      <c r="K245" s="256" t="s">
        <v>116</v>
      </c>
      <c r="L245" s="57"/>
      <c r="M245" s="57"/>
      <c r="N245" s="29"/>
      <c r="O245" s="3"/>
      <c r="P245" s="29"/>
      <c r="Q245" s="29"/>
      <c r="R245" s="29"/>
      <c r="X245" s="167">
        <f>AVERAGE(L242,L264)</f>
        <v>0.43018018018018012</v>
      </c>
    </row>
    <row r="246" spans="1:24" ht="20.25" customHeight="1" x14ac:dyDescent="0.2">
      <c r="A246" s="319" t="s">
        <v>10</v>
      </c>
      <c r="B246" s="301" t="s">
        <v>100</v>
      </c>
      <c r="C246" s="302"/>
      <c r="D246" s="302"/>
      <c r="E246" s="302"/>
      <c r="F246" s="302"/>
      <c r="G246" s="302"/>
      <c r="H246" s="302"/>
      <c r="I246" s="302"/>
      <c r="J246" s="303"/>
      <c r="K246" s="304" t="s">
        <v>11</v>
      </c>
      <c r="L246" s="296" t="s">
        <v>3</v>
      </c>
      <c r="M246" s="296" t="s">
        <v>4</v>
      </c>
      <c r="N246" s="306" t="s">
        <v>5</v>
      </c>
      <c r="O246" s="296" t="s">
        <v>6</v>
      </c>
      <c r="P246" s="294" t="s">
        <v>7</v>
      </c>
      <c r="Q246" s="294" t="s">
        <v>8</v>
      </c>
      <c r="R246" s="296" t="s">
        <v>101</v>
      </c>
    </row>
    <row r="247" spans="1:24" ht="15.75" customHeight="1" x14ac:dyDescent="0.25">
      <c r="A247" s="320"/>
      <c r="B247" s="58" t="s">
        <v>102</v>
      </c>
      <c r="C247" s="58" t="s">
        <v>103</v>
      </c>
      <c r="D247" s="58" t="s">
        <v>104</v>
      </c>
      <c r="E247" s="58" t="s">
        <v>105</v>
      </c>
      <c r="F247" s="58" t="s">
        <v>106</v>
      </c>
      <c r="G247" s="58" t="s">
        <v>107</v>
      </c>
      <c r="H247" s="58" t="s">
        <v>108</v>
      </c>
      <c r="I247" s="58" t="s">
        <v>109</v>
      </c>
      <c r="J247" s="58" t="s">
        <v>110</v>
      </c>
      <c r="K247" s="305"/>
      <c r="L247" s="295"/>
      <c r="M247" s="295"/>
      <c r="N247" s="295"/>
      <c r="O247" s="295"/>
      <c r="P247" s="295"/>
      <c r="Q247" s="295"/>
      <c r="R247" s="295"/>
    </row>
    <row r="248" spans="1:24" ht="15.75" customHeight="1" x14ac:dyDescent="0.25">
      <c r="A248" s="58">
        <v>1802</v>
      </c>
      <c r="B248" s="154">
        <v>74</v>
      </c>
      <c r="C248" s="154"/>
      <c r="D248" s="154"/>
      <c r="E248" s="154"/>
      <c r="F248" s="154"/>
      <c r="G248" s="154"/>
      <c r="H248" s="154"/>
      <c r="I248" s="154"/>
      <c r="J248" s="154"/>
      <c r="K248" s="144"/>
      <c r="L248" s="234"/>
      <c r="M248" s="235"/>
      <c r="N248" s="236"/>
      <c r="O248" s="243"/>
      <c r="P248" s="63">
        <f>B248</f>
        <v>74</v>
      </c>
      <c r="Q248" s="244"/>
      <c r="R248" s="243"/>
    </row>
    <row r="249" spans="1:24" ht="15.75" customHeight="1" x14ac:dyDescent="0.25">
      <c r="A249" s="58">
        <v>1901</v>
      </c>
      <c r="B249" s="154"/>
      <c r="C249" s="154">
        <v>73</v>
      </c>
      <c r="D249" s="154"/>
      <c r="E249" s="154"/>
      <c r="F249" s="154"/>
      <c r="G249" s="154"/>
      <c r="H249" s="154"/>
      <c r="I249" s="154"/>
      <c r="J249" s="154"/>
      <c r="K249" s="144"/>
      <c r="L249" s="237"/>
      <c r="M249" s="129"/>
      <c r="N249" s="238"/>
      <c r="O249" s="67">
        <f>IF(C249=0,"",C249/B248)</f>
        <v>0.98648648648648651</v>
      </c>
      <c r="P249" s="68">
        <v>73</v>
      </c>
      <c r="Q249" s="245">
        <f t="shared" ref="Q249:Q256" si="20">IF(P249=0,"",P249/P248)</f>
        <v>0.98648648648648651</v>
      </c>
      <c r="R249" s="245">
        <f t="shared" ref="R249:R256" si="21">IF(P249=0,"",100%-Q249)</f>
        <v>1.3513513513513487E-2</v>
      </c>
    </row>
    <row r="250" spans="1:24" ht="15.75" customHeight="1" x14ac:dyDescent="0.25">
      <c r="A250" s="58">
        <v>1902</v>
      </c>
      <c r="B250" s="154"/>
      <c r="C250" s="154"/>
      <c r="D250" s="154">
        <v>62</v>
      </c>
      <c r="E250" s="154"/>
      <c r="F250" s="154"/>
      <c r="G250" s="154"/>
      <c r="H250" s="154"/>
      <c r="I250" s="154"/>
      <c r="J250" s="154"/>
      <c r="K250" s="144"/>
      <c r="L250" s="237"/>
      <c r="M250" s="129"/>
      <c r="N250" s="238"/>
      <c r="O250" s="67">
        <f>IF(D250=0,"",D250/C249)</f>
        <v>0.84931506849315064</v>
      </c>
      <c r="P250" s="68">
        <v>65</v>
      </c>
      <c r="Q250" s="245">
        <f t="shared" si="20"/>
        <v>0.8904109589041096</v>
      </c>
      <c r="R250" s="245">
        <f t="shared" si="21"/>
        <v>0.1095890410958904</v>
      </c>
      <c r="S250" s="8">
        <f>P250/P248</f>
        <v>0.8783783783783784</v>
      </c>
    </row>
    <row r="251" spans="1:24" ht="15.75" customHeight="1" x14ac:dyDescent="0.25">
      <c r="A251" s="58">
        <v>2001</v>
      </c>
      <c r="B251" s="154"/>
      <c r="C251" s="154"/>
      <c r="D251" s="154"/>
      <c r="E251" s="154">
        <v>55</v>
      </c>
      <c r="F251" s="154"/>
      <c r="G251" s="154"/>
      <c r="H251" s="154"/>
      <c r="I251" s="154"/>
      <c r="J251" s="154"/>
      <c r="K251" s="144"/>
      <c r="L251" s="237"/>
      <c r="M251" s="129"/>
      <c r="N251" s="238"/>
      <c r="O251" s="67">
        <f>IF(E251=0,"",E251/D250)</f>
        <v>0.88709677419354838</v>
      </c>
      <c r="P251" s="68">
        <v>65</v>
      </c>
      <c r="Q251" s="245">
        <f t="shared" si="20"/>
        <v>1</v>
      </c>
      <c r="R251" s="245">
        <f t="shared" si="21"/>
        <v>0</v>
      </c>
    </row>
    <row r="252" spans="1:24" ht="15.75" customHeight="1" x14ac:dyDescent="0.25">
      <c r="A252" s="58">
        <v>2002</v>
      </c>
      <c r="B252" s="154"/>
      <c r="C252" s="154"/>
      <c r="D252" s="154"/>
      <c r="E252" s="154"/>
      <c r="F252" s="154">
        <v>55</v>
      </c>
      <c r="G252" s="154"/>
      <c r="H252" s="154"/>
      <c r="I252" s="154"/>
      <c r="J252" s="154"/>
      <c r="K252" s="144"/>
      <c r="L252" s="237"/>
      <c r="M252" s="129"/>
      <c r="N252" s="238"/>
      <c r="O252" s="67">
        <f>IF(F252=0,"",F252/E251)</f>
        <v>1</v>
      </c>
      <c r="P252" s="68">
        <v>63</v>
      </c>
      <c r="Q252" s="245">
        <f t="shared" si="20"/>
        <v>0.96923076923076923</v>
      </c>
      <c r="R252" s="245">
        <f t="shared" si="21"/>
        <v>3.0769230769230771E-2</v>
      </c>
    </row>
    <row r="253" spans="1:24" ht="15.75" customHeight="1" x14ac:dyDescent="0.25">
      <c r="A253" s="58">
        <v>2101</v>
      </c>
      <c r="B253" s="154"/>
      <c r="C253" s="154"/>
      <c r="D253" s="154"/>
      <c r="E253" s="154"/>
      <c r="F253" s="154"/>
      <c r="G253" s="154">
        <v>54</v>
      </c>
      <c r="H253" s="154"/>
      <c r="I253" s="154"/>
      <c r="J253" s="154"/>
      <c r="K253" s="144"/>
      <c r="L253" s="237"/>
      <c r="M253" s="129"/>
      <c r="N253" s="238"/>
      <c r="O253" s="67">
        <f>IF(G253=0,"",G253/F252)</f>
        <v>0.98181818181818181</v>
      </c>
      <c r="P253" s="68">
        <v>60</v>
      </c>
      <c r="Q253" s="245">
        <f t="shared" si="20"/>
        <v>0.95238095238095233</v>
      </c>
      <c r="R253" s="245">
        <f t="shared" si="21"/>
        <v>4.7619047619047672E-2</v>
      </c>
    </row>
    <row r="254" spans="1:24" ht="15.75" customHeight="1" x14ac:dyDescent="0.25">
      <c r="A254" s="58">
        <v>2102</v>
      </c>
      <c r="B254" s="154"/>
      <c r="C254" s="154"/>
      <c r="D254" s="154"/>
      <c r="E254" s="154"/>
      <c r="F254" s="154"/>
      <c r="G254" s="154"/>
      <c r="H254" s="154">
        <v>53</v>
      </c>
      <c r="I254" s="154"/>
      <c r="J254" s="154"/>
      <c r="K254" s="144"/>
      <c r="L254" s="237"/>
      <c r="M254" s="129"/>
      <c r="N254" s="238"/>
      <c r="O254" s="67">
        <f>IF(H254=0,"",H254/G253)</f>
        <v>0.98148148148148151</v>
      </c>
      <c r="P254" s="68">
        <v>59</v>
      </c>
      <c r="Q254" s="245">
        <f t="shared" si="20"/>
        <v>0.98333333333333328</v>
      </c>
      <c r="R254" s="245">
        <f t="shared" si="21"/>
        <v>1.6666666666666718E-2</v>
      </c>
    </row>
    <row r="255" spans="1:24" ht="15.75" customHeight="1" x14ac:dyDescent="0.25">
      <c r="A255" s="58">
        <v>2201</v>
      </c>
      <c r="B255" s="154"/>
      <c r="C255" s="154"/>
      <c r="D255" s="154"/>
      <c r="E255" s="154"/>
      <c r="F255" s="154"/>
      <c r="G255" s="154"/>
      <c r="H255" s="154"/>
      <c r="I255" s="154">
        <v>51</v>
      </c>
      <c r="J255" s="154"/>
      <c r="K255" s="144">
        <v>3</v>
      </c>
      <c r="L255" s="237"/>
      <c r="M255" s="129"/>
      <c r="N255" s="238"/>
      <c r="O255" s="67">
        <f>IF(I255=0,"",I255/H254)</f>
        <v>0.96226415094339623</v>
      </c>
      <c r="P255" s="68">
        <v>59</v>
      </c>
      <c r="Q255" s="245">
        <f t="shared" si="20"/>
        <v>1</v>
      </c>
      <c r="R255" s="245">
        <f t="shared" si="21"/>
        <v>0</v>
      </c>
    </row>
    <row r="256" spans="1:24" ht="15.75" customHeight="1" x14ac:dyDescent="0.25">
      <c r="A256" s="58">
        <v>2202</v>
      </c>
      <c r="B256" s="154"/>
      <c r="C256" s="154"/>
      <c r="D256" s="154"/>
      <c r="E256" s="154"/>
      <c r="F256" s="154"/>
      <c r="G256" s="154"/>
      <c r="H256" s="154"/>
      <c r="I256" s="154"/>
      <c r="J256" s="154">
        <v>53</v>
      </c>
      <c r="K256" s="144">
        <v>36</v>
      </c>
      <c r="L256" s="237"/>
      <c r="M256" s="129"/>
      <c r="N256" s="238"/>
      <c r="O256" s="71">
        <f>IF(J256=0,"",J256/I255)</f>
        <v>1.0392156862745099</v>
      </c>
      <c r="P256" s="68">
        <v>56</v>
      </c>
      <c r="Q256" s="71">
        <f t="shared" si="20"/>
        <v>0.94915254237288138</v>
      </c>
      <c r="R256" s="71">
        <f t="shared" si="21"/>
        <v>5.084745762711862E-2</v>
      </c>
    </row>
    <row r="257" spans="1:19" ht="15.75" customHeight="1" x14ac:dyDescent="0.25">
      <c r="A257" s="58">
        <v>2301</v>
      </c>
      <c r="B257" s="154"/>
      <c r="C257" s="154"/>
      <c r="D257" s="154"/>
      <c r="E257" s="154"/>
      <c r="F257" s="154"/>
      <c r="G257" s="154"/>
      <c r="H257" s="154"/>
      <c r="I257" s="154"/>
      <c r="J257" s="154">
        <v>14</v>
      </c>
      <c r="K257" s="144">
        <v>14</v>
      </c>
      <c r="L257" s="237"/>
      <c r="M257" s="129"/>
      <c r="N257" s="239"/>
      <c r="O257" s="105"/>
      <c r="P257" s="68">
        <v>17</v>
      </c>
      <c r="Q257" s="105"/>
      <c r="R257" s="253"/>
    </row>
    <row r="258" spans="1:19" ht="15.75" customHeight="1" x14ac:dyDescent="0.25">
      <c r="A258" s="58">
        <v>2302</v>
      </c>
      <c r="B258" s="154"/>
      <c r="C258" s="154"/>
      <c r="D258" s="154"/>
      <c r="E258" s="154"/>
      <c r="F258" s="154"/>
      <c r="G258" s="154"/>
      <c r="H258" s="154"/>
      <c r="I258" s="154"/>
      <c r="J258" s="154">
        <v>2</v>
      </c>
      <c r="K258" s="144">
        <v>1</v>
      </c>
      <c r="L258" s="237"/>
      <c r="M258" s="129"/>
      <c r="N258" s="239"/>
      <c r="O258" s="247"/>
      <c r="P258" s="202">
        <v>5</v>
      </c>
      <c r="Q258" s="248"/>
      <c r="R258" s="247"/>
    </row>
    <row r="259" spans="1:19" ht="15.75" customHeight="1" x14ac:dyDescent="0.25">
      <c r="A259" s="58">
        <v>2401</v>
      </c>
      <c r="B259" s="154"/>
      <c r="C259" s="154"/>
      <c r="D259" s="154"/>
      <c r="E259" s="154"/>
      <c r="F259" s="154"/>
      <c r="G259" s="154"/>
      <c r="H259" s="154"/>
      <c r="I259" s="154"/>
      <c r="J259" s="154">
        <v>1</v>
      </c>
      <c r="K259" s="144"/>
      <c r="L259" s="237"/>
      <c r="M259" s="129"/>
      <c r="N259" s="239"/>
      <c r="O259" s="249"/>
      <c r="P259" s="204">
        <v>1</v>
      </c>
      <c r="Q259" s="250"/>
      <c r="R259" s="247"/>
    </row>
    <row r="260" spans="1:19" ht="15.75" customHeight="1" x14ac:dyDescent="0.25">
      <c r="A260" s="58">
        <v>2402</v>
      </c>
      <c r="B260" s="154"/>
      <c r="C260" s="154"/>
      <c r="D260" s="154"/>
      <c r="E260" s="154"/>
      <c r="F260" s="154"/>
      <c r="G260" s="154"/>
      <c r="H260" s="154"/>
      <c r="I260" s="154"/>
      <c r="J260" s="154">
        <v>1</v>
      </c>
      <c r="K260" s="144">
        <v>1</v>
      </c>
      <c r="L260" s="237"/>
      <c r="M260" s="129"/>
      <c r="N260" s="239"/>
      <c r="O260" s="249"/>
      <c r="P260" s="204">
        <v>1</v>
      </c>
      <c r="Q260" s="250"/>
      <c r="R260" s="247"/>
    </row>
    <row r="261" spans="1:19" ht="15.75" customHeight="1" x14ac:dyDescent="0.25">
      <c r="A261" s="58">
        <v>2501</v>
      </c>
      <c r="B261" s="154"/>
      <c r="C261" s="154"/>
      <c r="D261" s="154"/>
      <c r="E261" s="154"/>
      <c r="F261" s="154"/>
      <c r="G261" s="154"/>
      <c r="H261" s="154"/>
      <c r="I261" s="154"/>
      <c r="J261" s="180"/>
      <c r="K261" s="144"/>
      <c r="L261" s="237"/>
      <c r="M261" s="129"/>
      <c r="N261" s="239"/>
      <c r="O261" s="197" t="s">
        <v>83</v>
      </c>
      <c r="P261" s="203">
        <v>47</v>
      </c>
      <c r="Q261" s="83">
        <f>K264</f>
        <v>55</v>
      </c>
      <c r="R261" s="199" t="s">
        <v>11</v>
      </c>
    </row>
    <row r="262" spans="1:19" ht="15.75" customHeight="1" x14ac:dyDescent="0.25">
      <c r="A262" s="58">
        <v>2502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44"/>
      <c r="L262" s="237"/>
      <c r="M262" s="129"/>
      <c r="N262" s="239"/>
      <c r="O262" s="198" t="s">
        <v>85</v>
      </c>
      <c r="P262" s="86">
        <f>IF(P261/B248=0,"",P261/B248)</f>
        <v>0.63513513513513509</v>
      </c>
      <c r="Q262" s="87">
        <f>IF(P261/Q261=0,"",P261/Q261)</f>
        <v>0.8545454545454545</v>
      </c>
      <c r="R262" s="200" t="s">
        <v>86</v>
      </c>
    </row>
    <row r="263" spans="1:19" ht="15.75" customHeight="1" x14ac:dyDescent="0.25">
      <c r="A263" s="58">
        <v>2601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44"/>
      <c r="L263" s="240"/>
      <c r="M263" s="241"/>
      <c r="N263" s="242"/>
      <c r="O263" s="90"/>
      <c r="P263" s="91"/>
      <c r="Q263" s="91"/>
      <c r="R263" s="113"/>
    </row>
    <row r="264" spans="1:19" ht="18" customHeight="1" x14ac:dyDescent="0.25">
      <c r="A264" s="28"/>
      <c r="B264" s="297" t="s">
        <v>111</v>
      </c>
      <c r="C264" s="297"/>
      <c r="D264" s="297"/>
      <c r="E264" s="297"/>
      <c r="F264" s="297"/>
      <c r="G264" s="297"/>
      <c r="H264" s="297"/>
      <c r="I264" s="297"/>
      <c r="J264" s="297"/>
      <c r="K264" s="93">
        <f>SUM(K248:K260)</f>
        <v>55</v>
      </c>
      <c r="L264" s="94">
        <f>(SUM(K255:K256)/B248)</f>
        <v>0.52702702702702697</v>
      </c>
      <c r="M264" s="94">
        <f>IF(K264=0,"",K264/B248)</f>
        <v>0.7432432432432432</v>
      </c>
      <c r="N264" s="94">
        <f>IF(K256=0,"",M264-L264)</f>
        <v>0.21621621621621623</v>
      </c>
      <c r="O264" s="3"/>
      <c r="P264" s="29"/>
      <c r="Q264" s="22"/>
      <c r="R264" s="3"/>
    </row>
    <row r="265" spans="1:19" ht="12.75" customHeight="1" x14ac:dyDescent="0.2">
      <c r="L265" s="3"/>
      <c r="M265" s="3"/>
      <c r="O265" s="3"/>
    </row>
    <row r="266" spans="1:19" ht="12.75" customHeight="1" x14ac:dyDescent="0.2">
      <c r="L266" s="3"/>
      <c r="M266" s="3"/>
      <c r="O266" s="3"/>
    </row>
    <row r="267" spans="1:19" ht="26.25" customHeight="1" x14ac:dyDescent="0.4">
      <c r="A267" s="231"/>
      <c r="B267" s="298" t="s">
        <v>99</v>
      </c>
      <c r="C267" s="299"/>
      <c r="D267" s="299"/>
      <c r="E267" s="299"/>
      <c r="F267" s="299"/>
      <c r="G267" s="299"/>
      <c r="H267" s="299"/>
      <c r="I267" s="299"/>
      <c r="J267" s="299"/>
      <c r="K267" s="256" t="s">
        <v>117</v>
      </c>
      <c r="L267" s="57"/>
      <c r="M267" s="57"/>
      <c r="N267" s="29"/>
      <c r="O267" s="3"/>
      <c r="P267" s="29"/>
      <c r="Q267" s="29"/>
      <c r="R267" s="29"/>
    </row>
    <row r="268" spans="1:19" ht="20.25" customHeight="1" x14ac:dyDescent="0.2">
      <c r="A268" s="319" t="s">
        <v>10</v>
      </c>
      <c r="B268" s="301" t="s">
        <v>100</v>
      </c>
      <c r="C268" s="302"/>
      <c r="D268" s="302"/>
      <c r="E268" s="302"/>
      <c r="F268" s="302"/>
      <c r="G268" s="302"/>
      <c r="H268" s="302"/>
      <c r="I268" s="302"/>
      <c r="J268" s="303"/>
      <c r="K268" s="304" t="s">
        <v>11</v>
      </c>
      <c r="L268" s="296" t="s">
        <v>3</v>
      </c>
      <c r="M268" s="296" t="s">
        <v>4</v>
      </c>
      <c r="N268" s="306" t="s">
        <v>5</v>
      </c>
      <c r="O268" s="296" t="s">
        <v>6</v>
      </c>
      <c r="P268" s="294" t="s">
        <v>7</v>
      </c>
      <c r="Q268" s="294" t="s">
        <v>8</v>
      </c>
      <c r="R268" s="296" t="s">
        <v>101</v>
      </c>
    </row>
    <row r="269" spans="1:19" ht="15.75" customHeight="1" x14ac:dyDescent="0.25">
      <c r="A269" s="320"/>
      <c r="B269" s="58" t="s">
        <v>102</v>
      </c>
      <c r="C269" s="58" t="s">
        <v>103</v>
      </c>
      <c r="D269" s="58" t="s">
        <v>104</v>
      </c>
      <c r="E269" s="58" t="s">
        <v>105</v>
      </c>
      <c r="F269" s="58" t="s">
        <v>106</v>
      </c>
      <c r="G269" s="58" t="s">
        <v>107</v>
      </c>
      <c r="H269" s="58" t="s">
        <v>108</v>
      </c>
      <c r="I269" s="58" t="s">
        <v>109</v>
      </c>
      <c r="J269" s="58" t="s">
        <v>110</v>
      </c>
      <c r="K269" s="305"/>
      <c r="L269" s="295"/>
      <c r="M269" s="295"/>
      <c r="N269" s="295"/>
      <c r="O269" s="295"/>
      <c r="P269" s="295"/>
      <c r="Q269" s="295"/>
      <c r="R269" s="295"/>
    </row>
    <row r="270" spans="1:19" ht="15.75" customHeight="1" x14ac:dyDescent="0.25">
      <c r="A270" s="58">
        <v>1901</v>
      </c>
      <c r="B270" s="154">
        <v>45</v>
      </c>
      <c r="C270" s="154"/>
      <c r="D270" s="154"/>
      <c r="E270" s="154"/>
      <c r="F270" s="154"/>
      <c r="G270" s="154"/>
      <c r="H270" s="154"/>
      <c r="I270" s="154"/>
      <c r="J270" s="154"/>
      <c r="K270" s="144"/>
      <c r="L270" s="234"/>
      <c r="M270" s="235"/>
      <c r="N270" s="236"/>
      <c r="O270" s="243"/>
      <c r="P270" s="63">
        <f>B270</f>
        <v>45</v>
      </c>
      <c r="Q270" s="244"/>
      <c r="R270" s="243"/>
    </row>
    <row r="271" spans="1:19" ht="15.75" customHeight="1" x14ac:dyDescent="0.25">
      <c r="A271" s="58">
        <v>1902</v>
      </c>
      <c r="B271" s="154"/>
      <c r="C271" s="154">
        <v>41</v>
      </c>
      <c r="D271" s="154"/>
      <c r="E271" s="154"/>
      <c r="F271" s="154"/>
      <c r="G271" s="154"/>
      <c r="H271" s="154"/>
      <c r="I271" s="154"/>
      <c r="J271" s="154"/>
      <c r="K271" s="144"/>
      <c r="L271" s="237"/>
      <c r="M271" s="129"/>
      <c r="N271" s="238"/>
      <c r="O271" s="67">
        <f>IF(C271=0,"",C271/B270)</f>
        <v>0.91111111111111109</v>
      </c>
      <c r="P271" s="68">
        <v>41</v>
      </c>
      <c r="Q271" s="245">
        <f t="shared" ref="Q271:Q278" si="22">IF(P271=0,"",P271/P270)</f>
        <v>0.91111111111111109</v>
      </c>
      <c r="R271" s="245">
        <f t="shared" ref="R271:R278" si="23">IF(P271=0,"",100%-Q271)</f>
        <v>8.8888888888888906E-2</v>
      </c>
    </row>
    <row r="272" spans="1:19" ht="15.75" customHeight="1" x14ac:dyDescent="0.25">
      <c r="A272" s="58">
        <v>2001</v>
      </c>
      <c r="B272" s="154"/>
      <c r="C272" s="154"/>
      <c r="D272" s="154">
        <v>34</v>
      </c>
      <c r="E272" s="154"/>
      <c r="F272" s="154"/>
      <c r="G272" s="154"/>
      <c r="H272" s="154"/>
      <c r="I272" s="154"/>
      <c r="J272" s="154"/>
      <c r="K272" s="144"/>
      <c r="L272" s="237"/>
      <c r="M272" s="129"/>
      <c r="N272" s="238"/>
      <c r="O272" s="67">
        <f>IF(D272=0,"",D272/C271)</f>
        <v>0.82926829268292679</v>
      </c>
      <c r="P272" s="68">
        <v>39</v>
      </c>
      <c r="Q272" s="245">
        <f t="shared" si="22"/>
        <v>0.95121951219512191</v>
      </c>
      <c r="R272" s="245">
        <f t="shared" si="23"/>
        <v>4.8780487804878092E-2</v>
      </c>
      <c r="S272" s="8">
        <f>P272/P270</f>
        <v>0.8666666666666667</v>
      </c>
    </row>
    <row r="273" spans="1:18" ht="15.75" customHeight="1" x14ac:dyDescent="0.25">
      <c r="A273" s="58">
        <v>2002</v>
      </c>
      <c r="B273" s="154"/>
      <c r="C273" s="154"/>
      <c r="D273" s="154"/>
      <c r="E273" s="154">
        <v>30</v>
      </c>
      <c r="F273" s="154"/>
      <c r="G273" s="154"/>
      <c r="H273" s="154"/>
      <c r="I273" s="154"/>
      <c r="J273" s="154"/>
      <c r="K273" s="144"/>
      <c r="L273" s="237"/>
      <c r="M273" s="129"/>
      <c r="N273" s="238"/>
      <c r="O273" s="67">
        <f>IF(E273=0,"",E273/D272)</f>
        <v>0.88235294117647056</v>
      </c>
      <c r="P273" s="68">
        <v>39</v>
      </c>
      <c r="Q273" s="245">
        <f t="shared" si="22"/>
        <v>1</v>
      </c>
      <c r="R273" s="245">
        <f t="shared" si="23"/>
        <v>0</v>
      </c>
    </row>
    <row r="274" spans="1:18" ht="15.75" customHeight="1" x14ac:dyDescent="0.25">
      <c r="A274" s="58">
        <v>2101</v>
      </c>
      <c r="B274" s="154"/>
      <c r="C274" s="154"/>
      <c r="D274" s="154"/>
      <c r="E274" s="154"/>
      <c r="F274" s="154">
        <v>25</v>
      </c>
      <c r="G274" s="154"/>
      <c r="H274" s="154"/>
      <c r="I274" s="154"/>
      <c r="J274" s="154"/>
      <c r="K274" s="144"/>
      <c r="L274" s="237"/>
      <c r="M274" s="129"/>
      <c r="N274" s="238"/>
      <c r="O274" s="67">
        <f>IF(F274=0,"",F274/E273)</f>
        <v>0.83333333333333337</v>
      </c>
      <c r="P274" s="68">
        <v>34</v>
      </c>
      <c r="Q274" s="245">
        <f t="shared" si="22"/>
        <v>0.87179487179487181</v>
      </c>
      <c r="R274" s="245">
        <f t="shared" si="23"/>
        <v>0.12820512820512819</v>
      </c>
    </row>
    <row r="275" spans="1:18" ht="15.75" customHeight="1" x14ac:dyDescent="0.25">
      <c r="A275" s="58">
        <v>2102</v>
      </c>
      <c r="B275" s="154"/>
      <c r="C275" s="154"/>
      <c r="D275" s="154"/>
      <c r="E275" s="154"/>
      <c r="F275" s="154"/>
      <c r="G275" s="154">
        <v>23</v>
      </c>
      <c r="H275" s="154"/>
      <c r="I275" s="154"/>
      <c r="J275" s="154"/>
      <c r="K275" s="144"/>
      <c r="L275" s="237"/>
      <c r="M275" s="129"/>
      <c r="N275" s="238"/>
      <c r="O275" s="67">
        <f>IF(G275=0,"",G275/F274)</f>
        <v>0.92</v>
      </c>
      <c r="P275" s="68">
        <v>34</v>
      </c>
      <c r="Q275" s="245">
        <f t="shared" si="22"/>
        <v>1</v>
      </c>
      <c r="R275" s="245">
        <f t="shared" si="23"/>
        <v>0</v>
      </c>
    </row>
    <row r="276" spans="1:18" ht="15.75" customHeight="1" x14ac:dyDescent="0.25">
      <c r="A276" s="58">
        <v>2201</v>
      </c>
      <c r="B276" s="154"/>
      <c r="C276" s="154"/>
      <c r="D276" s="154"/>
      <c r="E276" s="154"/>
      <c r="F276" s="154"/>
      <c r="G276" s="154"/>
      <c r="H276" s="154">
        <v>20</v>
      </c>
      <c r="I276" s="154"/>
      <c r="J276" s="154"/>
      <c r="K276" s="144">
        <v>1</v>
      </c>
      <c r="L276" s="237"/>
      <c r="M276" s="129"/>
      <c r="N276" s="238"/>
      <c r="O276" s="67">
        <f>IF(H276=0,"",H276/G275)</f>
        <v>0.86956521739130432</v>
      </c>
      <c r="P276" s="68">
        <v>29</v>
      </c>
      <c r="Q276" s="245">
        <f t="shared" si="22"/>
        <v>0.8529411764705882</v>
      </c>
      <c r="R276" s="245">
        <f t="shared" si="23"/>
        <v>0.1470588235294118</v>
      </c>
    </row>
    <row r="277" spans="1:18" ht="15.75" customHeight="1" x14ac:dyDescent="0.25">
      <c r="A277" s="58">
        <v>2202</v>
      </c>
      <c r="B277" s="154"/>
      <c r="C277" s="154"/>
      <c r="D277" s="154"/>
      <c r="E277" s="154"/>
      <c r="F277" s="154"/>
      <c r="G277" s="154"/>
      <c r="H277" s="154"/>
      <c r="I277" s="154">
        <v>20</v>
      </c>
      <c r="J277" s="154"/>
      <c r="K277" s="144">
        <v>2</v>
      </c>
      <c r="L277" s="237"/>
      <c r="M277" s="129"/>
      <c r="N277" s="238"/>
      <c r="O277" s="67">
        <f>IF(I277=0,"",I277/H276)</f>
        <v>1</v>
      </c>
      <c r="P277" s="68">
        <v>26</v>
      </c>
      <c r="Q277" s="245">
        <f t="shared" si="22"/>
        <v>0.89655172413793105</v>
      </c>
      <c r="R277" s="245">
        <f t="shared" si="23"/>
        <v>0.10344827586206895</v>
      </c>
    </row>
    <row r="278" spans="1:18" ht="15.75" customHeight="1" x14ac:dyDescent="0.25">
      <c r="A278" s="58">
        <v>2301</v>
      </c>
      <c r="B278" s="154"/>
      <c r="C278" s="154"/>
      <c r="D278" s="154"/>
      <c r="E278" s="154"/>
      <c r="F278" s="154"/>
      <c r="G278" s="154"/>
      <c r="H278" s="154"/>
      <c r="I278" s="154"/>
      <c r="J278" s="154">
        <v>17</v>
      </c>
      <c r="K278" s="144">
        <v>12</v>
      </c>
      <c r="L278" s="237"/>
      <c r="M278" s="129"/>
      <c r="N278" s="238"/>
      <c r="O278" s="71">
        <f>IF(J278=0,"",J278/I277)</f>
        <v>0.85</v>
      </c>
      <c r="P278" s="68">
        <v>22</v>
      </c>
      <c r="Q278" s="71">
        <f t="shared" si="22"/>
        <v>0.84615384615384615</v>
      </c>
      <c r="R278" s="71">
        <f t="shared" si="23"/>
        <v>0.15384615384615385</v>
      </c>
    </row>
    <row r="279" spans="1:18" ht="15.75" customHeight="1" x14ac:dyDescent="0.25">
      <c r="A279" s="58">
        <v>2302</v>
      </c>
      <c r="B279" s="154"/>
      <c r="C279" s="154"/>
      <c r="D279" s="154"/>
      <c r="E279" s="154"/>
      <c r="F279" s="154"/>
      <c r="G279" s="154"/>
      <c r="H279" s="154"/>
      <c r="I279" s="154"/>
      <c r="J279" s="154">
        <v>5</v>
      </c>
      <c r="K279" s="144">
        <v>2</v>
      </c>
      <c r="L279" s="237"/>
      <c r="M279" s="129"/>
      <c r="N279" s="239"/>
      <c r="O279" s="105"/>
      <c r="P279" s="68">
        <v>6</v>
      </c>
      <c r="Q279" s="105"/>
      <c r="R279" s="253"/>
    </row>
    <row r="280" spans="1:18" ht="15.75" customHeight="1" x14ac:dyDescent="0.25">
      <c r="A280" s="58">
        <v>2401</v>
      </c>
      <c r="B280" s="154"/>
      <c r="C280" s="154"/>
      <c r="D280" s="154"/>
      <c r="E280" s="154"/>
      <c r="F280" s="154"/>
      <c r="G280" s="154"/>
      <c r="H280" s="154"/>
      <c r="I280" s="154"/>
      <c r="J280" s="154">
        <v>4</v>
      </c>
      <c r="K280" s="144">
        <v>1</v>
      </c>
      <c r="L280" s="237"/>
      <c r="M280" s="129"/>
      <c r="N280" s="239"/>
      <c r="O280" s="247"/>
      <c r="P280" s="109">
        <v>5</v>
      </c>
      <c r="Q280" s="248"/>
      <c r="R280" s="247"/>
    </row>
    <row r="281" spans="1:18" ht="15.75" customHeight="1" x14ac:dyDescent="0.25">
      <c r="A281" s="58">
        <v>2402</v>
      </c>
      <c r="B281" s="154"/>
      <c r="C281" s="154"/>
      <c r="D281" s="154"/>
      <c r="E281" s="154"/>
      <c r="F281" s="154"/>
      <c r="G281" s="154"/>
      <c r="H281" s="154"/>
      <c r="I281" s="154"/>
      <c r="J281" s="154">
        <v>3</v>
      </c>
      <c r="K281" s="144">
        <v>3</v>
      </c>
      <c r="L281" s="237"/>
      <c r="M281" s="129"/>
      <c r="N281" s="239"/>
      <c r="O281" s="247"/>
      <c r="P281" s="202">
        <v>5</v>
      </c>
      <c r="Q281" s="248"/>
      <c r="R281" s="247"/>
    </row>
    <row r="282" spans="1:18" ht="15.75" customHeight="1" x14ac:dyDescent="0.25">
      <c r="A282" s="58">
        <v>2501</v>
      </c>
      <c r="B282" s="154"/>
      <c r="C282" s="154"/>
      <c r="D282" s="154"/>
      <c r="E282" s="154"/>
      <c r="F282" s="154"/>
      <c r="G282" s="154"/>
      <c r="H282" s="154"/>
      <c r="I282" s="154"/>
      <c r="J282" s="154">
        <v>2</v>
      </c>
      <c r="K282" s="144">
        <v>1</v>
      </c>
      <c r="L282" s="237"/>
      <c r="M282" s="129"/>
      <c r="N282" s="239"/>
      <c r="O282" s="129"/>
      <c r="P282" s="204">
        <v>2</v>
      </c>
      <c r="Q282" s="124"/>
      <c r="R282" s="247"/>
    </row>
    <row r="283" spans="1:18" ht="15.75" customHeight="1" x14ac:dyDescent="0.25">
      <c r="A283" s="58">
        <v>2502</v>
      </c>
      <c r="B283" s="154"/>
      <c r="C283" s="154"/>
      <c r="D283" s="154"/>
      <c r="E283" s="154"/>
      <c r="F283" s="154"/>
      <c r="G283" s="154"/>
      <c r="H283" s="154"/>
      <c r="I283" s="154"/>
      <c r="J283" s="154">
        <v>1</v>
      </c>
      <c r="K283" s="144">
        <v>1</v>
      </c>
      <c r="L283" s="237"/>
      <c r="M283" s="129"/>
      <c r="N283" s="239"/>
      <c r="O283" s="197" t="s">
        <v>83</v>
      </c>
      <c r="P283" s="203">
        <v>15</v>
      </c>
      <c r="Q283" s="83">
        <f>K286</f>
        <v>23</v>
      </c>
      <c r="R283" s="199" t="s">
        <v>11</v>
      </c>
    </row>
    <row r="284" spans="1:18" ht="15.75" customHeight="1" x14ac:dyDescent="0.25">
      <c r="A284" s="58">
        <v>2601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44"/>
      <c r="L284" s="237"/>
      <c r="M284" s="129"/>
      <c r="N284" s="239"/>
      <c r="O284" s="198" t="s">
        <v>85</v>
      </c>
      <c r="P284" s="86">
        <f>IF(P283/B270=0,"",P283/B270)</f>
        <v>0.33333333333333331</v>
      </c>
      <c r="Q284" s="87">
        <f>IF(P283/Q283=0,"",P283/Q283)</f>
        <v>0.65217391304347827</v>
      </c>
      <c r="R284" s="200" t="s">
        <v>86</v>
      </c>
    </row>
    <row r="285" spans="1:18" ht="15.75" customHeight="1" x14ac:dyDescent="0.25">
      <c r="A285" s="58">
        <v>2602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44"/>
      <c r="L285" s="240"/>
      <c r="M285" s="241"/>
      <c r="N285" s="242"/>
      <c r="O285" s="90"/>
      <c r="P285" s="91"/>
      <c r="Q285" s="91"/>
      <c r="R285" s="113"/>
    </row>
    <row r="286" spans="1:18" ht="18" customHeight="1" x14ac:dyDescent="0.25">
      <c r="A286" s="28"/>
      <c r="B286" s="297" t="s">
        <v>111</v>
      </c>
      <c r="C286" s="297"/>
      <c r="D286" s="297"/>
      <c r="E286" s="297"/>
      <c r="F286" s="297"/>
      <c r="G286" s="297"/>
      <c r="H286" s="297"/>
      <c r="I286" s="297"/>
      <c r="J286" s="297"/>
      <c r="K286" s="93">
        <f>SUM(K270:K283)</f>
        <v>23</v>
      </c>
      <c r="L286" s="94">
        <f>(SUM(K276:K278)/B270)</f>
        <v>0.33333333333333331</v>
      </c>
      <c r="M286" s="94">
        <f>IF(K286=0,"",K286/B270)</f>
        <v>0.51111111111111107</v>
      </c>
      <c r="N286" s="94">
        <f>M286-L286</f>
        <v>0.17777777777777776</v>
      </c>
      <c r="O286" s="3"/>
      <c r="P286" s="29"/>
      <c r="Q286" s="22"/>
      <c r="R286" s="3"/>
    </row>
    <row r="287" spans="1:18" ht="12.75" customHeight="1" x14ac:dyDescent="0.2">
      <c r="L287" s="3"/>
      <c r="M287" s="3"/>
      <c r="O287" s="3"/>
    </row>
    <row r="288" spans="1:18" ht="12.75" customHeight="1" x14ac:dyDescent="0.2">
      <c r="L288" s="3"/>
      <c r="M288" s="3"/>
      <c r="O288" s="3"/>
    </row>
    <row r="289" spans="1:19" ht="26.25" customHeight="1" x14ac:dyDescent="0.4">
      <c r="A289" s="231"/>
      <c r="B289" s="298" t="s">
        <v>99</v>
      </c>
      <c r="C289" s="299"/>
      <c r="D289" s="299"/>
      <c r="E289" s="299"/>
      <c r="F289" s="299"/>
      <c r="G289" s="299"/>
      <c r="H289" s="299"/>
      <c r="I289" s="299"/>
      <c r="J289" s="299"/>
      <c r="K289" s="256" t="s">
        <v>118</v>
      </c>
      <c r="L289" s="57"/>
      <c r="M289" s="57"/>
      <c r="N289" s="29"/>
      <c r="O289" s="3"/>
      <c r="P289" s="29"/>
      <c r="Q289" s="29"/>
      <c r="R289" s="29"/>
    </row>
    <row r="290" spans="1:19" ht="20.25" customHeight="1" x14ac:dyDescent="0.2">
      <c r="A290" s="319" t="s">
        <v>10</v>
      </c>
      <c r="B290" s="301" t="s">
        <v>100</v>
      </c>
      <c r="C290" s="302"/>
      <c r="D290" s="302"/>
      <c r="E290" s="302"/>
      <c r="F290" s="302"/>
      <c r="G290" s="302"/>
      <c r="H290" s="302"/>
      <c r="I290" s="302"/>
      <c r="J290" s="303"/>
      <c r="K290" s="304" t="s">
        <v>11</v>
      </c>
      <c r="L290" s="296" t="s">
        <v>3</v>
      </c>
      <c r="M290" s="296" t="s">
        <v>4</v>
      </c>
      <c r="N290" s="306" t="s">
        <v>5</v>
      </c>
      <c r="O290" s="296" t="s">
        <v>6</v>
      </c>
      <c r="P290" s="294" t="s">
        <v>7</v>
      </c>
      <c r="Q290" s="294" t="s">
        <v>8</v>
      </c>
      <c r="R290" s="296" t="s">
        <v>101</v>
      </c>
    </row>
    <row r="291" spans="1:19" ht="15.75" customHeight="1" x14ac:dyDescent="0.25">
      <c r="A291" s="320"/>
      <c r="B291" s="58" t="s">
        <v>102</v>
      </c>
      <c r="C291" s="58" t="s">
        <v>103</v>
      </c>
      <c r="D291" s="58" t="s">
        <v>104</v>
      </c>
      <c r="E291" s="58" t="s">
        <v>105</v>
      </c>
      <c r="F291" s="58" t="s">
        <v>106</v>
      </c>
      <c r="G291" s="58" t="s">
        <v>107</v>
      </c>
      <c r="H291" s="58" t="s">
        <v>108</v>
      </c>
      <c r="I291" s="58" t="s">
        <v>109</v>
      </c>
      <c r="J291" s="58" t="s">
        <v>110</v>
      </c>
      <c r="K291" s="305"/>
      <c r="L291" s="295"/>
      <c r="M291" s="295"/>
      <c r="N291" s="295"/>
      <c r="O291" s="295"/>
      <c r="P291" s="295"/>
      <c r="Q291" s="295"/>
      <c r="R291" s="295"/>
    </row>
    <row r="292" spans="1:19" ht="15.75" customHeight="1" x14ac:dyDescent="0.25">
      <c r="A292" s="58">
        <v>1902</v>
      </c>
      <c r="B292" s="154">
        <v>57</v>
      </c>
      <c r="C292" s="154"/>
      <c r="D292" s="154"/>
      <c r="E292" s="154"/>
      <c r="F292" s="154"/>
      <c r="G292" s="154"/>
      <c r="H292" s="154"/>
      <c r="I292" s="154"/>
      <c r="J292" s="154"/>
      <c r="K292" s="144"/>
      <c r="L292" s="234"/>
      <c r="M292" s="235"/>
      <c r="N292" s="236"/>
      <c r="O292" s="243"/>
      <c r="P292" s="63">
        <f>B292</f>
        <v>57</v>
      </c>
      <c r="Q292" s="244"/>
      <c r="R292" s="243"/>
    </row>
    <row r="293" spans="1:19" ht="15.75" customHeight="1" x14ac:dyDescent="0.25">
      <c r="A293" s="58">
        <v>2001</v>
      </c>
      <c r="B293" s="154"/>
      <c r="C293" s="154">
        <v>52</v>
      </c>
      <c r="D293" s="154"/>
      <c r="E293" s="154"/>
      <c r="F293" s="154"/>
      <c r="G293" s="154"/>
      <c r="H293" s="154"/>
      <c r="I293" s="154"/>
      <c r="J293" s="154"/>
      <c r="K293" s="144"/>
      <c r="L293" s="237"/>
      <c r="M293" s="129"/>
      <c r="N293" s="238"/>
      <c r="O293" s="67">
        <f>IF(C293=0,"",C293/B292)</f>
        <v>0.91228070175438591</v>
      </c>
      <c r="P293" s="68">
        <v>52</v>
      </c>
      <c r="Q293" s="245">
        <f t="shared" ref="Q293:Q300" si="24">IF(P293=0,"",P293/P292)</f>
        <v>0.91228070175438591</v>
      </c>
      <c r="R293" s="245">
        <f t="shared" ref="R293:R300" si="25">IF(P293=0,"",100%-Q293)</f>
        <v>8.7719298245614086E-2</v>
      </c>
    </row>
    <row r="294" spans="1:19" ht="15.75" customHeight="1" x14ac:dyDescent="0.25">
      <c r="A294" s="58">
        <v>2002</v>
      </c>
      <c r="B294" s="154"/>
      <c r="C294" s="154"/>
      <c r="D294" s="154">
        <v>45</v>
      </c>
      <c r="E294" s="154"/>
      <c r="F294" s="154"/>
      <c r="G294" s="154"/>
      <c r="H294" s="154"/>
      <c r="I294" s="154"/>
      <c r="J294" s="154"/>
      <c r="K294" s="144"/>
      <c r="L294" s="237"/>
      <c r="M294" s="129"/>
      <c r="N294" s="238"/>
      <c r="O294" s="67">
        <f>IF(D294=0,"",D294/C293)</f>
        <v>0.86538461538461542</v>
      </c>
      <c r="P294" s="68">
        <v>49</v>
      </c>
      <c r="Q294" s="245">
        <f t="shared" si="24"/>
        <v>0.94230769230769229</v>
      </c>
      <c r="R294" s="245">
        <f t="shared" si="25"/>
        <v>5.7692307692307709E-2</v>
      </c>
      <c r="S294" s="8">
        <f>P294/P292</f>
        <v>0.85964912280701755</v>
      </c>
    </row>
    <row r="295" spans="1:19" ht="15.75" customHeight="1" x14ac:dyDescent="0.25">
      <c r="A295" s="58">
        <v>2101</v>
      </c>
      <c r="B295" s="154"/>
      <c r="C295" s="154"/>
      <c r="D295" s="154"/>
      <c r="E295" s="154">
        <v>41</v>
      </c>
      <c r="F295" s="154"/>
      <c r="G295" s="154"/>
      <c r="H295" s="154"/>
      <c r="I295" s="154"/>
      <c r="J295" s="154"/>
      <c r="K295" s="144"/>
      <c r="L295" s="237"/>
      <c r="M295" s="129"/>
      <c r="N295" s="238"/>
      <c r="O295" s="67">
        <f>IF(E295=0,"",E295/D294)</f>
        <v>0.91111111111111109</v>
      </c>
      <c r="P295" s="68">
        <v>44</v>
      </c>
      <c r="Q295" s="245">
        <f t="shared" si="24"/>
        <v>0.89795918367346939</v>
      </c>
      <c r="R295" s="245">
        <f t="shared" si="25"/>
        <v>0.10204081632653061</v>
      </c>
    </row>
    <row r="296" spans="1:19" ht="15.75" customHeight="1" x14ac:dyDescent="0.25">
      <c r="A296" s="58">
        <v>2102</v>
      </c>
      <c r="B296" s="154"/>
      <c r="C296" s="154"/>
      <c r="D296" s="154"/>
      <c r="E296" s="154"/>
      <c r="F296" s="154">
        <v>37</v>
      </c>
      <c r="G296" s="154"/>
      <c r="H296" s="154"/>
      <c r="I296" s="154"/>
      <c r="J296" s="154"/>
      <c r="K296" s="144"/>
      <c r="L296" s="237"/>
      <c r="M296" s="129"/>
      <c r="N296" s="238"/>
      <c r="O296" s="67">
        <f>IF(F296=0,"",F296/E295)</f>
        <v>0.90243902439024393</v>
      </c>
      <c r="P296" s="68">
        <v>41</v>
      </c>
      <c r="Q296" s="245">
        <f t="shared" si="24"/>
        <v>0.93181818181818177</v>
      </c>
      <c r="R296" s="245">
        <f t="shared" si="25"/>
        <v>6.8181818181818232E-2</v>
      </c>
    </row>
    <row r="297" spans="1:19" ht="15.75" customHeight="1" x14ac:dyDescent="0.25">
      <c r="A297" s="58">
        <v>2201</v>
      </c>
      <c r="B297" s="154"/>
      <c r="C297" s="154"/>
      <c r="D297" s="154"/>
      <c r="E297" s="154"/>
      <c r="F297" s="154"/>
      <c r="G297" s="154">
        <v>35</v>
      </c>
      <c r="H297" s="154"/>
      <c r="I297" s="154"/>
      <c r="J297" s="154"/>
      <c r="K297" s="144"/>
      <c r="L297" s="237"/>
      <c r="M297" s="129"/>
      <c r="N297" s="238"/>
      <c r="O297" s="67">
        <f>IF(G297=0,"",G297/F296)</f>
        <v>0.94594594594594594</v>
      </c>
      <c r="P297" s="68">
        <v>39</v>
      </c>
      <c r="Q297" s="245">
        <f t="shared" si="24"/>
        <v>0.95121951219512191</v>
      </c>
      <c r="R297" s="245">
        <f t="shared" si="25"/>
        <v>4.8780487804878092E-2</v>
      </c>
    </row>
    <row r="298" spans="1:19" ht="15.75" customHeight="1" x14ac:dyDescent="0.25">
      <c r="A298" s="58">
        <v>2202</v>
      </c>
      <c r="B298" s="154"/>
      <c r="C298" s="154"/>
      <c r="D298" s="154"/>
      <c r="E298" s="154"/>
      <c r="F298" s="154"/>
      <c r="G298" s="154"/>
      <c r="H298" s="154">
        <v>33</v>
      </c>
      <c r="I298" s="154"/>
      <c r="J298" s="154"/>
      <c r="K298" s="144"/>
      <c r="L298" s="237"/>
      <c r="M298" s="129"/>
      <c r="N298" s="238"/>
      <c r="O298" s="67">
        <f>IF(H298=0,"",H298/G297)</f>
        <v>0.94285714285714284</v>
      </c>
      <c r="P298" s="68">
        <v>38</v>
      </c>
      <c r="Q298" s="245">
        <f t="shared" si="24"/>
        <v>0.97435897435897434</v>
      </c>
      <c r="R298" s="245">
        <f t="shared" si="25"/>
        <v>2.5641025641025661E-2</v>
      </c>
    </row>
    <row r="299" spans="1:19" ht="15.75" customHeight="1" x14ac:dyDescent="0.25">
      <c r="A299" s="58">
        <v>2301</v>
      </c>
      <c r="B299" s="154"/>
      <c r="C299" s="154"/>
      <c r="D299" s="154"/>
      <c r="E299" s="154"/>
      <c r="F299" s="154"/>
      <c r="G299" s="154"/>
      <c r="H299" s="154"/>
      <c r="I299" s="154">
        <v>33</v>
      </c>
      <c r="J299" s="154"/>
      <c r="K299" s="144">
        <v>1</v>
      </c>
      <c r="L299" s="237"/>
      <c r="M299" s="129"/>
      <c r="N299" s="238"/>
      <c r="O299" s="67">
        <f>IF(I299=0,"",I299/H298)</f>
        <v>1</v>
      </c>
      <c r="P299" s="68">
        <v>35</v>
      </c>
      <c r="Q299" s="245">
        <f t="shared" si="24"/>
        <v>0.92105263157894735</v>
      </c>
      <c r="R299" s="245">
        <f t="shared" si="25"/>
        <v>7.8947368421052655E-2</v>
      </c>
    </row>
    <row r="300" spans="1:19" ht="15.75" customHeight="1" x14ac:dyDescent="0.25">
      <c r="A300" s="58">
        <v>2302</v>
      </c>
      <c r="B300" s="154"/>
      <c r="C300" s="154"/>
      <c r="D300" s="154"/>
      <c r="E300" s="154"/>
      <c r="F300" s="154"/>
      <c r="G300" s="154"/>
      <c r="H300" s="154"/>
      <c r="I300" s="154"/>
      <c r="J300" s="154">
        <v>31</v>
      </c>
      <c r="K300" s="144">
        <v>23</v>
      </c>
      <c r="L300" s="237"/>
      <c r="M300" s="129"/>
      <c r="N300" s="238"/>
      <c r="O300" s="71">
        <f>IF(J300=0,"",J300/I299)</f>
        <v>0.93939393939393945</v>
      </c>
      <c r="P300" s="68">
        <v>34</v>
      </c>
      <c r="Q300" s="71">
        <f t="shared" si="24"/>
        <v>0.97142857142857142</v>
      </c>
      <c r="R300" s="71">
        <f t="shared" si="25"/>
        <v>2.8571428571428581E-2</v>
      </c>
    </row>
    <row r="301" spans="1:19" ht="15.75" customHeight="1" x14ac:dyDescent="0.25">
      <c r="A301" s="58">
        <v>2401</v>
      </c>
      <c r="B301" s="154"/>
      <c r="C301" s="154"/>
      <c r="D301" s="154"/>
      <c r="E301" s="154"/>
      <c r="F301" s="154"/>
      <c r="G301" s="154"/>
      <c r="H301" s="154"/>
      <c r="I301" s="154"/>
      <c r="J301" s="154">
        <v>10</v>
      </c>
      <c r="K301" s="144">
        <v>7</v>
      </c>
      <c r="L301" s="237"/>
      <c r="M301" s="129"/>
      <c r="N301" s="239"/>
      <c r="O301" s="105"/>
      <c r="P301" s="68">
        <v>11</v>
      </c>
      <c r="Q301" s="105"/>
      <c r="R301" s="253"/>
    </row>
    <row r="302" spans="1:19" ht="15.75" customHeight="1" x14ac:dyDescent="0.25">
      <c r="A302" s="58">
        <v>2402</v>
      </c>
      <c r="B302" s="154"/>
      <c r="C302" s="154"/>
      <c r="D302" s="154"/>
      <c r="E302" s="154"/>
      <c r="F302" s="154"/>
      <c r="G302" s="154"/>
      <c r="H302" s="154"/>
      <c r="I302" s="154"/>
      <c r="J302" s="154">
        <v>2</v>
      </c>
      <c r="K302" s="144">
        <v>2</v>
      </c>
      <c r="L302" s="237"/>
      <c r="M302" s="129"/>
      <c r="N302" s="239"/>
      <c r="O302" s="247"/>
      <c r="P302" s="109">
        <v>3</v>
      </c>
      <c r="Q302" s="248"/>
      <c r="R302" s="247"/>
    </row>
    <row r="303" spans="1:19" ht="15.75" customHeight="1" x14ac:dyDescent="0.25">
      <c r="A303" s="58">
        <v>2501</v>
      </c>
      <c r="B303" s="154"/>
      <c r="C303" s="154"/>
      <c r="D303" s="154"/>
      <c r="E303" s="154"/>
      <c r="F303" s="154"/>
      <c r="G303" s="154"/>
      <c r="H303" s="154"/>
      <c r="I303" s="154"/>
      <c r="J303" s="154">
        <v>1</v>
      </c>
      <c r="K303" s="144">
        <v>2</v>
      </c>
      <c r="L303" s="237"/>
      <c r="M303" s="129"/>
      <c r="N303" s="239"/>
      <c r="O303" s="247"/>
      <c r="P303" s="109">
        <v>2</v>
      </c>
      <c r="Q303" s="248"/>
      <c r="R303" s="247"/>
    </row>
    <row r="304" spans="1:19" ht="15.75" customHeight="1" x14ac:dyDescent="0.25">
      <c r="A304" s="58">
        <v>2502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44"/>
      <c r="L304" s="237"/>
      <c r="M304" s="129"/>
      <c r="N304" s="239"/>
      <c r="O304" s="129"/>
      <c r="P304" s="239"/>
      <c r="Q304" s="124"/>
      <c r="R304" s="247"/>
    </row>
    <row r="305" spans="1:19" ht="15.75" customHeight="1" x14ac:dyDescent="0.25">
      <c r="A305" s="58">
        <v>2601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44"/>
      <c r="L305" s="237"/>
      <c r="M305" s="129"/>
      <c r="N305" s="239"/>
      <c r="O305" s="197" t="s">
        <v>83</v>
      </c>
      <c r="P305" s="82">
        <v>15</v>
      </c>
      <c r="Q305" s="83">
        <f>K308</f>
        <v>35</v>
      </c>
      <c r="R305" s="199" t="s">
        <v>11</v>
      </c>
    </row>
    <row r="306" spans="1:19" ht="15.75" customHeight="1" x14ac:dyDescent="0.25">
      <c r="A306" s="58">
        <v>2602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44"/>
      <c r="L306" s="237"/>
      <c r="M306" s="129"/>
      <c r="N306" s="239"/>
      <c r="O306" s="198" t="s">
        <v>85</v>
      </c>
      <c r="P306" s="86">
        <f>IF(P305/B292=0,"",P305/B292)</f>
        <v>0.26315789473684209</v>
      </c>
      <c r="Q306" s="87">
        <f>IF(P305/Q305=0,"",P305/Q305)</f>
        <v>0.42857142857142855</v>
      </c>
      <c r="R306" s="200" t="s">
        <v>86</v>
      </c>
    </row>
    <row r="307" spans="1:19" ht="15.75" customHeight="1" x14ac:dyDescent="0.25">
      <c r="A307" s="58">
        <v>2701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44"/>
      <c r="L307" s="240"/>
      <c r="M307" s="241"/>
      <c r="N307" s="242"/>
      <c r="O307" s="90"/>
      <c r="P307" s="91"/>
      <c r="Q307" s="91"/>
      <c r="R307" s="113"/>
    </row>
    <row r="308" spans="1:19" ht="18" customHeight="1" x14ac:dyDescent="0.25">
      <c r="A308" s="28"/>
      <c r="B308" s="297" t="s">
        <v>111</v>
      </c>
      <c r="C308" s="297"/>
      <c r="D308" s="297"/>
      <c r="E308" s="297"/>
      <c r="F308" s="297"/>
      <c r="G308" s="297"/>
      <c r="H308" s="297"/>
      <c r="I308" s="297"/>
      <c r="J308" s="297"/>
      <c r="K308" s="93">
        <f>SUM(K292:K304)</f>
        <v>35</v>
      </c>
      <c r="L308" s="94">
        <f>SUM(K298:K300)/B292</f>
        <v>0.42105263157894735</v>
      </c>
      <c r="M308" s="94">
        <f>IF(K308=0,"",K308/B292)</f>
        <v>0.61403508771929827</v>
      </c>
      <c r="N308" s="94">
        <f>IF(K300=0,"",M308-L308)</f>
        <v>0.19298245614035092</v>
      </c>
      <c r="O308" s="3"/>
      <c r="P308" s="29"/>
      <c r="Q308" s="22"/>
      <c r="R308" s="3"/>
    </row>
    <row r="309" spans="1:19" ht="12.75" customHeight="1" x14ac:dyDescent="0.2">
      <c r="L309" s="3"/>
      <c r="M309" s="3"/>
      <c r="O309" s="3"/>
    </row>
    <row r="310" spans="1:19" ht="12.75" customHeight="1" x14ac:dyDescent="0.2">
      <c r="L310" s="3"/>
      <c r="M310" s="3"/>
      <c r="O310" s="3"/>
    </row>
    <row r="311" spans="1:19" ht="26.25" customHeight="1" x14ac:dyDescent="0.4">
      <c r="A311" s="231"/>
      <c r="B311" s="298" t="s">
        <v>99</v>
      </c>
      <c r="C311" s="299"/>
      <c r="D311" s="299"/>
      <c r="E311" s="299"/>
      <c r="F311" s="299"/>
      <c r="G311" s="299"/>
      <c r="H311" s="299"/>
      <c r="I311" s="299"/>
      <c r="J311" s="299"/>
      <c r="K311" s="256" t="s">
        <v>119</v>
      </c>
      <c r="L311" s="57"/>
      <c r="M311" s="57"/>
      <c r="N311" s="29"/>
      <c r="O311" s="3"/>
      <c r="P311" s="29"/>
      <c r="Q311" s="29"/>
      <c r="R311" s="29"/>
    </row>
    <row r="312" spans="1:19" ht="20.25" customHeight="1" x14ac:dyDescent="0.2">
      <c r="A312" s="319" t="s">
        <v>10</v>
      </c>
      <c r="B312" s="301" t="s">
        <v>100</v>
      </c>
      <c r="C312" s="302"/>
      <c r="D312" s="302"/>
      <c r="E312" s="302"/>
      <c r="F312" s="302"/>
      <c r="G312" s="302"/>
      <c r="H312" s="302"/>
      <c r="I312" s="302"/>
      <c r="J312" s="303"/>
      <c r="K312" s="304" t="s">
        <v>11</v>
      </c>
      <c r="L312" s="296" t="s">
        <v>3</v>
      </c>
      <c r="M312" s="296" t="s">
        <v>4</v>
      </c>
      <c r="N312" s="306" t="s">
        <v>5</v>
      </c>
      <c r="O312" s="296" t="s">
        <v>6</v>
      </c>
      <c r="P312" s="294" t="s">
        <v>7</v>
      </c>
      <c r="Q312" s="294" t="s">
        <v>8</v>
      </c>
      <c r="R312" s="296" t="s">
        <v>101</v>
      </c>
    </row>
    <row r="313" spans="1:19" ht="15.75" customHeight="1" x14ac:dyDescent="0.25">
      <c r="A313" s="320"/>
      <c r="B313" s="58" t="s">
        <v>102</v>
      </c>
      <c r="C313" s="58" t="s">
        <v>103</v>
      </c>
      <c r="D313" s="58" t="s">
        <v>104</v>
      </c>
      <c r="E313" s="58" t="s">
        <v>105</v>
      </c>
      <c r="F313" s="58" t="s">
        <v>106</v>
      </c>
      <c r="G313" s="58" t="s">
        <v>107</v>
      </c>
      <c r="H313" s="58" t="s">
        <v>108</v>
      </c>
      <c r="I313" s="58" t="s">
        <v>109</v>
      </c>
      <c r="J313" s="58" t="s">
        <v>110</v>
      </c>
      <c r="K313" s="305"/>
      <c r="L313" s="295"/>
      <c r="M313" s="295"/>
      <c r="N313" s="295"/>
      <c r="O313" s="295"/>
      <c r="P313" s="295"/>
      <c r="Q313" s="295"/>
      <c r="R313" s="295"/>
    </row>
    <row r="314" spans="1:19" ht="15.75" customHeight="1" x14ac:dyDescent="0.25">
      <c r="A314" s="58">
        <v>2001</v>
      </c>
      <c r="B314" s="154">
        <v>30</v>
      </c>
      <c r="C314" s="154"/>
      <c r="D314" s="154"/>
      <c r="E314" s="154"/>
      <c r="F314" s="154"/>
      <c r="G314" s="154"/>
      <c r="H314" s="154"/>
      <c r="I314" s="154"/>
      <c r="J314" s="154"/>
      <c r="K314" s="144"/>
      <c r="L314" s="234"/>
      <c r="M314" s="235"/>
      <c r="N314" s="236"/>
      <c r="O314" s="243"/>
      <c r="P314" s="63">
        <f>B314</f>
        <v>30</v>
      </c>
      <c r="Q314" s="244"/>
      <c r="R314" s="243"/>
    </row>
    <row r="315" spans="1:19" ht="15.75" customHeight="1" x14ac:dyDescent="0.25">
      <c r="A315" s="58">
        <v>2002</v>
      </c>
      <c r="B315" s="154"/>
      <c r="C315" s="154">
        <v>29</v>
      </c>
      <c r="D315" s="154"/>
      <c r="E315" s="154"/>
      <c r="F315" s="154"/>
      <c r="G315" s="154"/>
      <c r="H315" s="154"/>
      <c r="I315" s="154"/>
      <c r="J315" s="154"/>
      <c r="K315" s="144"/>
      <c r="L315" s="237"/>
      <c r="M315" s="129"/>
      <c r="N315" s="238"/>
      <c r="O315" s="67">
        <f>IF(C315=0,"",C315/B314)</f>
        <v>0.96666666666666667</v>
      </c>
      <c r="P315" s="68">
        <v>29</v>
      </c>
      <c r="Q315" s="245">
        <f t="shared" ref="Q315:Q322" si="26">IF(P315=0,"",P315/P314)</f>
        <v>0.96666666666666667</v>
      </c>
      <c r="R315" s="245">
        <f t="shared" ref="R315:R322" si="27">IF(P315=0,"",100%-Q315)</f>
        <v>3.3333333333333326E-2</v>
      </c>
    </row>
    <row r="316" spans="1:19" ht="15.75" customHeight="1" x14ac:dyDescent="0.25">
      <c r="A316" s="58">
        <v>2101</v>
      </c>
      <c r="B316" s="154"/>
      <c r="C316" s="154"/>
      <c r="D316" s="154">
        <v>25</v>
      </c>
      <c r="E316" s="154"/>
      <c r="F316" s="154"/>
      <c r="G316" s="154"/>
      <c r="H316" s="154"/>
      <c r="I316" s="154"/>
      <c r="J316" s="154"/>
      <c r="K316" s="144"/>
      <c r="L316" s="237"/>
      <c r="M316" s="129"/>
      <c r="N316" s="238"/>
      <c r="O316" s="67">
        <f>IF(D316=0,"",D316/C315)</f>
        <v>0.86206896551724133</v>
      </c>
      <c r="P316" s="68">
        <v>27</v>
      </c>
      <c r="Q316" s="245">
        <f t="shared" si="26"/>
        <v>0.93103448275862066</v>
      </c>
      <c r="R316" s="245">
        <f t="shared" si="27"/>
        <v>6.8965517241379337E-2</v>
      </c>
      <c r="S316" s="8">
        <f>P316/P314</f>
        <v>0.9</v>
      </c>
    </row>
    <row r="317" spans="1:19" ht="15.75" customHeight="1" x14ac:dyDescent="0.25">
      <c r="A317" s="58">
        <v>2102</v>
      </c>
      <c r="B317" s="154"/>
      <c r="C317" s="154"/>
      <c r="D317" s="154"/>
      <c r="E317" s="154">
        <v>18</v>
      </c>
      <c r="F317" s="154"/>
      <c r="G317" s="154"/>
      <c r="H317" s="154"/>
      <c r="I317" s="154"/>
      <c r="J317" s="154"/>
      <c r="K317" s="144"/>
      <c r="L317" s="237"/>
      <c r="M317" s="129"/>
      <c r="N317" s="238"/>
      <c r="O317" s="67">
        <f>IF(E317=0,"",E317/D316)</f>
        <v>0.72</v>
      </c>
      <c r="P317" s="68">
        <v>22</v>
      </c>
      <c r="Q317" s="245">
        <f t="shared" si="26"/>
        <v>0.81481481481481477</v>
      </c>
      <c r="R317" s="245">
        <f t="shared" si="27"/>
        <v>0.18518518518518523</v>
      </c>
    </row>
    <row r="318" spans="1:19" ht="15.75" customHeight="1" x14ac:dyDescent="0.25">
      <c r="A318" s="58">
        <v>2201</v>
      </c>
      <c r="B318" s="154"/>
      <c r="C318" s="154"/>
      <c r="D318" s="154"/>
      <c r="E318" s="154"/>
      <c r="F318" s="154">
        <v>17</v>
      </c>
      <c r="G318" s="154"/>
      <c r="H318" s="154"/>
      <c r="I318" s="154"/>
      <c r="J318" s="154"/>
      <c r="K318" s="144"/>
      <c r="L318" s="237"/>
      <c r="M318" s="129"/>
      <c r="N318" s="238"/>
      <c r="O318" s="67">
        <f>IF(F318=0,"",F318/E317)</f>
        <v>0.94444444444444442</v>
      </c>
      <c r="P318" s="68">
        <v>23</v>
      </c>
      <c r="Q318" s="245">
        <f t="shared" si="26"/>
        <v>1.0454545454545454</v>
      </c>
      <c r="R318" s="245">
        <f t="shared" si="27"/>
        <v>-4.5454545454545414E-2</v>
      </c>
    </row>
    <row r="319" spans="1:19" ht="15.75" customHeight="1" x14ac:dyDescent="0.25">
      <c r="A319" s="58">
        <v>2202</v>
      </c>
      <c r="B319" s="154"/>
      <c r="C319" s="154"/>
      <c r="D319" s="154"/>
      <c r="E319" s="154"/>
      <c r="F319" s="154"/>
      <c r="G319" s="154">
        <v>17</v>
      </c>
      <c r="H319" s="154"/>
      <c r="I319" s="154"/>
      <c r="J319" s="154"/>
      <c r="K319" s="144"/>
      <c r="L319" s="237"/>
      <c r="M319" s="129"/>
      <c r="N319" s="238"/>
      <c r="O319" s="67">
        <f>IF(G319=0,"",G319/F318)</f>
        <v>1</v>
      </c>
      <c r="P319" s="68">
        <v>22</v>
      </c>
      <c r="Q319" s="245">
        <f t="shared" si="26"/>
        <v>0.95652173913043481</v>
      </c>
      <c r="R319" s="245">
        <f t="shared" si="27"/>
        <v>4.3478260869565188E-2</v>
      </c>
    </row>
    <row r="320" spans="1:19" ht="15.75" customHeight="1" x14ac:dyDescent="0.25">
      <c r="A320" s="58">
        <v>2301</v>
      </c>
      <c r="B320" s="154"/>
      <c r="C320" s="154"/>
      <c r="D320" s="154"/>
      <c r="E320" s="154"/>
      <c r="F320" s="154"/>
      <c r="G320" s="154"/>
      <c r="H320" s="154">
        <v>17</v>
      </c>
      <c r="I320" s="154"/>
      <c r="J320" s="154"/>
      <c r="K320" s="144"/>
      <c r="L320" s="237"/>
      <c r="M320" s="129"/>
      <c r="N320" s="238"/>
      <c r="O320" s="67">
        <f>IF(H320=0,"",H320/G319)</f>
        <v>1</v>
      </c>
      <c r="P320" s="68">
        <v>21</v>
      </c>
      <c r="Q320" s="245">
        <f t="shared" si="26"/>
        <v>0.95454545454545459</v>
      </c>
      <c r="R320" s="245">
        <f t="shared" si="27"/>
        <v>4.5454545454545414E-2</v>
      </c>
    </row>
    <row r="321" spans="1:18" ht="15.75" customHeight="1" x14ac:dyDescent="0.25">
      <c r="A321" s="58">
        <v>2302</v>
      </c>
      <c r="B321" s="154"/>
      <c r="C321" s="154"/>
      <c r="D321" s="154"/>
      <c r="E321" s="154"/>
      <c r="F321" s="154"/>
      <c r="G321" s="154"/>
      <c r="H321" s="154"/>
      <c r="I321" s="154">
        <v>17</v>
      </c>
      <c r="J321" s="154"/>
      <c r="K321" s="144">
        <v>1</v>
      </c>
      <c r="L321" s="237"/>
      <c r="M321" s="129"/>
      <c r="N321" s="238"/>
      <c r="O321" s="67">
        <f>IF(I321=0,"",I321/H320)</f>
        <v>1</v>
      </c>
      <c r="P321" s="68">
        <v>21</v>
      </c>
      <c r="Q321" s="245">
        <f t="shared" si="26"/>
        <v>1</v>
      </c>
      <c r="R321" s="245">
        <f t="shared" si="27"/>
        <v>0</v>
      </c>
    </row>
    <row r="322" spans="1:18" ht="15.75" customHeight="1" x14ac:dyDescent="0.25">
      <c r="A322" s="58">
        <v>2401</v>
      </c>
      <c r="B322" s="154"/>
      <c r="C322" s="154"/>
      <c r="D322" s="154"/>
      <c r="E322" s="154"/>
      <c r="F322" s="154"/>
      <c r="G322" s="154"/>
      <c r="H322" s="154"/>
      <c r="I322" s="154"/>
      <c r="J322" s="154">
        <v>17</v>
      </c>
      <c r="K322" s="144">
        <v>15</v>
      </c>
      <c r="L322" s="237"/>
      <c r="M322" s="129"/>
      <c r="N322" s="238"/>
      <c r="O322" s="71">
        <f>IF(J322=0,"",J322/I321)</f>
        <v>1</v>
      </c>
      <c r="P322" s="68">
        <v>20</v>
      </c>
      <c r="Q322" s="71">
        <f t="shared" si="26"/>
        <v>0.95238095238095233</v>
      </c>
      <c r="R322" s="71">
        <f t="shared" si="27"/>
        <v>4.7619047619047672E-2</v>
      </c>
    </row>
    <row r="323" spans="1:18" ht="15.75" customHeight="1" x14ac:dyDescent="0.25">
      <c r="A323" s="58">
        <v>2402</v>
      </c>
      <c r="B323" s="154"/>
      <c r="C323" s="154"/>
      <c r="D323" s="154"/>
      <c r="E323" s="154"/>
      <c r="F323" s="154"/>
      <c r="G323" s="154"/>
      <c r="H323" s="154"/>
      <c r="I323" s="154"/>
      <c r="J323" s="154">
        <v>2</v>
      </c>
      <c r="K323" s="144"/>
      <c r="L323" s="237"/>
      <c r="M323" s="129"/>
      <c r="N323" s="239"/>
      <c r="O323" s="105"/>
      <c r="P323" s="68">
        <v>5</v>
      </c>
      <c r="Q323" s="105"/>
      <c r="R323" s="253"/>
    </row>
    <row r="324" spans="1:18" ht="15.75" customHeight="1" x14ac:dyDescent="0.25">
      <c r="A324" s="58">
        <v>2501</v>
      </c>
      <c r="B324" s="154"/>
      <c r="C324" s="154"/>
      <c r="D324" s="154"/>
      <c r="E324" s="154"/>
      <c r="F324" s="154"/>
      <c r="G324" s="154"/>
      <c r="H324" s="154"/>
      <c r="I324" s="154"/>
      <c r="J324" s="154">
        <v>4</v>
      </c>
      <c r="K324" s="144">
        <v>2</v>
      </c>
      <c r="L324" s="237"/>
      <c r="M324" s="129"/>
      <c r="N324" s="239"/>
      <c r="O324" s="247"/>
      <c r="P324" s="109">
        <v>5</v>
      </c>
      <c r="Q324" s="248"/>
      <c r="R324" s="247"/>
    </row>
    <row r="325" spans="1:18" ht="15.75" customHeight="1" x14ac:dyDescent="0.25">
      <c r="A325" s="58">
        <v>2502</v>
      </c>
      <c r="B325" s="154"/>
      <c r="C325" s="154"/>
      <c r="D325" s="154"/>
      <c r="E325" s="154"/>
      <c r="F325" s="154"/>
      <c r="G325" s="154"/>
      <c r="H325" s="154"/>
      <c r="I325" s="154"/>
      <c r="J325" s="154">
        <v>1</v>
      </c>
      <c r="K325" s="144">
        <v>2</v>
      </c>
      <c r="L325" s="237"/>
      <c r="M325" s="129"/>
      <c r="N325" s="239"/>
      <c r="O325" s="247"/>
      <c r="P325" s="109">
        <v>3</v>
      </c>
      <c r="Q325" s="248"/>
      <c r="R325" s="247"/>
    </row>
    <row r="326" spans="1:18" ht="15.75" customHeight="1" x14ac:dyDescent="0.25">
      <c r="A326" s="58">
        <v>2601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44"/>
      <c r="L326" s="237"/>
      <c r="M326" s="129"/>
      <c r="N326" s="239"/>
      <c r="O326" s="129"/>
      <c r="P326" s="239"/>
      <c r="Q326" s="124"/>
      <c r="R326" s="247"/>
    </row>
    <row r="327" spans="1:18" ht="15.75" customHeight="1" x14ac:dyDescent="0.25">
      <c r="A327" s="58">
        <v>2602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44"/>
      <c r="L327" s="237"/>
      <c r="M327" s="129"/>
      <c r="N327" s="239"/>
      <c r="O327" s="197" t="s">
        <v>83</v>
      </c>
      <c r="P327" s="82">
        <v>5</v>
      </c>
      <c r="Q327" s="83">
        <f>K330</f>
        <v>20</v>
      </c>
      <c r="R327" s="199" t="s">
        <v>11</v>
      </c>
    </row>
    <row r="328" spans="1:18" ht="15.75" customHeight="1" x14ac:dyDescent="0.25">
      <c r="A328" s="58">
        <v>2701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44"/>
      <c r="L328" s="237"/>
      <c r="M328" s="129"/>
      <c r="N328" s="239"/>
      <c r="O328" s="198" t="s">
        <v>85</v>
      </c>
      <c r="P328" s="86">
        <f>IF(P327/B314=0,"",P327/B314)</f>
        <v>0.16666666666666666</v>
      </c>
      <c r="Q328" s="87">
        <f>IF(P327/Q327=0,"",P327/Q327)</f>
        <v>0.25</v>
      </c>
      <c r="R328" s="200" t="s">
        <v>86</v>
      </c>
    </row>
    <row r="329" spans="1:18" ht="15.75" customHeight="1" x14ac:dyDescent="0.25">
      <c r="A329" s="58">
        <v>2702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44"/>
      <c r="L329" s="240"/>
      <c r="M329" s="241"/>
      <c r="N329" s="242"/>
      <c r="O329" s="90"/>
      <c r="P329" s="91"/>
      <c r="Q329" s="91"/>
      <c r="R329" s="113"/>
    </row>
    <row r="330" spans="1:18" ht="18" customHeight="1" x14ac:dyDescent="0.25">
      <c r="A330" s="28"/>
      <c r="B330" s="297" t="s">
        <v>111</v>
      </c>
      <c r="C330" s="297"/>
      <c r="D330" s="297"/>
      <c r="E330" s="297"/>
      <c r="F330" s="297"/>
      <c r="G330" s="297"/>
      <c r="H330" s="297"/>
      <c r="I330" s="297"/>
      <c r="J330" s="297"/>
      <c r="K330" s="93">
        <f>SUM(K314:K326)</f>
        <v>20</v>
      </c>
      <c r="L330" s="94">
        <f>SUM(K320:K322)/B314</f>
        <v>0.53333333333333333</v>
      </c>
      <c r="M330" s="94">
        <f>IF(K330=0,"",K330/B314)</f>
        <v>0.66666666666666663</v>
      </c>
      <c r="N330" s="94">
        <f>IF(K322=0,"",M330-L330)</f>
        <v>0.1333333333333333</v>
      </c>
      <c r="O330" s="3"/>
      <c r="P330" s="29"/>
      <c r="Q330" s="22"/>
      <c r="R330" s="3"/>
    </row>
    <row r="331" spans="1:18" ht="12.75" customHeight="1" x14ac:dyDescent="0.2">
      <c r="L331" s="3"/>
      <c r="M331" s="3"/>
      <c r="O331" s="3"/>
    </row>
    <row r="332" spans="1:18" ht="12.75" customHeight="1" x14ac:dyDescent="0.2">
      <c r="L332" s="3"/>
      <c r="M332" s="3"/>
      <c r="O332" s="3"/>
    </row>
    <row r="333" spans="1:18" ht="26.25" customHeight="1" x14ac:dyDescent="0.4">
      <c r="A333" s="231"/>
      <c r="B333" s="298" t="s">
        <v>99</v>
      </c>
      <c r="C333" s="299"/>
      <c r="D333" s="299"/>
      <c r="E333" s="299"/>
      <c r="F333" s="299"/>
      <c r="G333" s="299"/>
      <c r="H333" s="299"/>
      <c r="I333" s="299"/>
      <c r="J333" s="299"/>
      <c r="K333" s="256" t="s">
        <v>120</v>
      </c>
      <c r="L333" s="57"/>
      <c r="M333" s="57"/>
      <c r="N333" s="29"/>
      <c r="O333" s="3"/>
      <c r="P333" s="29"/>
      <c r="Q333" s="29"/>
      <c r="R333" s="29"/>
    </row>
    <row r="334" spans="1:18" ht="20.25" customHeight="1" x14ac:dyDescent="0.2">
      <c r="A334" s="319" t="s">
        <v>10</v>
      </c>
      <c r="B334" s="301" t="s">
        <v>100</v>
      </c>
      <c r="C334" s="302"/>
      <c r="D334" s="302"/>
      <c r="E334" s="302"/>
      <c r="F334" s="302"/>
      <c r="G334" s="302"/>
      <c r="H334" s="302"/>
      <c r="I334" s="302"/>
      <c r="J334" s="303"/>
      <c r="K334" s="304" t="s">
        <v>11</v>
      </c>
      <c r="L334" s="296" t="s">
        <v>3</v>
      </c>
      <c r="M334" s="296" t="s">
        <v>4</v>
      </c>
      <c r="N334" s="306" t="s">
        <v>5</v>
      </c>
      <c r="O334" s="296" t="s">
        <v>6</v>
      </c>
      <c r="P334" s="294" t="s">
        <v>7</v>
      </c>
      <c r="Q334" s="294" t="s">
        <v>8</v>
      </c>
      <c r="R334" s="296" t="s">
        <v>101</v>
      </c>
    </row>
    <row r="335" spans="1:18" ht="15.75" customHeight="1" x14ac:dyDescent="0.25">
      <c r="A335" s="320"/>
      <c r="B335" s="58" t="s">
        <v>102</v>
      </c>
      <c r="C335" s="58" t="s">
        <v>103</v>
      </c>
      <c r="D335" s="58" t="s">
        <v>104</v>
      </c>
      <c r="E335" s="58" t="s">
        <v>105</v>
      </c>
      <c r="F335" s="58" t="s">
        <v>106</v>
      </c>
      <c r="G335" s="58" t="s">
        <v>107</v>
      </c>
      <c r="H335" s="58" t="s">
        <v>108</v>
      </c>
      <c r="I335" s="58" t="s">
        <v>109</v>
      </c>
      <c r="J335" s="58" t="s">
        <v>110</v>
      </c>
      <c r="K335" s="305"/>
      <c r="L335" s="295"/>
      <c r="M335" s="295"/>
      <c r="N335" s="295"/>
      <c r="O335" s="295"/>
      <c r="P335" s="295"/>
      <c r="Q335" s="295"/>
      <c r="R335" s="295"/>
    </row>
    <row r="336" spans="1:18" ht="15.75" customHeight="1" x14ac:dyDescent="0.25">
      <c r="A336" s="58">
        <v>2002</v>
      </c>
      <c r="B336" s="154">
        <v>47</v>
      </c>
      <c r="C336" s="154"/>
      <c r="D336" s="154"/>
      <c r="E336" s="154"/>
      <c r="F336" s="154"/>
      <c r="G336" s="154"/>
      <c r="H336" s="154"/>
      <c r="I336" s="154"/>
      <c r="J336" s="154"/>
      <c r="K336" s="144"/>
      <c r="L336" s="234"/>
      <c r="M336" s="235"/>
      <c r="N336" s="236"/>
      <c r="O336" s="243"/>
      <c r="P336" s="63">
        <f>B336</f>
        <v>47</v>
      </c>
      <c r="Q336" s="244"/>
      <c r="R336" s="243"/>
    </row>
    <row r="337" spans="1:19" ht="15.75" customHeight="1" x14ac:dyDescent="0.25">
      <c r="A337" s="58">
        <v>2101</v>
      </c>
      <c r="B337" s="154"/>
      <c r="C337" s="154">
        <v>41</v>
      </c>
      <c r="D337" s="154"/>
      <c r="E337" s="154"/>
      <c r="F337" s="154"/>
      <c r="G337" s="154"/>
      <c r="H337" s="154"/>
      <c r="I337" s="154"/>
      <c r="J337" s="154"/>
      <c r="K337" s="144"/>
      <c r="L337" s="237"/>
      <c r="M337" s="129"/>
      <c r="N337" s="238"/>
      <c r="O337" s="67">
        <f>IF(C337=0,"",C337/B336)</f>
        <v>0.87234042553191493</v>
      </c>
      <c r="P337" s="68">
        <v>41</v>
      </c>
      <c r="Q337" s="245">
        <f t="shared" ref="Q337:Q344" si="28">IF(P337=0,"",P337/P336)</f>
        <v>0.87234042553191493</v>
      </c>
      <c r="R337" s="245">
        <f t="shared" ref="R337:R344" si="29">IF(P337=0,"",100%-Q337)</f>
        <v>0.12765957446808507</v>
      </c>
    </row>
    <row r="338" spans="1:19" ht="15.75" customHeight="1" x14ac:dyDescent="0.25">
      <c r="A338" s="58">
        <v>2102</v>
      </c>
      <c r="B338" s="154"/>
      <c r="C338" s="154"/>
      <c r="D338" s="154">
        <v>33</v>
      </c>
      <c r="E338" s="154"/>
      <c r="F338" s="154"/>
      <c r="G338" s="154"/>
      <c r="H338" s="154"/>
      <c r="I338" s="154"/>
      <c r="J338" s="154"/>
      <c r="K338" s="144"/>
      <c r="L338" s="237"/>
      <c r="M338" s="129"/>
      <c r="N338" s="238"/>
      <c r="O338" s="67">
        <f>IF(D338=0,"",D338/C337)</f>
        <v>0.80487804878048785</v>
      </c>
      <c r="P338" s="68">
        <v>36</v>
      </c>
      <c r="Q338" s="245">
        <f t="shared" si="28"/>
        <v>0.87804878048780488</v>
      </c>
      <c r="R338" s="245">
        <f t="shared" si="29"/>
        <v>0.12195121951219512</v>
      </c>
      <c r="S338" s="8">
        <f>P338/P336</f>
        <v>0.76595744680851063</v>
      </c>
    </row>
    <row r="339" spans="1:19" ht="15.75" customHeight="1" x14ac:dyDescent="0.25">
      <c r="A339" s="58">
        <v>2201</v>
      </c>
      <c r="B339" s="154"/>
      <c r="C339" s="154"/>
      <c r="D339" s="154"/>
      <c r="E339" s="154">
        <v>29</v>
      </c>
      <c r="F339" s="154"/>
      <c r="G339" s="154"/>
      <c r="H339" s="154"/>
      <c r="I339" s="154"/>
      <c r="J339" s="154"/>
      <c r="K339" s="144"/>
      <c r="L339" s="237"/>
      <c r="M339" s="129"/>
      <c r="N339" s="238"/>
      <c r="O339" s="67">
        <f>IF(E339=0,"",E339/D338)</f>
        <v>0.87878787878787878</v>
      </c>
      <c r="P339" s="68">
        <v>34</v>
      </c>
      <c r="Q339" s="245">
        <f t="shared" si="28"/>
        <v>0.94444444444444442</v>
      </c>
      <c r="R339" s="245">
        <f t="shared" si="29"/>
        <v>5.555555555555558E-2</v>
      </c>
    </row>
    <row r="340" spans="1:19" ht="15.75" customHeight="1" x14ac:dyDescent="0.25">
      <c r="A340" s="58">
        <v>2202</v>
      </c>
      <c r="B340" s="154"/>
      <c r="C340" s="154"/>
      <c r="D340" s="154"/>
      <c r="E340" s="154"/>
      <c r="F340" s="154">
        <v>28</v>
      </c>
      <c r="G340" s="154"/>
      <c r="H340" s="154"/>
      <c r="I340" s="154"/>
      <c r="J340" s="154"/>
      <c r="K340" s="144"/>
      <c r="L340" s="237"/>
      <c r="M340" s="129"/>
      <c r="N340" s="238"/>
      <c r="O340" s="67">
        <f>IF(F340=0,"",F340/E339)</f>
        <v>0.96551724137931039</v>
      </c>
      <c r="P340" s="68">
        <v>31</v>
      </c>
      <c r="Q340" s="245">
        <f t="shared" si="28"/>
        <v>0.91176470588235292</v>
      </c>
      <c r="R340" s="245">
        <f t="shared" si="29"/>
        <v>8.8235294117647078E-2</v>
      </c>
    </row>
    <row r="341" spans="1:19" ht="15.75" customHeight="1" x14ac:dyDescent="0.25">
      <c r="A341" s="58">
        <v>2301</v>
      </c>
      <c r="B341" s="154"/>
      <c r="C341" s="154"/>
      <c r="D341" s="154"/>
      <c r="E341" s="154"/>
      <c r="F341" s="154"/>
      <c r="G341" s="154">
        <v>26</v>
      </c>
      <c r="H341" s="154"/>
      <c r="I341" s="154"/>
      <c r="J341" s="154"/>
      <c r="K341" s="144"/>
      <c r="L341" s="237"/>
      <c r="M341" s="129"/>
      <c r="N341" s="238"/>
      <c r="O341" s="67">
        <f>IF(G341=0,"",G341/F340)</f>
        <v>0.9285714285714286</v>
      </c>
      <c r="P341" s="68">
        <v>28</v>
      </c>
      <c r="Q341" s="245">
        <f t="shared" si="28"/>
        <v>0.90322580645161288</v>
      </c>
      <c r="R341" s="245">
        <f t="shared" si="29"/>
        <v>9.6774193548387122E-2</v>
      </c>
    </row>
    <row r="342" spans="1:19" ht="15.75" customHeight="1" x14ac:dyDescent="0.25">
      <c r="A342" s="58">
        <v>2302</v>
      </c>
      <c r="B342" s="154"/>
      <c r="C342" s="154"/>
      <c r="D342" s="154"/>
      <c r="E342" s="154"/>
      <c r="F342" s="154"/>
      <c r="G342" s="154"/>
      <c r="H342" s="154">
        <v>23</v>
      </c>
      <c r="I342" s="154"/>
      <c r="J342" s="154"/>
      <c r="K342" s="144"/>
      <c r="L342" s="237"/>
      <c r="M342" s="129"/>
      <c r="N342" s="238"/>
      <c r="O342" s="67">
        <f>IF(H342=0,"",H342/G341)</f>
        <v>0.88461538461538458</v>
      </c>
      <c r="P342" s="68">
        <v>26</v>
      </c>
      <c r="Q342" s="245">
        <f t="shared" si="28"/>
        <v>0.9285714285714286</v>
      </c>
      <c r="R342" s="245">
        <f t="shared" si="29"/>
        <v>7.1428571428571397E-2</v>
      </c>
    </row>
    <row r="343" spans="1:19" ht="15.75" customHeight="1" x14ac:dyDescent="0.25">
      <c r="A343" s="58">
        <v>2401</v>
      </c>
      <c r="B343" s="154"/>
      <c r="C343" s="154"/>
      <c r="D343" s="154"/>
      <c r="E343" s="154"/>
      <c r="F343" s="154"/>
      <c r="G343" s="154"/>
      <c r="H343" s="154"/>
      <c r="I343" s="154">
        <v>23</v>
      </c>
      <c r="J343" s="154"/>
      <c r="K343" s="144"/>
      <c r="L343" s="237"/>
      <c r="M343" s="129"/>
      <c r="N343" s="238"/>
      <c r="O343" s="67">
        <f>IF(I343=0,"",I343/H342)</f>
        <v>1</v>
      </c>
      <c r="P343" s="68">
        <v>26</v>
      </c>
      <c r="Q343" s="245">
        <f t="shared" si="28"/>
        <v>1</v>
      </c>
      <c r="R343" s="245">
        <f t="shared" si="29"/>
        <v>0</v>
      </c>
    </row>
    <row r="344" spans="1:19" ht="15.75" customHeight="1" x14ac:dyDescent="0.25">
      <c r="A344" s="58">
        <v>2402</v>
      </c>
      <c r="B344" s="154"/>
      <c r="C344" s="154"/>
      <c r="D344" s="154"/>
      <c r="E344" s="154"/>
      <c r="F344" s="154"/>
      <c r="G344" s="154"/>
      <c r="H344" s="154"/>
      <c r="I344" s="154"/>
      <c r="J344" s="154">
        <v>23</v>
      </c>
      <c r="K344" s="144">
        <v>20</v>
      </c>
      <c r="L344" s="237"/>
      <c r="M344" s="129"/>
      <c r="N344" s="238"/>
      <c r="O344" s="71">
        <f>IF(J344=0,"",J344/I343)</f>
        <v>1</v>
      </c>
      <c r="P344" s="68">
        <v>26</v>
      </c>
      <c r="Q344" s="71">
        <f t="shared" si="28"/>
        <v>1</v>
      </c>
      <c r="R344" s="71">
        <f t="shared" si="29"/>
        <v>0</v>
      </c>
    </row>
    <row r="345" spans="1:19" ht="15.75" customHeight="1" x14ac:dyDescent="0.25">
      <c r="A345" s="58">
        <v>2501</v>
      </c>
      <c r="B345" s="154"/>
      <c r="C345" s="154"/>
      <c r="D345" s="154"/>
      <c r="E345" s="154"/>
      <c r="F345" s="154"/>
      <c r="G345" s="154"/>
      <c r="H345" s="154"/>
      <c r="I345" s="154"/>
      <c r="J345" s="154">
        <v>3</v>
      </c>
      <c r="K345" s="144">
        <v>4</v>
      </c>
      <c r="L345" s="237"/>
      <c r="M345" s="129"/>
      <c r="N345" s="239"/>
      <c r="O345" s="105"/>
      <c r="P345" s="68">
        <v>5</v>
      </c>
      <c r="Q345" s="105"/>
      <c r="R345" s="253"/>
    </row>
    <row r="346" spans="1:19" ht="15.75" customHeight="1" x14ac:dyDescent="0.25">
      <c r="A346" s="58">
        <v>2502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44"/>
      <c r="L346" s="237"/>
      <c r="M346" s="129"/>
      <c r="N346" s="239"/>
      <c r="O346" s="247"/>
      <c r="P346" s="109"/>
      <c r="Q346" s="248"/>
      <c r="R346" s="247"/>
    </row>
    <row r="347" spans="1:19" ht="15.75" customHeight="1" x14ac:dyDescent="0.25">
      <c r="A347" s="58">
        <v>2601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44"/>
      <c r="L347" s="237"/>
      <c r="M347" s="129"/>
      <c r="N347" s="239"/>
      <c r="O347" s="247"/>
      <c r="P347" s="109"/>
      <c r="Q347" s="248"/>
      <c r="R347" s="247"/>
    </row>
    <row r="348" spans="1:19" ht="15.75" customHeight="1" x14ac:dyDescent="0.25">
      <c r="A348" s="58">
        <v>2602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44"/>
      <c r="L348" s="237"/>
      <c r="M348" s="129"/>
      <c r="N348" s="239"/>
      <c r="O348" s="129"/>
      <c r="P348" s="239"/>
      <c r="Q348" s="124"/>
      <c r="R348" s="247"/>
    </row>
    <row r="349" spans="1:19" ht="15.75" customHeight="1" x14ac:dyDescent="0.25">
      <c r="A349" s="58">
        <v>2701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44"/>
      <c r="L349" s="237"/>
      <c r="M349" s="129"/>
      <c r="N349" s="239"/>
      <c r="O349" s="197" t="s">
        <v>83</v>
      </c>
      <c r="P349" s="82">
        <v>11</v>
      </c>
      <c r="Q349" s="83">
        <f>IF(SUM(K342:K345)=0,"",SUM(K342:K345))</f>
        <v>24</v>
      </c>
      <c r="R349" s="199" t="s">
        <v>11</v>
      </c>
    </row>
    <row r="350" spans="1:19" ht="15.75" customHeight="1" x14ac:dyDescent="0.25">
      <c r="A350" s="58">
        <v>2702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44"/>
      <c r="L350" s="237"/>
      <c r="M350" s="129"/>
      <c r="N350" s="239"/>
      <c r="O350" s="198" t="s">
        <v>85</v>
      </c>
      <c r="P350" s="86">
        <f>IF(P349/B336=0,"",P349/B336)</f>
        <v>0.23404255319148937</v>
      </c>
      <c r="Q350" s="87">
        <f>IF(P349/Q349=0,"",P349/Q349)</f>
        <v>0.45833333333333331</v>
      </c>
      <c r="R350" s="200" t="s">
        <v>86</v>
      </c>
    </row>
    <row r="351" spans="1:19" ht="15.75" customHeight="1" x14ac:dyDescent="0.25">
      <c r="A351" s="58">
        <v>2801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44"/>
      <c r="L351" s="240"/>
      <c r="M351" s="241"/>
      <c r="N351" s="242"/>
      <c r="O351" s="90"/>
      <c r="P351" s="91"/>
      <c r="Q351" s="91"/>
      <c r="R351" s="113"/>
    </row>
    <row r="352" spans="1:19" ht="18" customHeight="1" x14ac:dyDescent="0.25">
      <c r="A352" s="28"/>
      <c r="B352" s="297" t="s">
        <v>111</v>
      </c>
      <c r="C352" s="297"/>
      <c r="D352" s="297"/>
      <c r="E352" s="297"/>
      <c r="F352" s="297"/>
      <c r="G352" s="297"/>
      <c r="H352" s="297"/>
      <c r="I352" s="297"/>
      <c r="J352" s="297"/>
      <c r="K352" s="93">
        <f>SUM(K336:K348)</f>
        <v>24</v>
      </c>
      <c r="L352" s="94">
        <f>IF(K344=0,"",K344/B336)</f>
        <v>0.42553191489361702</v>
      </c>
      <c r="M352" s="94">
        <f>IF(K352=0,"",K352/B336)</f>
        <v>0.51063829787234039</v>
      </c>
      <c r="N352" s="94">
        <f>IF(K344=0,"",M352-L352)</f>
        <v>8.5106382978723361E-2</v>
      </c>
      <c r="O352" s="3"/>
      <c r="P352" s="29"/>
      <c r="Q352" s="22"/>
      <c r="R352" s="3"/>
    </row>
    <row r="353" spans="1:19" ht="12.75" customHeight="1" x14ac:dyDescent="0.2">
      <c r="L353" s="3"/>
      <c r="M353" s="3"/>
      <c r="O353" s="3"/>
    </row>
    <row r="354" spans="1:19" ht="12.75" customHeight="1" x14ac:dyDescent="0.2">
      <c r="L354" s="3"/>
      <c r="M354" s="3"/>
      <c r="O354" s="3"/>
    </row>
    <row r="355" spans="1:19" ht="26.25" x14ac:dyDescent="0.4">
      <c r="A355" s="231"/>
      <c r="B355" s="298" t="s">
        <v>99</v>
      </c>
      <c r="C355" s="299"/>
      <c r="D355" s="299"/>
      <c r="E355" s="299"/>
      <c r="F355" s="299"/>
      <c r="G355" s="299"/>
      <c r="H355" s="299"/>
      <c r="I355" s="299"/>
      <c r="J355" s="299"/>
      <c r="K355" s="256" t="s">
        <v>121</v>
      </c>
      <c r="L355" s="57"/>
      <c r="M355" s="57"/>
      <c r="N355" s="29"/>
      <c r="O355" s="3"/>
      <c r="P355" s="29"/>
      <c r="Q355" s="29"/>
      <c r="R355" s="29"/>
    </row>
    <row r="356" spans="1:19" ht="20.25" x14ac:dyDescent="0.2">
      <c r="A356" s="319" t="s">
        <v>10</v>
      </c>
      <c r="B356" s="301" t="s">
        <v>100</v>
      </c>
      <c r="C356" s="302"/>
      <c r="D356" s="302"/>
      <c r="E356" s="302"/>
      <c r="F356" s="302"/>
      <c r="G356" s="302"/>
      <c r="H356" s="302"/>
      <c r="I356" s="302"/>
      <c r="J356" s="303"/>
      <c r="K356" s="304" t="s">
        <v>11</v>
      </c>
      <c r="L356" s="296" t="s">
        <v>3</v>
      </c>
      <c r="M356" s="296" t="s">
        <v>4</v>
      </c>
      <c r="N356" s="306" t="s">
        <v>5</v>
      </c>
      <c r="O356" s="296" t="s">
        <v>6</v>
      </c>
      <c r="P356" s="294" t="s">
        <v>7</v>
      </c>
      <c r="Q356" s="294" t="s">
        <v>8</v>
      </c>
      <c r="R356" s="296" t="s">
        <v>101</v>
      </c>
    </row>
    <row r="357" spans="1:19" ht="15.75" x14ac:dyDescent="0.25">
      <c r="A357" s="320"/>
      <c r="B357" s="58" t="s">
        <v>102</v>
      </c>
      <c r="C357" s="58" t="s">
        <v>103</v>
      </c>
      <c r="D357" s="58" t="s">
        <v>104</v>
      </c>
      <c r="E357" s="58" t="s">
        <v>105</v>
      </c>
      <c r="F357" s="58" t="s">
        <v>106</v>
      </c>
      <c r="G357" s="58" t="s">
        <v>107</v>
      </c>
      <c r="H357" s="58" t="s">
        <v>108</v>
      </c>
      <c r="I357" s="58" t="s">
        <v>109</v>
      </c>
      <c r="J357" s="58" t="s">
        <v>110</v>
      </c>
      <c r="K357" s="305"/>
      <c r="L357" s="295"/>
      <c r="M357" s="295"/>
      <c r="N357" s="295"/>
      <c r="O357" s="295"/>
      <c r="P357" s="295"/>
      <c r="Q357" s="295"/>
      <c r="R357" s="295"/>
    </row>
    <row r="358" spans="1:19" ht="15.75" x14ac:dyDescent="0.25">
      <c r="A358" s="58">
        <v>2101</v>
      </c>
      <c r="B358" s="154">
        <v>26</v>
      </c>
      <c r="C358" s="154"/>
      <c r="D358" s="154"/>
      <c r="E358" s="154"/>
      <c r="F358" s="154"/>
      <c r="G358" s="154"/>
      <c r="H358" s="154"/>
      <c r="I358" s="154"/>
      <c r="J358" s="154"/>
      <c r="K358" s="144"/>
      <c r="L358" s="234"/>
      <c r="M358" s="235"/>
      <c r="N358" s="236"/>
      <c r="O358" s="243"/>
      <c r="P358" s="63">
        <f>B358</f>
        <v>26</v>
      </c>
      <c r="Q358" s="244"/>
      <c r="R358" s="243"/>
    </row>
    <row r="359" spans="1:19" ht="15.75" x14ac:dyDescent="0.25">
      <c r="A359" s="58">
        <v>2102</v>
      </c>
      <c r="B359" s="154"/>
      <c r="C359" s="154">
        <v>17</v>
      </c>
      <c r="D359" s="154"/>
      <c r="E359" s="154"/>
      <c r="F359" s="154"/>
      <c r="G359" s="154"/>
      <c r="H359" s="154"/>
      <c r="I359" s="154"/>
      <c r="J359" s="154"/>
      <c r="K359" s="144"/>
      <c r="L359" s="237"/>
      <c r="M359" s="129"/>
      <c r="N359" s="238"/>
      <c r="O359" s="67">
        <f>IF(C359=0,"",C359/B358)</f>
        <v>0.65384615384615385</v>
      </c>
      <c r="P359" s="68">
        <v>18</v>
      </c>
      <c r="Q359" s="245">
        <f t="shared" ref="Q359:Q366" si="30">IF(P359=0,"",P359/P358)</f>
        <v>0.69230769230769229</v>
      </c>
      <c r="R359" s="245">
        <f t="shared" ref="R359:R366" si="31">IF(P359=0,"",100%-Q359)</f>
        <v>0.30769230769230771</v>
      </c>
    </row>
    <row r="360" spans="1:19" ht="15.75" x14ac:dyDescent="0.25">
      <c r="A360" s="58">
        <v>2201</v>
      </c>
      <c r="B360" s="154"/>
      <c r="C360" s="154"/>
      <c r="D360" s="154">
        <v>15</v>
      </c>
      <c r="E360" s="154"/>
      <c r="F360" s="154"/>
      <c r="G360" s="154"/>
      <c r="H360" s="154"/>
      <c r="I360" s="154"/>
      <c r="J360" s="154"/>
      <c r="K360" s="144"/>
      <c r="L360" s="237"/>
      <c r="M360" s="129"/>
      <c r="N360" s="238"/>
      <c r="O360" s="67">
        <f>IF(D360=0,"",D360/C359)</f>
        <v>0.88235294117647056</v>
      </c>
      <c r="P360" s="68">
        <v>16</v>
      </c>
      <c r="Q360" s="245">
        <f t="shared" si="30"/>
        <v>0.88888888888888884</v>
      </c>
      <c r="R360" s="245">
        <f t="shared" si="31"/>
        <v>0.11111111111111116</v>
      </c>
      <c r="S360" s="8">
        <f>P360/P358</f>
        <v>0.61538461538461542</v>
      </c>
    </row>
    <row r="361" spans="1:19" ht="15.75" x14ac:dyDescent="0.25">
      <c r="A361" s="58">
        <v>2202</v>
      </c>
      <c r="B361" s="154"/>
      <c r="C361" s="154"/>
      <c r="D361" s="154"/>
      <c r="E361" s="154">
        <v>11</v>
      </c>
      <c r="F361" s="154"/>
      <c r="G361" s="154"/>
      <c r="H361" s="154"/>
      <c r="I361" s="154"/>
      <c r="J361" s="154"/>
      <c r="K361" s="144"/>
      <c r="L361" s="237"/>
      <c r="M361" s="129"/>
      <c r="N361" s="238"/>
      <c r="O361" s="67">
        <f>IF(E361=0,"",E361/D360)</f>
        <v>0.73333333333333328</v>
      </c>
      <c r="P361" s="68">
        <v>14</v>
      </c>
      <c r="Q361" s="245">
        <f t="shared" si="30"/>
        <v>0.875</v>
      </c>
      <c r="R361" s="245">
        <f t="shared" si="31"/>
        <v>0.125</v>
      </c>
    </row>
    <row r="362" spans="1:19" ht="15.75" x14ac:dyDescent="0.25">
      <c r="A362" s="58">
        <v>2301</v>
      </c>
      <c r="B362" s="154"/>
      <c r="C362" s="154"/>
      <c r="D362" s="154"/>
      <c r="E362" s="154"/>
      <c r="F362" s="154">
        <v>10</v>
      </c>
      <c r="G362" s="154"/>
      <c r="H362" s="154"/>
      <c r="I362" s="154"/>
      <c r="J362" s="154"/>
      <c r="K362" s="144"/>
      <c r="L362" s="237"/>
      <c r="M362" s="129"/>
      <c r="N362" s="238"/>
      <c r="O362" s="67">
        <f>IF(F362=0,"",F362/E361)</f>
        <v>0.90909090909090906</v>
      </c>
      <c r="P362" s="68">
        <v>14</v>
      </c>
      <c r="Q362" s="245">
        <f t="shared" si="30"/>
        <v>1</v>
      </c>
      <c r="R362" s="245">
        <f t="shared" si="31"/>
        <v>0</v>
      </c>
    </row>
    <row r="363" spans="1:19" ht="15.75" x14ac:dyDescent="0.25">
      <c r="A363" s="58">
        <v>2302</v>
      </c>
      <c r="B363" s="154"/>
      <c r="C363" s="154"/>
      <c r="D363" s="154"/>
      <c r="E363" s="154"/>
      <c r="F363" s="154"/>
      <c r="G363" s="154">
        <v>10</v>
      </c>
      <c r="H363" s="154"/>
      <c r="I363" s="154"/>
      <c r="J363" s="154"/>
      <c r="K363" s="144"/>
      <c r="L363" s="237"/>
      <c r="M363" s="129"/>
      <c r="N363" s="238"/>
      <c r="O363" s="67">
        <f>IF(G363=0,"",G363/F362)</f>
        <v>1</v>
      </c>
      <c r="P363" s="68">
        <v>14</v>
      </c>
      <c r="Q363" s="245">
        <f t="shared" si="30"/>
        <v>1</v>
      </c>
      <c r="R363" s="245">
        <f t="shared" si="31"/>
        <v>0</v>
      </c>
    </row>
    <row r="364" spans="1:19" ht="15.75" x14ac:dyDescent="0.25">
      <c r="A364" s="58">
        <v>2401</v>
      </c>
      <c r="B364" s="154"/>
      <c r="C364" s="154"/>
      <c r="D364" s="154"/>
      <c r="E364" s="154"/>
      <c r="F364" s="154"/>
      <c r="G364" s="154"/>
      <c r="H364" s="154">
        <v>10</v>
      </c>
      <c r="I364" s="154"/>
      <c r="J364" s="154"/>
      <c r="K364" s="144"/>
      <c r="L364" s="237"/>
      <c r="M364" s="129"/>
      <c r="N364" s="238"/>
      <c r="O364" s="67">
        <f>IF(H364=0,"",H364/G363)</f>
        <v>1</v>
      </c>
      <c r="P364" s="68">
        <v>11</v>
      </c>
      <c r="Q364" s="245">
        <f t="shared" si="30"/>
        <v>0.7857142857142857</v>
      </c>
      <c r="R364" s="245">
        <f t="shared" si="31"/>
        <v>0.2142857142857143</v>
      </c>
    </row>
    <row r="365" spans="1:19" ht="15.75" x14ac:dyDescent="0.25">
      <c r="A365" s="58">
        <v>2402</v>
      </c>
      <c r="B365" s="154"/>
      <c r="C365" s="154"/>
      <c r="D365" s="154"/>
      <c r="E365" s="154"/>
      <c r="F365" s="154"/>
      <c r="G365" s="154"/>
      <c r="H365" s="154"/>
      <c r="I365" s="154">
        <v>10</v>
      </c>
      <c r="J365" s="154"/>
      <c r="K365" s="144"/>
      <c r="L365" s="237"/>
      <c r="M365" s="129"/>
      <c r="N365" s="238"/>
      <c r="O365" s="67">
        <f>IF(I365=0,"",I365/H364)</f>
        <v>1</v>
      </c>
      <c r="P365" s="68">
        <v>11</v>
      </c>
      <c r="Q365" s="245">
        <f t="shared" si="30"/>
        <v>1</v>
      </c>
      <c r="R365" s="245">
        <f t="shared" si="31"/>
        <v>0</v>
      </c>
    </row>
    <row r="366" spans="1:19" ht="15.75" x14ac:dyDescent="0.25">
      <c r="A366" s="58">
        <v>2501</v>
      </c>
      <c r="B366" s="154"/>
      <c r="C366" s="154"/>
      <c r="D366" s="154"/>
      <c r="E366" s="154"/>
      <c r="F366" s="154"/>
      <c r="G366" s="154"/>
      <c r="H366" s="154"/>
      <c r="I366" s="154"/>
      <c r="J366" s="154">
        <v>10</v>
      </c>
      <c r="K366" s="144">
        <v>6</v>
      </c>
      <c r="L366" s="237"/>
      <c r="M366" s="129"/>
      <c r="N366" s="238"/>
      <c r="O366" s="71">
        <f>IF(J366=0,"",J366/I365)</f>
        <v>1</v>
      </c>
      <c r="P366" s="68">
        <v>11</v>
      </c>
      <c r="Q366" s="71">
        <f t="shared" si="30"/>
        <v>1</v>
      </c>
      <c r="R366" s="71">
        <f t="shared" si="31"/>
        <v>0</v>
      </c>
    </row>
    <row r="367" spans="1:19" ht="15.75" x14ac:dyDescent="0.25">
      <c r="A367" s="58">
        <v>2502</v>
      </c>
      <c r="B367" s="154"/>
      <c r="C367" s="154"/>
      <c r="D367" s="154"/>
      <c r="E367" s="154"/>
      <c r="F367" s="154"/>
      <c r="G367" s="154"/>
      <c r="H367" s="154"/>
      <c r="I367" s="154"/>
      <c r="J367" s="154">
        <v>1</v>
      </c>
      <c r="K367" s="144">
        <v>1</v>
      </c>
      <c r="L367" s="237"/>
      <c r="M367" s="129"/>
      <c r="N367" s="239"/>
      <c r="O367" s="105"/>
      <c r="P367" s="68">
        <v>4</v>
      </c>
      <c r="Q367" s="105"/>
      <c r="R367" s="253"/>
    </row>
    <row r="368" spans="1:19" ht="15.75" x14ac:dyDescent="0.25">
      <c r="A368" s="58">
        <v>2601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44"/>
      <c r="L368" s="237"/>
      <c r="M368" s="129"/>
      <c r="N368" s="239"/>
      <c r="O368" s="247"/>
      <c r="P368" s="109"/>
      <c r="Q368" s="248"/>
      <c r="R368" s="247"/>
    </row>
    <row r="369" spans="1:22" ht="15.75" x14ac:dyDescent="0.25">
      <c r="A369" s="58">
        <v>2602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44"/>
      <c r="L369" s="237"/>
      <c r="M369" s="129"/>
      <c r="N369" s="239"/>
      <c r="O369" s="247"/>
      <c r="P369" s="109"/>
      <c r="Q369" s="248"/>
      <c r="R369" s="247"/>
    </row>
    <row r="370" spans="1:22" ht="15.75" x14ac:dyDescent="0.25">
      <c r="A370" s="58">
        <v>2701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44"/>
      <c r="L370" s="237"/>
      <c r="M370" s="129"/>
      <c r="N370" s="239"/>
      <c r="O370" s="129"/>
      <c r="P370" s="239"/>
      <c r="Q370" s="124"/>
      <c r="R370" s="247"/>
    </row>
    <row r="371" spans="1:22" ht="15.75" x14ac:dyDescent="0.25">
      <c r="A371" s="58">
        <v>2702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44"/>
      <c r="L371" s="237"/>
      <c r="M371" s="129"/>
      <c r="N371" s="239"/>
      <c r="O371" s="197" t="s">
        <v>83</v>
      </c>
      <c r="P371" s="82">
        <v>1</v>
      </c>
      <c r="Q371" s="83">
        <f>IF(SUM(K364:K367)=0,"",SUM(K364:K367))</f>
        <v>7</v>
      </c>
      <c r="R371" s="199" t="s">
        <v>11</v>
      </c>
    </row>
    <row r="372" spans="1:22" ht="15.75" x14ac:dyDescent="0.25">
      <c r="A372" s="58">
        <v>2801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44"/>
      <c r="L372" s="237"/>
      <c r="M372" s="129"/>
      <c r="N372" s="239"/>
      <c r="O372" s="198" t="s">
        <v>85</v>
      </c>
      <c r="P372" s="86">
        <f>IF(P371/B358=0,"",P371/B358)</f>
        <v>3.8461538461538464E-2</v>
      </c>
      <c r="Q372" s="87">
        <f>IF(P371/Q371=0,"",P371/Q371)</f>
        <v>0.14285714285714285</v>
      </c>
      <c r="R372" s="200" t="s">
        <v>86</v>
      </c>
    </row>
    <row r="373" spans="1:22" ht="15.75" x14ac:dyDescent="0.25">
      <c r="A373" s="58">
        <v>2802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44"/>
      <c r="L373" s="240"/>
      <c r="M373" s="241"/>
      <c r="N373" s="242"/>
      <c r="O373" s="90"/>
      <c r="P373" s="91"/>
      <c r="Q373" s="91"/>
      <c r="R373" s="113"/>
    </row>
    <row r="374" spans="1:22" ht="18" customHeight="1" x14ac:dyDescent="0.25">
      <c r="A374" s="28"/>
      <c r="B374" s="297" t="s">
        <v>111</v>
      </c>
      <c r="C374" s="297"/>
      <c r="D374" s="297"/>
      <c r="E374" s="297"/>
      <c r="F374" s="297"/>
      <c r="G374" s="297"/>
      <c r="H374" s="297"/>
      <c r="I374" s="297"/>
      <c r="J374" s="297"/>
      <c r="K374" s="93">
        <f>SUM(K358:K370)</f>
        <v>7</v>
      </c>
      <c r="L374" s="94">
        <f>IF(K366=0,"",K366/B358)</f>
        <v>0.23076923076923078</v>
      </c>
      <c r="M374" s="94">
        <f>IF(K374=0,"",K374/B358)</f>
        <v>0.26923076923076922</v>
      </c>
      <c r="N374" s="94">
        <f>IF(K366=0,"",M374-L374)</f>
        <v>3.8461538461538436E-2</v>
      </c>
      <c r="O374" s="3"/>
      <c r="P374" s="29"/>
      <c r="Q374" s="22"/>
      <c r="R374" s="3"/>
    </row>
    <row r="375" spans="1:22" ht="12.75" customHeight="1" x14ac:dyDescent="0.2">
      <c r="L375" s="3"/>
      <c r="M375" s="3"/>
      <c r="O375" s="3"/>
    </row>
    <row r="376" spans="1:22" ht="12.75" customHeight="1" x14ac:dyDescent="0.2">
      <c r="L376" s="3"/>
      <c r="M376" s="3"/>
      <c r="O376" s="3"/>
      <c r="V376" s="169">
        <f>AVERAGE(S360,S382)</f>
        <v>0.66880341880341887</v>
      </c>
    </row>
    <row r="377" spans="1:22" ht="26.25" x14ac:dyDescent="0.4">
      <c r="A377" s="231"/>
      <c r="B377" s="298" t="s">
        <v>99</v>
      </c>
      <c r="C377" s="299"/>
      <c r="D377" s="299"/>
      <c r="E377" s="299"/>
      <c r="F377" s="299"/>
      <c r="G377" s="299"/>
      <c r="H377" s="299"/>
      <c r="I377" s="299"/>
      <c r="J377" s="299"/>
      <c r="K377" s="256" t="s">
        <v>122</v>
      </c>
      <c r="L377" s="57"/>
      <c r="M377" s="57"/>
      <c r="N377" s="29"/>
      <c r="O377" s="3"/>
      <c r="P377" s="29"/>
      <c r="Q377" s="29"/>
      <c r="R377" s="29"/>
      <c r="S377" s="120"/>
    </row>
    <row r="378" spans="1:22" ht="20.25" x14ac:dyDescent="0.2">
      <c r="A378" s="319" t="s">
        <v>10</v>
      </c>
      <c r="B378" s="301" t="s">
        <v>100</v>
      </c>
      <c r="C378" s="302"/>
      <c r="D378" s="302"/>
      <c r="E378" s="302"/>
      <c r="F378" s="302"/>
      <c r="G378" s="302"/>
      <c r="H378" s="302"/>
      <c r="I378" s="302"/>
      <c r="J378" s="303"/>
      <c r="K378" s="304" t="s">
        <v>11</v>
      </c>
      <c r="L378" s="296" t="s">
        <v>3</v>
      </c>
      <c r="M378" s="296" t="s">
        <v>4</v>
      </c>
      <c r="N378" s="306" t="s">
        <v>5</v>
      </c>
      <c r="O378" s="296" t="s">
        <v>6</v>
      </c>
      <c r="P378" s="294" t="s">
        <v>7</v>
      </c>
      <c r="Q378" s="294" t="s">
        <v>8</v>
      </c>
      <c r="R378" s="296" t="s">
        <v>101</v>
      </c>
      <c r="S378" s="120"/>
    </row>
    <row r="379" spans="1:22" ht="15.75" x14ac:dyDescent="0.25">
      <c r="A379" s="320"/>
      <c r="B379" s="58" t="s">
        <v>102</v>
      </c>
      <c r="C379" s="58" t="s">
        <v>103</v>
      </c>
      <c r="D379" s="58" t="s">
        <v>104</v>
      </c>
      <c r="E379" s="58" t="s">
        <v>105</v>
      </c>
      <c r="F379" s="58" t="s">
        <v>106</v>
      </c>
      <c r="G379" s="58" t="s">
        <v>107</v>
      </c>
      <c r="H379" s="58" t="s">
        <v>108</v>
      </c>
      <c r="I379" s="58" t="s">
        <v>109</v>
      </c>
      <c r="J379" s="58" t="s">
        <v>110</v>
      </c>
      <c r="K379" s="305"/>
      <c r="L379" s="295"/>
      <c r="M379" s="295"/>
      <c r="N379" s="295"/>
      <c r="O379" s="295"/>
      <c r="P379" s="295"/>
      <c r="Q379" s="295"/>
      <c r="R379" s="295"/>
      <c r="S379" s="120"/>
    </row>
    <row r="380" spans="1:22" ht="15.75" x14ac:dyDescent="0.25">
      <c r="A380" s="58">
        <v>2102</v>
      </c>
      <c r="B380" s="154">
        <v>54</v>
      </c>
      <c r="C380" s="154"/>
      <c r="D380" s="154"/>
      <c r="E380" s="154"/>
      <c r="F380" s="154"/>
      <c r="G380" s="154"/>
      <c r="H380" s="154"/>
      <c r="I380" s="154"/>
      <c r="J380" s="154"/>
      <c r="K380" s="144"/>
      <c r="L380" s="234"/>
      <c r="M380" s="235"/>
      <c r="N380" s="236"/>
      <c r="O380" s="243"/>
      <c r="P380" s="63">
        <f>B380</f>
        <v>54</v>
      </c>
      <c r="Q380" s="244"/>
      <c r="R380" s="243"/>
      <c r="S380" s="120"/>
    </row>
    <row r="381" spans="1:22" ht="15.75" x14ac:dyDescent="0.25">
      <c r="A381" s="58">
        <v>2201</v>
      </c>
      <c r="B381" s="154"/>
      <c r="C381" s="154">
        <v>42</v>
      </c>
      <c r="D381" s="154"/>
      <c r="E381" s="154"/>
      <c r="F381" s="154"/>
      <c r="G381" s="154"/>
      <c r="H381" s="154"/>
      <c r="I381" s="154"/>
      <c r="J381" s="154"/>
      <c r="K381" s="144"/>
      <c r="L381" s="237"/>
      <c r="M381" s="129"/>
      <c r="N381" s="238"/>
      <c r="O381" s="67">
        <f>IF(C381=0,"",C381/B380)</f>
        <v>0.77777777777777779</v>
      </c>
      <c r="P381" s="68">
        <v>45</v>
      </c>
      <c r="Q381" s="245">
        <f t="shared" ref="Q381:Q388" si="32">IF(P381=0,"",P381/P380)</f>
        <v>0.83333333333333337</v>
      </c>
      <c r="R381" s="245">
        <f t="shared" ref="R381:R388" si="33">IF(P381=0,"",100%-Q381)</f>
        <v>0.16666666666666663</v>
      </c>
      <c r="S381" s="120"/>
    </row>
    <row r="382" spans="1:22" ht="15.75" x14ac:dyDescent="0.25">
      <c r="A382" s="58">
        <v>2202</v>
      </c>
      <c r="B382" s="154"/>
      <c r="C382" s="154"/>
      <c r="D382" s="154">
        <v>35</v>
      </c>
      <c r="E382" s="154"/>
      <c r="F382" s="154"/>
      <c r="G382" s="154"/>
      <c r="H382" s="154"/>
      <c r="I382" s="154"/>
      <c r="J382" s="154"/>
      <c r="K382" s="144"/>
      <c r="L382" s="237"/>
      <c r="M382" s="129"/>
      <c r="N382" s="238"/>
      <c r="O382" s="67">
        <f>IF(D382=0,"",D382/C381)</f>
        <v>0.83333333333333337</v>
      </c>
      <c r="P382" s="68">
        <v>39</v>
      </c>
      <c r="Q382" s="245">
        <f t="shared" si="32"/>
        <v>0.8666666666666667</v>
      </c>
      <c r="R382" s="245">
        <f t="shared" si="33"/>
        <v>0.1333333333333333</v>
      </c>
      <c r="S382" s="8">
        <f>P382/P380</f>
        <v>0.72222222222222221</v>
      </c>
    </row>
    <row r="383" spans="1:22" ht="15.75" x14ac:dyDescent="0.25">
      <c r="A383" s="58">
        <v>2301</v>
      </c>
      <c r="B383" s="154"/>
      <c r="C383" s="154"/>
      <c r="D383" s="154"/>
      <c r="E383" s="154">
        <v>26</v>
      </c>
      <c r="F383" s="154"/>
      <c r="G383" s="154"/>
      <c r="H383" s="154"/>
      <c r="I383" s="154"/>
      <c r="J383" s="154"/>
      <c r="K383" s="144"/>
      <c r="L383" s="237"/>
      <c r="M383" s="129"/>
      <c r="N383" s="238"/>
      <c r="O383" s="67">
        <f>IF(E383=0,"",E383/D382)</f>
        <v>0.74285714285714288</v>
      </c>
      <c r="P383" s="68">
        <v>35</v>
      </c>
      <c r="Q383" s="245">
        <f t="shared" si="32"/>
        <v>0.89743589743589747</v>
      </c>
      <c r="R383" s="245">
        <f t="shared" si="33"/>
        <v>0.10256410256410253</v>
      </c>
      <c r="S383" s="120"/>
    </row>
    <row r="384" spans="1:22" ht="15.75" x14ac:dyDescent="0.25">
      <c r="A384" s="58">
        <v>2302</v>
      </c>
      <c r="B384" s="154"/>
      <c r="C384" s="154"/>
      <c r="D384" s="154"/>
      <c r="E384" s="154"/>
      <c r="F384" s="154">
        <v>26</v>
      </c>
      <c r="G384" s="154"/>
      <c r="H384" s="154"/>
      <c r="I384" s="154"/>
      <c r="J384" s="154"/>
      <c r="K384" s="144"/>
      <c r="L384" s="237"/>
      <c r="M384" s="129"/>
      <c r="N384" s="238"/>
      <c r="O384" s="67">
        <f>IF(F384=0,"",F384/E383)</f>
        <v>1</v>
      </c>
      <c r="P384" s="68">
        <v>34</v>
      </c>
      <c r="Q384" s="245">
        <f t="shared" si="32"/>
        <v>0.97142857142857142</v>
      </c>
      <c r="R384" s="245">
        <f t="shared" si="33"/>
        <v>2.8571428571428581E-2</v>
      </c>
      <c r="S384" s="120"/>
    </row>
    <row r="385" spans="1:19" ht="15.75" x14ac:dyDescent="0.25">
      <c r="A385" s="58">
        <v>2401</v>
      </c>
      <c r="B385" s="154"/>
      <c r="C385" s="154"/>
      <c r="D385" s="154"/>
      <c r="E385" s="154"/>
      <c r="F385" s="154"/>
      <c r="G385" s="154">
        <v>25</v>
      </c>
      <c r="H385" s="154"/>
      <c r="I385" s="154"/>
      <c r="J385" s="154"/>
      <c r="K385" s="144"/>
      <c r="L385" s="237"/>
      <c r="M385" s="129"/>
      <c r="N385" s="238"/>
      <c r="O385" s="67">
        <f>IF(G385=0,"",G385/F384)</f>
        <v>0.96153846153846156</v>
      </c>
      <c r="P385" s="68">
        <v>31</v>
      </c>
      <c r="Q385" s="245">
        <f t="shared" si="32"/>
        <v>0.91176470588235292</v>
      </c>
      <c r="R385" s="245">
        <f t="shared" si="33"/>
        <v>8.8235294117647078E-2</v>
      </c>
      <c r="S385" s="120"/>
    </row>
    <row r="386" spans="1:19" ht="15.75" x14ac:dyDescent="0.25">
      <c r="A386" s="58">
        <v>2402</v>
      </c>
      <c r="B386" s="154"/>
      <c r="C386" s="154"/>
      <c r="D386" s="154"/>
      <c r="E386" s="154"/>
      <c r="F386" s="154"/>
      <c r="G386" s="154"/>
      <c r="H386" s="154">
        <v>24</v>
      </c>
      <c r="I386" s="154"/>
      <c r="J386" s="154"/>
      <c r="K386" s="144"/>
      <c r="L386" s="237"/>
      <c r="M386" s="129"/>
      <c r="N386" s="238"/>
      <c r="O386" s="67">
        <f>IF(H386=0,"",H386/G385)</f>
        <v>0.96</v>
      </c>
      <c r="P386" s="68">
        <v>29</v>
      </c>
      <c r="Q386" s="245">
        <f t="shared" si="32"/>
        <v>0.93548387096774188</v>
      </c>
      <c r="R386" s="245">
        <f t="shared" si="33"/>
        <v>6.4516129032258118E-2</v>
      </c>
      <c r="S386" s="120"/>
    </row>
    <row r="387" spans="1:19" ht="15.75" x14ac:dyDescent="0.25">
      <c r="A387" s="58">
        <v>2501</v>
      </c>
      <c r="B387" s="154"/>
      <c r="C387" s="154"/>
      <c r="D387" s="154"/>
      <c r="E387" s="154"/>
      <c r="F387" s="154"/>
      <c r="G387" s="154"/>
      <c r="H387" s="154"/>
      <c r="I387" s="154">
        <v>22</v>
      </c>
      <c r="J387" s="154"/>
      <c r="K387" s="144"/>
      <c r="L387" s="237"/>
      <c r="M387" s="129"/>
      <c r="N387" s="238"/>
      <c r="O387" s="67">
        <f>IF(I387=0,"",I387/H386)</f>
        <v>0.91666666666666663</v>
      </c>
      <c r="P387" s="68">
        <v>28</v>
      </c>
      <c r="Q387" s="245">
        <f t="shared" si="32"/>
        <v>0.96551724137931039</v>
      </c>
      <c r="R387" s="245">
        <f t="shared" si="33"/>
        <v>3.4482758620689613E-2</v>
      </c>
      <c r="S387" s="120"/>
    </row>
    <row r="388" spans="1:19" ht="15.75" x14ac:dyDescent="0.25">
      <c r="A388" s="58">
        <v>2502</v>
      </c>
      <c r="B388" s="154"/>
      <c r="C388" s="154"/>
      <c r="D388" s="154"/>
      <c r="E388" s="154"/>
      <c r="F388" s="154"/>
      <c r="G388" s="154"/>
      <c r="H388" s="154"/>
      <c r="I388" s="154"/>
      <c r="J388" s="154">
        <v>22</v>
      </c>
      <c r="K388" s="144">
        <v>16</v>
      </c>
      <c r="L388" s="237"/>
      <c r="M388" s="129"/>
      <c r="N388" s="238"/>
      <c r="O388" s="71">
        <f>IF(J388=0,"",J388/I387)</f>
        <v>1</v>
      </c>
      <c r="P388" s="68">
        <v>28</v>
      </c>
      <c r="Q388" s="71">
        <f t="shared" si="32"/>
        <v>1</v>
      </c>
      <c r="R388" s="71">
        <f t="shared" si="33"/>
        <v>0</v>
      </c>
      <c r="S388" s="120"/>
    </row>
    <row r="389" spans="1:19" ht="15.75" x14ac:dyDescent="0.25">
      <c r="A389" s="58">
        <v>2601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44"/>
      <c r="L389" s="237"/>
      <c r="M389" s="129"/>
      <c r="N389" s="239"/>
      <c r="O389" s="105"/>
      <c r="P389" s="68"/>
      <c r="Q389" s="105"/>
      <c r="R389" s="253"/>
      <c r="S389" s="120"/>
    </row>
    <row r="390" spans="1:19" ht="15.75" x14ac:dyDescent="0.25">
      <c r="A390" s="58">
        <v>2602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44"/>
      <c r="L390" s="237"/>
      <c r="M390" s="129"/>
      <c r="N390" s="239"/>
      <c r="O390" s="247"/>
      <c r="P390" s="109"/>
      <c r="Q390" s="248"/>
      <c r="R390" s="247"/>
      <c r="S390" s="120"/>
    </row>
    <row r="391" spans="1:19" ht="15.75" x14ac:dyDescent="0.25">
      <c r="A391" s="58">
        <v>2701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44"/>
      <c r="L391" s="237"/>
      <c r="M391" s="129"/>
      <c r="N391" s="239"/>
      <c r="O391" s="247"/>
      <c r="P391" s="109"/>
      <c r="Q391" s="248"/>
      <c r="R391" s="247"/>
      <c r="S391" s="120"/>
    </row>
    <row r="392" spans="1:19" ht="15.75" x14ac:dyDescent="0.25">
      <c r="A392" s="58">
        <v>2702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44"/>
      <c r="L392" s="237"/>
      <c r="M392" s="129"/>
      <c r="N392" s="239"/>
      <c r="O392" s="129"/>
      <c r="P392" s="239"/>
      <c r="Q392" s="124"/>
      <c r="R392" s="247"/>
      <c r="S392" s="120"/>
    </row>
    <row r="393" spans="1:19" ht="15.75" x14ac:dyDescent="0.25">
      <c r="A393" s="58">
        <v>2801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44"/>
      <c r="L393" s="237"/>
      <c r="M393" s="129"/>
      <c r="N393" s="239"/>
      <c r="O393" s="197" t="s">
        <v>83</v>
      </c>
      <c r="P393" s="82"/>
      <c r="Q393" s="83">
        <f>IF(SUM(K386:K389)=0,"",SUM(K386:K389))</f>
        <v>16</v>
      </c>
      <c r="R393" s="199" t="s">
        <v>11</v>
      </c>
      <c r="S393" s="120"/>
    </row>
    <row r="394" spans="1:19" ht="15.75" x14ac:dyDescent="0.25">
      <c r="A394" s="58">
        <v>2802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44"/>
      <c r="L394" s="237"/>
      <c r="M394" s="129"/>
      <c r="N394" s="239"/>
      <c r="O394" s="198" t="s">
        <v>85</v>
      </c>
      <c r="P394" s="86" t="str">
        <f>IF(P393/B380=0,"",P393/B380)</f>
        <v/>
      </c>
      <c r="Q394" s="87" t="str">
        <f>IF(P393/Q393=0,"",P393/Q393)</f>
        <v/>
      </c>
      <c r="R394" s="200" t="s">
        <v>86</v>
      </c>
      <c r="S394" s="120"/>
    </row>
    <row r="395" spans="1:19" ht="15.75" x14ac:dyDescent="0.25">
      <c r="A395" s="58">
        <v>2901</v>
      </c>
      <c r="B395" s="154"/>
      <c r="C395" s="154"/>
      <c r="D395" s="154"/>
      <c r="E395" s="154"/>
      <c r="F395" s="154"/>
      <c r="G395" s="154"/>
      <c r="H395" s="154"/>
      <c r="I395" s="154"/>
      <c r="J395" s="154"/>
      <c r="K395" s="144"/>
      <c r="L395" s="240"/>
      <c r="M395" s="241"/>
      <c r="N395" s="242"/>
      <c r="O395" s="90"/>
      <c r="P395" s="91"/>
      <c r="Q395" s="91"/>
      <c r="R395" s="113"/>
      <c r="S395" s="120"/>
    </row>
    <row r="396" spans="1:19" ht="18" customHeight="1" x14ac:dyDescent="0.25">
      <c r="A396" s="28"/>
      <c r="B396" s="297" t="s">
        <v>111</v>
      </c>
      <c r="C396" s="297"/>
      <c r="D396" s="297"/>
      <c r="E396" s="297"/>
      <c r="F396" s="297"/>
      <c r="G396" s="297"/>
      <c r="H396" s="297"/>
      <c r="I396" s="297"/>
      <c r="J396" s="297"/>
      <c r="K396" s="93">
        <f>SUM(K380:K392)</f>
        <v>16</v>
      </c>
      <c r="L396" s="94">
        <f>IF(K388=0,"",K388/B380)</f>
        <v>0.29629629629629628</v>
      </c>
      <c r="M396" s="94">
        <f>IF(K396=0,"",K396/B380)</f>
        <v>0.29629629629629628</v>
      </c>
      <c r="N396" s="94">
        <f>IF(K388=0,"",M396-L396)</f>
        <v>0</v>
      </c>
      <c r="O396" s="3"/>
      <c r="P396" s="29"/>
      <c r="Q396" s="22"/>
      <c r="R396" s="3"/>
      <c r="S396" s="120"/>
    </row>
    <row r="397" spans="1:19" ht="12.75" customHeight="1" x14ac:dyDescent="0.2">
      <c r="L397" s="3"/>
      <c r="M397" s="3"/>
      <c r="O397" s="3"/>
    </row>
    <row r="398" spans="1:19" ht="12.75" customHeight="1" x14ac:dyDescent="0.2">
      <c r="L398" s="3"/>
      <c r="M398" s="3"/>
      <c r="O398" s="3"/>
    </row>
    <row r="399" spans="1:19" ht="26.25" x14ac:dyDescent="0.4">
      <c r="A399" s="231"/>
      <c r="B399" s="298" t="s">
        <v>99</v>
      </c>
      <c r="C399" s="299"/>
      <c r="D399" s="299"/>
      <c r="E399" s="299"/>
      <c r="F399" s="299"/>
      <c r="G399" s="299"/>
      <c r="H399" s="299"/>
      <c r="I399" s="299"/>
      <c r="J399" s="299"/>
      <c r="K399" s="256" t="s">
        <v>123</v>
      </c>
      <c r="L399" s="57"/>
      <c r="M399" s="57"/>
      <c r="N399" s="29"/>
      <c r="O399" s="3"/>
      <c r="P399" s="29"/>
      <c r="Q399" s="29"/>
      <c r="R399" s="29"/>
      <c r="S399" s="120"/>
    </row>
    <row r="400" spans="1:19" ht="20.25" x14ac:dyDescent="0.2">
      <c r="A400" s="319" t="s">
        <v>10</v>
      </c>
      <c r="B400" s="301" t="s">
        <v>100</v>
      </c>
      <c r="C400" s="302"/>
      <c r="D400" s="302"/>
      <c r="E400" s="302"/>
      <c r="F400" s="302"/>
      <c r="G400" s="302"/>
      <c r="H400" s="302"/>
      <c r="I400" s="302"/>
      <c r="J400" s="303"/>
      <c r="K400" s="304" t="s">
        <v>11</v>
      </c>
      <c r="L400" s="296" t="s">
        <v>3</v>
      </c>
      <c r="M400" s="296" t="s">
        <v>4</v>
      </c>
      <c r="N400" s="306" t="s">
        <v>5</v>
      </c>
      <c r="O400" s="296" t="s">
        <v>6</v>
      </c>
      <c r="P400" s="294" t="s">
        <v>7</v>
      </c>
      <c r="Q400" s="294" t="s">
        <v>8</v>
      </c>
      <c r="R400" s="296" t="s">
        <v>101</v>
      </c>
      <c r="S400" s="120"/>
    </row>
    <row r="401" spans="1:19" ht="15.75" x14ac:dyDescent="0.25">
      <c r="A401" s="320"/>
      <c r="B401" s="58" t="s">
        <v>102</v>
      </c>
      <c r="C401" s="58" t="s">
        <v>103</v>
      </c>
      <c r="D401" s="58" t="s">
        <v>104</v>
      </c>
      <c r="E401" s="58" t="s">
        <v>105</v>
      </c>
      <c r="F401" s="58" t="s">
        <v>106</v>
      </c>
      <c r="G401" s="58" t="s">
        <v>107</v>
      </c>
      <c r="H401" s="58" t="s">
        <v>108</v>
      </c>
      <c r="I401" s="58" t="s">
        <v>109</v>
      </c>
      <c r="J401" s="58" t="s">
        <v>110</v>
      </c>
      <c r="K401" s="305"/>
      <c r="L401" s="295"/>
      <c r="M401" s="295"/>
      <c r="N401" s="295"/>
      <c r="O401" s="295"/>
      <c r="P401" s="295"/>
      <c r="Q401" s="295"/>
      <c r="R401" s="295"/>
      <c r="S401" s="120"/>
    </row>
    <row r="402" spans="1:19" ht="15.75" x14ac:dyDescent="0.25">
      <c r="A402" s="58">
        <v>2201</v>
      </c>
      <c r="B402" s="154">
        <v>33</v>
      </c>
      <c r="C402" s="154"/>
      <c r="D402" s="154"/>
      <c r="E402" s="154"/>
      <c r="F402" s="154"/>
      <c r="G402" s="154"/>
      <c r="H402" s="154"/>
      <c r="I402" s="154"/>
      <c r="J402" s="154"/>
      <c r="K402" s="144"/>
      <c r="L402" s="234"/>
      <c r="M402" s="235"/>
      <c r="N402" s="236"/>
      <c r="O402" s="243"/>
      <c r="P402" s="63">
        <f>B402</f>
        <v>33</v>
      </c>
      <c r="Q402" s="244"/>
      <c r="R402" s="243"/>
      <c r="S402" s="120"/>
    </row>
    <row r="403" spans="1:19" ht="15.75" x14ac:dyDescent="0.25">
      <c r="A403" s="58">
        <v>2202</v>
      </c>
      <c r="B403" s="154"/>
      <c r="C403" s="154">
        <v>25</v>
      </c>
      <c r="D403" s="154"/>
      <c r="E403" s="154"/>
      <c r="F403" s="154"/>
      <c r="G403" s="154"/>
      <c r="H403" s="154"/>
      <c r="I403" s="154"/>
      <c r="J403" s="154"/>
      <c r="K403" s="144"/>
      <c r="L403" s="237"/>
      <c r="M403" s="129"/>
      <c r="N403" s="238"/>
      <c r="O403" s="67">
        <f>IF(C403=0,"",C403/B402)</f>
        <v>0.75757575757575757</v>
      </c>
      <c r="P403" s="68">
        <v>25</v>
      </c>
      <c r="Q403" s="245">
        <f t="shared" ref="Q403:Q410" si="34">IF(P403=0,"",P403/P402)</f>
        <v>0.75757575757575757</v>
      </c>
      <c r="R403" s="245">
        <f t="shared" ref="R403:R410" si="35">IF(P403=0,"",100%-Q403)</f>
        <v>0.24242424242424243</v>
      </c>
      <c r="S403" s="120"/>
    </row>
    <row r="404" spans="1:19" ht="15.75" x14ac:dyDescent="0.25">
      <c r="A404" s="58">
        <v>2301</v>
      </c>
      <c r="B404" s="154"/>
      <c r="C404" s="154"/>
      <c r="D404" s="154">
        <v>19</v>
      </c>
      <c r="E404" s="154"/>
      <c r="F404" s="154"/>
      <c r="G404" s="154"/>
      <c r="H404" s="154"/>
      <c r="I404" s="154"/>
      <c r="J404" s="154"/>
      <c r="K404" s="144"/>
      <c r="L404" s="237"/>
      <c r="M404" s="129"/>
      <c r="N404" s="238"/>
      <c r="O404" s="67">
        <f>IF(D404=0,"",D404/C403)</f>
        <v>0.76</v>
      </c>
      <c r="P404" s="68">
        <v>23</v>
      </c>
      <c r="Q404" s="245">
        <f t="shared" si="34"/>
        <v>0.92</v>
      </c>
      <c r="R404" s="245">
        <f t="shared" si="35"/>
        <v>7.999999999999996E-2</v>
      </c>
      <c r="S404" s="8">
        <f>P404/P402</f>
        <v>0.69696969696969702</v>
      </c>
    </row>
    <row r="405" spans="1:19" ht="15.75" x14ac:dyDescent="0.25">
      <c r="A405" s="58">
        <v>2302</v>
      </c>
      <c r="B405" s="154"/>
      <c r="C405" s="154"/>
      <c r="D405" s="154"/>
      <c r="E405" s="154">
        <v>14</v>
      </c>
      <c r="F405" s="154"/>
      <c r="G405" s="154"/>
      <c r="H405" s="154"/>
      <c r="I405" s="154"/>
      <c r="J405" s="154"/>
      <c r="K405" s="144"/>
      <c r="L405" s="237"/>
      <c r="M405" s="129"/>
      <c r="N405" s="238"/>
      <c r="O405" s="67">
        <f>IF(E405=0,"",E405/D404)</f>
        <v>0.73684210526315785</v>
      </c>
      <c r="P405" s="68">
        <v>21</v>
      </c>
      <c r="Q405" s="245">
        <f t="shared" si="34"/>
        <v>0.91304347826086951</v>
      </c>
      <c r="R405" s="245">
        <f t="shared" si="35"/>
        <v>8.6956521739130488E-2</v>
      </c>
      <c r="S405" s="120"/>
    </row>
    <row r="406" spans="1:19" ht="15.75" x14ac:dyDescent="0.25">
      <c r="A406" s="58">
        <v>2401</v>
      </c>
      <c r="B406" s="154"/>
      <c r="C406" s="154"/>
      <c r="D406" s="154"/>
      <c r="E406" s="154"/>
      <c r="F406" s="154">
        <v>12</v>
      </c>
      <c r="G406" s="154"/>
      <c r="H406" s="154"/>
      <c r="I406" s="154"/>
      <c r="J406" s="154"/>
      <c r="K406" s="144"/>
      <c r="L406" s="237"/>
      <c r="M406" s="129"/>
      <c r="N406" s="238"/>
      <c r="O406" s="67">
        <f>IF(F406=0,"",F406/E405)</f>
        <v>0.8571428571428571</v>
      </c>
      <c r="P406" s="68">
        <v>20</v>
      </c>
      <c r="Q406" s="245">
        <f t="shared" si="34"/>
        <v>0.95238095238095233</v>
      </c>
      <c r="R406" s="245">
        <f t="shared" si="35"/>
        <v>4.7619047619047672E-2</v>
      </c>
      <c r="S406" s="120"/>
    </row>
    <row r="407" spans="1:19" ht="15.75" x14ac:dyDescent="0.25">
      <c r="A407" s="58">
        <v>2402</v>
      </c>
      <c r="B407" s="154"/>
      <c r="C407" s="154"/>
      <c r="D407" s="154"/>
      <c r="E407" s="154"/>
      <c r="F407" s="154"/>
      <c r="G407" s="154">
        <v>11</v>
      </c>
      <c r="H407" s="154"/>
      <c r="I407" s="154"/>
      <c r="J407" s="154"/>
      <c r="K407" s="144"/>
      <c r="L407" s="237"/>
      <c r="M407" s="129"/>
      <c r="N407" s="238"/>
      <c r="O407" s="67">
        <f>IF(G407=0,"",G407/F406)</f>
        <v>0.91666666666666663</v>
      </c>
      <c r="P407" s="68">
        <v>16</v>
      </c>
      <c r="Q407" s="245">
        <f t="shared" si="34"/>
        <v>0.8</v>
      </c>
      <c r="R407" s="245">
        <f t="shared" si="35"/>
        <v>0.19999999999999996</v>
      </c>
      <c r="S407" s="120"/>
    </row>
    <row r="408" spans="1:19" ht="15.75" x14ac:dyDescent="0.25">
      <c r="A408" s="58">
        <v>2501</v>
      </c>
      <c r="B408" s="154"/>
      <c r="C408" s="154"/>
      <c r="D408" s="154"/>
      <c r="E408" s="154"/>
      <c r="F408" s="154"/>
      <c r="G408" s="154"/>
      <c r="H408" s="154">
        <v>11</v>
      </c>
      <c r="I408" s="154"/>
      <c r="J408" s="154"/>
      <c r="K408" s="144"/>
      <c r="L408" s="237"/>
      <c r="M408" s="129"/>
      <c r="N408" s="238"/>
      <c r="O408" s="67">
        <f>IF(H408=0,"",H408/G407)</f>
        <v>1</v>
      </c>
      <c r="P408" s="68">
        <v>16</v>
      </c>
      <c r="Q408" s="245">
        <f t="shared" si="34"/>
        <v>1</v>
      </c>
      <c r="R408" s="245">
        <f t="shared" si="35"/>
        <v>0</v>
      </c>
      <c r="S408" s="120"/>
    </row>
    <row r="409" spans="1:19" ht="15.75" x14ac:dyDescent="0.25">
      <c r="A409" s="58">
        <v>2502</v>
      </c>
      <c r="B409" s="154"/>
      <c r="C409" s="154"/>
      <c r="D409" s="154"/>
      <c r="E409" s="154"/>
      <c r="F409" s="154"/>
      <c r="G409" s="154"/>
      <c r="H409" s="154"/>
      <c r="I409" s="154">
        <v>11</v>
      </c>
      <c r="J409" s="154"/>
      <c r="K409" s="144"/>
      <c r="L409" s="237"/>
      <c r="M409" s="129"/>
      <c r="N409" s="238"/>
      <c r="O409" s="67">
        <f>IF(I409=0,"",I409/H408)</f>
        <v>1</v>
      </c>
      <c r="P409" s="68">
        <v>16</v>
      </c>
      <c r="Q409" s="245">
        <f t="shared" si="34"/>
        <v>1</v>
      </c>
      <c r="R409" s="245">
        <f t="shared" si="35"/>
        <v>0</v>
      </c>
      <c r="S409" s="120"/>
    </row>
    <row r="410" spans="1:19" ht="15.75" x14ac:dyDescent="0.25">
      <c r="A410" s="58">
        <v>2601</v>
      </c>
      <c r="B410" s="154"/>
      <c r="C410" s="154"/>
      <c r="D410" s="154"/>
      <c r="E410" s="154"/>
      <c r="F410" s="154"/>
      <c r="G410" s="154"/>
      <c r="H410" s="154"/>
      <c r="I410" s="154"/>
      <c r="J410" s="154"/>
      <c r="K410" s="144"/>
      <c r="L410" s="237"/>
      <c r="M410" s="129"/>
      <c r="N410" s="238"/>
      <c r="O410" s="71" t="str">
        <f>IF(J410=0,"",J410/I409)</f>
        <v/>
      </c>
      <c r="P410" s="68"/>
      <c r="Q410" s="71" t="str">
        <f t="shared" si="34"/>
        <v/>
      </c>
      <c r="R410" s="71" t="str">
        <f t="shared" si="35"/>
        <v/>
      </c>
      <c r="S410" s="120"/>
    </row>
    <row r="411" spans="1:19" ht="15.75" x14ac:dyDescent="0.25">
      <c r="A411" s="58">
        <v>2602</v>
      </c>
      <c r="B411" s="154"/>
      <c r="C411" s="154"/>
      <c r="D411" s="154"/>
      <c r="E411" s="154"/>
      <c r="F411" s="154"/>
      <c r="G411" s="154"/>
      <c r="H411" s="154"/>
      <c r="I411" s="154"/>
      <c r="J411" s="154"/>
      <c r="K411" s="144"/>
      <c r="L411" s="237"/>
      <c r="M411" s="129"/>
      <c r="N411" s="239"/>
      <c r="O411" s="105"/>
      <c r="P411" s="68"/>
      <c r="Q411" s="105"/>
      <c r="R411" s="253"/>
      <c r="S411" s="120"/>
    </row>
    <row r="412" spans="1:19" ht="15.75" x14ac:dyDescent="0.25">
      <c r="A412" s="58">
        <v>2701</v>
      </c>
      <c r="B412" s="154"/>
      <c r="C412" s="154"/>
      <c r="D412" s="154"/>
      <c r="E412" s="154"/>
      <c r="F412" s="154"/>
      <c r="G412" s="154"/>
      <c r="H412" s="154"/>
      <c r="I412" s="154"/>
      <c r="J412" s="154"/>
      <c r="K412" s="144"/>
      <c r="L412" s="237"/>
      <c r="M412" s="129"/>
      <c r="N412" s="239"/>
      <c r="O412" s="247"/>
      <c r="P412" s="109"/>
      <c r="Q412" s="248"/>
      <c r="R412" s="247"/>
      <c r="S412" s="120"/>
    </row>
    <row r="413" spans="1:19" ht="15.75" x14ac:dyDescent="0.25">
      <c r="A413" s="58">
        <v>2702</v>
      </c>
      <c r="B413" s="154"/>
      <c r="C413" s="154"/>
      <c r="D413" s="154"/>
      <c r="E413" s="154"/>
      <c r="F413" s="154"/>
      <c r="G413" s="154"/>
      <c r="H413" s="154"/>
      <c r="I413" s="154"/>
      <c r="J413" s="154"/>
      <c r="K413" s="144"/>
      <c r="L413" s="237"/>
      <c r="M413" s="129"/>
      <c r="N413" s="239"/>
      <c r="O413" s="247"/>
      <c r="P413" s="109"/>
      <c r="Q413" s="248"/>
      <c r="R413" s="247"/>
      <c r="S413" s="120"/>
    </row>
    <row r="414" spans="1:19" ht="15.75" x14ac:dyDescent="0.25">
      <c r="A414" s="58">
        <v>2801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44"/>
      <c r="L414" s="237"/>
      <c r="M414" s="129"/>
      <c r="N414" s="239"/>
      <c r="O414" s="129"/>
      <c r="P414" s="239"/>
      <c r="Q414" s="124"/>
      <c r="R414" s="247"/>
      <c r="S414" s="120"/>
    </row>
    <row r="415" spans="1:19" ht="15.75" x14ac:dyDescent="0.25">
      <c r="A415" s="58">
        <v>2802</v>
      </c>
      <c r="B415" s="154"/>
      <c r="C415" s="154"/>
      <c r="D415" s="154"/>
      <c r="E415" s="154"/>
      <c r="F415" s="154"/>
      <c r="G415" s="154"/>
      <c r="H415" s="154"/>
      <c r="I415" s="154"/>
      <c r="J415" s="154"/>
      <c r="K415" s="144"/>
      <c r="L415" s="237"/>
      <c r="M415" s="129"/>
      <c r="N415" s="239"/>
      <c r="O415" s="197" t="s">
        <v>83</v>
      </c>
      <c r="P415" s="82"/>
      <c r="Q415" s="83" t="str">
        <f>IF(SUM(K408:K411)=0,"",SUM(K408:K411))</f>
        <v/>
      </c>
      <c r="R415" s="199" t="s">
        <v>11</v>
      </c>
      <c r="S415" s="120"/>
    </row>
    <row r="416" spans="1:19" ht="15.75" x14ac:dyDescent="0.25">
      <c r="A416" s="58">
        <v>2901</v>
      </c>
      <c r="B416" s="154"/>
      <c r="C416" s="154"/>
      <c r="D416" s="154"/>
      <c r="E416" s="154"/>
      <c r="F416" s="154"/>
      <c r="G416" s="154"/>
      <c r="H416" s="154"/>
      <c r="I416" s="154"/>
      <c r="J416" s="154"/>
      <c r="K416" s="144"/>
      <c r="L416" s="237"/>
      <c r="M416" s="129"/>
      <c r="N416" s="239"/>
      <c r="O416" s="198" t="s">
        <v>85</v>
      </c>
      <c r="P416" s="86" t="str">
        <f>IF(P415/B402=0,"",P415/B402)</f>
        <v/>
      </c>
      <c r="Q416" s="87" t="e">
        <f>IF(P415/Q415=0,"",P415/Q415)</f>
        <v>#VALUE!</v>
      </c>
      <c r="R416" s="200" t="s">
        <v>86</v>
      </c>
      <c r="S416" s="120"/>
    </row>
    <row r="417" spans="1:19" ht="15.75" x14ac:dyDescent="0.25">
      <c r="A417" s="58">
        <v>2902</v>
      </c>
      <c r="B417" s="154"/>
      <c r="C417" s="154"/>
      <c r="D417" s="154"/>
      <c r="E417" s="154"/>
      <c r="F417" s="154"/>
      <c r="G417" s="154"/>
      <c r="H417" s="154"/>
      <c r="I417" s="154"/>
      <c r="J417" s="154"/>
      <c r="K417" s="144"/>
      <c r="L417" s="240"/>
      <c r="M417" s="241"/>
      <c r="N417" s="242"/>
      <c r="O417" s="90"/>
      <c r="P417" s="91"/>
      <c r="Q417" s="91"/>
      <c r="R417" s="113"/>
      <c r="S417" s="120"/>
    </row>
    <row r="418" spans="1:19" ht="18" customHeight="1" x14ac:dyDescent="0.25">
      <c r="A418" s="28"/>
      <c r="B418" s="297" t="s">
        <v>111</v>
      </c>
      <c r="C418" s="297"/>
      <c r="D418" s="297"/>
      <c r="E418" s="297"/>
      <c r="F418" s="297"/>
      <c r="G418" s="297"/>
      <c r="H418" s="297"/>
      <c r="I418" s="297"/>
      <c r="J418" s="297"/>
      <c r="K418" s="93">
        <f>SUM(K402:K414)</f>
        <v>0</v>
      </c>
      <c r="L418" s="94" t="str">
        <f>IF(K410=0,"",K410/B402)</f>
        <v/>
      </c>
      <c r="M418" s="94" t="str">
        <f>IF(K418=0,"",K418/B402)</f>
        <v/>
      </c>
      <c r="N418" s="94" t="str">
        <f>IF(K410=0,"",M418-L418)</f>
        <v/>
      </c>
      <c r="O418" s="3"/>
      <c r="P418" s="29"/>
      <c r="Q418" s="22"/>
      <c r="R418" s="3"/>
      <c r="S418" s="120"/>
    </row>
    <row r="419" spans="1:19" ht="12.75" customHeight="1" x14ac:dyDescent="0.2">
      <c r="L419" s="3"/>
      <c r="M419" s="3"/>
      <c r="O419" s="3"/>
    </row>
    <row r="420" spans="1:19" ht="12.75" customHeight="1" x14ac:dyDescent="0.2">
      <c r="L420" s="3"/>
      <c r="M420" s="3"/>
      <c r="O420" s="3"/>
    </row>
    <row r="421" spans="1:19" ht="26.25" x14ac:dyDescent="0.4">
      <c r="A421" s="231"/>
      <c r="B421" s="298" t="s">
        <v>99</v>
      </c>
      <c r="C421" s="299"/>
      <c r="D421" s="299"/>
      <c r="E421" s="299"/>
      <c r="F421" s="299"/>
      <c r="G421" s="299"/>
      <c r="H421" s="299"/>
      <c r="I421" s="299"/>
      <c r="J421" s="299"/>
      <c r="K421" s="256" t="s">
        <v>124</v>
      </c>
      <c r="L421" s="57"/>
      <c r="M421" s="57"/>
      <c r="N421" s="29"/>
      <c r="O421" s="3"/>
      <c r="P421" s="29"/>
      <c r="Q421" s="29"/>
      <c r="R421" s="29"/>
      <c r="S421" s="120"/>
    </row>
    <row r="422" spans="1:19" ht="20.25" x14ac:dyDescent="0.2">
      <c r="A422" s="319" t="s">
        <v>10</v>
      </c>
      <c r="B422" s="301" t="s">
        <v>100</v>
      </c>
      <c r="C422" s="302"/>
      <c r="D422" s="302"/>
      <c r="E422" s="302"/>
      <c r="F422" s="302"/>
      <c r="G422" s="302"/>
      <c r="H422" s="302"/>
      <c r="I422" s="302"/>
      <c r="J422" s="303"/>
      <c r="K422" s="304" t="s">
        <v>11</v>
      </c>
      <c r="L422" s="296" t="s">
        <v>3</v>
      </c>
      <c r="M422" s="296" t="s">
        <v>4</v>
      </c>
      <c r="N422" s="306" t="s">
        <v>5</v>
      </c>
      <c r="O422" s="296" t="s">
        <v>6</v>
      </c>
      <c r="P422" s="294" t="s">
        <v>7</v>
      </c>
      <c r="Q422" s="294" t="s">
        <v>8</v>
      </c>
      <c r="R422" s="296" t="s">
        <v>101</v>
      </c>
      <c r="S422" s="120"/>
    </row>
    <row r="423" spans="1:19" ht="15.75" x14ac:dyDescent="0.25">
      <c r="A423" s="320"/>
      <c r="B423" s="58" t="s">
        <v>102</v>
      </c>
      <c r="C423" s="58" t="s">
        <v>103</v>
      </c>
      <c r="D423" s="58" t="s">
        <v>104</v>
      </c>
      <c r="E423" s="58" t="s">
        <v>105</v>
      </c>
      <c r="F423" s="58" t="s">
        <v>106</v>
      </c>
      <c r="G423" s="58" t="s">
        <v>107</v>
      </c>
      <c r="H423" s="58" t="s">
        <v>108</v>
      </c>
      <c r="I423" s="58" t="s">
        <v>109</v>
      </c>
      <c r="J423" s="58" t="s">
        <v>110</v>
      </c>
      <c r="K423" s="305"/>
      <c r="L423" s="295"/>
      <c r="M423" s="295"/>
      <c r="N423" s="295"/>
      <c r="O423" s="295"/>
      <c r="P423" s="295"/>
      <c r="Q423" s="295"/>
      <c r="R423" s="295"/>
      <c r="S423" s="120"/>
    </row>
    <row r="424" spans="1:19" ht="15.75" customHeight="1" x14ac:dyDescent="0.25">
      <c r="A424" s="58">
        <v>2202</v>
      </c>
      <c r="B424" s="154">
        <v>62</v>
      </c>
      <c r="C424" s="154"/>
      <c r="D424" s="154"/>
      <c r="E424" s="154"/>
      <c r="F424" s="154"/>
      <c r="G424" s="154"/>
      <c r="H424" s="154"/>
      <c r="I424" s="154"/>
      <c r="J424" s="154"/>
      <c r="K424" s="144"/>
      <c r="L424" s="234"/>
      <c r="M424" s="235"/>
      <c r="N424" s="236"/>
      <c r="O424" s="243"/>
      <c r="P424" s="63">
        <f>B424</f>
        <v>62</v>
      </c>
      <c r="Q424" s="244"/>
      <c r="R424" s="243"/>
      <c r="S424" s="120"/>
    </row>
    <row r="425" spans="1:19" ht="15.75" customHeight="1" x14ac:dyDescent="0.25">
      <c r="A425" s="58">
        <v>2301</v>
      </c>
      <c r="B425" s="154"/>
      <c r="C425" s="154">
        <v>44</v>
      </c>
      <c r="D425" s="154"/>
      <c r="E425" s="154"/>
      <c r="F425" s="154"/>
      <c r="G425" s="154"/>
      <c r="H425" s="154"/>
      <c r="I425" s="154"/>
      <c r="J425" s="154"/>
      <c r="K425" s="144"/>
      <c r="L425" s="237"/>
      <c r="M425" s="129"/>
      <c r="N425" s="238"/>
      <c r="O425" s="67">
        <f>IF(C425=0,"",C425/B424)</f>
        <v>0.70967741935483875</v>
      </c>
      <c r="P425" s="68">
        <v>45</v>
      </c>
      <c r="Q425" s="245">
        <f t="shared" ref="Q425:Q432" si="36">IF(P425=0,"",P425/P424)</f>
        <v>0.72580645161290325</v>
      </c>
      <c r="R425" s="245">
        <f t="shared" ref="R425:R432" si="37">IF(P425=0,"",100%-Q425)</f>
        <v>0.27419354838709675</v>
      </c>
      <c r="S425" s="120"/>
    </row>
    <row r="426" spans="1:19" ht="15.75" customHeight="1" x14ac:dyDescent="0.25">
      <c r="A426" s="58">
        <v>2302</v>
      </c>
      <c r="B426" s="154"/>
      <c r="C426" s="154"/>
      <c r="D426" s="154">
        <v>35</v>
      </c>
      <c r="E426" s="154"/>
      <c r="F426" s="154"/>
      <c r="G426" s="154"/>
      <c r="H426" s="154"/>
      <c r="I426" s="154"/>
      <c r="J426" s="154"/>
      <c r="K426" s="144"/>
      <c r="L426" s="237"/>
      <c r="M426" s="129"/>
      <c r="N426" s="238"/>
      <c r="O426" s="67">
        <f>IF(D426=0,"",D426/C425)</f>
        <v>0.79545454545454541</v>
      </c>
      <c r="P426" s="68">
        <v>43</v>
      </c>
      <c r="Q426" s="245">
        <f t="shared" si="36"/>
        <v>0.9555555555555556</v>
      </c>
      <c r="R426" s="245">
        <f t="shared" si="37"/>
        <v>4.4444444444444398E-2</v>
      </c>
      <c r="S426" s="8">
        <f>P426/P424</f>
        <v>0.69354838709677424</v>
      </c>
    </row>
    <row r="427" spans="1:19" ht="15.75" customHeight="1" x14ac:dyDescent="0.25">
      <c r="A427" s="58">
        <v>2401</v>
      </c>
      <c r="B427" s="154"/>
      <c r="C427" s="154"/>
      <c r="D427" s="154"/>
      <c r="E427" s="154">
        <v>30</v>
      </c>
      <c r="F427" s="154"/>
      <c r="G427" s="154"/>
      <c r="H427" s="154"/>
      <c r="I427" s="154"/>
      <c r="J427" s="154"/>
      <c r="K427" s="144"/>
      <c r="L427" s="237"/>
      <c r="M427" s="129"/>
      <c r="N427" s="238"/>
      <c r="O427" s="67">
        <f>IF(E427=0,"",E427/D426)</f>
        <v>0.8571428571428571</v>
      </c>
      <c r="P427" s="68">
        <v>37</v>
      </c>
      <c r="Q427" s="245">
        <f t="shared" si="36"/>
        <v>0.86046511627906974</v>
      </c>
      <c r="R427" s="245">
        <f t="shared" si="37"/>
        <v>0.13953488372093026</v>
      </c>
      <c r="S427" s="120"/>
    </row>
    <row r="428" spans="1:19" ht="15.75" customHeight="1" x14ac:dyDescent="0.25">
      <c r="A428" s="58">
        <v>2402</v>
      </c>
      <c r="B428" s="154"/>
      <c r="C428" s="154"/>
      <c r="D428" s="154"/>
      <c r="E428" s="154"/>
      <c r="F428" s="154">
        <v>29</v>
      </c>
      <c r="G428" s="154"/>
      <c r="H428" s="154"/>
      <c r="I428" s="154"/>
      <c r="J428" s="154"/>
      <c r="K428" s="144"/>
      <c r="L428" s="237"/>
      <c r="M428" s="129"/>
      <c r="N428" s="238"/>
      <c r="O428" s="67">
        <f>IF(F428=0,"",F428/E427)</f>
        <v>0.96666666666666667</v>
      </c>
      <c r="P428" s="68">
        <v>36</v>
      </c>
      <c r="Q428" s="245">
        <f t="shared" si="36"/>
        <v>0.97297297297297303</v>
      </c>
      <c r="R428" s="245">
        <f t="shared" si="37"/>
        <v>2.7027027027026973E-2</v>
      </c>
      <c r="S428" s="120"/>
    </row>
    <row r="429" spans="1:19" ht="15.75" customHeight="1" x14ac:dyDescent="0.25">
      <c r="A429" s="58">
        <v>2501</v>
      </c>
      <c r="B429" s="154"/>
      <c r="C429" s="154"/>
      <c r="D429" s="154"/>
      <c r="E429" s="154"/>
      <c r="F429" s="154"/>
      <c r="G429" s="180">
        <v>29</v>
      </c>
      <c r="H429" s="154"/>
      <c r="I429" s="154"/>
      <c r="J429" s="154"/>
      <c r="K429" s="144"/>
      <c r="L429" s="237"/>
      <c r="M429" s="129"/>
      <c r="N429" s="238"/>
      <c r="O429" s="287">
        <f>IF(G429=0,"",G429/F428)</f>
        <v>1</v>
      </c>
      <c r="P429" s="68">
        <v>35</v>
      </c>
      <c r="Q429" s="245">
        <f t="shared" si="36"/>
        <v>0.97222222222222221</v>
      </c>
      <c r="R429" s="245">
        <f t="shared" si="37"/>
        <v>2.777777777777779E-2</v>
      </c>
      <c r="S429" s="120"/>
    </row>
    <row r="430" spans="1:19" ht="15.75" customHeight="1" x14ac:dyDescent="0.25">
      <c r="A430" s="58">
        <v>2502</v>
      </c>
      <c r="B430" s="154"/>
      <c r="C430" s="154"/>
      <c r="D430" s="154"/>
      <c r="E430" s="154"/>
      <c r="F430" s="154"/>
      <c r="G430" s="154"/>
      <c r="H430" s="154">
        <v>29</v>
      </c>
      <c r="I430" s="154"/>
      <c r="J430" s="154"/>
      <c r="K430" s="144">
        <v>1</v>
      </c>
      <c r="L430" s="237"/>
      <c r="M430" s="129"/>
      <c r="N430" s="238"/>
      <c r="O430" s="67">
        <f>IF(H430=0,"",H430/G429)</f>
        <v>1</v>
      </c>
      <c r="P430" s="68">
        <v>35</v>
      </c>
      <c r="Q430" s="245">
        <f t="shared" si="36"/>
        <v>1</v>
      </c>
      <c r="R430" s="245">
        <f t="shared" si="37"/>
        <v>0</v>
      </c>
      <c r="S430" s="120"/>
    </row>
    <row r="431" spans="1:19" ht="15.75" customHeight="1" x14ac:dyDescent="0.25">
      <c r="A431" s="58">
        <v>2601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44"/>
      <c r="L431" s="237"/>
      <c r="M431" s="129"/>
      <c r="N431" s="238"/>
      <c r="O431" s="67" t="str">
        <f>IF(I431=0,"",I431/H430)</f>
        <v/>
      </c>
      <c r="P431" s="68"/>
      <c r="Q431" s="245" t="str">
        <f t="shared" si="36"/>
        <v/>
      </c>
      <c r="R431" s="245" t="str">
        <f t="shared" si="37"/>
        <v/>
      </c>
      <c r="S431" s="120"/>
    </row>
    <row r="432" spans="1:19" ht="15.75" customHeight="1" x14ac:dyDescent="0.25">
      <c r="A432" s="58">
        <v>2602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44"/>
      <c r="L432" s="237"/>
      <c r="M432" s="129"/>
      <c r="N432" s="238"/>
      <c r="O432" s="71" t="str">
        <f>IF(J432=0,"",J432/I431)</f>
        <v/>
      </c>
      <c r="P432" s="68"/>
      <c r="Q432" s="71" t="str">
        <f t="shared" si="36"/>
        <v/>
      </c>
      <c r="R432" s="71" t="str">
        <f t="shared" si="37"/>
        <v/>
      </c>
      <c r="S432" s="120"/>
    </row>
    <row r="433" spans="1:19" ht="15.75" customHeight="1" x14ac:dyDescent="0.25">
      <c r="A433" s="58">
        <v>2701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44"/>
      <c r="L433" s="237"/>
      <c r="M433" s="129"/>
      <c r="N433" s="239"/>
      <c r="O433" s="105"/>
      <c r="P433" s="68"/>
      <c r="Q433" s="105"/>
      <c r="R433" s="253"/>
      <c r="S433" s="120"/>
    </row>
    <row r="434" spans="1:19" ht="15.75" customHeight="1" x14ac:dyDescent="0.25">
      <c r="A434" s="58">
        <v>2702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44"/>
      <c r="L434" s="237"/>
      <c r="M434" s="129"/>
      <c r="N434" s="239"/>
      <c r="O434" s="247"/>
      <c r="P434" s="109"/>
      <c r="Q434" s="248"/>
      <c r="R434" s="247"/>
      <c r="S434" s="120"/>
    </row>
    <row r="435" spans="1:19" ht="15.75" customHeight="1" x14ac:dyDescent="0.25">
      <c r="A435" s="58">
        <v>2801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44"/>
      <c r="L435" s="237"/>
      <c r="M435" s="129"/>
      <c r="N435" s="239"/>
      <c r="O435" s="247"/>
      <c r="P435" s="109"/>
      <c r="Q435" s="248"/>
      <c r="R435" s="247"/>
      <c r="S435" s="120"/>
    </row>
    <row r="436" spans="1:19" ht="15.75" customHeight="1" x14ac:dyDescent="0.25">
      <c r="A436" s="58">
        <v>2802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44"/>
      <c r="L436" s="237"/>
      <c r="M436" s="129"/>
      <c r="N436" s="239"/>
      <c r="O436" s="129"/>
      <c r="P436" s="239"/>
      <c r="Q436" s="124"/>
      <c r="R436" s="247"/>
      <c r="S436" s="120"/>
    </row>
    <row r="437" spans="1:19" ht="15.75" customHeight="1" x14ac:dyDescent="0.25">
      <c r="A437" s="58">
        <v>2901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44"/>
      <c r="L437" s="237"/>
      <c r="M437" s="129"/>
      <c r="N437" s="239"/>
      <c r="O437" s="197" t="s">
        <v>83</v>
      </c>
      <c r="P437" s="82"/>
      <c r="Q437" s="83">
        <f>IF(SUM(K430:K433)=0,"",SUM(K430:K433))</f>
        <v>1</v>
      </c>
      <c r="R437" s="199" t="s">
        <v>11</v>
      </c>
      <c r="S437" s="120"/>
    </row>
    <row r="438" spans="1:19" ht="15.75" customHeight="1" x14ac:dyDescent="0.25">
      <c r="A438" s="58">
        <v>2902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44"/>
      <c r="L438" s="237"/>
      <c r="M438" s="129"/>
      <c r="N438" s="239"/>
      <c r="O438" s="198" t="s">
        <v>85</v>
      </c>
      <c r="P438" s="86" t="str">
        <f>IF(P437/B424=0,"",P437/B424)</f>
        <v/>
      </c>
      <c r="Q438" s="87" t="str">
        <f>IF(P437/Q437=0,"",P437/Q437)</f>
        <v/>
      </c>
      <c r="R438" s="200" t="s">
        <v>86</v>
      </c>
      <c r="S438" s="120"/>
    </row>
    <row r="439" spans="1:19" ht="15.75" customHeight="1" x14ac:dyDescent="0.25">
      <c r="A439" s="58">
        <v>3001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44"/>
      <c r="L439" s="240"/>
      <c r="M439" s="241"/>
      <c r="N439" s="242"/>
      <c r="O439" s="90"/>
      <c r="P439" s="91"/>
      <c r="Q439" s="91"/>
      <c r="R439" s="113"/>
      <c r="S439" s="120"/>
    </row>
    <row r="440" spans="1:19" ht="18" customHeight="1" x14ac:dyDescent="0.25">
      <c r="A440" s="28"/>
      <c r="B440" s="297" t="s">
        <v>111</v>
      </c>
      <c r="C440" s="297"/>
      <c r="D440" s="297"/>
      <c r="E440" s="297"/>
      <c r="F440" s="297"/>
      <c r="G440" s="297"/>
      <c r="H440" s="297"/>
      <c r="I440" s="297"/>
      <c r="J440" s="297"/>
      <c r="K440" s="93">
        <f>SUM(K424:K436)</f>
        <v>1</v>
      </c>
      <c r="L440" s="94">
        <f>SUM(K430:K432)/B424</f>
        <v>1.6129032258064516E-2</v>
      </c>
      <c r="M440" s="94">
        <f>IF(K440=0,"",K440/B424)</f>
        <v>1.6129032258064516E-2</v>
      </c>
      <c r="N440" s="94">
        <f>M440-L440</f>
        <v>0</v>
      </c>
      <c r="O440" s="3"/>
      <c r="P440" s="29"/>
      <c r="Q440" s="22"/>
      <c r="R440" s="3"/>
      <c r="S440" s="120"/>
    </row>
    <row r="441" spans="1:19" ht="12.75" customHeight="1" x14ac:dyDescent="0.2">
      <c r="L441" s="3"/>
      <c r="M441" s="3"/>
      <c r="O441" s="3"/>
    </row>
    <row r="442" spans="1:19" ht="12.75" customHeight="1" x14ac:dyDescent="0.2">
      <c r="L442" s="3"/>
      <c r="M442" s="3"/>
      <c r="O442" s="3"/>
    </row>
    <row r="443" spans="1:19" ht="26.25" x14ac:dyDescent="0.4">
      <c r="A443" s="231"/>
      <c r="B443" s="298" t="s">
        <v>99</v>
      </c>
      <c r="C443" s="299"/>
      <c r="D443" s="299"/>
      <c r="E443" s="299"/>
      <c r="F443" s="299"/>
      <c r="G443" s="299"/>
      <c r="H443" s="299"/>
      <c r="I443" s="299"/>
      <c r="J443" s="299"/>
      <c r="K443" s="256" t="s">
        <v>142</v>
      </c>
      <c r="L443" s="57"/>
      <c r="M443" s="57"/>
      <c r="N443" s="29"/>
      <c r="O443" s="3"/>
      <c r="P443" s="29"/>
      <c r="Q443" s="29"/>
      <c r="R443" s="29"/>
      <c r="S443" s="120"/>
    </row>
    <row r="444" spans="1:19" ht="20.25" x14ac:dyDescent="0.2">
      <c r="A444" s="319" t="s">
        <v>10</v>
      </c>
      <c r="B444" s="301" t="s">
        <v>100</v>
      </c>
      <c r="C444" s="302"/>
      <c r="D444" s="302"/>
      <c r="E444" s="302"/>
      <c r="F444" s="302"/>
      <c r="G444" s="302"/>
      <c r="H444" s="302"/>
      <c r="I444" s="302"/>
      <c r="J444" s="303"/>
      <c r="K444" s="304" t="s">
        <v>11</v>
      </c>
      <c r="L444" s="296" t="s">
        <v>3</v>
      </c>
      <c r="M444" s="296" t="s">
        <v>4</v>
      </c>
      <c r="N444" s="306" t="s">
        <v>5</v>
      </c>
      <c r="O444" s="296" t="s">
        <v>6</v>
      </c>
      <c r="P444" s="294" t="s">
        <v>7</v>
      </c>
      <c r="Q444" s="294" t="s">
        <v>8</v>
      </c>
      <c r="R444" s="296" t="s">
        <v>101</v>
      </c>
      <c r="S444" s="120"/>
    </row>
    <row r="445" spans="1:19" ht="15.75" x14ac:dyDescent="0.25">
      <c r="A445" s="320"/>
      <c r="B445" s="58" t="s">
        <v>102</v>
      </c>
      <c r="C445" s="58" t="s">
        <v>103</v>
      </c>
      <c r="D445" s="58" t="s">
        <v>104</v>
      </c>
      <c r="E445" s="58" t="s">
        <v>105</v>
      </c>
      <c r="F445" s="58" t="s">
        <v>106</v>
      </c>
      <c r="G445" s="58" t="s">
        <v>107</v>
      </c>
      <c r="H445" s="58" t="s">
        <v>108</v>
      </c>
      <c r="I445" s="58" t="s">
        <v>109</v>
      </c>
      <c r="J445" s="58" t="s">
        <v>110</v>
      </c>
      <c r="K445" s="305"/>
      <c r="L445" s="295"/>
      <c r="M445" s="295"/>
      <c r="N445" s="295"/>
      <c r="O445" s="295"/>
      <c r="P445" s="295"/>
      <c r="Q445" s="295"/>
      <c r="R445" s="295"/>
      <c r="S445" s="120"/>
    </row>
    <row r="446" spans="1:19" ht="15.75" customHeight="1" x14ac:dyDescent="0.25">
      <c r="A446" s="58">
        <v>2301</v>
      </c>
      <c r="B446" s="154">
        <v>25</v>
      </c>
      <c r="C446" s="154"/>
      <c r="D446" s="154"/>
      <c r="E446" s="154"/>
      <c r="F446" s="154"/>
      <c r="G446" s="154"/>
      <c r="H446" s="154"/>
      <c r="I446" s="154"/>
      <c r="J446" s="154"/>
      <c r="K446" s="144"/>
      <c r="L446" s="234"/>
      <c r="M446" s="235"/>
      <c r="N446" s="236"/>
      <c r="O446" s="243"/>
      <c r="P446" s="63">
        <f>B446</f>
        <v>25</v>
      </c>
      <c r="Q446" s="244"/>
      <c r="R446" s="243"/>
      <c r="S446" s="120"/>
    </row>
    <row r="447" spans="1:19" ht="15.75" customHeight="1" x14ac:dyDescent="0.25">
      <c r="A447" s="58">
        <v>2302</v>
      </c>
      <c r="B447" s="154"/>
      <c r="C447" s="154">
        <v>23</v>
      </c>
      <c r="D447" s="154"/>
      <c r="E447" s="154"/>
      <c r="F447" s="154"/>
      <c r="G447" s="154"/>
      <c r="H447" s="154"/>
      <c r="I447" s="154"/>
      <c r="J447" s="154"/>
      <c r="K447" s="144"/>
      <c r="L447" s="237"/>
      <c r="M447" s="129"/>
      <c r="N447" s="238"/>
      <c r="O447" s="67">
        <f>IF(C447=0,"",C447/B446)</f>
        <v>0.92</v>
      </c>
      <c r="P447" s="68">
        <v>24</v>
      </c>
      <c r="Q447" s="245">
        <f t="shared" ref="Q447:Q454" si="38">IF(P447=0,"",P447/P446)</f>
        <v>0.96</v>
      </c>
      <c r="R447" s="245">
        <f t="shared" ref="R447:R454" si="39">IF(P447=0,"",100%-Q447)</f>
        <v>4.0000000000000036E-2</v>
      </c>
      <c r="S447" s="120"/>
    </row>
    <row r="448" spans="1:19" ht="15.75" customHeight="1" x14ac:dyDescent="0.25">
      <c r="A448" s="58">
        <v>2401</v>
      </c>
      <c r="B448" s="154"/>
      <c r="C448" s="154"/>
      <c r="D448" s="154">
        <v>17</v>
      </c>
      <c r="E448" s="154"/>
      <c r="F448" s="154"/>
      <c r="G448" s="154"/>
      <c r="H448" s="154"/>
      <c r="I448" s="154"/>
      <c r="J448" s="154"/>
      <c r="K448" s="144"/>
      <c r="L448" s="237"/>
      <c r="M448" s="129"/>
      <c r="N448" s="238"/>
      <c r="O448" s="67">
        <f>IF(D448=0,"",D448/C447)</f>
        <v>0.73913043478260865</v>
      </c>
      <c r="P448" s="68">
        <v>20</v>
      </c>
      <c r="Q448" s="245">
        <f t="shared" si="38"/>
        <v>0.83333333333333337</v>
      </c>
      <c r="R448" s="245">
        <f t="shared" si="39"/>
        <v>0.16666666666666663</v>
      </c>
      <c r="S448" s="8">
        <f>P448/P446</f>
        <v>0.8</v>
      </c>
    </row>
    <row r="449" spans="1:19" ht="15.75" customHeight="1" x14ac:dyDescent="0.25">
      <c r="A449" s="58">
        <v>2402</v>
      </c>
      <c r="B449" s="154"/>
      <c r="C449" s="154"/>
      <c r="D449" s="154"/>
      <c r="E449" s="154">
        <v>17</v>
      </c>
      <c r="F449" s="154"/>
      <c r="G449" s="154"/>
      <c r="H449" s="154"/>
      <c r="I449" s="154"/>
      <c r="J449" s="154"/>
      <c r="K449" s="144"/>
      <c r="L449" s="237"/>
      <c r="M449" s="129"/>
      <c r="N449" s="238"/>
      <c r="O449" s="67">
        <f>IF(E449=0,"",E449/D448)</f>
        <v>1</v>
      </c>
      <c r="P449" s="68">
        <v>20</v>
      </c>
      <c r="Q449" s="245">
        <f t="shared" si="38"/>
        <v>1</v>
      </c>
      <c r="R449" s="245">
        <f t="shared" si="39"/>
        <v>0</v>
      </c>
      <c r="S449" s="120"/>
    </row>
    <row r="450" spans="1:19" ht="15.75" customHeight="1" x14ac:dyDescent="0.25">
      <c r="A450" s="58">
        <v>2501</v>
      </c>
      <c r="B450" s="154"/>
      <c r="C450" s="154"/>
      <c r="D450" s="154"/>
      <c r="E450" s="154"/>
      <c r="F450" s="154">
        <v>17</v>
      </c>
      <c r="G450" s="154"/>
      <c r="H450" s="154"/>
      <c r="I450" s="154"/>
      <c r="J450" s="154"/>
      <c r="K450" s="144"/>
      <c r="L450" s="237"/>
      <c r="M450" s="129"/>
      <c r="N450" s="238"/>
      <c r="O450" s="67">
        <f>IF(F450=0,"",F450/E449)</f>
        <v>1</v>
      </c>
      <c r="P450" s="68">
        <v>20</v>
      </c>
      <c r="Q450" s="245">
        <f t="shared" si="38"/>
        <v>1</v>
      </c>
      <c r="R450" s="245">
        <f t="shared" si="39"/>
        <v>0</v>
      </c>
      <c r="S450" s="120"/>
    </row>
    <row r="451" spans="1:19" ht="15.75" customHeight="1" x14ac:dyDescent="0.25">
      <c r="A451" s="58">
        <v>2502</v>
      </c>
      <c r="B451" s="154"/>
      <c r="C451" s="154"/>
      <c r="D451" s="154"/>
      <c r="E451" s="154"/>
      <c r="F451" s="154"/>
      <c r="G451" s="154">
        <v>17</v>
      </c>
      <c r="H451" s="154"/>
      <c r="I451" s="154"/>
      <c r="J451" s="154"/>
      <c r="K451" s="144"/>
      <c r="L451" s="237"/>
      <c r="M451" s="129"/>
      <c r="N451" s="238"/>
      <c r="O451" s="67">
        <f>IF(G451=0,"",G451/F450)</f>
        <v>1</v>
      </c>
      <c r="P451" s="68">
        <v>18</v>
      </c>
      <c r="Q451" s="245">
        <f t="shared" si="38"/>
        <v>0.9</v>
      </c>
      <c r="R451" s="245">
        <f t="shared" si="39"/>
        <v>9.9999999999999978E-2</v>
      </c>
      <c r="S451" s="120"/>
    </row>
    <row r="452" spans="1:19" ht="15.75" customHeight="1" x14ac:dyDescent="0.25">
      <c r="A452" s="58">
        <v>2601</v>
      </c>
      <c r="B452" s="154"/>
      <c r="C452" s="154"/>
      <c r="D452" s="154"/>
      <c r="E452" s="154"/>
      <c r="F452" s="154"/>
      <c r="G452" s="154"/>
      <c r="H452" s="154"/>
      <c r="I452" s="154"/>
      <c r="J452" s="154"/>
      <c r="K452" s="144"/>
      <c r="L452" s="237"/>
      <c r="M452" s="129"/>
      <c r="N452" s="238"/>
      <c r="O452" s="67" t="str">
        <f>IF(H452=0,"",H452/G451)</f>
        <v/>
      </c>
      <c r="P452" s="68"/>
      <c r="Q452" s="245" t="str">
        <f t="shared" si="38"/>
        <v/>
      </c>
      <c r="R452" s="245" t="str">
        <f t="shared" si="39"/>
        <v/>
      </c>
      <c r="S452" s="120"/>
    </row>
    <row r="453" spans="1:19" ht="15.75" customHeight="1" x14ac:dyDescent="0.25">
      <c r="A453" s="58">
        <v>2602</v>
      </c>
      <c r="B453" s="154"/>
      <c r="C453" s="154"/>
      <c r="D453" s="154"/>
      <c r="E453" s="154"/>
      <c r="F453" s="154"/>
      <c r="G453" s="154"/>
      <c r="H453" s="154"/>
      <c r="I453" s="154"/>
      <c r="J453" s="154"/>
      <c r="K453" s="144"/>
      <c r="L453" s="237"/>
      <c r="M453" s="129"/>
      <c r="N453" s="238"/>
      <c r="O453" s="67" t="str">
        <f>IF(I453=0,"",I453/H452)</f>
        <v/>
      </c>
      <c r="P453" s="68"/>
      <c r="Q453" s="245" t="str">
        <f t="shared" si="38"/>
        <v/>
      </c>
      <c r="R453" s="245" t="str">
        <f t="shared" si="39"/>
        <v/>
      </c>
      <c r="S453" s="120"/>
    </row>
    <row r="454" spans="1:19" ht="15.75" customHeight="1" x14ac:dyDescent="0.25">
      <c r="A454" s="58">
        <v>2701</v>
      </c>
      <c r="B454" s="154"/>
      <c r="C454" s="154"/>
      <c r="D454" s="154"/>
      <c r="E454" s="154"/>
      <c r="F454" s="154"/>
      <c r="G454" s="154"/>
      <c r="H454" s="154"/>
      <c r="I454" s="154"/>
      <c r="J454" s="154"/>
      <c r="K454" s="144"/>
      <c r="L454" s="237"/>
      <c r="M454" s="129"/>
      <c r="N454" s="238"/>
      <c r="O454" s="71" t="str">
        <f>IF(J454=0,"",J454/I453)</f>
        <v/>
      </c>
      <c r="P454" s="68"/>
      <c r="Q454" s="71" t="str">
        <f t="shared" si="38"/>
        <v/>
      </c>
      <c r="R454" s="71" t="str">
        <f t="shared" si="39"/>
        <v/>
      </c>
      <c r="S454" s="120"/>
    </row>
    <row r="455" spans="1:19" ht="15.75" customHeight="1" x14ac:dyDescent="0.25">
      <c r="A455" s="58">
        <v>2702</v>
      </c>
      <c r="B455" s="154"/>
      <c r="C455" s="154"/>
      <c r="D455" s="154"/>
      <c r="E455" s="154"/>
      <c r="F455" s="154"/>
      <c r="G455" s="154"/>
      <c r="H455" s="154"/>
      <c r="I455" s="154"/>
      <c r="J455" s="154"/>
      <c r="K455" s="144"/>
      <c r="L455" s="237"/>
      <c r="M455" s="129"/>
      <c r="N455" s="239"/>
      <c r="O455" s="105"/>
      <c r="P455" s="68"/>
      <c r="Q455" s="105"/>
      <c r="R455" s="253"/>
      <c r="S455" s="120"/>
    </row>
    <row r="456" spans="1:19" ht="15.75" customHeight="1" x14ac:dyDescent="0.25">
      <c r="A456" s="58">
        <v>2801</v>
      </c>
      <c r="B456" s="154"/>
      <c r="C456" s="154"/>
      <c r="D456" s="154"/>
      <c r="E456" s="154"/>
      <c r="F456" s="154"/>
      <c r="G456" s="154"/>
      <c r="H456" s="154"/>
      <c r="I456" s="154"/>
      <c r="J456" s="154"/>
      <c r="K456" s="144"/>
      <c r="L456" s="237"/>
      <c r="M456" s="129"/>
      <c r="N456" s="239"/>
      <c r="O456" s="247"/>
      <c r="P456" s="109"/>
      <c r="Q456" s="248"/>
      <c r="R456" s="247"/>
      <c r="S456" s="120"/>
    </row>
    <row r="457" spans="1:19" ht="15.75" customHeight="1" x14ac:dyDescent="0.25">
      <c r="A457" s="58">
        <v>2802</v>
      </c>
      <c r="B457" s="154"/>
      <c r="C457" s="154"/>
      <c r="D457" s="154"/>
      <c r="E457" s="154"/>
      <c r="F457" s="154"/>
      <c r="G457" s="154"/>
      <c r="H457" s="154"/>
      <c r="I457" s="154"/>
      <c r="J457" s="154"/>
      <c r="K457" s="144"/>
      <c r="L457" s="237"/>
      <c r="M457" s="129"/>
      <c r="N457" s="239"/>
      <c r="O457" s="247"/>
      <c r="P457" s="109"/>
      <c r="Q457" s="248"/>
      <c r="R457" s="247"/>
      <c r="S457" s="120"/>
    </row>
    <row r="458" spans="1:19" ht="15.75" customHeight="1" x14ac:dyDescent="0.25">
      <c r="A458" s="58">
        <v>2901</v>
      </c>
      <c r="B458" s="154"/>
      <c r="C458" s="154"/>
      <c r="D458" s="154"/>
      <c r="E458" s="154"/>
      <c r="F458" s="154"/>
      <c r="G458" s="154"/>
      <c r="H458" s="154"/>
      <c r="I458" s="154"/>
      <c r="J458" s="154"/>
      <c r="K458" s="144"/>
      <c r="L458" s="237"/>
      <c r="M458" s="129"/>
      <c r="N458" s="239"/>
      <c r="O458" s="129"/>
      <c r="P458" s="239"/>
      <c r="Q458" s="124"/>
      <c r="R458" s="247"/>
      <c r="S458" s="120"/>
    </row>
    <row r="459" spans="1:19" ht="15.75" customHeight="1" x14ac:dyDescent="0.25">
      <c r="A459" s="58">
        <v>2902</v>
      </c>
      <c r="B459" s="154"/>
      <c r="C459" s="154"/>
      <c r="D459" s="154"/>
      <c r="E459" s="154"/>
      <c r="F459" s="154"/>
      <c r="G459" s="154"/>
      <c r="H459" s="154"/>
      <c r="I459" s="154"/>
      <c r="J459" s="154"/>
      <c r="K459" s="144"/>
      <c r="L459" s="237"/>
      <c r="M459" s="129"/>
      <c r="N459" s="239"/>
      <c r="O459" s="197" t="s">
        <v>83</v>
      </c>
      <c r="P459" s="82"/>
      <c r="Q459" s="83" t="str">
        <f>IF(SUM(K452:K455)=0,"",SUM(K452:K455))</f>
        <v/>
      </c>
      <c r="R459" s="199" t="s">
        <v>11</v>
      </c>
      <c r="S459" s="120"/>
    </row>
    <row r="460" spans="1:19" ht="15.75" customHeight="1" x14ac:dyDescent="0.25">
      <c r="A460" s="58">
        <v>3001</v>
      </c>
      <c r="B460" s="154"/>
      <c r="C460" s="154"/>
      <c r="D460" s="154"/>
      <c r="E460" s="154"/>
      <c r="F460" s="154"/>
      <c r="G460" s="154"/>
      <c r="H460" s="154"/>
      <c r="I460" s="154"/>
      <c r="J460" s="154"/>
      <c r="K460" s="144"/>
      <c r="L460" s="237"/>
      <c r="M460" s="129"/>
      <c r="N460" s="239"/>
      <c r="O460" s="198" t="s">
        <v>85</v>
      </c>
      <c r="P460" s="86" t="str">
        <f>IF(P459/B446=0,"",P459/B446)</f>
        <v/>
      </c>
      <c r="Q460" s="87" t="e">
        <f>IF(P459/Q459=0,"",P459/Q459)</f>
        <v>#VALUE!</v>
      </c>
      <c r="R460" s="200" t="s">
        <v>86</v>
      </c>
      <c r="S460" s="120"/>
    </row>
    <row r="461" spans="1:19" ht="15.75" customHeight="1" x14ac:dyDescent="0.25">
      <c r="A461" s="58">
        <v>3002</v>
      </c>
      <c r="B461" s="154"/>
      <c r="C461" s="154"/>
      <c r="D461" s="154"/>
      <c r="E461" s="154"/>
      <c r="F461" s="154"/>
      <c r="G461" s="154"/>
      <c r="H461" s="154"/>
      <c r="I461" s="154"/>
      <c r="J461" s="154"/>
      <c r="K461" s="144"/>
      <c r="L461" s="240"/>
      <c r="M461" s="241"/>
      <c r="N461" s="242"/>
      <c r="O461" s="90"/>
      <c r="P461" s="91"/>
      <c r="Q461" s="91"/>
      <c r="R461" s="113"/>
      <c r="S461" s="120"/>
    </row>
    <row r="462" spans="1:19" ht="18" customHeight="1" x14ac:dyDescent="0.25">
      <c r="A462" s="28"/>
      <c r="B462" s="297" t="s">
        <v>111</v>
      </c>
      <c r="C462" s="297"/>
      <c r="D462" s="297"/>
      <c r="E462" s="297"/>
      <c r="F462" s="297"/>
      <c r="G462" s="297"/>
      <c r="H462" s="297"/>
      <c r="I462" s="297"/>
      <c r="J462" s="297"/>
      <c r="K462" s="93">
        <f>SUM(K446:K458)</f>
        <v>0</v>
      </c>
      <c r="L462" s="94" t="str">
        <f>IF(K454=0,"",K454/B446)</f>
        <v/>
      </c>
      <c r="M462" s="94" t="str">
        <f>IF(K462=0,"",K462/B446)</f>
        <v/>
      </c>
      <c r="N462" s="94" t="str">
        <f>IF(K454=0,"",M462-L462)</f>
        <v/>
      </c>
      <c r="O462" s="3"/>
      <c r="P462" s="29"/>
      <c r="Q462" s="22"/>
      <c r="R462" s="3"/>
      <c r="S462" s="120"/>
    </row>
    <row r="463" spans="1:19" ht="12.75" customHeight="1" x14ac:dyDescent="0.2">
      <c r="L463" s="3"/>
      <c r="M463" s="3"/>
      <c r="O463" s="3"/>
    </row>
    <row r="464" spans="1:19" ht="12.75" customHeight="1" x14ac:dyDescent="0.2">
      <c r="L464" s="3"/>
      <c r="M464" s="3"/>
      <c r="O464" s="3"/>
    </row>
    <row r="465" spans="1:19" ht="26.25" x14ac:dyDescent="0.4">
      <c r="A465" s="231"/>
      <c r="B465" s="298" t="s">
        <v>99</v>
      </c>
      <c r="C465" s="299"/>
      <c r="D465" s="299"/>
      <c r="E465" s="299"/>
      <c r="F465" s="299"/>
      <c r="G465" s="299"/>
      <c r="H465" s="299"/>
      <c r="I465" s="299"/>
      <c r="J465" s="299"/>
      <c r="K465" s="256" t="s">
        <v>143</v>
      </c>
      <c r="L465" s="57"/>
      <c r="M465" s="57"/>
      <c r="N465" s="29"/>
      <c r="O465" s="3"/>
      <c r="P465" s="29"/>
      <c r="Q465" s="29"/>
      <c r="R465" s="29"/>
      <c r="S465" s="120"/>
    </row>
    <row r="466" spans="1:19" ht="20.25" x14ac:dyDescent="0.2">
      <c r="A466" s="319" t="s">
        <v>10</v>
      </c>
      <c r="B466" s="301" t="s">
        <v>100</v>
      </c>
      <c r="C466" s="302"/>
      <c r="D466" s="302"/>
      <c r="E466" s="302"/>
      <c r="F466" s="302"/>
      <c r="G466" s="302"/>
      <c r="H466" s="302"/>
      <c r="I466" s="302"/>
      <c r="J466" s="303"/>
      <c r="K466" s="304" t="s">
        <v>11</v>
      </c>
      <c r="L466" s="296" t="s">
        <v>3</v>
      </c>
      <c r="M466" s="296" t="s">
        <v>4</v>
      </c>
      <c r="N466" s="306" t="s">
        <v>5</v>
      </c>
      <c r="O466" s="296" t="s">
        <v>6</v>
      </c>
      <c r="P466" s="294" t="s">
        <v>7</v>
      </c>
      <c r="Q466" s="294" t="s">
        <v>8</v>
      </c>
      <c r="R466" s="296" t="s">
        <v>101</v>
      </c>
      <c r="S466" s="120"/>
    </row>
    <row r="467" spans="1:19" ht="15.75" x14ac:dyDescent="0.25">
      <c r="A467" s="320"/>
      <c r="B467" s="58" t="s">
        <v>102</v>
      </c>
      <c r="C467" s="58" t="s">
        <v>103</v>
      </c>
      <c r="D467" s="58" t="s">
        <v>104</v>
      </c>
      <c r="E467" s="58" t="s">
        <v>105</v>
      </c>
      <c r="F467" s="58" t="s">
        <v>106</v>
      </c>
      <c r="G467" s="58" t="s">
        <v>107</v>
      </c>
      <c r="H467" s="58" t="s">
        <v>108</v>
      </c>
      <c r="I467" s="58" t="s">
        <v>109</v>
      </c>
      <c r="J467" s="58" t="s">
        <v>110</v>
      </c>
      <c r="K467" s="305"/>
      <c r="L467" s="295"/>
      <c r="M467" s="295"/>
      <c r="N467" s="295"/>
      <c r="O467" s="295"/>
      <c r="P467" s="295"/>
      <c r="Q467" s="295"/>
      <c r="R467" s="295"/>
      <c r="S467" s="120"/>
    </row>
    <row r="468" spans="1:19" ht="15.75" customHeight="1" x14ac:dyDescent="0.25">
      <c r="A468" s="58">
        <v>2302</v>
      </c>
      <c r="B468" s="154">
        <v>52</v>
      </c>
      <c r="C468" s="154"/>
      <c r="D468" s="154"/>
      <c r="E468" s="154"/>
      <c r="F468" s="154"/>
      <c r="G468" s="154"/>
      <c r="H468" s="154"/>
      <c r="I468" s="154"/>
      <c r="J468" s="154"/>
      <c r="K468" s="144"/>
      <c r="L468" s="234"/>
      <c r="M468" s="235"/>
      <c r="N468" s="236"/>
      <c r="O468" s="243"/>
      <c r="P468" s="63">
        <f>B468</f>
        <v>52</v>
      </c>
      <c r="Q468" s="244"/>
      <c r="R468" s="243"/>
      <c r="S468" s="120"/>
    </row>
    <row r="469" spans="1:19" ht="15.75" customHeight="1" x14ac:dyDescent="0.25">
      <c r="A469" s="58">
        <v>2401</v>
      </c>
      <c r="B469" s="154"/>
      <c r="C469" s="154">
        <v>39</v>
      </c>
      <c r="D469" s="154"/>
      <c r="E469" s="154"/>
      <c r="F469" s="154"/>
      <c r="G469" s="154"/>
      <c r="H469" s="154"/>
      <c r="I469" s="154"/>
      <c r="J469" s="154"/>
      <c r="K469" s="144"/>
      <c r="L469" s="237"/>
      <c r="M469" s="129"/>
      <c r="N469" s="238"/>
      <c r="O469" s="67">
        <f>IF(C469=0,"",C469/B468)</f>
        <v>0.75</v>
      </c>
      <c r="P469" s="68">
        <v>41</v>
      </c>
      <c r="Q469" s="245">
        <f t="shared" ref="Q469:Q476" si="40">IF(P469=0,"",P469/P468)</f>
        <v>0.78846153846153844</v>
      </c>
      <c r="R469" s="245">
        <f t="shared" ref="R469:R476" si="41">IF(P469=0,"",100%-Q469)</f>
        <v>0.21153846153846156</v>
      </c>
      <c r="S469" s="120"/>
    </row>
    <row r="470" spans="1:19" ht="15.75" customHeight="1" x14ac:dyDescent="0.25">
      <c r="A470" s="58">
        <v>2402</v>
      </c>
      <c r="B470" s="154"/>
      <c r="C470" s="154"/>
      <c r="D470" s="154">
        <v>33</v>
      </c>
      <c r="E470" s="154"/>
      <c r="F470" s="154"/>
      <c r="G470" s="154"/>
      <c r="H470" s="154"/>
      <c r="I470" s="154"/>
      <c r="J470" s="154"/>
      <c r="K470" s="144"/>
      <c r="L470" s="237"/>
      <c r="M470" s="129"/>
      <c r="N470" s="238"/>
      <c r="O470" s="67">
        <f>IF(D470=0,"",D470/C469)</f>
        <v>0.84615384615384615</v>
      </c>
      <c r="P470" s="68">
        <v>39</v>
      </c>
      <c r="Q470" s="245">
        <f t="shared" si="40"/>
        <v>0.95121951219512191</v>
      </c>
      <c r="R470" s="245">
        <f t="shared" si="41"/>
        <v>4.8780487804878092E-2</v>
      </c>
      <c r="S470" s="8">
        <f>P470/P468</f>
        <v>0.75</v>
      </c>
    </row>
    <row r="471" spans="1:19" ht="15.75" customHeight="1" x14ac:dyDescent="0.25">
      <c r="A471" s="58">
        <v>2501</v>
      </c>
      <c r="B471" s="154"/>
      <c r="C471" s="154"/>
      <c r="D471" s="154"/>
      <c r="E471" s="154">
        <v>30</v>
      </c>
      <c r="F471" s="154"/>
      <c r="G471" s="154"/>
      <c r="H471" s="154"/>
      <c r="I471" s="154"/>
      <c r="J471" s="154"/>
      <c r="K471" s="144"/>
      <c r="L471" s="237"/>
      <c r="M471" s="129"/>
      <c r="N471" s="238"/>
      <c r="O471" s="67">
        <f>IF(E471=0,"",E471/D470)</f>
        <v>0.90909090909090906</v>
      </c>
      <c r="P471" s="68">
        <v>37</v>
      </c>
      <c r="Q471" s="245">
        <f t="shared" si="40"/>
        <v>0.94871794871794868</v>
      </c>
      <c r="R471" s="245">
        <f t="shared" si="41"/>
        <v>5.1282051282051322E-2</v>
      </c>
      <c r="S471" s="120"/>
    </row>
    <row r="472" spans="1:19" ht="15.75" customHeight="1" x14ac:dyDescent="0.25">
      <c r="A472" s="58">
        <v>2502</v>
      </c>
      <c r="B472" s="154"/>
      <c r="C472" s="154"/>
      <c r="D472" s="154"/>
      <c r="E472" s="154"/>
      <c r="F472" s="154">
        <v>28</v>
      </c>
      <c r="G472" s="154"/>
      <c r="H472" s="154"/>
      <c r="I472" s="154"/>
      <c r="J472" s="154"/>
      <c r="K472" s="144"/>
      <c r="L472" s="237"/>
      <c r="M472" s="129"/>
      <c r="N472" s="238"/>
      <c r="O472" s="67">
        <f>IF(F472=0,"",F472/E471)</f>
        <v>0.93333333333333335</v>
      </c>
      <c r="P472" s="68">
        <v>32</v>
      </c>
      <c r="Q472" s="245">
        <f t="shared" si="40"/>
        <v>0.86486486486486491</v>
      </c>
      <c r="R472" s="245">
        <f t="shared" si="41"/>
        <v>0.13513513513513509</v>
      </c>
      <c r="S472" s="120"/>
    </row>
    <row r="473" spans="1:19" ht="15.75" customHeight="1" x14ac:dyDescent="0.25">
      <c r="A473" s="58">
        <v>2601</v>
      </c>
      <c r="B473" s="154"/>
      <c r="C473" s="154"/>
      <c r="D473" s="154"/>
      <c r="E473" s="154"/>
      <c r="F473" s="154"/>
      <c r="G473" s="154"/>
      <c r="H473" s="154"/>
      <c r="I473" s="154"/>
      <c r="J473" s="154"/>
      <c r="K473" s="144"/>
      <c r="L473" s="237"/>
      <c r="M473" s="129"/>
      <c r="N473" s="238"/>
      <c r="O473" s="67" t="str">
        <f>IF(G473=0,"",G473/F472)</f>
        <v/>
      </c>
      <c r="P473" s="68"/>
      <c r="Q473" s="245" t="str">
        <f t="shared" si="40"/>
        <v/>
      </c>
      <c r="R473" s="245" t="str">
        <f t="shared" si="41"/>
        <v/>
      </c>
      <c r="S473" s="120"/>
    </row>
    <row r="474" spans="1:19" ht="15.75" customHeight="1" x14ac:dyDescent="0.25">
      <c r="A474" s="58">
        <v>2602</v>
      </c>
      <c r="B474" s="154"/>
      <c r="C474" s="154"/>
      <c r="D474" s="154"/>
      <c r="E474" s="154"/>
      <c r="F474" s="154"/>
      <c r="G474" s="154"/>
      <c r="H474" s="154"/>
      <c r="I474" s="154"/>
      <c r="J474" s="154"/>
      <c r="K474" s="144"/>
      <c r="L474" s="237"/>
      <c r="M474" s="129"/>
      <c r="N474" s="238"/>
      <c r="O474" s="67" t="str">
        <f>IF(H474=0,"",H474/G473)</f>
        <v/>
      </c>
      <c r="P474" s="68"/>
      <c r="Q474" s="245" t="str">
        <f t="shared" si="40"/>
        <v/>
      </c>
      <c r="R474" s="245" t="str">
        <f t="shared" si="41"/>
        <v/>
      </c>
      <c r="S474" s="120"/>
    </row>
    <row r="475" spans="1:19" ht="15.75" customHeight="1" x14ac:dyDescent="0.25">
      <c r="A475" s="58">
        <v>2701</v>
      </c>
      <c r="B475" s="154"/>
      <c r="C475" s="154"/>
      <c r="D475" s="154"/>
      <c r="E475" s="154"/>
      <c r="F475" s="154"/>
      <c r="G475" s="154"/>
      <c r="H475" s="154"/>
      <c r="I475" s="154"/>
      <c r="J475" s="154"/>
      <c r="K475" s="144"/>
      <c r="L475" s="237"/>
      <c r="M475" s="129"/>
      <c r="N475" s="238"/>
      <c r="O475" s="67" t="str">
        <f>IF(I475=0,"",I475/H474)</f>
        <v/>
      </c>
      <c r="P475" s="68"/>
      <c r="Q475" s="245" t="str">
        <f t="shared" si="40"/>
        <v/>
      </c>
      <c r="R475" s="245" t="str">
        <f t="shared" si="41"/>
        <v/>
      </c>
      <c r="S475" s="120"/>
    </row>
    <row r="476" spans="1:19" ht="15.75" customHeight="1" x14ac:dyDescent="0.25">
      <c r="A476" s="58">
        <v>2702</v>
      </c>
      <c r="B476" s="154"/>
      <c r="C476" s="154"/>
      <c r="D476" s="154"/>
      <c r="E476" s="154"/>
      <c r="F476" s="154"/>
      <c r="G476" s="154"/>
      <c r="H476" s="154"/>
      <c r="I476" s="154"/>
      <c r="J476" s="154"/>
      <c r="K476" s="144"/>
      <c r="L476" s="237"/>
      <c r="M476" s="129"/>
      <c r="N476" s="238"/>
      <c r="O476" s="71" t="str">
        <f>IF(J476=0,"",J476/I475)</f>
        <v/>
      </c>
      <c r="P476" s="68"/>
      <c r="Q476" s="71" t="str">
        <f t="shared" si="40"/>
        <v/>
      </c>
      <c r="R476" s="71" t="str">
        <f t="shared" si="41"/>
        <v/>
      </c>
      <c r="S476" s="120"/>
    </row>
    <row r="477" spans="1:19" ht="15.75" customHeight="1" x14ac:dyDescent="0.25">
      <c r="A477" s="58">
        <v>2801</v>
      </c>
      <c r="B477" s="154"/>
      <c r="C477" s="154"/>
      <c r="D477" s="154"/>
      <c r="E477" s="154"/>
      <c r="F477" s="154"/>
      <c r="G477" s="154"/>
      <c r="H477" s="154"/>
      <c r="I477" s="154"/>
      <c r="J477" s="154"/>
      <c r="K477" s="144"/>
      <c r="L477" s="237"/>
      <c r="M477" s="129"/>
      <c r="N477" s="239"/>
      <c r="O477" s="105"/>
      <c r="P477" s="68"/>
      <c r="Q477" s="105"/>
      <c r="R477" s="253"/>
      <c r="S477" s="120"/>
    </row>
    <row r="478" spans="1:19" ht="15.75" customHeight="1" x14ac:dyDescent="0.25">
      <c r="A478" s="58">
        <v>2802</v>
      </c>
      <c r="B478" s="154"/>
      <c r="C478" s="154"/>
      <c r="D478" s="154"/>
      <c r="E478" s="154"/>
      <c r="F478" s="154"/>
      <c r="G478" s="154"/>
      <c r="H478" s="154"/>
      <c r="I478" s="154"/>
      <c r="J478" s="154"/>
      <c r="K478" s="144"/>
      <c r="L478" s="237"/>
      <c r="M478" s="129"/>
      <c r="N478" s="239"/>
      <c r="O478" s="247"/>
      <c r="P478" s="109"/>
      <c r="Q478" s="248"/>
      <c r="R478" s="247"/>
      <c r="S478" s="120"/>
    </row>
    <row r="479" spans="1:19" ht="15.75" customHeight="1" x14ac:dyDescent="0.25">
      <c r="A479" s="58">
        <v>2901</v>
      </c>
      <c r="B479" s="154"/>
      <c r="C479" s="154"/>
      <c r="D479" s="154"/>
      <c r="E479" s="154"/>
      <c r="F479" s="154"/>
      <c r="G479" s="154"/>
      <c r="H479" s="154"/>
      <c r="I479" s="154"/>
      <c r="J479" s="154"/>
      <c r="K479" s="144"/>
      <c r="L479" s="237"/>
      <c r="M479" s="129"/>
      <c r="N479" s="239"/>
      <c r="O479" s="247"/>
      <c r="P479" s="109"/>
      <c r="Q479" s="248"/>
      <c r="R479" s="247"/>
      <c r="S479" s="120"/>
    </row>
    <row r="480" spans="1:19" ht="15.75" customHeight="1" x14ac:dyDescent="0.25">
      <c r="A480" s="58">
        <v>2902</v>
      </c>
      <c r="B480" s="154"/>
      <c r="C480" s="154"/>
      <c r="D480" s="154"/>
      <c r="E480" s="154"/>
      <c r="F480" s="154"/>
      <c r="G480" s="154"/>
      <c r="H480" s="154"/>
      <c r="I480" s="154"/>
      <c r="J480" s="154"/>
      <c r="K480" s="144"/>
      <c r="L480" s="237"/>
      <c r="M480" s="129"/>
      <c r="N480" s="239"/>
      <c r="O480" s="129"/>
      <c r="P480" s="239"/>
      <c r="Q480" s="124"/>
      <c r="R480" s="247"/>
      <c r="S480" s="120"/>
    </row>
    <row r="481" spans="1:19" ht="15.75" customHeight="1" x14ac:dyDescent="0.25">
      <c r="A481" s="58">
        <v>3001</v>
      </c>
      <c r="B481" s="154"/>
      <c r="C481" s="154"/>
      <c r="D481" s="154"/>
      <c r="E481" s="154"/>
      <c r="F481" s="154"/>
      <c r="G481" s="154"/>
      <c r="H481" s="154"/>
      <c r="I481" s="154"/>
      <c r="J481" s="154"/>
      <c r="K481" s="144"/>
      <c r="L481" s="237"/>
      <c r="M481" s="129"/>
      <c r="N481" s="239"/>
      <c r="O481" s="197" t="s">
        <v>83</v>
      </c>
      <c r="P481" s="82"/>
      <c r="Q481" s="83" t="str">
        <f>IF(SUM(K474:K477)=0,"",SUM(K474:K477))</f>
        <v/>
      </c>
      <c r="R481" s="199" t="s">
        <v>11</v>
      </c>
      <c r="S481" s="120"/>
    </row>
    <row r="482" spans="1:19" ht="15.75" customHeight="1" x14ac:dyDescent="0.25">
      <c r="A482" s="58">
        <v>3002</v>
      </c>
      <c r="B482" s="154"/>
      <c r="C482" s="154"/>
      <c r="D482" s="154"/>
      <c r="E482" s="154"/>
      <c r="F482" s="154"/>
      <c r="G482" s="154"/>
      <c r="H482" s="154"/>
      <c r="I482" s="154"/>
      <c r="J482" s="154"/>
      <c r="K482" s="144"/>
      <c r="L482" s="237"/>
      <c r="M482" s="129"/>
      <c r="N482" s="239"/>
      <c r="O482" s="198" t="s">
        <v>85</v>
      </c>
      <c r="P482" s="86" t="str">
        <f>IF(P481/B468=0,"",P481/B468)</f>
        <v/>
      </c>
      <c r="Q482" s="87" t="e">
        <f>IF(P481/Q481=0,"",P481/Q481)</f>
        <v>#VALUE!</v>
      </c>
      <c r="R482" s="200" t="s">
        <v>86</v>
      </c>
      <c r="S482" s="120"/>
    </row>
    <row r="483" spans="1:19" ht="15.75" customHeight="1" x14ac:dyDescent="0.25">
      <c r="A483" s="58">
        <v>3101</v>
      </c>
      <c r="B483" s="154"/>
      <c r="C483" s="154"/>
      <c r="D483" s="154"/>
      <c r="E483" s="154"/>
      <c r="F483" s="154"/>
      <c r="G483" s="154"/>
      <c r="H483" s="154"/>
      <c r="I483" s="154"/>
      <c r="J483" s="154"/>
      <c r="K483" s="144"/>
      <c r="L483" s="240"/>
      <c r="M483" s="241"/>
      <c r="N483" s="242"/>
      <c r="O483" s="90"/>
      <c r="P483" s="91"/>
      <c r="Q483" s="91"/>
      <c r="R483" s="113"/>
      <c r="S483" s="120"/>
    </row>
    <row r="484" spans="1:19" ht="18" customHeight="1" x14ac:dyDescent="0.25">
      <c r="A484" s="28"/>
      <c r="B484" s="297" t="s">
        <v>111</v>
      </c>
      <c r="C484" s="297"/>
      <c r="D484" s="297"/>
      <c r="E484" s="297"/>
      <c r="F484" s="297"/>
      <c r="G484" s="297"/>
      <c r="H484" s="297"/>
      <c r="I484" s="297"/>
      <c r="J484" s="297"/>
      <c r="K484" s="93">
        <f>SUM(K468:K480)</f>
        <v>0</v>
      </c>
      <c r="L484" s="94" t="str">
        <f>IF(K476=0,"",K476/B468)</f>
        <v/>
      </c>
      <c r="M484" s="94" t="str">
        <f>IF(K484=0,"",K484/B468)</f>
        <v/>
      </c>
      <c r="N484" s="94" t="str">
        <f>IF(K476=0,"",M484-L484)</f>
        <v/>
      </c>
      <c r="O484" s="3"/>
      <c r="P484" s="29"/>
      <c r="Q484" s="22"/>
      <c r="R484" s="3"/>
      <c r="S484" s="120"/>
    </row>
    <row r="485" spans="1:19" ht="12.75" x14ac:dyDescent="0.2">
      <c r="L485" s="3"/>
      <c r="M485" s="3"/>
      <c r="O485" s="3"/>
    </row>
    <row r="486" spans="1:19" ht="12.75" x14ac:dyDescent="0.2">
      <c r="L486" s="3"/>
      <c r="M486" s="3"/>
      <c r="O486" s="3"/>
    </row>
    <row r="487" spans="1:19" ht="26.25" x14ac:dyDescent="0.4">
      <c r="A487" s="231"/>
      <c r="B487" s="298" t="s">
        <v>99</v>
      </c>
      <c r="C487" s="299"/>
      <c r="D487" s="299"/>
      <c r="E487" s="299"/>
      <c r="F487" s="299"/>
      <c r="G487" s="299"/>
      <c r="H487" s="299"/>
      <c r="I487" s="299"/>
      <c r="J487" s="299"/>
      <c r="K487" s="256" t="s">
        <v>144</v>
      </c>
      <c r="L487" s="57"/>
      <c r="M487" s="57"/>
      <c r="N487" s="29"/>
      <c r="O487" s="3"/>
      <c r="P487" s="29"/>
      <c r="Q487" s="29"/>
      <c r="R487" s="29"/>
      <c r="S487" s="120"/>
    </row>
    <row r="488" spans="1:19" ht="20.25" x14ac:dyDescent="0.2">
      <c r="A488" s="319" t="s">
        <v>10</v>
      </c>
      <c r="B488" s="301" t="s">
        <v>100</v>
      </c>
      <c r="C488" s="302"/>
      <c r="D488" s="302"/>
      <c r="E488" s="302"/>
      <c r="F488" s="302"/>
      <c r="G488" s="302"/>
      <c r="H488" s="302"/>
      <c r="I488" s="302"/>
      <c r="J488" s="303"/>
      <c r="K488" s="304" t="s">
        <v>11</v>
      </c>
      <c r="L488" s="296" t="s">
        <v>3</v>
      </c>
      <c r="M488" s="296" t="s">
        <v>4</v>
      </c>
      <c r="N488" s="306" t="s">
        <v>5</v>
      </c>
      <c r="O488" s="296" t="s">
        <v>6</v>
      </c>
      <c r="P488" s="294" t="s">
        <v>7</v>
      </c>
      <c r="Q488" s="294" t="s">
        <v>8</v>
      </c>
      <c r="R488" s="296" t="s">
        <v>101</v>
      </c>
      <c r="S488" s="120"/>
    </row>
    <row r="489" spans="1:19" ht="15.75" x14ac:dyDescent="0.25">
      <c r="A489" s="320"/>
      <c r="B489" s="58" t="s">
        <v>102</v>
      </c>
      <c r="C489" s="58" t="s">
        <v>103</v>
      </c>
      <c r="D489" s="58" t="s">
        <v>104</v>
      </c>
      <c r="E489" s="58" t="s">
        <v>105</v>
      </c>
      <c r="F489" s="58" t="s">
        <v>106</v>
      </c>
      <c r="G489" s="58" t="s">
        <v>107</v>
      </c>
      <c r="H489" s="58" t="s">
        <v>108</v>
      </c>
      <c r="I489" s="58" t="s">
        <v>109</v>
      </c>
      <c r="J489" s="58" t="s">
        <v>110</v>
      </c>
      <c r="K489" s="305"/>
      <c r="L489" s="295"/>
      <c r="M489" s="295"/>
      <c r="N489" s="295"/>
      <c r="O489" s="295"/>
      <c r="P489" s="295"/>
      <c r="Q489" s="295"/>
      <c r="R489" s="295"/>
      <c r="S489" s="120"/>
    </row>
    <row r="490" spans="1:19" ht="15.75" customHeight="1" x14ac:dyDescent="0.25">
      <c r="A490" s="58">
        <v>2401</v>
      </c>
      <c r="B490" s="154">
        <v>27</v>
      </c>
      <c r="C490" s="154"/>
      <c r="D490" s="154"/>
      <c r="E490" s="154"/>
      <c r="F490" s="154"/>
      <c r="G490" s="154"/>
      <c r="H490" s="154"/>
      <c r="I490" s="154"/>
      <c r="J490" s="154"/>
      <c r="K490" s="144"/>
      <c r="L490" s="234"/>
      <c r="M490" s="235"/>
      <c r="N490" s="236"/>
      <c r="O490" s="243"/>
      <c r="P490" s="63">
        <f>B490</f>
        <v>27</v>
      </c>
      <c r="Q490" s="244"/>
      <c r="R490" s="243"/>
      <c r="S490" s="120"/>
    </row>
    <row r="491" spans="1:19" ht="15.75" customHeight="1" x14ac:dyDescent="0.25">
      <c r="A491" s="58">
        <v>2402</v>
      </c>
      <c r="B491" s="154"/>
      <c r="C491" s="154">
        <v>19</v>
      </c>
      <c r="D491" s="154"/>
      <c r="E491" s="154"/>
      <c r="F491" s="154"/>
      <c r="G491" s="154"/>
      <c r="H491" s="154"/>
      <c r="I491" s="154"/>
      <c r="J491" s="154"/>
      <c r="K491" s="144"/>
      <c r="L491" s="237"/>
      <c r="M491" s="129"/>
      <c r="N491" s="238"/>
      <c r="O491" s="67">
        <f>IF(C491=0,"",C491/B490)</f>
        <v>0.70370370370370372</v>
      </c>
      <c r="P491" s="68">
        <v>20</v>
      </c>
      <c r="Q491" s="245">
        <f t="shared" ref="Q491:Q498" si="42">IF(P491=0,"",P491/P490)</f>
        <v>0.7407407407407407</v>
      </c>
      <c r="R491" s="245">
        <f t="shared" ref="R491:R498" si="43">IF(P491=0,"",100%-Q491)</f>
        <v>0.2592592592592593</v>
      </c>
      <c r="S491" s="120"/>
    </row>
    <row r="492" spans="1:19" ht="15.75" customHeight="1" x14ac:dyDescent="0.25">
      <c r="A492" s="58">
        <v>2501</v>
      </c>
      <c r="B492" s="154"/>
      <c r="C492" s="154"/>
      <c r="D492" s="154">
        <v>16</v>
      </c>
      <c r="E492" s="154"/>
      <c r="F492" s="154"/>
      <c r="G492" s="154"/>
      <c r="H492" s="154"/>
      <c r="I492" s="154"/>
      <c r="J492" s="154"/>
      <c r="K492" s="144"/>
      <c r="L492" s="237"/>
      <c r="M492" s="129"/>
      <c r="N492" s="238"/>
      <c r="O492" s="67">
        <f>IF(D492=0,"",D492/C491)</f>
        <v>0.84210526315789469</v>
      </c>
      <c r="P492" s="68">
        <v>20</v>
      </c>
      <c r="Q492" s="291">
        <f t="shared" si="42"/>
        <v>1</v>
      </c>
      <c r="R492" s="291">
        <f t="shared" si="43"/>
        <v>0</v>
      </c>
      <c r="S492" s="8">
        <f>P492/P490</f>
        <v>0.7407407407407407</v>
      </c>
    </row>
    <row r="493" spans="1:19" ht="15.75" customHeight="1" x14ac:dyDescent="0.25">
      <c r="A493" s="58">
        <v>2502</v>
      </c>
      <c r="B493" s="154"/>
      <c r="C493" s="154"/>
      <c r="D493" s="154"/>
      <c r="E493" s="154">
        <v>12</v>
      </c>
      <c r="F493" s="154"/>
      <c r="G493" s="154"/>
      <c r="H493" s="154"/>
      <c r="I493" s="154"/>
      <c r="J493" s="154"/>
      <c r="K493" s="144"/>
      <c r="L493" s="237"/>
      <c r="M493" s="129"/>
      <c r="N493" s="238"/>
      <c r="O493" s="67">
        <f>IF(E493=0,"",E493/D492)</f>
        <v>0.75</v>
      </c>
      <c r="P493" s="68">
        <v>18</v>
      </c>
      <c r="Q493" s="245">
        <f t="shared" si="42"/>
        <v>0.9</v>
      </c>
      <c r="R493" s="245">
        <f t="shared" si="43"/>
        <v>9.9999999999999978E-2</v>
      </c>
      <c r="S493" s="120"/>
    </row>
    <row r="494" spans="1:19" ht="15.75" customHeight="1" x14ac:dyDescent="0.25">
      <c r="A494" s="58">
        <v>2601</v>
      </c>
      <c r="B494" s="154"/>
      <c r="C494" s="154"/>
      <c r="D494" s="154"/>
      <c r="E494" s="154"/>
      <c r="F494" s="154"/>
      <c r="G494" s="154"/>
      <c r="H494" s="154"/>
      <c r="I494" s="154"/>
      <c r="J494" s="154"/>
      <c r="K494" s="144"/>
      <c r="L494" s="237"/>
      <c r="M494" s="129"/>
      <c r="N494" s="238"/>
      <c r="O494" s="67" t="str">
        <f>IF(F494=0,"",F494/E493)</f>
        <v/>
      </c>
      <c r="P494" s="68"/>
      <c r="Q494" s="245" t="str">
        <f t="shared" si="42"/>
        <v/>
      </c>
      <c r="R494" s="245" t="str">
        <f t="shared" si="43"/>
        <v/>
      </c>
      <c r="S494" s="120"/>
    </row>
    <row r="495" spans="1:19" ht="15.75" customHeight="1" x14ac:dyDescent="0.25">
      <c r="A495" s="58">
        <v>2602</v>
      </c>
      <c r="B495" s="154"/>
      <c r="C495" s="154"/>
      <c r="D495" s="154"/>
      <c r="E495" s="154"/>
      <c r="F495" s="154"/>
      <c r="G495" s="154"/>
      <c r="H495" s="154"/>
      <c r="I495" s="154"/>
      <c r="J495" s="154"/>
      <c r="K495" s="144"/>
      <c r="L495" s="237"/>
      <c r="M495" s="129"/>
      <c r="N495" s="238"/>
      <c r="O495" s="67" t="str">
        <f>IF(G495=0,"",G495/F494)</f>
        <v/>
      </c>
      <c r="P495" s="68"/>
      <c r="Q495" s="245" t="str">
        <f t="shared" si="42"/>
        <v/>
      </c>
      <c r="R495" s="245" t="str">
        <f t="shared" si="43"/>
        <v/>
      </c>
      <c r="S495" s="120"/>
    </row>
    <row r="496" spans="1:19" ht="15.75" customHeight="1" x14ac:dyDescent="0.25">
      <c r="A496" s="58">
        <v>2701</v>
      </c>
      <c r="B496" s="154"/>
      <c r="C496" s="154"/>
      <c r="D496" s="154"/>
      <c r="E496" s="154"/>
      <c r="F496" s="154"/>
      <c r="G496" s="154"/>
      <c r="H496" s="154"/>
      <c r="I496" s="154"/>
      <c r="J496" s="154"/>
      <c r="K496" s="144"/>
      <c r="L496" s="237"/>
      <c r="M496" s="129"/>
      <c r="N496" s="238"/>
      <c r="O496" s="67" t="str">
        <f>IF(H496=0,"",H496/G495)</f>
        <v/>
      </c>
      <c r="P496" s="68"/>
      <c r="Q496" s="245" t="str">
        <f t="shared" si="42"/>
        <v/>
      </c>
      <c r="R496" s="245" t="str">
        <f t="shared" si="43"/>
        <v/>
      </c>
      <c r="S496" s="120"/>
    </row>
    <row r="497" spans="1:19" ht="15.75" customHeight="1" x14ac:dyDescent="0.25">
      <c r="A497" s="58">
        <v>2702</v>
      </c>
      <c r="B497" s="154"/>
      <c r="C497" s="154"/>
      <c r="D497" s="154"/>
      <c r="E497" s="154"/>
      <c r="F497" s="154"/>
      <c r="G497" s="154"/>
      <c r="H497" s="154"/>
      <c r="I497" s="154"/>
      <c r="J497" s="154"/>
      <c r="K497" s="144"/>
      <c r="L497" s="237"/>
      <c r="M497" s="129"/>
      <c r="N497" s="238"/>
      <c r="O497" s="67" t="str">
        <f>IF(I497=0,"",I497/H496)</f>
        <v/>
      </c>
      <c r="P497" s="68"/>
      <c r="Q497" s="245" t="str">
        <f t="shared" si="42"/>
        <v/>
      </c>
      <c r="R497" s="245" t="str">
        <f t="shared" si="43"/>
        <v/>
      </c>
      <c r="S497" s="120"/>
    </row>
    <row r="498" spans="1:19" ht="15.75" customHeight="1" x14ac:dyDescent="0.25">
      <c r="A498" s="58">
        <v>2801</v>
      </c>
      <c r="B498" s="154"/>
      <c r="C498" s="154"/>
      <c r="D498" s="154"/>
      <c r="E498" s="154"/>
      <c r="F498" s="154"/>
      <c r="G498" s="154"/>
      <c r="H498" s="154"/>
      <c r="I498" s="154"/>
      <c r="J498" s="154"/>
      <c r="K498" s="144"/>
      <c r="L498" s="237"/>
      <c r="M498" s="129"/>
      <c r="N498" s="238"/>
      <c r="O498" s="71" t="str">
        <f>IF(J498=0,"",J498/I497)</f>
        <v/>
      </c>
      <c r="P498" s="68"/>
      <c r="Q498" s="71" t="str">
        <f t="shared" si="42"/>
        <v/>
      </c>
      <c r="R498" s="71" t="str">
        <f t="shared" si="43"/>
        <v/>
      </c>
      <c r="S498" s="120"/>
    </row>
    <row r="499" spans="1:19" ht="15.75" customHeight="1" x14ac:dyDescent="0.25">
      <c r="A499" s="58">
        <v>2802</v>
      </c>
      <c r="B499" s="154"/>
      <c r="C499" s="154"/>
      <c r="D499" s="154"/>
      <c r="E499" s="154"/>
      <c r="F499" s="154"/>
      <c r="G499" s="154"/>
      <c r="H499" s="154"/>
      <c r="I499" s="154"/>
      <c r="J499" s="154"/>
      <c r="K499" s="144"/>
      <c r="L499" s="237"/>
      <c r="M499" s="129"/>
      <c r="N499" s="239"/>
      <c r="O499" s="105"/>
      <c r="P499" s="68"/>
      <c r="Q499" s="105"/>
      <c r="R499" s="253"/>
      <c r="S499" s="120"/>
    </row>
    <row r="500" spans="1:19" ht="15.75" customHeight="1" x14ac:dyDescent="0.25">
      <c r="A500" s="58">
        <v>2901</v>
      </c>
      <c r="B500" s="154"/>
      <c r="C500" s="154"/>
      <c r="D500" s="154"/>
      <c r="E500" s="154"/>
      <c r="F500" s="154"/>
      <c r="G500" s="154"/>
      <c r="H500" s="154"/>
      <c r="I500" s="154"/>
      <c r="J500" s="154"/>
      <c r="K500" s="144"/>
      <c r="L500" s="237"/>
      <c r="M500" s="129"/>
      <c r="N500" s="239"/>
      <c r="O500" s="247"/>
      <c r="P500" s="109"/>
      <c r="Q500" s="248"/>
      <c r="R500" s="247"/>
      <c r="S500" s="120"/>
    </row>
    <row r="501" spans="1:19" ht="15.75" customHeight="1" x14ac:dyDescent="0.25">
      <c r="A501" s="58">
        <v>2902</v>
      </c>
      <c r="B501" s="154"/>
      <c r="C501" s="154"/>
      <c r="D501" s="154"/>
      <c r="E501" s="154"/>
      <c r="F501" s="154"/>
      <c r="G501" s="154"/>
      <c r="H501" s="154"/>
      <c r="I501" s="154"/>
      <c r="J501" s="154"/>
      <c r="K501" s="144"/>
      <c r="L501" s="237"/>
      <c r="M501" s="129"/>
      <c r="N501" s="239"/>
      <c r="O501" s="247"/>
      <c r="P501" s="109"/>
      <c r="Q501" s="248"/>
      <c r="R501" s="247"/>
      <c r="S501" s="120"/>
    </row>
    <row r="502" spans="1:19" ht="15.75" customHeight="1" x14ac:dyDescent="0.25">
      <c r="A502" s="58">
        <v>3001</v>
      </c>
      <c r="B502" s="154"/>
      <c r="C502" s="154"/>
      <c r="D502" s="154"/>
      <c r="E502" s="154"/>
      <c r="F502" s="154"/>
      <c r="G502" s="154"/>
      <c r="H502" s="154"/>
      <c r="I502" s="154"/>
      <c r="J502" s="154"/>
      <c r="K502" s="144"/>
      <c r="L502" s="237"/>
      <c r="M502" s="129"/>
      <c r="N502" s="239"/>
      <c r="O502" s="129"/>
      <c r="P502" s="239"/>
      <c r="Q502" s="124"/>
      <c r="R502" s="247"/>
      <c r="S502" s="120"/>
    </row>
    <row r="503" spans="1:19" ht="15.75" customHeight="1" x14ac:dyDescent="0.25">
      <c r="A503" s="58">
        <v>3002</v>
      </c>
      <c r="B503" s="154"/>
      <c r="C503" s="154"/>
      <c r="D503" s="154"/>
      <c r="E503" s="154"/>
      <c r="F503" s="154"/>
      <c r="G503" s="154"/>
      <c r="H503" s="154"/>
      <c r="I503" s="154"/>
      <c r="J503" s="154"/>
      <c r="K503" s="144"/>
      <c r="L503" s="237"/>
      <c r="M503" s="129"/>
      <c r="N503" s="239"/>
      <c r="O503" s="197" t="s">
        <v>83</v>
      </c>
      <c r="P503" s="82"/>
      <c r="Q503" s="83" t="str">
        <f>IF(SUM(K496:K499)=0,"",SUM(K496:K499))</f>
        <v/>
      </c>
      <c r="R503" s="199" t="s">
        <v>11</v>
      </c>
      <c r="S503" s="120"/>
    </row>
    <row r="504" spans="1:19" ht="15.75" customHeight="1" x14ac:dyDescent="0.25">
      <c r="A504" s="58">
        <v>3101</v>
      </c>
      <c r="B504" s="154"/>
      <c r="C504" s="154"/>
      <c r="D504" s="154"/>
      <c r="E504" s="154"/>
      <c r="F504" s="154"/>
      <c r="G504" s="154"/>
      <c r="H504" s="154"/>
      <c r="I504" s="154"/>
      <c r="J504" s="154"/>
      <c r="K504" s="144"/>
      <c r="L504" s="237"/>
      <c r="M504" s="129"/>
      <c r="N504" s="239"/>
      <c r="O504" s="198" t="s">
        <v>85</v>
      </c>
      <c r="P504" s="86" t="str">
        <f>IF(P503/B490=0,"",P503/B490)</f>
        <v/>
      </c>
      <c r="Q504" s="87" t="e">
        <f>IF(P503/Q503=0,"",P503/Q503)</f>
        <v>#VALUE!</v>
      </c>
      <c r="R504" s="200" t="s">
        <v>86</v>
      </c>
      <c r="S504" s="120"/>
    </row>
    <row r="505" spans="1:19" ht="15.75" customHeight="1" x14ac:dyDescent="0.25">
      <c r="A505" s="58">
        <v>3102</v>
      </c>
      <c r="B505" s="154"/>
      <c r="C505" s="154"/>
      <c r="D505" s="154"/>
      <c r="E505" s="154"/>
      <c r="F505" s="154"/>
      <c r="G505" s="154"/>
      <c r="H505" s="154"/>
      <c r="I505" s="154"/>
      <c r="J505" s="154"/>
      <c r="K505" s="144"/>
      <c r="L505" s="240"/>
      <c r="M505" s="241"/>
      <c r="N505" s="242"/>
      <c r="O505" s="90"/>
      <c r="P505" s="91"/>
      <c r="Q505" s="91"/>
      <c r="R505" s="113"/>
      <c r="S505" s="120"/>
    </row>
    <row r="506" spans="1:19" ht="18" customHeight="1" x14ac:dyDescent="0.25">
      <c r="A506" s="28"/>
      <c r="B506" s="297" t="s">
        <v>111</v>
      </c>
      <c r="C506" s="297"/>
      <c r="D506" s="297"/>
      <c r="E506" s="297"/>
      <c r="F506" s="297"/>
      <c r="G506" s="297"/>
      <c r="H506" s="297"/>
      <c r="I506" s="297"/>
      <c r="J506" s="297"/>
      <c r="K506" s="93">
        <f>SUM(K490:K502)</f>
        <v>0</v>
      </c>
      <c r="L506" s="94" t="str">
        <f>IF(K498=0,"",K498/B490)</f>
        <v/>
      </c>
      <c r="M506" s="94" t="str">
        <f>IF(K506=0,"",K506/B490)</f>
        <v/>
      </c>
      <c r="N506" s="94" t="str">
        <f>IF(K498=0,"",M506-L506)</f>
        <v/>
      </c>
      <c r="O506" s="3"/>
      <c r="P506" s="29"/>
      <c r="Q506" s="22"/>
      <c r="R506" s="3"/>
      <c r="S506" s="120"/>
    </row>
    <row r="507" spans="1:19" ht="12.75" customHeight="1" x14ac:dyDescent="0.2">
      <c r="L507" s="3"/>
      <c r="M507" s="3"/>
      <c r="O507" s="3"/>
    </row>
    <row r="508" spans="1:19" ht="12.75" customHeight="1" x14ac:dyDescent="0.2">
      <c r="L508" s="3"/>
      <c r="M508" s="3"/>
      <c r="O508" s="3"/>
    </row>
    <row r="509" spans="1:19" ht="26.25" x14ac:dyDescent="0.4">
      <c r="A509" s="231"/>
      <c r="B509" s="298" t="s">
        <v>99</v>
      </c>
      <c r="C509" s="299"/>
      <c r="D509" s="299"/>
      <c r="E509" s="299"/>
      <c r="F509" s="299"/>
      <c r="G509" s="299"/>
      <c r="H509" s="299"/>
      <c r="I509" s="299"/>
      <c r="J509" s="299"/>
      <c r="K509" s="256" t="s">
        <v>145</v>
      </c>
      <c r="L509" s="57"/>
      <c r="M509" s="57"/>
      <c r="N509" s="29"/>
      <c r="O509" s="3"/>
      <c r="P509" s="29"/>
      <c r="Q509" s="29"/>
      <c r="R509" s="29"/>
      <c r="S509" s="120"/>
    </row>
    <row r="510" spans="1:19" ht="20.25" x14ac:dyDescent="0.2">
      <c r="A510" s="319" t="s">
        <v>10</v>
      </c>
      <c r="B510" s="301" t="s">
        <v>100</v>
      </c>
      <c r="C510" s="302"/>
      <c r="D510" s="302"/>
      <c r="E510" s="302"/>
      <c r="F510" s="302"/>
      <c r="G510" s="302"/>
      <c r="H510" s="302"/>
      <c r="I510" s="302"/>
      <c r="J510" s="303"/>
      <c r="K510" s="304" t="s">
        <v>11</v>
      </c>
      <c r="L510" s="296" t="s">
        <v>3</v>
      </c>
      <c r="M510" s="296" t="s">
        <v>4</v>
      </c>
      <c r="N510" s="306" t="s">
        <v>5</v>
      </c>
      <c r="O510" s="296" t="s">
        <v>6</v>
      </c>
      <c r="P510" s="294" t="s">
        <v>7</v>
      </c>
      <c r="Q510" s="294" t="s">
        <v>8</v>
      </c>
      <c r="R510" s="296" t="s">
        <v>101</v>
      </c>
      <c r="S510" s="120"/>
    </row>
    <row r="511" spans="1:19" ht="15.75" x14ac:dyDescent="0.25">
      <c r="A511" s="320"/>
      <c r="B511" s="58" t="s">
        <v>102</v>
      </c>
      <c r="C511" s="58" t="s">
        <v>103</v>
      </c>
      <c r="D511" s="58" t="s">
        <v>104</v>
      </c>
      <c r="E511" s="58" t="s">
        <v>105</v>
      </c>
      <c r="F511" s="58" t="s">
        <v>106</v>
      </c>
      <c r="G511" s="58" t="s">
        <v>107</v>
      </c>
      <c r="H511" s="58" t="s">
        <v>108</v>
      </c>
      <c r="I511" s="58" t="s">
        <v>109</v>
      </c>
      <c r="J511" s="58" t="s">
        <v>110</v>
      </c>
      <c r="K511" s="305"/>
      <c r="L511" s="295"/>
      <c r="M511" s="295"/>
      <c r="N511" s="295"/>
      <c r="O511" s="295"/>
      <c r="P511" s="295"/>
      <c r="Q511" s="295"/>
      <c r="R511" s="295"/>
      <c r="S511" s="120"/>
    </row>
    <row r="512" spans="1:19" ht="15.75" customHeight="1" x14ac:dyDescent="0.25">
      <c r="A512" s="58">
        <v>2402</v>
      </c>
      <c r="B512" s="154">
        <v>26</v>
      </c>
      <c r="C512" s="154"/>
      <c r="D512" s="154"/>
      <c r="E512" s="154"/>
      <c r="F512" s="154"/>
      <c r="G512" s="154"/>
      <c r="H512" s="154"/>
      <c r="I512" s="154"/>
      <c r="J512" s="154"/>
      <c r="K512" s="144"/>
      <c r="L512" s="234"/>
      <c r="M512" s="235"/>
      <c r="N512" s="236"/>
      <c r="O512" s="243"/>
      <c r="P512" s="63">
        <f>B512</f>
        <v>26</v>
      </c>
      <c r="Q512" s="244"/>
      <c r="R512" s="243"/>
      <c r="S512" s="120"/>
    </row>
    <row r="513" spans="1:19" ht="15.75" customHeight="1" x14ac:dyDescent="0.25">
      <c r="A513" s="58">
        <v>2501</v>
      </c>
      <c r="B513" s="154"/>
      <c r="C513" s="154">
        <v>25</v>
      </c>
      <c r="D513" s="154"/>
      <c r="E513" s="154"/>
      <c r="F513" s="154"/>
      <c r="G513" s="154"/>
      <c r="H513" s="154"/>
      <c r="I513" s="154"/>
      <c r="J513" s="154"/>
      <c r="K513" s="144"/>
      <c r="L513" s="237"/>
      <c r="M513" s="129"/>
      <c r="N513" s="238"/>
      <c r="O513" s="67">
        <f>IF(C513=0,"",C513/B512)</f>
        <v>0.96153846153846156</v>
      </c>
      <c r="P513" s="68">
        <v>25</v>
      </c>
      <c r="Q513" s="245">
        <f t="shared" ref="Q513:Q520" si="44">IF(P513=0,"",P513/P512)</f>
        <v>0.96153846153846156</v>
      </c>
      <c r="R513" s="245">
        <f t="shared" ref="R513:R520" si="45">IF(P513=0,"",100%-Q513)</f>
        <v>3.8461538461538436E-2</v>
      </c>
      <c r="S513" s="120"/>
    </row>
    <row r="514" spans="1:19" ht="15.75" customHeight="1" x14ac:dyDescent="0.25">
      <c r="A514" s="58">
        <v>2502</v>
      </c>
      <c r="B514" s="154"/>
      <c r="C514" s="154"/>
      <c r="D514" s="154">
        <v>19</v>
      </c>
      <c r="E514" s="154"/>
      <c r="F514" s="154"/>
      <c r="G514" s="154"/>
      <c r="H514" s="154"/>
      <c r="I514" s="154"/>
      <c r="J514" s="154"/>
      <c r="K514" s="144"/>
      <c r="L514" s="237"/>
      <c r="M514" s="129"/>
      <c r="N514" s="238"/>
      <c r="O514" s="67">
        <f>IF(D514=0,"",D514/C513)</f>
        <v>0.76</v>
      </c>
      <c r="P514" s="68">
        <v>22</v>
      </c>
      <c r="Q514" s="245">
        <f t="shared" si="44"/>
        <v>0.88</v>
      </c>
      <c r="R514" s="245">
        <f t="shared" si="45"/>
        <v>0.12</v>
      </c>
      <c r="S514" s="8">
        <f>P514/P512</f>
        <v>0.84615384615384615</v>
      </c>
    </row>
    <row r="515" spans="1:19" ht="15.75" customHeight="1" x14ac:dyDescent="0.25">
      <c r="A515" s="58">
        <v>2601</v>
      </c>
      <c r="B515" s="154"/>
      <c r="C515" s="154"/>
      <c r="D515" s="154"/>
      <c r="E515" s="154"/>
      <c r="F515" s="154"/>
      <c r="G515" s="154"/>
      <c r="H515" s="154"/>
      <c r="I515" s="154"/>
      <c r="J515" s="154"/>
      <c r="K515" s="144"/>
      <c r="L515" s="237"/>
      <c r="M515" s="129"/>
      <c r="N515" s="238"/>
      <c r="O515" s="67" t="str">
        <f>IF(E515=0,"",E515/D514)</f>
        <v/>
      </c>
      <c r="P515" s="68"/>
      <c r="Q515" s="245" t="str">
        <f t="shared" si="44"/>
        <v/>
      </c>
      <c r="R515" s="245" t="str">
        <f t="shared" si="45"/>
        <v/>
      </c>
      <c r="S515" s="120"/>
    </row>
    <row r="516" spans="1:19" ht="15.75" customHeight="1" x14ac:dyDescent="0.25">
      <c r="A516" s="58">
        <v>2602</v>
      </c>
      <c r="B516" s="154"/>
      <c r="C516" s="154"/>
      <c r="D516" s="154"/>
      <c r="E516" s="154"/>
      <c r="F516" s="154"/>
      <c r="G516" s="154"/>
      <c r="H516" s="154"/>
      <c r="I516" s="154"/>
      <c r="J516" s="154"/>
      <c r="K516" s="144"/>
      <c r="L516" s="237"/>
      <c r="M516" s="129"/>
      <c r="N516" s="238"/>
      <c r="O516" s="67" t="str">
        <f>IF(F516=0,"",F516/E515)</f>
        <v/>
      </c>
      <c r="P516" s="68"/>
      <c r="Q516" s="245" t="str">
        <f t="shared" si="44"/>
        <v/>
      </c>
      <c r="R516" s="245" t="str">
        <f t="shared" si="45"/>
        <v/>
      </c>
      <c r="S516" s="120"/>
    </row>
    <row r="517" spans="1:19" ht="15.75" customHeight="1" x14ac:dyDescent="0.25">
      <c r="A517" s="58">
        <v>2701</v>
      </c>
      <c r="B517" s="154"/>
      <c r="C517" s="154"/>
      <c r="D517" s="154"/>
      <c r="E517" s="154"/>
      <c r="F517" s="154"/>
      <c r="G517" s="154"/>
      <c r="H517" s="154"/>
      <c r="I517" s="154"/>
      <c r="J517" s="154"/>
      <c r="K517" s="144"/>
      <c r="L517" s="237"/>
      <c r="M517" s="129"/>
      <c r="N517" s="238"/>
      <c r="O517" s="67" t="str">
        <f>IF(G517=0,"",G517/F516)</f>
        <v/>
      </c>
      <c r="P517" s="68"/>
      <c r="Q517" s="245" t="str">
        <f t="shared" si="44"/>
        <v/>
      </c>
      <c r="R517" s="245" t="str">
        <f t="shared" si="45"/>
        <v/>
      </c>
      <c r="S517" s="120"/>
    </row>
    <row r="518" spans="1:19" ht="15.75" customHeight="1" x14ac:dyDescent="0.25">
      <c r="A518" s="58">
        <v>2702</v>
      </c>
      <c r="B518" s="154"/>
      <c r="C518" s="154"/>
      <c r="D518" s="154"/>
      <c r="E518" s="154"/>
      <c r="F518" s="154"/>
      <c r="G518" s="154"/>
      <c r="H518" s="154"/>
      <c r="I518" s="154"/>
      <c r="J518" s="154"/>
      <c r="K518" s="144"/>
      <c r="L518" s="237"/>
      <c r="M518" s="129"/>
      <c r="N518" s="238"/>
      <c r="O518" s="67" t="str">
        <f>IF(H518=0,"",H518/G517)</f>
        <v/>
      </c>
      <c r="P518" s="68"/>
      <c r="Q518" s="245" t="str">
        <f t="shared" si="44"/>
        <v/>
      </c>
      <c r="R518" s="245" t="str">
        <f t="shared" si="45"/>
        <v/>
      </c>
      <c r="S518" s="120"/>
    </row>
    <row r="519" spans="1:19" ht="15.75" customHeight="1" x14ac:dyDescent="0.25">
      <c r="A519" s="58">
        <v>2801</v>
      </c>
      <c r="B519" s="154"/>
      <c r="C519" s="154"/>
      <c r="D519" s="154"/>
      <c r="E519" s="154"/>
      <c r="F519" s="154"/>
      <c r="G519" s="154"/>
      <c r="H519" s="154"/>
      <c r="I519" s="154"/>
      <c r="J519" s="154"/>
      <c r="K519" s="144"/>
      <c r="L519" s="237"/>
      <c r="M519" s="129"/>
      <c r="N519" s="238"/>
      <c r="O519" s="67" t="str">
        <f>IF(I519=0,"",I519/H518)</f>
        <v/>
      </c>
      <c r="P519" s="68"/>
      <c r="Q519" s="245" t="str">
        <f t="shared" si="44"/>
        <v/>
      </c>
      <c r="R519" s="245" t="str">
        <f t="shared" si="45"/>
        <v/>
      </c>
      <c r="S519" s="120"/>
    </row>
    <row r="520" spans="1:19" ht="15.75" customHeight="1" x14ac:dyDescent="0.25">
      <c r="A520" s="58">
        <v>2802</v>
      </c>
      <c r="B520" s="154"/>
      <c r="C520" s="154"/>
      <c r="D520" s="154"/>
      <c r="E520" s="154"/>
      <c r="F520" s="154"/>
      <c r="G520" s="154"/>
      <c r="H520" s="154"/>
      <c r="I520" s="154"/>
      <c r="J520" s="154"/>
      <c r="K520" s="144"/>
      <c r="L520" s="237"/>
      <c r="M520" s="129"/>
      <c r="N520" s="238"/>
      <c r="O520" s="71" t="str">
        <f>IF(J520=0,"",J520/I519)</f>
        <v/>
      </c>
      <c r="P520" s="68"/>
      <c r="Q520" s="71" t="str">
        <f t="shared" si="44"/>
        <v/>
      </c>
      <c r="R520" s="71" t="str">
        <f t="shared" si="45"/>
        <v/>
      </c>
      <c r="S520" s="120"/>
    </row>
    <row r="521" spans="1:19" ht="15.75" customHeight="1" x14ac:dyDescent="0.25">
      <c r="A521" s="58">
        <v>2901</v>
      </c>
      <c r="B521" s="154"/>
      <c r="C521" s="154"/>
      <c r="D521" s="154"/>
      <c r="E521" s="154"/>
      <c r="F521" s="154"/>
      <c r="G521" s="154"/>
      <c r="H521" s="154"/>
      <c r="I521" s="154"/>
      <c r="J521" s="154"/>
      <c r="K521" s="144"/>
      <c r="L521" s="237"/>
      <c r="M521" s="129"/>
      <c r="N521" s="239"/>
      <c r="O521" s="105"/>
      <c r="P521" s="68"/>
      <c r="Q521" s="105"/>
      <c r="R521" s="253"/>
      <c r="S521" s="120"/>
    </row>
    <row r="522" spans="1:19" ht="15.75" customHeight="1" x14ac:dyDescent="0.25">
      <c r="A522" s="58">
        <v>2902</v>
      </c>
      <c r="B522" s="154"/>
      <c r="C522" s="154"/>
      <c r="D522" s="154"/>
      <c r="E522" s="154"/>
      <c r="F522" s="154"/>
      <c r="G522" s="154"/>
      <c r="H522" s="154"/>
      <c r="I522" s="154"/>
      <c r="J522" s="154"/>
      <c r="K522" s="144"/>
      <c r="L522" s="237"/>
      <c r="M522" s="129"/>
      <c r="N522" s="239"/>
      <c r="O522" s="247"/>
      <c r="P522" s="109"/>
      <c r="Q522" s="248"/>
      <c r="R522" s="247"/>
      <c r="S522" s="120"/>
    </row>
    <row r="523" spans="1:19" ht="15.75" customHeight="1" x14ac:dyDescent="0.25">
      <c r="A523" s="58">
        <v>3001</v>
      </c>
      <c r="B523" s="154"/>
      <c r="C523" s="154"/>
      <c r="D523" s="154"/>
      <c r="E523" s="154"/>
      <c r="F523" s="154"/>
      <c r="G523" s="154"/>
      <c r="H523" s="154"/>
      <c r="I523" s="154"/>
      <c r="J523" s="154"/>
      <c r="K523" s="144"/>
      <c r="L523" s="237"/>
      <c r="M523" s="129"/>
      <c r="N523" s="239"/>
      <c r="O523" s="247"/>
      <c r="P523" s="109"/>
      <c r="Q523" s="248"/>
      <c r="R523" s="247"/>
      <c r="S523" s="120"/>
    </row>
    <row r="524" spans="1:19" ht="15.75" customHeight="1" x14ac:dyDescent="0.25">
      <c r="A524" s="58">
        <v>3002</v>
      </c>
      <c r="B524" s="154"/>
      <c r="C524" s="154"/>
      <c r="D524" s="154"/>
      <c r="E524" s="154"/>
      <c r="F524" s="154"/>
      <c r="G524" s="154"/>
      <c r="H524" s="154"/>
      <c r="I524" s="154"/>
      <c r="J524" s="154"/>
      <c r="K524" s="144"/>
      <c r="L524" s="237"/>
      <c r="M524" s="129"/>
      <c r="N524" s="239"/>
      <c r="O524" s="129"/>
      <c r="P524" s="239"/>
      <c r="Q524" s="124"/>
      <c r="R524" s="247"/>
      <c r="S524" s="120"/>
    </row>
    <row r="525" spans="1:19" ht="15.75" customHeight="1" x14ac:dyDescent="0.25">
      <c r="A525" s="58">
        <v>3101</v>
      </c>
      <c r="B525" s="154"/>
      <c r="C525" s="154"/>
      <c r="D525" s="154"/>
      <c r="E525" s="154"/>
      <c r="F525" s="154"/>
      <c r="G525" s="154"/>
      <c r="H525" s="154"/>
      <c r="I525" s="154"/>
      <c r="J525" s="154"/>
      <c r="K525" s="144"/>
      <c r="L525" s="237"/>
      <c r="M525" s="129"/>
      <c r="N525" s="239"/>
      <c r="O525" s="197" t="s">
        <v>83</v>
      </c>
      <c r="P525" s="82"/>
      <c r="Q525" s="83" t="str">
        <f>IF(SUM(K518:K521)=0,"",SUM(K518:K521))</f>
        <v/>
      </c>
      <c r="R525" s="199" t="s">
        <v>11</v>
      </c>
      <c r="S525" s="120"/>
    </row>
    <row r="526" spans="1:19" ht="15.75" customHeight="1" x14ac:dyDescent="0.25">
      <c r="A526" s="58">
        <v>3102</v>
      </c>
      <c r="B526" s="154"/>
      <c r="C526" s="154"/>
      <c r="D526" s="154"/>
      <c r="E526" s="154"/>
      <c r="F526" s="154"/>
      <c r="G526" s="154"/>
      <c r="H526" s="154"/>
      <c r="I526" s="154"/>
      <c r="J526" s="154"/>
      <c r="K526" s="144"/>
      <c r="L526" s="237"/>
      <c r="M526" s="129"/>
      <c r="N526" s="239"/>
      <c r="O526" s="198" t="s">
        <v>85</v>
      </c>
      <c r="P526" s="86" t="str">
        <f>IF(P525/B512=0,"",P525/B512)</f>
        <v/>
      </c>
      <c r="Q526" s="87" t="e">
        <f>IF(P525/Q525=0,"",P525/Q525)</f>
        <v>#VALUE!</v>
      </c>
      <c r="R526" s="200" t="s">
        <v>86</v>
      </c>
      <c r="S526" s="120"/>
    </row>
    <row r="527" spans="1:19" ht="15.75" customHeight="1" x14ac:dyDescent="0.25">
      <c r="A527" s="58">
        <v>3201</v>
      </c>
      <c r="B527" s="154"/>
      <c r="C527" s="154"/>
      <c r="D527" s="154"/>
      <c r="E527" s="154"/>
      <c r="F527" s="154"/>
      <c r="G527" s="154"/>
      <c r="H527" s="154"/>
      <c r="I527" s="154"/>
      <c r="J527" s="154"/>
      <c r="K527" s="144"/>
      <c r="L527" s="240"/>
      <c r="M527" s="241"/>
      <c r="N527" s="242"/>
      <c r="O527" s="90"/>
      <c r="P527" s="91"/>
      <c r="Q527" s="91"/>
      <c r="R527" s="113"/>
      <c r="S527" s="120"/>
    </row>
    <row r="528" spans="1:19" ht="18" customHeight="1" x14ac:dyDescent="0.25">
      <c r="A528" s="28"/>
      <c r="B528" s="297" t="s">
        <v>111</v>
      </c>
      <c r="C528" s="297"/>
      <c r="D528" s="297"/>
      <c r="E528" s="297"/>
      <c r="F528" s="297"/>
      <c r="G528" s="297"/>
      <c r="H528" s="297"/>
      <c r="I528" s="297"/>
      <c r="J528" s="297"/>
      <c r="K528" s="93">
        <f>SUM(K512:K524)</f>
        <v>0</v>
      </c>
      <c r="L528" s="94" t="str">
        <f>IF(K520=0,"",K520/B512)</f>
        <v/>
      </c>
      <c r="M528" s="94" t="str">
        <f>IF(K528=0,"",K528/B512)</f>
        <v/>
      </c>
      <c r="N528" s="94" t="str">
        <f>IF(K520=0,"",M528-L528)</f>
        <v/>
      </c>
      <c r="O528" s="3"/>
      <c r="P528" s="29"/>
      <c r="Q528" s="22"/>
      <c r="R528" s="3"/>
      <c r="S528" s="120"/>
    </row>
    <row r="529" spans="1:19" ht="12.75" customHeight="1" x14ac:dyDescent="0.2">
      <c r="L529" s="3"/>
      <c r="M529" s="3"/>
      <c r="O529" s="3"/>
    </row>
    <row r="530" spans="1:19" ht="12.75" customHeight="1" x14ac:dyDescent="0.2">
      <c r="L530" s="3"/>
      <c r="M530" s="3"/>
      <c r="O530" s="3"/>
    </row>
    <row r="531" spans="1:19" ht="26.25" x14ac:dyDescent="0.4">
      <c r="A531" s="231"/>
      <c r="B531" s="298" t="s">
        <v>99</v>
      </c>
      <c r="C531" s="299"/>
      <c r="D531" s="299"/>
      <c r="E531" s="299"/>
      <c r="F531" s="299"/>
      <c r="G531" s="299"/>
      <c r="H531" s="299"/>
      <c r="I531" s="299"/>
      <c r="J531" s="299"/>
      <c r="K531" s="256" t="s">
        <v>146</v>
      </c>
      <c r="L531" s="57"/>
      <c r="M531" s="57"/>
      <c r="N531" s="29"/>
      <c r="O531" s="3"/>
      <c r="P531" s="29"/>
      <c r="Q531" s="29"/>
      <c r="R531" s="29"/>
      <c r="S531" s="120"/>
    </row>
    <row r="532" spans="1:19" ht="20.25" x14ac:dyDescent="0.2">
      <c r="A532" s="319" t="s">
        <v>10</v>
      </c>
      <c r="B532" s="301" t="s">
        <v>100</v>
      </c>
      <c r="C532" s="302"/>
      <c r="D532" s="302"/>
      <c r="E532" s="302"/>
      <c r="F532" s="302"/>
      <c r="G532" s="302"/>
      <c r="H532" s="302"/>
      <c r="I532" s="302"/>
      <c r="J532" s="303"/>
      <c r="K532" s="304" t="s">
        <v>11</v>
      </c>
      <c r="L532" s="296" t="s">
        <v>3</v>
      </c>
      <c r="M532" s="296" t="s">
        <v>4</v>
      </c>
      <c r="N532" s="306" t="s">
        <v>5</v>
      </c>
      <c r="O532" s="296" t="s">
        <v>6</v>
      </c>
      <c r="P532" s="294" t="s">
        <v>7</v>
      </c>
      <c r="Q532" s="294" t="s">
        <v>8</v>
      </c>
      <c r="R532" s="296" t="s">
        <v>101</v>
      </c>
      <c r="S532" s="120"/>
    </row>
    <row r="533" spans="1:19" ht="15.75" x14ac:dyDescent="0.25">
      <c r="A533" s="320"/>
      <c r="B533" s="58" t="s">
        <v>102</v>
      </c>
      <c r="C533" s="58" t="s">
        <v>103</v>
      </c>
      <c r="D533" s="58" t="s">
        <v>104</v>
      </c>
      <c r="E533" s="58" t="s">
        <v>105</v>
      </c>
      <c r="F533" s="58" t="s">
        <v>106</v>
      </c>
      <c r="G533" s="58" t="s">
        <v>107</v>
      </c>
      <c r="H533" s="58" t="s">
        <v>108</v>
      </c>
      <c r="I533" s="58" t="s">
        <v>109</v>
      </c>
      <c r="J533" s="58" t="s">
        <v>110</v>
      </c>
      <c r="K533" s="305"/>
      <c r="L533" s="295"/>
      <c r="M533" s="295"/>
      <c r="N533" s="295"/>
      <c r="O533" s="295"/>
      <c r="P533" s="295"/>
      <c r="Q533" s="295"/>
      <c r="R533" s="295"/>
      <c r="S533" s="120"/>
    </row>
    <row r="534" spans="1:19" ht="15.75" customHeight="1" x14ac:dyDescent="0.25">
      <c r="A534" s="58">
        <v>2501</v>
      </c>
      <c r="B534" s="180">
        <v>22</v>
      </c>
      <c r="C534" s="154"/>
      <c r="D534" s="154"/>
      <c r="E534" s="154"/>
      <c r="F534" s="154"/>
      <c r="G534" s="154"/>
      <c r="H534" s="154"/>
      <c r="I534" s="154"/>
      <c r="J534" s="154"/>
      <c r="K534" s="144"/>
      <c r="L534" s="234"/>
      <c r="M534" s="235"/>
      <c r="N534" s="236"/>
      <c r="O534" s="243"/>
      <c r="P534" s="63">
        <f>B534</f>
        <v>22</v>
      </c>
      <c r="Q534" s="244"/>
      <c r="R534" s="243"/>
      <c r="S534" s="120"/>
    </row>
    <row r="535" spans="1:19" ht="15.75" customHeight="1" x14ac:dyDescent="0.25">
      <c r="A535" s="58">
        <v>2502</v>
      </c>
      <c r="B535" s="180"/>
      <c r="C535" s="154">
        <v>14</v>
      </c>
      <c r="D535" s="154"/>
      <c r="E535" s="154"/>
      <c r="F535" s="154"/>
      <c r="G535" s="154"/>
      <c r="H535" s="154"/>
      <c r="I535" s="154"/>
      <c r="J535" s="154"/>
      <c r="K535" s="144"/>
      <c r="L535" s="237"/>
      <c r="M535" s="129"/>
      <c r="N535" s="238"/>
      <c r="O535" s="67">
        <f>IF(C535=0,"",C535/B534)</f>
        <v>0.63636363636363635</v>
      </c>
      <c r="P535" s="68">
        <v>14</v>
      </c>
      <c r="Q535" s="245">
        <f t="shared" ref="Q535:Q542" si="46">IF(P535=0,"",P535/P534)</f>
        <v>0.63636363636363635</v>
      </c>
      <c r="R535" s="245">
        <f t="shared" ref="R535:R542" si="47">IF(P535=0,"",100%-Q535)</f>
        <v>0.36363636363636365</v>
      </c>
      <c r="S535" s="120"/>
    </row>
    <row r="536" spans="1:19" ht="15.75" customHeight="1" x14ac:dyDescent="0.25">
      <c r="A536" s="58">
        <v>2601</v>
      </c>
      <c r="B536" s="154"/>
      <c r="C536" s="154"/>
      <c r="D536" s="154"/>
      <c r="E536" s="154"/>
      <c r="F536" s="154"/>
      <c r="G536" s="154"/>
      <c r="H536" s="154"/>
      <c r="I536" s="154"/>
      <c r="J536" s="154"/>
      <c r="K536" s="144"/>
      <c r="L536" s="237"/>
      <c r="M536" s="129"/>
      <c r="N536" s="238"/>
      <c r="O536" s="67" t="str">
        <f>IF(D536=0,"",D536/C535)</f>
        <v/>
      </c>
      <c r="P536" s="68"/>
      <c r="Q536" s="245" t="str">
        <f t="shared" si="46"/>
        <v/>
      </c>
      <c r="R536" s="245" t="str">
        <f t="shared" si="47"/>
        <v/>
      </c>
      <c r="S536" s="8">
        <f>P536/P534</f>
        <v>0</v>
      </c>
    </row>
    <row r="537" spans="1:19" ht="15.75" customHeight="1" x14ac:dyDescent="0.25">
      <c r="A537" s="58">
        <v>2602</v>
      </c>
      <c r="B537" s="154"/>
      <c r="C537" s="154"/>
      <c r="D537" s="154"/>
      <c r="E537" s="154"/>
      <c r="F537" s="154"/>
      <c r="G537" s="154"/>
      <c r="H537" s="154"/>
      <c r="I537" s="154"/>
      <c r="J537" s="154"/>
      <c r="K537" s="144"/>
      <c r="L537" s="237"/>
      <c r="M537" s="129"/>
      <c r="N537" s="238"/>
      <c r="O537" s="67" t="str">
        <f>IF(E537=0,"",E537/D536)</f>
        <v/>
      </c>
      <c r="P537" s="68"/>
      <c r="Q537" s="245" t="str">
        <f t="shared" si="46"/>
        <v/>
      </c>
      <c r="R537" s="245" t="str">
        <f t="shared" si="47"/>
        <v/>
      </c>
      <c r="S537" s="120"/>
    </row>
    <row r="538" spans="1:19" ht="15.75" customHeight="1" x14ac:dyDescent="0.25">
      <c r="A538" s="58">
        <v>2701</v>
      </c>
      <c r="B538" s="154"/>
      <c r="C538" s="154"/>
      <c r="D538" s="154"/>
      <c r="E538" s="154"/>
      <c r="F538" s="154"/>
      <c r="G538" s="154"/>
      <c r="H538" s="154"/>
      <c r="I538" s="154"/>
      <c r="J538" s="154"/>
      <c r="K538" s="144"/>
      <c r="L538" s="237"/>
      <c r="M538" s="129"/>
      <c r="N538" s="238"/>
      <c r="O538" s="67" t="str">
        <f>IF(F538=0,"",F538/E537)</f>
        <v/>
      </c>
      <c r="P538" s="68"/>
      <c r="Q538" s="245" t="str">
        <f t="shared" si="46"/>
        <v/>
      </c>
      <c r="R538" s="245" t="str">
        <f t="shared" si="47"/>
        <v/>
      </c>
      <c r="S538" s="120"/>
    </row>
    <row r="539" spans="1:19" ht="15.75" customHeight="1" x14ac:dyDescent="0.25">
      <c r="A539" s="58">
        <v>2702</v>
      </c>
      <c r="B539" s="154"/>
      <c r="C539" s="154"/>
      <c r="D539" s="154"/>
      <c r="E539" s="154"/>
      <c r="F539" s="154"/>
      <c r="G539" s="154"/>
      <c r="H539" s="154"/>
      <c r="I539" s="154"/>
      <c r="J539" s="154"/>
      <c r="K539" s="144"/>
      <c r="L539" s="237"/>
      <c r="M539" s="129"/>
      <c r="N539" s="238"/>
      <c r="O539" s="67" t="str">
        <f>IF(G539=0,"",G539/F538)</f>
        <v/>
      </c>
      <c r="P539" s="68"/>
      <c r="Q539" s="245" t="str">
        <f t="shared" si="46"/>
        <v/>
      </c>
      <c r="R539" s="245" t="str">
        <f t="shared" si="47"/>
        <v/>
      </c>
      <c r="S539" s="120"/>
    </row>
    <row r="540" spans="1:19" ht="15.75" customHeight="1" x14ac:dyDescent="0.25">
      <c r="A540" s="58">
        <v>2801</v>
      </c>
      <c r="B540" s="154"/>
      <c r="C540" s="154"/>
      <c r="D540" s="154"/>
      <c r="E540" s="154"/>
      <c r="F540" s="154"/>
      <c r="G540" s="154"/>
      <c r="H540" s="154"/>
      <c r="I540" s="154"/>
      <c r="J540" s="154"/>
      <c r="K540" s="144"/>
      <c r="L540" s="237"/>
      <c r="M540" s="129"/>
      <c r="N540" s="238"/>
      <c r="O540" s="67" t="str">
        <f>IF(H540=0,"",H540/G539)</f>
        <v/>
      </c>
      <c r="P540" s="68"/>
      <c r="Q540" s="245" t="str">
        <f t="shared" si="46"/>
        <v/>
      </c>
      <c r="R540" s="245" t="str">
        <f t="shared" si="47"/>
        <v/>
      </c>
      <c r="S540" s="120"/>
    </row>
    <row r="541" spans="1:19" ht="15.75" customHeight="1" x14ac:dyDescent="0.25">
      <c r="A541" s="58">
        <v>2802</v>
      </c>
      <c r="B541" s="154"/>
      <c r="C541" s="154"/>
      <c r="D541" s="154"/>
      <c r="E541" s="154"/>
      <c r="F541" s="154"/>
      <c r="G541" s="154"/>
      <c r="H541" s="154"/>
      <c r="I541" s="154"/>
      <c r="J541" s="154"/>
      <c r="K541" s="144"/>
      <c r="L541" s="237"/>
      <c r="M541" s="129"/>
      <c r="N541" s="238"/>
      <c r="O541" s="67" t="str">
        <f>IF(I541=0,"",I541/H540)</f>
        <v/>
      </c>
      <c r="P541" s="68"/>
      <c r="Q541" s="245" t="str">
        <f t="shared" si="46"/>
        <v/>
      </c>
      <c r="R541" s="245" t="str">
        <f t="shared" si="47"/>
        <v/>
      </c>
      <c r="S541" s="120"/>
    </row>
    <row r="542" spans="1:19" ht="15.75" customHeight="1" x14ac:dyDescent="0.25">
      <c r="A542" s="58">
        <v>2901</v>
      </c>
      <c r="B542" s="154"/>
      <c r="C542" s="154"/>
      <c r="D542" s="154"/>
      <c r="E542" s="154"/>
      <c r="F542" s="154"/>
      <c r="G542" s="154"/>
      <c r="H542" s="154"/>
      <c r="I542" s="154"/>
      <c r="J542" s="154"/>
      <c r="K542" s="144"/>
      <c r="L542" s="237"/>
      <c r="M542" s="129"/>
      <c r="N542" s="238"/>
      <c r="O542" s="71" t="str">
        <f>IF(J542=0,"",J542/I541)</f>
        <v/>
      </c>
      <c r="P542" s="68"/>
      <c r="Q542" s="71" t="str">
        <f t="shared" si="46"/>
        <v/>
      </c>
      <c r="R542" s="71" t="str">
        <f t="shared" si="47"/>
        <v/>
      </c>
      <c r="S542" s="120"/>
    </row>
    <row r="543" spans="1:19" ht="15.75" customHeight="1" x14ac:dyDescent="0.25">
      <c r="A543" s="58">
        <v>2902</v>
      </c>
      <c r="B543" s="154"/>
      <c r="C543" s="154"/>
      <c r="D543" s="154"/>
      <c r="E543" s="154"/>
      <c r="F543" s="154"/>
      <c r="G543" s="154"/>
      <c r="H543" s="154"/>
      <c r="I543" s="154"/>
      <c r="J543" s="154"/>
      <c r="K543" s="144"/>
      <c r="L543" s="237"/>
      <c r="M543" s="129"/>
      <c r="N543" s="239"/>
      <c r="O543" s="105"/>
      <c r="P543" s="68"/>
      <c r="Q543" s="105"/>
      <c r="R543" s="253"/>
      <c r="S543" s="120"/>
    </row>
    <row r="544" spans="1:19" ht="15.75" customHeight="1" x14ac:dyDescent="0.25">
      <c r="A544" s="58">
        <v>3001</v>
      </c>
      <c r="B544" s="154"/>
      <c r="C544" s="154"/>
      <c r="D544" s="154"/>
      <c r="E544" s="154"/>
      <c r="F544" s="154"/>
      <c r="G544" s="154"/>
      <c r="H544" s="154"/>
      <c r="I544" s="154"/>
      <c r="J544" s="154"/>
      <c r="K544" s="144"/>
      <c r="L544" s="237"/>
      <c r="M544" s="129"/>
      <c r="N544" s="239"/>
      <c r="O544" s="247"/>
      <c r="P544" s="109"/>
      <c r="Q544" s="248"/>
      <c r="R544" s="247"/>
      <c r="S544" s="120"/>
    </row>
    <row r="545" spans="1:19" ht="15.75" customHeight="1" x14ac:dyDescent="0.25">
      <c r="A545" s="58">
        <v>3002</v>
      </c>
      <c r="B545" s="154"/>
      <c r="C545" s="154"/>
      <c r="D545" s="154"/>
      <c r="E545" s="154"/>
      <c r="F545" s="154"/>
      <c r="G545" s="154"/>
      <c r="H545" s="154"/>
      <c r="I545" s="154"/>
      <c r="J545" s="154"/>
      <c r="K545" s="144"/>
      <c r="L545" s="237"/>
      <c r="M545" s="129"/>
      <c r="N545" s="239"/>
      <c r="O545" s="247"/>
      <c r="P545" s="109"/>
      <c r="Q545" s="248"/>
      <c r="R545" s="247"/>
      <c r="S545" s="120"/>
    </row>
    <row r="546" spans="1:19" ht="15.75" customHeight="1" x14ac:dyDescent="0.25">
      <c r="A546" s="58">
        <v>3101</v>
      </c>
      <c r="B546" s="154"/>
      <c r="C546" s="154"/>
      <c r="D546" s="154"/>
      <c r="E546" s="154"/>
      <c r="F546" s="154"/>
      <c r="G546" s="154"/>
      <c r="H546" s="154"/>
      <c r="I546" s="154"/>
      <c r="J546" s="154"/>
      <c r="K546" s="144"/>
      <c r="L546" s="237"/>
      <c r="M546" s="129"/>
      <c r="N546" s="239"/>
      <c r="O546" s="129"/>
      <c r="P546" s="239"/>
      <c r="Q546" s="124"/>
      <c r="R546" s="247"/>
      <c r="S546" s="120"/>
    </row>
    <row r="547" spans="1:19" ht="15.75" customHeight="1" x14ac:dyDescent="0.25">
      <c r="A547" s="58">
        <v>3102</v>
      </c>
      <c r="B547" s="154"/>
      <c r="C547" s="154"/>
      <c r="D547" s="154"/>
      <c r="E547" s="154"/>
      <c r="F547" s="154"/>
      <c r="G547" s="154"/>
      <c r="H547" s="154"/>
      <c r="I547" s="154"/>
      <c r="J547" s="154"/>
      <c r="K547" s="144"/>
      <c r="L547" s="237"/>
      <c r="M547" s="129"/>
      <c r="N547" s="239"/>
      <c r="O547" s="197" t="s">
        <v>83</v>
      </c>
      <c r="P547" s="82"/>
      <c r="Q547" s="83" t="str">
        <f>IF(SUM(K540:K543)=0,"",SUM(K540:K543))</f>
        <v/>
      </c>
      <c r="R547" s="199" t="s">
        <v>11</v>
      </c>
      <c r="S547" s="120"/>
    </row>
    <row r="548" spans="1:19" ht="15.75" customHeight="1" x14ac:dyDescent="0.25">
      <c r="A548" s="58">
        <v>3201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44"/>
      <c r="L548" s="237"/>
      <c r="M548" s="129"/>
      <c r="N548" s="239"/>
      <c r="O548" s="198" t="s">
        <v>85</v>
      </c>
      <c r="P548" s="86" t="str">
        <f>IF(P547/B534=0,"",P547/B534)</f>
        <v/>
      </c>
      <c r="Q548" s="87" t="e">
        <f>IF(P547/Q547=0,"",P547/Q547)</f>
        <v>#VALUE!</v>
      </c>
      <c r="R548" s="200" t="s">
        <v>86</v>
      </c>
      <c r="S548" s="120"/>
    </row>
    <row r="549" spans="1:19" ht="15.75" customHeight="1" x14ac:dyDescent="0.25">
      <c r="A549" s="58">
        <v>3202</v>
      </c>
      <c r="B549" s="154"/>
      <c r="C549" s="154"/>
      <c r="D549" s="154"/>
      <c r="E549" s="154"/>
      <c r="F549" s="154"/>
      <c r="G549" s="154"/>
      <c r="H549" s="154"/>
      <c r="I549" s="154"/>
      <c r="J549" s="154"/>
      <c r="K549" s="144"/>
      <c r="L549" s="240"/>
      <c r="M549" s="241"/>
      <c r="N549" s="242"/>
      <c r="O549" s="90"/>
      <c r="P549" s="91"/>
      <c r="Q549" s="91"/>
      <c r="R549" s="113"/>
      <c r="S549" s="120"/>
    </row>
    <row r="550" spans="1:19" ht="18" customHeight="1" x14ac:dyDescent="0.25">
      <c r="A550" s="28"/>
      <c r="B550" s="297" t="s">
        <v>111</v>
      </c>
      <c r="C550" s="297"/>
      <c r="D550" s="297"/>
      <c r="E550" s="297"/>
      <c r="F550" s="297"/>
      <c r="G550" s="297"/>
      <c r="H550" s="297"/>
      <c r="I550" s="297"/>
      <c r="J550" s="297"/>
      <c r="K550" s="93">
        <f>SUM(K534:K546)</f>
        <v>0</v>
      </c>
      <c r="L550" s="94" t="str">
        <f>IF(K542=0,"",K542/B534)</f>
        <v/>
      </c>
      <c r="M550" s="94" t="str">
        <f>IF(K550=0,"",K550/B534)</f>
        <v/>
      </c>
      <c r="N550" s="94" t="str">
        <f>IF(K542=0,"",M550-L550)</f>
        <v/>
      </c>
      <c r="O550" s="3"/>
      <c r="P550" s="29"/>
      <c r="Q550" s="22"/>
      <c r="R550" s="3"/>
      <c r="S550" s="120"/>
    </row>
    <row r="551" spans="1:19" ht="12.75" customHeight="1" x14ac:dyDescent="0.2">
      <c r="L551" s="3"/>
      <c r="M551" s="3"/>
      <c r="O551" s="3"/>
    </row>
    <row r="552" spans="1:19" ht="12.75" customHeight="1" x14ac:dyDescent="0.2">
      <c r="L552" s="3"/>
      <c r="M552" s="3"/>
      <c r="O552" s="3"/>
    </row>
    <row r="553" spans="1:19" s="293" customFormat="1" ht="26.25" x14ac:dyDescent="0.4">
      <c r="A553" s="231"/>
      <c r="B553" s="298" t="s">
        <v>99</v>
      </c>
      <c r="C553" s="299"/>
      <c r="D553" s="299"/>
      <c r="E553" s="299"/>
      <c r="F553" s="299"/>
      <c r="G553" s="299"/>
      <c r="H553" s="299"/>
      <c r="I553" s="299"/>
      <c r="J553" s="299"/>
      <c r="K553" s="256" t="s">
        <v>147</v>
      </c>
      <c r="L553" s="57"/>
      <c r="M553" s="57"/>
      <c r="N553" s="29"/>
      <c r="O553" s="3"/>
      <c r="P553" s="29"/>
      <c r="Q553" s="29"/>
      <c r="R553" s="29"/>
      <c r="S553" s="120"/>
    </row>
    <row r="554" spans="1:19" s="293" customFormat="1" ht="20.25" x14ac:dyDescent="0.2">
      <c r="A554" s="319" t="s">
        <v>10</v>
      </c>
      <c r="B554" s="301" t="s">
        <v>100</v>
      </c>
      <c r="C554" s="302"/>
      <c r="D554" s="302"/>
      <c r="E554" s="302"/>
      <c r="F554" s="302"/>
      <c r="G554" s="302"/>
      <c r="H554" s="302"/>
      <c r="I554" s="302"/>
      <c r="J554" s="303"/>
      <c r="K554" s="304" t="s">
        <v>11</v>
      </c>
      <c r="L554" s="296" t="s">
        <v>3</v>
      </c>
      <c r="M554" s="296" t="s">
        <v>4</v>
      </c>
      <c r="N554" s="306" t="s">
        <v>5</v>
      </c>
      <c r="O554" s="296" t="s">
        <v>6</v>
      </c>
      <c r="P554" s="294" t="s">
        <v>7</v>
      </c>
      <c r="Q554" s="294" t="s">
        <v>8</v>
      </c>
      <c r="R554" s="296" t="s">
        <v>101</v>
      </c>
      <c r="S554" s="120"/>
    </row>
    <row r="555" spans="1:19" s="293" customFormat="1" ht="15.75" x14ac:dyDescent="0.25">
      <c r="A555" s="320"/>
      <c r="B555" s="58" t="s">
        <v>102</v>
      </c>
      <c r="C555" s="58" t="s">
        <v>103</v>
      </c>
      <c r="D555" s="58" t="s">
        <v>104</v>
      </c>
      <c r="E555" s="58" t="s">
        <v>105</v>
      </c>
      <c r="F555" s="58" t="s">
        <v>106</v>
      </c>
      <c r="G555" s="58" t="s">
        <v>107</v>
      </c>
      <c r="H555" s="58" t="s">
        <v>108</v>
      </c>
      <c r="I555" s="58" t="s">
        <v>109</v>
      </c>
      <c r="J555" s="58" t="s">
        <v>110</v>
      </c>
      <c r="K555" s="305"/>
      <c r="L555" s="295"/>
      <c r="M555" s="295"/>
      <c r="N555" s="295"/>
      <c r="O555" s="295"/>
      <c r="P555" s="295"/>
      <c r="Q555" s="295"/>
      <c r="R555" s="295"/>
      <c r="S555" s="120"/>
    </row>
    <row r="556" spans="1:19" s="293" customFormat="1" ht="15.75" customHeight="1" x14ac:dyDescent="0.25">
      <c r="A556" s="58">
        <v>2502</v>
      </c>
      <c r="B556" s="180">
        <v>25</v>
      </c>
      <c r="C556" s="154"/>
      <c r="D556" s="154"/>
      <c r="E556" s="154"/>
      <c r="F556" s="154"/>
      <c r="G556" s="154"/>
      <c r="H556" s="154"/>
      <c r="I556" s="154"/>
      <c r="J556" s="154"/>
      <c r="K556" s="144"/>
      <c r="L556" s="234"/>
      <c r="M556" s="235"/>
      <c r="N556" s="236"/>
      <c r="O556" s="243"/>
      <c r="P556" s="63">
        <f>B556</f>
        <v>25</v>
      </c>
      <c r="Q556" s="244"/>
      <c r="R556" s="243"/>
      <c r="S556" s="120"/>
    </row>
    <row r="557" spans="1:19" s="293" customFormat="1" ht="15.75" customHeight="1" x14ac:dyDescent="0.25">
      <c r="A557" s="58">
        <v>2601</v>
      </c>
      <c r="B557" s="180"/>
      <c r="C557" s="154"/>
      <c r="D557" s="154"/>
      <c r="E557" s="154"/>
      <c r="F557" s="154"/>
      <c r="G557" s="154"/>
      <c r="H557" s="154"/>
      <c r="I557" s="154"/>
      <c r="J557" s="154"/>
      <c r="K557" s="144"/>
      <c r="L557" s="237"/>
      <c r="M557" s="129"/>
      <c r="N557" s="238"/>
      <c r="O557" s="67" t="str">
        <f>IF(C557=0,"",C557/B556)</f>
        <v/>
      </c>
      <c r="P557" s="68"/>
      <c r="Q557" s="245" t="str">
        <f t="shared" ref="Q557:Q564" si="48">IF(P557=0,"",P557/P556)</f>
        <v/>
      </c>
      <c r="R557" s="245" t="str">
        <f t="shared" ref="R557:R564" si="49">IF(P557=0,"",100%-Q557)</f>
        <v/>
      </c>
      <c r="S557" s="120"/>
    </row>
    <row r="558" spans="1:19" s="293" customFormat="1" ht="15.75" customHeight="1" x14ac:dyDescent="0.25">
      <c r="A558" s="58">
        <v>2602</v>
      </c>
      <c r="B558" s="154"/>
      <c r="C558" s="154"/>
      <c r="D558" s="154"/>
      <c r="E558" s="154"/>
      <c r="F558" s="154"/>
      <c r="G558" s="154"/>
      <c r="H558" s="154"/>
      <c r="I558" s="154"/>
      <c r="J558" s="154"/>
      <c r="K558" s="144"/>
      <c r="L558" s="237"/>
      <c r="M558" s="129"/>
      <c r="N558" s="238"/>
      <c r="O558" s="67" t="str">
        <f>IF(D558=0,"",D558/C557)</f>
        <v/>
      </c>
      <c r="P558" s="68"/>
      <c r="Q558" s="245" t="str">
        <f t="shared" si="48"/>
        <v/>
      </c>
      <c r="R558" s="245" t="str">
        <f t="shared" si="49"/>
        <v/>
      </c>
      <c r="S558" s="8">
        <f>P558/P556</f>
        <v>0</v>
      </c>
    </row>
    <row r="559" spans="1:19" s="293" customFormat="1" ht="15.75" customHeight="1" x14ac:dyDescent="0.25">
      <c r="A559" s="58">
        <v>2701</v>
      </c>
      <c r="B559" s="154"/>
      <c r="C559" s="154"/>
      <c r="D559" s="154"/>
      <c r="E559" s="154"/>
      <c r="F559" s="154"/>
      <c r="G559" s="154"/>
      <c r="H559" s="154"/>
      <c r="I559" s="154"/>
      <c r="J559" s="154"/>
      <c r="K559" s="144"/>
      <c r="L559" s="237"/>
      <c r="M559" s="129"/>
      <c r="N559" s="238"/>
      <c r="O559" s="67" t="str">
        <f>IF(E559=0,"",E559/D558)</f>
        <v/>
      </c>
      <c r="P559" s="68"/>
      <c r="Q559" s="245" t="str">
        <f t="shared" si="48"/>
        <v/>
      </c>
      <c r="R559" s="245" t="str">
        <f t="shared" si="49"/>
        <v/>
      </c>
      <c r="S559" s="120"/>
    </row>
    <row r="560" spans="1:19" s="293" customFormat="1" ht="15.75" customHeight="1" x14ac:dyDescent="0.25">
      <c r="A560" s="58">
        <v>2702</v>
      </c>
      <c r="B560" s="154"/>
      <c r="C560" s="154"/>
      <c r="D560" s="154"/>
      <c r="E560" s="154"/>
      <c r="F560" s="154"/>
      <c r="G560" s="154"/>
      <c r="H560" s="154"/>
      <c r="I560" s="154"/>
      <c r="J560" s="154"/>
      <c r="K560" s="144"/>
      <c r="L560" s="237"/>
      <c r="M560" s="129"/>
      <c r="N560" s="238"/>
      <c r="O560" s="67" t="str">
        <f>IF(F560=0,"",F560/E559)</f>
        <v/>
      </c>
      <c r="P560" s="68"/>
      <c r="Q560" s="245" t="str">
        <f t="shared" si="48"/>
        <v/>
      </c>
      <c r="R560" s="245" t="str">
        <f t="shared" si="49"/>
        <v/>
      </c>
      <c r="S560" s="120"/>
    </row>
    <row r="561" spans="1:19" s="293" customFormat="1" ht="15.75" customHeight="1" x14ac:dyDescent="0.25">
      <c r="A561" s="58">
        <v>2801</v>
      </c>
      <c r="B561" s="154"/>
      <c r="C561" s="154"/>
      <c r="D561" s="154"/>
      <c r="E561" s="154"/>
      <c r="F561" s="154"/>
      <c r="G561" s="154"/>
      <c r="H561" s="154"/>
      <c r="I561" s="154"/>
      <c r="J561" s="154"/>
      <c r="K561" s="144"/>
      <c r="L561" s="237"/>
      <c r="M561" s="129"/>
      <c r="N561" s="238"/>
      <c r="O561" s="67" t="str">
        <f>IF(G561=0,"",G561/F560)</f>
        <v/>
      </c>
      <c r="P561" s="68"/>
      <c r="Q561" s="245" t="str">
        <f t="shared" si="48"/>
        <v/>
      </c>
      <c r="R561" s="245" t="str">
        <f t="shared" si="49"/>
        <v/>
      </c>
      <c r="S561" s="120"/>
    </row>
    <row r="562" spans="1:19" s="293" customFormat="1" ht="15.75" customHeight="1" x14ac:dyDescent="0.25">
      <c r="A562" s="58">
        <v>2802</v>
      </c>
      <c r="B562" s="154"/>
      <c r="C562" s="154"/>
      <c r="D562" s="154"/>
      <c r="E562" s="154"/>
      <c r="F562" s="154"/>
      <c r="G562" s="154"/>
      <c r="H562" s="154"/>
      <c r="I562" s="154"/>
      <c r="J562" s="154"/>
      <c r="K562" s="144"/>
      <c r="L562" s="237"/>
      <c r="M562" s="129"/>
      <c r="N562" s="238"/>
      <c r="O562" s="67" t="str">
        <f>IF(H562=0,"",H562/G561)</f>
        <v/>
      </c>
      <c r="P562" s="68"/>
      <c r="Q562" s="245" t="str">
        <f t="shared" si="48"/>
        <v/>
      </c>
      <c r="R562" s="245" t="str">
        <f t="shared" si="49"/>
        <v/>
      </c>
      <c r="S562" s="120"/>
    </row>
    <row r="563" spans="1:19" s="293" customFormat="1" ht="15.75" customHeight="1" x14ac:dyDescent="0.25">
      <c r="A563" s="58">
        <v>2901</v>
      </c>
      <c r="B563" s="154"/>
      <c r="C563" s="154"/>
      <c r="D563" s="154"/>
      <c r="E563" s="154"/>
      <c r="F563" s="154"/>
      <c r="G563" s="154"/>
      <c r="H563" s="154"/>
      <c r="I563" s="154"/>
      <c r="J563" s="154"/>
      <c r="K563" s="144"/>
      <c r="L563" s="237"/>
      <c r="M563" s="129"/>
      <c r="N563" s="238"/>
      <c r="O563" s="67" t="str">
        <f>IF(I563=0,"",I563/H562)</f>
        <v/>
      </c>
      <c r="P563" s="68"/>
      <c r="Q563" s="245" t="str">
        <f t="shared" si="48"/>
        <v/>
      </c>
      <c r="R563" s="245" t="str">
        <f t="shared" si="49"/>
        <v/>
      </c>
      <c r="S563" s="120"/>
    </row>
    <row r="564" spans="1:19" s="293" customFormat="1" ht="15.75" customHeight="1" x14ac:dyDescent="0.25">
      <c r="A564" s="58">
        <v>2902</v>
      </c>
      <c r="B564" s="154"/>
      <c r="C564" s="154"/>
      <c r="D564" s="154"/>
      <c r="E564" s="154"/>
      <c r="F564" s="154"/>
      <c r="G564" s="154"/>
      <c r="H564" s="154"/>
      <c r="I564" s="154"/>
      <c r="J564" s="154"/>
      <c r="K564" s="144"/>
      <c r="L564" s="237"/>
      <c r="M564" s="129"/>
      <c r="N564" s="238"/>
      <c r="O564" s="71" t="str">
        <f>IF(J564=0,"",J564/I563)</f>
        <v/>
      </c>
      <c r="P564" s="68"/>
      <c r="Q564" s="71" t="str">
        <f t="shared" si="48"/>
        <v/>
      </c>
      <c r="R564" s="71" t="str">
        <f t="shared" si="49"/>
        <v/>
      </c>
      <c r="S564" s="120"/>
    </row>
    <row r="565" spans="1:19" s="293" customFormat="1" ht="15.75" customHeight="1" x14ac:dyDescent="0.25">
      <c r="A565" s="58">
        <v>3001</v>
      </c>
      <c r="B565" s="154"/>
      <c r="C565" s="154"/>
      <c r="D565" s="154"/>
      <c r="E565" s="154"/>
      <c r="F565" s="154"/>
      <c r="G565" s="154"/>
      <c r="H565" s="154"/>
      <c r="I565" s="154"/>
      <c r="J565" s="154"/>
      <c r="K565" s="144"/>
      <c r="L565" s="237"/>
      <c r="M565" s="129"/>
      <c r="N565" s="239"/>
      <c r="O565" s="105"/>
      <c r="P565" s="68"/>
      <c r="Q565" s="105"/>
      <c r="R565" s="253"/>
      <c r="S565" s="120"/>
    </row>
    <row r="566" spans="1:19" s="293" customFormat="1" ht="15.75" customHeight="1" x14ac:dyDescent="0.25">
      <c r="A566" s="58">
        <v>3002</v>
      </c>
      <c r="B566" s="154"/>
      <c r="C566" s="154"/>
      <c r="D566" s="154"/>
      <c r="E566" s="154"/>
      <c r="F566" s="154"/>
      <c r="G566" s="154"/>
      <c r="H566" s="154"/>
      <c r="I566" s="154"/>
      <c r="J566" s="154"/>
      <c r="K566" s="144"/>
      <c r="L566" s="237"/>
      <c r="M566" s="129"/>
      <c r="N566" s="239"/>
      <c r="O566" s="247"/>
      <c r="P566" s="109"/>
      <c r="Q566" s="248"/>
      <c r="R566" s="247"/>
      <c r="S566" s="120"/>
    </row>
    <row r="567" spans="1:19" s="293" customFormat="1" ht="15.75" customHeight="1" x14ac:dyDescent="0.25">
      <c r="A567" s="58">
        <v>3101</v>
      </c>
      <c r="B567" s="154"/>
      <c r="C567" s="154"/>
      <c r="D567" s="154"/>
      <c r="E567" s="154"/>
      <c r="F567" s="154"/>
      <c r="G567" s="154"/>
      <c r="H567" s="154"/>
      <c r="I567" s="154"/>
      <c r="J567" s="154"/>
      <c r="K567" s="144"/>
      <c r="L567" s="237"/>
      <c r="M567" s="129"/>
      <c r="N567" s="239"/>
      <c r="O567" s="247"/>
      <c r="P567" s="109"/>
      <c r="Q567" s="248"/>
      <c r="R567" s="247"/>
      <c r="S567" s="120"/>
    </row>
    <row r="568" spans="1:19" s="293" customFormat="1" ht="15.75" customHeight="1" x14ac:dyDescent="0.25">
      <c r="A568" s="58">
        <v>3102</v>
      </c>
      <c r="B568" s="154"/>
      <c r="C568" s="154"/>
      <c r="D568" s="154"/>
      <c r="E568" s="154"/>
      <c r="F568" s="154"/>
      <c r="G568" s="154"/>
      <c r="H568" s="154"/>
      <c r="I568" s="154"/>
      <c r="J568" s="154"/>
      <c r="K568" s="144"/>
      <c r="L568" s="237"/>
      <c r="M568" s="129"/>
      <c r="N568" s="239"/>
      <c r="O568" s="129"/>
      <c r="P568" s="239"/>
      <c r="Q568" s="124"/>
      <c r="R568" s="247"/>
      <c r="S568" s="120"/>
    </row>
    <row r="569" spans="1:19" s="293" customFormat="1" ht="15.75" customHeight="1" x14ac:dyDescent="0.25">
      <c r="A569" s="58">
        <v>3201</v>
      </c>
      <c r="B569" s="154"/>
      <c r="C569" s="154"/>
      <c r="D569" s="154"/>
      <c r="E569" s="154"/>
      <c r="F569" s="154"/>
      <c r="G569" s="154"/>
      <c r="H569" s="154"/>
      <c r="I569" s="154"/>
      <c r="J569" s="154"/>
      <c r="K569" s="144"/>
      <c r="L569" s="237"/>
      <c r="M569" s="129"/>
      <c r="N569" s="239"/>
      <c r="O569" s="197" t="s">
        <v>83</v>
      </c>
      <c r="P569" s="82"/>
      <c r="Q569" s="83" t="str">
        <f>IF(SUM(K562:K565)=0,"",SUM(K562:K565))</f>
        <v/>
      </c>
      <c r="R569" s="199" t="s">
        <v>11</v>
      </c>
      <c r="S569" s="120"/>
    </row>
    <row r="570" spans="1:19" s="293" customFormat="1" ht="15.75" customHeight="1" x14ac:dyDescent="0.25">
      <c r="A570" s="58">
        <v>3202</v>
      </c>
      <c r="B570" s="154"/>
      <c r="C570" s="154"/>
      <c r="D570" s="154"/>
      <c r="E570" s="154"/>
      <c r="F570" s="154"/>
      <c r="G570" s="154"/>
      <c r="H570" s="154"/>
      <c r="I570" s="154"/>
      <c r="J570" s="154"/>
      <c r="K570" s="144"/>
      <c r="L570" s="237"/>
      <c r="M570" s="129"/>
      <c r="N570" s="239"/>
      <c r="O570" s="198" t="s">
        <v>85</v>
      </c>
      <c r="P570" s="86" t="str">
        <f>IF(P569/B556=0,"",P569/B556)</f>
        <v/>
      </c>
      <c r="Q570" s="87" t="e">
        <f>IF(P569/Q569=0,"",P569/Q569)</f>
        <v>#VALUE!</v>
      </c>
      <c r="R570" s="200" t="s">
        <v>86</v>
      </c>
      <c r="S570" s="120"/>
    </row>
    <row r="571" spans="1:19" s="293" customFormat="1" ht="15.75" customHeight="1" x14ac:dyDescent="0.25">
      <c r="A571" s="58">
        <v>3301</v>
      </c>
      <c r="B571" s="154"/>
      <c r="C571" s="154"/>
      <c r="D571" s="154"/>
      <c r="E571" s="154"/>
      <c r="F571" s="154"/>
      <c r="G571" s="154"/>
      <c r="H571" s="154"/>
      <c r="I571" s="154"/>
      <c r="J571" s="154"/>
      <c r="K571" s="144"/>
      <c r="L571" s="240"/>
      <c r="M571" s="241"/>
      <c r="N571" s="242"/>
      <c r="O571" s="90"/>
      <c r="P571" s="91"/>
      <c r="Q571" s="91"/>
      <c r="R571" s="113"/>
      <c r="S571" s="120"/>
    </row>
    <row r="572" spans="1:19" s="293" customFormat="1" ht="18" customHeight="1" x14ac:dyDescent="0.25">
      <c r="A572" s="28"/>
      <c r="B572" s="297" t="s">
        <v>111</v>
      </c>
      <c r="C572" s="297"/>
      <c r="D572" s="297"/>
      <c r="E572" s="297"/>
      <c r="F572" s="297"/>
      <c r="G572" s="297"/>
      <c r="H572" s="297"/>
      <c r="I572" s="297"/>
      <c r="J572" s="297"/>
      <c r="K572" s="93">
        <f>SUM(K556:K568)</f>
        <v>0</v>
      </c>
      <c r="L572" s="94" t="str">
        <f>IF(K564=0,"",K564/B556)</f>
        <v/>
      </c>
      <c r="M572" s="94" t="str">
        <f>IF(K572=0,"",K572/B556)</f>
        <v/>
      </c>
      <c r="N572" s="94" t="str">
        <f>IF(K564=0,"",M572-L572)</f>
        <v/>
      </c>
      <c r="O572" s="3"/>
      <c r="P572" s="29"/>
      <c r="Q572" s="22"/>
      <c r="R572" s="3"/>
      <c r="S572" s="120"/>
    </row>
    <row r="573" spans="1:19" ht="12.75" customHeight="1" x14ac:dyDescent="0.2">
      <c r="L573" s="3"/>
      <c r="M573" s="3"/>
      <c r="O573" s="3"/>
    </row>
    <row r="574" spans="1:19" ht="12.75" customHeight="1" x14ac:dyDescent="0.2">
      <c r="L574" s="3"/>
      <c r="M574" s="3"/>
      <c r="O574" s="3"/>
    </row>
    <row r="575" spans="1:19" ht="12.75" customHeight="1" x14ac:dyDescent="0.2">
      <c r="L575" s="3"/>
      <c r="M575" s="3"/>
      <c r="O575" s="3"/>
    </row>
    <row r="576" spans="1:19" ht="12.75" customHeight="1" x14ac:dyDescent="0.2">
      <c r="L576" s="3"/>
      <c r="M576" s="3"/>
      <c r="O576" s="3"/>
    </row>
    <row r="577" spans="12:15" ht="12.75" customHeight="1" x14ac:dyDescent="0.2">
      <c r="L577" s="3"/>
      <c r="M577" s="3"/>
      <c r="O577" s="3"/>
    </row>
    <row r="578" spans="12:15" ht="12.75" customHeight="1" x14ac:dyDescent="0.2">
      <c r="L578" s="3"/>
      <c r="M578" s="3"/>
      <c r="O578" s="3"/>
    </row>
    <row r="579" spans="12:15" ht="12.75" customHeight="1" x14ac:dyDescent="0.2">
      <c r="L579" s="3"/>
      <c r="M579" s="3"/>
      <c r="O579" s="3"/>
    </row>
    <row r="580" spans="12:15" ht="12.75" customHeight="1" x14ac:dyDescent="0.2">
      <c r="L580" s="3"/>
      <c r="M580" s="3"/>
      <c r="O580" s="3"/>
    </row>
    <row r="581" spans="12:15" ht="12.75" customHeight="1" x14ac:dyDescent="0.2">
      <c r="L581" s="3"/>
      <c r="M581" s="3"/>
      <c r="O581" s="3"/>
    </row>
    <row r="582" spans="12:15" ht="12.75" customHeight="1" x14ac:dyDescent="0.2">
      <c r="L582" s="3"/>
      <c r="M582" s="3"/>
      <c r="O582" s="3"/>
    </row>
    <row r="583" spans="12:15" ht="12.75" customHeight="1" x14ac:dyDescent="0.2">
      <c r="L583" s="3"/>
      <c r="M583" s="3"/>
      <c r="O583" s="3"/>
    </row>
    <row r="584" spans="12:15" ht="12.75" customHeight="1" x14ac:dyDescent="0.2">
      <c r="L584" s="3"/>
      <c r="M584" s="3"/>
      <c r="O584" s="3"/>
    </row>
    <row r="585" spans="12:15" ht="12.75" customHeight="1" x14ac:dyDescent="0.2">
      <c r="L585" s="3"/>
      <c r="M585" s="3"/>
      <c r="O585" s="3"/>
    </row>
    <row r="586" spans="12:15" ht="12.75" customHeight="1" x14ac:dyDescent="0.2">
      <c r="L586" s="3"/>
      <c r="M586" s="3"/>
      <c r="O586" s="3"/>
    </row>
    <row r="587" spans="12:15" ht="12.75" customHeight="1" x14ac:dyDescent="0.2">
      <c r="L587" s="3"/>
      <c r="M587" s="3"/>
      <c r="O587" s="3"/>
    </row>
    <row r="588" spans="12:15" ht="12.75" customHeight="1" x14ac:dyDescent="0.2">
      <c r="L588" s="3"/>
      <c r="M588" s="3"/>
      <c r="O588" s="3"/>
    </row>
    <row r="589" spans="12:15" ht="12.75" customHeight="1" x14ac:dyDescent="0.2">
      <c r="L589" s="3"/>
      <c r="M589" s="3"/>
      <c r="O589" s="3"/>
    </row>
    <row r="590" spans="12:15" ht="12.75" customHeight="1" x14ac:dyDescent="0.2">
      <c r="L590" s="3"/>
      <c r="M590" s="3"/>
      <c r="O590" s="3"/>
    </row>
    <row r="591" spans="12:15" ht="12.75" customHeight="1" x14ac:dyDescent="0.2">
      <c r="L591" s="3"/>
      <c r="M591" s="3"/>
      <c r="O591" s="3"/>
    </row>
    <row r="592" spans="12:15" ht="12.75" customHeight="1" x14ac:dyDescent="0.2">
      <c r="L592" s="3"/>
      <c r="M592" s="3"/>
      <c r="O592" s="3"/>
    </row>
    <row r="593" spans="12:15" ht="12.75" customHeight="1" x14ac:dyDescent="0.2">
      <c r="L593" s="3"/>
      <c r="M593" s="3"/>
      <c r="O593" s="3"/>
    </row>
    <row r="594" spans="12:15" ht="12.75" customHeight="1" x14ac:dyDescent="0.2">
      <c r="L594" s="3"/>
      <c r="M594" s="3"/>
      <c r="O594" s="3"/>
    </row>
    <row r="595" spans="12:15" ht="12.75" customHeight="1" x14ac:dyDescent="0.2">
      <c r="L595" s="3"/>
      <c r="M595" s="3"/>
      <c r="O595" s="3"/>
    </row>
    <row r="596" spans="12:15" ht="12.75" customHeight="1" x14ac:dyDescent="0.2">
      <c r="L596" s="3"/>
      <c r="M596" s="3"/>
      <c r="O596" s="3"/>
    </row>
    <row r="597" spans="12:15" ht="12.75" customHeight="1" x14ac:dyDescent="0.2">
      <c r="L597" s="3"/>
      <c r="M597" s="3"/>
      <c r="O597" s="3"/>
    </row>
    <row r="598" spans="12:15" ht="12.75" customHeight="1" x14ac:dyDescent="0.2">
      <c r="L598" s="3"/>
      <c r="M598" s="3"/>
      <c r="O598" s="3"/>
    </row>
    <row r="599" spans="12:15" ht="12.75" customHeight="1" x14ac:dyDescent="0.2">
      <c r="L599" s="3"/>
      <c r="M599" s="3"/>
      <c r="O599" s="3"/>
    </row>
    <row r="600" spans="12:15" ht="12.75" customHeight="1" x14ac:dyDescent="0.2">
      <c r="L600" s="3"/>
      <c r="M600" s="3"/>
      <c r="O600" s="3"/>
    </row>
    <row r="601" spans="12:15" ht="12.75" customHeight="1" x14ac:dyDescent="0.2">
      <c r="L601" s="3"/>
      <c r="M601" s="3"/>
      <c r="O601" s="3"/>
    </row>
    <row r="602" spans="12:15" ht="12.75" customHeight="1" x14ac:dyDescent="0.2">
      <c r="L602" s="3"/>
      <c r="M602" s="3"/>
      <c r="O602" s="3"/>
    </row>
    <row r="603" spans="12:15" ht="12.75" customHeight="1" x14ac:dyDescent="0.2">
      <c r="L603" s="3"/>
      <c r="M603" s="3"/>
      <c r="O603" s="3"/>
    </row>
    <row r="604" spans="12:15" ht="12.75" customHeight="1" x14ac:dyDescent="0.2">
      <c r="L604" s="3"/>
      <c r="M604" s="3"/>
      <c r="O604" s="3"/>
    </row>
    <row r="605" spans="12:15" ht="12.75" customHeight="1" x14ac:dyDescent="0.2">
      <c r="L605" s="3"/>
      <c r="M605" s="3"/>
      <c r="O605" s="3"/>
    </row>
    <row r="606" spans="12:15" ht="12.75" customHeight="1" x14ac:dyDescent="0.2">
      <c r="L606" s="3"/>
      <c r="M606" s="3"/>
      <c r="O606" s="3"/>
    </row>
    <row r="607" spans="12:15" ht="12.75" customHeight="1" x14ac:dyDescent="0.2">
      <c r="L607" s="3"/>
      <c r="M607" s="3"/>
      <c r="O607" s="3"/>
    </row>
    <row r="608" spans="12:15" ht="12.75" customHeight="1" x14ac:dyDescent="0.2">
      <c r="L608" s="3"/>
      <c r="M608" s="3"/>
      <c r="O608" s="3"/>
    </row>
    <row r="609" spans="12:15" ht="12.75" customHeight="1" x14ac:dyDescent="0.2">
      <c r="L609" s="3"/>
      <c r="M609" s="3"/>
      <c r="O609" s="3"/>
    </row>
    <row r="610" spans="12:15" ht="12.75" customHeight="1" x14ac:dyDescent="0.2">
      <c r="L610" s="3"/>
      <c r="M610" s="3"/>
      <c r="O610" s="3"/>
    </row>
    <row r="611" spans="12:15" ht="12.75" customHeight="1" x14ac:dyDescent="0.2">
      <c r="L611" s="3"/>
      <c r="M611" s="3"/>
      <c r="O611" s="3"/>
    </row>
    <row r="612" spans="12:15" ht="12.75" customHeight="1" x14ac:dyDescent="0.2">
      <c r="L612" s="3"/>
      <c r="M612" s="3"/>
      <c r="O612" s="3"/>
    </row>
    <row r="613" spans="12:15" ht="12.75" customHeight="1" x14ac:dyDescent="0.2">
      <c r="L613" s="3"/>
      <c r="M613" s="3"/>
      <c r="O613" s="3"/>
    </row>
    <row r="614" spans="12:15" ht="12.75" customHeight="1" x14ac:dyDescent="0.2">
      <c r="L614" s="3"/>
      <c r="M614" s="3"/>
      <c r="O614" s="3"/>
    </row>
    <row r="615" spans="12:15" ht="12.75" customHeight="1" x14ac:dyDescent="0.2">
      <c r="L615" s="3"/>
      <c r="M615" s="3"/>
      <c r="O615" s="3"/>
    </row>
    <row r="616" spans="12:15" ht="12.75" customHeight="1" x14ac:dyDescent="0.2">
      <c r="L616" s="3"/>
      <c r="M616" s="3"/>
      <c r="O616" s="3"/>
    </row>
    <row r="617" spans="12:15" ht="12.75" customHeight="1" x14ac:dyDescent="0.2">
      <c r="L617" s="3"/>
      <c r="M617" s="3"/>
      <c r="O617" s="3"/>
    </row>
    <row r="618" spans="12:15" ht="12.75" customHeight="1" x14ac:dyDescent="0.2">
      <c r="L618" s="3"/>
      <c r="M618" s="3"/>
      <c r="O618" s="3"/>
    </row>
    <row r="619" spans="12:15" ht="12.75" customHeight="1" x14ac:dyDescent="0.2">
      <c r="L619" s="3"/>
      <c r="M619" s="3"/>
      <c r="O619" s="3"/>
    </row>
    <row r="620" spans="12:15" ht="12.75" customHeight="1" x14ac:dyDescent="0.2">
      <c r="L620" s="3"/>
      <c r="M620" s="3"/>
      <c r="O620" s="3"/>
    </row>
    <row r="621" spans="12:15" ht="12.75" customHeight="1" x14ac:dyDescent="0.2">
      <c r="L621" s="3"/>
      <c r="M621" s="3"/>
      <c r="O621" s="3"/>
    </row>
    <row r="622" spans="12:15" ht="12.75" customHeight="1" x14ac:dyDescent="0.2">
      <c r="L622" s="3"/>
      <c r="M622" s="3"/>
      <c r="O622" s="3"/>
    </row>
    <row r="623" spans="12:15" ht="12.75" customHeight="1" x14ac:dyDescent="0.2">
      <c r="L623" s="3"/>
      <c r="M623" s="3"/>
      <c r="O623" s="3"/>
    </row>
    <row r="624" spans="12:15" ht="12.75" customHeight="1" x14ac:dyDescent="0.2">
      <c r="L624" s="3"/>
      <c r="M624" s="3"/>
      <c r="O624" s="3"/>
    </row>
    <row r="625" spans="12:15" ht="12.75" customHeight="1" x14ac:dyDescent="0.2">
      <c r="L625" s="3"/>
      <c r="M625" s="3"/>
      <c r="O625" s="3"/>
    </row>
    <row r="626" spans="12:15" ht="12.75" customHeight="1" x14ac:dyDescent="0.2">
      <c r="L626" s="3"/>
      <c r="M626" s="3"/>
      <c r="O626" s="3"/>
    </row>
    <row r="627" spans="12:15" ht="12.75" customHeight="1" x14ac:dyDescent="0.2">
      <c r="L627" s="3"/>
      <c r="M627" s="3"/>
      <c r="O627" s="3"/>
    </row>
    <row r="628" spans="12:15" ht="12.75" customHeight="1" x14ac:dyDescent="0.2">
      <c r="L628" s="3"/>
      <c r="M628" s="3"/>
      <c r="O628" s="3"/>
    </row>
    <row r="629" spans="12:15" ht="12.75" customHeight="1" x14ac:dyDescent="0.2">
      <c r="L629" s="3"/>
      <c r="M629" s="3"/>
      <c r="O629" s="3"/>
    </row>
    <row r="630" spans="12:15" ht="12.75" customHeight="1" x14ac:dyDescent="0.2">
      <c r="L630" s="3"/>
      <c r="M630" s="3"/>
      <c r="O630" s="3"/>
    </row>
    <row r="631" spans="12:15" ht="12.75" customHeight="1" x14ac:dyDescent="0.2">
      <c r="L631" s="3"/>
      <c r="M631" s="3"/>
      <c r="O631" s="3"/>
    </row>
    <row r="632" spans="12:15" ht="12.75" customHeight="1" x14ac:dyDescent="0.2">
      <c r="L632" s="3"/>
      <c r="M632" s="3"/>
      <c r="O632" s="3"/>
    </row>
    <row r="633" spans="12:15" ht="12.75" customHeight="1" x14ac:dyDescent="0.2">
      <c r="L633" s="3"/>
      <c r="M633" s="3"/>
      <c r="O633" s="3"/>
    </row>
    <row r="634" spans="12:15" ht="12.75" customHeight="1" x14ac:dyDescent="0.2">
      <c r="L634" s="3"/>
      <c r="M634" s="3"/>
      <c r="O634" s="3"/>
    </row>
    <row r="635" spans="12:15" ht="12.75" customHeight="1" x14ac:dyDescent="0.2">
      <c r="L635" s="3"/>
      <c r="M635" s="3"/>
      <c r="O635" s="3"/>
    </row>
    <row r="636" spans="12:15" ht="12.75" customHeight="1" x14ac:dyDescent="0.2">
      <c r="L636" s="3"/>
      <c r="M636" s="3"/>
      <c r="O636" s="3"/>
    </row>
    <row r="637" spans="12:15" ht="12.75" customHeight="1" x14ac:dyDescent="0.2">
      <c r="L637" s="3"/>
      <c r="M637" s="3"/>
      <c r="O637" s="3"/>
    </row>
    <row r="638" spans="12:15" ht="12.75" customHeight="1" x14ac:dyDescent="0.2">
      <c r="L638" s="3"/>
      <c r="M638" s="3"/>
      <c r="O638" s="3"/>
    </row>
    <row r="639" spans="12:15" ht="12.75" customHeight="1" x14ac:dyDescent="0.2">
      <c r="L639" s="3"/>
      <c r="M639" s="3"/>
      <c r="O639" s="3"/>
    </row>
    <row r="640" spans="12:15" ht="12.75" customHeight="1" x14ac:dyDescent="0.2">
      <c r="L640" s="3"/>
      <c r="M640" s="3"/>
      <c r="O640" s="3"/>
    </row>
    <row r="641" spans="12:15" ht="12.75" customHeight="1" x14ac:dyDescent="0.2">
      <c r="L641" s="3"/>
      <c r="M641" s="3"/>
      <c r="O641" s="3"/>
    </row>
    <row r="642" spans="12:15" ht="12.75" customHeight="1" x14ac:dyDescent="0.2">
      <c r="L642" s="3"/>
      <c r="M642" s="3"/>
      <c r="O642" s="3"/>
    </row>
    <row r="643" spans="12:15" ht="12.75" customHeight="1" x14ac:dyDescent="0.2">
      <c r="L643" s="3"/>
      <c r="M643" s="3"/>
      <c r="O643" s="3"/>
    </row>
    <row r="644" spans="12:15" ht="12.75" customHeight="1" x14ac:dyDescent="0.2">
      <c r="L644" s="3"/>
      <c r="M644" s="3"/>
      <c r="O644" s="3"/>
    </row>
    <row r="645" spans="12:15" ht="12.75" customHeight="1" x14ac:dyDescent="0.2">
      <c r="L645" s="3"/>
      <c r="M645" s="3"/>
      <c r="O645" s="3"/>
    </row>
    <row r="646" spans="12:15" ht="12.75" customHeight="1" x14ac:dyDescent="0.2">
      <c r="L646" s="3"/>
      <c r="M646" s="3"/>
      <c r="O646" s="3"/>
    </row>
    <row r="647" spans="12:15" ht="12.75" customHeight="1" x14ac:dyDescent="0.2">
      <c r="L647" s="3"/>
      <c r="M647" s="3"/>
      <c r="O647" s="3"/>
    </row>
    <row r="648" spans="12:15" ht="12.75" customHeight="1" x14ac:dyDescent="0.2">
      <c r="L648" s="3"/>
      <c r="M648" s="3"/>
      <c r="O648" s="3"/>
    </row>
    <row r="649" spans="12:15" ht="12.75" customHeight="1" x14ac:dyDescent="0.2">
      <c r="L649" s="3"/>
      <c r="M649" s="3"/>
      <c r="O649" s="3"/>
    </row>
    <row r="650" spans="12:15" ht="12.75" customHeight="1" x14ac:dyDescent="0.2">
      <c r="L650" s="3"/>
      <c r="M650" s="3"/>
      <c r="O650" s="3"/>
    </row>
    <row r="651" spans="12:15" ht="12.75" customHeight="1" x14ac:dyDescent="0.2">
      <c r="L651" s="3"/>
      <c r="M651" s="3"/>
      <c r="O651" s="3"/>
    </row>
    <row r="652" spans="12:15" ht="12.75" customHeight="1" x14ac:dyDescent="0.2">
      <c r="L652" s="3"/>
      <c r="M652" s="3"/>
      <c r="O652" s="3"/>
    </row>
    <row r="653" spans="12:15" ht="12.75" customHeight="1" x14ac:dyDescent="0.2">
      <c r="L653" s="3"/>
      <c r="M653" s="3"/>
      <c r="O653" s="3"/>
    </row>
    <row r="654" spans="12:15" ht="12.75" customHeight="1" x14ac:dyDescent="0.2">
      <c r="L654" s="3"/>
      <c r="M654" s="3"/>
      <c r="O654" s="3"/>
    </row>
    <row r="655" spans="12:15" ht="12.75" customHeight="1" x14ac:dyDescent="0.2">
      <c r="L655" s="3"/>
      <c r="M655" s="3"/>
      <c r="O655" s="3"/>
    </row>
    <row r="656" spans="12:15" ht="12.75" customHeight="1" x14ac:dyDescent="0.2">
      <c r="L656" s="3"/>
      <c r="M656" s="3"/>
      <c r="O656" s="3"/>
    </row>
    <row r="657" spans="12:15" ht="12.75" customHeight="1" x14ac:dyDescent="0.2">
      <c r="L657" s="3"/>
      <c r="M657" s="3"/>
      <c r="O657" s="3"/>
    </row>
    <row r="658" spans="12:15" ht="12.75" customHeight="1" x14ac:dyDescent="0.2">
      <c r="L658" s="3"/>
      <c r="M658" s="3"/>
      <c r="O658" s="3"/>
    </row>
    <row r="659" spans="12:15" ht="12.75" customHeight="1" x14ac:dyDescent="0.2">
      <c r="L659" s="3"/>
      <c r="M659" s="3"/>
      <c r="O659" s="3"/>
    </row>
    <row r="660" spans="12:15" ht="12.75" customHeight="1" x14ac:dyDescent="0.2">
      <c r="L660" s="3"/>
      <c r="M660" s="3"/>
      <c r="O660" s="3"/>
    </row>
    <row r="661" spans="12:15" ht="12.75" customHeight="1" x14ac:dyDescent="0.2">
      <c r="L661" s="3"/>
      <c r="M661" s="3"/>
      <c r="O661" s="3"/>
    </row>
    <row r="662" spans="12:15" ht="12.75" customHeight="1" x14ac:dyDescent="0.2">
      <c r="L662" s="3"/>
      <c r="M662" s="3"/>
      <c r="O662" s="3"/>
    </row>
    <row r="663" spans="12:15" ht="12.75" customHeight="1" x14ac:dyDescent="0.2">
      <c r="L663" s="3"/>
      <c r="M663" s="3"/>
      <c r="O663" s="3"/>
    </row>
    <row r="664" spans="12:15" ht="12.75" customHeight="1" x14ac:dyDescent="0.2">
      <c r="L664" s="3"/>
      <c r="M664" s="3"/>
      <c r="O664" s="3"/>
    </row>
    <row r="665" spans="12:15" ht="12.75" customHeight="1" x14ac:dyDescent="0.2">
      <c r="L665" s="3"/>
      <c r="M665" s="3"/>
      <c r="O665" s="3"/>
    </row>
    <row r="666" spans="12:15" ht="12.75" customHeight="1" x14ac:dyDescent="0.2">
      <c r="L666" s="3"/>
      <c r="M666" s="3"/>
      <c r="O666" s="3"/>
    </row>
    <row r="667" spans="12:15" ht="12.75" customHeight="1" x14ac:dyDescent="0.2">
      <c r="L667" s="3"/>
      <c r="M667" s="3"/>
      <c r="O667" s="3"/>
    </row>
    <row r="668" spans="12:15" ht="12.75" customHeight="1" x14ac:dyDescent="0.2">
      <c r="L668" s="3"/>
      <c r="M668" s="3"/>
      <c r="O668" s="3"/>
    </row>
    <row r="669" spans="12:15" ht="12.75" customHeight="1" x14ac:dyDescent="0.2">
      <c r="L669" s="3"/>
      <c r="M669" s="3"/>
      <c r="O669" s="3"/>
    </row>
    <row r="670" spans="12:15" ht="12.75" customHeight="1" x14ac:dyDescent="0.2">
      <c r="L670" s="3"/>
      <c r="M670" s="3"/>
      <c r="O670" s="3"/>
    </row>
    <row r="671" spans="12:15" ht="12.75" customHeight="1" x14ac:dyDescent="0.2">
      <c r="L671" s="3"/>
      <c r="M671" s="3"/>
      <c r="O671" s="3"/>
    </row>
    <row r="672" spans="12:15" ht="12.75" customHeight="1" x14ac:dyDescent="0.2">
      <c r="L672" s="3"/>
      <c r="M672" s="3"/>
      <c r="O672" s="3"/>
    </row>
    <row r="673" spans="12:15" ht="12.75" customHeight="1" x14ac:dyDescent="0.2">
      <c r="L673" s="3"/>
      <c r="M673" s="3"/>
      <c r="O673" s="3"/>
    </row>
    <row r="674" spans="12:15" ht="12.75" customHeight="1" x14ac:dyDescent="0.2">
      <c r="L674" s="3"/>
      <c r="M674" s="3"/>
      <c r="O674" s="3"/>
    </row>
    <row r="675" spans="12:15" ht="12.75" customHeight="1" x14ac:dyDescent="0.2">
      <c r="L675" s="3"/>
      <c r="M675" s="3"/>
      <c r="O675" s="3"/>
    </row>
    <row r="676" spans="12:15" ht="12.75" customHeight="1" x14ac:dyDescent="0.2">
      <c r="L676" s="3"/>
      <c r="M676" s="3"/>
      <c r="O676" s="3"/>
    </row>
    <row r="677" spans="12:15" ht="12.75" customHeight="1" x14ac:dyDescent="0.2">
      <c r="L677" s="3"/>
      <c r="M677" s="3"/>
      <c r="O677" s="3"/>
    </row>
    <row r="678" spans="12:15" ht="12.75" customHeight="1" x14ac:dyDescent="0.2">
      <c r="L678" s="3"/>
      <c r="M678" s="3"/>
      <c r="O678" s="3"/>
    </row>
    <row r="679" spans="12:15" ht="12.75" customHeight="1" x14ac:dyDescent="0.2">
      <c r="L679" s="3"/>
      <c r="M679" s="3"/>
      <c r="O679" s="3"/>
    </row>
    <row r="680" spans="12:15" ht="12.75" customHeight="1" x14ac:dyDescent="0.2">
      <c r="L680" s="3"/>
      <c r="M680" s="3"/>
      <c r="O680" s="3"/>
    </row>
    <row r="681" spans="12:15" ht="12.75" customHeight="1" x14ac:dyDescent="0.2">
      <c r="L681" s="3"/>
      <c r="M681" s="3"/>
      <c r="O681" s="3"/>
    </row>
    <row r="682" spans="12:15" ht="12.75" customHeight="1" x14ac:dyDescent="0.2">
      <c r="L682" s="3"/>
      <c r="M682" s="3"/>
      <c r="O682" s="3"/>
    </row>
    <row r="683" spans="12:15" ht="12.75" customHeight="1" x14ac:dyDescent="0.2">
      <c r="L683" s="3"/>
      <c r="M683" s="3"/>
      <c r="O683" s="3"/>
    </row>
    <row r="684" spans="12:15" ht="12.75" customHeight="1" x14ac:dyDescent="0.2">
      <c r="L684" s="3"/>
      <c r="M684" s="3"/>
      <c r="O684" s="3"/>
    </row>
    <row r="685" spans="12:15" ht="12.75" customHeight="1" x14ac:dyDescent="0.2">
      <c r="L685" s="3"/>
      <c r="M685" s="3"/>
      <c r="O685" s="3"/>
    </row>
    <row r="686" spans="12:15" ht="12.75" customHeight="1" x14ac:dyDescent="0.2">
      <c r="L686" s="3"/>
      <c r="M686" s="3"/>
      <c r="O686" s="3"/>
    </row>
    <row r="687" spans="12:15" ht="12.75" customHeight="1" x14ac:dyDescent="0.2">
      <c r="L687" s="3"/>
      <c r="M687" s="3"/>
      <c r="O687" s="3"/>
    </row>
    <row r="688" spans="12:15" ht="12.75" customHeight="1" x14ac:dyDescent="0.2">
      <c r="L688" s="3"/>
      <c r="M688" s="3"/>
      <c r="O688" s="3"/>
    </row>
    <row r="689" spans="12:15" ht="12.75" customHeight="1" x14ac:dyDescent="0.2">
      <c r="L689" s="3"/>
      <c r="M689" s="3"/>
      <c r="O689" s="3"/>
    </row>
    <row r="690" spans="12:15" ht="12.75" customHeight="1" x14ac:dyDescent="0.2">
      <c r="L690" s="3"/>
      <c r="M690" s="3"/>
      <c r="O690" s="3"/>
    </row>
    <row r="691" spans="12:15" ht="12.75" customHeight="1" x14ac:dyDescent="0.2">
      <c r="L691" s="3"/>
      <c r="M691" s="3"/>
      <c r="O691" s="3"/>
    </row>
    <row r="692" spans="12:15" ht="12.75" customHeight="1" x14ac:dyDescent="0.2">
      <c r="L692" s="3"/>
      <c r="M692" s="3"/>
      <c r="O692" s="3"/>
    </row>
    <row r="693" spans="12:15" ht="12.75" customHeight="1" x14ac:dyDescent="0.2">
      <c r="L693" s="3"/>
      <c r="M693" s="3"/>
      <c r="O693" s="3"/>
    </row>
    <row r="694" spans="12:15" ht="12.75" customHeight="1" x14ac:dyDescent="0.2">
      <c r="L694" s="3"/>
      <c r="M694" s="3"/>
      <c r="O694" s="3"/>
    </row>
    <row r="695" spans="12:15" ht="12.75" customHeight="1" x14ac:dyDescent="0.2">
      <c r="L695" s="3"/>
      <c r="M695" s="3"/>
      <c r="O695" s="3"/>
    </row>
    <row r="696" spans="12:15" ht="12.75" customHeight="1" x14ac:dyDescent="0.2">
      <c r="L696" s="3"/>
      <c r="M696" s="3"/>
      <c r="O696" s="3"/>
    </row>
    <row r="697" spans="12:15" ht="12.75" customHeight="1" x14ac:dyDescent="0.2">
      <c r="L697" s="3"/>
      <c r="M697" s="3"/>
      <c r="O697" s="3"/>
    </row>
    <row r="698" spans="12:15" ht="12.75" customHeight="1" x14ac:dyDescent="0.2">
      <c r="L698" s="3"/>
      <c r="M698" s="3"/>
      <c r="O698" s="3"/>
    </row>
    <row r="699" spans="12:15" ht="12.75" customHeight="1" x14ac:dyDescent="0.2">
      <c r="L699" s="3"/>
      <c r="M699" s="3"/>
      <c r="O699" s="3"/>
    </row>
    <row r="700" spans="12:15" ht="12.75" customHeight="1" x14ac:dyDescent="0.2">
      <c r="L700" s="3"/>
      <c r="M700" s="3"/>
      <c r="O700" s="3"/>
    </row>
    <row r="701" spans="12:15" ht="12.75" customHeight="1" x14ac:dyDescent="0.2">
      <c r="L701" s="3"/>
      <c r="M701" s="3"/>
      <c r="O701" s="3"/>
    </row>
    <row r="702" spans="12:15" ht="12.75" customHeight="1" x14ac:dyDescent="0.2">
      <c r="L702" s="3"/>
      <c r="M702" s="3"/>
      <c r="O702" s="3"/>
    </row>
    <row r="703" spans="12:15" ht="12.75" customHeight="1" x14ac:dyDescent="0.2">
      <c r="L703" s="3"/>
      <c r="M703" s="3"/>
      <c r="O703" s="3"/>
    </row>
    <row r="704" spans="12:15" ht="12.75" customHeight="1" x14ac:dyDescent="0.2">
      <c r="L704" s="3"/>
      <c r="M704" s="3"/>
      <c r="O704" s="3"/>
    </row>
    <row r="705" spans="12:15" ht="12.75" customHeight="1" x14ac:dyDescent="0.2">
      <c r="L705" s="3"/>
      <c r="M705" s="3"/>
      <c r="O705" s="3"/>
    </row>
    <row r="706" spans="12:15" ht="12.75" customHeight="1" x14ac:dyDescent="0.2">
      <c r="L706" s="3"/>
      <c r="M706" s="3"/>
      <c r="O706" s="3"/>
    </row>
    <row r="707" spans="12:15" ht="12.75" customHeight="1" x14ac:dyDescent="0.2">
      <c r="L707" s="3"/>
      <c r="M707" s="3"/>
      <c r="O707" s="3"/>
    </row>
    <row r="708" spans="12:15" ht="12.75" customHeight="1" x14ac:dyDescent="0.2">
      <c r="L708" s="3"/>
      <c r="M708" s="3"/>
      <c r="O708" s="3"/>
    </row>
    <row r="709" spans="12:15" ht="12.75" customHeight="1" x14ac:dyDescent="0.2">
      <c r="L709" s="3"/>
      <c r="M709" s="3"/>
      <c r="O709" s="3"/>
    </row>
    <row r="710" spans="12:15" ht="12.75" customHeight="1" x14ac:dyDescent="0.2">
      <c r="L710" s="3"/>
      <c r="M710" s="3"/>
      <c r="O710" s="3"/>
    </row>
    <row r="711" spans="12:15" ht="12.75" customHeight="1" x14ac:dyDescent="0.2">
      <c r="L711" s="3"/>
      <c r="M711" s="3"/>
      <c r="O711" s="3"/>
    </row>
    <row r="712" spans="12:15" ht="12.75" customHeight="1" x14ac:dyDescent="0.2">
      <c r="L712" s="3"/>
      <c r="M712" s="3"/>
      <c r="O712" s="3"/>
    </row>
    <row r="713" spans="12:15" ht="12.75" customHeight="1" x14ac:dyDescent="0.2">
      <c r="L713" s="3"/>
      <c r="M713" s="3"/>
      <c r="O713" s="3"/>
    </row>
    <row r="714" spans="12:15" ht="12.75" customHeight="1" x14ac:dyDescent="0.2">
      <c r="L714" s="3"/>
      <c r="M714" s="3"/>
      <c r="O714" s="3"/>
    </row>
    <row r="715" spans="12:15" ht="12.75" customHeight="1" x14ac:dyDescent="0.2">
      <c r="L715" s="3"/>
      <c r="M715" s="3"/>
      <c r="O715" s="3"/>
    </row>
    <row r="716" spans="12:15" ht="12.75" customHeight="1" x14ac:dyDescent="0.2">
      <c r="L716" s="3"/>
      <c r="M716" s="3"/>
      <c r="O716" s="3"/>
    </row>
    <row r="717" spans="12:15" ht="12.75" customHeight="1" x14ac:dyDescent="0.2">
      <c r="L717" s="3"/>
      <c r="M717" s="3"/>
      <c r="O717" s="3"/>
    </row>
    <row r="718" spans="12:15" ht="12.75" customHeight="1" x14ac:dyDescent="0.2">
      <c r="L718" s="3"/>
      <c r="M718" s="3"/>
      <c r="O718" s="3"/>
    </row>
    <row r="719" spans="12:15" ht="12.75" customHeight="1" x14ac:dyDescent="0.2">
      <c r="L719" s="3"/>
      <c r="M719" s="3"/>
      <c r="O719" s="3"/>
    </row>
    <row r="720" spans="12:15" ht="12.75" customHeight="1" x14ac:dyDescent="0.2">
      <c r="L720" s="3"/>
      <c r="M720" s="3"/>
      <c r="O720" s="3"/>
    </row>
    <row r="721" spans="12:15" ht="12.75" customHeight="1" x14ac:dyDescent="0.2">
      <c r="L721" s="3"/>
      <c r="M721" s="3"/>
      <c r="O721" s="3"/>
    </row>
    <row r="722" spans="12:15" ht="12.75" customHeight="1" x14ac:dyDescent="0.2">
      <c r="L722" s="3"/>
      <c r="M722" s="3"/>
      <c r="O722" s="3"/>
    </row>
    <row r="723" spans="12:15" ht="12.75" customHeight="1" x14ac:dyDescent="0.2">
      <c r="L723" s="3"/>
      <c r="M723" s="3"/>
      <c r="O723" s="3"/>
    </row>
    <row r="724" spans="12:15" ht="12.75" customHeight="1" x14ac:dyDescent="0.2">
      <c r="L724" s="3"/>
      <c r="M724" s="3"/>
      <c r="O724" s="3"/>
    </row>
    <row r="725" spans="12:15" ht="12.75" customHeight="1" x14ac:dyDescent="0.2">
      <c r="L725" s="3"/>
      <c r="M725" s="3"/>
      <c r="O725" s="3"/>
    </row>
    <row r="726" spans="12:15" ht="12.75" customHeight="1" x14ac:dyDescent="0.2">
      <c r="L726" s="3"/>
      <c r="M726" s="3"/>
      <c r="O726" s="3"/>
    </row>
    <row r="727" spans="12:15" ht="12.75" customHeight="1" x14ac:dyDescent="0.2">
      <c r="L727" s="3"/>
      <c r="M727" s="3"/>
      <c r="O727" s="3"/>
    </row>
    <row r="728" spans="12:15" ht="12.75" customHeight="1" x14ac:dyDescent="0.2">
      <c r="L728" s="3"/>
      <c r="M728" s="3"/>
      <c r="O728" s="3"/>
    </row>
    <row r="729" spans="12:15" ht="12.75" customHeight="1" x14ac:dyDescent="0.2">
      <c r="L729" s="3"/>
      <c r="M729" s="3"/>
      <c r="O729" s="3"/>
    </row>
    <row r="730" spans="12:15" ht="12.75" customHeight="1" x14ac:dyDescent="0.2">
      <c r="L730" s="3"/>
      <c r="M730" s="3"/>
      <c r="O730" s="3"/>
    </row>
    <row r="731" spans="12:15" ht="12.75" customHeight="1" x14ac:dyDescent="0.2">
      <c r="L731" s="3"/>
      <c r="M731" s="3"/>
      <c r="O731" s="3"/>
    </row>
    <row r="732" spans="12:15" ht="12.75" customHeight="1" x14ac:dyDescent="0.2">
      <c r="L732" s="3"/>
      <c r="M732" s="3"/>
      <c r="O732" s="3"/>
    </row>
    <row r="733" spans="12:15" ht="12.75" customHeight="1" x14ac:dyDescent="0.2">
      <c r="L733" s="3"/>
      <c r="M733" s="3"/>
      <c r="O733" s="3"/>
    </row>
    <row r="734" spans="12:15" ht="12.75" customHeight="1" x14ac:dyDescent="0.2">
      <c r="L734" s="3"/>
      <c r="M734" s="3"/>
      <c r="O734" s="3"/>
    </row>
    <row r="735" spans="12:15" ht="12.75" customHeight="1" x14ac:dyDescent="0.2">
      <c r="L735" s="3"/>
      <c r="M735" s="3"/>
      <c r="O735" s="3"/>
    </row>
    <row r="736" spans="12:15" ht="12.75" customHeight="1" x14ac:dyDescent="0.2">
      <c r="L736" s="3"/>
      <c r="M736" s="3"/>
      <c r="O736" s="3"/>
    </row>
    <row r="737" spans="12:15" ht="12.75" customHeight="1" x14ac:dyDescent="0.2">
      <c r="L737" s="3"/>
      <c r="M737" s="3"/>
      <c r="O737" s="3"/>
    </row>
    <row r="738" spans="12:15" ht="12.75" customHeight="1" x14ac:dyDescent="0.2">
      <c r="L738" s="3"/>
      <c r="M738" s="3"/>
      <c r="O738" s="3"/>
    </row>
    <row r="739" spans="12:15" ht="12.75" customHeight="1" x14ac:dyDescent="0.2">
      <c r="L739" s="3"/>
      <c r="M739" s="3"/>
      <c r="O739" s="3"/>
    </row>
    <row r="740" spans="12:15" ht="12.75" customHeight="1" x14ac:dyDescent="0.2">
      <c r="L740" s="3"/>
      <c r="M740" s="3"/>
      <c r="O740" s="3"/>
    </row>
    <row r="741" spans="12:15" ht="12.75" customHeight="1" x14ac:dyDescent="0.2">
      <c r="L741" s="3"/>
      <c r="M741" s="3"/>
      <c r="O741" s="3"/>
    </row>
    <row r="742" spans="12:15" ht="12.75" customHeight="1" x14ac:dyDescent="0.2">
      <c r="L742" s="3"/>
      <c r="M742" s="3"/>
      <c r="O742" s="3"/>
    </row>
    <row r="743" spans="12:15" ht="12.75" customHeight="1" x14ac:dyDescent="0.2">
      <c r="L743" s="3"/>
      <c r="M743" s="3"/>
      <c r="O743" s="3"/>
    </row>
    <row r="744" spans="12:15" ht="12.75" customHeight="1" x14ac:dyDescent="0.2">
      <c r="L744" s="3"/>
      <c r="M744" s="3"/>
      <c r="O744" s="3"/>
    </row>
    <row r="745" spans="12:15" ht="12.75" customHeight="1" x14ac:dyDescent="0.2">
      <c r="L745" s="3"/>
      <c r="M745" s="3"/>
      <c r="O745" s="3"/>
    </row>
    <row r="746" spans="12:15" ht="12.75" customHeight="1" x14ac:dyDescent="0.2">
      <c r="L746" s="3"/>
      <c r="M746" s="3"/>
      <c r="O746" s="3"/>
    </row>
    <row r="747" spans="12:15" ht="12.75" customHeight="1" x14ac:dyDescent="0.2">
      <c r="L747" s="3"/>
      <c r="M747" s="3"/>
      <c r="O747" s="3"/>
    </row>
    <row r="748" spans="12:15" ht="12.75" customHeight="1" x14ac:dyDescent="0.2">
      <c r="L748" s="3"/>
      <c r="M748" s="3"/>
      <c r="O748" s="3"/>
    </row>
    <row r="749" spans="12:15" ht="12.75" customHeight="1" x14ac:dyDescent="0.2">
      <c r="L749" s="3"/>
      <c r="M749" s="3"/>
      <c r="O749" s="3"/>
    </row>
    <row r="750" spans="12:15" ht="12.75" customHeight="1" x14ac:dyDescent="0.2">
      <c r="L750" s="3"/>
      <c r="M750" s="3"/>
      <c r="O750" s="3"/>
    </row>
    <row r="751" spans="12:15" ht="12.75" customHeight="1" x14ac:dyDescent="0.2">
      <c r="L751" s="3"/>
      <c r="M751" s="3"/>
      <c r="O751" s="3"/>
    </row>
    <row r="752" spans="12:15" ht="12.75" customHeight="1" x14ac:dyDescent="0.2">
      <c r="L752" s="3"/>
      <c r="M752" s="3"/>
      <c r="O752" s="3"/>
    </row>
    <row r="753" spans="12:15" ht="12.75" customHeight="1" x14ac:dyDescent="0.2">
      <c r="L753" s="3"/>
      <c r="M753" s="3"/>
      <c r="O753" s="3"/>
    </row>
    <row r="754" spans="12:15" ht="12.75" customHeight="1" x14ac:dyDescent="0.2">
      <c r="L754" s="3"/>
      <c r="M754" s="3"/>
      <c r="O754" s="3"/>
    </row>
    <row r="755" spans="12:15" ht="12.75" customHeight="1" x14ac:dyDescent="0.2">
      <c r="L755" s="3"/>
      <c r="M755" s="3"/>
      <c r="O755" s="3"/>
    </row>
    <row r="756" spans="12:15" ht="12.75" customHeight="1" x14ac:dyDescent="0.2">
      <c r="L756" s="3"/>
      <c r="M756" s="3"/>
      <c r="O756" s="3"/>
    </row>
    <row r="757" spans="12:15" ht="12.75" customHeight="1" x14ac:dyDescent="0.2">
      <c r="L757" s="3"/>
      <c r="M757" s="3"/>
      <c r="O757" s="3"/>
    </row>
    <row r="758" spans="12:15" ht="12.75" customHeight="1" x14ac:dyDescent="0.2">
      <c r="L758" s="3"/>
      <c r="M758" s="3"/>
      <c r="O758" s="3"/>
    </row>
    <row r="759" spans="12:15" ht="12.75" customHeight="1" x14ac:dyDescent="0.2">
      <c r="L759" s="3"/>
      <c r="M759" s="3"/>
      <c r="O759" s="3"/>
    </row>
    <row r="760" spans="12:15" ht="12.75" customHeight="1" x14ac:dyDescent="0.2">
      <c r="L760" s="3"/>
      <c r="M760" s="3"/>
      <c r="O760" s="3"/>
    </row>
    <row r="761" spans="12:15" ht="12.75" customHeight="1" x14ac:dyDescent="0.2">
      <c r="L761" s="3"/>
      <c r="M761" s="3"/>
      <c r="O761" s="3"/>
    </row>
    <row r="762" spans="12:15" ht="12.75" customHeight="1" x14ac:dyDescent="0.2">
      <c r="L762" s="3"/>
      <c r="M762" s="3"/>
      <c r="O762" s="3"/>
    </row>
    <row r="763" spans="12:15" ht="12.75" customHeight="1" x14ac:dyDescent="0.2">
      <c r="L763" s="3"/>
      <c r="M763" s="3"/>
      <c r="O763" s="3"/>
    </row>
    <row r="764" spans="12:15" ht="12.75" customHeight="1" x14ac:dyDescent="0.2">
      <c r="L764" s="3"/>
      <c r="M764" s="3"/>
      <c r="O764" s="3"/>
    </row>
    <row r="765" spans="12:15" ht="12.75" customHeight="1" x14ac:dyDescent="0.2">
      <c r="L765" s="3"/>
      <c r="M765" s="3"/>
      <c r="O765" s="3"/>
    </row>
    <row r="766" spans="12:15" ht="12.75" customHeight="1" x14ac:dyDescent="0.2">
      <c r="L766" s="3"/>
      <c r="M766" s="3"/>
      <c r="O766" s="3"/>
    </row>
    <row r="767" spans="12:15" ht="12.75" customHeight="1" x14ac:dyDescent="0.2">
      <c r="L767" s="3"/>
      <c r="M767" s="3"/>
      <c r="O767" s="3"/>
    </row>
    <row r="768" spans="12:15" ht="12.75" customHeight="1" x14ac:dyDescent="0.2">
      <c r="L768" s="3"/>
      <c r="M768" s="3"/>
      <c r="O768" s="3"/>
    </row>
    <row r="769" spans="12:15" ht="12.75" customHeight="1" x14ac:dyDescent="0.2">
      <c r="L769" s="3"/>
      <c r="M769" s="3"/>
      <c r="O769" s="3"/>
    </row>
    <row r="770" spans="12:15" ht="12.75" customHeight="1" x14ac:dyDescent="0.2">
      <c r="L770" s="3"/>
      <c r="M770" s="3"/>
      <c r="O770" s="3"/>
    </row>
    <row r="771" spans="12:15" ht="12.75" customHeight="1" x14ac:dyDescent="0.2">
      <c r="L771" s="3"/>
      <c r="M771" s="3"/>
      <c r="O771" s="3"/>
    </row>
    <row r="772" spans="12:15" ht="12.75" customHeight="1" x14ac:dyDescent="0.2">
      <c r="L772" s="3"/>
      <c r="M772" s="3"/>
      <c r="O772" s="3"/>
    </row>
    <row r="773" spans="12:15" ht="12.75" customHeight="1" x14ac:dyDescent="0.2">
      <c r="L773" s="3"/>
      <c r="M773" s="3"/>
      <c r="O773" s="3"/>
    </row>
    <row r="774" spans="12:15" ht="12.75" customHeight="1" x14ac:dyDescent="0.2">
      <c r="L774" s="3"/>
      <c r="M774" s="3"/>
      <c r="O774" s="3"/>
    </row>
    <row r="775" spans="12:15" ht="12.75" customHeight="1" x14ac:dyDescent="0.2">
      <c r="L775" s="3"/>
      <c r="M775" s="3"/>
      <c r="O775" s="3"/>
    </row>
    <row r="776" spans="12:15" ht="12.75" customHeight="1" x14ac:dyDescent="0.2">
      <c r="L776" s="3"/>
      <c r="M776" s="3"/>
      <c r="O776" s="3"/>
    </row>
    <row r="777" spans="12:15" ht="12.75" customHeight="1" x14ac:dyDescent="0.2">
      <c r="L777" s="3"/>
      <c r="M777" s="3"/>
      <c r="O777" s="3"/>
    </row>
    <row r="778" spans="12:15" ht="12.75" customHeight="1" x14ac:dyDescent="0.2">
      <c r="L778" s="3"/>
      <c r="M778" s="3"/>
      <c r="O778" s="3"/>
    </row>
    <row r="779" spans="12:15" ht="12.75" customHeight="1" x14ac:dyDescent="0.2">
      <c r="L779" s="3"/>
      <c r="M779" s="3"/>
      <c r="O779" s="3"/>
    </row>
    <row r="780" spans="12:15" ht="12.75" customHeight="1" x14ac:dyDescent="0.2">
      <c r="L780" s="3"/>
      <c r="M780" s="3"/>
      <c r="O780" s="3"/>
    </row>
    <row r="781" spans="12:15" ht="12.75" customHeight="1" x14ac:dyDescent="0.2">
      <c r="L781" s="3"/>
      <c r="M781" s="3"/>
      <c r="O781" s="3"/>
    </row>
    <row r="782" spans="12:15" ht="12.75" customHeight="1" x14ac:dyDescent="0.2">
      <c r="L782" s="3"/>
      <c r="M782" s="3"/>
      <c r="O782" s="3"/>
    </row>
    <row r="783" spans="12:15" ht="12.75" customHeight="1" x14ac:dyDescent="0.2">
      <c r="L783" s="3"/>
      <c r="M783" s="3"/>
      <c r="O783" s="3"/>
    </row>
    <row r="784" spans="12:15" ht="12.75" customHeight="1" x14ac:dyDescent="0.2">
      <c r="L784" s="3"/>
      <c r="M784" s="3"/>
      <c r="O784" s="3"/>
    </row>
    <row r="785" spans="12:15" ht="12.75" customHeight="1" x14ac:dyDescent="0.2">
      <c r="L785" s="3"/>
      <c r="M785" s="3"/>
      <c r="O785" s="3"/>
    </row>
    <row r="786" spans="12:15" ht="12.75" customHeight="1" x14ac:dyDescent="0.2">
      <c r="L786" s="3"/>
      <c r="M786" s="3"/>
      <c r="O786" s="3"/>
    </row>
    <row r="787" spans="12:15" ht="12.75" customHeight="1" x14ac:dyDescent="0.2">
      <c r="L787" s="3"/>
      <c r="M787" s="3"/>
      <c r="O787" s="3"/>
    </row>
    <row r="788" spans="12:15" ht="12.75" customHeight="1" x14ac:dyDescent="0.2">
      <c r="L788" s="3"/>
      <c r="M788" s="3"/>
      <c r="O788" s="3"/>
    </row>
    <row r="789" spans="12:15" ht="12.75" customHeight="1" x14ac:dyDescent="0.2">
      <c r="L789" s="3"/>
      <c r="M789" s="3"/>
      <c r="O789" s="3"/>
    </row>
    <row r="790" spans="12:15" ht="12.75" customHeight="1" x14ac:dyDescent="0.2">
      <c r="L790" s="3"/>
      <c r="M790" s="3"/>
      <c r="O790" s="3"/>
    </row>
    <row r="791" spans="12:15" ht="12.75" customHeight="1" x14ac:dyDescent="0.2">
      <c r="L791" s="3"/>
      <c r="M791" s="3"/>
      <c r="O791" s="3"/>
    </row>
    <row r="792" spans="12:15" ht="12.75" customHeight="1" x14ac:dyDescent="0.2">
      <c r="L792" s="3"/>
      <c r="M792" s="3"/>
      <c r="O792" s="3"/>
    </row>
    <row r="793" spans="12:15" ht="12.75" customHeight="1" x14ac:dyDescent="0.2">
      <c r="L793" s="3"/>
      <c r="M793" s="3"/>
      <c r="O793" s="3"/>
    </row>
    <row r="794" spans="12:15" ht="12.75" customHeight="1" x14ac:dyDescent="0.2">
      <c r="L794" s="3"/>
      <c r="M794" s="3"/>
      <c r="O794" s="3"/>
    </row>
    <row r="795" spans="12:15" ht="12.75" customHeight="1" x14ac:dyDescent="0.2">
      <c r="L795" s="3"/>
      <c r="M795" s="3"/>
      <c r="O795" s="3"/>
    </row>
    <row r="796" spans="12:15" ht="12.75" customHeight="1" x14ac:dyDescent="0.2">
      <c r="L796" s="3"/>
      <c r="M796" s="3"/>
      <c r="O796" s="3"/>
    </row>
    <row r="797" spans="12:15" ht="12.75" customHeight="1" x14ac:dyDescent="0.2">
      <c r="L797" s="3"/>
      <c r="M797" s="3"/>
      <c r="O797" s="3"/>
    </row>
    <row r="798" spans="12:15" ht="12.75" customHeight="1" x14ac:dyDescent="0.2">
      <c r="L798" s="3"/>
      <c r="M798" s="3"/>
      <c r="O798" s="3"/>
    </row>
    <row r="799" spans="12:15" ht="12.75" customHeight="1" x14ac:dyDescent="0.2">
      <c r="L799" s="3"/>
      <c r="M799" s="3"/>
      <c r="O799" s="3"/>
    </row>
    <row r="800" spans="12:15" ht="12.75" customHeight="1" x14ac:dyDescent="0.2">
      <c r="L800" s="3"/>
      <c r="M800" s="3"/>
      <c r="O800" s="3"/>
    </row>
    <row r="801" spans="12:15" ht="12.75" customHeight="1" x14ac:dyDescent="0.2">
      <c r="L801" s="3"/>
      <c r="M801" s="3"/>
      <c r="O801" s="3"/>
    </row>
    <row r="802" spans="12:15" ht="12.75" customHeight="1" x14ac:dyDescent="0.2">
      <c r="L802" s="3"/>
      <c r="M802" s="3"/>
      <c r="O802" s="3"/>
    </row>
    <row r="803" spans="12:15" ht="12.75" customHeight="1" x14ac:dyDescent="0.2">
      <c r="L803" s="3"/>
      <c r="M803" s="3"/>
      <c r="O803" s="3"/>
    </row>
    <row r="804" spans="12:15" ht="12.75" customHeight="1" x14ac:dyDescent="0.2">
      <c r="L804" s="3"/>
      <c r="M804" s="3"/>
      <c r="O804" s="3"/>
    </row>
    <row r="805" spans="12:15" ht="12.75" customHeight="1" x14ac:dyDescent="0.2">
      <c r="L805" s="3"/>
      <c r="M805" s="3"/>
      <c r="O805" s="3"/>
    </row>
    <row r="806" spans="12:15" ht="12.75" customHeight="1" x14ac:dyDescent="0.2">
      <c r="L806" s="3"/>
      <c r="M806" s="3"/>
      <c r="O806" s="3"/>
    </row>
    <row r="807" spans="12:15" ht="12.75" customHeight="1" x14ac:dyDescent="0.2">
      <c r="L807" s="3"/>
      <c r="M807" s="3"/>
      <c r="O807" s="3"/>
    </row>
    <row r="808" spans="12:15" ht="12.75" customHeight="1" x14ac:dyDescent="0.2">
      <c r="L808" s="3"/>
      <c r="M808" s="3"/>
      <c r="O808" s="3"/>
    </row>
    <row r="809" spans="12:15" ht="12.75" customHeight="1" x14ac:dyDescent="0.2">
      <c r="L809" s="3"/>
      <c r="M809" s="3"/>
      <c r="O809" s="3"/>
    </row>
    <row r="810" spans="12:15" ht="12.75" customHeight="1" x14ac:dyDescent="0.2">
      <c r="L810" s="3"/>
      <c r="M810" s="3"/>
      <c r="O810" s="3"/>
    </row>
    <row r="811" spans="12:15" ht="12.75" customHeight="1" x14ac:dyDescent="0.2">
      <c r="L811" s="3"/>
      <c r="M811" s="3"/>
      <c r="O811" s="3"/>
    </row>
    <row r="812" spans="12:15" ht="12.75" customHeight="1" x14ac:dyDescent="0.2">
      <c r="L812" s="3"/>
      <c r="M812" s="3"/>
      <c r="O812" s="3"/>
    </row>
    <row r="813" spans="12:15" ht="12.75" customHeight="1" x14ac:dyDescent="0.2">
      <c r="L813" s="3"/>
      <c r="M813" s="3"/>
      <c r="O813" s="3"/>
    </row>
    <row r="814" spans="12:15" ht="12.75" customHeight="1" x14ac:dyDescent="0.2">
      <c r="L814" s="3"/>
      <c r="M814" s="3"/>
      <c r="O814" s="3"/>
    </row>
    <row r="815" spans="12:15" ht="12.75" customHeight="1" x14ac:dyDescent="0.2">
      <c r="L815" s="3"/>
      <c r="M815" s="3"/>
      <c r="O815" s="3"/>
    </row>
    <row r="816" spans="12:15" ht="12.75" customHeight="1" x14ac:dyDescent="0.2">
      <c r="L816" s="3"/>
      <c r="M816" s="3"/>
      <c r="O816" s="3"/>
    </row>
    <row r="817" spans="12:15" ht="12.75" customHeight="1" x14ac:dyDescent="0.2">
      <c r="L817" s="3"/>
      <c r="M817" s="3"/>
      <c r="O817" s="3"/>
    </row>
    <row r="818" spans="12:15" ht="12.75" customHeight="1" x14ac:dyDescent="0.2">
      <c r="L818" s="3"/>
      <c r="M818" s="3"/>
      <c r="O818" s="3"/>
    </row>
    <row r="819" spans="12:15" ht="12.75" customHeight="1" x14ac:dyDescent="0.2">
      <c r="L819" s="3"/>
      <c r="M819" s="3"/>
      <c r="O819" s="3"/>
    </row>
    <row r="820" spans="12:15" ht="12.75" customHeight="1" x14ac:dyDescent="0.2">
      <c r="L820" s="3"/>
      <c r="M820" s="3"/>
      <c r="O820" s="3"/>
    </row>
    <row r="821" spans="12:15" ht="12.75" customHeight="1" x14ac:dyDescent="0.2">
      <c r="L821" s="3"/>
      <c r="M821" s="3"/>
      <c r="O821" s="3"/>
    </row>
    <row r="822" spans="12:15" ht="12.75" customHeight="1" x14ac:dyDescent="0.2">
      <c r="L822" s="3"/>
      <c r="M822" s="3"/>
      <c r="O822" s="3"/>
    </row>
    <row r="823" spans="12:15" ht="12.75" customHeight="1" x14ac:dyDescent="0.2">
      <c r="L823" s="3"/>
      <c r="M823" s="3"/>
      <c r="O823" s="3"/>
    </row>
    <row r="824" spans="12:15" ht="12.75" customHeight="1" x14ac:dyDescent="0.2">
      <c r="L824" s="3"/>
      <c r="M824" s="3"/>
      <c r="O824" s="3"/>
    </row>
    <row r="825" spans="12:15" ht="12.75" customHeight="1" x14ac:dyDescent="0.2">
      <c r="L825" s="3"/>
      <c r="M825" s="3"/>
      <c r="O825" s="3"/>
    </row>
    <row r="826" spans="12:15" ht="12.75" customHeight="1" x14ac:dyDescent="0.2">
      <c r="L826" s="3"/>
      <c r="M826" s="3"/>
      <c r="O826" s="3"/>
    </row>
    <row r="827" spans="12:15" ht="12.75" customHeight="1" x14ac:dyDescent="0.2">
      <c r="L827" s="3"/>
      <c r="M827" s="3"/>
      <c r="O827" s="3"/>
    </row>
    <row r="828" spans="12:15" ht="12.75" customHeight="1" x14ac:dyDescent="0.2">
      <c r="L828" s="3"/>
      <c r="M828" s="3"/>
      <c r="O828" s="3"/>
    </row>
    <row r="829" spans="12:15" ht="12.75" customHeight="1" x14ac:dyDescent="0.2">
      <c r="L829" s="3"/>
      <c r="M829" s="3"/>
      <c r="O829" s="3"/>
    </row>
    <row r="830" spans="12:15" ht="12.75" customHeight="1" x14ac:dyDescent="0.2">
      <c r="L830" s="3"/>
      <c r="M830" s="3"/>
      <c r="O830" s="3"/>
    </row>
    <row r="831" spans="12:15" ht="12.75" customHeight="1" x14ac:dyDescent="0.2">
      <c r="L831" s="3"/>
      <c r="M831" s="3"/>
      <c r="O831" s="3"/>
    </row>
    <row r="832" spans="12:15" ht="12.75" customHeight="1" x14ac:dyDescent="0.2">
      <c r="L832" s="3"/>
      <c r="M832" s="3"/>
      <c r="O832" s="3"/>
    </row>
    <row r="833" spans="12:15" ht="12.75" customHeight="1" x14ac:dyDescent="0.2">
      <c r="L833" s="3"/>
      <c r="M833" s="3"/>
      <c r="O833" s="3"/>
    </row>
    <row r="834" spans="12:15" ht="12.75" customHeight="1" x14ac:dyDescent="0.2">
      <c r="L834" s="3"/>
      <c r="M834" s="3"/>
      <c r="O834" s="3"/>
    </row>
    <row r="835" spans="12:15" ht="12.75" customHeight="1" x14ac:dyDescent="0.2">
      <c r="L835" s="3"/>
      <c r="M835" s="3"/>
      <c r="O835" s="3"/>
    </row>
    <row r="836" spans="12:15" ht="12.75" customHeight="1" x14ac:dyDescent="0.2">
      <c r="L836" s="3"/>
      <c r="M836" s="3"/>
      <c r="O836" s="3"/>
    </row>
    <row r="837" spans="12:15" ht="12.75" customHeight="1" x14ac:dyDescent="0.2">
      <c r="L837" s="3"/>
      <c r="M837" s="3"/>
      <c r="O837" s="3"/>
    </row>
    <row r="838" spans="12:15" ht="12.75" customHeight="1" x14ac:dyDescent="0.2">
      <c r="L838" s="3"/>
      <c r="M838" s="3"/>
      <c r="O838" s="3"/>
    </row>
    <row r="839" spans="12:15" ht="12.75" customHeight="1" x14ac:dyDescent="0.2">
      <c r="L839" s="3"/>
      <c r="M839" s="3"/>
      <c r="O839" s="3"/>
    </row>
    <row r="840" spans="12:15" ht="12.75" customHeight="1" x14ac:dyDescent="0.2">
      <c r="L840" s="3"/>
      <c r="M840" s="3"/>
      <c r="O840" s="3"/>
    </row>
    <row r="841" spans="12:15" ht="12.75" customHeight="1" x14ac:dyDescent="0.2">
      <c r="L841" s="3"/>
      <c r="M841" s="3"/>
      <c r="O841" s="3"/>
    </row>
    <row r="842" spans="12:15" ht="12.75" customHeight="1" x14ac:dyDescent="0.2">
      <c r="L842" s="3"/>
      <c r="M842" s="3"/>
      <c r="O842" s="3"/>
    </row>
    <row r="843" spans="12:15" ht="12.75" customHeight="1" x14ac:dyDescent="0.2">
      <c r="L843" s="3"/>
      <c r="M843" s="3"/>
      <c r="O843" s="3"/>
    </row>
    <row r="844" spans="12:15" ht="12.75" customHeight="1" x14ac:dyDescent="0.2">
      <c r="L844" s="3"/>
      <c r="M844" s="3"/>
      <c r="O844" s="3"/>
    </row>
    <row r="845" spans="12:15" ht="12.75" customHeight="1" x14ac:dyDescent="0.2">
      <c r="L845" s="3"/>
      <c r="M845" s="3"/>
      <c r="O845" s="3"/>
    </row>
    <row r="846" spans="12:15" ht="12.75" customHeight="1" x14ac:dyDescent="0.2">
      <c r="L846" s="3"/>
      <c r="M846" s="3"/>
      <c r="O846" s="3"/>
    </row>
    <row r="847" spans="12:15" ht="12.75" customHeight="1" x14ac:dyDescent="0.2">
      <c r="L847" s="3"/>
      <c r="M847" s="3"/>
      <c r="O847" s="3"/>
    </row>
    <row r="848" spans="12:15" ht="12.75" customHeight="1" x14ac:dyDescent="0.2">
      <c r="L848" s="3"/>
      <c r="M848" s="3"/>
      <c r="O848" s="3"/>
    </row>
    <row r="849" spans="12:15" ht="12.75" customHeight="1" x14ac:dyDescent="0.2">
      <c r="L849" s="3"/>
      <c r="M849" s="3"/>
      <c r="O849" s="3"/>
    </row>
    <row r="850" spans="12:15" ht="12.75" customHeight="1" x14ac:dyDescent="0.2">
      <c r="L850" s="3"/>
      <c r="M850" s="3"/>
      <c r="O850" s="3"/>
    </row>
    <row r="851" spans="12:15" ht="12.75" customHeight="1" x14ac:dyDescent="0.2">
      <c r="L851" s="3"/>
      <c r="M851" s="3"/>
      <c r="O851" s="3"/>
    </row>
    <row r="852" spans="12:15" ht="12.75" customHeight="1" x14ac:dyDescent="0.2">
      <c r="L852" s="3"/>
      <c r="M852" s="3"/>
      <c r="O852" s="3"/>
    </row>
    <row r="853" spans="12:15" ht="12.75" customHeight="1" x14ac:dyDescent="0.2">
      <c r="L853" s="3"/>
      <c r="M853" s="3"/>
      <c r="O853" s="3"/>
    </row>
    <row r="854" spans="12:15" ht="12.75" customHeight="1" x14ac:dyDescent="0.2">
      <c r="L854" s="3"/>
      <c r="M854" s="3"/>
      <c r="O854" s="3"/>
    </row>
    <row r="855" spans="12:15" ht="12.75" customHeight="1" x14ac:dyDescent="0.2">
      <c r="L855" s="3"/>
      <c r="M855" s="3"/>
      <c r="O855" s="3"/>
    </row>
    <row r="856" spans="12:15" ht="12.75" customHeight="1" x14ac:dyDescent="0.2">
      <c r="L856" s="3"/>
      <c r="M856" s="3"/>
      <c r="O856" s="3"/>
    </row>
    <row r="857" spans="12:15" ht="12.75" customHeight="1" x14ac:dyDescent="0.2">
      <c r="L857" s="3"/>
      <c r="M857" s="3"/>
      <c r="O857" s="3"/>
    </row>
    <row r="858" spans="12:15" ht="12.75" customHeight="1" x14ac:dyDescent="0.2">
      <c r="L858" s="3"/>
      <c r="M858" s="3"/>
      <c r="O858" s="3"/>
    </row>
    <row r="859" spans="12:15" ht="12.75" customHeight="1" x14ac:dyDescent="0.2">
      <c r="L859" s="3"/>
      <c r="M859" s="3"/>
      <c r="O859" s="3"/>
    </row>
    <row r="860" spans="12:15" ht="12.75" customHeight="1" x14ac:dyDescent="0.2">
      <c r="L860" s="3"/>
      <c r="M860" s="3"/>
      <c r="O860" s="3"/>
    </row>
    <row r="861" spans="12:15" ht="12.75" customHeight="1" x14ac:dyDescent="0.2">
      <c r="L861" s="3"/>
      <c r="M861" s="3"/>
      <c r="O861" s="3"/>
    </row>
    <row r="862" spans="12:15" ht="12.75" customHeight="1" x14ac:dyDescent="0.2">
      <c r="L862" s="3"/>
      <c r="M862" s="3"/>
      <c r="O862" s="3"/>
    </row>
    <row r="863" spans="12:15" ht="12.75" customHeight="1" x14ac:dyDescent="0.2">
      <c r="L863" s="3"/>
      <c r="M863" s="3"/>
      <c r="O863" s="3"/>
    </row>
    <row r="864" spans="12:15" ht="12.75" customHeight="1" x14ac:dyDescent="0.2">
      <c r="L864" s="3"/>
      <c r="M864" s="3"/>
      <c r="O864" s="3"/>
    </row>
    <row r="865" spans="12:15" ht="12.75" customHeight="1" x14ac:dyDescent="0.2">
      <c r="L865" s="3"/>
      <c r="M865" s="3"/>
      <c r="O865" s="3"/>
    </row>
    <row r="866" spans="12:15" ht="12.75" customHeight="1" x14ac:dyDescent="0.2">
      <c r="L866" s="3"/>
      <c r="M866" s="3"/>
      <c r="O866" s="3"/>
    </row>
    <row r="867" spans="12:15" ht="12.75" customHeight="1" x14ac:dyDescent="0.2">
      <c r="L867" s="3"/>
      <c r="M867" s="3"/>
      <c r="O867" s="3"/>
    </row>
    <row r="868" spans="12:15" ht="12.75" customHeight="1" x14ac:dyDescent="0.2">
      <c r="L868" s="3"/>
      <c r="M868" s="3"/>
      <c r="O868" s="3"/>
    </row>
    <row r="869" spans="12:15" ht="12.75" customHeight="1" x14ac:dyDescent="0.2">
      <c r="L869" s="3"/>
      <c r="M869" s="3"/>
      <c r="O869" s="3"/>
    </row>
    <row r="870" spans="12:15" ht="12.75" customHeight="1" x14ac:dyDescent="0.2">
      <c r="L870" s="3"/>
      <c r="M870" s="3"/>
      <c r="O870" s="3"/>
    </row>
    <row r="871" spans="12:15" ht="12.75" customHeight="1" x14ac:dyDescent="0.2">
      <c r="L871" s="3"/>
      <c r="M871" s="3"/>
      <c r="O871" s="3"/>
    </row>
    <row r="872" spans="12:15" ht="12.75" customHeight="1" x14ac:dyDescent="0.2">
      <c r="L872" s="3"/>
      <c r="M872" s="3"/>
      <c r="O872" s="3"/>
    </row>
    <row r="873" spans="12:15" ht="12.75" customHeight="1" x14ac:dyDescent="0.2">
      <c r="L873" s="3"/>
      <c r="M873" s="3"/>
      <c r="O873" s="3"/>
    </row>
    <row r="874" spans="12:15" ht="12.75" customHeight="1" x14ac:dyDescent="0.2">
      <c r="L874" s="3"/>
      <c r="M874" s="3"/>
      <c r="O874" s="3"/>
    </row>
    <row r="875" spans="12:15" ht="12.75" customHeight="1" x14ac:dyDescent="0.2">
      <c r="L875" s="3"/>
      <c r="M875" s="3"/>
      <c r="O875" s="3"/>
    </row>
    <row r="876" spans="12:15" ht="12.75" customHeight="1" x14ac:dyDescent="0.2">
      <c r="L876" s="3"/>
      <c r="M876" s="3"/>
      <c r="O876" s="3"/>
    </row>
    <row r="877" spans="12:15" ht="12.75" customHeight="1" x14ac:dyDescent="0.2">
      <c r="L877" s="3"/>
      <c r="M877" s="3"/>
      <c r="O877" s="3"/>
    </row>
    <row r="878" spans="12:15" ht="12.75" customHeight="1" x14ac:dyDescent="0.2">
      <c r="L878" s="3"/>
      <c r="M878" s="3"/>
      <c r="O878" s="3"/>
    </row>
    <row r="879" spans="12:15" ht="12.75" customHeight="1" x14ac:dyDescent="0.2">
      <c r="L879" s="3"/>
      <c r="M879" s="3"/>
      <c r="O879" s="3"/>
    </row>
    <row r="880" spans="12:15" ht="12.75" customHeight="1" x14ac:dyDescent="0.2">
      <c r="L880" s="3"/>
      <c r="M880" s="3"/>
      <c r="O880" s="3"/>
    </row>
    <row r="881" spans="12:15" ht="12.75" customHeight="1" x14ac:dyDescent="0.2">
      <c r="L881" s="3"/>
      <c r="M881" s="3"/>
      <c r="O881" s="3"/>
    </row>
    <row r="882" spans="12:15" ht="12.75" customHeight="1" x14ac:dyDescent="0.2">
      <c r="L882" s="3"/>
      <c r="M882" s="3"/>
      <c r="O882" s="3"/>
    </row>
    <row r="883" spans="12:15" ht="12.75" customHeight="1" x14ac:dyDescent="0.2">
      <c r="L883" s="3"/>
      <c r="M883" s="3"/>
      <c r="O883" s="3"/>
    </row>
    <row r="884" spans="12:15" ht="12.75" customHeight="1" x14ac:dyDescent="0.2">
      <c r="L884" s="3"/>
      <c r="M884" s="3"/>
      <c r="O884" s="3"/>
    </row>
    <row r="885" spans="12:15" ht="12.75" customHeight="1" x14ac:dyDescent="0.2">
      <c r="L885" s="3"/>
      <c r="M885" s="3"/>
      <c r="O885" s="3"/>
    </row>
    <row r="886" spans="12:15" ht="12.75" customHeight="1" x14ac:dyDescent="0.2">
      <c r="L886" s="3"/>
      <c r="M886" s="3"/>
      <c r="O886" s="3"/>
    </row>
    <row r="887" spans="12:15" ht="12.75" customHeight="1" x14ac:dyDescent="0.2">
      <c r="L887" s="3"/>
      <c r="M887" s="3"/>
      <c r="O887" s="3"/>
    </row>
    <row r="888" spans="12:15" ht="12.75" customHeight="1" x14ac:dyDescent="0.2">
      <c r="L888" s="3"/>
      <c r="M888" s="3"/>
      <c r="O888" s="3"/>
    </row>
    <row r="889" spans="12:15" ht="12.75" customHeight="1" x14ac:dyDescent="0.2">
      <c r="L889" s="3"/>
      <c r="M889" s="3"/>
      <c r="O889" s="3"/>
    </row>
    <row r="890" spans="12:15" ht="12.75" customHeight="1" x14ac:dyDescent="0.2">
      <c r="L890" s="3"/>
      <c r="M890" s="3"/>
      <c r="O890" s="3"/>
    </row>
    <row r="891" spans="12:15" ht="12.75" customHeight="1" x14ac:dyDescent="0.2">
      <c r="L891" s="3"/>
      <c r="M891" s="3"/>
      <c r="O891" s="3"/>
    </row>
    <row r="892" spans="12:15" ht="12.75" customHeight="1" x14ac:dyDescent="0.2">
      <c r="L892" s="3"/>
      <c r="M892" s="3"/>
      <c r="O892" s="3"/>
    </row>
    <row r="893" spans="12:15" ht="12.75" customHeight="1" x14ac:dyDescent="0.2">
      <c r="L893" s="3"/>
      <c r="M893" s="3"/>
      <c r="O893" s="3"/>
    </row>
    <row r="894" spans="12:15" ht="12.75" customHeight="1" x14ac:dyDescent="0.2">
      <c r="L894" s="3"/>
      <c r="M894" s="3"/>
      <c r="O894" s="3"/>
    </row>
    <row r="895" spans="12:15" ht="12.75" customHeight="1" x14ac:dyDescent="0.2">
      <c r="L895" s="3"/>
      <c r="M895" s="3"/>
      <c r="O895" s="3"/>
    </row>
    <row r="896" spans="12:15" ht="12.75" customHeight="1" x14ac:dyDescent="0.2">
      <c r="L896" s="3"/>
      <c r="M896" s="3"/>
      <c r="O896" s="3"/>
    </row>
    <row r="897" spans="12:15" ht="12.75" customHeight="1" x14ac:dyDescent="0.2">
      <c r="L897" s="3"/>
      <c r="M897" s="3"/>
      <c r="O897" s="3"/>
    </row>
    <row r="898" spans="12:15" ht="12.75" customHeight="1" x14ac:dyDescent="0.2">
      <c r="L898" s="3"/>
      <c r="M898" s="3"/>
      <c r="O898" s="3"/>
    </row>
    <row r="899" spans="12:15" ht="12.75" customHeight="1" x14ac:dyDescent="0.2">
      <c r="L899" s="3"/>
      <c r="M899" s="3"/>
      <c r="O899" s="3"/>
    </row>
    <row r="900" spans="12:15" ht="12.75" customHeight="1" x14ac:dyDescent="0.2">
      <c r="L900" s="3"/>
      <c r="M900" s="3"/>
      <c r="O900" s="3"/>
    </row>
    <row r="901" spans="12:15" ht="12.75" customHeight="1" x14ac:dyDescent="0.2">
      <c r="L901" s="3"/>
      <c r="M901" s="3"/>
      <c r="O901" s="3"/>
    </row>
    <row r="902" spans="12:15" ht="12.75" customHeight="1" x14ac:dyDescent="0.2">
      <c r="L902" s="3"/>
      <c r="M902" s="3"/>
      <c r="O902" s="3"/>
    </row>
    <row r="903" spans="12:15" ht="12.75" customHeight="1" x14ac:dyDescent="0.2">
      <c r="L903" s="3"/>
      <c r="M903" s="3"/>
      <c r="O903" s="3"/>
    </row>
    <row r="904" spans="12:15" ht="12.75" customHeight="1" x14ac:dyDescent="0.2">
      <c r="L904" s="3"/>
      <c r="M904" s="3"/>
      <c r="O904" s="3"/>
    </row>
    <row r="905" spans="12:15" ht="12.75" customHeight="1" x14ac:dyDescent="0.2">
      <c r="L905" s="3"/>
      <c r="M905" s="3"/>
      <c r="O905" s="3"/>
    </row>
    <row r="906" spans="12:15" ht="12.75" customHeight="1" x14ac:dyDescent="0.2">
      <c r="L906" s="3"/>
      <c r="M906" s="3"/>
      <c r="O906" s="3"/>
    </row>
    <row r="907" spans="12:15" ht="12.75" customHeight="1" x14ac:dyDescent="0.2">
      <c r="L907" s="3"/>
      <c r="M907" s="3"/>
      <c r="O907" s="3"/>
    </row>
    <row r="908" spans="12:15" ht="12.75" customHeight="1" x14ac:dyDescent="0.2">
      <c r="L908" s="3"/>
      <c r="M908" s="3"/>
      <c r="O908" s="3"/>
    </row>
    <row r="909" spans="12:15" ht="12.75" customHeight="1" x14ac:dyDescent="0.2">
      <c r="L909" s="3"/>
      <c r="M909" s="3"/>
      <c r="O909" s="3"/>
    </row>
    <row r="910" spans="12:15" ht="12.75" customHeight="1" x14ac:dyDescent="0.2">
      <c r="L910" s="3"/>
      <c r="M910" s="3"/>
      <c r="O910" s="3"/>
    </row>
    <row r="911" spans="12:15" ht="12.75" customHeight="1" x14ac:dyDescent="0.2">
      <c r="L911" s="3"/>
      <c r="M911" s="3"/>
      <c r="O911" s="3"/>
    </row>
    <row r="912" spans="12:15" ht="12.75" customHeight="1" x14ac:dyDescent="0.2">
      <c r="L912" s="3"/>
      <c r="M912" s="3"/>
      <c r="O912" s="3"/>
    </row>
    <row r="913" spans="12:15" ht="12.75" customHeight="1" x14ac:dyDescent="0.2">
      <c r="L913" s="3"/>
      <c r="M913" s="3"/>
      <c r="O913" s="3"/>
    </row>
    <row r="914" spans="12:15" ht="12.75" customHeight="1" x14ac:dyDescent="0.2">
      <c r="L914" s="3"/>
      <c r="M914" s="3"/>
      <c r="O914" s="3"/>
    </row>
    <row r="915" spans="12:15" ht="12.75" customHeight="1" x14ac:dyDescent="0.2">
      <c r="L915" s="3"/>
      <c r="M915" s="3"/>
      <c r="O915" s="3"/>
    </row>
    <row r="916" spans="12:15" ht="12.75" customHeight="1" x14ac:dyDescent="0.2">
      <c r="L916" s="3"/>
      <c r="M916" s="3"/>
      <c r="O916" s="3"/>
    </row>
    <row r="917" spans="12:15" ht="12.75" customHeight="1" x14ac:dyDescent="0.2">
      <c r="L917" s="3"/>
      <c r="M917" s="3"/>
      <c r="O917" s="3"/>
    </row>
    <row r="918" spans="12:15" ht="12.75" customHeight="1" x14ac:dyDescent="0.2">
      <c r="L918" s="3"/>
      <c r="M918" s="3"/>
      <c r="O918" s="3"/>
    </row>
    <row r="919" spans="12:15" ht="12.75" customHeight="1" x14ac:dyDescent="0.2">
      <c r="L919" s="3"/>
      <c r="M919" s="3"/>
      <c r="O919" s="3"/>
    </row>
    <row r="920" spans="12:15" ht="12.75" customHeight="1" x14ac:dyDescent="0.2">
      <c r="L920" s="3"/>
      <c r="M920" s="3"/>
      <c r="O920" s="3"/>
    </row>
    <row r="921" spans="12:15" ht="12.75" customHeight="1" x14ac:dyDescent="0.2">
      <c r="L921" s="3"/>
      <c r="M921" s="3"/>
      <c r="O921" s="3"/>
    </row>
    <row r="922" spans="12:15" ht="12.75" customHeight="1" x14ac:dyDescent="0.2">
      <c r="L922" s="3"/>
      <c r="M922" s="3"/>
      <c r="O922" s="3"/>
    </row>
    <row r="923" spans="12:15" ht="12.75" customHeight="1" x14ac:dyDescent="0.2">
      <c r="L923" s="3"/>
      <c r="M923" s="3"/>
      <c r="O923" s="3"/>
    </row>
    <row r="924" spans="12:15" ht="12.75" customHeight="1" x14ac:dyDescent="0.2">
      <c r="L924" s="3"/>
      <c r="M924" s="3"/>
      <c r="O924" s="3"/>
    </row>
    <row r="925" spans="12:15" ht="12.75" customHeight="1" x14ac:dyDescent="0.2">
      <c r="L925" s="3"/>
      <c r="M925" s="3"/>
      <c r="O925" s="3"/>
    </row>
    <row r="926" spans="12:15" ht="12.75" customHeight="1" x14ac:dyDescent="0.2">
      <c r="L926" s="3"/>
      <c r="M926" s="3"/>
      <c r="O926" s="3"/>
    </row>
    <row r="927" spans="12:15" ht="12.75" customHeight="1" x14ac:dyDescent="0.2">
      <c r="L927" s="3"/>
      <c r="M927" s="3"/>
      <c r="O927" s="3"/>
    </row>
    <row r="928" spans="12:15" ht="12.75" customHeight="1" x14ac:dyDescent="0.2">
      <c r="L928" s="3"/>
      <c r="M928" s="3"/>
      <c r="O928" s="3"/>
    </row>
    <row r="929" spans="12:15" ht="12.75" customHeight="1" x14ac:dyDescent="0.2">
      <c r="L929" s="3"/>
      <c r="M929" s="3"/>
      <c r="O929" s="3"/>
    </row>
    <row r="930" spans="12:15" ht="12.75" customHeight="1" x14ac:dyDescent="0.2">
      <c r="L930" s="3"/>
      <c r="M930" s="3"/>
      <c r="O930" s="3"/>
    </row>
    <row r="931" spans="12:15" ht="12.75" customHeight="1" x14ac:dyDescent="0.2">
      <c r="L931" s="3"/>
      <c r="M931" s="3"/>
      <c r="O931" s="3"/>
    </row>
    <row r="932" spans="12:15" ht="12.75" customHeight="1" x14ac:dyDescent="0.2">
      <c r="L932" s="3"/>
      <c r="M932" s="3"/>
      <c r="O932" s="3"/>
    </row>
    <row r="933" spans="12:15" ht="12.75" customHeight="1" x14ac:dyDescent="0.2">
      <c r="L933" s="3"/>
      <c r="M933" s="3"/>
      <c r="O933" s="3"/>
    </row>
    <row r="934" spans="12:15" ht="12.75" customHeight="1" x14ac:dyDescent="0.2">
      <c r="L934" s="3"/>
      <c r="M934" s="3"/>
      <c r="O934" s="3"/>
    </row>
    <row r="935" spans="12:15" ht="12.75" customHeight="1" x14ac:dyDescent="0.2">
      <c r="L935" s="3"/>
      <c r="M935" s="3"/>
      <c r="O935" s="3"/>
    </row>
    <row r="936" spans="12:15" ht="12.75" customHeight="1" x14ac:dyDescent="0.2">
      <c r="L936" s="3"/>
      <c r="M936" s="3"/>
      <c r="O936" s="3"/>
    </row>
    <row r="937" spans="12:15" ht="12.75" customHeight="1" x14ac:dyDescent="0.2">
      <c r="L937" s="3"/>
      <c r="M937" s="3"/>
      <c r="O937" s="3"/>
    </row>
    <row r="938" spans="12:15" ht="12.75" customHeight="1" x14ac:dyDescent="0.2">
      <c r="L938" s="3"/>
      <c r="M938" s="3"/>
      <c r="O938" s="3"/>
    </row>
    <row r="939" spans="12:15" ht="12.75" customHeight="1" x14ac:dyDescent="0.2">
      <c r="L939" s="3"/>
      <c r="M939" s="3"/>
      <c r="O939" s="3"/>
    </row>
    <row r="940" spans="12:15" ht="12.75" customHeight="1" x14ac:dyDescent="0.2">
      <c r="L940" s="3"/>
      <c r="M940" s="3"/>
      <c r="O940" s="3"/>
    </row>
    <row r="941" spans="12:15" ht="12.75" customHeight="1" x14ac:dyDescent="0.2">
      <c r="L941" s="3"/>
      <c r="M941" s="3"/>
      <c r="O941" s="3"/>
    </row>
    <row r="942" spans="12:15" ht="12.75" customHeight="1" x14ac:dyDescent="0.2">
      <c r="L942" s="3"/>
      <c r="M942" s="3"/>
      <c r="O942" s="3"/>
    </row>
    <row r="943" spans="12:15" ht="12.75" customHeight="1" x14ac:dyDescent="0.2">
      <c r="L943" s="3"/>
      <c r="M943" s="3"/>
      <c r="O943" s="3"/>
    </row>
    <row r="944" spans="12:15" ht="12.75" customHeight="1" x14ac:dyDescent="0.2">
      <c r="L944" s="3"/>
      <c r="M944" s="3"/>
      <c r="O944" s="3"/>
    </row>
    <row r="945" spans="12:15" ht="12.75" customHeight="1" x14ac:dyDescent="0.2">
      <c r="L945" s="3"/>
      <c r="M945" s="3"/>
      <c r="O945" s="3"/>
    </row>
    <row r="946" spans="12:15" ht="12.75" customHeight="1" x14ac:dyDescent="0.2">
      <c r="L946" s="3"/>
      <c r="M946" s="3"/>
      <c r="O946" s="3"/>
    </row>
    <row r="947" spans="12:15" ht="12.75" customHeight="1" x14ac:dyDescent="0.2">
      <c r="L947" s="3"/>
      <c r="M947" s="3"/>
      <c r="O947" s="3"/>
    </row>
    <row r="948" spans="12:15" ht="12.75" customHeight="1" x14ac:dyDescent="0.2">
      <c r="L948" s="3"/>
      <c r="M948" s="3"/>
      <c r="O948" s="3"/>
    </row>
    <row r="949" spans="12:15" ht="12.75" customHeight="1" x14ac:dyDescent="0.2">
      <c r="L949" s="3"/>
      <c r="M949" s="3"/>
      <c r="O949" s="3"/>
    </row>
    <row r="950" spans="12:15" ht="12.75" customHeight="1" x14ac:dyDescent="0.2">
      <c r="L950" s="3"/>
      <c r="M950" s="3"/>
      <c r="O950" s="3"/>
    </row>
    <row r="951" spans="12:15" ht="12.75" customHeight="1" x14ac:dyDescent="0.2">
      <c r="L951" s="3"/>
      <c r="M951" s="3"/>
      <c r="O951" s="3"/>
    </row>
    <row r="952" spans="12:15" ht="12.75" customHeight="1" x14ac:dyDescent="0.2">
      <c r="L952" s="3"/>
      <c r="M952" s="3"/>
      <c r="O952" s="3"/>
    </row>
    <row r="953" spans="12:15" ht="12.75" customHeight="1" x14ac:dyDescent="0.2">
      <c r="L953" s="3"/>
      <c r="M953" s="3"/>
      <c r="O953" s="3"/>
    </row>
    <row r="954" spans="12:15" ht="12.75" customHeight="1" x14ac:dyDescent="0.2">
      <c r="L954" s="3"/>
      <c r="M954" s="3"/>
      <c r="O954" s="3"/>
    </row>
    <row r="955" spans="12:15" ht="12.75" customHeight="1" x14ac:dyDescent="0.2">
      <c r="L955" s="3"/>
      <c r="M955" s="3"/>
      <c r="O955" s="3"/>
    </row>
    <row r="956" spans="12:15" ht="12.75" customHeight="1" x14ac:dyDescent="0.2">
      <c r="L956" s="3"/>
      <c r="M956" s="3"/>
      <c r="O956" s="3"/>
    </row>
    <row r="957" spans="12:15" ht="12.75" customHeight="1" x14ac:dyDescent="0.2">
      <c r="L957" s="3"/>
      <c r="M957" s="3"/>
      <c r="O957" s="3"/>
    </row>
    <row r="958" spans="12:15" ht="12.75" customHeight="1" x14ac:dyDescent="0.2">
      <c r="L958" s="3"/>
      <c r="M958" s="3"/>
      <c r="O958" s="3"/>
    </row>
    <row r="959" spans="12:15" ht="12.75" customHeight="1" x14ac:dyDescent="0.2">
      <c r="L959" s="3"/>
      <c r="M959" s="3"/>
      <c r="O959" s="3"/>
    </row>
    <row r="960" spans="12:15" ht="12.75" customHeight="1" x14ac:dyDescent="0.2">
      <c r="L960" s="3"/>
      <c r="M960" s="3"/>
      <c r="O960" s="3"/>
    </row>
    <row r="961" spans="12:15" ht="12.75" customHeight="1" x14ac:dyDescent="0.2">
      <c r="L961" s="3"/>
      <c r="M961" s="3"/>
      <c r="O961" s="3"/>
    </row>
    <row r="962" spans="12:15" ht="12.75" customHeight="1" x14ac:dyDescent="0.2">
      <c r="L962" s="3"/>
      <c r="M962" s="3"/>
      <c r="O962" s="3"/>
    </row>
    <row r="963" spans="12:15" ht="12.75" customHeight="1" x14ac:dyDescent="0.2">
      <c r="L963" s="3"/>
      <c r="M963" s="3"/>
      <c r="O963" s="3"/>
    </row>
    <row r="964" spans="12:15" ht="12.75" customHeight="1" x14ac:dyDescent="0.2">
      <c r="L964" s="3"/>
      <c r="M964" s="3"/>
      <c r="O964" s="3"/>
    </row>
    <row r="965" spans="12:15" ht="12.75" customHeight="1" x14ac:dyDescent="0.2">
      <c r="L965" s="3"/>
      <c r="M965" s="3"/>
      <c r="O965" s="3"/>
    </row>
    <row r="966" spans="12:15" ht="12.75" customHeight="1" x14ac:dyDescent="0.2">
      <c r="L966" s="3"/>
      <c r="M966" s="3"/>
      <c r="O966" s="3"/>
    </row>
    <row r="967" spans="12:15" ht="12.75" customHeight="1" x14ac:dyDescent="0.2">
      <c r="L967" s="3"/>
      <c r="M967" s="3"/>
      <c r="O967" s="3"/>
    </row>
    <row r="968" spans="12:15" ht="12.75" customHeight="1" x14ac:dyDescent="0.2">
      <c r="L968" s="3"/>
      <c r="M968" s="3"/>
      <c r="O968" s="3"/>
    </row>
    <row r="969" spans="12:15" ht="12.75" customHeight="1" x14ac:dyDescent="0.2">
      <c r="L969" s="3"/>
      <c r="M969" s="3"/>
      <c r="O969" s="3"/>
    </row>
    <row r="970" spans="12:15" ht="12.75" customHeight="1" x14ac:dyDescent="0.2">
      <c r="L970" s="3"/>
      <c r="M970" s="3"/>
      <c r="O970" s="3"/>
    </row>
    <row r="971" spans="12:15" ht="12.75" customHeight="1" x14ac:dyDescent="0.2">
      <c r="L971" s="3"/>
      <c r="M971" s="3"/>
      <c r="O971" s="3"/>
    </row>
    <row r="972" spans="12:15" ht="12.75" customHeight="1" x14ac:dyDescent="0.2">
      <c r="L972" s="3"/>
      <c r="M972" s="3"/>
      <c r="O972" s="3"/>
    </row>
    <row r="973" spans="12:15" ht="12.75" customHeight="1" x14ac:dyDescent="0.2">
      <c r="L973" s="3"/>
      <c r="M973" s="3"/>
      <c r="O973" s="3"/>
    </row>
    <row r="974" spans="12:15" ht="12.75" customHeight="1" x14ac:dyDescent="0.2">
      <c r="L974" s="3"/>
      <c r="M974" s="3"/>
      <c r="O974" s="3"/>
    </row>
    <row r="975" spans="12:15" ht="12.75" customHeight="1" x14ac:dyDescent="0.2">
      <c r="L975" s="3"/>
      <c r="M975" s="3"/>
      <c r="O975" s="3"/>
    </row>
    <row r="976" spans="12:15" ht="12.75" customHeight="1" x14ac:dyDescent="0.2">
      <c r="L976" s="3"/>
      <c r="M976" s="3"/>
      <c r="O976" s="3"/>
    </row>
    <row r="977" spans="12:15" ht="12.75" customHeight="1" x14ac:dyDescent="0.2">
      <c r="L977" s="3"/>
      <c r="M977" s="3"/>
      <c r="O977" s="3"/>
    </row>
    <row r="978" spans="12:15" ht="12.75" customHeight="1" x14ac:dyDescent="0.2">
      <c r="L978" s="3"/>
      <c r="M978" s="3"/>
      <c r="O978" s="3"/>
    </row>
    <row r="979" spans="12:15" ht="12.75" customHeight="1" x14ac:dyDescent="0.2">
      <c r="L979" s="3"/>
      <c r="M979" s="3"/>
      <c r="O979" s="3"/>
    </row>
    <row r="980" spans="12:15" ht="12.75" customHeight="1" x14ac:dyDescent="0.2">
      <c r="L980" s="3"/>
      <c r="M980" s="3"/>
      <c r="O980" s="3"/>
    </row>
    <row r="981" spans="12:15" ht="12.75" customHeight="1" x14ac:dyDescent="0.2">
      <c r="L981" s="3"/>
      <c r="M981" s="3"/>
      <c r="O981" s="3"/>
    </row>
    <row r="982" spans="12:15" ht="12.75" customHeight="1" x14ac:dyDescent="0.2">
      <c r="L982" s="3"/>
      <c r="M982" s="3"/>
      <c r="O982" s="3"/>
    </row>
    <row r="983" spans="12:15" ht="12.75" customHeight="1" x14ac:dyDescent="0.2">
      <c r="L983" s="3"/>
      <c r="M983" s="3"/>
      <c r="O983" s="3"/>
    </row>
    <row r="984" spans="12:15" ht="12.75" customHeight="1" x14ac:dyDescent="0.2">
      <c r="L984" s="3"/>
      <c r="M984" s="3"/>
      <c r="O984" s="3"/>
    </row>
    <row r="985" spans="12:15" ht="12.75" customHeight="1" x14ac:dyDescent="0.2">
      <c r="L985" s="3"/>
      <c r="M985" s="3"/>
      <c r="O985" s="3"/>
    </row>
    <row r="986" spans="12:15" ht="12.75" customHeight="1" x14ac:dyDescent="0.2">
      <c r="L986" s="3"/>
      <c r="M986" s="3"/>
      <c r="O986" s="3"/>
    </row>
    <row r="987" spans="12:15" ht="12.75" customHeight="1" x14ac:dyDescent="0.2">
      <c r="L987" s="3"/>
      <c r="M987" s="3"/>
      <c r="O987" s="3"/>
    </row>
    <row r="988" spans="12:15" ht="12.75" customHeight="1" x14ac:dyDescent="0.2">
      <c r="L988" s="3"/>
      <c r="M988" s="3"/>
      <c r="O988" s="3"/>
    </row>
    <row r="989" spans="12:15" ht="12.75" customHeight="1" x14ac:dyDescent="0.2">
      <c r="L989" s="3"/>
      <c r="M989" s="3"/>
      <c r="O989" s="3"/>
    </row>
    <row r="990" spans="12:15" ht="12.75" customHeight="1" x14ac:dyDescent="0.2">
      <c r="L990" s="3"/>
      <c r="M990" s="3"/>
      <c r="O990" s="3"/>
    </row>
    <row r="991" spans="12:15" ht="12.75" customHeight="1" x14ac:dyDescent="0.2">
      <c r="L991" s="3"/>
      <c r="M991" s="3"/>
      <c r="O991" s="3"/>
    </row>
    <row r="992" spans="12:15" ht="12.75" customHeight="1" x14ac:dyDescent="0.2">
      <c r="L992" s="3"/>
      <c r="M992" s="3"/>
      <c r="O992" s="3"/>
    </row>
    <row r="993" spans="12:15" ht="12.75" customHeight="1" x14ac:dyDescent="0.2">
      <c r="L993" s="3"/>
      <c r="M993" s="3"/>
      <c r="O993" s="3"/>
    </row>
    <row r="994" spans="12:15" ht="12.75" customHeight="1" x14ac:dyDescent="0.2">
      <c r="L994" s="3"/>
      <c r="M994" s="3"/>
      <c r="O994" s="3"/>
    </row>
    <row r="995" spans="12:15" ht="12.75" customHeight="1" x14ac:dyDescent="0.2">
      <c r="L995" s="3"/>
      <c r="M995" s="3"/>
      <c r="O995" s="3"/>
    </row>
    <row r="996" spans="12:15" ht="12.75" customHeight="1" x14ac:dyDescent="0.2">
      <c r="L996" s="3"/>
      <c r="M996" s="3"/>
      <c r="O996" s="3"/>
    </row>
    <row r="997" spans="12:15" ht="12.75" customHeight="1" x14ac:dyDescent="0.2">
      <c r="L997" s="3"/>
      <c r="M997" s="3"/>
      <c r="O997" s="3"/>
    </row>
    <row r="998" spans="12:15" ht="12.75" customHeight="1" x14ac:dyDescent="0.2">
      <c r="L998" s="3"/>
      <c r="M998" s="3"/>
      <c r="O998" s="3"/>
    </row>
    <row r="999" spans="12:15" ht="12.75" customHeight="1" x14ac:dyDescent="0.2">
      <c r="L999" s="3"/>
      <c r="M999" s="3"/>
      <c r="O999" s="3"/>
    </row>
    <row r="1000" spans="12:15" ht="12.75" customHeight="1" x14ac:dyDescent="0.2">
      <c r="L1000" s="3"/>
      <c r="M1000" s="3"/>
      <c r="O1000" s="3"/>
    </row>
    <row r="1001" spans="12:15" ht="12.75" customHeight="1" x14ac:dyDescent="0.2">
      <c r="L1001" s="3"/>
      <c r="M1001" s="3"/>
      <c r="O1001" s="3"/>
    </row>
    <row r="1002" spans="12:15" ht="12.75" customHeight="1" x14ac:dyDescent="0.2">
      <c r="L1002" s="3"/>
      <c r="M1002" s="3"/>
      <c r="O1002" s="3"/>
    </row>
    <row r="1003" spans="12:15" ht="12.75" customHeight="1" x14ac:dyDescent="0.2">
      <c r="L1003" s="3"/>
      <c r="M1003" s="3"/>
      <c r="O1003" s="3"/>
    </row>
    <row r="1004" spans="12:15" ht="12.75" customHeight="1" x14ac:dyDescent="0.2">
      <c r="L1004" s="3"/>
      <c r="M1004" s="3"/>
      <c r="O1004" s="3"/>
    </row>
    <row r="1005" spans="12:15" ht="12.75" customHeight="1" x14ac:dyDescent="0.2">
      <c r="L1005" s="3"/>
      <c r="M1005" s="3"/>
      <c r="O1005" s="3"/>
    </row>
    <row r="1006" spans="12:15" ht="12.75" customHeight="1" x14ac:dyDescent="0.2">
      <c r="L1006" s="3"/>
      <c r="M1006" s="3"/>
      <c r="O1006" s="3"/>
    </row>
    <row r="1007" spans="12:15" ht="12.75" customHeight="1" x14ac:dyDescent="0.2">
      <c r="L1007" s="3"/>
      <c r="M1007" s="3"/>
      <c r="O1007" s="3"/>
    </row>
    <row r="1008" spans="12:15" ht="12.75" customHeight="1" x14ac:dyDescent="0.2">
      <c r="L1008" s="3"/>
      <c r="M1008" s="3"/>
      <c r="O1008" s="3"/>
    </row>
    <row r="1009" spans="12:15" ht="12.75" customHeight="1" x14ac:dyDescent="0.2">
      <c r="L1009" s="3"/>
      <c r="M1009" s="3"/>
      <c r="O1009" s="3"/>
    </row>
    <row r="1010" spans="12:15" ht="12.75" customHeight="1" x14ac:dyDescent="0.2">
      <c r="L1010" s="3"/>
      <c r="M1010" s="3"/>
      <c r="O1010" s="3"/>
    </row>
    <row r="1011" spans="12:15" ht="12.75" customHeight="1" x14ac:dyDescent="0.2">
      <c r="L1011" s="3"/>
      <c r="M1011" s="3"/>
      <c r="O1011" s="3"/>
    </row>
    <row r="1012" spans="12:15" ht="12.75" customHeight="1" x14ac:dyDescent="0.2">
      <c r="L1012" s="3"/>
      <c r="M1012" s="3"/>
      <c r="O1012" s="3"/>
    </row>
  </sheetData>
  <mergeCells count="300">
    <mergeCell ref="B440:J440"/>
    <mergeCell ref="B462:J462"/>
    <mergeCell ref="B484:J484"/>
    <mergeCell ref="B506:J506"/>
    <mergeCell ref="B528:J528"/>
    <mergeCell ref="B550:J550"/>
    <mergeCell ref="B242:J242"/>
    <mergeCell ref="B264:J264"/>
    <mergeCell ref="B286:J286"/>
    <mergeCell ref="B308:J308"/>
    <mergeCell ref="B330:J330"/>
    <mergeCell ref="B352:J352"/>
    <mergeCell ref="B374:J374"/>
    <mergeCell ref="B396:J396"/>
    <mergeCell ref="B418:J418"/>
    <mergeCell ref="B35:J35"/>
    <mergeCell ref="B58:J58"/>
    <mergeCell ref="B81:J81"/>
    <mergeCell ref="B104:J104"/>
    <mergeCell ref="B127:J127"/>
    <mergeCell ref="B150:J150"/>
    <mergeCell ref="B173:J173"/>
    <mergeCell ref="B196:J196"/>
    <mergeCell ref="B219:J219"/>
    <mergeCell ref="Q444:Q445"/>
    <mergeCell ref="R444:R445"/>
    <mergeCell ref="B443:J443"/>
    <mergeCell ref="A444:A445"/>
    <mergeCell ref="B444:J444"/>
    <mergeCell ref="K444:K445"/>
    <mergeCell ref="L444:L445"/>
    <mergeCell ref="M444:M445"/>
    <mergeCell ref="N444:N445"/>
    <mergeCell ref="O444:O445"/>
    <mergeCell ref="P444:P445"/>
    <mergeCell ref="N85:N86"/>
    <mergeCell ref="O85:O86"/>
    <mergeCell ref="P85:P86"/>
    <mergeCell ref="Q85:Q86"/>
    <mergeCell ref="R85:R86"/>
    <mergeCell ref="B84:J84"/>
    <mergeCell ref="A85:A86"/>
    <mergeCell ref="B85:J85"/>
    <mergeCell ref="K85:K86"/>
    <mergeCell ref="L85:L86"/>
    <mergeCell ref="M85:M86"/>
    <mergeCell ref="N108:N109"/>
    <mergeCell ref="O108:O109"/>
    <mergeCell ref="P108:P109"/>
    <mergeCell ref="Q108:Q109"/>
    <mergeCell ref="R108:R109"/>
    <mergeCell ref="B107:J107"/>
    <mergeCell ref="A108:A109"/>
    <mergeCell ref="B108:J108"/>
    <mergeCell ref="K108:K109"/>
    <mergeCell ref="L108:L109"/>
    <mergeCell ref="M108:M109"/>
    <mergeCell ref="N131:N132"/>
    <mergeCell ref="O131:O132"/>
    <mergeCell ref="P131:P132"/>
    <mergeCell ref="Q131:Q132"/>
    <mergeCell ref="R131:R132"/>
    <mergeCell ref="B130:J130"/>
    <mergeCell ref="A131:A132"/>
    <mergeCell ref="B131:J131"/>
    <mergeCell ref="K131:K132"/>
    <mergeCell ref="L131:L132"/>
    <mergeCell ref="M131:M132"/>
    <mergeCell ref="N154:N155"/>
    <mergeCell ref="O154:O155"/>
    <mergeCell ref="P154:P155"/>
    <mergeCell ref="Q154:Q155"/>
    <mergeCell ref="R154:R155"/>
    <mergeCell ref="B153:J153"/>
    <mergeCell ref="A154:A155"/>
    <mergeCell ref="B154:J154"/>
    <mergeCell ref="K154:K155"/>
    <mergeCell ref="L154:L155"/>
    <mergeCell ref="M154:M155"/>
    <mergeCell ref="N177:N178"/>
    <mergeCell ref="O177:O178"/>
    <mergeCell ref="P177:P178"/>
    <mergeCell ref="Q177:Q178"/>
    <mergeCell ref="R177:R178"/>
    <mergeCell ref="B176:J176"/>
    <mergeCell ref="A177:A178"/>
    <mergeCell ref="B177:J177"/>
    <mergeCell ref="K177:K178"/>
    <mergeCell ref="L177:L178"/>
    <mergeCell ref="M177:M178"/>
    <mergeCell ref="N200:N201"/>
    <mergeCell ref="O200:O201"/>
    <mergeCell ref="P200:P201"/>
    <mergeCell ref="Q200:Q201"/>
    <mergeCell ref="R200:R201"/>
    <mergeCell ref="B199:J199"/>
    <mergeCell ref="A200:A201"/>
    <mergeCell ref="B200:J200"/>
    <mergeCell ref="K200:K201"/>
    <mergeCell ref="L200:L201"/>
    <mergeCell ref="M200:M201"/>
    <mergeCell ref="N223:N224"/>
    <mergeCell ref="O223:O224"/>
    <mergeCell ref="P223:P224"/>
    <mergeCell ref="Q223:Q224"/>
    <mergeCell ref="R223:R224"/>
    <mergeCell ref="B222:J222"/>
    <mergeCell ref="A223:A224"/>
    <mergeCell ref="B223:J223"/>
    <mergeCell ref="K223:K224"/>
    <mergeCell ref="L223:L224"/>
    <mergeCell ref="M223:M224"/>
    <mergeCell ref="N268:N269"/>
    <mergeCell ref="O268:O269"/>
    <mergeCell ref="P268:P269"/>
    <mergeCell ref="Q268:Q269"/>
    <mergeCell ref="R268:R269"/>
    <mergeCell ref="B267:J267"/>
    <mergeCell ref="A268:A269"/>
    <mergeCell ref="B268:J268"/>
    <mergeCell ref="K268:K269"/>
    <mergeCell ref="L268:L269"/>
    <mergeCell ref="M268:M269"/>
    <mergeCell ref="O16:O17"/>
    <mergeCell ref="P16:P17"/>
    <mergeCell ref="Q16:Q17"/>
    <mergeCell ref="R16:R17"/>
    <mergeCell ref="B15:J15"/>
    <mergeCell ref="A16:A17"/>
    <mergeCell ref="B16:J16"/>
    <mergeCell ref="K16:K17"/>
    <mergeCell ref="L16:L17"/>
    <mergeCell ref="M16:M17"/>
    <mergeCell ref="N16:N17"/>
    <mergeCell ref="N39:N40"/>
    <mergeCell ref="O39:O40"/>
    <mergeCell ref="P39:P40"/>
    <mergeCell ref="Q39:Q40"/>
    <mergeCell ref="R39:R40"/>
    <mergeCell ref="B38:J38"/>
    <mergeCell ref="A39:A40"/>
    <mergeCell ref="B39:J39"/>
    <mergeCell ref="K39:K40"/>
    <mergeCell ref="L39:L40"/>
    <mergeCell ref="M39:M40"/>
    <mergeCell ref="N62:N63"/>
    <mergeCell ref="O62:O63"/>
    <mergeCell ref="P62:P63"/>
    <mergeCell ref="Q62:Q63"/>
    <mergeCell ref="R62:R63"/>
    <mergeCell ref="B61:J61"/>
    <mergeCell ref="A62:A63"/>
    <mergeCell ref="B62:J62"/>
    <mergeCell ref="K62:K63"/>
    <mergeCell ref="L62:L63"/>
    <mergeCell ref="M62:M63"/>
    <mergeCell ref="N422:N423"/>
    <mergeCell ref="O422:O423"/>
    <mergeCell ref="P422:P423"/>
    <mergeCell ref="Q422:Q423"/>
    <mergeCell ref="R422:R423"/>
    <mergeCell ref="B421:J421"/>
    <mergeCell ref="A422:A423"/>
    <mergeCell ref="B422:J422"/>
    <mergeCell ref="K422:K423"/>
    <mergeCell ref="L422:L423"/>
    <mergeCell ref="M422:M423"/>
    <mergeCell ref="N246:N247"/>
    <mergeCell ref="O246:O247"/>
    <mergeCell ref="P246:P247"/>
    <mergeCell ref="Q246:Q247"/>
    <mergeCell ref="R246:R247"/>
    <mergeCell ref="B245:J245"/>
    <mergeCell ref="A246:A247"/>
    <mergeCell ref="B246:J246"/>
    <mergeCell ref="K246:K247"/>
    <mergeCell ref="L246:L247"/>
    <mergeCell ref="M246:M247"/>
    <mergeCell ref="N290:N291"/>
    <mergeCell ref="O290:O291"/>
    <mergeCell ref="P290:P291"/>
    <mergeCell ref="Q290:Q291"/>
    <mergeCell ref="R290:R291"/>
    <mergeCell ref="B289:J289"/>
    <mergeCell ref="A290:A291"/>
    <mergeCell ref="B290:J290"/>
    <mergeCell ref="K290:K291"/>
    <mergeCell ref="L290:L291"/>
    <mergeCell ref="M290:M291"/>
    <mergeCell ref="N312:N313"/>
    <mergeCell ref="O312:O313"/>
    <mergeCell ref="P312:P313"/>
    <mergeCell ref="Q312:Q313"/>
    <mergeCell ref="R312:R313"/>
    <mergeCell ref="B311:J311"/>
    <mergeCell ref="A312:A313"/>
    <mergeCell ref="B312:J312"/>
    <mergeCell ref="K312:K313"/>
    <mergeCell ref="L312:L313"/>
    <mergeCell ref="M312:M313"/>
    <mergeCell ref="N334:N335"/>
    <mergeCell ref="O334:O335"/>
    <mergeCell ref="P334:P335"/>
    <mergeCell ref="Q334:Q335"/>
    <mergeCell ref="R334:R335"/>
    <mergeCell ref="B333:J333"/>
    <mergeCell ref="A334:A335"/>
    <mergeCell ref="B334:J334"/>
    <mergeCell ref="K334:K335"/>
    <mergeCell ref="L334:L335"/>
    <mergeCell ref="M334:M335"/>
    <mergeCell ref="N356:N357"/>
    <mergeCell ref="O356:O357"/>
    <mergeCell ref="P356:P357"/>
    <mergeCell ref="Q356:Q357"/>
    <mergeCell ref="R356:R357"/>
    <mergeCell ref="B355:J355"/>
    <mergeCell ref="A356:A357"/>
    <mergeCell ref="B356:J356"/>
    <mergeCell ref="K356:K357"/>
    <mergeCell ref="L356:L357"/>
    <mergeCell ref="M356:M357"/>
    <mergeCell ref="N378:N379"/>
    <mergeCell ref="O378:O379"/>
    <mergeCell ref="P378:P379"/>
    <mergeCell ref="Q378:Q379"/>
    <mergeCell ref="R378:R379"/>
    <mergeCell ref="B377:J377"/>
    <mergeCell ref="A378:A379"/>
    <mergeCell ref="B378:J378"/>
    <mergeCell ref="K378:K379"/>
    <mergeCell ref="L378:L379"/>
    <mergeCell ref="M378:M379"/>
    <mergeCell ref="N400:N401"/>
    <mergeCell ref="O400:O401"/>
    <mergeCell ref="P400:P401"/>
    <mergeCell ref="Q400:Q401"/>
    <mergeCell ref="R400:R401"/>
    <mergeCell ref="B399:J399"/>
    <mergeCell ref="A400:A401"/>
    <mergeCell ref="B400:J400"/>
    <mergeCell ref="K400:K401"/>
    <mergeCell ref="L400:L401"/>
    <mergeCell ref="M400:M401"/>
    <mergeCell ref="Q466:Q467"/>
    <mergeCell ref="R466:R467"/>
    <mergeCell ref="B465:J465"/>
    <mergeCell ref="A466:A467"/>
    <mergeCell ref="B466:J466"/>
    <mergeCell ref="K466:K467"/>
    <mergeCell ref="L466:L467"/>
    <mergeCell ref="M466:M467"/>
    <mergeCell ref="N466:N467"/>
    <mergeCell ref="O466:O467"/>
    <mergeCell ref="P466:P467"/>
    <mergeCell ref="Q488:Q489"/>
    <mergeCell ref="R488:R489"/>
    <mergeCell ref="B487:J487"/>
    <mergeCell ref="A488:A489"/>
    <mergeCell ref="B488:J488"/>
    <mergeCell ref="K488:K489"/>
    <mergeCell ref="L488:L489"/>
    <mergeCell ref="M488:M489"/>
    <mergeCell ref="N488:N489"/>
    <mergeCell ref="O488:O489"/>
    <mergeCell ref="P488:P489"/>
    <mergeCell ref="Q510:Q511"/>
    <mergeCell ref="R510:R511"/>
    <mergeCell ref="B509:J509"/>
    <mergeCell ref="A510:A511"/>
    <mergeCell ref="B510:J510"/>
    <mergeCell ref="K510:K511"/>
    <mergeCell ref="L510:L511"/>
    <mergeCell ref="M510:M511"/>
    <mergeCell ref="N510:N511"/>
    <mergeCell ref="O510:O511"/>
    <mergeCell ref="P510:P511"/>
    <mergeCell ref="Q532:Q533"/>
    <mergeCell ref="R532:R533"/>
    <mergeCell ref="B531:J531"/>
    <mergeCell ref="A532:A533"/>
    <mergeCell ref="B532:J532"/>
    <mergeCell ref="K532:K533"/>
    <mergeCell ref="L532:L533"/>
    <mergeCell ref="M532:M533"/>
    <mergeCell ref="N532:N533"/>
    <mergeCell ref="O532:O533"/>
    <mergeCell ref="P532:P533"/>
    <mergeCell ref="Q554:Q555"/>
    <mergeCell ref="R554:R555"/>
    <mergeCell ref="B572:J572"/>
    <mergeCell ref="B553:J553"/>
    <mergeCell ref="A554:A555"/>
    <mergeCell ref="B554:J554"/>
    <mergeCell ref="K554:K555"/>
    <mergeCell ref="L554:L555"/>
    <mergeCell ref="M554:M555"/>
    <mergeCell ref="N554:N555"/>
    <mergeCell ref="O554:O555"/>
    <mergeCell ref="P554:P555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1013"/>
  <sheetViews>
    <sheetView workbookViewId="0">
      <selection activeCell="U24" sqref="U23:U24"/>
    </sheetView>
  </sheetViews>
  <sheetFormatPr baseColWidth="10" defaultColWidth="12.5703125" defaultRowHeight="15" customHeight="1" x14ac:dyDescent="0.2"/>
  <cols>
    <col min="1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90</v>
      </c>
    </row>
    <row r="16" spans="1:11" ht="12.75" customHeight="1" x14ac:dyDescent="0.2">
      <c r="B16" s="308" t="s">
        <v>2</v>
      </c>
      <c r="C16" s="309"/>
      <c r="D16" s="137" t="s">
        <v>11</v>
      </c>
      <c r="F16" s="29" t="s">
        <v>83</v>
      </c>
    </row>
    <row r="17" spans="1:6" ht="25.5" customHeight="1" x14ac:dyDescent="0.2">
      <c r="A17" s="135" t="s">
        <v>10</v>
      </c>
      <c r="B17" s="136">
        <v>1</v>
      </c>
      <c r="C17" s="136">
        <v>2</v>
      </c>
      <c r="D17" s="16"/>
      <c r="E17" s="4" t="s">
        <v>3</v>
      </c>
    </row>
    <row r="18" spans="1:6" ht="12.75" customHeight="1" x14ac:dyDescent="0.2">
      <c r="A18" s="28" t="s">
        <v>54</v>
      </c>
      <c r="B18" s="25">
        <v>40</v>
      </c>
      <c r="C18" s="10"/>
      <c r="D18" s="16"/>
    </row>
    <row r="19" spans="1:6" ht="12.75" customHeight="1" x14ac:dyDescent="0.2">
      <c r="A19" s="28" t="s">
        <v>55</v>
      </c>
      <c r="C19" s="25">
        <v>39</v>
      </c>
      <c r="D19" s="16">
        <v>39</v>
      </c>
    </row>
    <row r="20" spans="1:6" ht="12.75" customHeight="1" x14ac:dyDescent="0.2">
      <c r="D20" s="25">
        <f>SUM(D19)</f>
        <v>39</v>
      </c>
      <c r="E20" s="37">
        <f>D19/B18</f>
        <v>0.97499999999999998</v>
      </c>
    </row>
    <row r="21" spans="1:6" ht="12.75" customHeight="1" x14ac:dyDescent="0.2"/>
    <row r="22" spans="1:6" ht="12.75" customHeight="1" x14ac:dyDescent="0.2"/>
    <row r="23" spans="1:6" ht="12.75" customHeight="1" x14ac:dyDescent="0.3">
      <c r="A23" s="38" t="s">
        <v>92</v>
      </c>
    </row>
    <row r="24" spans="1:6" ht="12.75" customHeight="1" x14ac:dyDescent="0.2">
      <c r="B24" s="308" t="s">
        <v>2</v>
      </c>
      <c r="C24" s="309"/>
      <c r="D24" s="137" t="s">
        <v>11</v>
      </c>
      <c r="F24" s="29" t="s">
        <v>83</v>
      </c>
    </row>
    <row r="25" spans="1:6" ht="25.5" customHeight="1" x14ac:dyDescent="0.2">
      <c r="A25" s="135" t="s">
        <v>10</v>
      </c>
      <c r="B25" s="136">
        <v>1</v>
      </c>
      <c r="C25" s="136">
        <v>2</v>
      </c>
      <c r="D25" s="16"/>
      <c r="E25" s="4" t="s">
        <v>3</v>
      </c>
    </row>
    <row r="26" spans="1:6" ht="12.75" customHeight="1" x14ac:dyDescent="0.2">
      <c r="A26" s="28" t="s">
        <v>55</v>
      </c>
      <c r="B26" s="25">
        <v>61</v>
      </c>
      <c r="C26" s="10"/>
      <c r="D26" s="16"/>
    </row>
    <row r="27" spans="1:6" ht="12.75" customHeight="1" x14ac:dyDescent="0.2">
      <c r="A27" s="28" t="s">
        <v>56</v>
      </c>
      <c r="C27" s="25">
        <v>60</v>
      </c>
      <c r="D27" s="16">
        <v>60</v>
      </c>
    </row>
    <row r="28" spans="1:6" ht="12.75" customHeight="1" x14ac:dyDescent="0.2">
      <c r="D28" s="25">
        <f>SUM(D27)</f>
        <v>60</v>
      </c>
      <c r="E28" s="37">
        <f>D27/B26</f>
        <v>0.98360655737704916</v>
      </c>
    </row>
    <row r="29" spans="1:6" ht="12.75" customHeight="1" x14ac:dyDescent="0.2"/>
    <row r="30" spans="1:6" ht="12.75" customHeight="1" x14ac:dyDescent="0.2"/>
    <row r="31" spans="1:6" ht="12.75" customHeight="1" x14ac:dyDescent="0.2"/>
    <row r="32" spans="1:6" ht="12.75" customHeight="1" x14ac:dyDescent="0.3">
      <c r="A32" s="38" t="s">
        <v>95</v>
      </c>
    </row>
    <row r="33" spans="1:6" ht="12.75" customHeight="1" x14ac:dyDescent="0.2">
      <c r="B33" s="308" t="s">
        <v>2</v>
      </c>
      <c r="C33" s="309"/>
      <c r="D33" s="137" t="s">
        <v>11</v>
      </c>
      <c r="F33" s="29" t="s">
        <v>83</v>
      </c>
    </row>
    <row r="34" spans="1:6" ht="25.5" customHeight="1" x14ac:dyDescent="0.2">
      <c r="A34" s="135" t="s">
        <v>10</v>
      </c>
      <c r="B34" s="136">
        <v>1</v>
      </c>
      <c r="C34" s="136">
        <v>2</v>
      </c>
      <c r="D34" s="16"/>
      <c r="E34" s="4" t="s">
        <v>3</v>
      </c>
    </row>
    <row r="35" spans="1:6" ht="12.75" customHeight="1" x14ac:dyDescent="0.2">
      <c r="A35" s="28" t="s">
        <v>56</v>
      </c>
      <c r="B35" s="25">
        <v>51</v>
      </c>
      <c r="C35" s="10"/>
      <c r="D35" s="16"/>
    </row>
    <row r="36" spans="1:6" ht="12.75" customHeight="1" x14ac:dyDescent="0.2">
      <c r="A36" s="28" t="s">
        <v>57</v>
      </c>
      <c r="C36" s="25">
        <v>51</v>
      </c>
      <c r="D36" s="16">
        <f>51-9</f>
        <v>42</v>
      </c>
    </row>
    <row r="37" spans="1:6" ht="12.75" customHeight="1" x14ac:dyDescent="0.2">
      <c r="D37" s="25">
        <f>SUM(D36)</f>
        <v>42</v>
      </c>
      <c r="E37" s="37">
        <f>D36/B35</f>
        <v>0.82352941176470584</v>
      </c>
    </row>
    <row r="38" spans="1:6" ht="12.75" customHeight="1" x14ac:dyDescent="0.2"/>
    <row r="39" spans="1:6" ht="12.75" customHeight="1" x14ac:dyDescent="0.2"/>
    <row r="40" spans="1:6" ht="12.75" customHeight="1" x14ac:dyDescent="0.3">
      <c r="A40" s="38" t="s">
        <v>96</v>
      </c>
    </row>
    <row r="41" spans="1:6" ht="12.75" customHeight="1" x14ac:dyDescent="0.2">
      <c r="B41" s="308" t="s">
        <v>2</v>
      </c>
      <c r="C41" s="309"/>
      <c r="D41" s="137" t="s">
        <v>11</v>
      </c>
      <c r="F41" s="29" t="s">
        <v>83</v>
      </c>
    </row>
    <row r="42" spans="1:6" ht="25.5" customHeight="1" x14ac:dyDescent="0.2">
      <c r="A42" s="135" t="s">
        <v>10</v>
      </c>
      <c r="B42" s="136">
        <v>1</v>
      </c>
      <c r="C42" s="136">
        <v>2</v>
      </c>
      <c r="D42" s="16"/>
      <c r="E42" s="4" t="s">
        <v>3</v>
      </c>
    </row>
    <row r="43" spans="1:6" ht="12.75" customHeight="1" x14ac:dyDescent="0.2">
      <c r="A43" s="28" t="s">
        <v>57</v>
      </c>
      <c r="C43" s="10"/>
      <c r="D43" s="16"/>
    </row>
    <row r="44" spans="1:6" ht="12.75" customHeight="1" x14ac:dyDescent="0.2">
      <c r="A44" s="28"/>
      <c r="D44" s="16"/>
    </row>
    <row r="45" spans="1:6" ht="12.75" customHeight="1" x14ac:dyDescent="0.2">
      <c r="D45" s="25">
        <f>SUM(D44)</f>
        <v>0</v>
      </c>
      <c r="E45" s="37" t="e">
        <f>D44/B43</f>
        <v>#DIV/0!</v>
      </c>
    </row>
    <row r="46" spans="1:6" ht="12.75" customHeight="1" x14ac:dyDescent="0.2"/>
    <row r="47" spans="1:6" ht="12.75" customHeight="1" x14ac:dyDescent="0.2"/>
    <row r="48" spans="1: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</sheetData>
  <mergeCells count="4">
    <mergeCell ref="B16:C16"/>
    <mergeCell ref="B24:C24"/>
    <mergeCell ref="B33:C33"/>
    <mergeCell ref="B41:C4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Z682"/>
  <sheetViews>
    <sheetView topLeftCell="A658" zoomScaleNormal="100" workbookViewId="0">
      <selection activeCell="M668" sqref="M668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7" bestFit="1" customWidth="1"/>
    <col min="12" max="18" width="12.85546875" customWidth="1"/>
    <col min="19" max="19" width="11.5703125" customWidth="1"/>
    <col min="20" max="20" width="7.85546875" customWidth="1"/>
    <col min="21" max="52" width="10" customWidth="1"/>
  </cols>
  <sheetData>
    <row r="1" spans="1:36" s="286" customFormat="1" ht="15" customHeight="1" x14ac:dyDescent="0.2">
      <c r="K1" s="187"/>
    </row>
    <row r="2" spans="1:36" s="286" customFormat="1" ht="15" customHeight="1" x14ac:dyDescent="0.2">
      <c r="K2" s="187"/>
    </row>
    <row r="3" spans="1:36" s="286" customFormat="1" ht="15" customHeight="1" x14ac:dyDescent="0.2">
      <c r="K3" s="187"/>
    </row>
    <row r="4" spans="1:36" s="286" customFormat="1" ht="15" customHeight="1" x14ac:dyDescent="0.2">
      <c r="K4" s="187"/>
    </row>
    <row r="5" spans="1:36" s="286" customFormat="1" ht="15" customHeight="1" x14ac:dyDescent="0.2">
      <c r="K5" s="187"/>
    </row>
    <row r="6" spans="1:36" s="286" customFormat="1" ht="15" customHeight="1" x14ac:dyDescent="0.2">
      <c r="K6" s="187"/>
    </row>
    <row r="7" spans="1:36" s="286" customFormat="1" ht="15" customHeight="1" x14ac:dyDescent="0.2">
      <c r="K7" s="187"/>
    </row>
    <row r="8" spans="1:36" s="286" customFormat="1" ht="15" customHeight="1" x14ac:dyDescent="0.2">
      <c r="K8" s="187"/>
    </row>
    <row r="9" spans="1:36" s="286" customFormat="1" ht="15" customHeight="1" x14ac:dyDescent="0.2">
      <c r="K9" s="187"/>
    </row>
    <row r="10" spans="1:36" s="286" customFormat="1" ht="15" customHeight="1" x14ac:dyDescent="0.2">
      <c r="K10" s="187"/>
    </row>
    <row r="11" spans="1:36" s="286" customFormat="1" ht="15" customHeight="1" x14ac:dyDescent="0.2">
      <c r="K11" s="187"/>
    </row>
    <row r="12" spans="1:36" s="286" customFormat="1" ht="15" customHeight="1" x14ac:dyDescent="0.2">
      <c r="K12" s="187"/>
    </row>
    <row r="13" spans="1:36" s="286" customFormat="1" ht="15" customHeight="1" x14ac:dyDescent="0.2">
      <c r="K13" s="187"/>
    </row>
    <row r="14" spans="1:36" ht="12.75" customHeight="1" x14ac:dyDescent="0.2">
      <c r="L14" s="3"/>
      <c r="M14" s="3"/>
      <c r="O14" s="3"/>
    </row>
    <row r="15" spans="1:36" ht="12.75" customHeight="1" x14ac:dyDescent="0.2">
      <c r="A15" s="2" t="s">
        <v>1</v>
      </c>
      <c r="L15" s="3"/>
      <c r="M15" s="3"/>
      <c r="O15" s="3"/>
    </row>
    <row r="16" spans="1:36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7" t="s">
        <v>3</v>
      </c>
      <c r="M16" s="7" t="s">
        <v>4</v>
      </c>
      <c r="N16" s="49" t="s">
        <v>5</v>
      </c>
      <c r="O16" s="7" t="s">
        <v>6</v>
      </c>
      <c r="P16" s="6" t="s">
        <v>7</v>
      </c>
      <c r="Q16" s="6" t="s">
        <v>8</v>
      </c>
      <c r="R16" s="7" t="s">
        <v>9</v>
      </c>
      <c r="AA16" s="8" t="s">
        <v>6</v>
      </c>
      <c r="AB16" s="8"/>
      <c r="AC16" s="8"/>
      <c r="AD16" s="8"/>
      <c r="AE16" s="8"/>
      <c r="AF16" s="8"/>
      <c r="AG16" s="8"/>
      <c r="AH16" s="8"/>
      <c r="AI16" s="8"/>
      <c r="AJ16" s="8"/>
    </row>
    <row r="17" spans="1:42" ht="12.75" customHeight="1" x14ac:dyDescent="0.2">
      <c r="A17" s="50" t="s">
        <v>10</v>
      </c>
      <c r="B17" s="51">
        <v>1</v>
      </c>
      <c r="C17" s="51">
        <v>2</v>
      </c>
      <c r="D17" s="51">
        <v>3</v>
      </c>
      <c r="E17" s="51">
        <v>4</v>
      </c>
      <c r="F17" s="51">
        <v>5</v>
      </c>
      <c r="G17" s="51">
        <v>6</v>
      </c>
      <c r="H17" s="51">
        <v>7</v>
      </c>
      <c r="I17" s="51">
        <v>8</v>
      </c>
      <c r="J17" s="51">
        <v>9</v>
      </c>
      <c r="K17" s="194" t="s">
        <v>11</v>
      </c>
      <c r="L17" s="3"/>
      <c r="M17" s="3"/>
      <c r="O17" s="3"/>
      <c r="P17" s="14"/>
      <c r="Q17" s="14"/>
      <c r="R17" s="3"/>
      <c r="AA17" s="312" t="s">
        <v>12</v>
      </c>
      <c r="AB17" s="311"/>
      <c r="AC17" s="311"/>
      <c r="AD17" s="311"/>
      <c r="AE17" s="311"/>
      <c r="AF17" s="311"/>
      <c r="AG17" s="311"/>
      <c r="AH17" s="311"/>
      <c r="AI17" s="311"/>
      <c r="AJ17" s="311"/>
    </row>
    <row r="18" spans="1:42" ht="12.75" customHeight="1" x14ac:dyDescent="0.2">
      <c r="A18" s="25">
        <v>9701</v>
      </c>
      <c r="B18" s="25">
        <v>78</v>
      </c>
      <c r="K18" s="189"/>
      <c r="L18" s="3"/>
      <c r="M18" s="3"/>
      <c r="O18" s="3"/>
      <c r="P18" s="17">
        <f>B18</f>
        <v>78</v>
      </c>
      <c r="Q18" s="14"/>
      <c r="R18" s="3"/>
      <c r="Z18" s="18" t="s">
        <v>13</v>
      </c>
      <c r="AA18" s="1">
        <v>9701</v>
      </c>
      <c r="AB18" s="19">
        <v>9702</v>
      </c>
      <c r="AC18" s="19">
        <v>9801</v>
      </c>
      <c r="AD18" s="19">
        <v>9802</v>
      </c>
      <c r="AE18" s="19">
        <v>9901</v>
      </c>
      <c r="AF18" s="19">
        <v>9902</v>
      </c>
      <c r="AG18" s="20" t="s">
        <v>14</v>
      </c>
      <c r="AH18" s="20" t="s">
        <v>15</v>
      </c>
      <c r="AI18" s="20" t="s">
        <v>16</v>
      </c>
      <c r="AJ18" s="20" t="s">
        <v>17</v>
      </c>
      <c r="AK18" s="20" t="s">
        <v>18</v>
      </c>
      <c r="AL18" s="20" t="s">
        <v>19</v>
      </c>
      <c r="AM18" s="20" t="s">
        <v>20</v>
      </c>
      <c r="AN18" s="20" t="s">
        <v>21</v>
      </c>
      <c r="AO18" s="20" t="s">
        <v>22</v>
      </c>
      <c r="AP18" s="20" t="s">
        <v>23</v>
      </c>
    </row>
    <row r="19" spans="1:42" ht="12.75" customHeight="1" x14ac:dyDescent="0.2">
      <c r="A19" s="25">
        <v>9702</v>
      </c>
      <c r="C19" s="25">
        <v>59</v>
      </c>
      <c r="K19" s="189"/>
      <c r="L19" s="3"/>
      <c r="M19" s="3"/>
      <c r="O19" s="3">
        <f>C19/B18</f>
        <v>0.75641025641025639</v>
      </c>
      <c r="P19" s="21">
        <v>59</v>
      </c>
      <c r="Q19" s="22">
        <f t="shared" ref="Q19:Q29" si="0">P19/P18</f>
        <v>0.75641025641025639</v>
      </c>
      <c r="R19" s="3">
        <f t="shared" ref="R19:R29" si="1">100%-Q19</f>
        <v>0.24358974358974361</v>
      </c>
      <c r="S19" s="2" t="s">
        <v>3</v>
      </c>
      <c r="Z19" s="23" t="s">
        <v>37</v>
      </c>
      <c r="AA19" s="22">
        <f>C19/B18</f>
        <v>0.75641025641025639</v>
      </c>
      <c r="AB19" s="22">
        <f t="shared" ref="AB19:AB26" si="2">O41</f>
        <v>0.74866310160427807</v>
      </c>
      <c r="AC19" s="22">
        <f t="shared" ref="AC19:AC26" si="3">O64</f>
        <v>0.64646464646464652</v>
      </c>
      <c r="AD19" s="22">
        <f t="shared" ref="AD19:AD26" si="4">O88</f>
        <v>0.80555555555555558</v>
      </c>
      <c r="AE19" s="22">
        <f t="shared" ref="AE19:AE26" si="5">O112</f>
        <v>0.54128440366972475</v>
      </c>
      <c r="AF19" s="24">
        <f t="shared" ref="AF19:AF26" si="6">O133</f>
        <v>0.57307692307692304</v>
      </c>
      <c r="AG19" s="24">
        <f t="shared" ref="AG19:AG26" si="7">O155</f>
        <v>0.41269841269841268</v>
      </c>
      <c r="AH19" s="24">
        <f t="shared" ref="AH19:AH26" si="8">O175</f>
        <v>0.45945945945945948</v>
      </c>
      <c r="AI19" s="24">
        <f t="shared" ref="AI19:AI26" si="9">O199</f>
        <v>0.45394736842105265</v>
      </c>
      <c r="AJ19" s="24">
        <f t="shared" ref="AJ19:AJ25" si="10">O219</f>
        <v>0.58496732026143794</v>
      </c>
      <c r="AK19" s="3">
        <f t="shared" ref="AK19:AK24" si="11">O237</f>
        <v>0.55494505494505497</v>
      </c>
      <c r="AL19" s="3">
        <f t="shared" ref="AL19:AL23" si="12">O254</f>
        <v>0.4731182795698925</v>
      </c>
      <c r="AM19" s="3">
        <f t="shared" ref="AM19:AM22" si="13">O272</f>
        <v>0.49358974358974361</v>
      </c>
      <c r="AN19" s="3">
        <f t="shared" ref="AN19:AN21" si="14">O292</f>
        <v>0.70512820512820518</v>
      </c>
      <c r="AO19" s="3">
        <f t="shared" ref="AO19:AO20" si="15">O311</f>
        <v>0.53205128205128205</v>
      </c>
      <c r="AP19" s="3">
        <f>O329</f>
        <v>0.66666666666666663</v>
      </c>
    </row>
    <row r="20" spans="1:42" ht="12.75" customHeight="1" x14ac:dyDescent="0.2">
      <c r="A20" s="25">
        <v>9801</v>
      </c>
      <c r="D20" s="25">
        <v>44</v>
      </c>
      <c r="K20" s="189"/>
      <c r="L20" s="3"/>
      <c r="M20" s="3"/>
      <c r="O20" s="3">
        <f>D20/C19</f>
        <v>0.74576271186440679</v>
      </c>
      <c r="P20" s="21">
        <v>50</v>
      </c>
      <c r="Q20" s="22">
        <f t="shared" si="0"/>
        <v>0.84745762711864403</v>
      </c>
      <c r="R20" s="3">
        <f t="shared" si="1"/>
        <v>0.15254237288135597</v>
      </c>
      <c r="S20" s="25">
        <v>9701</v>
      </c>
      <c r="T20" s="3">
        <f>L33</f>
        <v>0.32051282051282054</v>
      </c>
      <c r="Z20" s="23" t="s">
        <v>38</v>
      </c>
      <c r="AA20" s="22">
        <f>D20/C19</f>
        <v>0.74576271186440679</v>
      </c>
      <c r="AB20" s="22">
        <f t="shared" si="2"/>
        <v>0.73571428571428577</v>
      </c>
      <c r="AC20" s="22">
        <f t="shared" si="3"/>
        <v>0.703125</v>
      </c>
      <c r="AD20" s="22">
        <f t="shared" si="4"/>
        <v>0.83333333333333337</v>
      </c>
      <c r="AE20" s="22">
        <f t="shared" si="5"/>
        <v>0.76271186440677963</v>
      </c>
      <c r="AF20" s="24">
        <f t="shared" si="6"/>
        <v>0.58389261744966447</v>
      </c>
      <c r="AG20" s="24">
        <f t="shared" si="7"/>
        <v>0.79487179487179482</v>
      </c>
      <c r="AH20" s="24">
        <f t="shared" si="8"/>
        <v>0.8970588235294118</v>
      </c>
      <c r="AI20" s="24">
        <f t="shared" si="9"/>
        <v>0.72463768115942029</v>
      </c>
      <c r="AJ20" s="24">
        <f t="shared" si="10"/>
        <v>0.77094972067039103</v>
      </c>
      <c r="AK20" s="3">
        <f t="shared" si="11"/>
        <v>0.68316831683168322</v>
      </c>
      <c r="AL20" s="3">
        <f t="shared" si="12"/>
        <v>0.87878787878787878</v>
      </c>
      <c r="AM20" s="3">
        <f t="shared" si="13"/>
        <v>0.93506493506493504</v>
      </c>
      <c r="AN20" s="3">
        <f t="shared" si="14"/>
        <v>0.94545454545454544</v>
      </c>
      <c r="AO20" s="3">
        <f t="shared" si="15"/>
        <v>0.86746987951807231</v>
      </c>
    </row>
    <row r="21" spans="1:42" ht="12.75" customHeight="1" x14ac:dyDescent="0.2">
      <c r="A21" s="25">
        <v>9802</v>
      </c>
      <c r="E21" s="25">
        <v>33</v>
      </c>
      <c r="K21" s="189"/>
      <c r="L21" s="3"/>
      <c r="M21" s="3"/>
      <c r="O21" s="3">
        <f>E21/D20</f>
        <v>0.75</v>
      </c>
      <c r="P21" s="21">
        <v>43</v>
      </c>
      <c r="Q21" s="22">
        <f t="shared" si="0"/>
        <v>0.86</v>
      </c>
      <c r="R21" s="3">
        <f t="shared" si="1"/>
        <v>0.14000000000000001</v>
      </c>
      <c r="S21" s="25">
        <v>9702</v>
      </c>
      <c r="T21" s="3">
        <f>L56</f>
        <v>0.34759358288770054</v>
      </c>
      <c r="Z21" s="23" t="s">
        <v>39</v>
      </c>
      <c r="AA21" s="22">
        <f>E21/D20</f>
        <v>0.75</v>
      </c>
      <c r="AB21" s="22">
        <f t="shared" si="2"/>
        <v>0.88349514563106801</v>
      </c>
      <c r="AC21" s="22">
        <f t="shared" si="3"/>
        <v>0.68888888888888888</v>
      </c>
      <c r="AD21" s="22">
        <f t="shared" si="4"/>
        <v>0.83448275862068966</v>
      </c>
      <c r="AE21" s="22">
        <f t="shared" si="5"/>
        <v>0.64444444444444449</v>
      </c>
      <c r="AF21" s="24">
        <f t="shared" si="6"/>
        <v>0.86206896551724133</v>
      </c>
      <c r="AG21" s="24">
        <f t="shared" si="7"/>
        <v>0.95161290322580649</v>
      </c>
      <c r="AH21" s="24">
        <f t="shared" si="8"/>
        <v>0.93442622950819676</v>
      </c>
      <c r="AI21" s="24">
        <f t="shared" si="9"/>
        <v>0.86</v>
      </c>
      <c r="AJ21" s="24">
        <f t="shared" si="10"/>
        <v>0.83333333333333337</v>
      </c>
      <c r="AK21" s="3">
        <f t="shared" si="11"/>
        <v>0.85507246376811596</v>
      </c>
      <c r="AL21" s="3">
        <f t="shared" si="12"/>
        <v>1</v>
      </c>
      <c r="AM21" s="3">
        <f t="shared" si="13"/>
        <v>0.70833333333333337</v>
      </c>
      <c r="AN21" s="3">
        <f t="shared" si="14"/>
        <v>0.89423076923076927</v>
      </c>
    </row>
    <row r="22" spans="1:42" ht="12.75" customHeight="1" x14ac:dyDescent="0.2">
      <c r="A22" s="25">
        <v>9901</v>
      </c>
      <c r="F22" s="25">
        <v>31</v>
      </c>
      <c r="K22" s="189"/>
      <c r="L22" s="3"/>
      <c r="M22" s="3"/>
      <c r="O22" s="3">
        <f>F22/E21</f>
        <v>0.93939393939393945</v>
      </c>
      <c r="P22" s="21">
        <v>39</v>
      </c>
      <c r="Q22" s="22">
        <f t="shared" si="0"/>
        <v>0.90697674418604646</v>
      </c>
      <c r="R22" s="3">
        <f t="shared" si="1"/>
        <v>9.3023255813953543E-2</v>
      </c>
      <c r="S22" s="25">
        <v>9801</v>
      </c>
      <c r="T22" s="3">
        <f>L81</f>
        <v>0.15151515151515152</v>
      </c>
      <c r="Z22" s="23" t="s">
        <v>40</v>
      </c>
      <c r="AA22" s="22">
        <f>F22/E21</f>
        <v>0.93939393939393945</v>
      </c>
      <c r="AB22" s="22">
        <f t="shared" si="2"/>
        <v>0.94505494505494503</v>
      </c>
      <c r="AC22" s="22">
        <f t="shared" si="3"/>
        <v>0.967741935483871</v>
      </c>
      <c r="AD22" s="22">
        <f t="shared" si="4"/>
        <v>0.93388429752066116</v>
      </c>
      <c r="AE22" s="22">
        <f t="shared" si="5"/>
        <v>0.89655172413793105</v>
      </c>
      <c r="AF22" s="24">
        <f t="shared" si="6"/>
        <v>1.6533333333333333</v>
      </c>
      <c r="AG22" s="24">
        <f t="shared" si="7"/>
        <v>0.98305084745762716</v>
      </c>
      <c r="AH22" s="24">
        <f t="shared" si="8"/>
        <v>0.92982456140350878</v>
      </c>
      <c r="AI22" s="24">
        <f t="shared" si="9"/>
        <v>0.83720930232558144</v>
      </c>
      <c r="AJ22" s="24">
        <f t="shared" si="10"/>
        <v>0.95652173913043481</v>
      </c>
      <c r="AK22" s="3">
        <f t="shared" si="11"/>
        <v>1</v>
      </c>
      <c r="AL22" s="3">
        <f t="shared" si="12"/>
        <v>0.84482758620689657</v>
      </c>
      <c r="AM22" s="3">
        <f t="shared" si="13"/>
        <v>0.88235294117647056</v>
      </c>
    </row>
    <row r="23" spans="1:42" ht="12.75" customHeight="1" x14ac:dyDescent="0.2">
      <c r="A23" s="25">
        <v>9902</v>
      </c>
      <c r="G23" s="25">
        <v>29</v>
      </c>
      <c r="K23" s="189"/>
      <c r="L23" s="3"/>
      <c r="M23" s="3"/>
      <c r="O23" s="3">
        <f>G23/F22</f>
        <v>0.93548387096774188</v>
      </c>
      <c r="P23" s="21">
        <v>36</v>
      </c>
      <c r="Q23" s="22">
        <f t="shared" si="0"/>
        <v>0.92307692307692313</v>
      </c>
      <c r="R23" s="3">
        <f t="shared" si="1"/>
        <v>7.6923076923076872E-2</v>
      </c>
      <c r="S23" s="25">
        <v>9802</v>
      </c>
      <c r="T23" s="3">
        <f>L105</f>
        <v>0.42592592592592593</v>
      </c>
      <c r="Z23" s="23" t="s">
        <v>41</v>
      </c>
      <c r="AA23" s="22">
        <f>G23/F22</f>
        <v>0.93548387096774188</v>
      </c>
      <c r="AB23" s="22">
        <f t="shared" si="2"/>
        <v>0.90697674418604646</v>
      </c>
      <c r="AC23" s="22">
        <f t="shared" si="3"/>
        <v>0.9</v>
      </c>
      <c r="AD23" s="22">
        <f t="shared" si="4"/>
        <v>0.99115044247787609</v>
      </c>
      <c r="AE23" s="22">
        <f t="shared" si="5"/>
        <v>0.92307692307692313</v>
      </c>
      <c r="AF23" s="24">
        <f t="shared" si="6"/>
        <v>0.54838709677419351</v>
      </c>
      <c r="AG23" s="24">
        <f t="shared" si="7"/>
        <v>0.96551724137931039</v>
      </c>
      <c r="AH23" s="24">
        <f t="shared" si="8"/>
        <v>0.95283018867924529</v>
      </c>
      <c r="AI23" s="24">
        <f t="shared" si="9"/>
        <v>1</v>
      </c>
      <c r="AJ23" s="24">
        <f t="shared" si="10"/>
        <v>1</v>
      </c>
      <c r="AK23" s="3">
        <f t="shared" si="11"/>
        <v>0.74576271186440679</v>
      </c>
      <c r="AL23" s="3">
        <f t="shared" si="12"/>
        <v>0.94897959183673475</v>
      </c>
      <c r="AM23" s="3" t="s">
        <v>27</v>
      </c>
    </row>
    <row r="24" spans="1:42" ht="12.75" customHeight="1" x14ac:dyDescent="0.2">
      <c r="A24" s="28" t="s">
        <v>14</v>
      </c>
      <c r="H24" s="25">
        <v>28</v>
      </c>
      <c r="K24" s="189"/>
      <c r="L24" s="3"/>
      <c r="M24" s="3"/>
      <c r="O24" s="3">
        <f>H24/G23</f>
        <v>0.96551724137931039</v>
      </c>
      <c r="P24" s="21">
        <v>36</v>
      </c>
      <c r="Q24" s="22">
        <f t="shared" si="0"/>
        <v>1</v>
      </c>
      <c r="R24" s="3">
        <f t="shared" si="1"/>
        <v>0</v>
      </c>
      <c r="S24" s="25">
        <v>9901</v>
      </c>
      <c r="T24" s="3">
        <f>L126</f>
        <v>0.1834862385321101</v>
      </c>
      <c r="Z24" s="26" t="s">
        <v>42</v>
      </c>
      <c r="AA24" s="24">
        <f>H24/G23</f>
        <v>0.96551724137931039</v>
      </c>
      <c r="AB24" s="22">
        <f t="shared" si="2"/>
        <v>0.96153846153846156</v>
      </c>
      <c r="AC24" s="22">
        <f t="shared" si="3"/>
        <v>1</v>
      </c>
      <c r="AD24" s="22">
        <f t="shared" si="4"/>
        <v>1.0089285714285714</v>
      </c>
      <c r="AE24" s="22">
        <f t="shared" si="5"/>
        <v>1</v>
      </c>
      <c r="AF24" s="24">
        <f t="shared" si="6"/>
        <v>1.0441176470588236</v>
      </c>
      <c r="AG24" s="24">
        <f t="shared" si="7"/>
        <v>1</v>
      </c>
      <c r="AH24" s="24">
        <f t="shared" si="8"/>
        <v>1</v>
      </c>
      <c r="AI24" s="24">
        <f t="shared" si="9"/>
        <v>1</v>
      </c>
      <c r="AJ24" s="24">
        <f t="shared" si="10"/>
        <v>1</v>
      </c>
      <c r="AK24" s="3">
        <f t="shared" si="11"/>
        <v>1</v>
      </c>
      <c r="AL24" s="3" t="s">
        <v>27</v>
      </c>
      <c r="AM24" s="3" t="s">
        <v>27</v>
      </c>
    </row>
    <row r="25" spans="1:42" ht="12.75" customHeight="1" x14ac:dyDescent="0.2">
      <c r="A25" s="28" t="s">
        <v>15</v>
      </c>
      <c r="I25" s="25">
        <v>27</v>
      </c>
      <c r="K25" s="189"/>
      <c r="L25" s="3"/>
      <c r="M25" s="3"/>
      <c r="O25" s="3">
        <f>I25/H24</f>
        <v>0.9642857142857143</v>
      </c>
      <c r="P25" s="21">
        <v>35</v>
      </c>
      <c r="Q25" s="22">
        <f t="shared" si="0"/>
        <v>0.97222222222222221</v>
      </c>
      <c r="R25" s="3">
        <f t="shared" si="1"/>
        <v>2.777777777777779E-2</v>
      </c>
      <c r="S25" s="25">
        <v>9902</v>
      </c>
      <c r="T25" s="3">
        <f>L148</f>
        <v>0.24615384615384617</v>
      </c>
      <c r="Z25" s="26" t="s">
        <v>43</v>
      </c>
      <c r="AA25" s="24">
        <f>I25/H24</f>
        <v>0.9642857142857143</v>
      </c>
      <c r="AB25" s="22">
        <f t="shared" si="2"/>
        <v>0.97333333333333338</v>
      </c>
      <c r="AC25" s="22">
        <f t="shared" si="3"/>
        <v>0.85185185185185186</v>
      </c>
      <c r="AD25" s="22">
        <f t="shared" si="4"/>
        <v>1.0442477876106195</v>
      </c>
      <c r="AE25" s="22">
        <f t="shared" si="5"/>
        <v>0.95833333333333337</v>
      </c>
      <c r="AF25" s="24">
        <f t="shared" si="6"/>
        <v>0.94366197183098588</v>
      </c>
      <c r="AG25" s="24">
        <f t="shared" si="7"/>
        <v>1</v>
      </c>
      <c r="AH25" s="24">
        <f t="shared" si="8"/>
        <v>1</v>
      </c>
      <c r="AI25" s="24">
        <f t="shared" si="9"/>
        <v>0.94444444444444442</v>
      </c>
      <c r="AJ25" s="24">
        <f t="shared" si="10"/>
        <v>1</v>
      </c>
      <c r="AK25" s="3" t="s">
        <v>27</v>
      </c>
    </row>
    <row r="26" spans="1:42" ht="12.75" customHeight="1" x14ac:dyDescent="0.2">
      <c r="A26" s="28" t="s">
        <v>16</v>
      </c>
      <c r="J26" s="25">
        <v>27</v>
      </c>
      <c r="K26" s="189">
        <v>25</v>
      </c>
      <c r="L26" s="3"/>
      <c r="M26" s="3"/>
      <c r="O26" s="3">
        <f>J26/I25</f>
        <v>1</v>
      </c>
      <c r="P26" s="21">
        <v>35</v>
      </c>
      <c r="Q26" s="22">
        <f t="shared" si="0"/>
        <v>1</v>
      </c>
      <c r="R26" s="3">
        <f t="shared" si="1"/>
        <v>0</v>
      </c>
      <c r="S26" s="27" t="s">
        <v>14</v>
      </c>
      <c r="T26" s="3">
        <f>L168</f>
        <v>0.30687830687830686</v>
      </c>
      <c r="Z26" s="26" t="s">
        <v>44</v>
      </c>
      <c r="AA26" s="24">
        <f>J26/I25</f>
        <v>1</v>
      </c>
      <c r="AB26" s="22">
        <f t="shared" si="2"/>
        <v>1</v>
      </c>
      <c r="AC26" s="22">
        <f t="shared" si="3"/>
        <v>1.0869565217391304</v>
      </c>
      <c r="AD26" s="22">
        <f t="shared" si="4"/>
        <v>0.94915254237288138</v>
      </c>
      <c r="AE26" s="22">
        <f t="shared" si="5"/>
        <v>1</v>
      </c>
      <c r="AF26" s="24">
        <f t="shared" si="6"/>
        <v>1</v>
      </c>
      <c r="AG26" s="24">
        <f t="shared" si="7"/>
        <v>1</v>
      </c>
      <c r="AH26" s="24">
        <f t="shared" si="8"/>
        <v>1</v>
      </c>
      <c r="AI26" s="24">
        <f t="shared" si="9"/>
        <v>1</v>
      </c>
      <c r="AJ26" s="24" t="s">
        <v>27</v>
      </c>
    </row>
    <row r="27" spans="1:42" ht="12.75" customHeight="1" x14ac:dyDescent="0.2">
      <c r="A27" s="28" t="s">
        <v>17</v>
      </c>
      <c r="J27" s="25">
        <v>8</v>
      </c>
      <c r="K27" s="189">
        <v>6</v>
      </c>
      <c r="L27" s="3"/>
      <c r="M27" s="3"/>
      <c r="O27" s="3"/>
      <c r="P27" s="21">
        <v>9</v>
      </c>
      <c r="Q27" s="22">
        <f t="shared" si="0"/>
        <v>0.25714285714285712</v>
      </c>
      <c r="R27" s="3">
        <f t="shared" si="1"/>
        <v>0.74285714285714288</v>
      </c>
      <c r="S27" s="27" t="s">
        <v>15</v>
      </c>
      <c r="T27" s="3">
        <f>L190</f>
        <v>0.33445945945945948</v>
      </c>
    </row>
    <row r="28" spans="1:42" ht="12.75" customHeight="1" x14ac:dyDescent="0.2">
      <c r="A28" s="28" t="s">
        <v>18</v>
      </c>
      <c r="J28" s="25">
        <v>3</v>
      </c>
      <c r="K28" s="189">
        <v>3</v>
      </c>
      <c r="L28" s="3"/>
      <c r="M28" s="3"/>
      <c r="O28" s="3"/>
      <c r="P28" s="21">
        <v>3</v>
      </c>
      <c r="Q28" s="22">
        <f t="shared" si="0"/>
        <v>0.33333333333333331</v>
      </c>
      <c r="R28" s="3">
        <f t="shared" si="1"/>
        <v>0.66666666666666674</v>
      </c>
      <c r="S28" s="27" t="s">
        <v>16</v>
      </c>
      <c r="T28" s="3">
        <f>L213</f>
        <v>0.23026315789473684</v>
      </c>
    </row>
    <row r="29" spans="1:42" ht="12.75" customHeight="1" x14ac:dyDescent="0.2">
      <c r="A29" s="28" t="s">
        <v>19</v>
      </c>
      <c r="J29" s="25">
        <v>1</v>
      </c>
      <c r="K29" s="189">
        <v>1</v>
      </c>
      <c r="L29" s="3"/>
      <c r="M29" s="3"/>
      <c r="O29" s="3"/>
      <c r="P29" s="21">
        <v>1</v>
      </c>
      <c r="Q29" s="22">
        <f t="shared" si="0"/>
        <v>0.33333333333333331</v>
      </c>
      <c r="R29" s="3">
        <f t="shared" si="1"/>
        <v>0.66666666666666674</v>
      </c>
      <c r="S29" s="27" t="s">
        <v>17</v>
      </c>
      <c r="T29" s="3">
        <f>L232</f>
        <v>0.33660130718954251</v>
      </c>
    </row>
    <row r="30" spans="1:42" ht="12.75" customHeight="1" x14ac:dyDescent="0.2">
      <c r="A30" s="28" t="s">
        <v>20</v>
      </c>
      <c r="K30" s="189"/>
      <c r="L30" s="3"/>
      <c r="M30" s="3"/>
      <c r="N30" s="3"/>
      <c r="O30" s="3"/>
      <c r="S30" s="27" t="s">
        <v>18</v>
      </c>
      <c r="T30" s="3">
        <f>L249</f>
        <v>0.18681318681318682</v>
      </c>
    </row>
    <row r="31" spans="1:42" ht="12.75" customHeight="1" x14ac:dyDescent="0.2">
      <c r="A31" s="28" t="s">
        <v>21</v>
      </c>
      <c r="K31" s="189"/>
      <c r="L31" s="3"/>
      <c r="M31" s="3"/>
      <c r="N31" s="3"/>
      <c r="O31" s="3"/>
      <c r="S31" s="27" t="s">
        <v>19</v>
      </c>
      <c r="T31" s="3">
        <f>L267</f>
        <v>0.31899641577060933</v>
      </c>
    </row>
    <row r="32" spans="1:42" ht="12.75" customHeight="1" x14ac:dyDescent="0.2">
      <c r="A32" s="28" t="s">
        <v>22</v>
      </c>
      <c r="K32" s="189"/>
      <c r="L32" s="3"/>
      <c r="M32" s="3"/>
      <c r="N32" s="3"/>
      <c r="O32" s="3"/>
      <c r="S32" s="27" t="s">
        <v>20</v>
      </c>
    </row>
    <row r="33" spans="1:42" ht="12.75" customHeight="1" x14ac:dyDescent="0.2">
      <c r="A33" s="28"/>
      <c r="J33" s="50" t="s">
        <v>33</v>
      </c>
      <c r="K33" s="205">
        <f>SUM(K26:K29)</f>
        <v>35</v>
      </c>
      <c r="L33" s="3">
        <f>K26/B18</f>
        <v>0.32051282051282054</v>
      </c>
      <c r="M33" s="3">
        <f>K33/B18</f>
        <v>0.44871794871794873</v>
      </c>
      <c r="N33" s="3">
        <f>M33-L33</f>
        <v>0.12820512820512819</v>
      </c>
      <c r="O33" s="3"/>
      <c r="S33" s="27" t="s">
        <v>21</v>
      </c>
    </row>
    <row r="34" spans="1:42" ht="12.75" customHeight="1" x14ac:dyDescent="0.2">
      <c r="L34" s="3"/>
      <c r="M34" s="3"/>
      <c r="O34" s="3"/>
      <c r="S34" s="27" t="s">
        <v>22</v>
      </c>
    </row>
    <row r="35" spans="1:42" ht="12.75" customHeight="1" x14ac:dyDescent="0.2">
      <c r="A35" s="32" t="s">
        <v>34</v>
      </c>
      <c r="B35" s="32"/>
      <c r="C35" s="32"/>
      <c r="D35" s="33"/>
      <c r="E35" s="33"/>
      <c r="F35" s="25">
        <f>((K26*9)+(K27*10)+(K28*11)+(K29*12)+(K30*13))/35</f>
        <v>9.4285714285714288</v>
      </c>
      <c r="L35" s="3"/>
      <c r="M35" s="3"/>
      <c r="O35" s="3"/>
      <c r="P35" s="35"/>
      <c r="Z35" s="2"/>
      <c r="AA35" s="8" t="s">
        <v>35</v>
      </c>
      <c r="AB35" s="8"/>
      <c r="AC35" s="8"/>
      <c r="AD35" s="8"/>
      <c r="AE35" s="8"/>
      <c r="AF35" s="8"/>
      <c r="AG35" s="8"/>
      <c r="AH35" s="8"/>
      <c r="AI35" s="8"/>
      <c r="AJ35" s="8"/>
    </row>
    <row r="36" spans="1:42" ht="12.75" customHeight="1" x14ac:dyDescent="0.2">
      <c r="A36" s="32"/>
      <c r="B36" s="32"/>
      <c r="C36" s="32"/>
      <c r="D36" s="33"/>
      <c r="E36" s="33"/>
      <c r="H36" s="121"/>
      <c r="L36" s="3"/>
      <c r="M36" s="3"/>
      <c r="O36" s="3"/>
      <c r="AA36" s="312" t="s">
        <v>12</v>
      </c>
      <c r="AB36" s="311"/>
      <c r="AC36" s="311"/>
      <c r="AD36" s="311"/>
      <c r="AE36" s="311"/>
      <c r="AF36" s="311"/>
      <c r="AG36" s="311"/>
      <c r="AH36" s="311"/>
      <c r="AI36" s="311"/>
      <c r="AJ36" s="311"/>
    </row>
    <row r="37" spans="1:42" ht="12.75" customHeight="1" x14ac:dyDescent="0.2">
      <c r="A37" s="2" t="s">
        <v>36</v>
      </c>
      <c r="D37" s="122" t="s">
        <v>125</v>
      </c>
      <c r="L37" s="3"/>
      <c r="M37" s="3"/>
      <c r="O37" s="3"/>
      <c r="Z37" s="18" t="s">
        <v>13</v>
      </c>
      <c r="AA37" s="1">
        <v>9701</v>
      </c>
      <c r="AB37" s="19">
        <v>9702</v>
      </c>
      <c r="AC37" s="19">
        <v>9801</v>
      </c>
      <c r="AD37" s="19">
        <v>9802</v>
      </c>
      <c r="AE37" s="19">
        <v>9901</v>
      </c>
      <c r="AF37" s="19">
        <v>9902</v>
      </c>
      <c r="AG37" s="20" t="s">
        <v>14</v>
      </c>
      <c r="AH37" s="20" t="s">
        <v>15</v>
      </c>
      <c r="AI37" s="20" t="s">
        <v>16</v>
      </c>
      <c r="AJ37" s="20" t="s">
        <v>17</v>
      </c>
      <c r="AK37" s="20" t="s">
        <v>18</v>
      </c>
      <c r="AL37" s="20" t="s">
        <v>19</v>
      </c>
      <c r="AM37" s="20" t="s">
        <v>20</v>
      </c>
      <c r="AN37" s="20" t="s">
        <v>21</v>
      </c>
      <c r="AO37" s="20" t="s">
        <v>22</v>
      </c>
      <c r="AP37" s="20" t="s">
        <v>23</v>
      </c>
    </row>
    <row r="38" spans="1:42" ht="25.5" customHeight="1" x14ac:dyDescent="0.2">
      <c r="B38" s="308" t="s">
        <v>2</v>
      </c>
      <c r="C38" s="309"/>
      <c r="D38" s="309"/>
      <c r="E38" s="309"/>
      <c r="F38" s="309"/>
      <c r="G38" s="309"/>
      <c r="H38" s="309"/>
      <c r="I38" s="309"/>
      <c r="J38" s="309"/>
      <c r="L38" s="7" t="s">
        <v>3</v>
      </c>
      <c r="M38" s="7" t="s">
        <v>4</v>
      </c>
      <c r="N38" s="49" t="s">
        <v>5</v>
      </c>
      <c r="O38" s="7" t="s">
        <v>6</v>
      </c>
      <c r="P38" s="6" t="s">
        <v>7</v>
      </c>
      <c r="Q38" s="6" t="s">
        <v>8</v>
      </c>
      <c r="R38" s="7" t="s">
        <v>9</v>
      </c>
      <c r="Z38" s="23" t="s">
        <v>37</v>
      </c>
      <c r="AA38" s="22">
        <f t="shared" ref="AA38:AA45" si="16">Q19</f>
        <v>0.75641025641025639</v>
      </c>
      <c r="AB38" s="22">
        <f t="shared" ref="AB38:AB45" si="17">Q41</f>
        <v>0.76470588235294112</v>
      </c>
      <c r="AC38" s="22">
        <f t="shared" ref="AC38:AC45" si="18">Q64</f>
        <v>0.64646464646464652</v>
      </c>
      <c r="AD38" s="22">
        <f t="shared" ref="AD38:AD45" si="19">Q88</f>
        <v>0.81944444444444442</v>
      </c>
      <c r="AE38" s="22">
        <f t="shared" ref="AE38:AE45" si="20">Q112</f>
        <v>0.56880733944954132</v>
      </c>
      <c r="AF38" s="22">
        <f t="shared" ref="AF38:AF45" si="21">Q133</f>
        <v>0.58461538461538465</v>
      </c>
      <c r="AG38" s="22">
        <f t="shared" ref="AG38:AG45" si="22">Q155</f>
        <v>0.42857142857142855</v>
      </c>
      <c r="AH38" s="22">
        <f t="shared" ref="AH38:AH45" si="23">Q175</f>
        <v>0.45945945945945948</v>
      </c>
      <c r="AI38" s="22">
        <f t="shared" ref="AI38:AI45" si="24">Q199</f>
        <v>0.46052631578947367</v>
      </c>
      <c r="AJ38" s="22">
        <f t="shared" ref="AJ38:AJ44" si="25">Q219</f>
        <v>0.58823529411764708</v>
      </c>
      <c r="AK38" s="22">
        <f t="shared" ref="AK38:AK43" si="26">Q237</f>
        <v>0.55494505494505497</v>
      </c>
      <c r="AL38" s="22">
        <f t="shared" ref="AL38:AL42" si="27">Q254</f>
        <v>0.48028673835125446</v>
      </c>
      <c r="AM38" s="22">
        <f t="shared" ref="AM38:AM41" si="28">Q272</f>
        <v>0.5</v>
      </c>
      <c r="AN38" s="22">
        <f t="shared" ref="AN38:AN40" si="29">Q292</f>
        <v>0.71794871794871795</v>
      </c>
      <c r="AO38" s="22">
        <f t="shared" ref="AO38:AO39" si="30">Q311</f>
        <v>0.55128205128205132</v>
      </c>
      <c r="AP38" s="22">
        <f>Q329</f>
        <v>0.66666666666666663</v>
      </c>
    </row>
    <row r="39" spans="1:42" ht="12.75" customHeight="1" x14ac:dyDescent="0.2">
      <c r="A39" s="50" t="s">
        <v>10</v>
      </c>
      <c r="B39" s="51">
        <v>1</v>
      </c>
      <c r="C39" s="51">
        <v>2</v>
      </c>
      <c r="D39" s="51">
        <v>3</v>
      </c>
      <c r="E39" s="51">
        <v>4</v>
      </c>
      <c r="F39" s="51">
        <v>5</v>
      </c>
      <c r="G39" s="51">
        <v>6</v>
      </c>
      <c r="H39" s="51">
        <v>7</v>
      </c>
      <c r="I39" s="51">
        <v>8</v>
      </c>
      <c r="J39" s="51">
        <v>9</v>
      </c>
      <c r="K39" s="194" t="s">
        <v>11</v>
      </c>
      <c r="L39" s="3"/>
      <c r="M39" s="3"/>
      <c r="O39" s="3"/>
      <c r="P39" s="14"/>
      <c r="Q39" s="14"/>
      <c r="R39" s="3"/>
      <c r="Z39" s="23" t="s">
        <v>38</v>
      </c>
      <c r="AA39" s="22">
        <f t="shared" si="16"/>
        <v>0.84745762711864403</v>
      </c>
      <c r="AB39" s="22">
        <f t="shared" si="17"/>
        <v>0.93006993006993011</v>
      </c>
      <c r="AC39" s="22">
        <f t="shared" si="18"/>
        <v>0.984375</v>
      </c>
      <c r="AD39" s="22">
        <f t="shared" si="19"/>
        <v>0.96045197740112997</v>
      </c>
      <c r="AE39" s="22">
        <f t="shared" si="20"/>
        <v>0.967741935483871</v>
      </c>
      <c r="AF39" s="22">
        <f t="shared" si="21"/>
        <v>0.92763157894736847</v>
      </c>
      <c r="AG39" s="22">
        <f t="shared" si="22"/>
        <v>0.95061728395061729</v>
      </c>
      <c r="AH39" s="22">
        <f t="shared" si="23"/>
        <v>0.94852941176470584</v>
      </c>
      <c r="AI39" s="22">
        <f t="shared" si="24"/>
        <v>0.95714285714285718</v>
      </c>
      <c r="AJ39" s="22">
        <f t="shared" si="25"/>
        <v>0.92222222222222228</v>
      </c>
      <c r="AK39" s="22">
        <f t="shared" si="26"/>
        <v>0.8910891089108911</v>
      </c>
      <c r="AL39" s="22">
        <f t="shared" si="27"/>
        <v>0.94029850746268662</v>
      </c>
      <c r="AM39" s="22">
        <f t="shared" si="28"/>
        <v>1.2051282051282051</v>
      </c>
      <c r="AN39" s="22">
        <f t="shared" si="29"/>
        <v>0.9821428571428571</v>
      </c>
      <c r="AO39" s="22">
        <f t="shared" si="30"/>
        <v>0.95348837209302328</v>
      </c>
    </row>
    <row r="40" spans="1:42" ht="12.75" customHeight="1" x14ac:dyDescent="0.2">
      <c r="A40" s="25">
        <v>9702</v>
      </c>
      <c r="B40" s="25">
        <v>187</v>
      </c>
      <c r="K40" s="189"/>
      <c r="L40" s="3"/>
      <c r="M40" s="3"/>
      <c r="O40" s="3"/>
      <c r="P40" s="17">
        <f>B40</f>
        <v>187</v>
      </c>
      <c r="Q40" s="14"/>
      <c r="R40" s="3"/>
      <c r="Z40" s="23" t="s">
        <v>39</v>
      </c>
      <c r="AA40" s="22">
        <f t="shared" si="16"/>
        <v>0.86</v>
      </c>
      <c r="AB40" s="22">
        <f t="shared" si="17"/>
        <v>0.96240601503759393</v>
      </c>
      <c r="AC40" s="22">
        <f t="shared" si="18"/>
        <v>0.88888888888888884</v>
      </c>
      <c r="AD40" s="22">
        <f t="shared" si="19"/>
        <v>0.92941176470588238</v>
      </c>
      <c r="AE40" s="22">
        <f t="shared" si="20"/>
        <v>0.8833333333333333</v>
      </c>
      <c r="AF40" s="22">
        <f t="shared" si="21"/>
        <v>0.94326241134751776</v>
      </c>
      <c r="AG40" s="22">
        <f t="shared" si="22"/>
        <v>0.94805194805194803</v>
      </c>
      <c r="AH40" s="22">
        <f t="shared" si="23"/>
        <v>0.97674418604651159</v>
      </c>
      <c r="AI40" s="22">
        <f t="shared" si="24"/>
        <v>0.91044776119402981</v>
      </c>
      <c r="AJ40" s="22">
        <f t="shared" si="25"/>
        <v>0.96987951807228912</v>
      </c>
      <c r="AK40" s="22">
        <f t="shared" si="26"/>
        <v>0.84444444444444444</v>
      </c>
      <c r="AL40" s="22">
        <f t="shared" si="27"/>
        <v>1.3809523809523809</v>
      </c>
      <c r="AM40" s="22">
        <f t="shared" si="28"/>
        <v>0.68085106382978722</v>
      </c>
      <c r="AN40" s="22">
        <f t="shared" si="29"/>
        <v>0.96363636363636362</v>
      </c>
      <c r="AO40" s="22" t="s">
        <v>27</v>
      </c>
    </row>
    <row r="41" spans="1:42" ht="12.75" customHeight="1" x14ac:dyDescent="0.2">
      <c r="A41" s="25">
        <v>9801</v>
      </c>
      <c r="B41" s="25">
        <v>3</v>
      </c>
      <c r="C41" s="25">
        <v>140</v>
      </c>
      <c r="K41" s="189"/>
      <c r="L41" s="3"/>
      <c r="M41" s="3"/>
      <c r="O41" s="3">
        <f>C41/B40</f>
        <v>0.74866310160427807</v>
      </c>
      <c r="P41" s="21">
        <v>143</v>
      </c>
      <c r="Q41" s="22">
        <f t="shared" ref="Q41:Q52" si="31">P41/P40</f>
        <v>0.76470588235294112</v>
      </c>
      <c r="R41" s="3">
        <f t="shared" ref="R41:R52" si="32">100%-Q41</f>
        <v>0.23529411764705888</v>
      </c>
      <c r="Z41" s="23" t="s">
        <v>40</v>
      </c>
      <c r="AA41" s="22">
        <f t="shared" si="16"/>
        <v>0.90697674418604646</v>
      </c>
      <c r="AB41" s="22">
        <f t="shared" si="17"/>
        <v>0.9453125</v>
      </c>
      <c r="AC41" s="22">
        <f t="shared" si="18"/>
        <v>0.875</v>
      </c>
      <c r="AD41" s="22">
        <f t="shared" si="19"/>
        <v>0.92405063291139244</v>
      </c>
      <c r="AE41" s="22">
        <f t="shared" si="20"/>
        <v>1</v>
      </c>
      <c r="AF41" s="22">
        <f t="shared" si="21"/>
        <v>0.99248120300751874</v>
      </c>
      <c r="AG41" s="22">
        <f t="shared" si="22"/>
        <v>1.0136986301369864</v>
      </c>
      <c r="AH41" s="22">
        <f t="shared" si="23"/>
        <v>0.94444444444444442</v>
      </c>
      <c r="AI41" s="22">
        <f t="shared" si="24"/>
        <v>0.93442622950819676</v>
      </c>
      <c r="AJ41" s="22">
        <f t="shared" si="25"/>
        <v>0.94409937888198758</v>
      </c>
      <c r="AK41" s="22">
        <f t="shared" si="26"/>
        <v>1.2763157894736843</v>
      </c>
      <c r="AL41" s="22">
        <f t="shared" si="27"/>
        <v>0.62068965517241381</v>
      </c>
      <c r="AM41" s="22">
        <f t="shared" si="28"/>
        <v>0.96875</v>
      </c>
    </row>
    <row r="42" spans="1:42" ht="12.75" customHeight="1" x14ac:dyDescent="0.2">
      <c r="A42" s="25">
        <v>9802</v>
      </c>
      <c r="D42" s="25">
        <v>103</v>
      </c>
      <c r="K42" s="189"/>
      <c r="L42" s="3"/>
      <c r="M42" s="3"/>
      <c r="O42" s="3">
        <f>D42/C41</f>
        <v>0.73571428571428577</v>
      </c>
      <c r="P42" s="21">
        <v>133</v>
      </c>
      <c r="Q42" s="22">
        <f t="shared" si="31"/>
        <v>0.93006993006993011</v>
      </c>
      <c r="R42" s="3">
        <f t="shared" si="32"/>
        <v>6.9930069930069894E-2</v>
      </c>
      <c r="Z42" s="23" t="s">
        <v>41</v>
      </c>
      <c r="AA42" s="22">
        <f t="shared" si="16"/>
        <v>0.92307692307692313</v>
      </c>
      <c r="AB42" s="22">
        <f t="shared" si="17"/>
        <v>0.95041322314049592</v>
      </c>
      <c r="AC42" s="22">
        <f t="shared" si="18"/>
        <v>0.95918367346938771</v>
      </c>
      <c r="AD42" s="22">
        <f t="shared" si="19"/>
        <v>1</v>
      </c>
      <c r="AE42" s="22">
        <f t="shared" si="20"/>
        <v>0.90566037735849059</v>
      </c>
      <c r="AF42" s="22">
        <f t="shared" si="21"/>
        <v>0.93939393939393945</v>
      </c>
      <c r="AG42" s="22">
        <f t="shared" si="22"/>
        <v>0.93243243243243246</v>
      </c>
      <c r="AH42" s="22">
        <f t="shared" si="23"/>
        <v>0.98319327731092432</v>
      </c>
      <c r="AI42" s="22">
        <f t="shared" si="24"/>
        <v>0.92982456140350878</v>
      </c>
      <c r="AJ42" s="22">
        <f t="shared" si="25"/>
        <v>0.92105263157894735</v>
      </c>
      <c r="AK42" s="22">
        <f t="shared" si="26"/>
        <v>0.68041237113402064</v>
      </c>
      <c r="AL42" s="22">
        <f t="shared" si="27"/>
        <v>1.0092592592592593</v>
      </c>
      <c r="AM42" s="22" t="s">
        <v>27</v>
      </c>
    </row>
    <row r="43" spans="1:42" ht="12.75" customHeight="1" x14ac:dyDescent="0.2">
      <c r="A43" s="25">
        <v>9901</v>
      </c>
      <c r="E43" s="25">
        <v>91</v>
      </c>
      <c r="K43" s="189"/>
      <c r="L43" s="3"/>
      <c r="M43" s="3"/>
      <c r="O43" s="3">
        <f>E43/D42</f>
        <v>0.88349514563106801</v>
      </c>
      <c r="P43" s="21">
        <v>128</v>
      </c>
      <c r="Q43" s="22">
        <f t="shared" si="31"/>
        <v>0.96240601503759393</v>
      </c>
      <c r="R43" s="3">
        <f t="shared" si="32"/>
        <v>3.7593984962406068E-2</v>
      </c>
      <c r="Z43" s="26" t="s">
        <v>42</v>
      </c>
      <c r="AA43" s="22">
        <f t="shared" si="16"/>
        <v>1</v>
      </c>
      <c r="AB43" s="22">
        <f t="shared" si="17"/>
        <v>0.9652173913043478</v>
      </c>
      <c r="AC43" s="22">
        <f t="shared" si="18"/>
        <v>0.93617021276595747</v>
      </c>
      <c r="AD43" s="22">
        <f t="shared" si="19"/>
        <v>1.0068493150684932</v>
      </c>
      <c r="AE43" s="22">
        <f t="shared" si="20"/>
        <v>0.9375</v>
      </c>
      <c r="AF43" s="22">
        <f t="shared" si="21"/>
        <v>0.967741935483871</v>
      </c>
      <c r="AG43" s="22">
        <f t="shared" si="22"/>
        <v>1.0289855072463767</v>
      </c>
      <c r="AH43" s="22">
        <f t="shared" si="23"/>
        <v>0.99145299145299148</v>
      </c>
      <c r="AI43" s="22">
        <f t="shared" si="24"/>
        <v>1.2452830188679245</v>
      </c>
      <c r="AJ43" s="22">
        <f t="shared" si="25"/>
        <v>1.0214285714285714</v>
      </c>
      <c r="AK43" s="22">
        <f t="shared" si="26"/>
        <v>0.9242424242424242</v>
      </c>
      <c r="AL43" s="22" t="s">
        <v>27</v>
      </c>
      <c r="AM43" s="22" t="s">
        <v>27</v>
      </c>
    </row>
    <row r="44" spans="1:42" ht="12.75" customHeight="1" x14ac:dyDescent="0.2">
      <c r="A44" s="25">
        <v>9902</v>
      </c>
      <c r="F44" s="25">
        <v>86</v>
      </c>
      <c r="K44" s="189"/>
      <c r="L44" s="3"/>
      <c r="M44" s="3"/>
      <c r="O44" s="3">
        <f>F44/E43</f>
        <v>0.94505494505494503</v>
      </c>
      <c r="P44" s="21">
        <v>121</v>
      </c>
      <c r="Q44" s="22">
        <f t="shared" si="31"/>
        <v>0.9453125</v>
      </c>
      <c r="R44" s="3">
        <f t="shared" si="32"/>
        <v>5.46875E-2</v>
      </c>
      <c r="Z44" s="26" t="s">
        <v>43</v>
      </c>
      <c r="AA44" s="22">
        <f t="shared" si="16"/>
        <v>0.97222222222222221</v>
      </c>
      <c r="AB44" s="22">
        <f t="shared" si="17"/>
        <v>0.99099099099099097</v>
      </c>
      <c r="AC44" s="22">
        <f t="shared" si="18"/>
        <v>1.0227272727272727</v>
      </c>
      <c r="AD44" s="22">
        <f t="shared" si="19"/>
        <v>0.99319727891156462</v>
      </c>
      <c r="AE44" s="22">
        <f t="shared" si="20"/>
        <v>0.97777777777777775</v>
      </c>
      <c r="AF44" s="22">
        <f t="shared" si="21"/>
        <v>0.97499999999999998</v>
      </c>
      <c r="AG44" s="22">
        <f t="shared" si="22"/>
        <v>1.0140845070422535</v>
      </c>
      <c r="AH44" s="22">
        <f t="shared" si="23"/>
        <v>1.4051724137931034</v>
      </c>
      <c r="AI44" s="22">
        <f t="shared" si="24"/>
        <v>0.74242424242424243</v>
      </c>
      <c r="AJ44" s="22">
        <f t="shared" si="25"/>
        <v>0.99300699300699302</v>
      </c>
    </row>
    <row r="45" spans="1:42" ht="12.75" customHeight="1" x14ac:dyDescent="0.2">
      <c r="A45" s="28" t="s">
        <v>14</v>
      </c>
      <c r="G45" s="25">
        <v>78</v>
      </c>
      <c r="K45" s="189"/>
      <c r="L45" s="3"/>
      <c r="M45" s="3"/>
      <c r="O45" s="3">
        <f>G45/F44</f>
        <v>0.90697674418604646</v>
      </c>
      <c r="P45" s="21">
        <v>115</v>
      </c>
      <c r="Q45" s="22">
        <f t="shared" si="31"/>
        <v>0.95041322314049592</v>
      </c>
      <c r="R45" s="3">
        <f t="shared" si="32"/>
        <v>4.9586776859504078E-2</v>
      </c>
      <c r="Z45" s="26" t="s">
        <v>44</v>
      </c>
      <c r="AA45" s="22">
        <f t="shared" si="16"/>
        <v>1</v>
      </c>
      <c r="AB45" s="22">
        <f t="shared" si="17"/>
        <v>0.98181818181818181</v>
      </c>
      <c r="AC45" s="22">
        <f t="shared" si="18"/>
        <v>0.97777777777777775</v>
      </c>
      <c r="AD45" s="22">
        <f t="shared" si="19"/>
        <v>0.97945205479452058</v>
      </c>
      <c r="AE45" s="22">
        <f t="shared" si="20"/>
        <v>0.95454545454545459</v>
      </c>
      <c r="AF45" s="22">
        <f t="shared" si="21"/>
        <v>0.98290598290598286</v>
      </c>
      <c r="AG45" s="22">
        <f t="shared" si="22"/>
        <v>1.2222222222222223</v>
      </c>
      <c r="AH45" s="22">
        <f t="shared" si="23"/>
        <v>0.69938650306748462</v>
      </c>
      <c r="AI45" s="22">
        <f t="shared" si="24"/>
        <v>1.0204081632653061</v>
      </c>
      <c r="AJ45" s="22" t="s">
        <v>27</v>
      </c>
    </row>
    <row r="46" spans="1:42" ht="12.75" customHeight="1" x14ac:dyDescent="0.2">
      <c r="A46" s="28" t="s">
        <v>15</v>
      </c>
      <c r="H46" s="25">
        <v>75</v>
      </c>
      <c r="K46" s="189"/>
      <c r="L46" s="3"/>
      <c r="M46" s="3"/>
      <c r="O46" s="3">
        <f>H46/G45</f>
        <v>0.96153846153846156</v>
      </c>
      <c r="P46" s="21">
        <v>111</v>
      </c>
      <c r="Q46" s="22">
        <f t="shared" si="31"/>
        <v>0.9652173913043478</v>
      </c>
      <c r="R46" s="3">
        <f t="shared" si="32"/>
        <v>3.4782608695652195E-2</v>
      </c>
      <c r="S46" s="2" t="s">
        <v>4</v>
      </c>
    </row>
    <row r="47" spans="1:42" ht="12.75" customHeight="1" x14ac:dyDescent="0.2">
      <c r="A47" s="28" t="s">
        <v>16</v>
      </c>
      <c r="I47" s="25">
        <v>73</v>
      </c>
      <c r="K47" s="189"/>
      <c r="L47" s="3"/>
      <c r="M47" s="3"/>
      <c r="O47" s="3">
        <f>I47/H46</f>
        <v>0.97333333333333338</v>
      </c>
      <c r="P47" s="21">
        <v>110</v>
      </c>
      <c r="Q47" s="22">
        <f t="shared" si="31"/>
        <v>0.99099099099099097</v>
      </c>
      <c r="R47" s="3">
        <f t="shared" si="32"/>
        <v>9.009009009009028E-3</v>
      </c>
      <c r="S47" s="25">
        <v>9701</v>
      </c>
      <c r="T47" s="37">
        <f>M33</f>
        <v>0.44871794871794873</v>
      </c>
    </row>
    <row r="48" spans="1:42" ht="12.75" customHeight="1" x14ac:dyDescent="0.2">
      <c r="A48" s="28" t="s">
        <v>17</v>
      </c>
      <c r="J48" s="25">
        <v>73</v>
      </c>
      <c r="K48" s="189">
        <v>65</v>
      </c>
      <c r="L48" s="3"/>
      <c r="M48" s="3"/>
      <c r="O48" s="3">
        <f>J48/I47</f>
        <v>1</v>
      </c>
      <c r="P48" s="21">
        <v>108</v>
      </c>
      <c r="Q48" s="22">
        <f t="shared" si="31"/>
        <v>0.98181818181818181</v>
      </c>
      <c r="R48" s="3">
        <f t="shared" si="32"/>
        <v>1.8181818181818188E-2</v>
      </c>
      <c r="S48" s="25">
        <v>9702</v>
      </c>
      <c r="T48" s="37">
        <f>M56</f>
        <v>0.55614973262032086</v>
      </c>
    </row>
    <row r="49" spans="1:42" ht="12.75" customHeight="1" x14ac:dyDescent="0.2">
      <c r="A49" s="28" t="s">
        <v>18</v>
      </c>
      <c r="J49" s="25">
        <v>22</v>
      </c>
      <c r="K49" s="189">
        <v>11</v>
      </c>
      <c r="L49" s="3"/>
      <c r="M49" s="3"/>
      <c r="O49" s="3"/>
      <c r="P49" s="21">
        <v>42</v>
      </c>
      <c r="Q49" s="22">
        <f t="shared" si="31"/>
        <v>0.3888888888888889</v>
      </c>
      <c r="R49" s="3">
        <f t="shared" si="32"/>
        <v>0.61111111111111116</v>
      </c>
      <c r="S49" s="25">
        <v>9801</v>
      </c>
      <c r="T49" s="37">
        <f>M81</f>
        <v>0.36363636363636365</v>
      </c>
    </row>
    <row r="50" spans="1:42" ht="12.75" customHeight="1" x14ac:dyDescent="0.2">
      <c r="A50" s="28" t="s">
        <v>19</v>
      </c>
      <c r="J50" s="25">
        <v>9</v>
      </c>
      <c r="K50" s="189">
        <v>18</v>
      </c>
      <c r="L50" s="3"/>
      <c r="M50" s="3"/>
      <c r="O50" s="3"/>
      <c r="P50" s="21">
        <v>19</v>
      </c>
      <c r="Q50" s="22">
        <f t="shared" si="31"/>
        <v>0.45238095238095238</v>
      </c>
      <c r="R50" s="3">
        <f t="shared" si="32"/>
        <v>0.54761904761904767</v>
      </c>
      <c r="S50" s="25">
        <v>9802</v>
      </c>
      <c r="T50" s="37">
        <f>M105</f>
        <v>0.60185185185185186</v>
      </c>
    </row>
    <row r="51" spans="1:42" ht="12.75" customHeight="1" x14ac:dyDescent="0.2">
      <c r="A51" s="28" t="s">
        <v>20</v>
      </c>
      <c r="J51" s="25">
        <v>2</v>
      </c>
      <c r="K51" s="189">
        <v>8</v>
      </c>
      <c r="L51" s="3"/>
      <c r="M51" s="3"/>
      <c r="N51" s="3"/>
      <c r="O51" s="3"/>
      <c r="P51" s="21">
        <v>6</v>
      </c>
      <c r="Q51" s="22">
        <f t="shared" si="31"/>
        <v>0.31578947368421051</v>
      </c>
      <c r="R51" s="3">
        <f t="shared" si="32"/>
        <v>0.68421052631578949</v>
      </c>
      <c r="S51" s="25">
        <v>9901</v>
      </c>
      <c r="T51" s="3">
        <f>M126</f>
        <v>0.3669724770642202</v>
      </c>
    </row>
    <row r="52" spans="1:42" ht="12.75" customHeight="1" x14ac:dyDescent="0.2">
      <c r="A52" s="28" t="s">
        <v>21</v>
      </c>
      <c r="J52" s="25">
        <v>2</v>
      </c>
      <c r="K52" s="189">
        <v>1</v>
      </c>
      <c r="L52" s="3"/>
      <c r="M52" s="3"/>
      <c r="N52" s="3"/>
      <c r="O52" s="3"/>
      <c r="P52" s="21">
        <v>3</v>
      </c>
      <c r="Q52" s="22">
        <f t="shared" si="31"/>
        <v>0.5</v>
      </c>
      <c r="R52" s="3">
        <f t="shared" si="32"/>
        <v>0.5</v>
      </c>
      <c r="S52" s="25">
        <v>9902</v>
      </c>
      <c r="T52" s="3">
        <f>M148</f>
        <v>0.43076923076923079</v>
      </c>
    </row>
    <row r="53" spans="1:42" ht="12.75" customHeight="1" x14ac:dyDescent="0.2">
      <c r="A53" s="28" t="s">
        <v>22</v>
      </c>
      <c r="K53" s="189"/>
      <c r="L53" s="3"/>
      <c r="M53" s="3"/>
      <c r="N53" s="3"/>
      <c r="O53" s="3"/>
      <c r="P53" s="21"/>
      <c r="Q53" s="22"/>
      <c r="R53" s="3"/>
      <c r="S53" s="27" t="s">
        <v>14</v>
      </c>
      <c r="T53" s="3">
        <f>M168</f>
        <v>0.38095238095238093</v>
      </c>
    </row>
    <row r="54" spans="1:42" ht="12.75" customHeight="1" x14ac:dyDescent="0.2">
      <c r="A54" s="28" t="s">
        <v>23</v>
      </c>
      <c r="J54" s="25">
        <v>1</v>
      </c>
      <c r="K54" s="189"/>
      <c r="L54" s="3"/>
      <c r="M54" s="3"/>
      <c r="N54" s="3"/>
      <c r="O54" s="3"/>
      <c r="P54" s="21"/>
      <c r="Q54" s="22"/>
      <c r="R54" s="3"/>
      <c r="S54" s="27" t="s">
        <v>15</v>
      </c>
      <c r="T54" s="3">
        <f>M190</f>
        <v>0.38175675675675674</v>
      </c>
    </row>
    <row r="55" spans="1:42" ht="12.75" customHeight="1" x14ac:dyDescent="0.2">
      <c r="A55" s="28" t="s">
        <v>48</v>
      </c>
      <c r="J55" s="25">
        <v>2</v>
      </c>
      <c r="K55" s="189">
        <v>1</v>
      </c>
      <c r="L55" s="3"/>
      <c r="M55" s="3"/>
      <c r="N55" s="3"/>
      <c r="O55" s="3"/>
      <c r="P55" s="21">
        <v>2</v>
      </c>
      <c r="Q55" s="22"/>
      <c r="R55" s="3"/>
      <c r="S55" s="27" t="s">
        <v>16</v>
      </c>
      <c r="T55" s="3">
        <f>M213</f>
        <v>0.31578947368421051</v>
      </c>
    </row>
    <row r="56" spans="1:42" ht="12.75" customHeight="1" x14ac:dyDescent="0.2">
      <c r="J56" s="2" t="s">
        <v>126</v>
      </c>
      <c r="K56" s="189">
        <f>SUM(K48:K55)</f>
        <v>104</v>
      </c>
      <c r="L56" s="3">
        <f>K48/B40</f>
        <v>0.34759358288770054</v>
      </c>
      <c r="M56" s="3">
        <f>K56/B40</f>
        <v>0.55614973262032086</v>
      </c>
      <c r="N56" s="3">
        <f>M56-L56</f>
        <v>0.20855614973262032</v>
      </c>
      <c r="O56" s="3"/>
      <c r="S56" s="27" t="s">
        <v>17</v>
      </c>
      <c r="T56" s="3">
        <f>M232</f>
        <v>0.42810457516339867</v>
      </c>
      <c r="Z56" s="2"/>
      <c r="AA56" s="8" t="s">
        <v>45</v>
      </c>
      <c r="AB56" s="8"/>
      <c r="AC56" s="8"/>
      <c r="AD56" s="8"/>
      <c r="AE56" s="8"/>
      <c r="AF56" s="8"/>
      <c r="AG56" s="8"/>
      <c r="AH56" s="8"/>
      <c r="AI56" s="8"/>
      <c r="AJ56" s="8"/>
    </row>
    <row r="57" spans="1:42" ht="12.75" customHeight="1" x14ac:dyDescent="0.2">
      <c r="L57" s="3"/>
      <c r="M57" s="3"/>
      <c r="O57" s="3"/>
      <c r="S57" s="27" t="s">
        <v>18</v>
      </c>
      <c r="T57" s="3">
        <f>M249</f>
        <v>0.2857142857142857</v>
      </c>
      <c r="AA57" s="312" t="s">
        <v>12</v>
      </c>
      <c r="AB57" s="311"/>
      <c r="AC57" s="311"/>
      <c r="AD57" s="311"/>
      <c r="AE57" s="311"/>
      <c r="AF57" s="311"/>
      <c r="AG57" s="311"/>
      <c r="AH57" s="311"/>
      <c r="AI57" s="311"/>
      <c r="AJ57" s="311"/>
    </row>
    <row r="58" spans="1:42" ht="12.75" customHeight="1" x14ac:dyDescent="0.2">
      <c r="A58" s="32" t="s">
        <v>34</v>
      </c>
      <c r="B58" s="32"/>
      <c r="C58" s="32"/>
      <c r="D58" s="33"/>
      <c r="E58" s="33"/>
      <c r="F58" s="25">
        <f>((K48*9)+(K49*10)+(K50*11)+(K51*12)+(K52*13))/K56</f>
        <v>9.634615384615385</v>
      </c>
      <c r="L58" s="3"/>
      <c r="M58" s="3"/>
      <c r="O58" s="3"/>
      <c r="S58" s="27" t="s">
        <v>19</v>
      </c>
      <c r="T58" s="3">
        <f>M267</f>
        <v>0.35842293906810035</v>
      </c>
      <c r="Z58" s="18" t="s">
        <v>13</v>
      </c>
      <c r="AA58" s="1">
        <v>9701</v>
      </c>
      <c r="AB58" s="19">
        <v>9702</v>
      </c>
      <c r="AC58" s="19">
        <v>9801</v>
      </c>
      <c r="AD58" s="19">
        <v>9802</v>
      </c>
      <c r="AE58" s="19">
        <v>9901</v>
      </c>
      <c r="AF58" s="19">
        <v>9902</v>
      </c>
      <c r="AG58" s="20" t="s">
        <v>14</v>
      </c>
      <c r="AH58" s="20" t="s">
        <v>15</v>
      </c>
      <c r="AI58" s="20" t="s">
        <v>16</v>
      </c>
      <c r="AJ58" s="20" t="s">
        <v>17</v>
      </c>
      <c r="AK58" s="20" t="s">
        <v>18</v>
      </c>
      <c r="AL58" s="20" t="s">
        <v>19</v>
      </c>
      <c r="AM58" s="20" t="s">
        <v>20</v>
      </c>
      <c r="AN58" s="20" t="s">
        <v>21</v>
      </c>
      <c r="AO58" s="20" t="s">
        <v>22</v>
      </c>
      <c r="AP58" s="20" t="s">
        <v>23</v>
      </c>
    </row>
    <row r="59" spans="1:42" ht="12.75" customHeight="1" x14ac:dyDescent="0.2">
      <c r="L59" s="3"/>
      <c r="M59" s="3"/>
      <c r="O59" s="3"/>
      <c r="Z59" s="23" t="s">
        <v>37</v>
      </c>
      <c r="AA59" s="22">
        <f t="shared" ref="AA59:AA65" si="33">R19</f>
        <v>0.24358974358974361</v>
      </c>
      <c r="AB59" s="22">
        <f t="shared" ref="AB59:AB65" si="34">R41</f>
        <v>0.23529411764705888</v>
      </c>
      <c r="AC59" s="22">
        <f t="shared" ref="AC59:AC65" si="35">R64</f>
        <v>0.35353535353535348</v>
      </c>
      <c r="AD59" s="22">
        <f t="shared" ref="AD59:AD65" si="36">R88</f>
        <v>0.18055555555555558</v>
      </c>
      <c r="AE59" s="22">
        <f t="shared" ref="AE59:AE65" si="37">R112</f>
        <v>0.43119266055045868</v>
      </c>
      <c r="AF59" s="22">
        <f t="shared" ref="AF59:AF65" si="38">R133</f>
        <v>0.41538461538461535</v>
      </c>
      <c r="AG59" s="22">
        <f t="shared" ref="AG59:AG65" si="39">R155</f>
        <v>0.5714285714285714</v>
      </c>
      <c r="AH59" s="22">
        <f t="shared" ref="AH59:AH65" si="40">R175</f>
        <v>0.54054054054054057</v>
      </c>
      <c r="AI59" s="22">
        <f t="shared" ref="AI59:AI65" si="41">R199</f>
        <v>0.53947368421052633</v>
      </c>
      <c r="AJ59" s="22">
        <f t="shared" ref="AJ59:AJ65" si="42">R219</f>
        <v>0.41176470588235292</v>
      </c>
      <c r="AK59" s="3">
        <f t="shared" ref="AK59:AK64" si="43">R237</f>
        <v>0.44505494505494503</v>
      </c>
      <c r="AL59" s="3">
        <f t="shared" ref="AL59:AL63" si="44">R254</f>
        <v>0.51971326164874554</v>
      </c>
      <c r="AM59" s="3">
        <f t="shared" ref="AM59:AM62" si="45">R272</f>
        <v>0.5</v>
      </c>
      <c r="AN59" s="3">
        <f t="shared" ref="AN59:AN61" si="46">R292</f>
        <v>0.28205128205128205</v>
      </c>
      <c r="AO59" s="3">
        <f t="shared" ref="AO59:AO60" si="47">R311</f>
        <v>0.44871794871794868</v>
      </c>
      <c r="AP59" s="3">
        <f>R329</f>
        <v>0.33333333333333337</v>
      </c>
    </row>
    <row r="60" spans="1:42" ht="12.75" customHeight="1" x14ac:dyDescent="0.3">
      <c r="A60" s="38" t="s">
        <v>46</v>
      </c>
      <c r="L60" s="3"/>
      <c r="M60" s="3"/>
      <c r="O60" s="3"/>
      <c r="Z60" s="23" t="s">
        <v>38</v>
      </c>
      <c r="AA60" s="22">
        <f t="shared" si="33"/>
        <v>0.15254237288135597</v>
      </c>
      <c r="AB60" s="22">
        <f t="shared" si="34"/>
        <v>6.9930069930069894E-2</v>
      </c>
      <c r="AC60" s="22">
        <f t="shared" si="35"/>
        <v>1.5625E-2</v>
      </c>
      <c r="AD60" s="22">
        <f t="shared" si="36"/>
        <v>3.9548022598870025E-2</v>
      </c>
      <c r="AE60" s="22">
        <f t="shared" si="37"/>
        <v>3.2258064516129004E-2</v>
      </c>
      <c r="AF60" s="22">
        <f t="shared" si="38"/>
        <v>7.2368421052631526E-2</v>
      </c>
      <c r="AG60" s="22">
        <f t="shared" si="39"/>
        <v>4.9382716049382713E-2</v>
      </c>
      <c r="AH60" s="22">
        <f t="shared" si="40"/>
        <v>5.1470588235294157E-2</v>
      </c>
      <c r="AI60" s="22">
        <f t="shared" si="41"/>
        <v>4.2857142857142816E-2</v>
      </c>
      <c r="AJ60" s="22">
        <f t="shared" si="42"/>
        <v>7.7777777777777724E-2</v>
      </c>
      <c r="AK60" s="3">
        <f t="shared" si="43"/>
        <v>0.1089108910891089</v>
      </c>
      <c r="AL60" s="3">
        <f t="shared" si="44"/>
        <v>5.9701492537313383E-2</v>
      </c>
      <c r="AM60" s="3">
        <f t="shared" si="45"/>
        <v>-0.20512820512820507</v>
      </c>
      <c r="AN60" s="3">
        <f t="shared" si="46"/>
        <v>1.7857142857142905E-2</v>
      </c>
      <c r="AO60" s="3">
        <f t="shared" si="47"/>
        <v>4.6511627906976716E-2</v>
      </c>
      <c r="AP60" s="3" t="s">
        <v>27</v>
      </c>
    </row>
    <row r="61" spans="1:42" ht="25.5" customHeight="1" x14ac:dyDescent="0.2">
      <c r="B61" s="308" t="s">
        <v>2</v>
      </c>
      <c r="C61" s="309"/>
      <c r="D61" s="309"/>
      <c r="E61" s="309"/>
      <c r="F61" s="309"/>
      <c r="G61" s="309"/>
      <c r="H61" s="309"/>
      <c r="I61" s="309"/>
      <c r="J61" s="309"/>
      <c r="L61" s="7" t="s">
        <v>3</v>
      </c>
      <c r="M61" s="7" t="s">
        <v>4</v>
      </c>
      <c r="N61" s="49" t="s">
        <v>5</v>
      </c>
      <c r="O61" s="7" t="s">
        <v>6</v>
      </c>
      <c r="P61" s="6" t="s">
        <v>7</v>
      </c>
      <c r="Q61" s="6" t="s">
        <v>8</v>
      </c>
      <c r="R61" s="7" t="s">
        <v>9</v>
      </c>
      <c r="S61" s="27" t="s">
        <v>20</v>
      </c>
      <c r="Z61" s="23" t="s">
        <v>39</v>
      </c>
      <c r="AA61" s="22">
        <f t="shared" si="33"/>
        <v>0.14000000000000001</v>
      </c>
      <c r="AB61" s="22">
        <f t="shared" si="34"/>
        <v>3.7593984962406068E-2</v>
      </c>
      <c r="AC61" s="22">
        <f t="shared" si="35"/>
        <v>0.11111111111111116</v>
      </c>
      <c r="AD61" s="22">
        <f t="shared" si="36"/>
        <v>7.0588235294117618E-2</v>
      </c>
      <c r="AE61" s="22">
        <f t="shared" si="37"/>
        <v>0.1166666666666667</v>
      </c>
      <c r="AF61" s="22">
        <f t="shared" si="38"/>
        <v>5.673758865248224E-2</v>
      </c>
      <c r="AG61" s="22">
        <f t="shared" si="39"/>
        <v>5.1948051948051965E-2</v>
      </c>
      <c r="AH61" s="22">
        <f t="shared" si="40"/>
        <v>2.3255813953488413E-2</v>
      </c>
      <c r="AI61" s="22">
        <f t="shared" si="41"/>
        <v>8.9552238805970186E-2</v>
      </c>
      <c r="AJ61" s="22">
        <f t="shared" si="42"/>
        <v>3.0120481927710885E-2</v>
      </c>
      <c r="AK61" s="3">
        <f t="shared" si="43"/>
        <v>0.15555555555555556</v>
      </c>
      <c r="AL61" s="3">
        <f t="shared" si="44"/>
        <v>-0.38095238095238093</v>
      </c>
      <c r="AM61" s="3">
        <f t="shared" si="45"/>
        <v>0.31914893617021278</v>
      </c>
      <c r="AN61" s="3">
        <f t="shared" si="46"/>
        <v>3.6363636363636376E-2</v>
      </c>
      <c r="AO61" s="3" t="s">
        <v>27</v>
      </c>
    </row>
    <row r="62" spans="1:42" ht="12.75" customHeight="1" x14ac:dyDescent="0.2">
      <c r="A62" s="50" t="s">
        <v>10</v>
      </c>
      <c r="B62" s="51">
        <v>1</v>
      </c>
      <c r="C62" s="51">
        <v>2</v>
      </c>
      <c r="D62" s="51">
        <v>3</v>
      </c>
      <c r="E62" s="51">
        <v>4</v>
      </c>
      <c r="F62" s="51">
        <v>5</v>
      </c>
      <c r="G62" s="51">
        <v>6</v>
      </c>
      <c r="H62" s="51">
        <v>7</v>
      </c>
      <c r="I62" s="51">
        <v>8</v>
      </c>
      <c r="J62" s="51">
        <v>9</v>
      </c>
      <c r="K62" s="194" t="s">
        <v>11</v>
      </c>
      <c r="L62" s="3"/>
      <c r="M62" s="3"/>
      <c r="O62" s="3"/>
      <c r="P62" s="14"/>
      <c r="Q62" s="14"/>
      <c r="R62" s="3"/>
      <c r="S62" s="27" t="s">
        <v>21</v>
      </c>
      <c r="Z62" s="23" t="s">
        <v>40</v>
      </c>
      <c r="AA62" s="22">
        <f t="shared" si="33"/>
        <v>9.3023255813953543E-2</v>
      </c>
      <c r="AB62" s="22">
        <f t="shared" si="34"/>
        <v>5.46875E-2</v>
      </c>
      <c r="AC62" s="22">
        <f t="shared" si="35"/>
        <v>0.125</v>
      </c>
      <c r="AD62" s="22">
        <f t="shared" si="36"/>
        <v>7.5949367088607556E-2</v>
      </c>
      <c r="AE62" s="22">
        <f t="shared" si="37"/>
        <v>0</v>
      </c>
      <c r="AF62" s="22">
        <f t="shared" si="38"/>
        <v>7.5187969924812581E-3</v>
      </c>
      <c r="AG62" s="22">
        <f t="shared" si="39"/>
        <v>-1.3698630136986356E-2</v>
      </c>
      <c r="AH62" s="22">
        <f t="shared" si="40"/>
        <v>5.555555555555558E-2</v>
      </c>
      <c r="AI62" s="22">
        <f t="shared" si="41"/>
        <v>6.557377049180324E-2</v>
      </c>
      <c r="AJ62" s="22">
        <f t="shared" si="42"/>
        <v>5.5900621118012417E-2</v>
      </c>
      <c r="AK62" s="3">
        <f t="shared" si="43"/>
        <v>-0.27631578947368429</v>
      </c>
      <c r="AL62" s="3">
        <f t="shared" si="44"/>
        <v>0.37931034482758619</v>
      </c>
      <c r="AM62" s="3">
        <f t="shared" si="45"/>
        <v>3.125E-2</v>
      </c>
      <c r="AN62" s="3" t="s">
        <v>27</v>
      </c>
      <c r="AO62" s="3" t="s">
        <v>27</v>
      </c>
    </row>
    <row r="63" spans="1:42" ht="12.75" customHeight="1" x14ac:dyDescent="0.2">
      <c r="A63" s="25">
        <v>9801</v>
      </c>
      <c r="B63" s="25">
        <v>99</v>
      </c>
      <c r="K63" s="205"/>
      <c r="L63" s="3"/>
      <c r="M63" s="3"/>
      <c r="O63" s="3"/>
      <c r="P63" s="17">
        <f>B63</f>
        <v>99</v>
      </c>
      <c r="Q63" s="14"/>
      <c r="R63" s="3"/>
      <c r="S63" s="27" t="s">
        <v>22</v>
      </c>
      <c r="Z63" s="23" t="s">
        <v>41</v>
      </c>
      <c r="AA63" s="22">
        <f t="shared" si="33"/>
        <v>7.6923076923076872E-2</v>
      </c>
      <c r="AB63" s="22">
        <f t="shared" si="34"/>
        <v>4.9586776859504078E-2</v>
      </c>
      <c r="AC63" s="22">
        <f t="shared" si="35"/>
        <v>4.081632653061229E-2</v>
      </c>
      <c r="AD63" s="22">
        <f t="shared" si="36"/>
        <v>0</v>
      </c>
      <c r="AE63" s="22">
        <f t="shared" si="37"/>
        <v>9.4339622641509413E-2</v>
      </c>
      <c r="AF63" s="22">
        <f t="shared" si="38"/>
        <v>6.0606060606060552E-2</v>
      </c>
      <c r="AG63" s="22">
        <f t="shared" si="39"/>
        <v>6.7567567567567544E-2</v>
      </c>
      <c r="AH63" s="22">
        <f t="shared" si="40"/>
        <v>1.6806722689075682E-2</v>
      </c>
      <c r="AI63" s="22">
        <f t="shared" si="41"/>
        <v>7.0175438596491224E-2</v>
      </c>
      <c r="AJ63" s="22">
        <f t="shared" si="42"/>
        <v>7.8947368421052655E-2</v>
      </c>
      <c r="AK63" s="3">
        <f t="shared" si="43"/>
        <v>0.31958762886597936</v>
      </c>
      <c r="AL63" s="3">
        <f t="shared" si="44"/>
        <v>-9.2592592592593004E-3</v>
      </c>
      <c r="AM63" s="3" t="s">
        <v>27</v>
      </c>
    </row>
    <row r="64" spans="1:42" ht="12.75" customHeight="1" x14ac:dyDescent="0.2">
      <c r="A64" s="25">
        <v>9802</v>
      </c>
      <c r="C64" s="25">
        <v>64</v>
      </c>
      <c r="K64" s="205"/>
      <c r="L64" s="3"/>
      <c r="M64" s="3"/>
      <c r="O64" s="3">
        <f>C64/B63</f>
        <v>0.64646464646464652</v>
      </c>
      <c r="P64" s="21">
        <v>64</v>
      </c>
      <c r="Q64" s="22">
        <f t="shared" ref="Q64:Q74" si="48">P64/P63</f>
        <v>0.64646464646464652</v>
      </c>
      <c r="R64" s="3">
        <f t="shared" ref="R64:R74" si="49">100%-Q64</f>
        <v>0.35353535353535348</v>
      </c>
      <c r="Z64" s="26" t="s">
        <v>42</v>
      </c>
      <c r="AA64" s="22">
        <f t="shared" si="33"/>
        <v>0</v>
      </c>
      <c r="AB64" s="22">
        <f t="shared" si="34"/>
        <v>3.4782608695652195E-2</v>
      </c>
      <c r="AC64" s="22">
        <f t="shared" si="35"/>
        <v>6.3829787234042534E-2</v>
      </c>
      <c r="AD64" s="22">
        <f t="shared" si="36"/>
        <v>-6.8493150684931781E-3</v>
      </c>
      <c r="AE64" s="22">
        <f t="shared" si="37"/>
        <v>6.25E-2</v>
      </c>
      <c r="AF64" s="22">
        <f t="shared" si="38"/>
        <v>3.2258064516129004E-2</v>
      </c>
      <c r="AG64" s="22">
        <f t="shared" si="39"/>
        <v>-2.8985507246376718E-2</v>
      </c>
      <c r="AH64" s="22">
        <f t="shared" si="40"/>
        <v>8.5470085470085166E-3</v>
      </c>
      <c r="AI64" s="22">
        <f t="shared" si="41"/>
        <v>-0.24528301886792447</v>
      </c>
      <c r="AJ64" s="22">
        <f t="shared" si="42"/>
        <v>-2.1428571428571352E-2</v>
      </c>
      <c r="AK64" s="3">
        <f t="shared" si="43"/>
        <v>7.5757575757575801E-2</v>
      </c>
      <c r="AL64" s="3" t="s">
        <v>27</v>
      </c>
    </row>
    <row r="65" spans="1:52" ht="12.75" customHeight="1" x14ac:dyDescent="0.2">
      <c r="A65" s="25">
        <v>9901</v>
      </c>
      <c r="D65" s="25">
        <v>45</v>
      </c>
      <c r="K65" s="205"/>
      <c r="L65" s="3"/>
      <c r="M65" s="3"/>
      <c r="O65" s="3">
        <f>D65/C64</f>
        <v>0.703125</v>
      </c>
      <c r="P65" s="21">
        <v>63</v>
      </c>
      <c r="Q65" s="22">
        <f t="shared" si="48"/>
        <v>0.984375</v>
      </c>
      <c r="R65" s="3">
        <f t="shared" si="49"/>
        <v>1.5625E-2</v>
      </c>
      <c r="Z65" s="26" t="s">
        <v>43</v>
      </c>
      <c r="AA65" s="22">
        <f t="shared" si="33"/>
        <v>2.777777777777779E-2</v>
      </c>
      <c r="AB65" s="22">
        <f t="shared" si="34"/>
        <v>9.009009009009028E-3</v>
      </c>
      <c r="AC65" s="22">
        <f t="shared" si="35"/>
        <v>-2.2727272727272707E-2</v>
      </c>
      <c r="AD65" s="22">
        <f t="shared" si="36"/>
        <v>6.8027210884353817E-3</v>
      </c>
      <c r="AE65" s="22">
        <f t="shared" si="37"/>
        <v>2.2222222222222254E-2</v>
      </c>
      <c r="AF65" s="22">
        <f t="shared" si="38"/>
        <v>2.5000000000000022E-2</v>
      </c>
      <c r="AG65" s="22">
        <f t="shared" si="39"/>
        <v>-1.4084507042253502E-2</v>
      </c>
      <c r="AH65" s="22">
        <f t="shared" si="40"/>
        <v>-0.40517241379310343</v>
      </c>
      <c r="AI65" s="22">
        <f t="shared" si="41"/>
        <v>0.25757575757575757</v>
      </c>
      <c r="AJ65" s="22">
        <f t="shared" si="42"/>
        <v>6.9930069930069783E-3</v>
      </c>
      <c r="AK65" s="3" t="s">
        <v>27</v>
      </c>
      <c r="AL65" s="3" t="s">
        <v>27</v>
      </c>
    </row>
    <row r="66" spans="1:52" ht="12.75" customHeight="1" x14ac:dyDescent="0.2">
      <c r="A66" s="25">
        <v>9902</v>
      </c>
      <c r="E66" s="25">
        <v>31</v>
      </c>
      <c r="K66" s="205"/>
      <c r="L66" s="3"/>
      <c r="M66" s="3"/>
      <c r="O66" s="3">
        <f>E66/D65</f>
        <v>0.68888888888888888</v>
      </c>
      <c r="P66" s="21">
        <v>56</v>
      </c>
      <c r="Q66" s="22">
        <f t="shared" si="48"/>
        <v>0.88888888888888884</v>
      </c>
      <c r="R66" s="3">
        <f t="shared" si="49"/>
        <v>0.11111111111111116</v>
      </c>
      <c r="Z66" s="26" t="s">
        <v>44</v>
      </c>
      <c r="AA66" s="22"/>
      <c r="AB66" s="22"/>
      <c r="AC66" s="22"/>
      <c r="AD66" s="22"/>
      <c r="AE66" s="24"/>
      <c r="AF66" s="24"/>
      <c r="AG66" s="24"/>
      <c r="AH66" s="24"/>
      <c r="AI66" s="24"/>
      <c r="AJ66" s="24"/>
    </row>
    <row r="67" spans="1:52" ht="12.75" customHeight="1" x14ac:dyDescent="0.2">
      <c r="A67" s="28" t="s">
        <v>14</v>
      </c>
      <c r="F67" s="25">
        <v>30</v>
      </c>
      <c r="K67" s="205"/>
      <c r="L67" s="3"/>
      <c r="M67" s="3"/>
      <c r="O67" s="3">
        <f>F67/E66</f>
        <v>0.967741935483871</v>
      </c>
      <c r="P67" s="21">
        <v>49</v>
      </c>
      <c r="Q67" s="22">
        <f t="shared" si="48"/>
        <v>0.875</v>
      </c>
      <c r="R67" s="3">
        <f t="shared" si="49"/>
        <v>0.125</v>
      </c>
      <c r="Z67" s="39"/>
      <c r="AA67" s="37"/>
      <c r="AB67" s="37"/>
      <c r="AC67" s="37"/>
      <c r="AD67" s="40"/>
      <c r="AE67" s="40"/>
      <c r="AF67" s="40"/>
      <c r="AG67" s="40"/>
      <c r="AH67" s="40"/>
      <c r="AI67" s="40"/>
      <c r="AJ67" s="40"/>
    </row>
    <row r="68" spans="1:52" ht="12.75" customHeight="1" x14ac:dyDescent="0.2">
      <c r="A68" s="28" t="s">
        <v>15</v>
      </c>
      <c r="G68" s="25">
        <v>27</v>
      </c>
      <c r="K68" s="205"/>
      <c r="L68" s="3"/>
      <c r="M68" s="3"/>
      <c r="O68" s="3">
        <f>G68/F67</f>
        <v>0.9</v>
      </c>
      <c r="P68" s="21">
        <v>47</v>
      </c>
      <c r="Q68" s="22">
        <f t="shared" si="48"/>
        <v>0.95918367346938771</v>
      </c>
      <c r="R68" s="3">
        <f t="shared" si="49"/>
        <v>4.081632653061229E-2</v>
      </c>
      <c r="Z68" s="28"/>
      <c r="AA68" s="37"/>
      <c r="AB68" s="37"/>
      <c r="AC68" s="40"/>
      <c r="AD68" s="40"/>
      <c r="AE68" s="40"/>
      <c r="AF68" s="40"/>
      <c r="AG68" s="40"/>
      <c r="AH68" s="40"/>
      <c r="AI68" s="40"/>
      <c r="AJ68" s="40"/>
    </row>
    <row r="69" spans="1:52" ht="12.75" customHeight="1" x14ac:dyDescent="0.2">
      <c r="A69" s="28" t="s">
        <v>16</v>
      </c>
      <c r="H69" s="25">
        <v>27</v>
      </c>
      <c r="K69" s="205"/>
      <c r="L69" s="3"/>
      <c r="M69" s="3"/>
      <c r="O69" s="3">
        <f>H69/G68</f>
        <v>1</v>
      </c>
      <c r="P69" s="21">
        <v>44</v>
      </c>
      <c r="Q69" s="22">
        <f t="shared" si="48"/>
        <v>0.93617021276595747</v>
      </c>
      <c r="R69" s="3">
        <f t="shared" si="49"/>
        <v>6.3829787234042534E-2</v>
      </c>
      <c r="Z69" s="28"/>
      <c r="AA69" s="37"/>
      <c r="AB69" s="40"/>
      <c r="AC69" s="40"/>
      <c r="AD69" s="40"/>
      <c r="AE69" s="40"/>
      <c r="AF69" s="40"/>
      <c r="AG69" s="40"/>
      <c r="AH69" s="40"/>
      <c r="AI69" s="40"/>
      <c r="AJ69" s="40"/>
    </row>
    <row r="70" spans="1:52" ht="12.75" customHeight="1" x14ac:dyDescent="0.2">
      <c r="A70" s="28" t="s">
        <v>17</v>
      </c>
      <c r="I70" s="25">
        <v>23</v>
      </c>
      <c r="K70" s="205"/>
      <c r="L70" s="3"/>
      <c r="M70" s="3"/>
      <c r="O70" s="3">
        <f>I70/H69</f>
        <v>0.85185185185185186</v>
      </c>
      <c r="P70" s="21">
        <v>45</v>
      </c>
      <c r="Q70" s="22">
        <f t="shared" si="48"/>
        <v>1.0227272727272727</v>
      </c>
      <c r="R70" s="3">
        <f t="shared" si="49"/>
        <v>-2.2727272727272707E-2</v>
      </c>
      <c r="Z70" s="29"/>
      <c r="AA70" s="8" t="s">
        <v>47</v>
      </c>
      <c r="AB70" s="37"/>
      <c r="AC70" s="37"/>
      <c r="AD70" s="37"/>
      <c r="AE70" s="37"/>
      <c r="AF70" s="37"/>
      <c r="AG70" s="37"/>
      <c r="AH70" s="37"/>
      <c r="AI70" s="37"/>
      <c r="AJ70" s="37"/>
    </row>
    <row r="71" spans="1:52" ht="12.75" customHeight="1" x14ac:dyDescent="0.2">
      <c r="A71" s="28" t="s">
        <v>18</v>
      </c>
      <c r="J71" s="25">
        <v>25</v>
      </c>
      <c r="K71" s="205">
        <v>15</v>
      </c>
      <c r="L71" s="3"/>
      <c r="M71" s="3"/>
      <c r="O71" s="3">
        <f>J71/I70</f>
        <v>1.0869565217391304</v>
      </c>
      <c r="P71" s="21">
        <v>44</v>
      </c>
      <c r="Q71" s="22">
        <f t="shared" si="48"/>
        <v>0.97777777777777775</v>
      </c>
      <c r="R71" s="3">
        <f t="shared" si="49"/>
        <v>2.2222222222222254E-2</v>
      </c>
      <c r="Z71" s="41" t="s">
        <v>13</v>
      </c>
      <c r="AA71" s="42">
        <v>9701</v>
      </c>
      <c r="AB71" s="43">
        <v>9702</v>
      </c>
      <c r="AC71" s="43">
        <v>9801</v>
      </c>
      <c r="AD71" s="43">
        <v>9802</v>
      </c>
      <c r="AE71" s="43">
        <v>9901</v>
      </c>
      <c r="AF71" s="43">
        <v>9902</v>
      </c>
      <c r="AG71" s="44" t="s">
        <v>14</v>
      </c>
      <c r="AH71" s="44" t="s">
        <v>15</v>
      </c>
      <c r="AI71" s="44" t="s">
        <v>16</v>
      </c>
      <c r="AJ71" s="44" t="s">
        <v>17</v>
      </c>
      <c r="AK71" s="44" t="s">
        <v>18</v>
      </c>
      <c r="AL71" s="44" t="s">
        <v>19</v>
      </c>
      <c r="AM71" s="44" t="s">
        <v>20</v>
      </c>
      <c r="AN71" s="44" t="s">
        <v>21</v>
      </c>
      <c r="AO71" s="44" t="s">
        <v>22</v>
      </c>
      <c r="AP71" s="44" t="s">
        <v>23</v>
      </c>
      <c r="AQ71" s="44" t="s">
        <v>48</v>
      </c>
      <c r="AR71" s="44" t="s">
        <v>49</v>
      </c>
      <c r="AS71" s="44" t="s">
        <v>50</v>
      </c>
      <c r="AT71" s="44" t="s">
        <v>51</v>
      </c>
      <c r="AU71" s="44" t="s">
        <v>52</v>
      </c>
      <c r="AV71" s="44" t="s">
        <v>53</v>
      </c>
      <c r="AW71" s="44" t="s">
        <v>54</v>
      </c>
      <c r="AX71" s="44" t="s">
        <v>54</v>
      </c>
      <c r="AY71" s="44" t="s">
        <v>56</v>
      </c>
      <c r="AZ71" s="44" t="s">
        <v>57</v>
      </c>
    </row>
    <row r="72" spans="1:52" ht="12.75" customHeight="1" x14ac:dyDescent="0.3">
      <c r="A72" s="28" t="s">
        <v>19</v>
      </c>
      <c r="J72" s="25">
        <v>14</v>
      </c>
      <c r="K72" s="189">
        <v>18</v>
      </c>
      <c r="L72" s="3"/>
      <c r="M72" s="3"/>
      <c r="O72" s="3"/>
      <c r="P72" s="21">
        <v>20</v>
      </c>
      <c r="Q72" s="22">
        <f t="shared" si="48"/>
        <v>0.45454545454545453</v>
      </c>
      <c r="R72" s="3">
        <f t="shared" si="49"/>
        <v>0.54545454545454541</v>
      </c>
      <c r="Z72" s="45" t="s">
        <v>37</v>
      </c>
      <c r="AA72" s="46">
        <f>P20/P18</f>
        <v>0.64102564102564108</v>
      </c>
      <c r="AB72" s="46">
        <f>P42/P40</f>
        <v>0.71122994652406413</v>
      </c>
      <c r="AC72" s="46">
        <f>P65/P63</f>
        <v>0.63636363636363635</v>
      </c>
      <c r="AD72" s="46">
        <f>P89/P87</f>
        <v>0.78703703703703709</v>
      </c>
      <c r="AE72" s="46">
        <f>P113/P111</f>
        <v>0.55045871559633031</v>
      </c>
      <c r="AF72" s="46">
        <f>P134/P132</f>
        <v>0.54230769230769227</v>
      </c>
      <c r="AG72" s="46">
        <f>P156/P154</f>
        <v>0.40740740740740738</v>
      </c>
      <c r="AH72" s="46">
        <f>P176/P174</f>
        <v>0.4358108108108108</v>
      </c>
      <c r="AI72" s="46">
        <f>P200/P198</f>
        <v>0.44078947368421051</v>
      </c>
      <c r="AJ72" s="46">
        <f>P220/P218</f>
        <v>0.54248366013071891</v>
      </c>
      <c r="AK72" s="46">
        <f>P238/P236</f>
        <v>0.49450549450549453</v>
      </c>
      <c r="AL72" s="46">
        <f>P255/P253</f>
        <v>0.45161290322580644</v>
      </c>
      <c r="AM72" s="46">
        <f>P273/P271</f>
        <v>0.60256410256410253</v>
      </c>
      <c r="AN72" s="46">
        <f>P293/P291</f>
        <v>0.70512820512820518</v>
      </c>
      <c r="AO72" s="46">
        <f>P312/P310</f>
        <v>0.52564102564102566</v>
      </c>
      <c r="AP72" s="46">
        <f>P330/P328</f>
        <v>0.62411347517730498</v>
      </c>
      <c r="AQ72" s="46">
        <f>P349/P347</f>
        <v>0.44444444444444442</v>
      </c>
      <c r="AR72" s="46">
        <f>P366/P364</f>
        <v>0.6470588235294118</v>
      </c>
      <c r="AS72" s="46">
        <f>P384/P382</f>
        <v>0.60330578512396693</v>
      </c>
      <c r="AT72" s="46">
        <f>P402/P400</f>
        <v>0.63909774436090228</v>
      </c>
      <c r="AU72" s="46">
        <f>P419/P417</f>
        <v>0.39705882352941174</v>
      </c>
      <c r="AV72" s="46">
        <f>P435/P433</f>
        <v>0.61870503597122306</v>
      </c>
      <c r="AW72" s="46" t="e">
        <f t="shared" ref="AW72:AZ72" si="50">#REF!/#REF!</f>
        <v>#REF!</v>
      </c>
      <c r="AX72" s="46" t="e">
        <f t="shared" si="50"/>
        <v>#REF!</v>
      </c>
      <c r="AY72" s="46" t="e">
        <f t="shared" si="50"/>
        <v>#REF!</v>
      </c>
      <c r="AZ72" s="46" t="e">
        <f t="shared" si="50"/>
        <v>#REF!</v>
      </c>
    </row>
    <row r="73" spans="1:52" ht="12.75" customHeight="1" x14ac:dyDescent="0.2">
      <c r="A73" s="28" t="s">
        <v>20</v>
      </c>
      <c r="J73" s="25">
        <v>5</v>
      </c>
      <c r="K73" s="189">
        <v>3</v>
      </c>
      <c r="L73" s="3"/>
      <c r="M73" s="3"/>
      <c r="N73" s="3"/>
      <c r="O73" s="3"/>
      <c r="P73" s="21">
        <v>6</v>
      </c>
      <c r="Q73" s="22">
        <f t="shared" si="48"/>
        <v>0.3</v>
      </c>
      <c r="R73" s="3">
        <f t="shared" si="49"/>
        <v>0.7</v>
      </c>
      <c r="S73" s="313" t="s">
        <v>5</v>
      </c>
      <c r="T73" s="311"/>
      <c r="Z73" s="2"/>
      <c r="AA73" s="8"/>
      <c r="AB73" s="37"/>
      <c r="AC73" s="37"/>
      <c r="AD73" s="37"/>
      <c r="AE73" s="37"/>
      <c r="AF73" s="37"/>
      <c r="AG73" s="37"/>
      <c r="AH73" s="37"/>
      <c r="AI73" s="37"/>
      <c r="AJ73" s="37"/>
    </row>
    <row r="74" spans="1:52" ht="12.75" customHeight="1" x14ac:dyDescent="0.2">
      <c r="A74" s="28" t="s">
        <v>21</v>
      </c>
      <c r="G74" s="25">
        <v>1</v>
      </c>
      <c r="K74" s="189"/>
      <c r="L74" s="3"/>
      <c r="M74" s="3"/>
      <c r="N74" s="3"/>
      <c r="O74" s="3"/>
      <c r="P74" s="21">
        <v>1</v>
      </c>
      <c r="Q74" s="22">
        <f t="shared" si="48"/>
        <v>0.16666666666666666</v>
      </c>
      <c r="R74" s="3">
        <f t="shared" si="49"/>
        <v>0.83333333333333337</v>
      </c>
    </row>
    <row r="75" spans="1:52" ht="12.75" customHeight="1" x14ac:dyDescent="0.2">
      <c r="A75" s="28" t="s">
        <v>22</v>
      </c>
      <c r="K75" s="189"/>
      <c r="L75" s="3"/>
      <c r="M75" s="3"/>
      <c r="N75" s="3"/>
      <c r="O75" s="3"/>
      <c r="P75" s="21"/>
      <c r="Q75" s="22"/>
      <c r="R75" s="3"/>
    </row>
    <row r="76" spans="1:52" ht="12.75" customHeight="1" x14ac:dyDescent="0.2">
      <c r="A76" s="28" t="s">
        <v>23</v>
      </c>
      <c r="K76" s="189"/>
      <c r="L76" s="3"/>
      <c r="M76" s="3"/>
      <c r="N76" s="3"/>
      <c r="O76" s="3"/>
      <c r="P76" s="21"/>
      <c r="Q76" s="22"/>
      <c r="R76" s="3"/>
    </row>
    <row r="77" spans="1:52" ht="12.75" customHeight="1" x14ac:dyDescent="0.2">
      <c r="A77" s="28" t="s">
        <v>48</v>
      </c>
      <c r="J77" s="25">
        <v>1</v>
      </c>
      <c r="K77" s="189"/>
      <c r="L77" s="3"/>
      <c r="M77" s="3"/>
      <c r="N77" s="3"/>
      <c r="O77" s="3"/>
      <c r="P77" s="21">
        <v>1</v>
      </c>
      <c r="Q77" s="22"/>
      <c r="R77" s="3"/>
    </row>
    <row r="78" spans="1:52" ht="12.75" customHeight="1" x14ac:dyDescent="0.2">
      <c r="A78" s="28" t="s">
        <v>49</v>
      </c>
      <c r="I78" s="25">
        <v>1</v>
      </c>
      <c r="K78" s="189"/>
      <c r="L78" s="3"/>
      <c r="M78" s="3"/>
      <c r="N78" s="3"/>
      <c r="O78" s="3"/>
      <c r="P78" s="21">
        <v>1</v>
      </c>
      <c r="Q78" s="22"/>
      <c r="R78" s="3"/>
    </row>
    <row r="79" spans="1:52" ht="12.75" customHeight="1" x14ac:dyDescent="0.2">
      <c r="A79" s="28" t="s">
        <v>50</v>
      </c>
      <c r="J79" s="25">
        <v>1</v>
      </c>
      <c r="K79" s="189"/>
      <c r="L79" s="3"/>
      <c r="M79" s="3"/>
      <c r="N79" s="3"/>
      <c r="O79" s="3"/>
      <c r="P79" s="21"/>
      <c r="Q79" s="22"/>
      <c r="R79" s="3"/>
    </row>
    <row r="80" spans="1:52" ht="12.75" customHeight="1" x14ac:dyDescent="0.2">
      <c r="A80" s="28" t="s">
        <v>51</v>
      </c>
      <c r="J80" s="25">
        <v>1</v>
      </c>
      <c r="K80" s="189"/>
      <c r="L80" s="3"/>
      <c r="M80" s="3"/>
      <c r="N80" s="3"/>
      <c r="O80" s="3"/>
      <c r="P80" s="21">
        <v>1</v>
      </c>
      <c r="Q80" s="22"/>
      <c r="R80" s="3"/>
    </row>
    <row r="81" spans="1:20" ht="12.75" customHeight="1" x14ac:dyDescent="0.2">
      <c r="J81" s="2" t="s">
        <v>58</v>
      </c>
      <c r="K81" s="192">
        <f>SUM(K71:K74)</f>
        <v>36</v>
      </c>
      <c r="L81" s="3">
        <f>K71/B63</f>
        <v>0.15151515151515152</v>
      </c>
      <c r="M81" s="3">
        <f>K81/B63</f>
        <v>0.36363636363636365</v>
      </c>
      <c r="N81" s="3">
        <f>M81-L81</f>
        <v>0.21212121212121213</v>
      </c>
      <c r="O81" s="3"/>
      <c r="S81" s="25">
        <v>9701</v>
      </c>
      <c r="T81" s="3">
        <f>N33</f>
        <v>0.12820512820512819</v>
      </c>
    </row>
    <row r="82" spans="1:20" ht="12.75" customHeight="1" x14ac:dyDescent="0.2">
      <c r="A82" s="32" t="s">
        <v>34</v>
      </c>
      <c r="B82" s="32"/>
      <c r="C82" s="32"/>
      <c r="D82" s="33"/>
      <c r="E82" s="33"/>
      <c r="F82" s="25">
        <f>((K71*9)+(K72*10)+(K73*11))/K81</f>
        <v>9.6666666666666661</v>
      </c>
      <c r="L82" s="3"/>
      <c r="M82" s="3"/>
      <c r="O82" s="3"/>
      <c r="S82" s="25">
        <v>9702</v>
      </c>
      <c r="T82" s="3">
        <f>N81</f>
        <v>0.21212121212121213</v>
      </c>
    </row>
    <row r="83" spans="1:20" ht="12.75" customHeight="1" x14ac:dyDescent="0.2">
      <c r="L83" s="3"/>
      <c r="M83" s="3"/>
      <c r="O83" s="3"/>
      <c r="S83" s="25">
        <v>9801</v>
      </c>
      <c r="T83" s="3">
        <f>N81</f>
        <v>0.21212121212121213</v>
      </c>
    </row>
    <row r="84" spans="1:20" ht="12.75" customHeight="1" x14ac:dyDescent="0.3">
      <c r="A84" s="38" t="s">
        <v>59</v>
      </c>
      <c r="L84" s="3"/>
      <c r="M84" s="3"/>
      <c r="O84" s="3"/>
      <c r="S84" s="25">
        <v>9802</v>
      </c>
      <c r="T84" s="3">
        <f>N105</f>
        <v>0.17592592592592593</v>
      </c>
    </row>
    <row r="85" spans="1:20" ht="25.5" customHeight="1" x14ac:dyDescent="0.2">
      <c r="B85" s="308" t="s">
        <v>2</v>
      </c>
      <c r="C85" s="309"/>
      <c r="D85" s="309"/>
      <c r="E85" s="309"/>
      <c r="F85" s="309"/>
      <c r="G85" s="309"/>
      <c r="H85" s="309"/>
      <c r="I85" s="309"/>
      <c r="J85" s="309"/>
      <c r="L85" s="7" t="s">
        <v>3</v>
      </c>
      <c r="M85" s="7" t="s">
        <v>4</v>
      </c>
      <c r="N85" s="49" t="s">
        <v>5</v>
      </c>
      <c r="O85" s="7" t="s">
        <v>6</v>
      </c>
      <c r="P85" s="6" t="s">
        <v>7</v>
      </c>
      <c r="Q85" s="6" t="s">
        <v>8</v>
      </c>
      <c r="R85" s="7" t="s">
        <v>9</v>
      </c>
      <c r="S85" s="25">
        <v>9901</v>
      </c>
      <c r="T85" s="3">
        <f>N126</f>
        <v>0.1834862385321101</v>
      </c>
    </row>
    <row r="86" spans="1:20" ht="12.75" customHeight="1" x14ac:dyDescent="0.2">
      <c r="A86" s="50" t="s">
        <v>10</v>
      </c>
      <c r="B86" s="51">
        <v>1</v>
      </c>
      <c r="C86" s="51">
        <v>2</v>
      </c>
      <c r="D86" s="51">
        <v>3</v>
      </c>
      <c r="E86" s="51">
        <v>4</v>
      </c>
      <c r="F86" s="51">
        <v>5</v>
      </c>
      <c r="G86" s="51">
        <v>6</v>
      </c>
      <c r="H86" s="51">
        <v>7</v>
      </c>
      <c r="I86" s="51">
        <v>8</v>
      </c>
      <c r="J86" s="51">
        <v>9</v>
      </c>
      <c r="K86" s="194" t="s">
        <v>11</v>
      </c>
      <c r="L86" s="3"/>
      <c r="M86" s="3"/>
      <c r="O86" s="3"/>
      <c r="P86" s="14"/>
      <c r="Q86" s="14"/>
      <c r="R86" s="3"/>
      <c r="S86" s="25">
        <v>9902</v>
      </c>
      <c r="T86" s="3">
        <f>N148</f>
        <v>0.18461538461538463</v>
      </c>
    </row>
    <row r="87" spans="1:20" ht="12.75" customHeight="1" x14ac:dyDescent="0.2">
      <c r="A87" s="25">
        <v>9802</v>
      </c>
      <c r="B87" s="25">
        <v>216</v>
      </c>
      <c r="K87" s="189"/>
      <c r="L87" s="3"/>
      <c r="M87" s="3"/>
      <c r="O87" s="3"/>
      <c r="P87" s="17">
        <f>B87</f>
        <v>216</v>
      </c>
      <c r="Q87" s="14"/>
      <c r="R87" s="3"/>
      <c r="S87" s="27" t="s">
        <v>14</v>
      </c>
      <c r="T87" s="3">
        <f>N168</f>
        <v>7.407407407407407E-2</v>
      </c>
    </row>
    <row r="88" spans="1:20" ht="12.75" customHeight="1" x14ac:dyDescent="0.2">
      <c r="A88" s="25">
        <v>9901</v>
      </c>
      <c r="C88" s="25">
        <v>174</v>
      </c>
      <c r="K88" s="189"/>
      <c r="L88" s="3"/>
      <c r="M88" s="3"/>
      <c r="O88" s="3">
        <f>C88/B87</f>
        <v>0.80555555555555558</v>
      </c>
      <c r="P88" s="21">
        <v>177</v>
      </c>
      <c r="Q88" s="22">
        <f t="shared" ref="Q88:Q97" si="51">P88/P87</f>
        <v>0.81944444444444442</v>
      </c>
      <c r="R88" s="3">
        <f t="shared" ref="R88:R97" si="52">100%-Q88</f>
        <v>0.18055555555555558</v>
      </c>
      <c r="S88" s="27" t="s">
        <v>15</v>
      </c>
      <c r="T88" s="3">
        <f>N190</f>
        <v>4.7297297297297258E-2</v>
      </c>
    </row>
    <row r="89" spans="1:20" ht="12.75" customHeight="1" x14ac:dyDescent="0.2">
      <c r="A89" s="25">
        <v>9902</v>
      </c>
      <c r="D89" s="25">
        <v>145</v>
      </c>
      <c r="K89" s="189"/>
      <c r="L89" s="3"/>
      <c r="M89" s="3"/>
      <c r="O89" s="3">
        <f>D89/C88</f>
        <v>0.83333333333333337</v>
      </c>
      <c r="P89" s="21">
        <v>170</v>
      </c>
      <c r="Q89" s="22">
        <f t="shared" si="51"/>
        <v>0.96045197740112997</v>
      </c>
      <c r="R89" s="3">
        <f t="shared" si="52"/>
        <v>3.9548022598870025E-2</v>
      </c>
      <c r="S89" s="27" t="s">
        <v>16</v>
      </c>
      <c r="T89" s="3">
        <f>N232</f>
        <v>9.1503267973856162E-2</v>
      </c>
    </row>
    <row r="90" spans="1:20" ht="12.75" customHeight="1" x14ac:dyDescent="0.2">
      <c r="A90" s="28" t="s">
        <v>14</v>
      </c>
      <c r="E90" s="25">
        <v>121</v>
      </c>
      <c r="K90" s="189"/>
      <c r="L90" s="3"/>
      <c r="M90" s="3"/>
      <c r="O90" s="3">
        <f>E90/D89</f>
        <v>0.83448275862068966</v>
      </c>
      <c r="P90" s="21">
        <v>158</v>
      </c>
      <c r="Q90" s="22">
        <f t="shared" si="51"/>
        <v>0.92941176470588238</v>
      </c>
      <c r="R90" s="3">
        <f t="shared" si="52"/>
        <v>7.0588235294117618E-2</v>
      </c>
      <c r="S90" s="27" t="s">
        <v>17</v>
      </c>
      <c r="T90" s="3">
        <f>N249</f>
        <v>9.8901098901098883E-2</v>
      </c>
    </row>
    <row r="91" spans="1:20" ht="12.75" customHeight="1" x14ac:dyDescent="0.2">
      <c r="A91" s="28" t="s">
        <v>15</v>
      </c>
      <c r="F91" s="25">
        <v>113</v>
      </c>
      <c r="K91" s="189"/>
      <c r="L91" s="3"/>
      <c r="M91" s="3"/>
      <c r="O91" s="3">
        <f>F91/E90</f>
        <v>0.93388429752066116</v>
      </c>
      <c r="P91" s="21">
        <v>146</v>
      </c>
      <c r="Q91" s="22">
        <f t="shared" si="51"/>
        <v>0.92405063291139244</v>
      </c>
      <c r="R91" s="3">
        <f t="shared" si="52"/>
        <v>7.5949367088607556E-2</v>
      </c>
      <c r="S91" s="27" t="s">
        <v>18</v>
      </c>
      <c r="T91" s="3">
        <f>N267</f>
        <v>3.9426523297491023E-2</v>
      </c>
    </row>
    <row r="92" spans="1:20" ht="12.75" customHeight="1" x14ac:dyDescent="0.2">
      <c r="A92" s="28" t="s">
        <v>16</v>
      </c>
      <c r="G92" s="25">
        <v>112</v>
      </c>
      <c r="K92" s="189"/>
      <c r="L92" s="3"/>
      <c r="M92" s="3"/>
      <c r="O92" s="3">
        <f>G92/F91</f>
        <v>0.99115044247787609</v>
      </c>
      <c r="P92" s="21">
        <v>146</v>
      </c>
      <c r="Q92" s="22">
        <f t="shared" si="51"/>
        <v>1</v>
      </c>
      <c r="R92" s="3">
        <f t="shared" si="52"/>
        <v>0</v>
      </c>
      <c r="S92" s="27" t="s">
        <v>19</v>
      </c>
    </row>
    <row r="93" spans="1:20" ht="12.75" customHeight="1" x14ac:dyDescent="0.2">
      <c r="A93" s="28" t="s">
        <v>17</v>
      </c>
      <c r="H93" s="25">
        <v>113</v>
      </c>
      <c r="K93" s="189"/>
      <c r="L93" s="3"/>
      <c r="M93" s="3"/>
      <c r="O93" s="3">
        <f>H93/G92</f>
        <v>1.0089285714285714</v>
      </c>
      <c r="P93" s="21">
        <v>147</v>
      </c>
      <c r="Q93" s="22">
        <f t="shared" si="51"/>
        <v>1.0068493150684932</v>
      </c>
      <c r="R93" s="3">
        <f t="shared" si="52"/>
        <v>-6.8493150684931781E-3</v>
      </c>
      <c r="S93" s="27" t="s">
        <v>20</v>
      </c>
    </row>
    <row r="94" spans="1:20" ht="12.75" customHeight="1" x14ac:dyDescent="0.2">
      <c r="A94" s="28" t="s">
        <v>18</v>
      </c>
      <c r="I94" s="25">
        <v>118</v>
      </c>
      <c r="K94" s="189"/>
      <c r="L94" s="3"/>
      <c r="M94" s="3"/>
      <c r="O94" s="3">
        <f>I94/H93</f>
        <v>1.0442477876106195</v>
      </c>
      <c r="P94" s="21">
        <v>146</v>
      </c>
      <c r="Q94" s="22">
        <f t="shared" si="51"/>
        <v>0.99319727891156462</v>
      </c>
      <c r="R94" s="3">
        <f t="shared" si="52"/>
        <v>6.8027210884353817E-3</v>
      </c>
      <c r="S94" s="27" t="s">
        <v>21</v>
      </c>
    </row>
    <row r="95" spans="1:20" ht="12.75" customHeight="1" x14ac:dyDescent="0.2">
      <c r="A95" s="28" t="s">
        <v>19</v>
      </c>
      <c r="J95" s="25">
        <v>112</v>
      </c>
      <c r="K95" s="189">
        <v>92</v>
      </c>
      <c r="L95" s="3"/>
      <c r="M95" s="3"/>
      <c r="O95" s="3">
        <f>J95/I94</f>
        <v>0.94915254237288138</v>
      </c>
      <c r="P95" s="21">
        <v>143</v>
      </c>
      <c r="Q95" s="22">
        <f t="shared" si="51"/>
        <v>0.97945205479452058</v>
      </c>
      <c r="R95" s="3">
        <f t="shared" si="52"/>
        <v>2.0547945205479423E-2</v>
      </c>
      <c r="S95" s="27" t="s">
        <v>22</v>
      </c>
    </row>
    <row r="96" spans="1:20" ht="12.75" customHeight="1" x14ac:dyDescent="0.2">
      <c r="A96" s="28" t="s">
        <v>20</v>
      </c>
      <c r="J96" s="25">
        <v>24</v>
      </c>
      <c r="K96" s="189">
        <v>31</v>
      </c>
      <c r="L96" s="3"/>
      <c r="M96" s="3"/>
      <c r="N96" s="3"/>
      <c r="O96" s="3"/>
      <c r="P96" s="21">
        <v>36</v>
      </c>
      <c r="Q96" s="22">
        <f t="shared" si="51"/>
        <v>0.25174825174825177</v>
      </c>
      <c r="R96" s="3">
        <f t="shared" si="52"/>
        <v>0.74825174825174823</v>
      </c>
    </row>
    <row r="97" spans="1:18" ht="12.75" customHeight="1" x14ac:dyDescent="0.2">
      <c r="A97" s="28" t="s">
        <v>21</v>
      </c>
      <c r="J97" s="25">
        <v>6</v>
      </c>
      <c r="K97" s="189">
        <v>4</v>
      </c>
      <c r="L97" s="3"/>
      <c r="M97" s="3"/>
      <c r="N97" s="3"/>
      <c r="O97" s="3"/>
      <c r="P97" s="21">
        <v>11</v>
      </c>
      <c r="Q97" s="22">
        <f t="shared" si="51"/>
        <v>0.30555555555555558</v>
      </c>
      <c r="R97" s="3">
        <f t="shared" si="52"/>
        <v>0.69444444444444442</v>
      </c>
    </row>
    <row r="98" spans="1:18" ht="12.75" customHeight="1" x14ac:dyDescent="0.2">
      <c r="A98" s="28" t="s">
        <v>22</v>
      </c>
      <c r="J98" s="25">
        <v>2</v>
      </c>
      <c r="K98" s="189">
        <v>2</v>
      </c>
      <c r="L98" s="3"/>
      <c r="M98" s="3"/>
      <c r="N98" s="3"/>
      <c r="O98" s="3"/>
      <c r="P98" s="21">
        <v>4</v>
      </c>
      <c r="Q98" s="22"/>
      <c r="R98" s="3"/>
    </row>
    <row r="99" spans="1:18" ht="12.75" customHeight="1" x14ac:dyDescent="0.2">
      <c r="A99" s="28" t="s">
        <v>23</v>
      </c>
      <c r="J99" s="25">
        <v>1</v>
      </c>
      <c r="K99" s="189">
        <v>1</v>
      </c>
      <c r="L99" s="3"/>
      <c r="M99" s="3"/>
      <c r="N99" s="3"/>
      <c r="O99" s="3"/>
      <c r="P99" s="21"/>
      <c r="Q99" s="22"/>
      <c r="R99" s="3"/>
    </row>
    <row r="100" spans="1:18" ht="12.75" customHeight="1" x14ac:dyDescent="0.2">
      <c r="A100" s="28" t="s">
        <v>48</v>
      </c>
      <c r="J100" s="25">
        <v>1</v>
      </c>
      <c r="K100" s="189"/>
      <c r="L100" s="3"/>
      <c r="M100" s="3"/>
      <c r="N100" s="3"/>
      <c r="O100" s="3"/>
      <c r="P100" s="21">
        <v>1</v>
      </c>
      <c r="Q100" s="22"/>
      <c r="R100" s="3"/>
    </row>
    <row r="101" spans="1:18" ht="12.75" customHeight="1" x14ac:dyDescent="0.2">
      <c r="A101" s="28" t="s">
        <v>49</v>
      </c>
      <c r="H101" s="25">
        <v>1</v>
      </c>
      <c r="K101" s="189"/>
      <c r="L101" s="3"/>
      <c r="M101" s="3"/>
      <c r="N101" s="3"/>
      <c r="O101" s="3"/>
      <c r="P101" s="21">
        <v>1</v>
      </c>
      <c r="Q101" s="22"/>
      <c r="R101" s="3"/>
    </row>
    <row r="102" spans="1:18" ht="12.75" customHeight="1" x14ac:dyDescent="0.2">
      <c r="A102" s="28" t="s">
        <v>50</v>
      </c>
      <c r="K102" s="189"/>
      <c r="L102" s="3"/>
      <c r="M102" s="3"/>
      <c r="N102" s="3"/>
      <c r="O102" s="3"/>
      <c r="P102" s="21"/>
      <c r="Q102" s="22"/>
      <c r="R102" s="3"/>
    </row>
    <row r="103" spans="1:18" ht="12.75" customHeight="1" x14ac:dyDescent="0.2">
      <c r="A103" s="28" t="s">
        <v>51</v>
      </c>
      <c r="I103" s="25">
        <v>1</v>
      </c>
      <c r="K103" s="189"/>
      <c r="L103" s="3"/>
      <c r="M103" s="3"/>
      <c r="N103" s="3"/>
      <c r="O103" s="3"/>
      <c r="P103" s="21">
        <v>1</v>
      </c>
      <c r="Q103" s="22"/>
      <c r="R103" s="3"/>
    </row>
    <row r="104" spans="1:18" ht="12.75" customHeight="1" x14ac:dyDescent="0.2">
      <c r="A104" s="28" t="s">
        <v>52</v>
      </c>
      <c r="I104" s="25">
        <v>1</v>
      </c>
      <c r="K104" s="189"/>
      <c r="L104" s="3"/>
      <c r="M104" s="3"/>
      <c r="N104" s="3"/>
      <c r="O104" s="3"/>
      <c r="P104" s="21">
        <v>1</v>
      </c>
      <c r="Q104" s="22"/>
      <c r="R104" s="3"/>
    </row>
    <row r="105" spans="1:18" ht="12.75" customHeight="1" x14ac:dyDescent="0.2">
      <c r="K105" s="189">
        <f>SUM(K95:K99)</f>
        <v>130</v>
      </c>
      <c r="L105" s="3">
        <f>K95/B87</f>
        <v>0.42592592592592593</v>
      </c>
      <c r="M105" s="3">
        <f>K105/B87</f>
        <v>0.60185185185185186</v>
      </c>
      <c r="N105" s="3">
        <f>M105-L105</f>
        <v>0.17592592592592593</v>
      </c>
      <c r="O105" s="3"/>
      <c r="P105" s="21"/>
      <c r="Q105" s="22">
        <f>P105/P97</f>
        <v>0</v>
      </c>
      <c r="R105" s="3">
        <f>100%-Q105</f>
        <v>1</v>
      </c>
    </row>
    <row r="106" spans="1:18" ht="12.75" customHeight="1" x14ac:dyDescent="0.2">
      <c r="A106" s="32" t="s">
        <v>34</v>
      </c>
      <c r="B106" s="32"/>
      <c r="C106" s="32"/>
      <c r="D106" s="33"/>
      <c r="E106" s="33"/>
      <c r="F106" s="25">
        <f>((K95*9)+(K96*10)+(K97*11))/K105</f>
        <v>9.092307692307692</v>
      </c>
      <c r="L106" s="3"/>
      <c r="M106" s="3"/>
      <c r="O106" s="3"/>
    </row>
    <row r="107" spans="1:18" ht="12.75" customHeight="1" x14ac:dyDescent="0.2">
      <c r="L107" s="3"/>
      <c r="M107" s="3"/>
      <c r="O107" s="3"/>
    </row>
    <row r="108" spans="1:18" ht="12.75" customHeight="1" x14ac:dyDescent="0.3">
      <c r="A108" s="38" t="s">
        <v>60</v>
      </c>
      <c r="L108" s="3"/>
      <c r="M108" s="3"/>
      <c r="O108" s="3"/>
    </row>
    <row r="109" spans="1:18" ht="25.5" customHeight="1" x14ac:dyDescent="0.2">
      <c r="B109" s="308" t="s">
        <v>2</v>
      </c>
      <c r="C109" s="309"/>
      <c r="D109" s="309"/>
      <c r="E109" s="309"/>
      <c r="F109" s="309"/>
      <c r="G109" s="309"/>
      <c r="H109" s="309"/>
      <c r="I109" s="309"/>
      <c r="J109" s="309"/>
      <c r="L109" s="7" t="s">
        <v>3</v>
      </c>
      <c r="M109" s="7" t="s">
        <v>4</v>
      </c>
      <c r="N109" s="49" t="s">
        <v>5</v>
      </c>
      <c r="O109" s="7" t="s">
        <v>6</v>
      </c>
      <c r="P109" s="6" t="s">
        <v>7</v>
      </c>
      <c r="Q109" s="6" t="s">
        <v>8</v>
      </c>
      <c r="R109" s="7" t="s">
        <v>9</v>
      </c>
    </row>
    <row r="110" spans="1:18" ht="12.75" customHeight="1" x14ac:dyDescent="0.2">
      <c r="A110" s="50" t="s">
        <v>10</v>
      </c>
      <c r="B110" s="51">
        <v>1</v>
      </c>
      <c r="C110" s="51">
        <v>2</v>
      </c>
      <c r="D110" s="51">
        <v>3</v>
      </c>
      <c r="E110" s="51">
        <v>4</v>
      </c>
      <c r="F110" s="51">
        <v>5</v>
      </c>
      <c r="G110" s="51">
        <v>6</v>
      </c>
      <c r="H110" s="51">
        <v>7</v>
      </c>
      <c r="I110" s="51">
        <v>8</v>
      </c>
      <c r="J110" s="51">
        <v>9</v>
      </c>
      <c r="K110" s="194" t="s">
        <v>11</v>
      </c>
      <c r="L110" s="3"/>
      <c r="M110" s="3"/>
      <c r="O110" s="3"/>
      <c r="P110" s="14"/>
      <c r="Q110" s="14"/>
      <c r="R110" s="3"/>
    </row>
    <row r="111" spans="1:18" ht="12.75" customHeight="1" x14ac:dyDescent="0.2">
      <c r="A111" s="25">
        <v>9901</v>
      </c>
      <c r="B111" s="25">
        <v>109</v>
      </c>
      <c r="K111" s="189"/>
      <c r="L111" s="3"/>
      <c r="M111" s="3"/>
      <c r="O111" s="3"/>
      <c r="P111" s="17">
        <f>B111</f>
        <v>109</v>
      </c>
      <c r="Q111" s="14"/>
      <c r="R111" s="3"/>
    </row>
    <row r="112" spans="1:18" ht="12.75" customHeight="1" x14ac:dyDescent="0.2">
      <c r="A112" s="25">
        <v>9902</v>
      </c>
      <c r="C112" s="25">
        <v>59</v>
      </c>
      <c r="K112" s="189"/>
      <c r="L112" s="3"/>
      <c r="M112" s="3"/>
      <c r="O112" s="3">
        <f>C112/B111</f>
        <v>0.54128440366972475</v>
      </c>
      <c r="P112" s="21">
        <v>62</v>
      </c>
      <c r="Q112" s="22">
        <f t="shared" ref="Q112:Q120" si="53">P112/P111</f>
        <v>0.56880733944954132</v>
      </c>
      <c r="R112" s="3">
        <f t="shared" ref="R112:R120" si="54">100%-Q112</f>
        <v>0.43119266055045868</v>
      </c>
    </row>
    <row r="113" spans="1:18" ht="12.75" customHeight="1" x14ac:dyDescent="0.2">
      <c r="A113" s="28" t="s">
        <v>14</v>
      </c>
      <c r="D113" s="25">
        <v>45</v>
      </c>
      <c r="K113" s="189"/>
      <c r="L113" s="3"/>
      <c r="M113" s="3"/>
      <c r="O113" s="3">
        <f>D113/C112</f>
        <v>0.76271186440677963</v>
      </c>
      <c r="P113" s="21">
        <v>60</v>
      </c>
      <c r="Q113" s="22">
        <f t="shared" si="53"/>
        <v>0.967741935483871</v>
      </c>
      <c r="R113" s="3">
        <f t="shared" si="54"/>
        <v>3.2258064516129004E-2</v>
      </c>
    </row>
    <row r="114" spans="1:18" ht="12.75" customHeight="1" x14ac:dyDescent="0.2">
      <c r="A114" s="28" t="s">
        <v>15</v>
      </c>
      <c r="E114" s="25">
        <v>29</v>
      </c>
      <c r="K114" s="189"/>
      <c r="L114" s="3"/>
      <c r="M114" s="3"/>
      <c r="O114" s="3">
        <f>E114/D113</f>
        <v>0.64444444444444449</v>
      </c>
      <c r="P114" s="21">
        <v>53</v>
      </c>
      <c r="Q114" s="22">
        <f t="shared" si="53"/>
        <v>0.8833333333333333</v>
      </c>
      <c r="R114" s="3">
        <f t="shared" si="54"/>
        <v>0.1166666666666667</v>
      </c>
    </row>
    <row r="115" spans="1:18" ht="12.75" customHeight="1" x14ac:dyDescent="0.2">
      <c r="A115" s="28" t="s">
        <v>16</v>
      </c>
      <c r="F115" s="25">
        <v>26</v>
      </c>
      <c r="K115" s="189"/>
      <c r="L115" s="3"/>
      <c r="M115" s="3"/>
      <c r="O115" s="3">
        <f>F115/E114</f>
        <v>0.89655172413793105</v>
      </c>
      <c r="P115" s="21">
        <v>53</v>
      </c>
      <c r="Q115" s="22">
        <f t="shared" si="53"/>
        <v>1</v>
      </c>
      <c r="R115" s="3">
        <f t="shared" si="54"/>
        <v>0</v>
      </c>
    </row>
    <row r="116" spans="1:18" ht="12.75" customHeight="1" x14ac:dyDescent="0.2">
      <c r="A116" s="28" t="s">
        <v>17</v>
      </c>
      <c r="G116" s="25">
        <v>24</v>
      </c>
      <c r="K116" s="189"/>
      <c r="L116" s="3"/>
      <c r="M116" s="3"/>
      <c r="O116" s="3">
        <f>G116/F115</f>
        <v>0.92307692307692313</v>
      </c>
      <c r="P116" s="21">
        <v>48</v>
      </c>
      <c r="Q116" s="22">
        <f t="shared" si="53"/>
        <v>0.90566037735849059</v>
      </c>
      <c r="R116" s="3">
        <f t="shared" si="54"/>
        <v>9.4339622641509413E-2</v>
      </c>
    </row>
    <row r="117" spans="1:18" ht="12.75" customHeight="1" x14ac:dyDescent="0.2">
      <c r="A117" s="28" t="s">
        <v>18</v>
      </c>
      <c r="H117" s="25">
        <v>24</v>
      </c>
      <c r="K117" s="189"/>
      <c r="L117" s="3"/>
      <c r="M117" s="3"/>
      <c r="O117" s="3">
        <f>H117/G116</f>
        <v>1</v>
      </c>
      <c r="P117" s="21">
        <v>45</v>
      </c>
      <c r="Q117" s="22">
        <f t="shared" si="53"/>
        <v>0.9375</v>
      </c>
      <c r="R117" s="3">
        <f t="shared" si="54"/>
        <v>6.25E-2</v>
      </c>
    </row>
    <row r="118" spans="1:18" ht="12.75" customHeight="1" x14ac:dyDescent="0.2">
      <c r="A118" s="28" t="s">
        <v>19</v>
      </c>
      <c r="I118" s="25">
        <v>23</v>
      </c>
      <c r="J118" s="25">
        <v>1</v>
      </c>
      <c r="K118" s="189">
        <v>1</v>
      </c>
      <c r="L118" s="3"/>
      <c r="M118" s="3"/>
      <c r="O118" s="3">
        <f>I118/H117</f>
        <v>0.95833333333333337</v>
      </c>
      <c r="P118" s="21">
        <v>44</v>
      </c>
      <c r="Q118" s="22">
        <f t="shared" si="53"/>
        <v>0.97777777777777775</v>
      </c>
      <c r="R118" s="3">
        <f t="shared" si="54"/>
        <v>2.2222222222222254E-2</v>
      </c>
    </row>
    <row r="119" spans="1:18" ht="12.75" customHeight="1" x14ac:dyDescent="0.2">
      <c r="A119" s="28" t="s">
        <v>20</v>
      </c>
      <c r="J119" s="25">
        <v>23</v>
      </c>
      <c r="K119" s="189">
        <v>19</v>
      </c>
      <c r="L119" s="3"/>
      <c r="M119" s="3"/>
      <c r="N119" s="3"/>
      <c r="O119" s="3">
        <f>J119/I118</f>
        <v>1</v>
      </c>
      <c r="P119" s="21">
        <v>42</v>
      </c>
      <c r="Q119" s="22">
        <f t="shared" si="53"/>
        <v>0.95454545454545459</v>
      </c>
      <c r="R119" s="3">
        <f t="shared" si="54"/>
        <v>4.5454545454545414E-2</v>
      </c>
    </row>
    <row r="120" spans="1:18" ht="12.75" customHeight="1" x14ac:dyDescent="0.2">
      <c r="A120" s="28" t="s">
        <v>21</v>
      </c>
      <c r="J120" s="25">
        <v>15</v>
      </c>
      <c r="K120" s="189">
        <v>15</v>
      </c>
      <c r="L120" s="3"/>
      <c r="M120" s="3"/>
      <c r="N120" s="3"/>
      <c r="O120" s="3"/>
      <c r="P120" s="21">
        <v>20</v>
      </c>
      <c r="Q120" s="22">
        <f t="shared" si="53"/>
        <v>0.47619047619047616</v>
      </c>
      <c r="R120" s="3">
        <f t="shared" si="54"/>
        <v>0.52380952380952384</v>
      </c>
    </row>
    <row r="121" spans="1:18" ht="12.75" customHeight="1" x14ac:dyDescent="0.2">
      <c r="A121" s="28" t="s">
        <v>22</v>
      </c>
      <c r="J121" s="25">
        <v>3</v>
      </c>
      <c r="K121" s="189">
        <v>3</v>
      </c>
      <c r="L121" s="3"/>
      <c r="M121" s="3"/>
      <c r="N121" s="3"/>
      <c r="O121" s="3"/>
      <c r="P121" s="21">
        <v>5</v>
      </c>
      <c r="Q121" s="22"/>
      <c r="R121" s="3"/>
    </row>
    <row r="122" spans="1:18" ht="12.75" customHeight="1" x14ac:dyDescent="0.2">
      <c r="A122" s="28" t="s">
        <v>23</v>
      </c>
      <c r="K122" s="189"/>
      <c r="L122" s="3"/>
      <c r="M122" s="3"/>
      <c r="N122" s="3"/>
      <c r="O122" s="3"/>
      <c r="P122" s="21"/>
      <c r="Q122" s="22"/>
      <c r="R122" s="3"/>
    </row>
    <row r="123" spans="1:18" ht="12.75" customHeight="1" x14ac:dyDescent="0.2">
      <c r="A123" s="28" t="s">
        <v>48</v>
      </c>
      <c r="J123" s="25">
        <v>2</v>
      </c>
      <c r="K123" s="189">
        <v>1</v>
      </c>
      <c r="L123" s="3"/>
      <c r="M123" s="3"/>
      <c r="N123" s="3"/>
      <c r="O123" s="3"/>
      <c r="P123" s="21">
        <v>2</v>
      </c>
      <c r="Q123" s="22"/>
      <c r="R123" s="3"/>
    </row>
    <row r="124" spans="1:18" ht="12.75" customHeight="1" x14ac:dyDescent="0.2">
      <c r="A124" s="28" t="s">
        <v>49</v>
      </c>
      <c r="I124" s="25">
        <v>1</v>
      </c>
      <c r="K124" s="189"/>
      <c r="L124" s="3"/>
      <c r="M124" s="3"/>
      <c r="N124" s="3"/>
      <c r="O124" s="3"/>
      <c r="P124" s="21">
        <v>1</v>
      </c>
      <c r="Q124" s="22"/>
      <c r="R124" s="3"/>
    </row>
    <row r="125" spans="1:18" ht="12.75" customHeight="1" x14ac:dyDescent="0.2">
      <c r="A125" s="28" t="s">
        <v>50</v>
      </c>
      <c r="J125" s="25">
        <v>1</v>
      </c>
      <c r="K125" s="189">
        <v>1</v>
      </c>
      <c r="L125" s="3"/>
      <c r="M125" s="3"/>
      <c r="N125" s="3"/>
      <c r="O125" s="3"/>
      <c r="P125" s="21">
        <v>1</v>
      </c>
      <c r="Q125" s="22"/>
      <c r="R125" s="3"/>
    </row>
    <row r="126" spans="1:18" ht="12.75" customHeight="1" x14ac:dyDescent="0.2">
      <c r="K126" s="191">
        <f>SUM(K118:K125)</f>
        <v>40</v>
      </c>
      <c r="L126" s="3">
        <f>(K119+K118)/B111</f>
        <v>0.1834862385321101</v>
      </c>
      <c r="M126" s="3">
        <f>K126/B111</f>
        <v>0.3669724770642202</v>
      </c>
      <c r="N126" s="3">
        <f>M126-L126</f>
        <v>0.1834862385321101</v>
      </c>
      <c r="O126" s="3"/>
      <c r="P126" s="21"/>
      <c r="Q126" s="22"/>
      <c r="R126" s="3"/>
    </row>
    <row r="127" spans="1:18" ht="12.75" customHeight="1" x14ac:dyDescent="0.2">
      <c r="A127" s="32" t="s">
        <v>34</v>
      </c>
      <c r="B127" s="32"/>
      <c r="C127" s="32"/>
      <c r="D127" s="33"/>
      <c r="E127" s="33"/>
      <c r="F127" s="25">
        <f>((K118*8)+(K119*9)+(K120*10)+(K121*11)+(K123*13))/K126</f>
        <v>9.375</v>
      </c>
      <c r="L127" s="3"/>
      <c r="M127" s="3"/>
      <c r="O127" s="3"/>
    </row>
    <row r="128" spans="1:18" ht="12.75" customHeight="1" x14ac:dyDescent="0.2">
      <c r="L128" s="3"/>
      <c r="M128" s="3"/>
      <c r="O128" s="3"/>
    </row>
    <row r="129" spans="1:18" ht="12.75" customHeight="1" x14ac:dyDescent="0.3">
      <c r="A129" s="38" t="s">
        <v>62</v>
      </c>
      <c r="L129" s="3"/>
      <c r="M129" s="3"/>
      <c r="O129" s="3"/>
    </row>
    <row r="130" spans="1:18" ht="25.5" customHeight="1" x14ac:dyDescent="0.2">
      <c r="B130" s="308" t="s">
        <v>2</v>
      </c>
      <c r="C130" s="309"/>
      <c r="D130" s="309"/>
      <c r="E130" s="309"/>
      <c r="F130" s="309"/>
      <c r="G130" s="309"/>
      <c r="H130" s="309"/>
      <c r="I130" s="309"/>
      <c r="J130" s="309"/>
      <c r="L130" s="7" t="s">
        <v>3</v>
      </c>
      <c r="M130" s="7" t="s">
        <v>4</v>
      </c>
      <c r="N130" s="49" t="s">
        <v>5</v>
      </c>
      <c r="O130" s="7" t="s">
        <v>6</v>
      </c>
      <c r="P130" s="6" t="s">
        <v>7</v>
      </c>
      <c r="Q130" s="6" t="s">
        <v>8</v>
      </c>
      <c r="R130" s="7" t="s">
        <v>9</v>
      </c>
    </row>
    <row r="131" spans="1:18" ht="12.75" customHeight="1" x14ac:dyDescent="0.2">
      <c r="A131" s="50" t="s">
        <v>10</v>
      </c>
      <c r="B131" s="51">
        <v>1</v>
      </c>
      <c r="C131" s="51">
        <v>2</v>
      </c>
      <c r="D131" s="51">
        <v>3</v>
      </c>
      <c r="E131" s="51">
        <v>4</v>
      </c>
      <c r="F131" s="51">
        <v>5</v>
      </c>
      <c r="G131" s="51">
        <v>6</v>
      </c>
      <c r="H131" s="51">
        <v>7</v>
      </c>
      <c r="I131" s="51">
        <v>8</v>
      </c>
      <c r="J131" s="51">
        <v>9</v>
      </c>
      <c r="K131" s="194" t="s">
        <v>11</v>
      </c>
      <c r="L131" s="3"/>
      <c r="M131" s="3"/>
      <c r="O131" s="3"/>
      <c r="P131" s="14"/>
      <c r="Q131" s="14"/>
      <c r="R131" s="3"/>
    </row>
    <row r="132" spans="1:18" ht="12.75" customHeight="1" x14ac:dyDescent="0.2">
      <c r="A132" s="25">
        <v>9902</v>
      </c>
      <c r="B132" s="25">
        <v>260</v>
      </c>
      <c r="K132" s="189"/>
      <c r="L132" s="3"/>
      <c r="M132" s="3"/>
      <c r="O132" s="3"/>
      <c r="P132" s="17">
        <f>B132</f>
        <v>260</v>
      </c>
      <c r="Q132" s="14"/>
      <c r="R132" s="3"/>
    </row>
    <row r="133" spans="1:18" ht="12.75" customHeight="1" x14ac:dyDescent="0.2">
      <c r="A133" s="28" t="s">
        <v>14</v>
      </c>
      <c r="C133" s="25">
        <v>149</v>
      </c>
      <c r="K133" s="189"/>
      <c r="L133" s="3"/>
      <c r="M133" s="3"/>
      <c r="O133" s="3">
        <f>C133/B132</f>
        <v>0.57307692307692304</v>
      </c>
      <c r="P133" s="21">
        <v>152</v>
      </c>
      <c r="Q133" s="22">
        <f t="shared" ref="Q133:Q140" si="55">P133/P132</f>
        <v>0.58461538461538465</v>
      </c>
      <c r="R133" s="3">
        <f t="shared" ref="R133:R140" si="56">100%-Q133</f>
        <v>0.41538461538461535</v>
      </c>
    </row>
    <row r="134" spans="1:18" ht="12.75" customHeight="1" x14ac:dyDescent="0.2">
      <c r="A134" s="28" t="s">
        <v>15</v>
      </c>
      <c r="D134" s="25">
        <v>87</v>
      </c>
      <c r="K134" s="189"/>
      <c r="L134" s="3"/>
      <c r="M134" s="3"/>
      <c r="O134" s="3">
        <f>D134/C133</f>
        <v>0.58389261744966447</v>
      </c>
      <c r="P134" s="21">
        <v>141</v>
      </c>
      <c r="Q134" s="22">
        <f t="shared" si="55"/>
        <v>0.92763157894736847</v>
      </c>
      <c r="R134" s="3">
        <f t="shared" si="56"/>
        <v>7.2368421052631526E-2</v>
      </c>
    </row>
    <row r="135" spans="1:18" ht="12.75" customHeight="1" x14ac:dyDescent="0.2">
      <c r="A135" s="28" t="s">
        <v>16</v>
      </c>
      <c r="E135" s="25">
        <v>75</v>
      </c>
      <c r="K135" s="189"/>
      <c r="L135" s="3"/>
      <c r="M135" s="3"/>
      <c r="O135" s="3">
        <f>E135/D134</f>
        <v>0.86206896551724133</v>
      </c>
      <c r="P135" s="21">
        <v>133</v>
      </c>
      <c r="Q135" s="22">
        <f t="shared" si="55"/>
        <v>0.94326241134751776</v>
      </c>
      <c r="R135" s="3">
        <f t="shared" si="56"/>
        <v>5.673758865248224E-2</v>
      </c>
    </row>
    <row r="136" spans="1:18" ht="12.75" customHeight="1" x14ac:dyDescent="0.2">
      <c r="A136" s="28" t="s">
        <v>17</v>
      </c>
      <c r="F136" s="25">
        <v>124</v>
      </c>
      <c r="K136" s="189"/>
      <c r="L136" s="3"/>
      <c r="M136" s="3"/>
      <c r="O136" s="3">
        <f>F136/E135</f>
        <v>1.6533333333333333</v>
      </c>
      <c r="P136" s="21">
        <v>132</v>
      </c>
      <c r="Q136" s="22">
        <f t="shared" si="55"/>
        <v>0.99248120300751874</v>
      </c>
      <c r="R136" s="3">
        <f t="shared" si="56"/>
        <v>7.5187969924812581E-3</v>
      </c>
    </row>
    <row r="137" spans="1:18" ht="12.75" customHeight="1" x14ac:dyDescent="0.2">
      <c r="A137" s="28" t="s">
        <v>18</v>
      </c>
      <c r="G137" s="25">
        <v>68</v>
      </c>
      <c r="K137" s="189"/>
      <c r="L137" s="3"/>
      <c r="M137" s="3"/>
      <c r="O137" s="3">
        <f>G137/F136</f>
        <v>0.54838709677419351</v>
      </c>
      <c r="P137" s="21">
        <v>124</v>
      </c>
      <c r="Q137" s="22">
        <f t="shared" si="55"/>
        <v>0.93939393939393945</v>
      </c>
      <c r="R137" s="3">
        <f t="shared" si="56"/>
        <v>6.0606060606060552E-2</v>
      </c>
    </row>
    <row r="138" spans="1:18" ht="12.75" customHeight="1" x14ac:dyDescent="0.2">
      <c r="A138" s="28" t="s">
        <v>19</v>
      </c>
      <c r="H138" s="25">
        <v>71</v>
      </c>
      <c r="K138" s="189"/>
      <c r="L138" s="3"/>
      <c r="M138" s="3"/>
      <c r="O138" s="3">
        <f>H138/G137</f>
        <v>1.0441176470588236</v>
      </c>
      <c r="P138" s="21">
        <v>120</v>
      </c>
      <c r="Q138" s="22">
        <f t="shared" si="55"/>
        <v>0.967741935483871</v>
      </c>
      <c r="R138" s="3">
        <f t="shared" si="56"/>
        <v>3.2258064516129004E-2</v>
      </c>
    </row>
    <row r="139" spans="1:18" ht="12.75" customHeight="1" x14ac:dyDescent="0.2">
      <c r="A139" s="28" t="s">
        <v>20</v>
      </c>
      <c r="I139" s="25">
        <v>67</v>
      </c>
      <c r="J139" s="25">
        <v>1</v>
      </c>
      <c r="K139" s="189">
        <v>1</v>
      </c>
      <c r="L139" s="3"/>
      <c r="M139" s="3"/>
      <c r="N139" s="3"/>
      <c r="O139" s="3">
        <f>I139/H138</f>
        <v>0.94366197183098588</v>
      </c>
      <c r="P139" s="21">
        <v>117</v>
      </c>
      <c r="Q139" s="22">
        <f t="shared" si="55"/>
        <v>0.97499999999999998</v>
      </c>
      <c r="R139" s="3">
        <f t="shared" si="56"/>
        <v>2.5000000000000022E-2</v>
      </c>
    </row>
    <row r="140" spans="1:18" ht="12.75" customHeight="1" x14ac:dyDescent="0.2">
      <c r="A140" s="28" t="s">
        <v>21</v>
      </c>
      <c r="J140" s="25">
        <v>67</v>
      </c>
      <c r="K140" s="189">
        <v>63</v>
      </c>
      <c r="L140" s="3"/>
      <c r="M140" s="3"/>
      <c r="N140" s="3"/>
      <c r="O140" s="3">
        <f>J140/I139</f>
        <v>1</v>
      </c>
      <c r="P140" s="21">
        <v>115</v>
      </c>
      <c r="Q140" s="22">
        <f t="shared" si="55"/>
        <v>0.98290598290598286</v>
      </c>
      <c r="R140" s="3">
        <f t="shared" si="56"/>
        <v>1.7094017094017144E-2</v>
      </c>
    </row>
    <row r="141" spans="1:18" ht="12.75" customHeight="1" x14ac:dyDescent="0.2">
      <c r="A141" s="28" t="s">
        <v>22</v>
      </c>
      <c r="J141" s="25">
        <v>42</v>
      </c>
      <c r="K141" s="189">
        <v>33</v>
      </c>
      <c r="L141" s="3"/>
      <c r="M141" s="3"/>
      <c r="N141" s="3"/>
      <c r="O141" s="3"/>
      <c r="P141" s="21">
        <v>50</v>
      </c>
      <c r="Q141" s="22"/>
      <c r="R141" s="3"/>
    </row>
    <row r="142" spans="1:18" ht="12.75" customHeight="1" x14ac:dyDescent="0.2">
      <c r="A142" s="28" t="s">
        <v>23</v>
      </c>
      <c r="J142" s="25">
        <v>2</v>
      </c>
      <c r="K142" s="189">
        <v>8</v>
      </c>
      <c r="L142" s="3"/>
      <c r="M142" s="3"/>
      <c r="N142" s="3"/>
      <c r="O142" s="3"/>
      <c r="P142" s="21"/>
      <c r="Q142" s="22"/>
      <c r="R142" s="3"/>
    </row>
    <row r="143" spans="1:18" ht="12.75" customHeight="1" x14ac:dyDescent="0.2">
      <c r="A143" s="28" t="s">
        <v>48</v>
      </c>
      <c r="J143" s="25">
        <v>5</v>
      </c>
      <c r="K143" s="189">
        <v>6</v>
      </c>
      <c r="L143" s="3"/>
      <c r="M143" s="3"/>
      <c r="N143" s="3"/>
      <c r="O143" s="3"/>
      <c r="P143" s="21">
        <v>6</v>
      </c>
      <c r="Q143" s="22"/>
      <c r="R143" s="3"/>
    </row>
    <row r="144" spans="1:18" ht="12.75" customHeight="1" x14ac:dyDescent="0.2">
      <c r="A144" s="28" t="s">
        <v>49</v>
      </c>
      <c r="J144" s="25">
        <v>1</v>
      </c>
      <c r="K144" s="189">
        <v>1</v>
      </c>
      <c r="L144" s="3"/>
      <c r="M144" s="3"/>
      <c r="N144" s="3"/>
      <c r="O144" s="3"/>
      <c r="P144" s="21">
        <v>1</v>
      </c>
      <c r="Q144" s="22"/>
      <c r="R144" s="3"/>
    </row>
    <row r="145" spans="1:20" ht="12.75" customHeight="1" x14ac:dyDescent="0.2">
      <c r="A145" s="28" t="s">
        <v>50</v>
      </c>
      <c r="K145" s="189"/>
      <c r="L145" s="3"/>
      <c r="M145" s="3"/>
      <c r="N145" s="3"/>
      <c r="O145" s="3"/>
      <c r="P145" s="21"/>
      <c r="Q145" s="22"/>
      <c r="R145" s="3"/>
    </row>
    <row r="146" spans="1:20" ht="12.75" customHeight="1" x14ac:dyDescent="0.2">
      <c r="A146" s="28" t="s">
        <v>51</v>
      </c>
      <c r="K146" s="189"/>
      <c r="L146" s="3"/>
      <c r="M146" s="3"/>
      <c r="N146" s="3"/>
      <c r="O146" s="3"/>
      <c r="P146" s="21"/>
      <c r="Q146" s="22"/>
      <c r="R146" s="3"/>
    </row>
    <row r="147" spans="1:20" ht="12.75" customHeight="1" x14ac:dyDescent="0.2">
      <c r="A147" s="28" t="s">
        <v>52</v>
      </c>
      <c r="J147" s="25">
        <v>1</v>
      </c>
      <c r="K147" s="189"/>
      <c r="L147" s="3"/>
      <c r="M147" s="3"/>
      <c r="N147" s="3"/>
      <c r="O147" s="3"/>
      <c r="P147" s="21">
        <v>1</v>
      </c>
      <c r="Q147" s="22"/>
      <c r="R147" s="3"/>
    </row>
    <row r="148" spans="1:20" ht="12.75" customHeight="1" x14ac:dyDescent="0.2">
      <c r="K148" s="191">
        <f>SUM(K139:K144)</f>
        <v>112</v>
      </c>
      <c r="L148" s="3">
        <f>SUM(K139:K140)/B132</f>
        <v>0.24615384615384617</v>
      </c>
      <c r="M148" s="3">
        <f>K148/B132</f>
        <v>0.43076923076923079</v>
      </c>
      <c r="N148" s="3">
        <f>M148-L148</f>
        <v>0.18461538461538463</v>
      </c>
      <c r="O148" s="3"/>
    </row>
    <row r="149" spans="1:20" ht="12.75" customHeight="1" x14ac:dyDescent="0.2">
      <c r="A149" s="32" t="s">
        <v>34</v>
      </c>
      <c r="B149" s="32"/>
      <c r="C149" s="32"/>
      <c r="D149" s="33"/>
      <c r="E149" s="33"/>
      <c r="F149" s="25">
        <f>((K139*8)+(K140*9)+(K141*10)+(K142*11)+(K143*12))/K148</f>
        <v>9.5089285714285712</v>
      </c>
      <c r="K149" s="191"/>
      <c r="L149" s="3"/>
      <c r="M149" s="3"/>
      <c r="N149" s="3"/>
      <c r="O149" s="3"/>
    </row>
    <row r="150" spans="1:20" ht="12.75" customHeight="1" x14ac:dyDescent="0.2">
      <c r="K150" s="191"/>
      <c r="L150" s="3"/>
      <c r="M150" s="3"/>
      <c r="N150" s="3"/>
      <c r="O150" s="3"/>
    </row>
    <row r="151" spans="1:20" ht="12.75" customHeight="1" x14ac:dyDescent="0.3">
      <c r="A151" s="38" t="s">
        <v>63</v>
      </c>
      <c r="L151" s="3"/>
      <c r="M151" s="3"/>
      <c r="O151" s="3"/>
      <c r="R151" s="33">
        <f>B132+B154</f>
        <v>449</v>
      </c>
      <c r="S151" s="33">
        <f>K139+K140+K160+K162</f>
        <v>122</v>
      </c>
      <c r="T151" s="123">
        <f>S151/R151</f>
        <v>0.27171492204899778</v>
      </c>
    </row>
    <row r="152" spans="1:20" ht="25.5" customHeight="1" x14ac:dyDescent="0.2">
      <c r="B152" s="308" t="s">
        <v>2</v>
      </c>
      <c r="C152" s="309"/>
      <c r="D152" s="309"/>
      <c r="E152" s="309"/>
      <c r="F152" s="309"/>
      <c r="G152" s="309"/>
      <c r="H152" s="309"/>
      <c r="I152" s="309"/>
      <c r="J152" s="309"/>
      <c r="L152" s="7" t="s">
        <v>3</v>
      </c>
      <c r="M152" s="7" t="s">
        <v>4</v>
      </c>
      <c r="N152" s="49" t="s">
        <v>5</v>
      </c>
      <c r="O152" s="7" t="s">
        <v>6</v>
      </c>
      <c r="P152" s="6" t="s">
        <v>7</v>
      </c>
      <c r="Q152" s="6" t="s">
        <v>8</v>
      </c>
      <c r="R152" s="7" t="s">
        <v>9</v>
      </c>
    </row>
    <row r="153" spans="1:20" ht="12.75" customHeight="1" x14ac:dyDescent="0.2">
      <c r="A153" s="50" t="s">
        <v>10</v>
      </c>
      <c r="B153" s="51">
        <v>1</v>
      </c>
      <c r="C153" s="51">
        <v>2</v>
      </c>
      <c r="D153" s="51">
        <v>3</v>
      </c>
      <c r="E153" s="51">
        <v>4</v>
      </c>
      <c r="F153" s="51">
        <v>5</v>
      </c>
      <c r="G153" s="51">
        <v>6</v>
      </c>
      <c r="H153" s="51">
        <v>7</v>
      </c>
      <c r="I153" s="51">
        <v>8</v>
      </c>
      <c r="J153" s="51">
        <v>9</v>
      </c>
      <c r="K153" s="194" t="s">
        <v>11</v>
      </c>
      <c r="L153" s="3"/>
      <c r="M153" s="3"/>
      <c r="O153" s="3"/>
      <c r="P153" s="14"/>
      <c r="Q153" s="14"/>
      <c r="R153" s="3"/>
    </row>
    <row r="154" spans="1:20" ht="12.75" customHeight="1" x14ac:dyDescent="0.2">
      <c r="A154" s="28" t="s">
        <v>14</v>
      </c>
      <c r="B154" s="25">
        <v>189</v>
      </c>
      <c r="K154" s="189"/>
      <c r="L154" s="3"/>
      <c r="M154" s="3"/>
      <c r="O154" s="3"/>
      <c r="P154" s="17">
        <f>B154</f>
        <v>189</v>
      </c>
      <c r="Q154" s="14"/>
      <c r="R154" s="3"/>
    </row>
    <row r="155" spans="1:20" ht="12.75" customHeight="1" x14ac:dyDescent="0.2">
      <c r="A155" s="28" t="s">
        <v>15</v>
      </c>
      <c r="C155" s="25">
        <v>78</v>
      </c>
      <c r="K155" s="189"/>
      <c r="L155" s="3"/>
      <c r="M155" s="3"/>
      <c r="O155" s="3">
        <f>C155/B154</f>
        <v>0.41269841269841268</v>
      </c>
      <c r="P155" s="21">
        <v>81</v>
      </c>
      <c r="Q155" s="22">
        <f t="shared" ref="Q155:Q162" si="57">P155/P154</f>
        <v>0.42857142857142855</v>
      </c>
      <c r="R155" s="3">
        <f t="shared" ref="R155:R162" si="58">100%-Q155</f>
        <v>0.5714285714285714</v>
      </c>
    </row>
    <row r="156" spans="1:20" ht="12.75" customHeight="1" x14ac:dyDescent="0.2">
      <c r="A156" s="28" t="s">
        <v>16</v>
      </c>
      <c r="D156" s="25">
        <v>62</v>
      </c>
      <c r="K156" s="189"/>
      <c r="L156" s="3"/>
      <c r="M156" s="3"/>
      <c r="O156" s="3">
        <f>D156/C155</f>
        <v>0.79487179487179482</v>
      </c>
      <c r="P156" s="21">
        <v>77</v>
      </c>
      <c r="Q156" s="22">
        <f t="shared" si="57"/>
        <v>0.95061728395061729</v>
      </c>
      <c r="R156" s="3">
        <f t="shared" si="58"/>
        <v>4.9382716049382713E-2</v>
      </c>
    </row>
    <row r="157" spans="1:20" ht="12.75" customHeight="1" x14ac:dyDescent="0.2">
      <c r="A157" s="28" t="s">
        <v>17</v>
      </c>
      <c r="E157" s="25">
        <v>59</v>
      </c>
      <c r="K157" s="189"/>
      <c r="L157" s="3"/>
      <c r="M157" s="3"/>
      <c r="O157" s="3">
        <f>E157/D156</f>
        <v>0.95161290322580649</v>
      </c>
      <c r="P157" s="21">
        <v>73</v>
      </c>
      <c r="Q157" s="22">
        <f t="shared" si="57"/>
        <v>0.94805194805194803</v>
      </c>
      <c r="R157" s="3">
        <f t="shared" si="58"/>
        <v>5.1948051948051965E-2</v>
      </c>
    </row>
    <row r="158" spans="1:20" ht="12.75" customHeight="1" x14ac:dyDescent="0.2">
      <c r="A158" s="28" t="s">
        <v>18</v>
      </c>
      <c r="F158" s="25">
        <v>58</v>
      </c>
      <c r="K158" s="189"/>
      <c r="L158" s="3"/>
      <c r="M158" s="3"/>
      <c r="O158" s="3">
        <f>F158/E157</f>
        <v>0.98305084745762716</v>
      </c>
      <c r="P158" s="21">
        <v>74</v>
      </c>
      <c r="Q158" s="22">
        <f t="shared" si="57"/>
        <v>1.0136986301369864</v>
      </c>
      <c r="R158" s="3">
        <f t="shared" si="58"/>
        <v>-1.3698630136986356E-2</v>
      </c>
    </row>
    <row r="159" spans="1:20" ht="12.75" customHeight="1" x14ac:dyDescent="0.2">
      <c r="A159" s="28" t="s">
        <v>19</v>
      </c>
      <c r="G159" s="25">
        <v>56</v>
      </c>
      <c r="K159" s="189"/>
      <c r="L159" s="3"/>
      <c r="M159" s="3"/>
      <c r="O159" s="3">
        <f>G159/F158</f>
        <v>0.96551724137931039</v>
      </c>
      <c r="P159" s="21">
        <v>69</v>
      </c>
      <c r="Q159" s="22">
        <f t="shared" si="57"/>
        <v>0.93243243243243246</v>
      </c>
      <c r="R159" s="3">
        <f t="shared" si="58"/>
        <v>6.7567567567567544E-2</v>
      </c>
    </row>
    <row r="160" spans="1:20" ht="12.75" customHeight="1" x14ac:dyDescent="0.2">
      <c r="A160" s="28" t="s">
        <v>20</v>
      </c>
      <c r="H160" s="25">
        <v>56</v>
      </c>
      <c r="K160" s="189">
        <v>1</v>
      </c>
      <c r="L160" s="3"/>
      <c r="M160" s="3"/>
      <c r="N160" s="3"/>
      <c r="O160" s="3">
        <f>H160/G159</f>
        <v>1</v>
      </c>
      <c r="P160" s="21">
        <v>71</v>
      </c>
      <c r="Q160" s="22">
        <f t="shared" si="57"/>
        <v>1.0289855072463767</v>
      </c>
      <c r="R160" s="3">
        <f t="shared" si="58"/>
        <v>-2.8985507246376718E-2</v>
      </c>
    </row>
    <row r="161" spans="1:18" ht="12.75" customHeight="1" x14ac:dyDescent="0.2">
      <c r="A161" s="28" t="s">
        <v>21</v>
      </c>
      <c r="I161" s="25">
        <v>56</v>
      </c>
      <c r="K161" s="189"/>
      <c r="L161" s="3"/>
      <c r="M161" s="3"/>
      <c r="N161" s="3"/>
      <c r="O161" s="3">
        <f>I161/H160</f>
        <v>1</v>
      </c>
      <c r="P161" s="21">
        <v>72</v>
      </c>
      <c r="Q161" s="22">
        <f t="shared" si="57"/>
        <v>1.0140845070422535</v>
      </c>
      <c r="R161" s="3">
        <f t="shared" si="58"/>
        <v>-1.4084507042253502E-2</v>
      </c>
    </row>
    <row r="162" spans="1:18" ht="12.75" customHeight="1" x14ac:dyDescent="0.2">
      <c r="A162" s="28" t="s">
        <v>22</v>
      </c>
      <c r="J162" s="25">
        <v>56</v>
      </c>
      <c r="K162" s="189">
        <v>57</v>
      </c>
      <c r="L162" s="3"/>
      <c r="M162" s="3"/>
      <c r="N162" s="3"/>
      <c r="O162" s="3">
        <f>J162/I161</f>
        <v>1</v>
      </c>
      <c r="P162" s="21">
        <v>88</v>
      </c>
      <c r="Q162" s="22">
        <f t="shared" si="57"/>
        <v>1.2222222222222223</v>
      </c>
      <c r="R162" s="3">
        <f t="shared" si="58"/>
        <v>-0.22222222222222232</v>
      </c>
    </row>
    <row r="163" spans="1:18" ht="12.75" customHeight="1" x14ac:dyDescent="0.2">
      <c r="A163" s="28" t="s">
        <v>23</v>
      </c>
      <c r="J163" s="25">
        <v>8</v>
      </c>
      <c r="K163" s="189">
        <v>9</v>
      </c>
      <c r="L163" s="3"/>
      <c r="M163" s="3"/>
      <c r="N163" s="3"/>
      <c r="O163" s="3"/>
      <c r="P163" s="21">
        <v>12</v>
      </c>
      <c r="Q163" s="22"/>
      <c r="R163" s="3"/>
    </row>
    <row r="164" spans="1:18" ht="12.75" customHeight="1" x14ac:dyDescent="0.2">
      <c r="A164" s="28" t="s">
        <v>48</v>
      </c>
      <c r="J164" s="25">
        <v>3</v>
      </c>
      <c r="K164" s="189">
        <v>2</v>
      </c>
      <c r="L164" s="3"/>
      <c r="M164" s="3"/>
      <c r="N164" s="3"/>
      <c r="O164" s="3"/>
      <c r="P164" s="21">
        <v>5</v>
      </c>
      <c r="Q164" s="22"/>
      <c r="R164" s="3"/>
    </row>
    <row r="165" spans="1:18" ht="12.75" customHeight="1" x14ac:dyDescent="0.2">
      <c r="A165" s="28" t="s">
        <v>49</v>
      </c>
      <c r="J165" s="25">
        <v>2</v>
      </c>
      <c r="K165" s="189">
        <v>2</v>
      </c>
      <c r="L165" s="3"/>
      <c r="M165" s="3"/>
      <c r="N165" s="3"/>
      <c r="O165" s="3"/>
      <c r="P165" s="21">
        <v>3</v>
      </c>
      <c r="Q165" s="22"/>
      <c r="R165" s="3"/>
    </row>
    <row r="166" spans="1:18" ht="12.75" customHeight="1" x14ac:dyDescent="0.2">
      <c r="A166" s="28" t="s">
        <v>50</v>
      </c>
      <c r="J166" s="25">
        <v>1</v>
      </c>
      <c r="K166" s="189">
        <v>1</v>
      </c>
      <c r="L166" s="3"/>
      <c r="M166" s="3"/>
      <c r="N166" s="3"/>
      <c r="O166" s="3"/>
      <c r="P166" s="21">
        <v>1</v>
      </c>
      <c r="Q166" s="22"/>
      <c r="R166" s="3"/>
    </row>
    <row r="167" spans="1:18" ht="12.75" customHeight="1" x14ac:dyDescent="0.2">
      <c r="A167" s="28"/>
      <c r="K167" s="189"/>
      <c r="L167" s="3"/>
      <c r="M167" s="3"/>
      <c r="N167" s="3"/>
      <c r="O167" s="3"/>
      <c r="P167" s="21"/>
      <c r="Q167" s="22"/>
      <c r="R167" s="3"/>
    </row>
    <row r="168" spans="1:18" ht="12.75" customHeight="1" x14ac:dyDescent="0.2">
      <c r="A168" s="28"/>
      <c r="K168" s="191">
        <f>SUM(K160:K166)</f>
        <v>72</v>
      </c>
      <c r="L168" s="3">
        <f>SUM(K160:K162)/B154</f>
        <v>0.30687830687830686</v>
      </c>
      <c r="M168" s="3">
        <f>K168/B154</f>
        <v>0.38095238095238093</v>
      </c>
      <c r="N168" s="3">
        <f>M168-L168</f>
        <v>7.407407407407407E-2</v>
      </c>
      <c r="O168" s="3"/>
      <c r="P168" s="21"/>
      <c r="Q168" s="22"/>
      <c r="R168" s="3"/>
    </row>
    <row r="169" spans="1:18" ht="12.75" customHeight="1" x14ac:dyDescent="0.2">
      <c r="A169" s="32" t="s">
        <v>34</v>
      </c>
      <c r="B169" s="32"/>
      <c r="C169" s="32"/>
      <c r="D169" s="33"/>
      <c r="E169" s="33"/>
      <c r="F169" s="25">
        <f>((K160*7)+(K162*8)+(K163*9)+(K164*10))/K168</f>
        <v>7.833333333333333</v>
      </c>
      <c r="K169" s="191"/>
      <c r="L169" s="3"/>
      <c r="M169" s="3"/>
      <c r="N169" s="3"/>
      <c r="O169" s="3"/>
      <c r="P169" s="21"/>
      <c r="Q169" s="22"/>
      <c r="R169" s="3"/>
    </row>
    <row r="170" spans="1:18" ht="12.75" customHeight="1" x14ac:dyDescent="0.2">
      <c r="A170" s="25" t="s">
        <v>27</v>
      </c>
      <c r="L170" s="3"/>
      <c r="M170" s="3"/>
      <c r="O170" s="3"/>
    </row>
    <row r="171" spans="1:18" ht="12.75" customHeight="1" x14ac:dyDescent="0.3">
      <c r="A171" s="38" t="s">
        <v>64</v>
      </c>
      <c r="L171" s="3"/>
      <c r="M171" s="3"/>
      <c r="O171" s="3"/>
    </row>
    <row r="172" spans="1:18" ht="25.5" customHeight="1" x14ac:dyDescent="0.2">
      <c r="B172" s="308" t="s">
        <v>2</v>
      </c>
      <c r="C172" s="309"/>
      <c r="D172" s="309"/>
      <c r="E172" s="309"/>
      <c r="F172" s="309"/>
      <c r="G172" s="309"/>
      <c r="H172" s="309"/>
      <c r="I172" s="309"/>
      <c r="J172" s="309"/>
      <c r="L172" s="7" t="s">
        <v>3</v>
      </c>
      <c r="M172" s="7" t="s">
        <v>4</v>
      </c>
      <c r="N172" s="49" t="s">
        <v>5</v>
      </c>
      <c r="O172" s="7" t="s">
        <v>6</v>
      </c>
      <c r="P172" s="6" t="s">
        <v>7</v>
      </c>
      <c r="Q172" s="6" t="s">
        <v>8</v>
      </c>
      <c r="R172" s="7" t="s">
        <v>9</v>
      </c>
    </row>
    <row r="173" spans="1:18" ht="12.75" customHeight="1" x14ac:dyDescent="0.2">
      <c r="A173" s="50" t="s">
        <v>10</v>
      </c>
      <c r="B173" s="51">
        <v>1</v>
      </c>
      <c r="C173" s="51">
        <v>2</v>
      </c>
      <c r="D173" s="51">
        <v>3</v>
      </c>
      <c r="E173" s="51">
        <v>4</v>
      </c>
      <c r="F173" s="51">
        <v>5</v>
      </c>
      <c r="G173" s="51">
        <v>6</v>
      </c>
      <c r="H173" s="51">
        <v>7</v>
      </c>
      <c r="I173" s="51">
        <v>8</v>
      </c>
      <c r="J173" s="51">
        <v>9</v>
      </c>
      <c r="K173" s="194" t="s">
        <v>11</v>
      </c>
      <c r="L173" s="3"/>
      <c r="M173" s="3"/>
      <c r="O173" s="3"/>
      <c r="P173" s="14"/>
      <c r="Q173" s="14"/>
      <c r="R173" s="3"/>
    </row>
    <row r="174" spans="1:18" ht="12.75" customHeight="1" x14ac:dyDescent="0.2">
      <c r="A174" s="28" t="s">
        <v>15</v>
      </c>
      <c r="B174" s="25">
        <v>296</v>
      </c>
      <c r="K174" s="189"/>
      <c r="L174" s="3"/>
      <c r="M174" s="3"/>
      <c r="O174" s="3"/>
      <c r="P174" s="17">
        <f>B174</f>
        <v>296</v>
      </c>
      <c r="Q174" s="14"/>
      <c r="R174" s="3"/>
    </row>
    <row r="175" spans="1:18" ht="12.75" customHeight="1" x14ac:dyDescent="0.2">
      <c r="A175" s="28" t="s">
        <v>16</v>
      </c>
      <c r="C175" s="25">
        <v>136</v>
      </c>
      <c r="K175" s="189"/>
      <c r="L175" s="3"/>
      <c r="M175" s="3"/>
      <c r="O175" s="3">
        <f>C175/B174</f>
        <v>0.45945945945945948</v>
      </c>
      <c r="P175" s="21">
        <v>136</v>
      </c>
      <c r="Q175" s="22">
        <f t="shared" ref="Q175:Q182" si="59">P175/P174</f>
        <v>0.45945945945945948</v>
      </c>
      <c r="R175" s="3">
        <f t="shared" ref="R175:R182" si="60">100%-Q175</f>
        <v>0.54054054054054057</v>
      </c>
    </row>
    <row r="176" spans="1:18" ht="12.75" customHeight="1" x14ac:dyDescent="0.2">
      <c r="A176" s="28" t="s">
        <v>17</v>
      </c>
      <c r="D176" s="25">
        <v>122</v>
      </c>
      <c r="K176" s="189"/>
      <c r="L176" s="3"/>
      <c r="M176" s="3"/>
      <c r="O176" s="3">
        <f>D176/C175</f>
        <v>0.8970588235294118</v>
      </c>
      <c r="P176" s="21">
        <v>129</v>
      </c>
      <c r="Q176" s="22">
        <f t="shared" si="59"/>
        <v>0.94852941176470584</v>
      </c>
      <c r="R176" s="3">
        <f t="shared" si="60"/>
        <v>5.1470588235294157E-2</v>
      </c>
    </row>
    <row r="177" spans="1:18" ht="12.75" customHeight="1" x14ac:dyDescent="0.2">
      <c r="A177" s="28" t="s">
        <v>18</v>
      </c>
      <c r="E177" s="25">
        <v>114</v>
      </c>
      <c r="K177" s="189"/>
      <c r="L177" s="3"/>
      <c r="M177" s="3"/>
      <c r="O177" s="3">
        <f>E177/D176</f>
        <v>0.93442622950819676</v>
      </c>
      <c r="P177" s="21">
        <v>126</v>
      </c>
      <c r="Q177" s="22">
        <f t="shared" si="59"/>
        <v>0.97674418604651159</v>
      </c>
      <c r="R177" s="3">
        <f t="shared" si="60"/>
        <v>2.3255813953488413E-2</v>
      </c>
    </row>
    <row r="178" spans="1:18" ht="12.75" customHeight="1" x14ac:dyDescent="0.2">
      <c r="A178" s="28" t="s">
        <v>19</v>
      </c>
      <c r="F178" s="25">
        <v>106</v>
      </c>
      <c r="K178" s="189"/>
      <c r="L178" s="3"/>
      <c r="M178" s="3"/>
      <c r="O178" s="3">
        <f>F178/E177</f>
        <v>0.92982456140350878</v>
      </c>
      <c r="P178" s="21">
        <v>119</v>
      </c>
      <c r="Q178" s="22">
        <f t="shared" si="59"/>
        <v>0.94444444444444442</v>
      </c>
      <c r="R178" s="3">
        <f t="shared" si="60"/>
        <v>5.555555555555558E-2</v>
      </c>
    </row>
    <row r="179" spans="1:18" ht="12.75" customHeight="1" x14ac:dyDescent="0.2">
      <c r="A179" s="28" t="s">
        <v>20</v>
      </c>
      <c r="G179" s="25">
        <v>101</v>
      </c>
      <c r="K179" s="189"/>
      <c r="L179" s="3"/>
      <c r="M179" s="3"/>
      <c r="N179" s="3"/>
      <c r="O179" s="3">
        <f>G179/F178</f>
        <v>0.95283018867924529</v>
      </c>
      <c r="P179" s="21">
        <v>117</v>
      </c>
      <c r="Q179" s="22">
        <f t="shared" si="59"/>
        <v>0.98319327731092432</v>
      </c>
      <c r="R179" s="3">
        <f t="shared" si="60"/>
        <v>1.6806722689075682E-2</v>
      </c>
    </row>
    <row r="180" spans="1:18" ht="12.75" customHeight="1" x14ac:dyDescent="0.2">
      <c r="A180" s="28" t="s">
        <v>21</v>
      </c>
      <c r="H180" s="25">
        <v>101</v>
      </c>
      <c r="K180" s="189"/>
      <c r="L180" s="3"/>
      <c r="M180" s="3"/>
      <c r="N180" s="3"/>
      <c r="O180" s="3">
        <f>H180/G179</f>
        <v>1</v>
      </c>
      <c r="P180" s="21">
        <v>116</v>
      </c>
      <c r="Q180" s="22">
        <f t="shared" si="59"/>
        <v>0.99145299145299148</v>
      </c>
      <c r="R180" s="3">
        <f t="shared" si="60"/>
        <v>8.5470085470085166E-3</v>
      </c>
    </row>
    <row r="181" spans="1:18" ht="12.75" customHeight="1" x14ac:dyDescent="0.2">
      <c r="A181" s="28" t="s">
        <v>22</v>
      </c>
      <c r="I181" s="25">
        <v>101</v>
      </c>
      <c r="K181" s="189">
        <v>2</v>
      </c>
      <c r="L181" s="3"/>
      <c r="M181" s="3"/>
      <c r="N181" s="3"/>
      <c r="O181" s="3">
        <f>I181/H180</f>
        <v>1</v>
      </c>
      <c r="P181" s="21">
        <v>163</v>
      </c>
      <c r="Q181" s="22">
        <f t="shared" si="59"/>
        <v>1.4051724137931034</v>
      </c>
      <c r="R181" s="3">
        <f t="shared" si="60"/>
        <v>-0.40517241379310343</v>
      </c>
    </row>
    <row r="182" spans="1:18" ht="12.75" customHeight="1" x14ac:dyDescent="0.2">
      <c r="A182" s="28" t="s">
        <v>23</v>
      </c>
      <c r="J182" s="25">
        <v>101</v>
      </c>
      <c r="K182" s="189">
        <v>97</v>
      </c>
      <c r="L182" s="3"/>
      <c r="M182" s="3"/>
      <c r="N182" s="3"/>
      <c r="O182" s="3">
        <f>J182/I181</f>
        <v>1</v>
      </c>
      <c r="P182" s="21">
        <v>114</v>
      </c>
      <c r="Q182" s="22">
        <f t="shared" si="59"/>
        <v>0.69938650306748462</v>
      </c>
      <c r="R182" s="3">
        <f t="shared" si="60"/>
        <v>0.30061349693251538</v>
      </c>
    </row>
    <row r="183" spans="1:18" ht="12.75" customHeight="1" x14ac:dyDescent="0.2">
      <c r="A183" s="28" t="s">
        <v>48</v>
      </c>
      <c r="J183" s="25">
        <v>11</v>
      </c>
      <c r="K183" s="189">
        <v>11</v>
      </c>
      <c r="L183" s="3"/>
      <c r="M183" s="3"/>
      <c r="N183" s="3"/>
      <c r="O183" s="3"/>
      <c r="P183" s="21">
        <v>15</v>
      </c>
      <c r="Q183" s="22"/>
      <c r="R183" s="3"/>
    </row>
    <row r="184" spans="1:18" ht="12.75" customHeight="1" x14ac:dyDescent="0.2">
      <c r="A184" s="28" t="s">
        <v>49</v>
      </c>
      <c r="J184" s="25">
        <v>2</v>
      </c>
      <c r="K184" s="189">
        <v>1</v>
      </c>
      <c r="L184" s="3"/>
      <c r="M184" s="3"/>
      <c r="N184" s="3"/>
      <c r="O184" s="3"/>
      <c r="P184" s="21">
        <v>4</v>
      </c>
      <c r="Q184" s="22"/>
      <c r="R184" s="3"/>
    </row>
    <row r="185" spans="1:18" ht="12.75" customHeight="1" x14ac:dyDescent="0.2">
      <c r="A185" s="28" t="s">
        <v>50</v>
      </c>
      <c r="J185" s="25">
        <v>2</v>
      </c>
      <c r="K185" s="189">
        <v>1</v>
      </c>
      <c r="L185" s="3"/>
      <c r="M185" s="3"/>
      <c r="N185" s="3"/>
      <c r="O185" s="3"/>
      <c r="P185" s="21">
        <v>2</v>
      </c>
      <c r="Q185" s="22"/>
      <c r="R185" s="3"/>
    </row>
    <row r="186" spans="1:18" ht="12.75" customHeight="1" x14ac:dyDescent="0.2">
      <c r="A186" s="28" t="s">
        <v>51</v>
      </c>
      <c r="K186" s="189"/>
      <c r="L186" s="3"/>
      <c r="M186" s="3"/>
      <c r="N186" s="3"/>
      <c r="O186" s="3"/>
      <c r="P186" s="21"/>
      <c r="Q186" s="22"/>
      <c r="R186" s="3"/>
    </row>
    <row r="187" spans="1:18" ht="12.75" customHeight="1" x14ac:dyDescent="0.2">
      <c r="A187" s="28" t="s">
        <v>52</v>
      </c>
      <c r="K187" s="189"/>
      <c r="L187" s="3"/>
      <c r="M187" s="3"/>
      <c r="N187" s="3"/>
      <c r="O187" s="3"/>
      <c r="P187" s="21"/>
      <c r="Q187" s="22"/>
      <c r="R187" s="3"/>
    </row>
    <row r="188" spans="1:18" ht="12.75" customHeight="1" x14ac:dyDescent="0.2">
      <c r="A188" s="28" t="s">
        <v>53</v>
      </c>
      <c r="K188" s="189"/>
      <c r="L188" s="3"/>
      <c r="M188" s="3"/>
      <c r="N188" s="3"/>
      <c r="O188" s="3"/>
      <c r="P188" s="21"/>
      <c r="Q188" s="22"/>
      <c r="R188" s="3"/>
    </row>
    <row r="189" spans="1:18" ht="12.75" customHeight="1" x14ac:dyDescent="0.2">
      <c r="A189" s="28" t="s">
        <v>54</v>
      </c>
      <c r="H189" s="25">
        <v>1</v>
      </c>
      <c r="K189" s="189">
        <v>1</v>
      </c>
      <c r="L189" s="3"/>
      <c r="M189" s="3"/>
      <c r="N189" s="3"/>
      <c r="O189" s="3"/>
      <c r="P189" s="21">
        <v>1</v>
      </c>
      <c r="Q189" s="22"/>
      <c r="R189" s="3"/>
    </row>
    <row r="190" spans="1:18" ht="12.75" customHeight="1" x14ac:dyDescent="0.2">
      <c r="A190" s="28"/>
      <c r="K190" s="191">
        <f>SUM(K181:K189)</f>
        <v>113</v>
      </c>
      <c r="L190" s="3">
        <f>(K182+K181)/B174</f>
        <v>0.33445945945945948</v>
      </c>
      <c r="M190" s="3">
        <f>K190/B174</f>
        <v>0.38175675675675674</v>
      </c>
      <c r="N190" s="3">
        <f>M190-L190</f>
        <v>4.7297297297297258E-2</v>
      </c>
      <c r="O190" s="3"/>
      <c r="P190" s="21"/>
      <c r="Q190" s="22"/>
      <c r="R190" s="3"/>
    </row>
    <row r="191" spans="1:18" ht="12.75" customHeight="1" x14ac:dyDescent="0.2">
      <c r="A191" s="28"/>
      <c r="L191" s="3"/>
      <c r="M191" s="3"/>
      <c r="O191" s="3"/>
      <c r="P191" s="21"/>
      <c r="Q191" s="22"/>
      <c r="R191" s="3"/>
    </row>
    <row r="192" spans="1:18" ht="12.75" customHeight="1" x14ac:dyDescent="0.2">
      <c r="A192" s="32" t="s">
        <v>34</v>
      </c>
      <c r="B192" s="32"/>
      <c r="C192" s="32"/>
      <c r="D192" s="33"/>
      <c r="E192" s="33"/>
      <c r="F192" s="25">
        <f>((K182*9)+(K183*10))/K190</f>
        <v>8.6991150442477885</v>
      </c>
      <c r="K192" s="114"/>
      <c r="L192" s="3"/>
      <c r="M192" s="3"/>
      <c r="N192" s="3"/>
      <c r="O192" s="3"/>
      <c r="P192" s="21"/>
      <c r="Q192" s="22"/>
      <c r="R192" s="3"/>
    </row>
    <row r="193" spans="1:18" ht="12.75" customHeight="1" x14ac:dyDescent="0.2">
      <c r="A193" s="28"/>
      <c r="K193" s="114"/>
      <c r="L193" s="3"/>
      <c r="M193" s="3"/>
      <c r="N193" s="3"/>
      <c r="O193" s="3"/>
      <c r="P193" s="21"/>
      <c r="Q193" s="22"/>
      <c r="R193" s="3"/>
    </row>
    <row r="194" spans="1:18" ht="12.75" customHeight="1" x14ac:dyDescent="0.2">
      <c r="L194" s="3"/>
      <c r="M194" s="3"/>
      <c r="O194" s="3"/>
    </row>
    <row r="195" spans="1:18" ht="12.75" customHeight="1" x14ac:dyDescent="0.3">
      <c r="A195" s="38" t="s">
        <v>65</v>
      </c>
      <c r="L195" s="3"/>
      <c r="M195" s="3"/>
      <c r="O195" s="3"/>
    </row>
    <row r="196" spans="1:18" ht="25.5" customHeight="1" x14ac:dyDescent="0.2">
      <c r="B196" s="308" t="s">
        <v>2</v>
      </c>
      <c r="C196" s="309"/>
      <c r="D196" s="309"/>
      <c r="E196" s="309"/>
      <c r="F196" s="309"/>
      <c r="G196" s="309"/>
      <c r="H196" s="309"/>
      <c r="I196" s="309"/>
      <c r="J196" s="309"/>
      <c r="L196" s="7" t="s">
        <v>3</v>
      </c>
      <c r="M196" s="7" t="s">
        <v>4</v>
      </c>
      <c r="N196" s="49" t="s">
        <v>5</v>
      </c>
      <c r="O196" s="7" t="s">
        <v>6</v>
      </c>
      <c r="P196" s="6" t="s">
        <v>7</v>
      </c>
      <c r="Q196" s="6" t="s">
        <v>8</v>
      </c>
      <c r="R196" s="7" t="s">
        <v>9</v>
      </c>
    </row>
    <row r="197" spans="1:18" ht="12.75" customHeight="1" x14ac:dyDescent="0.2">
      <c r="A197" s="50" t="s">
        <v>10</v>
      </c>
      <c r="B197" s="51">
        <v>1</v>
      </c>
      <c r="C197" s="51">
        <v>2</v>
      </c>
      <c r="D197" s="51">
        <v>3</v>
      </c>
      <c r="E197" s="51">
        <v>4</v>
      </c>
      <c r="F197" s="51">
        <v>5</v>
      </c>
      <c r="G197" s="51">
        <v>6</v>
      </c>
      <c r="H197" s="51">
        <v>7</v>
      </c>
      <c r="I197" s="51">
        <v>8</v>
      </c>
      <c r="J197" s="51">
        <v>9</v>
      </c>
      <c r="K197" s="194" t="s">
        <v>11</v>
      </c>
      <c r="L197" s="3"/>
      <c r="M197" s="3"/>
      <c r="O197" s="3"/>
      <c r="P197" s="14"/>
      <c r="Q197" s="14"/>
      <c r="R197" s="3"/>
    </row>
    <row r="198" spans="1:18" ht="12.75" customHeight="1" x14ac:dyDescent="0.2">
      <c r="A198" s="28" t="s">
        <v>16</v>
      </c>
      <c r="B198" s="25">
        <v>152</v>
      </c>
      <c r="K198" s="189"/>
      <c r="L198" s="3"/>
      <c r="M198" s="3"/>
      <c r="O198" s="3"/>
      <c r="P198" s="17">
        <f>B198</f>
        <v>152</v>
      </c>
      <c r="Q198" s="14"/>
      <c r="R198" s="3"/>
    </row>
    <row r="199" spans="1:18" ht="12.75" customHeight="1" x14ac:dyDescent="0.2">
      <c r="A199" s="28" t="s">
        <v>17</v>
      </c>
      <c r="C199" s="25">
        <v>69</v>
      </c>
      <c r="K199" s="189"/>
      <c r="L199" s="3"/>
      <c r="M199" s="3"/>
      <c r="O199" s="3">
        <f>C199/B198</f>
        <v>0.45394736842105265</v>
      </c>
      <c r="P199" s="21">
        <v>70</v>
      </c>
      <c r="Q199" s="22">
        <f t="shared" ref="Q199:Q206" si="61">P199/P198</f>
        <v>0.46052631578947367</v>
      </c>
      <c r="R199" s="3">
        <f t="shared" ref="R199:R206" si="62">100%-Q199</f>
        <v>0.53947368421052633</v>
      </c>
    </row>
    <row r="200" spans="1:18" ht="12.75" customHeight="1" x14ac:dyDescent="0.2">
      <c r="A200" s="28" t="s">
        <v>18</v>
      </c>
      <c r="D200" s="25">
        <v>50</v>
      </c>
      <c r="K200" s="189"/>
      <c r="L200" s="3"/>
      <c r="M200" s="3"/>
      <c r="O200" s="3">
        <f>D200/C199</f>
        <v>0.72463768115942029</v>
      </c>
      <c r="P200" s="21">
        <v>67</v>
      </c>
      <c r="Q200" s="22">
        <f t="shared" si="61"/>
        <v>0.95714285714285718</v>
      </c>
      <c r="R200" s="3">
        <f t="shared" si="62"/>
        <v>4.2857142857142816E-2</v>
      </c>
    </row>
    <row r="201" spans="1:18" ht="12.75" customHeight="1" x14ac:dyDescent="0.2">
      <c r="A201" s="28" t="s">
        <v>19</v>
      </c>
      <c r="E201" s="25">
        <v>43</v>
      </c>
      <c r="K201" s="189"/>
      <c r="L201" s="3"/>
      <c r="M201" s="3"/>
      <c r="O201" s="3">
        <f>E201/D200</f>
        <v>0.86</v>
      </c>
      <c r="P201" s="21">
        <v>61</v>
      </c>
      <c r="Q201" s="22">
        <f t="shared" si="61"/>
        <v>0.91044776119402981</v>
      </c>
      <c r="R201" s="3">
        <f t="shared" si="62"/>
        <v>8.9552238805970186E-2</v>
      </c>
    </row>
    <row r="202" spans="1:18" ht="12.75" customHeight="1" x14ac:dyDescent="0.2">
      <c r="A202" s="28" t="s">
        <v>20</v>
      </c>
      <c r="F202" s="25">
        <v>36</v>
      </c>
      <c r="K202" s="189"/>
      <c r="L202" s="3"/>
      <c r="M202" s="3"/>
      <c r="N202" s="3"/>
      <c r="O202" s="3">
        <f>F202/E201</f>
        <v>0.83720930232558144</v>
      </c>
      <c r="P202" s="21">
        <v>57</v>
      </c>
      <c r="Q202" s="22">
        <f t="shared" si="61"/>
        <v>0.93442622950819676</v>
      </c>
      <c r="R202" s="3">
        <f t="shared" si="62"/>
        <v>6.557377049180324E-2</v>
      </c>
    </row>
    <row r="203" spans="1:18" ht="12.75" customHeight="1" x14ac:dyDescent="0.2">
      <c r="A203" s="28" t="s">
        <v>21</v>
      </c>
      <c r="G203" s="25">
        <v>36</v>
      </c>
      <c r="K203" s="189"/>
      <c r="L203" s="3"/>
      <c r="M203" s="3"/>
      <c r="N203" s="3"/>
      <c r="O203" s="3">
        <f>G203/F202</f>
        <v>1</v>
      </c>
      <c r="P203" s="21">
        <v>53</v>
      </c>
      <c r="Q203" s="22">
        <f t="shared" si="61"/>
        <v>0.92982456140350878</v>
      </c>
      <c r="R203" s="3">
        <f t="shared" si="62"/>
        <v>7.0175438596491224E-2</v>
      </c>
    </row>
    <row r="204" spans="1:18" ht="12.75" customHeight="1" x14ac:dyDescent="0.2">
      <c r="A204" s="28" t="s">
        <v>22</v>
      </c>
      <c r="H204" s="25">
        <v>36</v>
      </c>
      <c r="K204" s="189"/>
      <c r="L204" s="3"/>
      <c r="M204" s="3"/>
      <c r="N204" s="3"/>
      <c r="O204" s="3">
        <f>H204/G203</f>
        <v>1</v>
      </c>
      <c r="P204" s="21">
        <v>66</v>
      </c>
      <c r="Q204" s="22">
        <f t="shared" si="61"/>
        <v>1.2452830188679245</v>
      </c>
      <c r="R204" s="3">
        <f t="shared" si="62"/>
        <v>-0.24528301886792447</v>
      </c>
    </row>
    <row r="205" spans="1:18" ht="12.75" customHeight="1" x14ac:dyDescent="0.2">
      <c r="A205" s="28" t="s">
        <v>23</v>
      </c>
      <c r="I205" s="25">
        <v>34</v>
      </c>
      <c r="K205" s="189"/>
      <c r="L205" s="3"/>
      <c r="M205" s="3"/>
      <c r="N205" s="3"/>
      <c r="O205" s="3">
        <f>I205/H204</f>
        <v>0.94444444444444442</v>
      </c>
      <c r="P205" s="21">
        <v>49</v>
      </c>
      <c r="Q205" s="22">
        <f t="shared" si="61"/>
        <v>0.74242424242424243</v>
      </c>
      <c r="R205" s="3">
        <f t="shared" si="62"/>
        <v>0.25757575757575757</v>
      </c>
    </row>
    <row r="206" spans="1:18" ht="12.75" customHeight="1" x14ac:dyDescent="0.2">
      <c r="A206" s="28" t="s">
        <v>48</v>
      </c>
      <c r="J206" s="25">
        <v>34</v>
      </c>
      <c r="K206" s="189">
        <v>35</v>
      </c>
      <c r="L206" s="3"/>
      <c r="M206" s="3"/>
      <c r="N206" s="3"/>
      <c r="O206" s="3">
        <f>J206/I205</f>
        <v>1</v>
      </c>
      <c r="P206" s="21">
        <v>50</v>
      </c>
      <c r="Q206" s="22">
        <f t="shared" si="61"/>
        <v>1.0204081632653061</v>
      </c>
      <c r="R206" s="3">
        <f t="shared" si="62"/>
        <v>-2.0408163265306145E-2</v>
      </c>
    </row>
    <row r="207" spans="1:18" ht="12.75" customHeight="1" x14ac:dyDescent="0.2">
      <c r="A207" s="28" t="s">
        <v>49</v>
      </c>
      <c r="J207" s="25">
        <v>7</v>
      </c>
      <c r="K207" s="189">
        <v>6</v>
      </c>
      <c r="L207" s="3"/>
      <c r="M207" s="3"/>
      <c r="N207" s="3"/>
      <c r="O207" s="3"/>
      <c r="P207" s="21">
        <v>15</v>
      </c>
      <c r="Q207" s="22"/>
      <c r="R207" s="3"/>
    </row>
    <row r="208" spans="1:18" ht="12.75" customHeight="1" x14ac:dyDescent="0.2">
      <c r="A208" s="28" t="s">
        <v>50</v>
      </c>
      <c r="J208" s="25">
        <v>4</v>
      </c>
      <c r="K208" s="189">
        <v>1</v>
      </c>
      <c r="L208" s="3"/>
      <c r="M208" s="3"/>
      <c r="N208" s="3"/>
      <c r="O208" s="3"/>
      <c r="P208" s="21">
        <v>8</v>
      </c>
      <c r="Q208" s="22"/>
      <c r="R208" s="3"/>
    </row>
    <row r="209" spans="1:18" ht="12.75" customHeight="1" x14ac:dyDescent="0.2">
      <c r="A209" s="28" t="s">
        <v>51</v>
      </c>
      <c r="J209" s="25">
        <v>3</v>
      </c>
      <c r="K209" s="189">
        <v>2</v>
      </c>
      <c r="L209" s="3"/>
      <c r="M209" s="3"/>
      <c r="N209" s="3"/>
      <c r="O209" s="3"/>
      <c r="P209" s="21">
        <v>6</v>
      </c>
      <c r="Q209" s="22"/>
      <c r="R209" s="3"/>
    </row>
    <row r="210" spans="1:18" ht="12.75" customHeight="1" x14ac:dyDescent="0.2">
      <c r="A210" s="28" t="s">
        <v>52</v>
      </c>
      <c r="J210" s="25">
        <v>2</v>
      </c>
      <c r="K210" s="189">
        <v>2</v>
      </c>
      <c r="L210" s="3"/>
      <c r="M210" s="3"/>
      <c r="N210" s="3"/>
      <c r="O210" s="3"/>
      <c r="P210" s="21">
        <v>3</v>
      </c>
      <c r="Q210" s="22"/>
      <c r="R210" s="3"/>
    </row>
    <row r="211" spans="1:18" ht="12.75" customHeight="1" x14ac:dyDescent="0.2">
      <c r="A211" s="28" t="s">
        <v>53</v>
      </c>
      <c r="J211" s="25">
        <v>2</v>
      </c>
      <c r="K211" s="189"/>
      <c r="L211" s="3"/>
      <c r="M211" s="3"/>
      <c r="N211" s="3"/>
      <c r="O211" s="3"/>
      <c r="P211" s="21">
        <v>2</v>
      </c>
      <c r="Q211" s="22"/>
      <c r="R211" s="3"/>
    </row>
    <row r="212" spans="1:18" ht="12.75" customHeight="1" x14ac:dyDescent="0.2">
      <c r="A212" s="28" t="s">
        <v>54</v>
      </c>
      <c r="J212" s="25">
        <v>2</v>
      </c>
      <c r="K212" s="189">
        <v>2</v>
      </c>
      <c r="L212" s="3"/>
      <c r="M212" s="3"/>
      <c r="N212" s="3"/>
      <c r="O212" s="3"/>
      <c r="P212" s="21">
        <v>2</v>
      </c>
      <c r="Q212" s="22"/>
      <c r="R212" s="3"/>
    </row>
    <row r="213" spans="1:18" ht="12.75" customHeight="1" x14ac:dyDescent="0.2">
      <c r="K213" s="191">
        <f>SUM(K206:K212)</f>
        <v>48</v>
      </c>
      <c r="L213" s="3">
        <f>K206/B198</f>
        <v>0.23026315789473684</v>
      </c>
      <c r="M213" s="3">
        <f>K213/B198</f>
        <v>0.31578947368421051</v>
      </c>
      <c r="N213" s="3">
        <f>M213-L213</f>
        <v>8.5526315789473673E-2</v>
      </c>
      <c r="O213" s="3"/>
    </row>
    <row r="214" spans="1:18" ht="12.75" customHeight="1" x14ac:dyDescent="0.2">
      <c r="K214" s="191"/>
      <c r="L214" s="3"/>
      <c r="M214" s="3"/>
      <c r="N214" s="3"/>
      <c r="O214" s="3"/>
    </row>
    <row r="215" spans="1:18" ht="12.75" customHeight="1" x14ac:dyDescent="0.3">
      <c r="A215" s="38" t="s">
        <v>66</v>
      </c>
      <c r="L215" s="3"/>
      <c r="M215" s="3"/>
      <c r="O215" s="3"/>
    </row>
    <row r="216" spans="1:18" ht="20.25" customHeight="1" x14ac:dyDescent="0.2">
      <c r="A216" s="314" t="s">
        <v>10</v>
      </c>
      <c r="B216" s="301" t="s">
        <v>2</v>
      </c>
      <c r="C216" s="302"/>
      <c r="D216" s="302"/>
      <c r="E216" s="302"/>
      <c r="F216" s="302"/>
      <c r="G216" s="302"/>
      <c r="H216" s="302"/>
      <c r="I216" s="302"/>
      <c r="J216" s="303"/>
      <c r="K216" s="304" t="s">
        <v>11</v>
      </c>
      <c r="L216" s="296" t="s">
        <v>3</v>
      </c>
      <c r="M216" s="296" t="s">
        <v>4</v>
      </c>
      <c r="N216" s="306" t="s">
        <v>5</v>
      </c>
      <c r="O216" s="296" t="s">
        <v>6</v>
      </c>
      <c r="P216" s="294" t="s">
        <v>7</v>
      </c>
      <c r="Q216" s="294" t="s">
        <v>8</v>
      </c>
      <c r="R216" s="296" t="s">
        <v>9</v>
      </c>
    </row>
    <row r="217" spans="1:18" ht="15.75" customHeight="1" x14ac:dyDescent="0.25">
      <c r="A217" s="295"/>
      <c r="B217" s="58">
        <v>1</v>
      </c>
      <c r="C217" s="58">
        <v>2</v>
      </c>
      <c r="D217" s="58">
        <v>3</v>
      </c>
      <c r="E217" s="58">
        <v>4</v>
      </c>
      <c r="F217" s="58">
        <v>5</v>
      </c>
      <c r="G217" s="58">
        <v>6</v>
      </c>
      <c r="H217" s="58">
        <v>7</v>
      </c>
      <c r="I217" s="58">
        <v>8</v>
      </c>
      <c r="J217" s="58">
        <v>9</v>
      </c>
      <c r="K217" s="305"/>
      <c r="L217" s="295"/>
      <c r="M217" s="295"/>
      <c r="N217" s="295"/>
      <c r="O217" s="295"/>
      <c r="P217" s="295"/>
      <c r="Q217" s="295"/>
      <c r="R217" s="295"/>
    </row>
    <row r="218" spans="1:18" ht="15.75" customHeight="1" x14ac:dyDescent="0.25">
      <c r="A218" s="58" t="s">
        <v>17</v>
      </c>
      <c r="B218" s="59">
        <v>306</v>
      </c>
      <c r="C218" s="59"/>
      <c r="D218" s="59"/>
      <c r="E218" s="59"/>
      <c r="F218" s="59"/>
      <c r="G218" s="59"/>
      <c r="H218" s="59"/>
      <c r="I218" s="59"/>
      <c r="J218" s="59"/>
      <c r="K218" s="144"/>
      <c r="L218" s="60"/>
      <c r="M218" s="47"/>
      <c r="N218" s="61"/>
      <c r="O218" s="62"/>
      <c r="P218" s="63">
        <f>B218</f>
        <v>306</v>
      </c>
      <c r="Q218" s="64"/>
      <c r="R218" s="62"/>
    </row>
    <row r="219" spans="1:18" ht="15.75" customHeight="1" x14ac:dyDescent="0.25">
      <c r="A219" s="58" t="s">
        <v>18</v>
      </c>
      <c r="B219" s="59">
        <v>1</v>
      </c>
      <c r="C219" s="59">
        <v>179</v>
      </c>
      <c r="D219" s="59"/>
      <c r="E219" s="59"/>
      <c r="F219" s="59"/>
      <c r="G219" s="59"/>
      <c r="H219" s="59"/>
      <c r="I219" s="59"/>
      <c r="J219" s="59"/>
      <c r="K219" s="144"/>
      <c r="L219" s="65"/>
      <c r="M219" s="3"/>
      <c r="N219" s="66"/>
      <c r="O219" s="67">
        <f>C219/B218</f>
        <v>0.58496732026143794</v>
      </c>
      <c r="P219" s="68">
        <v>180</v>
      </c>
      <c r="Q219" s="69">
        <f t="shared" ref="Q219:Q226" si="63">P219/P218</f>
        <v>0.58823529411764708</v>
      </c>
      <c r="R219" s="69">
        <f t="shared" ref="R219:R226" si="64">100%-Q219</f>
        <v>0.41176470588235292</v>
      </c>
    </row>
    <row r="220" spans="1:18" ht="15.75" customHeight="1" x14ac:dyDescent="0.25">
      <c r="A220" s="58" t="s">
        <v>19</v>
      </c>
      <c r="B220" s="59"/>
      <c r="C220" s="59"/>
      <c r="D220" s="59">
        <v>138</v>
      </c>
      <c r="E220" s="59"/>
      <c r="F220" s="59"/>
      <c r="G220" s="59"/>
      <c r="H220" s="59"/>
      <c r="I220" s="59"/>
      <c r="J220" s="59"/>
      <c r="K220" s="144"/>
      <c r="L220" s="65"/>
      <c r="M220" s="3"/>
      <c r="N220" s="66"/>
      <c r="O220" s="67">
        <f>D220/C219</f>
        <v>0.77094972067039103</v>
      </c>
      <c r="P220" s="68">
        <v>166</v>
      </c>
      <c r="Q220" s="69">
        <f t="shared" si="63"/>
        <v>0.92222222222222228</v>
      </c>
      <c r="R220" s="69">
        <f t="shared" si="64"/>
        <v>7.7777777777777724E-2</v>
      </c>
    </row>
    <row r="221" spans="1:18" ht="15.75" customHeight="1" x14ac:dyDescent="0.25">
      <c r="A221" s="58" t="s">
        <v>20</v>
      </c>
      <c r="B221" s="59"/>
      <c r="C221" s="59"/>
      <c r="D221" s="59"/>
      <c r="E221" s="59">
        <v>115</v>
      </c>
      <c r="F221" s="59"/>
      <c r="G221" s="59"/>
      <c r="H221" s="59"/>
      <c r="I221" s="59"/>
      <c r="J221" s="59"/>
      <c r="K221" s="144"/>
      <c r="L221" s="65"/>
      <c r="M221" s="3"/>
      <c r="N221" s="66"/>
      <c r="O221" s="67">
        <f>E221/D220</f>
        <v>0.83333333333333337</v>
      </c>
      <c r="P221" s="68">
        <v>161</v>
      </c>
      <c r="Q221" s="69">
        <f t="shared" si="63"/>
        <v>0.96987951807228912</v>
      </c>
      <c r="R221" s="69">
        <f t="shared" si="64"/>
        <v>3.0120481927710885E-2</v>
      </c>
    </row>
    <row r="222" spans="1:18" ht="15.75" customHeight="1" x14ac:dyDescent="0.25">
      <c r="A222" s="58" t="s">
        <v>21</v>
      </c>
      <c r="B222" s="59"/>
      <c r="C222" s="59"/>
      <c r="D222" s="59"/>
      <c r="E222" s="59"/>
      <c r="F222" s="59">
        <v>110</v>
      </c>
      <c r="G222" s="59"/>
      <c r="H222" s="59"/>
      <c r="I222" s="59"/>
      <c r="J222" s="59"/>
      <c r="K222" s="144"/>
      <c r="L222" s="65"/>
      <c r="M222" s="3"/>
      <c r="N222" s="66"/>
      <c r="O222" s="67">
        <f>F222/E221</f>
        <v>0.95652173913043481</v>
      </c>
      <c r="P222" s="68">
        <v>152</v>
      </c>
      <c r="Q222" s="69">
        <f t="shared" si="63"/>
        <v>0.94409937888198758</v>
      </c>
      <c r="R222" s="69">
        <f t="shared" si="64"/>
        <v>5.5900621118012417E-2</v>
      </c>
    </row>
    <row r="223" spans="1:18" ht="15.75" customHeight="1" x14ac:dyDescent="0.25">
      <c r="A223" s="58" t="s">
        <v>22</v>
      </c>
      <c r="B223" s="59"/>
      <c r="C223" s="59"/>
      <c r="D223" s="59"/>
      <c r="E223" s="59"/>
      <c r="F223" s="59"/>
      <c r="G223" s="59">
        <v>110</v>
      </c>
      <c r="H223" s="59"/>
      <c r="I223" s="59"/>
      <c r="J223" s="59"/>
      <c r="K223" s="144"/>
      <c r="L223" s="65"/>
      <c r="M223" s="3"/>
      <c r="N223" s="66"/>
      <c r="O223" s="67">
        <f>G223/F222</f>
        <v>1</v>
      </c>
      <c r="P223" s="68">
        <v>140</v>
      </c>
      <c r="Q223" s="69">
        <f t="shared" si="63"/>
        <v>0.92105263157894735</v>
      </c>
      <c r="R223" s="69">
        <f t="shared" si="64"/>
        <v>7.8947368421052655E-2</v>
      </c>
    </row>
    <row r="224" spans="1:18" ht="15.75" customHeight="1" x14ac:dyDescent="0.25">
      <c r="A224" s="58" t="s">
        <v>23</v>
      </c>
      <c r="B224" s="59"/>
      <c r="C224" s="59"/>
      <c r="D224" s="59"/>
      <c r="E224" s="59"/>
      <c r="F224" s="59"/>
      <c r="G224" s="59"/>
      <c r="H224" s="59">
        <v>110</v>
      </c>
      <c r="I224" s="59"/>
      <c r="J224" s="59"/>
      <c r="K224" s="144"/>
      <c r="L224" s="65"/>
      <c r="M224" s="3"/>
      <c r="N224" s="66"/>
      <c r="O224" s="67">
        <f>H224/G223</f>
        <v>1</v>
      </c>
      <c r="P224" s="68">
        <v>143</v>
      </c>
      <c r="Q224" s="69">
        <f t="shared" si="63"/>
        <v>1.0214285714285714</v>
      </c>
      <c r="R224" s="69">
        <f t="shared" si="64"/>
        <v>-2.1428571428571352E-2</v>
      </c>
    </row>
    <row r="225" spans="1:18" ht="15.75" customHeight="1" x14ac:dyDescent="0.25">
      <c r="A225" s="58" t="s">
        <v>48</v>
      </c>
      <c r="B225" s="59"/>
      <c r="C225" s="59"/>
      <c r="D225" s="59"/>
      <c r="E225" s="59"/>
      <c r="F225" s="59"/>
      <c r="G225" s="59"/>
      <c r="H225" s="59"/>
      <c r="I225" s="59">
        <v>110</v>
      </c>
      <c r="J225" s="59"/>
      <c r="K225" s="144"/>
      <c r="L225" s="65"/>
      <c r="M225" s="3"/>
      <c r="N225" s="66"/>
      <c r="O225" s="67">
        <f>I225/H224</f>
        <v>1</v>
      </c>
      <c r="P225" s="68">
        <v>142</v>
      </c>
      <c r="Q225" s="69">
        <f t="shared" si="63"/>
        <v>0.99300699300699302</v>
      </c>
      <c r="R225" s="69">
        <f t="shared" si="64"/>
        <v>6.9930069930069783E-3</v>
      </c>
    </row>
    <row r="226" spans="1:18" ht="15.75" customHeight="1" x14ac:dyDescent="0.25">
      <c r="A226" s="58" t="s">
        <v>49</v>
      </c>
      <c r="B226" s="59"/>
      <c r="C226" s="59"/>
      <c r="D226" s="59"/>
      <c r="E226" s="59"/>
      <c r="F226" s="59"/>
      <c r="G226" s="59"/>
      <c r="H226" s="59"/>
      <c r="I226" s="59"/>
      <c r="J226" s="59">
        <v>110</v>
      </c>
      <c r="K226" s="144">
        <v>103</v>
      </c>
      <c r="L226" s="65"/>
      <c r="M226" s="3"/>
      <c r="N226" s="66"/>
      <c r="O226" s="71">
        <f>J226/I225</f>
        <v>1</v>
      </c>
      <c r="P226" s="68">
        <v>143</v>
      </c>
      <c r="Q226" s="72">
        <f t="shared" si="63"/>
        <v>1.0070422535211268</v>
      </c>
      <c r="R226" s="72">
        <f t="shared" si="64"/>
        <v>-7.0422535211267512E-3</v>
      </c>
    </row>
    <row r="227" spans="1:18" ht="15.75" customHeight="1" x14ac:dyDescent="0.25">
      <c r="A227" s="58" t="s">
        <v>50</v>
      </c>
      <c r="B227" s="59"/>
      <c r="C227" s="59"/>
      <c r="D227" s="59"/>
      <c r="E227" s="59"/>
      <c r="F227" s="59"/>
      <c r="G227" s="59"/>
      <c r="H227" s="59"/>
      <c r="I227" s="59"/>
      <c r="J227" s="59">
        <v>26</v>
      </c>
      <c r="K227" s="144">
        <v>17</v>
      </c>
      <c r="L227" s="65"/>
      <c r="M227" s="3"/>
      <c r="N227" s="29"/>
      <c r="O227" s="73"/>
      <c r="P227" s="68">
        <v>34</v>
      </c>
      <c r="Q227" s="75"/>
      <c r="R227" s="76"/>
    </row>
    <row r="228" spans="1:18" ht="15.75" customHeight="1" x14ac:dyDescent="0.25">
      <c r="A228" s="58" t="s">
        <v>51</v>
      </c>
      <c r="B228" s="80"/>
      <c r="C228" s="80"/>
      <c r="D228" s="80"/>
      <c r="E228" s="80"/>
      <c r="F228" s="80"/>
      <c r="G228" s="80"/>
      <c r="H228" s="80"/>
      <c r="I228" s="80"/>
      <c r="J228" s="80">
        <v>10</v>
      </c>
      <c r="K228" s="115">
        <v>6</v>
      </c>
      <c r="L228" s="65"/>
      <c r="M228" s="3"/>
      <c r="N228" s="29"/>
      <c r="O228" s="77"/>
      <c r="P228" s="78">
        <v>16</v>
      </c>
      <c r="Q228" s="79"/>
      <c r="R228" s="77"/>
    </row>
    <row r="229" spans="1:18" ht="15.75" customHeight="1" x14ac:dyDescent="0.25">
      <c r="A229" s="58" t="s">
        <v>52</v>
      </c>
      <c r="B229" s="80"/>
      <c r="C229" s="80"/>
      <c r="D229" s="80"/>
      <c r="E229" s="80"/>
      <c r="F229" s="80"/>
      <c r="G229" s="80"/>
      <c r="H229" s="80"/>
      <c r="I229" s="80"/>
      <c r="J229" s="80">
        <v>5</v>
      </c>
      <c r="K229" s="115">
        <v>1</v>
      </c>
      <c r="L229" s="65"/>
      <c r="M229" s="3"/>
      <c r="N229" s="29"/>
      <c r="O229" s="77"/>
      <c r="P229" s="78">
        <v>8</v>
      </c>
      <c r="Q229" s="79"/>
      <c r="R229" s="77"/>
    </row>
    <row r="230" spans="1:18" ht="15.75" customHeight="1" x14ac:dyDescent="0.25">
      <c r="A230" s="58" t="s">
        <v>53</v>
      </c>
      <c r="B230" s="80"/>
      <c r="C230" s="80"/>
      <c r="D230" s="80"/>
      <c r="E230" s="80"/>
      <c r="F230" s="80"/>
      <c r="G230" s="80"/>
      <c r="H230" s="80"/>
      <c r="I230" s="80"/>
      <c r="J230" s="80">
        <v>3</v>
      </c>
      <c r="K230" s="115">
        <v>3</v>
      </c>
      <c r="L230" s="65"/>
      <c r="M230" s="3"/>
      <c r="N230" s="29"/>
      <c r="O230" s="77"/>
      <c r="P230" s="78">
        <v>5</v>
      </c>
      <c r="Q230" s="79"/>
      <c r="R230" s="77"/>
    </row>
    <row r="231" spans="1:18" ht="15.75" customHeight="1" x14ac:dyDescent="0.25">
      <c r="A231" s="58" t="s">
        <v>54</v>
      </c>
      <c r="B231" s="80"/>
      <c r="C231" s="80"/>
      <c r="D231" s="80"/>
      <c r="E231" s="80"/>
      <c r="F231" s="80"/>
      <c r="G231" s="80"/>
      <c r="H231" s="80"/>
      <c r="I231" s="80"/>
      <c r="J231" s="80">
        <v>1</v>
      </c>
      <c r="K231" s="115">
        <v>1</v>
      </c>
      <c r="L231" s="65"/>
      <c r="M231" s="3"/>
      <c r="N231" s="29"/>
      <c r="O231" s="3"/>
      <c r="P231" s="29">
        <v>1</v>
      </c>
      <c r="Q231" s="22"/>
      <c r="R231" s="77"/>
    </row>
    <row r="232" spans="1:18" ht="15.75" customHeight="1" x14ac:dyDescent="0.25">
      <c r="A232" s="58"/>
      <c r="B232" s="80"/>
      <c r="C232" s="80"/>
      <c r="D232" s="80"/>
      <c r="E232" s="80"/>
      <c r="F232" s="80"/>
      <c r="G232" s="80"/>
      <c r="H232" s="80"/>
      <c r="I232" s="80"/>
      <c r="J232" s="80"/>
      <c r="K232" s="115">
        <f>SUM(K226:K231)</f>
        <v>131</v>
      </c>
      <c r="L232" s="65">
        <f>K226/B218</f>
        <v>0.33660130718954251</v>
      </c>
      <c r="M232" s="3">
        <f>K232/B218</f>
        <v>0.42810457516339867</v>
      </c>
      <c r="N232" s="3">
        <f>M232-L232</f>
        <v>9.1503267973856162E-2</v>
      </c>
      <c r="O232" s="81"/>
      <c r="P232" s="82"/>
      <c r="Q232" s="83"/>
      <c r="R232" s="84"/>
    </row>
    <row r="233" spans="1:18" ht="15.75" customHeight="1" x14ac:dyDescent="0.25">
      <c r="A233" s="58" t="s">
        <v>67</v>
      </c>
      <c r="B233" s="80"/>
      <c r="C233" s="80"/>
      <c r="D233" s="80"/>
      <c r="E233" s="80"/>
      <c r="F233" s="80"/>
      <c r="G233" s="80"/>
      <c r="H233" s="80"/>
      <c r="I233" s="80"/>
      <c r="J233" s="80"/>
      <c r="K233" s="115"/>
      <c r="L233" s="65"/>
      <c r="M233" s="3"/>
      <c r="N233" s="29"/>
      <c r="O233" s="85"/>
      <c r="P233" s="86"/>
      <c r="Q233" s="87"/>
      <c r="R233" s="88"/>
    </row>
    <row r="234" spans="1:18" ht="39" customHeight="1" x14ac:dyDescent="0.25">
      <c r="A234" s="58"/>
      <c r="B234" s="80" t="s">
        <v>2</v>
      </c>
      <c r="C234" s="80"/>
      <c r="D234" s="80"/>
      <c r="E234" s="80"/>
      <c r="F234" s="80"/>
      <c r="G234" s="80"/>
      <c r="H234" s="80"/>
      <c r="I234" s="80"/>
      <c r="J234" s="80"/>
      <c r="K234" s="115"/>
      <c r="L234" s="89" t="s">
        <v>3</v>
      </c>
      <c r="M234" s="90" t="s">
        <v>4</v>
      </c>
      <c r="N234" s="91" t="s">
        <v>5</v>
      </c>
      <c r="O234" s="90" t="s">
        <v>6</v>
      </c>
      <c r="P234" s="91" t="s">
        <v>7</v>
      </c>
      <c r="Q234" s="91" t="s">
        <v>8</v>
      </c>
      <c r="R234" s="113" t="s">
        <v>9</v>
      </c>
    </row>
    <row r="235" spans="1:18" ht="18" customHeight="1" x14ac:dyDescent="0.25">
      <c r="A235" s="28" t="s">
        <v>10</v>
      </c>
      <c r="B235" s="29">
        <v>1</v>
      </c>
      <c r="C235" s="29">
        <v>2</v>
      </c>
      <c r="D235" s="315">
        <v>3</v>
      </c>
      <c r="E235" s="302"/>
      <c r="F235" s="302"/>
      <c r="G235" s="302"/>
      <c r="H235" s="302"/>
      <c r="I235" s="302"/>
      <c r="J235" s="303"/>
      <c r="K235" s="93" t="s">
        <v>11</v>
      </c>
      <c r="L235" s="94"/>
      <c r="M235" s="94"/>
      <c r="N235" s="94"/>
      <c r="O235" s="3"/>
      <c r="P235" s="29"/>
      <c r="Q235" s="22"/>
      <c r="R235" s="3"/>
    </row>
    <row r="236" spans="1:18" ht="12.75" customHeight="1" x14ac:dyDescent="0.2">
      <c r="A236" s="28" t="s">
        <v>18</v>
      </c>
      <c r="B236" s="25">
        <v>182</v>
      </c>
      <c r="K236" s="189"/>
      <c r="L236" s="3"/>
      <c r="M236" s="3"/>
      <c r="O236" s="3"/>
      <c r="P236" s="17">
        <f>B236</f>
        <v>182</v>
      </c>
      <c r="Q236" s="14"/>
      <c r="R236" s="3"/>
    </row>
    <row r="237" spans="1:18" ht="12.75" customHeight="1" x14ac:dyDescent="0.2">
      <c r="A237" s="28" t="s">
        <v>19</v>
      </c>
      <c r="C237" s="25">
        <v>101</v>
      </c>
      <c r="K237" s="189"/>
      <c r="L237" s="3"/>
      <c r="M237" s="3"/>
      <c r="O237" s="3">
        <f>C237/B236</f>
        <v>0.55494505494505497</v>
      </c>
      <c r="P237" s="21">
        <v>101</v>
      </c>
      <c r="Q237" s="22">
        <f t="shared" ref="Q237:Q244" si="65">P237/P236</f>
        <v>0.55494505494505497</v>
      </c>
      <c r="R237" s="3">
        <f t="shared" ref="R237:R244" si="66">100%-Q237</f>
        <v>0.44505494505494503</v>
      </c>
    </row>
    <row r="238" spans="1:18" ht="12.75" customHeight="1" x14ac:dyDescent="0.2">
      <c r="A238" s="28" t="s">
        <v>20</v>
      </c>
      <c r="D238" s="25">
        <v>69</v>
      </c>
      <c r="K238" s="189"/>
      <c r="L238" s="3"/>
      <c r="M238" s="3"/>
      <c r="N238" s="3"/>
      <c r="O238" s="3">
        <f>D238/C237</f>
        <v>0.68316831683168322</v>
      </c>
      <c r="P238" s="21">
        <v>90</v>
      </c>
      <c r="Q238" s="22">
        <f t="shared" si="65"/>
        <v>0.8910891089108911</v>
      </c>
      <c r="R238" s="3">
        <f t="shared" si="66"/>
        <v>0.1089108910891089</v>
      </c>
    </row>
    <row r="239" spans="1:18" ht="12.75" customHeight="1" x14ac:dyDescent="0.2">
      <c r="A239" s="28" t="s">
        <v>21</v>
      </c>
      <c r="E239" s="25">
        <v>59</v>
      </c>
      <c r="K239" s="189"/>
      <c r="L239" s="3"/>
      <c r="M239" s="3"/>
      <c r="N239" s="3"/>
      <c r="O239" s="3">
        <f>E239/D238</f>
        <v>0.85507246376811596</v>
      </c>
      <c r="P239" s="21">
        <v>76</v>
      </c>
      <c r="Q239" s="22">
        <f t="shared" si="65"/>
        <v>0.84444444444444444</v>
      </c>
      <c r="R239" s="3">
        <f t="shared" si="66"/>
        <v>0.15555555555555556</v>
      </c>
    </row>
    <row r="240" spans="1:18" ht="12.75" customHeight="1" x14ac:dyDescent="0.2">
      <c r="A240" s="28" t="s">
        <v>22</v>
      </c>
      <c r="F240" s="25">
        <v>59</v>
      </c>
      <c r="K240" s="189"/>
      <c r="L240" s="3"/>
      <c r="M240" s="3"/>
      <c r="N240" s="3"/>
      <c r="O240" s="3">
        <f>F240/E239</f>
        <v>1</v>
      </c>
      <c r="P240" s="21">
        <v>97</v>
      </c>
      <c r="Q240" s="22">
        <f t="shared" si="65"/>
        <v>1.2763157894736843</v>
      </c>
      <c r="R240" s="3">
        <f t="shared" si="66"/>
        <v>-0.27631578947368429</v>
      </c>
    </row>
    <row r="241" spans="1:18" ht="12.75" customHeight="1" x14ac:dyDescent="0.2">
      <c r="A241" s="28" t="s">
        <v>23</v>
      </c>
      <c r="G241" s="25">
        <v>44</v>
      </c>
      <c r="K241" s="189"/>
      <c r="L241" s="3"/>
      <c r="M241" s="3"/>
      <c r="N241" s="3"/>
      <c r="O241" s="3">
        <f>G241/F240</f>
        <v>0.74576271186440679</v>
      </c>
      <c r="P241" s="21">
        <v>66</v>
      </c>
      <c r="Q241" s="22">
        <f t="shared" si="65"/>
        <v>0.68041237113402064</v>
      </c>
      <c r="R241" s="3">
        <f t="shared" si="66"/>
        <v>0.31958762886597936</v>
      </c>
    </row>
    <row r="242" spans="1:18" ht="12.75" customHeight="1" x14ac:dyDescent="0.2">
      <c r="A242" s="28" t="s">
        <v>48</v>
      </c>
      <c r="H242" s="25">
        <v>44</v>
      </c>
      <c r="K242" s="189"/>
      <c r="L242" s="3"/>
      <c r="M242" s="3"/>
      <c r="N242" s="3"/>
      <c r="O242" s="3">
        <f>H242/G241</f>
        <v>1</v>
      </c>
      <c r="P242" s="21">
        <v>61</v>
      </c>
      <c r="Q242" s="22">
        <f t="shared" si="65"/>
        <v>0.9242424242424242</v>
      </c>
      <c r="R242" s="3">
        <f t="shared" si="66"/>
        <v>7.5757575757575801E-2</v>
      </c>
    </row>
    <row r="243" spans="1:18" ht="12.75" customHeight="1" x14ac:dyDescent="0.2">
      <c r="A243" s="28" t="s">
        <v>49</v>
      </c>
      <c r="I243" s="25">
        <v>43</v>
      </c>
      <c r="K243" s="189"/>
      <c r="L243" s="3"/>
      <c r="M243" s="3"/>
      <c r="N243" s="3"/>
      <c r="O243" s="3">
        <f>I243/H242</f>
        <v>0.97727272727272729</v>
      </c>
      <c r="P243" s="21">
        <v>63</v>
      </c>
      <c r="Q243" s="22">
        <f t="shared" si="65"/>
        <v>1.0327868852459017</v>
      </c>
      <c r="R243" s="3">
        <f t="shared" si="66"/>
        <v>-3.2786885245901676E-2</v>
      </c>
    </row>
    <row r="244" spans="1:18" ht="12.75" customHeight="1" x14ac:dyDescent="0.2">
      <c r="A244" s="28" t="s">
        <v>50</v>
      </c>
      <c r="J244" s="25">
        <v>43</v>
      </c>
      <c r="K244" s="189">
        <v>34</v>
      </c>
      <c r="L244" s="3"/>
      <c r="M244" s="3"/>
      <c r="N244" s="3"/>
      <c r="O244" s="3">
        <f>J244/I243</f>
        <v>1</v>
      </c>
      <c r="P244" s="21">
        <v>61</v>
      </c>
      <c r="Q244" s="22">
        <f t="shared" si="65"/>
        <v>0.96825396825396826</v>
      </c>
      <c r="R244" s="3">
        <f t="shared" si="66"/>
        <v>3.1746031746031744E-2</v>
      </c>
    </row>
    <row r="245" spans="1:18" ht="12.75" customHeight="1" x14ac:dyDescent="0.2">
      <c r="A245" s="28" t="s">
        <v>51</v>
      </c>
      <c r="J245" s="25">
        <v>19</v>
      </c>
      <c r="K245" s="189">
        <v>13</v>
      </c>
      <c r="L245" s="3"/>
      <c r="M245" s="3"/>
      <c r="N245" s="3"/>
      <c r="O245" s="3"/>
      <c r="P245" s="21">
        <v>24</v>
      </c>
      <c r="Q245" s="22"/>
      <c r="R245" s="3"/>
    </row>
    <row r="246" spans="1:18" ht="12.75" customHeight="1" x14ac:dyDescent="0.2">
      <c r="A246" s="28" t="s">
        <v>52</v>
      </c>
      <c r="J246" s="25">
        <v>4</v>
      </c>
      <c r="K246" s="189">
        <v>2</v>
      </c>
      <c r="L246" s="3"/>
      <c r="M246" s="3"/>
      <c r="N246" s="3"/>
      <c r="O246" s="3"/>
      <c r="P246" s="21">
        <v>8</v>
      </c>
      <c r="Q246" s="22"/>
      <c r="R246" s="3"/>
    </row>
    <row r="247" spans="1:18" ht="12.75" customHeight="1" x14ac:dyDescent="0.2">
      <c r="A247" s="28" t="s">
        <v>53</v>
      </c>
      <c r="J247" s="25">
        <v>4</v>
      </c>
      <c r="K247" s="189">
        <v>2</v>
      </c>
      <c r="L247" s="3"/>
      <c r="M247" s="3"/>
      <c r="N247" s="3"/>
      <c r="O247" s="3"/>
      <c r="P247" s="21">
        <v>6</v>
      </c>
      <c r="Q247" s="22"/>
      <c r="R247" s="3"/>
    </row>
    <row r="248" spans="1:18" ht="12.75" customHeight="1" x14ac:dyDescent="0.2">
      <c r="A248" s="28" t="s">
        <v>54</v>
      </c>
      <c r="J248" s="25">
        <v>5</v>
      </c>
      <c r="K248" s="189">
        <v>1</v>
      </c>
      <c r="L248" s="3"/>
      <c r="M248" s="3"/>
      <c r="N248" s="3"/>
      <c r="O248" s="3"/>
      <c r="P248" s="21">
        <v>5</v>
      </c>
      <c r="Q248" s="22"/>
      <c r="R248" s="3"/>
    </row>
    <row r="249" spans="1:18" ht="12.75" customHeight="1" x14ac:dyDescent="0.2">
      <c r="K249" s="191">
        <f>SUM(K244:K248)</f>
        <v>52</v>
      </c>
      <c r="L249" s="3">
        <f>K244/B236</f>
        <v>0.18681318681318682</v>
      </c>
      <c r="M249" s="3">
        <f>K249/B236</f>
        <v>0.2857142857142857</v>
      </c>
      <c r="N249" s="3">
        <f>M249-L249</f>
        <v>9.8901098901098883E-2</v>
      </c>
      <c r="O249" s="3"/>
    </row>
    <row r="250" spans="1:18" ht="12.75" customHeight="1" x14ac:dyDescent="0.3">
      <c r="A250" s="38" t="s">
        <v>68</v>
      </c>
      <c r="L250" s="3"/>
      <c r="M250" s="3"/>
      <c r="O250" s="3"/>
    </row>
    <row r="251" spans="1:18" ht="37.5" customHeight="1" x14ac:dyDescent="0.2">
      <c r="B251" s="308" t="s">
        <v>2</v>
      </c>
      <c r="C251" s="309"/>
      <c r="D251" s="309"/>
      <c r="E251" s="309"/>
      <c r="F251" s="309"/>
      <c r="G251" s="309"/>
      <c r="H251" s="309"/>
      <c r="I251" s="309"/>
      <c r="J251" s="309"/>
      <c r="L251" s="7" t="s">
        <v>3</v>
      </c>
      <c r="M251" s="7" t="s">
        <v>4</v>
      </c>
      <c r="N251" s="49" t="s">
        <v>5</v>
      </c>
      <c r="O251" s="7" t="s">
        <v>6</v>
      </c>
      <c r="P251" s="6" t="s">
        <v>7</v>
      </c>
      <c r="Q251" s="6" t="s">
        <v>8</v>
      </c>
      <c r="R251" s="7" t="s">
        <v>9</v>
      </c>
    </row>
    <row r="252" spans="1:18" ht="12.75" customHeight="1" x14ac:dyDescent="0.2">
      <c r="A252" s="50" t="s">
        <v>10</v>
      </c>
      <c r="B252" s="51">
        <v>1</v>
      </c>
      <c r="C252" s="51">
        <v>2</v>
      </c>
      <c r="D252" s="51">
        <v>3</v>
      </c>
      <c r="E252" s="51">
        <v>4</v>
      </c>
      <c r="F252" s="51">
        <v>5</v>
      </c>
      <c r="G252" s="51">
        <v>6</v>
      </c>
      <c r="H252" s="51">
        <v>7</v>
      </c>
      <c r="I252" s="51">
        <v>8</v>
      </c>
      <c r="J252" s="51">
        <v>9</v>
      </c>
      <c r="K252" s="194" t="s">
        <v>11</v>
      </c>
      <c r="L252" s="3"/>
      <c r="M252" s="3"/>
      <c r="O252" s="3"/>
      <c r="P252" s="14"/>
      <c r="Q252" s="14"/>
      <c r="R252" s="3"/>
    </row>
    <row r="253" spans="1:18" ht="12.75" customHeight="1" x14ac:dyDescent="0.2">
      <c r="A253" s="28" t="s">
        <v>18</v>
      </c>
      <c r="B253" s="25">
        <v>279</v>
      </c>
      <c r="K253" s="189"/>
      <c r="L253" s="3"/>
      <c r="M253" s="3"/>
      <c r="O253" s="3"/>
      <c r="P253" s="17">
        <f>B253</f>
        <v>279</v>
      </c>
      <c r="Q253" s="14"/>
      <c r="R253" s="3"/>
    </row>
    <row r="254" spans="1:18" ht="12.75" customHeight="1" x14ac:dyDescent="0.2">
      <c r="A254" s="28" t="s">
        <v>20</v>
      </c>
      <c r="C254" s="25">
        <v>132</v>
      </c>
      <c r="K254" s="189"/>
      <c r="L254" s="3"/>
      <c r="M254" s="3"/>
      <c r="N254" s="3"/>
      <c r="O254" s="3">
        <f>C254/B253</f>
        <v>0.4731182795698925</v>
      </c>
      <c r="P254" s="21">
        <v>134</v>
      </c>
      <c r="Q254" s="22">
        <f t="shared" ref="Q254:Q262" si="67">P254/P253</f>
        <v>0.48028673835125446</v>
      </c>
      <c r="R254" s="3">
        <f t="shared" ref="R254:R262" si="68">100%-Q254</f>
        <v>0.51971326164874554</v>
      </c>
    </row>
    <row r="255" spans="1:18" ht="12.75" customHeight="1" x14ac:dyDescent="0.2">
      <c r="A255" s="28" t="s">
        <v>21</v>
      </c>
      <c r="D255" s="25">
        <v>116</v>
      </c>
      <c r="K255" s="189"/>
      <c r="L255" s="3"/>
      <c r="M255" s="3"/>
      <c r="N255" s="3"/>
      <c r="O255" s="3">
        <f>D255/C254</f>
        <v>0.87878787878787878</v>
      </c>
      <c r="P255" s="21">
        <v>126</v>
      </c>
      <c r="Q255" s="22">
        <f t="shared" si="67"/>
        <v>0.94029850746268662</v>
      </c>
      <c r="R255" s="3">
        <f t="shared" si="68"/>
        <v>5.9701492537313383E-2</v>
      </c>
    </row>
    <row r="256" spans="1:18" ht="12.75" customHeight="1" x14ac:dyDescent="0.2">
      <c r="A256" s="28" t="s">
        <v>22</v>
      </c>
      <c r="E256" s="25">
        <v>116</v>
      </c>
      <c r="K256" s="189"/>
      <c r="L256" s="3"/>
      <c r="M256" s="3"/>
      <c r="O256" s="3">
        <f>E256/D255</f>
        <v>1</v>
      </c>
      <c r="P256" s="21">
        <v>174</v>
      </c>
      <c r="Q256" s="22">
        <f t="shared" si="67"/>
        <v>1.3809523809523809</v>
      </c>
      <c r="R256" s="3">
        <f t="shared" si="68"/>
        <v>-0.38095238095238093</v>
      </c>
    </row>
    <row r="257" spans="1:18" ht="12.75" customHeight="1" x14ac:dyDescent="0.2">
      <c r="A257" s="28" t="s">
        <v>23</v>
      </c>
      <c r="F257" s="25">
        <v>98</v>
      </c>
      <c r="K257" s="189"/>
      <c r="L257" s="3"/>
      <c r="M257" s="3"/>
      <c r="O257" s="3">
        <f>F257/E256</f>
        <v>0.84482758620689657</v>
      </c>
      <c r="P257" s="21">
        <v>108</v>
      </c>
      <c r="Q257" s="22">
        <f t="shared" si="67"/>
        <v>0.62068965517241381</v>
      </c>
      <c r="R257" s="3">
        <f t="shared" si="68"/>
        <v>0.37931034482758619</v>
      </c>
    </row>
    <row r="258" spans="1:18" ht="12.75" customHeight="1" x14ac:dyDescent="0.2">
      <c r="A258" s="28" t="s">
        <v>48</v>
      </c>
      <c r="G258" s="25">
        <v>93</v>
      </c>
      <c r="K258" s="189"/>
      <c r="L258" s="3"/>
      <c r="M258" s="3"/>
      <c r="O258" s="3">
        <f>G258/F257</f>
        <v>0.94897959183673475</v>
      </c>
      <c r="P258" s="21">
        <v>109</v>
      </c>
      <c r="Q258" s="22">
        <f t="shared" si="67"/>
        <v>1.0092592592592593</v>
      </c>
      <c r="R258" s="3">
        <f t="shared" si="68"/>
        <v>-9.2592592592593004E-3</v>
      </c>
    </row>
    <row r="259" spans="1:18" ht="12.75" customHeight="1" x14ac:dyDescent="0.2">
      <c r="A259" s="28" t="s">
        <v>49</v>
      </c>
      <c r="H259" s="25">
        <v>93</v>
      </c>
      <c r="K259" s="189"/>
      <c r="L259" s="3"/>
      <c r="M259" s="3"/>
      <c r="O259" s="3">
        <f>H259/G258</f>
        <v>1</v>
      </c>
      <c r="P259" s="21">
        <v>110</v>
      </c>
      <c r="Q259" s="22">
        <f t="shared" si="67"/>
        <v>1.0091743119266054</v>
      </c>
      <c r="R259" s="3">
        <f t="shared" si="68"/>
        <v>-9.1743119266054496E-3</v>
      </c>
    </row>
    <row r="260" spans="1:18" ht="12.75" customHeight="1" x14ac:dyDescent="0.2">
      <c r="A260" s="28" t="s">
        <v>50</v>
      </c>
      <c r="I260" s="25">
        <v>93</v>
      </c>
      <c r="K260" s="189">
        <v>1</v>
      </c>
      <c r="L260" s="3"/>
      <c r="M260" s="3"/>
      <c r="O260" s="3">
        <f>I260/H259</f>
        <v>1</v>
      </c>
      <c r="P260" s="21">
        <v>108</v>
      </c>
      <c r="Q260" s="22">
        <f t="shared" si="67"/>
        <v>0.98181818181818181</v>
      </c>
      <c r="R260" s="3">
        <f t="shared" si="68"/>
        <v>1.8181818181818188E-2</v>
      </c>
    </row>
    <row r="261" spans="1:18" ht="12.75" customHeight="1" x14ac:dyDescent="0.2">
      <c r="A261" s="28" t="s">
        <v>51</v>
      </c>
      <c r="J261" s="25">
        <v>93</v>
      </c>
      <c r="K261" s="189">
        <v>88</v>
      </c>
      <c r="L261" s="3"/>
      <c r="M261" s="3"/>
      <c r="O261" s="3">
        <f>J261/I260</f>
        <v>1</v>
      </c>
      <c r="P261" s="21">
        <v>107</v>
      </c>
      <c r="Q261" s="22">
        <f t="shared" si="67"/>
        <v>0.9907407407407407</v>
      </c>
      <c r="R261" s="3">
        <f t="shared" si="68"/>
        <v>9.2592592592593004E-3</v>
      </c>
    </row>
    <row r="262" spans="1:18" ht="12.75" customHeight="1" x14ac:dyDescent="0.2">
      <c r="A262" s="28" t="s">
        <v>52</v>
      </c>
      <c r="J262" s="25">
        <v>12</v>
      </c>
      <c r="K262" s="189">
        <v>8</v>
      </c>
      <c r="L262" s="3"/>
      <c r="M262" s="3"/>
      <c r="O262" s="3"/>
      <c r="P262" s="21">
        <v>18</v>
      </c>
      <c r="Q262" s="22">
        <f t="shared" si="67"/>
        <v>0.16822429906542055</v>
      </c>
      <c r="R262" s="3">
        <f t="shared" si="68"/>
        <v>0.83177570093457942</v>
      </c>
    </row>
    <row r="263" spans="1:18" ht="12.75" customHeight="1" x14ac:dyDescent="0.2">
      <c r="A263" s="28" t="s">
        <v>53</v>
      </c>
      <c r="J263" s="25">
        <v>5</v>
      </c>
      <c r="K263" s="189"/>
      <c r="L263" s="3"/>
      <c r="M263" s="3"/>
      <c r="O263" s="3"/>
      <c r="P263" s="21">
        <v>7</v>
      </c>
      <c r="Q263" s="22"/>
      <c r="R263" s="3"/>
    </row>
    <row r="264" spans="1:18" ht="12.75" customHeight="1" x14ac:dyDescent="0.2">
      <c r="A264" s="28" t="s">
        <v>54</v>
      </c>
      <c r="J264" s="25">
        <v>2</v>
      </c>
      <c r="K264" s="189">
        <v>1</v>
      </c>
      <c r="L264" s="3"/>
      <c r="M264" s="3"/>
      <c r="O264" s="3"/>
      <c r="P264" s="21">
        <v>4</v>
      </c>
      <c r="Q264" s="22"/>
      <c r="R264" s="3"/>
    </row>
    <row r="265" spans="1:18" ht="12.75" customHeight="1" x14ac:dyDescent="0.2">
      <c r="A265" s="28" t="s">
        <v>55</v>
      </c>
      <c r="J265" s="25">
        <v>1</v>
      </c>
      <c r="K265" s="189">
        <v>1</v>
      </c>
      <c r="L265" s="3"/>
      <c r="M265" s="3"/>
      <c r="O265" s="3"/>
      <c r="P265" s="21">
        <v>2</v>
      </c>
      <c r="Q265" s="22"/>
      <c r="R265" s="3"/>
    </row>
    <row r="266" spans="1:18" ht="12.75" customHeight="1" x14ac:dyDescent="0.2">
      <c r="A266" s="28" t="s">
        <v>56</v>
      </c>
      <c r="J266" s="25">
        <v>1</v>
      </c>
      <c r="K266" s="189">
        <v>1</v>
      </c>
      <c r="L266" s="3"/>
      <c r="M266" s="3"/>
      <c r="O266" s="3"/>
      <c r="P266" s="21">
        <v>1</v>
      </c>
      <c r="Q266" s="22"/>
      <c r="R266" s="3"/>
    </row>
    <row r="267" spans="1:18" ht="12.75" customHeight="1" x14ac:dyDescent="0.2">
      <c r="K267" s="193">
        <f>SUM(K260:K266)</f>
        <v>100</v>
      </c>
      <c r="L267" s="3">
        <f>SUM(K260:K261)/B253</f>
        <v>0.31899641577060933</v>
      </c>
      <c r="M267" s="3">
        <f>K267/B253</f>
        <v>0.35842293906810035</v>
      </c>
      <c r="N267" s="3">
        <f>M267-L267</f>
        <v>3.9426523297491023E-2</v>
      </c>
      <c r="O267" s="3"/>
    </row>
    <row r="268" spans="1:18" ht="12.75" customHeight="1" x14ac:dyDescent="0.3">
      <c r="A268" s="38" t="s">
        <v>71</v>
      </c>
      <c r="L268" s="3"/>
      <c r="M268" s="3"/>
      <c r="O268" s="3"/>
    </row>
    <row r="269" spans="1:18" ht="25.5" customHeight="1" x14ac:dyDescent="0.2">
      <c r="B269" s="308" t="s">
        <v>2</v>
      </c>
      <c r="C269" s="309"/>
      <c r="D269" s="309"/>
      <c r="E269" s="309"/>
      <c r="F269" s="309"/>
      <c r="G269" s="309"/>
      <c r="H269" s="309"/>
      <c r="I269" s="309"/>
      <c r="J269" s="309"/>
      <c r="L269" s="7" t="s">
        <v>3</v>
      </c>
      <c r="M269" s="7" t="s">
        <v>4</v>
      </c>
      <c r="N269" s="49" t="s">
        <v>5</v>
      </c>
      <c r="O269" s="7" t="s">
        <v>6</v>
      </c>
      <c r="P269" s="6" t="s">
        <v>7</v>
      </c>
      <c r="Q269" s="6" t="s">
        <v>8</v>
      </c>
      <c r="R269" s="7" t="s">
        <v>9</v>
      </c>
    </row>
    <row r="270" spans="1:18" ht="12.75" customHeight="1" x14ac:dyDescent="0.2">
      <c r="A270" s="50" t="s">
        <v>10</v>
      </c>
      <c r="B270" s="51">
        <v>1</v>
      </c>
      <c r="C270" s="51">
        <v>2</v>
      </c>
      <c r="D270" s="51">
        <v>3</v>
      </c>
      <c r="E270" s="51">
        <v>4</v>
      </c>
      <c r="F270" s="51">
        <v>5</v>
      </c>
      <c r="G270" s="51">
        <v>6</v>
      </c>
      <c r="H270" s="51">
        <v>7</v>
      </c>
      <c r="I270" s="51">
        <v>8</v>
      </c>
      <c r="J270" s="51">
        <v>9</v>
      </c>
      <c r="K270" s="194" t="s">
        <v>11</v>
      </c>
      <c r="L270" s="3"/>
      <c r="M270" s="3"/>
      <c r="O270" s="3"/>
      <c r="P270" s="14"/>
      <c r="Q270" s="14"/>
      <c r="R270" s="3"/>
    </row>
    <row r="271" spans="1:18" ht="12.75" customHeight="1" x14ac:dyDescent="0.2">
      <c r="A271" s="28" t="s">
        <v>20</v>
      </c>
      <c r="B271" s="25">
        <v>156</v>
      </c>
      <c r="K271" s="189"/>
      <c r="L271" s="3"/>
      <c r="M271" s="3"/>
      <c r="O271" s="3"/>
      <c r="P271" s="17">
        <f>B271</f>
        <v>156</v>
      </c>
      <c r="Q271" s="14"/>
      <c r="R271" s="3"/>
    </row>
    <row r="272" spans="1:18" ht="12.75" customHeight="1" x14ac:dyDescent="0.2">
      <c r="A272" s="28" t="s">
        <v>21</v>
      </c>
      <c r="C272" s="25">
        <v>77</v>
      </c>
      <c r="K272" s="189"/>
      <c r="L272" s="3"/>
      <c r="M272" s="3"/>
      <c r="N272" s="3"/>
      <c r="O272" s="3">
        <f>C272/B271</f>
        <v>0.49358974358974361</v>
      </c>
      <c r="P272" s="21">
        <v>78</v>
      </c>
      <c r="Q272" s="22">
        <f t="shared" ref="Q272:Q279" si="69">P272/P271</f>
        <v>0.5</v>
      </c>
      <c r="R272" s="3">
        <f t="shared" ref="R272:R279" si="70">100%-Q272</f>
        <v>0.5</v>
      </c>
    </row>
    <row r="273" spans="1:18" ht="12.75" customHeight="1" x14ac:dyDescent="0.2">
      <c r="A273" s="28" t="s">
        <v>22</v>
      </c>
      <c r="D273" s="25">
        <v>72</v>
      </c>
      <c r="K273" s="189"/>
      <c r="L273" s="3"/>
      <c r="M273" s="3"/>
      <c r="N273" s="3"/>
      <c r="O273" s="3">
        <f>D273/C272</f>
        <v>0.93506493506493504</v>
      </c>
      <c r="P273" s="21">
        <v>94</v>
      </c>
      <c r="Q273" s="22">
        <f t="shared" si="69"/>
        <v>1.2051282051282051</v>
      </c>
      <c r="R273" s="3">
        <f t="shared" si="70"/>
        <v>-0.20512820512820507</v>
      </c>
    </row>
    <row r="274" spans="1:18" ht="12.75" customHeight="1" x14ac:dyDescent="0.2">
      <c r="A274" s="28" t="s">
        <v>23</v>
      </c>
      <c r="E274" s="25">
        <v>51</v>
      </c>
      <c r="K274" s="189"/>
      <c r="L274" s="3"/>
      <c r="M274" s="3"/>
      <c r="N274" s="3"/>
      <c r="O274" s="3">
        <f>E274/D273</f>
        <v>0.70833333333333337</v>
      </c>
      <c r="P274" s="21">
        <v>64</v>
      </c>
      <c r="Q274" s="22">
        <f t="shared" si="69"/>
        <v>0.68085106382978722</v>
      </c>
      <c r="R274" s="3">
        <f t="shared" si="70"/>
        <v>0.31914893617021278</v>
      </c>
    </row>
    <row r="275" spans="1:18" ht="12.75" customHeight="1" x14ac:dyDescent="0.2">
      <c r="A275" s="28" t="s">
        <v>48</v>
      </c>
      <c r="F275" s="25">
        <v>45</v>
      </c>
      <c r="K275" s="189"/>
      <c r="L275" s="3"/>
      <c r="M275" s="3"/>
      <c r="N275" s="3"/>
      <c r="O275" s="3">
        <f>F275/E274</f>
        <v>0.88235294117647056</v>
      </c>
      <c r="P275" s="21">
        <v>62</v>
      </c>
      <c r="Q275" s="22">
        <f t="shared" si="69"/>
        <v>0.96875</v>
      </c>
      <c r="R275" s="3">
        <f t="shared" si="70"/>
        <v>3.125E-2</v>
      </c>
    </row>
    <row r="276" spans="1:18" ht="12.75" customHeight="1" x14ac:dyDescent="0.2">
      <c r="A276" s="28" t="s">
        <v>49</v>
      </c>
      <c r="G276" s="25">
        <v>43</v>
      </c>
      <c r="K276" s="189"/>
      <c r="L276" s="3"/>
      <c r="M276" s="3"/>
      <c r="N276" s="3"/>
      <c r="O276" s="3">
        <f>G276/F275</f>
        <v>0.9555555555555556</v>
      </c>
      <c r="P276" s="21">
        <v>62</v>
      </c>
      <c r="Q276" s="22">
        <f t="shared" si="69"/>
        <v>1</v>
      </c>
      <c r="R276" s="3">
        <f t="shared" si="70"/>
        <v>0</v>
      </c>
    </row>
    <row r="277" spans="1:18" ht="12.75" customHeight="1" x14ac:dyDescent="0.2">
      <c r="A277" s="28" t="s">
        <v>50</v>
      </c>
      <c r="H277" s="25">
        <v>43</v>
      </c>
      <c r="K277" s="189"/>
      <c r="L277" s="3"/>
      <c r="M277" s="3"/>
      <c r="N277" s="3"/>
      <c r="O277" s="3">
        <f>H277/G276</f>
        <v>1</v>
      </c>
      <c r="P277" s="21">
        <v>62</v>
      </c>
      <c r="Q277" s="22">
        <f t="shared" si="69"/>
        <v>1</v>
      </c>
      <c r="R277" s="3">
        <f t="shared" si="70"/>
        <v>0</v>
      </c>
    </row>
    <row r="278" spans="1:18" ht="12.75" customHeight="1" x14ac:dyDescent="0.2">
      <c r="A278" s="28" t="s">
        <v>51</v>
      </c>
      <c r="I278" s="25">
        <v>42</v>
      </c>
      <c r="K278" s="189">
        <v>1</v>
      </c>
      <c r="L278" s="3"/>
      <c r="M278" s="3"/>
      <c r="N278" s="3"/>
      <c r="O278" s="3">
        <f>I278/H277</f>
        <v>0.97674418604651159</v>
      </c>
      <c r="P278" s="21">
        <v>62</v>
      </c>
      <c r="Q278" s="22">
        <f t="shared" si="69"/>
        <v>1</v>
      </c>
      <c r="R278" s="3">
        <f t="shared" si="70"/>
        <v>0</v>
      </c>
    </row>
    <row r="279" spans="1:18" ht="12.75" customHeight="1" x14ac:dyDescent="0.2">
      <c r="A279" s="28" t="s">
        <v>52</v>
      </c>
      <c r="J279" s="25">
        <v>38</v>
      </c>
      <c r="K279" s="189">
        <v>30</v>
      </c>
      <c r="L279" s="3"/>
      <c r="M279" s="3"/>
      <c r="N279" s="3"/>
      <c r="O279" s="3">
        <f>J279/I278</f>
        <v>0.90476190476190477</v>
      </c>
      <c r="P279" s="21">
        <v>61</v>
      </c>
      <c r="Q279" s="22">
        <f t="shared" si="69"/>
        <v>0.9838709677419355</v>
      </c>
      <c r="R279" s="3">
        <f t="shared" si="70"/>
        <v>1.6129032258064502E-2</v>
      </c>
    </row>
    <row r="280" spans="1:18" ht="12.75" customHeight="1" x14ac:dyDescent="0.2">
      <c r="A280" s="28" t="s">
        <v>53</v>
      </c>
      <c r="J280" s="25">
        <v>16</v>
      </c>
      <c r="K280" s="189">
        <v>12</v>
      </c>
      <c r="L280" s="3"/>
      <c r="M280" s="3"/>
      <c r="N280" s="3"/>
      <c r="O280" s="3"/>
      <c r="P280" s="21">
        <v>30</v>
      </c>
      <c r="Q280" s="22"/>
      <c r="R280" s="3"/>
    </row>
    <row r="281" spans="1:18" ht="12.75" customHeight="1" x14ac:dyDescent="0.2">
      <c r="A281" s="28" t="s">
        <v>54</v>
      </c>
      <c r="J281" s="25">
        <v>7</v>
      </c>
      <c r="K281" s="189">
        <v>9</v>
      </c>
      <c r="L281" s="3"/>
      <c r="M281" s="3"/>
      <c r="N281" s="3"/>
      <c r="O281" s="3"/>
      <c r="P281" s="21">
        <v>16</v>
      </c>
      <c r="Q281" s="22"/>
      <c r="R281" s="3"/>
    </row>
    <row r="282" spans="1:18" ht="12.75" customHeight="1" x14ac:dyDescent="0.2">
      <c r="A282" s="28" t="s">
        <v>55</v>
      </c>
      <c r="J282" s="25">
        <v>1</v>
      </c>
      <c r="K282" s="189">
        <v>1</v>
      </c>
      <c r="L282" s="3"/>
      <c r="M282" s="3"/>
      <c r="N282" s="3"/>
      <c r="O282" s="3"/>
      <c r="P282" s="21">
        <v>4</v>
      </c>
      <c r="Q282" s="22"/>
      <c r="R282" s="3"/>
    </row>
    <row r="283" spans="1:18" ht="12.75" customHeight="1" x14ac:dyDescent="0.2">
      <c r="A283" s="28" t="s">
        <v>56</v>
      </c>
      <c r="J283" s="25">
        <v>1</v>
      </c>
      <c r="K283" s="189"/>
      <c r="L283" s="3"/>
      <c r="M283" s="3"/>
      <c r="N283" s="3"/>
      <c r="O283" s="3"/>
      <c r="P283" s="21">
        <v>3</v>
      </c>
      <c r="Q283" s="22"/>
      <c r="R283" s="3"/>
    </row>
    <row r="284" spans="1:18" ht="12.75" customHeight="1" x14ac:dyDescent="0.2">
      <c r="A284" s="28" t="s">
        <v>57</v>
      </c>
      <c r="J284" s="25">
        <v>1</v>
      </c>
      <c r="K284" s="189"/>
      <c r="L284" s="3"/>
      <c r="M284" s="3"/>
      <c r="N284" s="3"/>
      <c r="O284" s="3"/>
      <c r="P284" s="21">
        <v>2</v>
      </c>
      <c r="Q284" s="22"/>
      <c r="R284" s="3"/>
    </row>
    <row r="285" spans="1:18" ht="12.75" customHeight="1" x14ac:dyDescent="0.2">
      <c r="A285" s="28" t="s">
        <v>69</v>
      </c>
      <c r="J285" s="25">
        <v>2</v>
      </c>
      <c r="K285" s="189">
        <v>1</v>
      </c>
      <c r="L285" s="3"/>
      <c r="M285" s="3"/>
      <c r="N285" s="3"/>
      <c r="O285" s="3"/>
      <c r="P285" s="21">
        <v>2</v>
      </c>
      <c r="Q285" s="22"/>
      <c r="R285" s="3"/>
    </row>
    <row r="286" spans="1:18" ht="12.75" customHeight="1" x14ac:dyDescent="0.2">
      <c r="A286" s="28" t="s">
        <v>70</v>
      </c>
      <c r="J286" s="25">
        <v>1</v>
      </c>
      <c r="K286" s="189">
        <v>1</v>
      </c>
      <c r="L286" s="3"/>
      <c r="M286" s="3"/>
      <c r="N286" s="3"/>
      <c r="O286" s="3"/>
      <c r="P286" s="21">
        <v>1</v>
      </c>
      <c r="Q286" s="22"/>
      <c r="R286" s="3"/>
    </row>
    <row r="287" spans="1:18" ht="12.75" customHeight="1" x14ac:dyDescent="0.2">
      <c r="A287" s="28"/>
      <c r="K287" s="193">
        <f>SUM(K278:K286)</f>
        <v>55</v>
      </c>
      <c r="L287" s="3">
        <f>SUM(K278:K279)/B271</f>
        <v>0.19871794871794871</v>
      </c>
      <c r="M287" s="3">
        <f>K287/B271</f>
        <v>0.35256410256410259</v>
      </c>
      <c r="N287" s="3">
        <f>M287-L287</f>
        <v>0.15384615384615388</v>
      </c>
      <c r="O287" s="3"/>
      <c r="P287" s="21"/>
      <c r="Q287" s="22"/>
      <c r="R287" s="3"/>
    </row>
    <row r="288" spans="1:18" ht="12.75" customHeight="1" x14ac:dyDescent="0.3">
      <c r="A288" s="38" t="s">
        <v>72</v>
      </c>
      <c r="L288" s="3"/>
      <c r="M288" s="3"/>
      <c r="O288" s="3"/>
    </row>
    <row r="289" spans="1:18" ht="25.5" customHeight="1" x14ac:dyDescent="0.2">
      <c r="B289" s="308" t="s">
        <v>2</v>
      </c>
      <c r="C289" s="309"/>
      <c r="D289" s="309"/>
      <c r="E289" s="309"/>
      <c r="F289" s="309"/>
      <c r="G289" s="309"/>
      <c r="H289" s="309"/>
      <c r="I289" s="309"/>
      <c r="J289" s="309"/>
      <c r="L289" s="7" t="s">
        <v>3</v>
      </c>
      <c r="M289" s="7" t="s">
        <v>4</v>
      </c>
      <c r="N289" s="49" t="s">
        <v>5</v>
      </c>
      <c r="O289" s="7" t="s">
        <v>6</v>
      </c>
      <c r="P289" s="6" t="s">
        <v>7</v>
      </c>
      <c r="Q289" s="6" t="s">
        <v>8</v>
      </c>
      <c r="R289" s="7" t="s">
        <v>9</v>
      </c>
    </row>
    <row r="290" spans="1:18" ht="12.75" customHeight="1" x14ac:dyDescent="0.2">
      <c r="A290" s="50" t="s">
        <v>10</v>
      </c>
      <c r="B290" s="51">
        <v>1</v>
      </c>
      <c r="C290" s="51">
        <v>2</v>
      </c>
      <c r="D290" s="51">
        <v>3</v>
      </c>
      <c r="E290" s="51">
        <v>4</v>
      </c>
      <c r="F290" s="51">
        <v>5</v>
      </c>
      <c r="G290" s="51">
        <v>6</v>
      </c>
      <c r="H290" s="51">
        <v>7</v>
      </c>
      <c r="I290" s="51">
        <v>8</v>
      </c>
      <c r="J290" s="51">
        <v>9</v>
      </c>
      <c r="K290" s="194" t="s">
        <v>11</v>
      </c>
      <c r="L290" s="3"/>
      <c r="M290" s="3"/>
      <c r="O290" s="3"/>
      <c r="P290" s="14"/>
      <c r="Q290" s="14"/>
      <c r="R290" s="3"/>
    </row>
    <row r="291" spans="1:18" ht="12.75" customHeight="1" x14ac:dyDescent="0.2">
      <c r="A291" s="28" t="s">
        <v>21</v>
      </c>
      <c r="B291" s="29">
        <v>156</v>
      </c>
      <c r="K291" s="189"/>
      <c r="L291" s="3"/>
      <c r="M291" s="3"/>
      <c r="O291" s="3"/>
      <c r="P291" s="17">
        <f>B291</f>
        <v>156</v>
      </c>
      <c r="Q291" s="14"/>
      <c r="R291" s="3"/>
    </row>
    <row r="292" spans="1:18" ht="12.75" customHeight="1" x14ac:dyDescent="0.2">
      <c r="A292" s="53" t="s">
        <v>22</v>
      </c>
      <c r="C292" s="25">
        <v>110</v>
      </c>
      <c r="K292" s="189"/>
      <c r="L292" s="3"/>
      <c r="M292" s="3"/>
      <c r="N292" s="3"/>
      <c r="O292" s="3">
        <f>C292/B291</f>
        <v>0.70512820512820518</v>
      </c>
      <c r="P292" s="21">
        <v>112</v>
      </c>
      <c r="Q292" s="22">
        <f t="shared" ref="Q292:Q299" si="71">P292/P291</f>
        <v>0.71794871794871795</v>
      </c>
      <c r="R292" s="3">
        <f t="shared" ref="R292:R299" si="72">100%-Q292</f>
        <v>0.28205128205128205</v>
      </c>
    </row>
    <row r="293" spans="1:18" ht="12.75" customHeight="1" x14ac:dyDescent="0.2">
      <c r="A293" s="28" t="s">
        <v>23</v>
      </c>
      <c r="D293" s="25">
        <v>104</v>
      </c>
      <c r="K293" s="189"/>
      <c r="L293" s="3"/>
      <c r="M293" s="3"/>
      <c r="N293" s="3"/>
      <c r="O293" s="3">
        <f>D293/C292</f>
        <v>0.94545454545454544</v>
      </c>
      <c r="P293" s="21">
        <v>110</v>
      </c>
      <c r="Q293" s="22">
        <f t="shared" si="71"/>
        <v>0.9821428571428571</v>
      </c>
      <c r="R293" s="3">
        <f t="shared" si="72"/>
        <v>1.7857142857142905E-2</v>
      </c>
    </row>
    <row r="294" spans="1:18" ht="12.75" customHeight="1" x14ac:dyDescent="0.2">
      <c r="A294" s="28" t="s">
        <v>48</v>
      </c>
      <c r="E294" s="25">
        <v>93</v>
      </c>
      <c r="K294" s="189"/>
      <c r="L294" s="3"/>
      <c r="M294" s="3"/>
      <c r="N294" s="3"/>
      <c r="O294" s="3">
        <f>E294/D293</f>
        <v>0.89423076923076927</v>
      </c>
      <c r="P294" s="21">
        <v>106</v>
      </c>
      <c r="Q294" s="22">
        <f t="shared" si="71"/>
        <v>0.96363636363636362</v>
      </c>
      <c r="R294" s="3">
        <f t="shared" si="72"/>
        <v>3.6363636363636376E-2</v>
      </c>
    </row>
    <row r="295" spans="1:18" ht="12.75" customHeight="1" x14ac:dyDescent="0.2">
      <c r="A295" s="28" t="s">
        <v>49</v>
      </c>
      <c r="F295" s="25">
        <v>84</v>
      </c>
      <c r="K295" s="189"/>
      <c r="L295" s="3"/>
      <c r="M295" s="3"/>
      <c r="O295" s="3">
        <f>F295/E294</f>
        <v>0.90322580645161288</v>
      </c>
      <c r="P295" s="21">
        <v>104</v>
      </c>
      <c r="Q295" s="22">
        <f t="shared" si="71"/>
        <v>0.98113207547169812</v>
      </c>
      <c r="R295" s="3">
        <f t="shared" si="72"/>
        <v>1.8867924528301883E-2</v>
      </c>
    </row>
    <row r="296" spans="1:18" ht="12.75" customHeight="1" x14ac:dyDescent="0.2">
      <c r="A296" s="28" t="s">
        <v>50</v>
      </c>
      <c r="G296" s="25">
        <v>84</v>
      </c>
      <c r="K296" s="189"/>
      <c r="L296" s="3"/>
      <c r="M296" s="3"/>
      <c r="O296" s="3">
        <f>G296/F295</f>
        <v>1</v>
      </c>
      <c r="P296" s="21">
        <v>101</v>
      </c>
      <c r="Q296" s="22">
        <f t="shared" si="71"/>
        <v>0.97115384615384615</v>
      </c>
      <c r="R296" s="3">
        <f t="shared" si="72"/>
        <v>2.8846153846153855E-2</v>
      </c>
    </row>
    <row r="297" spans="1:18" ht="12.75" customHeight="1" x14ac:dyDescent="0.2">
      <c r="A297" s="28" t="s">
        <v>51</v>
      </c>
      <c r="H297" s="25">
        <v>81</v>
      </c>
      <c r="K297" s="189">
        <v>1</v>
      </c>
      <c r="L297" s="3"/>
      <c r="M297" s="3"/>
      <c r="O297" s="3">
        <f>H297/G296</f>
        <v>0.9642857142857143</v>
      </c>
      <c r="P297" s="21">
        <v>101</v>
      </c>
      <c r="Q297" s="22">
        <f t="shared" si="71"/>
        <v>1</v>
      </c>
      <c r="R297" s="3">
        <f t="shared" si="72"/>
        <v>0</v>
      </c>
    </row>
    <row r="298" spans="1:18" ht="12.75" customHeight="1" x14ac:dyDescent="0.2">
      <c r="A298" s="28" t="s">
        <v>52</v>
      </c>
      <c r="I298" s="25">
        <v>71</v>
      </c>
      <c r="K298" s="189">
        <v>2</v>
      </c>
      <c r="L298" s="3"/>
      <c r="M298" s="3"/>
      <c r="O298" s="3">
        <f>I298/H297</f>
        <v>0.87654320987654322</v>
      </c>
      <c r="P298" s="21">
        <v>95</v>
      </c>
      <c r="Q298" s="22">
        <f t="shared" si="71"/>
        <v>0.94059405940594054</v>
      </c>
      <c r="R298" s="3">
        <f t="shared" si="72"/>
        <v>5.9405940594059459E-2</v>
      </c>
    </row>
    <row r="299" spans="1:18" ht="12.75" customHeight="1" x14ac:dyDescent="0.2">
      <c r="A299" s="28" t="s">
        <v>53</v>
      </c>
      <c r="J299" s="25">
        <v>67</v>
      </c>
      <c r="K299" s="189">
        <v>58</v>
      </c>
      <c r="L299" s="3"/>
      <c r="M299" s="3"/>
      <c r="O299" s="3">
        <f>J299/I298</f>
        <v>0.94366197183098588</v>
      </c>
      <c r="P299" s="21">
        <v>94</v>
      </c>
      <c r="Q299" s="22">
        <f t="shared" si="71"/>
        <v>0.98947368421052628</v>
      </c>
      <c r="R299" s="3">
        <f t="shared" si="72"/>
        <v>1.0526315789473717E-2</v>
      </c>
    </row>
    <row r="300" spans="1:18" ht="12.75" customHeight="1" x14ac:dyDescent="0.2">
      <c r="A300" s="28" t="s">
        <v>54</v>
      </c>
      <c r="J300" s="25">
        <v>23</v>
      </c>
      <c r="K300" s="189">
        <v>17</v>
      </c>
      <c r="L300" s="3"/>
      <c r="M300" s="3"/>
      <c r="O300" s="3"/>
      <c r="P300" s="21">
        <v>31</v>
      </c>
      <c r="Q300" s="22"/>
      <c r="R300" s="3"/>
    </row>
    <row r="301" spans="1:18" ht="12.75" customHeight="1" x14ac:dyDescent="0.2">
      <c r="A301" s="28" t="s">
        <v>55</v>
      </c>
      <c r="J301" s="25">
        <v>6</v>
      </c>
      <c r="K301" s="189">
        <v>3</v>
      </c>
      <c r="L301" s="3"/>
      <c r="M301" s="3"/>
      <c r="O301" s="3"/>
      <c r="P301" s="21">
        <v>11</v>
      </c>
      <c r="Q301" s="22"/>
      <c r="R301" s="3"/>
    </row>
    <row r="302" spans="1:18" ht="12.75" customHeight="1" x14ac:dyDescent="0.2">
      <c r="A302" s="28" t="s">
        <v>56</v>
      </c>
      <c r="J302" s="25">
        <v>3</v>
      </c>
      <c r="K302" s="189">
        <v>2</v>
      </c>
      <c r="L302" s="3"/>
      <c r="M302" s="3"/>
      <c r="O302" s="3"/>
      <c r="P302" s="21">
        <v>5</v>
      </c>
      <c r="Q302" s="22"/>
      <c r="R302" s="3"/>
    </row>
    <row r="303" spans="1:18" ht="12.75" customHeight="1" x14ac:dyDescent="0.2">
      <c r="A303" s="28" t="s">
        <v>57</v>
      </c>
      <c r="J303" s="25">
        <v>3</v>
      </c>
      <c r="K303" s="189"/>
      <c r="L303" s="3"/>
      <c r="M303" s="3"/>
      <c r="O303" s="3"/>
      <c r="P303" s="21">
        <v>3</v>
      </c>
      <c r="Q303" s="22"/>
      <c r="R303" s="3"/>
    </row>
    <row r="304" spans="1:18" ht="12.75" customHeight="1" x14ac:dyDescent="0.2">
      <c r="A304" s="28" t="s">
        <v>69</v>
      </c>
      <c r="J304" s="25">
        <v>2</v>
      </c>
      <c r="K304" s="189"/>
      <c r="L304" s="3"/>
      <c r="M304" s="3"/>
      <c r="O304" s="3"/>
      <c r="P304" s="21">
        <v>2</v>
      </c>
      <c r="Q304" s="22"/>
      <c r="R304" s="3"/>
    </row>
    <row r="305" spans="1:18" ht="12.75" customHeight="1" x14ac:dyDescent="0.2">
      <c r="A305" s="28" t="s">
        <v>70</v>
      </c>
      <c r="J305" s="25">
        <v>2</v>
      </c>
      <c r="K305" s="189"/>
      <c r="L305" s="3"/>
      <c r="M305" s="3"/>
      <c r="O305" s="3"/>
      <c r="P305" s="21">
        <v>1</v>
      </c>
      <c r="Q305" s="22"/>
      <c r="R305" s="3"/>
    </row>
    <row r="306" spans="1:18" ht="12.75" customHeight="1" x14ac:dyDescent="0.2">
      <c r="K306" s="193">
        <f>SUM(K297:K302)</f>
        <v>83</v>
      </c>
      <c r="L306" s="3">
        <f>SUM(K297:K299)/B291</f>
        <v>0.39102564102564102</v>
      </c>
      <c r="M306" s="3">
        <f>K306/B291</f>
        <v>0.53205128205128205</v>
      </c>
      <c r="N306" s="3">
        <f>M306-L306</f>
        <v>0.14102564102564102</v>
      </c>
      <c r="O306" s="3"/>
    </row>
    <row r="307" spans="1:18" ht="12.75" customHeight="1" x14ac:dyDescent="0.3">
      <c r="A307" s="38" t="s">
        <v>74</v>
      </c>
      <c r="L307" s="3"/>
      <c r="M307" s="3"/>
      <c r="O307" s="3"/>
    </row>
    <row r="308" spans="1:18" ht="25.5" customHeight="1" x14ac:dyDescent="0.2">
      <c r="B308" s="308" t="s">
        <v>2</v>
      </c>
      <c r="C308" s="309"/>
      <c r="D308" s="309"/>
      <c r="E308" s="309"/>
      <c r="F308" s="309"/>
      <c r="G308" s="309"/>
      <c r="H308" s="309"/>
      <c r="I308" s="309"/>
      <c r="J308" s="309"/>
      <c r="L308" s="7" t="s">
        <v>3</v>
      </c>
      <c r="M308" s="7" t="s">
        <v>4</v>
      </c>
      <c r="N308" s="49" t="s">
        <v>5</v>
      </c>
      <c r="O308" s="7" t="s">
        <v>6</v>
      </c>
      <c r="P308" s="6" t="s">
        <v>7</v>
      </c>
      <c r="Q308" s="6" t="s">
        <v>8</v>
      </c>
      <c r="R308" s="7" t="s">
        <v>9</v>
      </c>
    </row>
    <row r="309" spans="1:18" ht="12.75" customHeight="1" x14ac:dyDescent="0.2">
      <c r="A309" s="50" t="s">
        <v>10</v>
      </c>
      <c r="B309" s="51">
        <v>1</v>
      </c>
      <c r="C309" s="51">
        <v>2</v>
      </c>
      <c r="D309" s="51">
        <v>3</v>
      </c>
      <c r="E309" s="51">
        <v>4</v>
      </c>
      <c r="F309" s="51">
        <v>5</v>
      </c>
      <c r="G309" s="51">
        <v>6</v>
      </c>
      <c r="H309" s="51">
        <v>7</v>
      </c>
      <c r="I309" s="51">
        <v>8</v>
      </c>
      <c r="J309" s="51">
        <v>9</v>
      </c>
      <c r="K309" s="194" t="s">
        <v>11</v>
      </c>
      <c r="L309" s="3"/>
      <c r="M309" s="3"/>
      <c r="O309" s="3"/>
      <c r="P309" s="14"/>
      <c r="Q309" s="14"/>
      <c r="R309" s="3"/>
    </row>
    <row r="310" spans="1:18" ht="12.75" customHeight="1" x14ac:dyDescent="0.2">
      <c r="A310" s="28" t="s">
        <v>22</v>
      </c>
      <c r="B310" s="29">
        <v>156</v>
      </c>
      <c r="K310" s="189"/>
      <c r="L310" s="3"/>
      <c r="M310" s="3"/>
      <c r="O310" s="3"/>
      <c r="P310" s="17">
        <f>B310</f>
        <v>156</v>
      </c>
      <c r="Q310" s="14"/>
      <c r="R310" s="3"/>
    </row>
    <row r="311" spans="1:18" ht="12.75" customHeight="1" x14ac:dyDescent="0.2">
      <c r="A311" s="28" t="s">
        <v>23</v>
      </c>
      <c r="C311" s="25">
        <v>83</v>
      </c>
      <c r="K311" s="189"/>
      <c r="L311" s="3"/>
      <c r="M311" s="3"/>
      <c r="N311" s="3"/>
      <c r="O311" s="3">
        <f>C311/B310</f>
        <v>0.53205128205128205</v>
      </c>
      <c r="P311" s="21">
        <v>86</v>
      </c>
      <c r="Q311" s="22">
        <f t="shared" ref="Q311:Q318" si="73">P311/P310</f>
        <v>0.55128205128205132</v>
      </c>
      <c r="R311" s="3">
        <f t="shared" ref="R311:R318" si="74">100%-Q311</f>
        <v>0.44871794871794868</v>
      </c>
    </row>
    <row r="312" spans="1:18" ht="12.75" customHeight="1" x14ac:dyDescent="0.2">
      <c r="A312" s="28" t="s">
        <v>48</v>
      </c>
      <c r="D312" s="25">
        <v>72</v>
      </c>
      <c r="K312" s="189"/>
      <c r="L312" s="3"/>
      <c r="M312" s="3"/>
      <c r="O312" s="3">
        <f>D312/C311</f>
        <v>0.86746987951807231</v>
      </c>
      <c r="P312" s="21">
        <v>82</v>
      </c>
      <c r="Q312" s="22">
        <f t="shared" si="73"/>
        <v>0.95348837209302328</v>
      </c>
      <c r="R312" s="3">
        <f t="shared" si="74"/>
        <v>4.6511627906976716E-2</v>
      </c>
    </row>
    <row r="313" spans="1:18" ht="12.75" customHeight="1" x14ac:dyDescent="0.2">
      <c r="A313" s="28" t="s">
        <v>49</v>
      </c>
      <c r="E313" s="25">
        <v>59</v>
      </c>
      <c r="K313" s="189"/>
      <c r="L313" s="3"/>
      <c r="M313" s="3"/>
      <c r="O313" s="3">
        <f>E313/D312</f>
        <v>0.81944444444444442</v>
      </c>
      <c r="P313" s="21">
        <v>78</v>
      </c>
      <c r="Q313" s="22">
        <f t="shared" si="73"/>
        <v>0.95121951219512191</v>
      </c>
      <c r="R313" s="3">
        <f t="shared" si="74"/>
        <v>4.8780487804878092E-2</v>
      </c>
    </row>
    <row r="314" spans="1:18" ht="12.75" customHeight="1" x14ac:dyDescent="0.2">
      <c r="A314" s="28" t="s">
        <v>50</v>
      </c>
      <c r="F314" s="25">
        <v>53</v>
      </c>
      <c r="K314" s="189"/>
      <c r="L314" s="3"/>
      <c r="M314" s="3"/>
      <c r="O314" s="3">
        <f>F314/E313</f>
        <v>0.89830508474576276</v>
      </c>
      <c r="P314" s="21">
        <v>77</v>
      </c>
      <c r="Q314" s="22">
        <f t="shared" si="73"/>
        <v>0.98717948717948723</v>
      </c>
      <c r="R314" s="3">
        <f t="shared" si="74"/>
        <v>1.2820512820512775E-2</v>
      </c>
    </row>
    <row r="315" spans="1:18" ht="12.75" customHeight="1" x14ac:dyDescent="0.2">
      <c r="A315" s="28" t="s">
        <v>51</v>
      </c>
      <c r="G315" s="25">
        <v>53</v>
      </c>
      <c r="K315" s="189"/>
      <c r="L315" s="3"/>
      <c r="M315" s="3"/>
      <c r="O315" s="3">
        <f>G315/F314</f>
        <v>1</v>
      </c>
      <c r="P315" s="21">
        <v>75</v>
      </c>
      <c r="Q315" s="22">
        <f t="shared" si="73"/>
        <v>0.97402597402597402</v>
      </c>
      <c r="R315" s="3">
        <f t="shared" si="74"/>
        <v>2.5974025974025983E-2</v>
      </c>
    </row>
    <row r="316" spans="1:18" ht="12.75" customHeight="1" x14ac:dyDescent="0.2">
      <c r="A316" s="28" t="s">
        <v>52</v>
      </c>
      <c r="H316" s="25">
        <v>48</v>
      </c>
      <c r="K316" s="189">
        <v>1</v>
      </c>
      <c r="L316" s="3"/>
      <c r="M316" s="3"/>
      <c r="O316" s="3">
        <f>H316/G315</f>
        <v>0.90566037735849059</v>
      </c>
      <c r="P316" s="21">
        <v>72</v>
      </c>
      <c r="Q316" s="22">
        <f t="shared" si="73"/>
        <v>0.96</v>
      </c>
      <c r="R316" s="3">
        <f t="shared" si="74"/>
        <v>4.0000000000000036E-2</v>
      </c>
    </row>
    <row r="317" spans="1:18" ht="12.75" customHeight="1" x14ac:dyDescent="0.2">
      <c r="A317" s="28" t="s">
        <v>53</v>
      </c>
      <c r="I317" s="25">
        <v>46</v>
      </c>
      <c r="K317" s="189">
        <v>1</v>
      </c>
      <c r="L317" s="3"/>
      <c r="M317" s="3"/>
      <c r="O317" s="3">
        <f>I317/H316</f>
        <v>0.95833333333333337</v>
      </c>
      <c r="P317" s="21">
        <v>72</v>
      </c>
      <c r="Q317" s="22">
        <f t="shared" si="73"/>
        <v>1</v>
      </c>
      <c r="R317" s="3">
        <f t="shared" si="74"/>
        <v>0</v>
      </c>
    </row>
    <row r="318" spans="1:18" ht="12.75" customHeight="1" x14ac:dyDescent="0.2">
      <c r="A318" s="28" t="s">
        <v>54</v>
      </c>
      <c r="J318" s="25">
        <v>41</v>
      </c>
      <c r="K318" s="189">
        <v>41</v>
      </c>
      <c r="L318" s="54">
        <f>SUM(K316:K318)</f>
        <v>43</v>
      </c>
      <c r="M318" s="3"/>
      <c r="O318" s="3">
        <f>J318/I317</f>
        <v>0.89130434782608692</v>
      </c>
      <c r="P318" s="21">
        <v>71</v>
      </c>
      <c r="Q318" s="22">
        <f t="shared" si="73"/>
        <v>0.98611111111111116</v>
      </c>
      <c r="R318" s="3">
        <f t="shared" si="74"/>
        <v>1.388888888888884E-2</v>
      </c>
    </row>
    <row r="319" spans="1:18" ht="12.75" customHeight="1" x14ac:dyDescent="0.2">
      <c r="A319" s="28" t="s">
        <v>55</v>
      </c>
      <c r="J319" s="25">
        <v>19</v>
      </c>
      <c r="K319" s="189">
        <v>16</v>
      </c>
      <c r="L319" s="3"/>
      <c r="M319" s="3"/>
      <c r="O319" s="3"/>
      <c r="P319" s="21">
        <v>29</v>
      </c>
      <c r="Q319" s="22"/>
      <c r="R319" s="3"/>
    </row>
    <row r="320" spans="1:18" ht="12.75" customHeight="1" x14ac:dyDescent="0.2">
      <c r="A320" s="28" t="s">
        <v>56</v>
      </c>
      <c r="J320" s="25">
        <v>4</v>
      </c>
      <c r="K320" s="189">
        <v>2</v>
      </c>
      <c r="L320" s="3"/>
      <c r="M320" s="3"/>
      <c r="O320" s="3"/>
      <c r="P320" s="21">
        <v>10</v>
      </c>
      <c r="Q320" s="22"/>
      <c r="R320" s="3"/>
    </row>
    <row r="321" spans="1:18" ht="12.75" customHeight="1" x14ac:dyDescent="0.2">
      <c r="A321" s="28" t="s">
        <v>57</v>
      </c>
      <c r="J321" s="25">
        <v>8</v>
      </c>
      <c r="K321" s="189">
        <v>3</v>
      </c>
      <c r="L321" s="3"/>
      <c r="M321" s="3"/>
      <c r="O321" s="3"/>
      <c r="P321" s="21">
        <v>8</v>
      </c>
      <c r="Q321" s="22"/>
      <c r="R321" s="3"/>
    </row>
    <row r="322" spans="1:18" ht="12.75" customHeight="1" x14ac:dyDescent="0.2">
      <c r="A322" s="28" t="s">
        <v>69</v>
      </c>
      <c r="K322" s="189"/>
      <c r="L322" s="3"/>
      <c r="M322" s="3"/>
      <c r="O322" s="3"/>
      <c r="P322" s="21"/>
      <c r="Q322" s="22"/>
      <c r="R322" s="3"/>
    </row>
    <row r="323" spans="1:18" ht="12.75" customHeight="1" x14ac:dyDescent="0.2">
      <c r="A323" s="28"/>
      <c r="K323" s="193">
        <f>SUM(K316:K321)</f>
        <v>64</v>
      </c>
      <c r="L323" s="3">
        <f>L318/B310</f>
        <v>0.27564102564102566</v>
      </c>
      <c r="M323" s="3">
        <f>K323/B310</f>
        <v>0.41025641025641024</v>
      </c>
      <c r="N323" s="3">
        <f>M323-L323</f>
        <v>0.13461538461538458</v>
      </c>
      <c r="O323" s="3"/>
      <c r="P323" s="21"/>
      <c r="Q323" s="22"/>
      <c r="R323" s="3"/>
    </row>
    <row r="324" spans="1:18" ht="12.75" customHeight="1" x14ac:dyDescent="0.2">
      <c r="L324" s="3"/>
      <c r="M324" s="3"/>
      <c r="O324" s="3"/>
    </row>
    <row r="325" spans="1:18" ht="12.75" customHeight="1" x14ac:dyDescent="0.3">
      <c r="A325" s="38" t="s">
        <v>75</v>
      </c>
      <c r="L325" s="3"/>
      <c r="M325" s="3"/>
      <c r="O325" s="3"/>
    </row>
    <row r="326" spans="1:18" ht="25.5" customHeight="1" x14ac:dyDescent="0.2">
      <c r="B326" s="308" t="s">
        <v>2</v>
      </c>
      <c r="C326" s="309"/>
      <c r="D326" s="309"/>
      <c r="E326" s="309"/>
      <c r="F326" s="309"/>
      <c r="G326" s="309"/>
      <c r="H326" s="309"/>
      <c r="I326" s="309"/>
      <c r="J326" s="309"/>
      <c r="L326" s="7" t="s">
        <v>3</v>
      </c>
      <c r="M326" s="7" t="s">
        <v>4</v>
      </c>
      <c r="N326" s="49" t="s">
        <v>5</v>
      </c>
      <c r="O326" s="7" t="s">
        <v>6</v>
      </c>
      <c r="P326" s="6" t="s">
        <v>7</v>
      </c>
      <c r="Q326" s="6" t="s">
        <v>8</v>
      </c>
      <c r="R326" s="7" t="s">
        <v>9</v>
      </c>
    </row>
    <row r="327" spans="1:18" ht="12.75" customHeight="1" x14ac:dyDescent="0.2">
      <c r="A327" s="50" t="s">
        <v>10</v>
      </c>
      <c r="B327" s="51">
        <v>1</v>
      </c>
      <c r="C327" s="51">
        <v>2</v>
      </c>
      <c r="D327" s="51">
        <v>3</v>
      </c>
      <c r="E327" s="51">
        <v>4</v>
      </c>
      <c r="F327" s="51">
        <v>5</v>
      </c>
      <c r="G327" s="51">
        <v>6</v>
      </c>
      <c r="H327" s="51">
        <v>7</v>
      </c>
      <c r="I327" s="51">
        <v>8</v>
      </c>
      <c r="J327" s="51">
        <v>9</v>
      </c>
      <c r="K327" s="194" t="s">
        <v>11</v>
      </c>
      <c r="L327" s="3"/>
      <c r="M327" s="3"/>
      <c r="O327" s="3"/>
      <c r="P327" s="14"/>
      <c r="Q327" s="14"/>
      <c r="R327" s="3"/>
    </row>
    <row r="328" spans="1:18" ht="12.75" customHeight="1" x14ac:dyDescent="0.2">
      <c r="A328" s="28" t="s">
        <v>23</v>
      </c>
      <c r="B328" s="29">
        <v>141</v>
      </c>
      <c r="K328" s="189"/>
      <c r="L328" s="3"/>
      <c r="M328" s="3"/>
      <c r="O328" s="3"/>
      <c r="P328" s="17">
        <f>B328</f>
        <v>141</v>
      </c>
      <c r="Q328" s="14"/>
      <c r="R328" s="3"/>
    </row>
    <row r="329" spans="1:18" ht="12.75" customHeight="1" x14ac:dyDescent="0.2">
      <c r="A329" s="28" t="s">
        <v>48</v>
      </c>
      <c r="C329" s="25">
        <v>94</v>
      </c>
      <c r="K329" s="189"/>
      <c r="L329" s="3"/>
      <c r="M329" s="3"/>
      <c r="N329" s="3"/>
      <c r="O329" s="3">
        <f>C329/B328</f>
        <v>0.66666666666666663</v>
      </c>
      <c r="P329" s="21">
        <v>94</v>
      </c>
      <c r="Q329" s="22">
        <f t="shared" ref="Q329:Q336" si="75">P329/P328</f>
        <v>0.66666666666666663</v>
      </c>
      <c r="R329" s="3">
        <f t="shared" ref="R329:R336" si="76">100%-Q329</f>
        <v>0.33333333333333337</v>
      </c>
    </row>
    <row r="330" spans="1:18" ht="12.75" customHeight="1" x14ac:dyDescent="0.2">
      <c r="A330" s="28" t="s">
        <v>49</v>
      </c>
      <c r="D330" s="25">
        <v>75</v>
      </c>
      <c r="K330" s="189"/>
      <c r="L330" s="3"/>
      <c r="M330" s="3"/>
      <c r="O330" s="3">
        <f>D330/C329</f>
        <v>0.7978723404255319</v>
      </c>
      <c r="P330" s="17">
        <v>88</v>
      </c>
      <c r="Q330" s="22">
        <f t="shared" si="75"/>
        <v>0.93617021276595747</v>
      </c>
      <c r="R330" s="3">
        <f t="shared" si="76"/>
        <v>6.3829787234042534E-2</v>
      </c>
    </row>
    <row r="331" spans="1:18" ht="12.75" customHeight="1" x14ac:dyDescent="0.2">
      <c r="A331" s="28" t="s">
        <v>50</v>
      </c>
      <c r="E331" s="25">
        <v>72</v>
      </c>
      <c r="K331" s="189"/>
      <c r="L331" s="3"/>
      <c r="M331" s="3"/>
      <c r="O331" s="3">
        <f>E331/D330</f>
        <v>0.96</v>
      </c>
      <c r="P331" s="17">
        <v>87</v>
      </c>
      <c r="Q331" s="22">
        <f t="shared" si="75"/>
        <v>0.98863636363636365</v>
      </c>
      <c r="R331" s="3">
        <f t="shared" si="76"/>
        <v>1.1363636363636354E-2</v>
      </c>
    </row>
    <row r="332" spans="1:18" ht="12.75" customHeight="1" x14ac:dyDescent="0.2">
      <c r="A332" s="28" t="s">
        <v>51</v>
      </c>
      <c r="F332" s="25">
        <v>65</v>
      </c>
      <c r="K332" s="189"/>
      <c r="L332" s="3"/>
      <c r="M332" s="3"/>
      <c r="O332" s="3">
        <f>F332/E331</f>
        <v>0.90277777777777779</v>
      </c>
      <c r="P332" s="17">
        <v>85</v>
      </c>
      <c r="Q332" s="22">
        <f t="shared" si="75"/>
        <v>0.97701149425287359</v>
      </c>
      <c r="R332" s="3">
        <f t="shared" si="76"/>
        <v>2.2988505747126409E-2</v>
      </c>
    </row>
    <row r="333" spans="1:18" ht="12.75" customHeight="1" x14ac:dyDescent="0.2">
      <c r="A333" s="28" t="s">
        <v>52</v>
      </c>
      <c r="G333" s="25">
        <v>65</v>
      </c>
      <c r="K333" s="189"/>
      <c r="L333" s="3"/>
      <c r="M333" s="3"/>
      <c r="O333" s="3">
        <f>G333/F332</f>
        <v>1</v>
      </c>
      <c r="P333" s="17">
        <v>84</v>
      </c>
      <c r="Q333" s="22">
        <f t="shared" si="75"/>
        <v>0.9882352941176471</v>
      </c>
      <c r="R333" s="3">
        <f t="shared" si="76"/>
        <v>1.1764705882352899E-2</v>
      </c>
    </row>
    <row r="334" spans="1:18" ht="12.75" customHeight="1" x14ac:dyDescent="0.2">
      <c r="A334" s="28" t="s">
        <v>53</v>
      </c>
      <c r="H334" s="25">
        <v>60</v>
      </c>
      <c r="K334" s="189"/>
      <c r="L334" s="3"/>
      <c r="M334" s="3"/>
      <c r="O334" s="3">
        <f>H334/G333</f>
        <v>0.92307692307692313</v>
      </c>
      <c r="P334" s="17">
        <v>80</v>
      </c>
      <c r="Q334" s="22">
        <f t="shared" si="75"/>
        <v>0.95238095238095233</v>
      </c>
      <c r="R334" s="3">
        <f t="shared" si="76"/>
        <v>4.7619047619047672E-2</v>
      </c>
    </row>
    <row r="335" spans="1:18" ht="12.75" customHeight="1" x14ac:dyDescent="0.2">
      <c r="A335" s="28" t="s">
        <v>54</v>
      </c>
      <c r="I335" s="25">
        <v>60</v>
      </c>
      <c r="K335" s="189"/>
      <c r="L335" s="3"/>
      <c r="M335" s="3"/>
      <c r="O335" s="3">
        <f>I335/H334</f>
        <v>1</v>
      </c>
      <c r="P335" s="17">
        <v>80</v>
      </c>
      <c r="Q335" s="22">
        <f t="shared" si="75"/>
        <v>1</v>
      </c>
      <c r="R335" s="3">
        <f t="shared" si="76"/>
        <v>0</v>
      </c>
    </row>
    <row r="336" spans="1:18" ht="12.75" customHeight="1" x14ac:dyDescent="0.2">
      <c r="A336" s="28" t="s">
        <v>55</v>
      </c>
      <c r="J336" s="25">
        <v>60</v>
      </c>
      <c r="K336" s="189">
        <v>55</v>
      </c>
      <c r="L336" s="3"/>
      <c r="M336" s="3"/>
      <c r="O336" s="3">
        <f>J336/I335</f>
        <v>1</v>
      </c>
      <c r="P336" s="17">
        <v>80</v>
      </c>
      <c r="Q336" s="22">
        <f t="shared" si="75"/>
        <v>1</v>
      </c>
      <c r="R336" s="3">
        <f t="shared" si="76"/>
        <v>0</v>
      </c>
    </row>
    <row r="337" spans="1:18" ht="12.75" customHeight="1" x14ac:dyDescent="0.2">
      <c r="A337" s="28" t="s">
        <v>56</v>
      </c>
      <c r="J337" s="25">
        <v>16</v>
      </c>
      <c r="K337" s="189">
        <v>11</v>
      </c>
      <c r="L337" s="3"/>
      <c r="M337" s="3"/>
      <c r="O337" s="3"/>
      <c r="P337" s="17">
        <v>24</v>
      </c>
      <c r="Q337" s="22"/>
      <c r="R337" s="3"/>
    </row>
    <row r="338" spans="1:18" ht="12.75" customHeight="1" x14ac:dyDescent="0.2">
      <c r="A338" s="28" t="s">
        <v>57</v>
      </c>
      <c r="J338" s="25">
        <v>7</v>
      </c>
      <c r="K338" s="189">
        <v>2</v>
      </c>
      <c r="L338" s="3"/>
      <c r="M338" s="3"/>
      <c r="O338" s="3"/>
      <c r="P338" s="17">
        <v>8</v>
      </c>
      <c r="Q338" s="22"/>
      <c r="R338" s="3"/>
    </row>
    <row r="339" spans="1:18" ht="12.75" customHeight="1" x14ac:dyDescent="0.2">
      <c r="A339" s="28" t="s">
        <v>69</v>
      </c>
      <c r="J339" s="25">
        <v>3</v>
      </c>
      <c r="K339" s="189">
        <v>1</v>
      </c>
      <c r="L339" s="3"/>
      <c r="M339" s="3"/>
      <c r="O339" s="3"/>
      <c r="P339" s="17">
        <v>5</v>
      </c>
      <c r="Q339" s="22"/>
      <c r="R339" s="3"/>
    </row>
    <row r="340" spans="1:18" ht="12.75" customHeight="1" x14ac:dyDescent="0.2">
      <c r="A340" s="28" t="s">
        <v>70</v>
      </c>
      <c r="J340" s="25">
        <v>1</v>
      </c>
      <c r="K340" s="189"/>
      <c r="L340" s="3"/>
      <c r="M340" s="3"/>
      <c r="O340" s="3"/>
      <c r="P340" s="17">
        <v>2</v>
      </c>
      <c r="Q340" s="22"/>
      <c r="R340" s="3"/>
    </row>
    <row r="341" spans="1:18" ht="12.75" customHeight="1" x14ac:dyDescent="0.2">
      <c r="A341" s="28" t="s">
        <v>73</v>
      </c>
      <c r="J341" s="25">
        <v>3</v>
      </c>
      <c r="K341" s="189">
        <v>1</v>
      </c>
      <c r="L341" s="3"/>
      <c r="M341" s="3"/>
      <c r="O341" s="3"/>
      <c r="P341" s="17">
        <v>3</v>
      </c>
      <c r="Q341" s="22"/>
      <c r="R341" s="3"/>
    </row>
    <row r="342" spans="1:18" ht="12.75" customHeight="1" x14ac:dyDescent="0.2">
      <c r="A342" s="28" t="s">
        <v>76</v>
      </c>
      <c r="J342" s="25">
        <v>1</v>
      </c>
      <c r="K342" s="189"/>
      <c r="L342" s="3"/>
      <c r="M342" s="3"/>
      <c r="O342" s="3"/>
      <c r="P342" s="17">
        <v>1</v>
      </c>
      <c r="Q342" s="22"/>
      <c r="R342" s="3"/>
    </row>
    <row r="343" spans="1:18" ht="12.75" customHeight="1" x14ac:dyDescent="0.2">
      <c r="K343" s="193">
        <f>SUM(K336:K341)</f>
        <v>70</v>
      </c>
      <c r="L343" s="3">
        <f>K336/B328</f>
        <v>0.39007092198581561</v>
      </c>
      <c r="M343" s="3">
        <f>K343/B328</f>
        <v>0.49645390070921985</v>
      </c>
      <c r="N343" s="3">
        <f>M343-L343</f>
        <v>0.10638297872340424</v>
      </c>
      <c r="O343" s="3"/>
    </row>
    <row r="344" spans="1:18" ht="12.75" customHeight="1" x14ac:dyDescent="0.3">
      <c r="A344" s="38" t="s">
        <v>77</v>
      </c>
      <c r="L344" s="3"/>
      <c r="M344" s="3"/>
      <c r="O344" s="3"/>
    </row>
    <row r="345" spans="1:18" ht="25.5" customHeight="1" x14ac:dyDescent="0.2">
      <c r="B345" s="308" t="s">
        <v>2</v>
      </c>
      <c r="C345" s="309"/>
      <c r="D345" s="309"/>
      <c r="E345" s="309"/>
      <c r="F345" s="309"/>
      <c r="G345" s="309"/>
      <c r="H345" s="309"/>
      <c r="I345" s="309"/>
      <c r="J345" s="309"/>
      <c r="L345" s="7" t="s">
        <v>3</v>
      </c>
      <c r="M345" s="7" t="s">
        <v>4</v>
      </c>
      <c r="N345" s="49" t="s">
        <v>5</v>
      </c>
      <c r="O345" s="7" t="s">
        <v>6</v>
      </c>
      <c r="P345" s="6" t="s">
        <v>7</v>
      </c>
      <c r="Q345" s="6" t="s">
        <v>8</v>
      </c>
      <c r="R345" s="7" t="s">
        <v>9</v>
      </c>
    </row>
    <row r="346" spans="1:18" ht="12.75" customHeight="1" x14ac:dyDescent="0.2">
      <c r="A346" s="50" t="s">
        <v>10</v>
      </c>
      <c r="B346" s="51">
        <v>1</v>
      </c>
      <c r="C346" s="51">
        <v>2</v>
      </c>
      <c r="D346" s="51">
        <v>3</v>
      </c>
      <c r="E346" s="51">
        <v>4</v>
      </c>
      <c r="F346" s="51">
        <v>5</v>
      </c>
      <c r="G346" s="51">
        <v>6</v>
      </c>
      <c r="H346" s="51">
        <v>7</v>
      </c>
      <c r="I346" s="51">
        <v>8</v>
      </c>
      <c r="J346" s="51">
        <v>9</v>
      </c>
      <c r="K346" s="194" t="s">
        <v>11</v>
      </c>
      <c r="L346" s="3"/>
      <c r="M346" s="3"/>
      <c r="O346" s="3"/>
      <c r="P346" s="14"/>
      <c r="Q346" s="14"/>
      <c r="R346" s="3"/>
    </row>
    <row r="347" spans="1:18" ht="12.75" customHeight="1" x14ac:dyDescent="0.2">
      <c r="A347" s="28" t="s">
        <v>48</v>
      </c>
      <c r="B347" s="29">
        <v>153</v>
      </c>
      <c r="K347" s="189"/>
      <c r="L347" s="3"/>
      <c r="M347" s="3"/>
      <c r="O347" s="3"/>
      <c r="P347" s="17">
        <f>B347</f>
        <v>153</v>
      </c>
      <c r="Q347" s="14"/>
      <c r="R347" s="3"/>
    </row>
    <row r="348" spans="1:18" ht="12.75" customHeight="1" x14ac:dyDescent="0.2">
      <c r="A348" s="28" t="s">
        <v>49</v>
      </c>
      <c r="C348" s="25">
        <v>72</v>
      </c>
      <c r="K348" s="189"/>
      <c r="L348" s="3"/>
      <c r="M348" s="3"/>
      <c r="N348" s="3"/>
      <c r="O348" s="3">
        <f>C348/B347</f>
        <v>0.47058823529411764</v>
      </c>
      <c r="P348" s="21">
        <v>73</v>
      </c>
      <c r="Q348" s="22">
        <f t="shared" ref="Q348:Q355" si="77">P348/P347</f>
        <v>0.47712418300653597</v>
      </c>
      <c r="R348" s="3">
        <f t="shared" ref="R348:R355" si="78">100%-Q348</f>
        <v>0.52287581699346397</v>
      </c>
    </row>
    <row r="349" spans="1:18" ht="12.75" customHeight="1" x14ac:dyDescent="0.2">
      <c r="A349" s="28" t="s">
        <v>50</v>
      </c>
      <c r="D349" s="25">
        <v>48</v>
      </c>
      <c r="K349" s="189"/>
      <c r="L349" s="3"/>
      <c r="M349" s="3"/>
      <c r="O349" s="3">
        <f>D349/C348</f>
        <v>0.66666666666666663</v>
      </c>
      <c r="P349" s="21">
        <v>68</v>
      </c>
      <c r="Q349" s="22">
        <f t="shared" si="77"/>
        <v>0.93150684931506844</v>
      </c>
      <c r="R349" s="3">
        <f t="shared" si="78"/>
        <v>6.8493150684931559E-2</v>
      </c>
    </row>
    <row r="350" spans="1:18" ht="12.75" customHeight="1" x14ac:dyDescent="0.2">
      <c r="A350" s="28" t="s">
        <v>51</v>
      </c>
      <c r="E350" s="25">
        <v>45</v>
      </c>
      <c r="K350" s="189"/>
      <c r="L350" s="3"/>
      <c r="M350" s="3"/>
      <c r="O350" s="3">
        <f>E350/D349</f>
        <v>0.9375</v>
      </c>
      <c r="P350" s="21">
        <v>62</v>
      </c>
      <c r="Q350" s="22">
        <f t="shared" si="77"/>
        <v>0.91176470588235292</v>
      </c>
      <c r="R350" s="3">
        <f t="shared" si="78"/>
        <v>8.8235294117647078E-2</v>
      </c>
    </row>
    <row r="351" spans="1:18" ht="12.75" customHeight="1" x14ac:dyDescent="0.2">
      <c r="A351" s="28" t="s">
        <v>52</v>
      </c>
      <c r="F351" s="25">
        <v>35</v>
      </c>
      <c r="K351" s="189"/>
      <c r="L351" s="3"/>
      <c r="M351" s="3"/>
      <c r="O351" s="3">
        <f>F351/E350</f>
        <v>0.77777777777777779</v>
      </c>
      <c r="P351" s="21">
        <v>59</v>
      </c>
      <c r="Q351" s="22">
        <f t="shared" si="77"/>
        <v>0.95161290322580649</v>
      </c>
      <c r="R351" s="3">
        <f t="shared" si="78"/>
        <v>4.8387096774193505E-2</v>
      </c>
    </row>
    <row r="352" spans="1:18" ht="12.75" customHeight="1" x14ac:dyDescent="0.2">
      <c r="A352" s="28" t="s">
        <v>53</v>
      </c>
      <c r="G352" s="25">
        <v>33</v>
      </c>
      <c r="K352" s="189"/>
      <c r="L352" s="3"/>
      <c r="M352" s="3"/>
      <c r="O352" s="3">
        <f>G352/F351</f>
        <v>0.94285714285714284</v>
      </c>
      <c r="P352" s="21">
        <v>59</v>
      </c>
      <c r="Q352" s="22">
        <f t="shared" si="77"/>
        <v>1</v>
      </c>
      <c r="R352" s="3">
        <f t="shared" si="78"/>
        <v>0</v>
      </c>
    </row>
    <row r="353" spans="1:18" ht="12.75" customHeight="1" x14ac:dyDescent="0.2">
      <c r="A353" s="28" t="s">
        <v>54</v>
      </c>
      <c r="H353" s="25">
        <v>31</v>
      </c>
      <c r="K353" s="189"/>
      <c r="L353" s="3"/>
      <c r="M353" s="3"/>
      <c r="O353" s="3">
        <f>H353/G352</f>
        <v>0.93939393939393945</v>
      </c>
      <c r="P353" s="21">
        <v>60</v>
      </c>
      <c r="Q353" s="22">
        <f t="shared" si="77"/>
        <v>1.0169491525423728</v>
      </c>
      <c r="R353" s="3">
        <f t="shared" si="78"/>
        <v>-1.6949152542372836E-2</v>
      </c>
    </row>
    <row r="354" spans="1:18" ht="12.75" customHeight="1" x14ac:dyDescent="0.2">
      <c r="A354" s="28" t="s">
        <v>55</v>
      </c>
      <c r="I354" s="25">
        <v>30</v>
      </c>
      <c r="K354" s="189"/>
      <c r="L354" s="3"/>
      <c r="M354" s="3"/>
      <c r="O354" s="3">
        <f>I354/H353</f>
        <v>0.967741935483871</v>
      </c>
      <c r="P354" s="21">
        <v>56</v>
      </c>
      <c r="Q354" s="22">
        <f t="shared" si="77"/>
        <v>0.93333333333333335</v>
      </c>
      <c r="R354" s="3">
        <f t="shared" si="78"/>
        <v>6.6666666666666652E-2</v>
      </c>
    </row>
    <row r="355" spans="1:18" ht="12.75" customHeight="1" x14ac:dyDescent="0.2">
      <c r="A355" s="28" t="s">
        <v>56</v>
      </c>
      <c r="J355" s="25">
        <v>29</v>
      </c>
      <c r="K355" s="189">
        <v>28</v>
      </c>
      <c r="L355" s="3"/>
      <c r="M355" s="3"/>
      <c r="O355" s="3">
        <f>J355/I354</f>
        <v>0.96666666666666667</v>
      </c>
      <c r="P355" s="21">
        <v>53</v>
      </c>
      <c r="Q355" s="22">
        <f t="shared" si="77"/>
        <v>0.9464285714285714</v>
      </c>
      <c r="R355" s="3">
        <f t="shared" si="78"/>
        <v>5.3571428571428603E-2</v>
      </c>
    </row>
    <row r="356" spans="1:18" ht="12.75" customHeight="1" x14ac:dyDescent="0.2">
      <c r="A356" s="28" t="s">
        <v>57</v>
      </c>
      <c r="J356" s="25">
        <v>18</v>
      </c>
      <c r="K356" s="189">
        <v>14</v>
      </c>
      <c r="L356" s="3"/>
      <c r="M356" s="3"/>
      <c r="O356" s="3"/>
      <c r="P356" s="21">
        <v>25</v>
      </c>
      <c r="Q356" s="22"/>
      <c r="R356" s="3"/>
    </row>
    <row r="357" spans="1:18" ht="12.75" customHeight="1" x14ac:dyDescent="0.2">
      <c r="A357" s="28" t="s">
        <v>69</v>
      </c>
      <c r="J357" s="25">
        <v>6</v>
      </c>
      <c r="K357" s="189">
        <v>5</v>
      </c>
      <c r="L357" s="3"/>
      <c r="M357" s="3"/>
      <c r="O357" s="3"/>
      <c r="P357" s="21">
        <v>7</v>
      </c>
      <c r="Q357" s="22"/>
      <c r="R357" s="3"/>
    </row>
    <row r="358" spans="1:18" ht="12.75" customHeight="1" x14ac:dyDescent="0.2">
      <c r="A358" s="28" t="s">
        <v>70</v>
      </c>
      <c r="J358" s="25">
        <v>1</v>
      </c>
      <c r="K358" s="189"/>
      <c r="L358" s="3"/>
      <c r="M358" s="3"/>
      <c r="O358" s="3"/>
      <c r="P358" s="21">
        <v>2</v>
      </c>
      <c r="Q358" s="22"/>
      <c r="R358" s="3"/>
    </row>
    <row r="359" spans="1:18" ht="12.75" customHeight="1" x14ac:dyDescent="0.2">
      <c r="A359" s="28" t="s">
        <v>73</v>
      </c>
      <c r="J359" s="25">
        <v>1</v>
      </c>
      <c r="K359" s="189"/>
      <c r="L359" s="3"/>
      <c r="M359" s="3"/>
      <c r="O359" s="3"/>
      <c r="P359" s="21">
        <v>1</v>
      </c>
      <c r="Q359" s="22"/>
      <c r="R359" s="3"/>
    </row>
    <row r="360" spans="1:18" ht="12.75" customHeight="1" x14ac:dyDescent="0.2">
      <c r="A360" s="28"/>
      <c r="K360" s="193">
        <f>SUM(K355:K357)</f>
        <v>47</v>
      </c>
      <c r="L360" s="3">
        <f>K355/B347</f>
        <v>0.18300653594771241</v>
      </c>
      <c r="M360" s="3">
        <f>K360/B347</f>
        <v>0.30718954248366015</v>
      </c>
      <c r="N360" s="3">
        <f>M360-L360</f>
        <v>0.12418300653594774</v>
      </c>
      <c r="O360" s="3"/>
    </row>
    <row r="361" spans="1:18" ht="12.75" customHeight="1" x14ac:dyDescent="0.3">
      <c r="A361" s="38" t="s">
        <v>78</v>
      </c>
      <c r="L361" s="3"/>
      <c r="M361" s="3"/>
      <c r="O361" s="3"/>
    </row>
    <row r="362" spans="1:18" ht="25.5" customHeight="1" x14ac:dyDescent="0.2">
      <c r="B362" s="308" t="s">
        <v>2</v>
      </c>
      <c r="C362" s="309"/>
      <c r="D362" s="309"/>
      <c r="E362" s="309"/>
      <c r="F362" s="309"/>
      <c r="G362" s="309"/>
      <c r="H362" s="309"/>
      <c r="I362" s="309"/>
      <c r="J362" s="309"/>
      <c r="L362" s="7" t="s">
        <v>3</v>
      </c>
      <c r="M362" s="7" t="s">
        <v>4</v>
      </c>
      <c r="N362" s="49" t="s">
        <v>5</v>
      </c>
      <c r="O362" s="7" t="s">
        <v>6</v>
      </c>
      <c r="P362" s="6" t="s">
        <v>7</v>
      </c>
      <c r="Q362" s="6" t="s">
        <v>8</v>
      </c>
      <c r="R362" s="7" t="s">
        <v>9</v>
      </c>
    </row>
    <row r="363" spans="1:18" ht="12.75" customHeight="1" x14ac:dyDescent="0.2">
      <c r="A363" s="50" t="s">
        <v>10</v>
      </c>
      <c r="B363" s="51">
        <v>1</v>
      </c>
      <c r="C363" s="51">
        <v>2</v>
      </c>
      <c r="D363" s="51">
        <v>3</v>
      </c>
      <c r="E363" s="51">
        <v>4</v>
      </c>
      <c r="F363" s="51">
        <v>5</v>
      </c>
      <c r="G363" s="51">
        <v>6</v>
      </c>
      <c r="H363" s="51">
        <v>7</v>
      </c>
      <c r="I363" s="51">
        <v>8</v>
      </c>
      <c r="J363" s="51">
        <v>9</v>
      </c>
      <c r="K363" s="194" t="s">
        <v>11</v>
      </c>
      <c r="L363" s="3"/>
      <c r="M363" s="3"/>
      <c r="O363" s="3"/>
      <c r="P363" s="14"/>
      <c r="Q363" s="14"/>
      <c r="R363" s="3"/>
    </row>
    <row r="364" spans="1:18" ht="12.75" customHeight="1" x14ac:dyDescent="0.2">
      <c r="A364" s="28" t="s">
        <v>49</v>
      </c>
      <c r="B364" s="29">
        <v>153</v>
      </c>
      <c r="K364" s="189"/>
      <c r="L364" s="3"/>
      <c r="M364" s="3"/>
      <c r="O364" s="3"/>
      <c r="P364" s="17">
        <f>B364</f>
        <v>153</v>
      </c>
      <c r="Q364" s="14"/>
      <c r="R364" s="3"/>
    </row>
    <row r="365" spans="1:18" ht="12.75" customHeight="1" x14ac:dyDescent="0.2">
      <c r="A365" s="28" t="s">
        <v>50</v>
      </c>
      <c r="C365" s="25">
        <v>104</v>
      </c>
      <c r="K365" s="189"/>
      <c r="L365" s="3"/>
      <c r="M365" s="3"/>
      <c r="N365" s="3"/>
      <c r="O365" s="3">
        <f>C365/B364</f>
        <v>0.6797385620915033</v>
      </c>
      <c r="P365" s="21">
        <v>105</v>
      </c>
      <c r="Q365" s="22">
        <f t="shared" ref="Q365:Q372" si="79">P365/P364</f>
        <v>0.68627450980392157</v>
      </c>
      <c r="R365" s="3">
        <f t="shared" ref="R365:R372" si="80">100%-Q365</f>
        <v>0.31372549019607843</v>
      </c>
    </row>
    <row r="366" spans="1:18" ht="12.75" customHeight="1" x14ac:dyDescent="0.2">
      <c r="A366" s="28" t="s">
        <v>51</v>
      </c>
      <c r="D366" s="25">
        <v>90</v>
      </c>
      <c r="K366" s="189"/>
      <c r="L366" s="3"/>
      <c r="M366" s="3"/>
      <c r="O366" s="3">
        <f>D366/C365</f>
        <v>0.86538461538461542</v>
      </c>
      <c r="P366" s="21">
        <v>99</v>
      </c>
      <c r="Q366" s="22">
        <f t="shared" si="79"/>
        <v>0.94285714285714284</v>
      </c>
      <c r="R366" s="3">
        <f t="shared" si="80"/>
        <v>5.7142857142857162E-2</v>
      </c>
    </row>
    <row r="367" spans="1:18" ht="12.75" customHeight="1" x14ac:dyDescent="0.2">
      <c r="A367" s="28" t="s">
        <v>52</v>
      </c>
      <c r="E367" s="25">
        <v>82</v>
      </c>
      <c r="K367" s="189"/>
      <c r="L367" s="3"/>
      <c r="M367" s="3"/>
      <c r="O367" s="3">
        <f>E367/D366</f>
        <v>0.91111111111111109</v>
      </c>
      <c r="P367" s="21">
        <v>93</v>
      </c>
      <c r="Q367" s="22">
        <f t="shared" si="79"/>
        <v>0.93939393939393945</v>
      </c>
      <c r="R367" s="3">
        <f t="shared" si="80"/>
        <v>6.0606060606060552E-2</v>
      </c>
    </row>
    <row r="368" spans="1:18" ht="12.75" customHeight="1" x14ac:dyDescent="0.2">
      <c r="A368" s="28" t="s">
        <v>53</v>
      </c>
      <c r="F368" s="25">
        <v>77</v>
      </c>
      <c r="K368" s="189"/>
      <c r="L368" s="3"/>
      <c r="M368" s="3"/>
      <c r="O368" s="3">
        <f>F368/E367</f>
        <v>0.93902439024390238</v>
      </c>
      <c r="P368" s="21">
        <v>88</v>
      </c>
      <c r="Q368" s="22">
        <f t="shared" si="79"/>
        <v>0.94623655913978499</v>
      </c>
      <c r="R368" s="3">
        <f t="shared" si="80"/>
        <v>5.3763440860215006E-2</v>
      </c>
    </row>
    <row r="369" spans="1:18" ht="12.75" customHeight="1" x14ac:dyDescent="0.2">
      <c r="A369" s="28" t="s">
        <v>54</v>
      </c>
      <c r="G369" s="25">
        <v>73</v>
      </c>
      <c r="K369" s="189"/>
      <c r="L369" s="3"/>
      <c r="M369" s="3"/>
      <c r="O369" s="3">
        <f>G369/F368</f>
        <v>0.94805194805194803</v>
      </c>
      <c r="P369" s="21">
        <v>84</v>
      </c>
      <c r="Q369" s="22">
        <f t="shared" si="79"/>
        <v>0.95454545454545459</v>
      </c>
      <c r="R369" s="3">
        <f t="shared" si="80"/>
        <v>4.5454545454545414E-2</v>
      </c>
    </row>
    <row r="370" spans="1:18" ht="12.75" customHeight="1" x14ac:dyDescent="0.2">
      <c r="A370" s="28" t="s">
        <v>55</v>
      </c>
      <c r="H370" s="25">
        <v>71</v>
      </c>
      <c r="K370" s="189"/>
      <c r="L370" s="3"/>
      <c r="M370" s="3"/>
      <c r="O370" s="3">
        <f>H370/G369</f>
        <v>0.9726027397260274</v>
      </c>
      <c r="P370" s="21">
        <v>81</v>
      </c>
      <c r="Q370" s="22">
        <f t="shared" si="79"/>
        <v>0.9642857142857143</v>
      </c>
      <c r="R370" s="3">
        <f t="shared" si="80"/>
        <v>3.5714285714285698E-2</v>
      </c>
    </row>
    <row r="371" spans="1:18" ht="12.75" customHeight="1" x14ac:dyDescent="0.2">
      <c r="A371" s="28" t="s">
        <v>56</v>
      </c>
      <c r="I371" s="25">
        <v>70</v>
      </c>
      <c r="K371" s="189"/>
      <c r="L371" s="3"/>
      <c r="M371" s="3"/>
      <c r="O371" s="3">
        <f>I371/H370</f>
        <v>0.9859154929577465</v>
      </c>
      <c r="P371" s="21">
        <v>80</v>
      </c>
      <c r="Q371" s="22">
        <f t="shared" si="79"/>
        <v>0.98765432098765427</v>
      </c>
      <c r="R371" s="3">
        <f t="shared" si="80"/>
        <v>1.2345679012345734E-2</v>
      </c>
    </row>
    <row r="372" spans="1:18" ht="12.75" customHeight="1" x14ac:dyDescent="0.2">
      <c r="A372" s="28" t="s">
        <v>57</v>
      </c>
      <c r="J372" s="25">
        <v>68</v>
      </c>
      <c r="K372" s="189">
        <v>60</v>
      </c>
      <c r="L372" s="3"/>
      <c r="M372" s="3"/>
      <c r="O372" s="3">
        <f>J372/I371</f>
        <v>0.97142857142857142</v>
      </c>
      <c r="P372" s="21">
        <v>78</v>
      </c>
      <c r="Q372" s="22">
        <f t="shared" si="79"/>
        <v>0.97499999999999998</v>
      </c>
      <c r="R372" s="3">
        <f t="shared" si="80"/>
        <v>2.5000000000000022E-2</v>
      </c>
    </row>
    <row r="373" spans="1:18" ht="12.75" customHeight="1" x14ac:dyDescent="0.2">
      <c r="A373" s="28" t="s">
        <v>69</v>
      </c>
      <c r="J373" s="25">
        <v>8</v>
      </c>
      <c r="K373" s="189">
        <v>6</v>
      </c>
      <c r="L373" s="3"/>
      <c r="M373" s="3"/>
      <c r="O373" s="3"/>
      <c r="P373" s="21">
        <v>15</v>
      </c>
      <c r="Q373" s="22"/>
      <c r="R373" s="3"/>
    </row>
    <row r="374" spans="1:18" ht="12.75" customHeight="1" x14ac:dyDescent="0.2">
      <c r="A374" s="28" t="s">
        <v>70</v>
      </c>
      <c r="J374" s="25">
        <v>2</v>
      </c>
      <c r="K374" s="189">
        <v>1</v>
      </c>
      <c r="L374" s="3"/>
      <c r="M374" s="3"/>
      <c r="O374" s="3"/>
      <c r="P374" s="21">
        <v>8</v>
      </c>
      <c r="Q374" s="22"/>
      <c r="R374" s="3"/>
    </row>
    <row r="375" spans="1:18" ht="12.75" customHeight="1" x14ac:dyDescent="0.2">
      <c r="A375" s="28" t="s">
        <v>73</v>
      </c>
      <c r="J375" s="25">
        <v>4</v>
      </c>
      <c r="K375" s="189">
        <v>3</v>
      </c>
      <c r="L375" s="3"/>
      <c r="M375" s="3"/>
      <c r="O375" s="3"/>
      <c r="P375" s="21">
        <v>7</v>
      </c>
      <c r="Q375" s="22"/>
      <c r="R375" s="3"/>
    </row>
    <row r="376" spans="1:18" ht="12.75" customHeight="1" x14ac:dyDescent="0.2">
      <c r="A376" s="28" t="s">
        <v>76</v>
      </c>
      <c r="J376" s="25">
        <v>1</v>
      </c>
      <c r="K376" s="189"/>
      <c r="L376" s="3"/>
      <c r="M376" s="3"/>
      <c r="O376" s="3"/>
      <c r="P376" s="21">
        <v>1</v>
      </c>
      <c r="Q376" s="22"/>
      <c r="R376" s="3"/>
    </row>
    <row r="377" spans="1:18" ht="12.75" customHeight="1" x14ac:dyDescent="0.2">
      <c r="A377" s="28" t="s">
        <v>80</v>
      </c>
      <c r="J377" s="25">
        <v>1</v>
      </c>
      <c r="K377" s="189"/>
      <c r="L377" s="3"/>
      <c r="M377" s="3"/>
      <c r="O377" s="3"/>
      <c r="P377" s="21">
        <v>1</v>
      </c>
      <c r="Q377" s="22"/>
      <c r="R377" s="3"/>
    </row>
    <row r="378" spans="1:18" ht="12.75" customHeight="1" x14ac:dyDescent="0.2">
      <c r="A378" s="28"/>
      <c r="K378" s="193">
        <f>SUM(K372:K375)</f>
        <v>70</v>
      </c>
      <c r="L378" s="3">
        <f>K372/B364</f>
        <v>0.39215686274509803</v>
      </c>
      <c r="M378" s="3">
        <f>K378/B364</f>
        <v>0.45751633986928103</v>
      </c>
      <c r="N378" s="3">
        <f>M378-L378</f>
        <v>6.5359477124182996E-2</v>
      </c>
      <c r="O378" s="3"/>
    </row>
    <row r="379" spans="1:18" ht="12.75" customHeight="1" x14ac:dyDescent="0.3">
      <c r="A379" s="38" t="s">
        <v>79</v>
      </c>
      <c r="L379" s="3"/>
      <c r="M379" s="3"/>
      <c r="O379" s="3"/>
    </row>
    <row r="380" spans="1:18" ht="25.5" customHeight="1" x14ac:dyDescent="0.2">
      <c r="B380" s="308" t="s">
        <v>2</v>
      </c>
      <c r="C380" s="309"/>
      <c r="D380" s="309"/>
      <c r="E380" s="309"/>
      <c r="F380" s="309"/>
      <c r="G380" s="309"/>
      <c r="H380" s="309"/>
      <c r="I380" s="309"/>
      <c r="J380" s="309"/>
      <c r="L380" s="7" t="s">
        <v>3</v>
      </c>
      <c r="M380" s="7" t="s">
        <v>4</v>
      </c>
      <c r="N380" s="49" t="s">
        <v>5</v>
      </c>
      <c r="O380" s="7" t="s">
        <v>6</v>
      </c>
      <c r="P380" s="6" t="s">
        <v>7</v>
      </c>
      <c r="Q380" s="6" t="s">
        <v>8</v>
      </c>
      <c r="R380" s="7" t="s">
        <v>9</v>
      </c>
    </row>
    <row r="381" spans="1:18" ht="12.75" customHeight="1" x14ac:dyDescent="0.2">
      <c r="A381" s="50" t="s">
        <v>10</v>
      </c>
      <c r="B381" s="51">
        <v>1</v>
      </c>
      <c r="C381" s="51">
        <v>2</v>
      </c>
      <c r="D381" s="51">
        <v>3</v>
      </c>
      <c r="E381" s="51">
        <v>4</v>
      </c>
      <c r="F381" s="51">
        <v>5</v>
      </c>
      <c r="G381" s="51">
        <v>6</v>
      </c>
      <c r="H381" s="51">
        <v>7</v>
      </c>
      <c r="I381" s="51">
        <v>8</v>
      </c>
      <c r="J381" s="51">
        <v>9</v>
      </c>
      <c r="K381" s="194" t="s">
        <v>11</v>
      </c>
      <c r="L381" s="3"/>
      <c r="M381" s="3"/>
      <c r="O381" s="3"/>
      <c r="P381" s="14"/>
      <c r="Q381" s="14"/>
      <c r="R381" s="3"/>
    </row>
    <row r="382" spans="1:18" ht="12.75" customHeight="1" x14ac:dyDescent="0.2">
      <c r="A382" s="28" t="s">
        <v>50</v>
      </c>
      <c r="B382" s="25">
        <v>121</v>
      </c>
      <c r="K382" s="189"/>
      <c r="L382" s="3"/>
      <c r="M382" s="3"/>
      <c r="O382" s="3"/>
      <c r="P382" s="17">
        <f>B382</f>
        <v>121</v>
      </c>
      <c r="Q382" s="14"/>
      <c r="R382" s="3"/>
    </row>
    <row r="383" spans="1:18" ht="12.75" customHeight="1" x14ac:dyDescent="0.2">
      <c r="A383" s="28" t="s">
        <v>51</v>
      </c>
      <c r="C383" s="25">
        <v>78</v>
      </c>
      <c r="K383" s="189"/>
      <c r="L383" s="3"/>
      <c r="M383" s="3"/>
      <c r="N383" s="3"/>
      <c r="O383" s="3">
        <f>C383/B382</f>
        <v>0.64462809917355368</v>
      </c>
      <c r="P383" s="21">
        <v>78</v>
      </c>
      <c r="Q383" s="22">
        <f t="shared" ref="Q383:Q390" si="81">P383/P382</f>
        <v>0.64462809917355368</v>
      </c>
      <c r="R383" s="3">
        <f t="shared" ref="R383:R390" si="82">100%-Q383</f>
        <v>0.35537190082644632</v>
      </c>
    </row>
    <row r="384" spans="1:18" ht="12.75" customHeight="1" x14ac:dyDescent="0.2">
      <c r="A384" s="28" t="s">
        <v>52</v>
      </c>
      <c r="D384" s="25">
        <v>54</v>
      </c>
      <c r="K384" s="189"/>
      <c r="L384" s="3"/>
      <c r="M384" s="3"/>
      <c r="O384" s="3">
        <f>D384/C383</f>
        <v>0.69230769230769229</v>
      </c>
      <c r="P384" s="21">
        <v>73</v>
      </c>
      <c r="Q384" s="22">
        <f t="shared" si="81"/>
        <v>0.9358974358974359</v>
      </c>
      <c r="R384" s="3">
        <f t="shared" si="82"/>
        <v>6.4102564102564097E-2</v>
      </c>
    </row>
    <row r="385" spans="1:18" ht="12.75" customHeight="1" x14ac:dyDescent="0.2">
      <c r="A385" s="28" t="s">
        <v>53</v>
      </c>
      <c r="E385" s="25">
        <v>46</v>
      </c>
      <c r="K385" s="189"/>
      <c r="L385" s="3"/>
      <c r="M385" s="3"/>
      <c r="O385" s="3">
        <f>E385/D384</f>
        <v>0.85185185185185186</v>
      </c>
      <c r="P385" s="21">
        <v>68</v>
      </c>
      <c r="Q385" s="22">
        <f t="shared" si="81"/>
        <v>0.93150684931506844</v>
      </c>
      <c r="R385" s="3">
        <f t="shared" si="82"/>
        <v>6.8493150684931559E-2</v>
      </c>
    </row>
    <row r="386" spans="1:18" ht="12.75" customHeight="1" x14ac:dyDescent="0.2">
      <c r="A386" s="28" t="s">
        <v>54</v>
      </c>
      <c r="F386" s="25">
        <v>41</v>
      </c>
      <c r="K386" s="189"/>
      <c r="L386" s="3"/>
      <c r="M386" s="3"/>
      <c r="O386" s="3">
        <f>F386/E385</f>
        <v>0.89130434782608692</v>
      </c>
      <c r="P386" s="21">
        <v>66</v>
      </c>
      <c r="Q386" s="22">
        <f t="shared" si="81"/>
        <v>0.97058823529411764</v>
      </c>
      <c r="R386" s="3">
        <f t="shared" si="82"/>
        <v>2.9411764705882359E-2</v>
      </c>
    </row>
    <row r="387" spans="1:18" ht="12.75" customHeight="1" x14ac:dyDescent="0.2">
      <c r="A387" s="28" t="s">
        <v>55</v>
      </c>
      <c r="G387" s="25">
        <v>31</v>
      </c>
      <c r="K387" s="189"/>
      <c r="L387" s="3"/>
      <c r="M387" s="3"/>
      <c r="O387" s="3">
        <f>G387/F386</f>
        <v>0.75609756097560976</v>
      </c>
      <c r="P387" s="21">
        <v>65</v>
      </c>
      <c r="Q387" s="22">
        <f t="shared" si="81"/>
        <v>0.98484848484848486</v>
      </c>
      <c r="R387" s="3">
        <f t="shared" si="82"/>
        <v>1.5151515151515138E-2</v>
      </c>
    </row>
    <row r="388" spans="1:18" ht="12.75" customHeight="1" x14ac:dyDescent="0.2">
      <c r="A388" s="28" t="s">
        <v>56</v>
      </c>
      <c r="H388" s="25">
        <v>31</v>
      </c>
      <c r="K388" s="189"/>
      <c r="L388" s="3"/>
      <c r="M388" s="3"/>
      <c r="O388" s="3">
        <f>H388/G387</f>
        <v>1</v>
      </c>
      <c r="P388" s="21">
        <v>62</v>
      </c>
      <c r="Q388" s="22">
        <f t="shared" si="81"/>
        <v>0.9538461538461539</v>
      </c>
      <c r="R388" s="3">
        <f t="shared" si="82"/>
        <v>4.6153846153846101E-2</v>
      </c>
    </row>
    <row r="389" spans="1:18" ht="12.75" customHeight="1" x14ac:dyDescent="0.2">
      <c r="A389" s="28" t="s">
        <v>57</v>
      </c>
      <c r="I389" s="25">
        <v>31</v>
      </c>
      <c r="K389" s="189"/>
      <c r="L389" s="3"/>
      <c r="M389" s="3"/>
      <c r="O389" s="3">
        <f>I389/H388</f>
        <v>1</v>
      </c>
      <c r="P389" s="21">
        <v>60</v>
      </c>
      <c r="Q389" s="22">
        <f t="shared" si="81"/>
        <v>0.967741935483871</v>
      </c>
      <c r="R389" s="3">
        <f t="shared" si="82"/>
        <v>3.2258064516129004E-2</v>
      </c>
    </row>
    <row r="390" spans="1:18" ht="12.75" customHeight="1" x14ac:dyDescent="0.2">
      <c r="A390" s="28" t="s">
        <v>69</v>
      </c>
      <c r="J390" s="25">
        <v>31</v>
      </c>
      <c r="K390" s="189">
        <v>30</v>
      </c>
      <c r="L390" s="3"/>
      <c r="M390" s="3"/>
      <c r="O390" s="3">
        <f>J390/I389</f>
        <v>1</v>
      </c>
      <c r="P390" s="21">
        <v>58</v>
      </c>
      <c r="Q390" s="22">
        <f t="shared" si="81"/>
        <v>0.96666666666666667</v>
      </c>
      <c r="R390" s="3">
        <f t="shared" si="82"/>
        <v>3.3333333333333326E-2</v>
      </c>
    </row>
    <row r="391" spans="1:18" ht="12.75" customHeight="1" x14ac:dyDescent="0.2">
      <c r="A391" s="28" t="s">
        <v>70</v>
      </c>
      <c r="J391" s="25">
        <v>19</v>
      </c>
      <c r="K391" s="189">
        <v>14</v>
      </c>
      <c r="L391" s="3"/>
      <c r="M391" s="3"/>
      <c r="O391" s="3"/>
      <c r="P391" s="21">
        <v>26</v>
      </c>
      <c r="Q391" s="22"/>
      <c r="R391" s="3"/>
    </row>
    <row r="392" spans="1:18" ht="12.75" customHeight="1" x14ac:dyDescent="0.2">
      <c r="A392" s="28" t="s">
        <v>73</v>
      </c>
      <c r="J392" s="25">
        <v>6</v>
      </c>
      <c r="K392" s="189">
        <v>4</v>
      </c>
      <c r="L392" s="3"/>
      <c r="M392" s="3"/>
      <c r="O392" s="3"/>
      <c r="P392" s="21">
        <v>9</v>
      </c>
      <c r="Q392" s="22"/>
      <c r="R392" s="3"/>
    </row>
    <row r="393" spans="1:18" ht="12.75" customHeight="1" x14ac:dyDescent="0.2">
      <c r="A393" s="28" t="s">
        <v>76</v>
      </c>
      <c r="J393" s="25">
        <v>4</v>
      </c>
      <c r="K393" s="189">
        <v>2</v>
      </c>
      <c r="L393" s="3"/>
      <c r="M393" s="3"/>
      <c r="O393" s="3"/>
      <c r="P393" s="21">
        <v>5</v>
      </c>
      <c r="Q393" s="22"/>
      <c r="R393" s="3"/>
    </row>
    <row r="394" spans="1:18" ht="12.75" customHeight="1" x14ac:dyDescent="0.2">
      <c r="A394" s="28" t="s">
        <v>80</v>
      </c>
      <c r="J394" s="25">
        <v>1</v>
      </c>
      <c r="K394" s="189"/>
      <c r="L394" s="3"/>
      <c r="M394" s="3"/>
      <c r="O394" s="3"/>
      <c r="P394" s="21">
        <v>2</v>
      </c>
      <c r="Q394" s="22"/>
      <c r="R394" s="3"/>
    </row>
    <row r="395" spans="1:18" ht="12.75" customHeight="1" x14ac:dyDescent="0.2">
      <c r="A395" s="28" t="s">
        <v>84</v>
      </c>
      <c r="J395" s="25">
        <v>1</v>
      </c>
      <c r="K395" s="189"/>
      <c r="L395" s="3"/>
      <c r="M395" s="3"/>
      <c r="O395" s="3"/>
      <c r="P395" s="21">
        <v>1</v>
      </c>
      <c r="Q395" s="22"/>
      <c r="R395" s="3"/>
    </row>
    <row r="396" spans="1:18" ht="12.75" customHeight="1" x14ac:dyDescent="0.2">
      <c r="K396" s="193">
        <f>SUM(K390:K393)</f>
        <v>50</v>
      </c>
      <c r="L396" s="3">
        <f>K390/B382</f>
        <v>0.24793388429752067</v>
      </c>
      <c r="M396" s="3">
        <f>K396/B382</f>
        <v>0.41322314049586778</v>
      </c>
      <c r="N396" s="3">
        <f>M396-L396</f>
        <v>0.16528925619834711</v>
      </c>
      <c r="O396" s="3"/>
    </row>
    <row r="397" spans="1:18" ht="12.75" customHeight="1" x14ac:dyDescent="0.3">
      <c r="A397" s="38" t="s">
        <v>81</v>
      </c>
      <c r="L397" s="3"/>
      <c r="M397" s="3"/>
      <c r="O397" s="3"/>
    </row>
    <row r="398" spans="1:18" ht="25.5" customHeight="1" x14ac:dyDescent="0.2">
      <c r="B398" s="308" t="s">
        <v>2</v>
      </c>
      <c r="C398" s="309"/>
      <c r="D398" s="309"/>
      <c r="E398" s="309"/>
      <c r="F398" s="309"/>
      <c r="G398" s="309"/>
      <c r="H398" s="309"/>
      <c r="I398" s="309"/>
      <c r="J398" s="309"/>
      <c r="L398" s="7" t="s">
        <v>3</v>
      </c>
      <c r="M398" s="7" t="s">
        <v>4</v>
      </c>
      <c r="N398" s="49" t="s">
        <v>5</v>
      </c>
      <c r="O398" s="7" t="s">
        <v>6</v>
      </c>
      <c r="P398" s="6" t="s">
        <v>7</v>
      </c>
      <c r="Q398" s="6" t="s">
        <v>8</v>
      </c>
      <c r="R398" s="7" t="s">
        <v>9</v>
      </c>
    </row>
    <row r="399" spans="1:18" ht="12.75" customHeight="1" x14ac:dyDescent="0.2">
      <c r="A399" s="50" t="s">
        <v>10</v>
      </c>
      <c r="B399" s="51">
        <v>1</v>
      </c>
      <c r="C399" s="51">
        <v>2</v>
      </c>
      <c r="D399" s="51">
        <v>3</v>
      </c>
      <c r="E399" s="51">
        <v>4</v>
      </c>
      <c r="F399" s="51">
        <v>5</v>
      </c>
      <c r="G399" s="51">
        <v>6</v>
      </c>
      <c r="H399" s="51">
        <v>7</v>
      </c>
      <c r="I399" s="51">
        <v>8</v>
      </c>
      <c r="J399" s="51">
        <v>9</v>
      </c>
      <c r="K399" s="194" t="s">
        <v>11</v>
      </c>
      <c r="L399" s="3"/>
      <c r="M399" s="3"/>
      <c r="O399" s="3"/>
      <c r="P399" s="14"/>
      <c r="Q399" s="14"/>
      <c r="R399" s="3"/>
    </row>
    <row r="400" spans="1:18" ht="12.75" customHeight="1" x14ac:dyDescent="0.2">
      <c r="A400" s="28" t="s">
        <v>51</v>
      </c>
      <c r="B400" s="25">
        <v>133</v>
      </c>
      <c r="K400" s="189"/>
      <c r="L400" s="3"/>
      <c r="M400" s="3"/>
      <c r="O400" s="3"/>
      <c r="P400" s="17">
        <f>B400</f>
        <v>133</v>
      </c>
      <c r="Q400" s="14"/>
      <c r="R400" s="3"/>
    </row>
    <row r="401" spans="1:18" ht="12.75" customHeight="1" x14ac:dyDescent="0.2">
      <c r="A401" s="28" t="s">
        <v>52</v>
      </c>
      <c r="C401" s="25">
        <v>91</v>
      </c>
      <c r="K401" s="189"/>
      <c r="L401" s="3"/>
      <c r="M401" s="3"/>
      <c r="N401" s="3"/>
      <c r="O401" s="3">
        <f>C401/B400</f>
        <v>0.68421052631578949</v>
      </c>
      <c r="P401" s="21">
        <v>92</v>
      </c>
      <c r="Q401" s="22">
        <f t="shared" ref="Q401:Q408" si="83">P401/P400</f>
        <v>0.69172932330827064</v>
      </c>
      <c r="R401" s="3">
        <f t="shared" ref="R401:R408" si="84">100%-Q401</f>
        <v>0.30827067669172936</v>
      </c>
    </row>
    <row r="402" spans="1:18" ht="12.75" customHeight="1" x14ac:dyDescent="0.2">
      <c r="A402" s="28" t="s">
        <v>53</v>
      </c>
      <c r="D402" s="25">
        <v>73</v>
      </c>
      <c r="K402" s="189"/>
      <c r="L402" s="3"/>
      <c r="M402" s="3"/>
      <c r="O402" s="3">
        <f>D402/C401</f>
        <v>0.80219780219780223</v>
      </c>
      <c r="P402" s="21">
        <v>85</v>
      </c>
      <c r="Q402" s="22">
        <f t="shared" si="83"/>
        <v>0.92391304347826086</v>
      </c>
      <c r="R402" s="3">
        <f t="shared" si="84"/>
        <v>7.6086956521739135E-2</v>
      </c>
    </row>
    <row r="403" spans="1:18" ht="12.75" customHeight="1" x14ac:dyDescent="0.2">
      <c r="A403" s="28" t="s">
        <v>54</v>
      </c>
      <c r="E403" s="25">
        <v>72</v>
      </c>
      <c r="K403" s="189"/>
      <c r="L403" s="3"/>
      <c r="M403" s="3"/>
      <c r="O403" s="3">
        <f>E403/D402</f>
        <v>0.98630136986301364</v>
      </c>
      <c r="P403" s="21">
        <v>83</v>
      </c>
      <c r="Q403" s="22">
        <f t="shared" si="83"/>
        <v>0.97647058823529409</v>
      </c>
      <c r="R403" s="3">
        <f t="shared" si="84"/>
        <v>2.352941176470591E-2</v>
      </c>
    </row>
    <row r="404" spans="1:18" ht="12.75" customHeight="1" x14ac:dyDescent="0.2">
      <c r="A404" s="28" t="s">
        <v>55</v>
      </c>
      <c r="F404" s="25">
        <v>68</v>
      </c>
      <c r="K404" s="189"/>
      <c r="L404" s="3"/>
      <c r="M404" s="3"/>
      <c r="O404" s="3">
        <f>F404/E403</f>
        <v>0.94444444444444442</v>
      </c>
      <c r="P404" s="21">
        <v>82</v>
      </c>
      <c r="Q404" s="22">
        <f t="shared" si="83"/>
        <v>0.98795180722891562</v>
      </c>
      <c r="R404" s="3">
        <f t="shared" si="84"/>
        <v>1.2048192771084376E-2</v>
      </c>
    </row>
    <row r="405" spans="1:18" ht="12.75" customHeight="1" x14ac:dyDescent="0.2">
      <c r="A405" s="28" t="s">
        <v>56</v>
      </c>
      <c r="G405" s="25">
        <v>65</v>
      </c>
      <c r="K405" s="189"/>
      <c r="L405" s="3"/>
      <c r="M405" s="3"/>
      <c r="O405" s="3">
        <f>G405/F404</f>
        <v>0.95588235294117652</v>
      </c>
      <c r="P405" s="21">
        <v>80</v>
      </c>
      <c r="Q405" s="22">
        <f t="shared" si="83"/>
        <v>0.97560975609756095</v>
      </c>
      <c r="R405" s="3">
        <f t="shared" si="84"/>
        <v>2.4390243902439046E-2</v>
      </c>
    </row>
    <row r="406" spans="1:18" ht="12.75" customHeight="1" x14ac:dyDescent="0.2">
      <c r="A406" s="28" t="s">
        <v>57</v>
      </c>
      <c r="H406" s="25">
        <v>65</v>
      </c>
      <c r="K406" s="189">
        <v>1</v>
      </c>
      <c r="L406" s="3"/>
      <c r="M406" s="3"/>
      <c r="O406" s="3">
        <f>H406/G405</f>
        <v>1</v>
      </c>
      <c r="P406" s="21">
        <v>80</v>
      </c>
      <c r="Q406" s="22">
        <f t="shared" si="83"/>
        <v>1</v>
      </c>
      <c r="R406" s="3">
        <f t="shared" si="84"/>
        <v>0</v>
      </c>
    </row>
    <row r="407" spans="1:18" ht="12.75" customHeight="1" x14ac:dyDescent="0.2">
      <c r="A407" s="28" t="s">
        <v>69</v>
      </c>
      <c r="I407" s="25">
        <v>64</v>
      </c>
      <c r="K407" s="189">
        <v>1</v>
      </c>
      <c r="L407" s="3"/>
      <c r="M407" s="3"/>
      <c r="O407" s="3">
        <f>I407/H406</f>
        <v>0.98461538461538467</v>
      </c>
      <c r="P407" s="21">
        <v>76</v>
      </c>
      <c r="Q407" s="22">
        <f t="shared" si="83"/>
        <v>0.95</v>
      </c>
      <c r="R407" s="3">
        <f t="shared" si="84"/>
        <v>5.0000000000000044E-2</v>
      </c>
    </row>
    <row r="408" spans="1:18" ht="12.75" customHeight="1" x14ac:dyDescent="0.2">
      <c r="A408" s="28" t="s">
        <v>70</v>
      </c>
      <c r="J408" s="25">
        <v>63</v>
      </c>
      <c r="K408" s="189">
        <v>59</v>
      </c>
      <c r="L408" s="3"/>
      <c r="M408" s="3"/>
      <c r="O408" s="3">
        <f>J408/I407</f>
        <v>0.984375</v>
      </c>
      <c r="P408" s="21">
        <v>75</v>
      </c>
      <c r="Q408" s="22">
        <f t="shared" si="83"/>
        <v>0.98684210526315785</v>
      </c>
      <c r="R408" s="3">
        <f t="shared" si="84"/>
        <v>1.3157894736842146E-2</v>
      </c>
    </row>
    <row r="409" spans="1:18" ht="12.75" customHeight="1" x14ac:dyDescent="0.2">
      <c r="A409" s="28" t="s">
        <v>73</v>
      </c>
      <c r="J409" s="25">
        <v>15</v>
      </c>
      <c r="K409" s="189">
        <v>7</v>
      </c>
      <c r="L409" s="3"/>
      <c r="M409" s="3"/>
      <c r="O409" s="3"/>
      <c r="P409" s="21">
        <v>15</v>
      </c>
      <c r="Q409" s="22"/>
      <c r="R409" s="3"/>
    </row>
    <row r="410" spans="1:18" ht="12.75" customHeight="1" x14ac:dyDescent="0.2">
      <c r="A410" s="28" t="s">
        <v>76</v>
      </c>
      <c r="J410" s="25">
        <v>4</v>
      </c>
      <c r="K410" s="189">
        <v>3</v>
      </c>
      <c r="L410" s="3"/>
      <c r="M410" s="3"/>
      <c r="O410" s="3"/>
      <c r="P410" s="21">
        <v>7</v>
      </c>
      <c r="Q410" s="22"/>
      <c r="R410" s="3"/>
    </row>
    <row r="411" spans="1:18" ht="12.75" customHeight="1" x14ac:dyDescent="0.2">
      <c r="A411" s="28" t="s">
        <v>80</v>
      </c>
      <c r="J411" s="25">
        <v>2</v>
      </c>
      <c r="K411" s="189">
        <v>1</v>
      </c>
      <c r="L411" s="3"/>
      <c r="M411" s="3"/>
      <c r="O411" s="3"/>
      <c r="P411" s="21">
        <v>3</v>
      </c>
      <c r="Q411" s="22"/>
      <c r="R411" s="3"/>
    </row>
    <row r="412" spans="1:18" ht="12.75" customHeight="1" x14ac:dyDescent="0.2">
      <c r="A412" s="28" t="s">
        <v>84</v>
      </c>
      <c r="J412" s="25">
        <v>1</v>
      </c>
      <c r="K412" s="189"/>
      <c r="L412" s="3"/>
      <c r="M412" s="3"/>
      <c r="O412" s="3"/>
      <c r="P412" s="21">
        <v>1</v>
      </c>
      <c r="Q412" s="22"/>
      <c r="R412" s="3"/>
    </row>
    <row r="413" spans="1:18" ht="12.75" customHeight="1" x14ac:dyDescent="0.2">
      <c r="K413" s="193">
        <f>SUM(K406:K411)</f>
        <v>72</v>
      </c>
      <c r="L413" s="3">
        <f>SUM(K406:K408)/B400</f>
        <v>0.45864661654135336</v>
      </c>
      <c r="M413" s="3">
        <f>K413/B400</f>
        <v>0.54135338345864659</v>
      </c>
      <c r="N413" s="3">
        <f>M413-L413</f>
        <v>8.2706766917293228E-2</v>
      </c>
      <c r="O413" s="3"/>
    </row>
    <row r="414" spans="1:18" ht="12.75" customHeight="1" x14ac:dyDescent="0.3">
      <c r="A414" s="38" t="s">
        <v>82</v>
      </c>
      <c r="L414" s="3"/>
      <c r="M414" s="3"/>
      <c r="O414" s="3"/>
    </row>
    <row r="415" spans="1:18" ht="25.5" customHeight="1" x14ac:dyDescent="0.2">
      <c r="B415" s="308" t="s">
        <v>2</v>
      </c>
      <c r="C415" s="309"/>
      <c r="D415" s="309"/>
      <c r="E415" s="309"/>
      <c r="F415" s="309"/>
      <c r="G415" s="309"/>
      <c r="H415" s="309"/>
      <c r="I415" s="309"/>
      <c r="J415" s="309"/>
      <c r="L415" s="7" t="s">
        <v>3</v>
      </c>
      <c r="M415" s="7" t="s">
        <v>4</v>
      </c>
      <c r="N415" s="49" t="s">
        <v>5</v>
      </c>
      <c r="O415" s="7" t="s">
        <v>6</v>
      </c>
      <c r="P415" s="6" t="s">
        <v>7</v>
      </c>
      <c r="Q415" s="6" t="s">
        <v>8</v>
      </c>
      <c r="R415" s="7" t="s">
        <v>9</v>
      </c>
    </row>
    <row r="416" spans="1:18" ht="12.75" customHeight="1" x14ac:dyDescent="0.2">
      <c r="A416" s="50" t="s">
        <v>10</v>
      </c>
      <c r="B416" s="51">
        <v>1</v>
      </c>
      <c r="C416" s="51">
        <v>2</v>
      </c>
      <c r="D416" s="51">
        <v>3</v>
      </c>
      <c r="E416" s="51">
        <v>4</v>
      </c>
      <c r="F416" s="51">
        <v>5</v>
      </c>
      <c r="G416" s="51">
        <v>6</v>
      </c>
      <c r="H416" s="51">
        <v>7</v>
      </c>
      <c r="I416" s="51">
        <v>8</v>
      </c>
      <c r="J416" s="51">
        <v>9</v>
      </c>
      <c r="K416" s="194" t="s">
        <v>11</v>
      </c>
      <c r="L416" s="3"/>
      <c r="M416" s="3"/>
      <c r="O416" s="3"/>
      <c r="P416" s="14"/>
      <c r="Q416" s="14"/>
      <c r="R416" s="3"/>
    </row>
    <row r="417" spans="1:22" ht="12.75" customHeight="1" x14ac:dyDescent="0.2">
      <c r="A417" s="28" t="s">
        <v>52</v>
      </c>
      <c r="B417" s="25">
        <v>136</v>
      </c>
      <c r="K417" s="189"/>
      <c r="L417" s="3"/>
      <c r="M417" s="3"/>
      <c r="O417" s="3"/>
      <c r="P417" s="17">
        <f>B417</f>
        <v>136</v>
      </c>
      <c r="Q417" s="14"/>
      <c r="R417" s="3"/>
    </row>
    <row r="418" spans="1:22" ht="12.75" customHeight="1" x14ac:dyDescent="0.2">
      <c r="A418" s="28" t="s">
        <v>53</v>
      </c>
      <c r="C418" s="25">
        <v>55</v>
      </c>
      <c r="K418" s="189"/>
      <c r="L418" s="3"/>
      <c r="M418" s="3"/>
      <c r="N418" s="3"/>
      <c r="O418" s="3">
        <f>C418/B417</f>
        <v>0.40441176470588236</v>
      </c>
      <c r="P418" s="21">
        <v>56</v>
      </c>
      <c r="Q418" s="22">
        <f t="shared" ref="Q418:Q425" si="85">P418/P417</f>
        <v>0.41176470588235292</v>
      </c>
      <c r="R418" s="3">
        <f t="shared" ref="R418:R425" si="86">100%-Q418</f>
        <v>0.58823529411764708</v>
      </c>
    </row>
    <row r="419" spans="1:22" ht="12.75" customHeight="1" x14ac:dyDescent="0.2">
      <c r="A419" s="28" t="s">
        <v>54</v>
      </c>
      <c r="D419" s="25">
        <v>42</v>
      </c>
      <c r="K419" s="189"/>
      <c r="L419" s="3"/>
      <c r="M419" s="3"/>
      <c r="O419" s="3">
        <f>D419/C418</f>
        <v>0.76363636363636367</v>
      </c>
      <c r="P419" s="21">
        <v>54</v>
      </c>
      <c r="Q419" s="22">
        <f t="shared" si="85"/>
        <v>0.9642857142857143</v>
      </c>
      <c r="R419" s="3">
        <f t="shared" si="86"/>
        <v>3.5714285714285698E-2</v>
      </c>
    </row>
    <row r="420" spans="1:22" ht="12.75" customHeight="1" x14ac:dyDescent="0.2">
      <c r="A420" s="28" t="s">
        <v>55</v>
      </c>
      <c r="E420" s="25">
        <v>37</v>
      </c>
      <c r="K420" s="189"/>
      <c r="L420" s="3"/>
      <c r="M420" s="3"/>
      <c r="O420" s="3">
        <f>E420/D419</f>
        <v>0.88095238095238093</v>
      </c>
      <c r="P420" s="21">
        <v>50</v>
      </c>
      <c r="Q420" s="22">
        <f t="shared" si="85"/>
        <v>0.92592592592592593</v>
      </c>
      <c r="R420" s="3">
        <f t="shared" si="86"/>
        <v>7.407407407407407E-2</v>
      </c>
    </row>
    <row r="421" spans="1:22" ht="12.75" customHeight="1" x14ac:dyDescent="0.2">
      <c r="A421" s="28" t="s">
        <v>56</v>
      </c>
      <c r="F421" s="25">
        <v>32</v>
      </c>
      <c r="K421" s="189"/>
      <c r="L421" s="3"/>
      <c r="M421" s="3"/>
      <c r="O421" s="3">
        <f>F421/E420</f>
        <v>0.86486486486486491</v>
      </c>
      <c r="P421" s="21">
        <v>46</v>
      </c>
      <c r="Q421" s="22">
        <f t="shared" si="85"/>
        <v>0.92</v>
      </c>
      <c r="R421" s="3">
        <f t="shared" si="86"/>
        <v>7.999999999999996E-2</v>
      </c>
    </row>
    <row r="422" spans="1:22" ht="12.75" customHeight="1" x14ac:dyDescent="0.2">
      <c r="A422" s="28" t="s">
        <v>57</v>
      </c>
      <c r="G422" s="25">
        <v>30</v>
      </c>
      <c r="K422" s="189"/>
      <c r="L422" s="3"/>
      <c r="M422" s="3"/>
      <c r="O422" s="3">
        <f>G422/F421</f>
        <v>0.9375</v>
      </c>
      <c r="P422" s="21">
        <v>45</v>
      </c>
      <c r="Q422" s="22">
        <f t="shared" si="85"/>
        <v>0.97826086956521741</v>
      </c>
      <c r="R422" s="3">
        <f t="shared" si="86"/>
        <v>2.1739130434782594E-2</v>
      </c>
    </row>
    <row r="423" spans="1:22" ht="12.75" customHeight="1" x14ac:dyDescent="0.2">
      <c r="A423" s="28" t="s">
        <v>69</v>
      </c>
      <c r="H423" s="25">
        <v>30</v>
      </c>
      <c r="K423" s="189"/>
      <c r="L423" s="3"/>
      <c r="M423" s="3"/>
      <c r="O423" s="3">
        <f>H423/G422</f>
        <v>1</v>
      </c>
      <c r="P423" s="21">
        <v>45</v>
      </c>
      <c r="Q423" s="22">
        <f t="shared" si="85"/>
        <v>1</v>
      </c>
      <c r="R423" s="3">
        <f t="shared" si="86"/>
        <v>0</v>
      </c>
    </row>
    <row r="424" spans="1:22" ht="12.75" customHeight="1" x14ac:dyDescent="0.2">
      <c r="A424" s="28" t="s">
        <v>70</v>
      </c>
      <c r="I424" s="25">
        <v>30</v>
      </c>
      <c r="K424" s="189"/>
      <c r="L424" s="3"/>
      <c r="M424" s="3"/>
      <c r="O424" s="3">
        <f>I424/H423</f>
        <v>1</v>
      </c>
      <c r="P424" s="21">
        <v>45</v>
      </c>
      <c r="Q424" s="22">
        <f t="shared" si="85"/>
        <v>1</v>
      </c>
      <c r="R424" s="3">
        <f t="shared" si="86"/>
        <v>0</v>
      </c>
    </row>
    <row r="425" spans="1:22" ht="12.75" customHeight="1" x14ac:dyDescent="0.2">
      <c r="A425" s="28" t="s">
        <v>73</v>
      </c>
      <c r="J425" s="25">
        <v>31</v>
      </c>
      <c r="K425" s="189">
        <v>30</v>
      </c>
      <c r="L425" s="3"/>
      <c r="M425" s="3"/>
      <c r="O425" s="3">
        <f>J425/I424</f>
        <v>1.0333333333333334</v>
      </c>
      <c r="P425" s="21">
        <v>43</v>
      </c>
      <c r="Q425" s="22">
        <f t="shared" si="85"/>
        <v>0.9555555555555556</v>
      </c>
      <c r="R425" s="3">
        <f t="shared" si="86"/>
        <v>4.4444444444444398E-2</v>
      </c>
    </row>
    <row r="426" spans="1:22" ht="12.75" customHeight="1" x14ac:dyDescent="0.2">
      <c r="A426" s="28" t="s">
        <v>76</v>
      </c>
      <c r="J426" s="25">
        <v>10</v>
      </c>
      <c r="K426" s="189">
        <v>5</v>
      </c>
      <c r="L426" s="3"/>
      <c r="M426" s="3"/>
      <c r="O426" s="3"/>
      <c r="P426" s="21">
        <v>12</v>
      </c>
      <c r="Q426" s="22"/>
      <c r="R426" s="3"/>
    </row>
    <row r="427" spans="1:22" ht="12.75" customHeight="1" x14ac:dyDescent="0.2">
      <c r="A427" s="28" t="s">
        <v>80</v>
      </c>
      <c r="J427" s="25">
        <v>4</v>
      </c>
      <c r="K427" s="189">
        <v>1</v>
      </c>
      <c r="L427" s="3"/>
      <c r="M427" s="3"/>
      <c r="O427" s="3"/>
      <c r="P427" s="21">
        <v>6</v>
      </c>
      <c r="Q427" s="22"/>
      <c r="R427" s="3"/>
    </row>
    <row r="428" spans="1:22" ht="12.75" customHeight="1" x14ac:dyDescent="0.2">
      <c r="A428" s="28" t="s">
        <v>84</v>
      </c>
      <c r="J428" s="25">
        <v>3</v>
      </c>
      <c r="K428" s="189">
        <v>1</v>
      </c>
      <c r="L428" s="3"/>
      <c r="M428" s="3"/>
      <c r="O428" s="3"/>
      <c r="P428" s="21">
        <v>3</v>
      </c>
      <c r="Q428" s="22"/>
      <c r="R428" s="3"/>
      <c r="S428" s="29" t="s">
        <v>83</v>
      </c>
      <c r="T428" s="29">
        <v>37</v>
      </c>
      <c r="U428" s="29">
        <f>K429</f>
        <v>37</v>
      </c>
      <c r="V428" s="29" t="s">
        <v>11</v>
      </c>
    </row>
    <row r="429" spans="1:22" ht="12.75" customHeight="1" x14ac:dyDescent="0.2">
      <c r="K429" s="193">
        <f>SUM(K425:K428)</f>
        <v>37</v>
      </c>
      <c r="L429" s="3">
        <f>K425/B417</f>
        <v>0.22058823529411764</v>
      </c>
      <c r="M429" s="3">
        <f>K429/B417</f>
        <v>0.27205882352941174</v>
      </c>
      <c r="O429" s="3"/>
      <c r="S429" s="29" t="s">
        <v>85</v>
      </c>
      <c r="T429" s="22">
        <f>T428/B417</f>
        <v>0.27205882352941174</v>
      </c>
      <c r="U429" s="22">
        <f>T428/U428</f>
        <v>1</v>
      </c>
      <c r="V429" s="29" t="s">
        <v>86</v>
      </c>
    </row>
    <row r="430" spans="1:22" ht="12.75" customHeight="1" x14ac:dyDescent="0.3">
      <c r="A430" s="38" t="s">
        <v>89</v>
      </c>
      <c r="L430" s="3"/>
      <c r="M430" s="3"/>
      <c r="O430" s="3"/>
    </row>
    <row r="431" spans="1:22" ht="25.5" customHeight="1" x14ac:dyDescent="0.2">
      <c r="B431" s="308" t="s">
        <v>2</v>
      </c>
      <c r="C431" s="309"/>
      <c r="D431" s="309"/>
      <c r="E431" s="309"/>
      <c r="F431" s="309"/>
      <c r="G431" s="309"/>
      <c r="H431" s="309"/>
      <c r="I431" s="309"/>
      <c r="J431" s="309"/>
      <c r="L431" s="7" t="s">
        <v>3</v>
      </c>
      <c r="M431" s="7" t="s">
        <v>4</v>
      </c>
      <c r="N431" s="49" t="s">
        <v>5</v>
      </c>
      <c r="O431" s="7" t="s">
        <v>6</v>
      </c>
      <c r="P431" s="6" t="s">
        <v>7</v>
      </c>
      <c r="Q431" s="6" t="s">
        <v>8</v>
      </c>
      <c r="R431" s="7" t="s">
        <v>9</v>
      </c>
    </row>
    <row r="432" spans="1:22" ht="12.75" customHeight="1" x14ac:dyDescent="0.2">
      <c r="A432" s="50" t="s">
        <v>10</v>
      </c>
      <c r="B432" s="51">
        <v>1</v>
      </c>
      <c r="C432" s="51">
        <v>2</v>
      </c>
      <c r="D432" s="51">
        <v>3</v>
      </c>
      <c r="E432" s="51">
        <v>4</v>
      </c>
      <c r="F432" s="51">
        <v>5</v>
      </c>
      <c r="G432" s="51">
        <v>6</v>
      </c>
      <c r="H432" s="51">
        <v>7</v>
      </c>
      <c r="I432" s="51">
        <v>8</v>
      </c>
      <c r="J432" s="51">
        <v>9</v>
      </c>
      <c r="K432" s="194" t="s">
        <v>11</v>
      </c>
      <c r="L432" s="3"/>
      <c r="M432" s="3"/>
      <c r="O432" s="3"/>
      <c r="P432" s="14"/>
      <c r="Q432" s="14"/>
      <c r="R432" s="3"/>
    </row>
    <row r="433" spans="1:22" ht="12.75" customHeight="1" x14ac:dyDescent="0.2">
      <c r="A433" s="28" t="s">
        <v>53</v>
      </c>
      <c r="B433" s="25">
        <v>139</v>
      </c>
      <c r="K433" s="189"/>
      <c r="L433" s="3"/>
      <c r="M433" s="3"/>
      <c r="O433" s="3"/>
      <c r="P433" s="17">
        <f>B433</f>
        <v>139</v>
      </c>
      <c r="Q433" s="14"/>
      <c r="R433" s="3"/>
    </row>
    <row r="434" spans="1:22" ht="12.75" customHeight="1" x14ac:dyDescent="0.2">
      <c r="A434" s="28" t="s">
        <v>54</v>
      </c>
      <c r="C434" s="25">
        <v>88</v>
      </c>
      <c r="K434" s="189"/>
      <c r="L434" s="3"/>
      <c r="M434" s="3"/>
      <c r="N434" s="3"/>
      <c r="O434" s="3">
        <f>C434/B433</f>
        <v>0.63309352517985606</v>
      </c>
      <c r="P434" s="21">
        <v>90</v>
      </c>
      <c r="Q434" s="22">
        <f t="shared" ref="Q434:Q441" si="87">P434/P433</f>
        <v>0.64748201438848918</v>
      </c>
      <c r="R434" s="3">
        <f t="shared" ref="R434:R441" si="88">100%-Q434</f>
        <v>0.35251798561151082</v>
      </c>
    </row>
    <row r="435" spans="1:22" ht="12.75" customHeight="1" x14ac:dyDescent="0.2">
      <c r="A435" s="28" t="s">
        <v>55</v>
      </c>
      <c r="D435" s="25">
        <v>77</v>
      </c>
      <c r="K435" s="189"/>
      <c r="L435" s="3"/>
      <c r="M435" s="3"/>
      <c r="O435" s="3">
        <f>D435/C434</f>
        <v>0.875</v>
      </c>
      <c r="P435" s="21">
        <v>86</v>
      </c>
      <c r="Q435" s="22">
        <f t="shared" si="87"/>
        <v>0.9555555555555556</v>
      </c>
      <c r="R435" s="3">
        <f t="shared" si="88"/>
        <v>4.4444444444444398E-2</v>
      </c>
    </row>
    <row r="436" spans="1:22" ht="12.75" customHeight="1" x14ac:dyDescent="0.2">
      <c r="A436" s="28" t="s">
        <v>56</v>
      </c>
      <c r="E436" s="25">
        <v>69</v>
      </c>
      <c r="K436" s="189"/>
      <c r="L436" s="3"/>
      <c r="M436" s="3"/>
      <c r="O436" s="3">
        <f>E436/D435</f>
        <v>0.89610389610389607</v>
      </c>
      <c r="P436" s="21">
        <v>82</v>
      </c>
      <c r="Q436" s="22">
        <f t="shared" si="87"/>
        <v>0.95348837209302328</v>
      </c>
      <c r="R436" s="3">
        <f t="shared" si="88"/>
        <v>4.6511627906976716E-2</v>
      </c>
    </row>
    <row r="437" spans="1:22" ht="12.75" customHeight="1" x14ac:dyDescent="0.2">
      <c r="A437" s="28" t="s">
        <v>57</v>
      </c>
      <c r="F437" s="25">
        <v>63</v>
      </c>
      <c r="K437" s="189"/>
      <c r="L437" s="3"/>
      <c r="M437" s="3"/>
      <c r="O437" s="3">
        <f>F437/E436</f>
        <v>0.91304347826086951</v>
      </c>
      <c r="P437" s="21">
        <v>78</v>
      </c>
      <c r="Q437" s="22">
        <f t="shared" si="87"/>
        <v>0.95121951219512191</v>
      </c>
      <c r="R437" s="3">
        <f t="shared" si="88"/>
        <v>4.8780487804878092E-2</v>
      </c>
    </row>
    <row r="438" spans="1:22" ht="12.75" customHeight="1" x14ac:dyDescent="0.2">
      <c r="A438" s="28" t="s">
        <v>69</v>
      </c>
      <c r="G438" s="25">
        <v>63</v>
      </c>
      <c r="K438" s="189"/>
      <c r="L438" s="3"/>
      <c r="M438" s="3"/>
      <c r="O438" s="3">
        <f>G438/F437</f>
        <v>1</v>
      </c>
      <c r="P438" s="21">
        <v>79</v>
      </c>
      <c r="Q438" s="22">
        <f t="shared" si="87"/>
        <v>1.0128205128205128</v>
      </c>
      <c r="R438" s="3">
        <f t="shared" si="88"/>
        <v>-1.2820512820512775E-2</v>
      </c>
    </row>
    <row r="439" spans="1:22" ht="12.75" customHeight="1" x14ac:dyDescent="0.2">
      <c r="A439" s="28" t="s">
        <v>70</v>
      </c>
      <c r="H439" s="25">
        <v>60</v>
      </c>
      <c r="K439" s="189"/>
      <c r="L439" s="3"/>
      <c r="M439" s="3"/>
      <c r="O439" s="3">
        <f>H439/G438</f>
        <v>0.95238095238095233</v>
      </c>
      <c r="P439" s="21">
        <v>76</v>
      </c>
      <c r="Q439" s="22">
        <f t="shared" si="87"/>
        <v>0.96202531645569622</v>
      </c>
      <c r="R439" s="3">
        <f t="shared" si="88"/>
        <v>3.7974683544303778E-2</v>
      </c>
    </row>
    <row r="440" spans="1:22" ht="12.75" customHeight="1" x14ac:dyDescent="0.2">
      <c r="A440" s="28" t="s">
        <v>73</v>
      </c>
      <c r="I440" s="25">
        <v>60</v>
      </c>
      <c r="K440" s="189"/>
      <c r="L440" s="3"/>
      <c r="M440" s="3"/>
      <c r="O440" s="3">
        <f>I440/H439</f>
        <v>1</v>
      </c>
      <c r="P440" s="21">
        <v>78</v>
      </c>
      <c r="Q440" s="22">
        <f t="shared" si="87"/>
        <v>1.0263157894736843</v>
      </c>
      <c r="R440" s="3">
        <f t="shared" si="88"/>
        <v>-2.6315789473684292E-2</v>
      </c>
    </row>
    <row r="441" spans="1:22" ht="12.75" customHeight="1" x14ac:dyDescent="0.2">
      <c r="A441" s="28" t="s">
        <v>76</v>
      </c>
      <c r="J441" s="25">
        <v>60</v>
      </c>
      <c r="K441" s="189">
        <v>52</v>
      </c>
      <c r="L441" s="3"/>
      <c r="M441" s="3"/>
      <c r="O441" s="3">
        <f>J441/I440</f>
        <v>1</v>
      </c>
      <c r="P441" s="21">
        <v>74</v>
      </c>
      <c r="Q441" s="22">
        <f t="shared" si="87"/>
        <v>0.94871794871794868</v>
      </c>
      <c r="R441" s="3">
        <f t="shared" si="88"/>
        <v>5.1282051282051322E-2</v>
      </c>
    </row>
    <row r="442" spans="1:22" ht="12.75" customHeight="1" x14ac:dyDescent="0.2">
      <c r="A442" s="28" t="s">
        <v>80</v>
      </c>
      <c r="J442" s="25">
        <v>13</v>
      </c>
      <c r="K442" s="189">
        <v>10</v>
      </c>
      <c r="L442" s="3"/>
      <c r="M442" s="3"/>
      <c r="O442" s="3"/>
      <c r="P442" s="21">
        <v>18</v>
      </c>
      <c r="Q442" s="22"/>
      <c r="R442" s="3"/>
    </row>
    <row r="443" spans="1:22" ht="12.75" customHeight="1" x14ac:dyDescent="0.2">
      <c r="A443" s="28" t="s">
        <v>84</v>
      </c>
      <c r="J443" s="25">
        <v>5</v>
      </c>
      <c r="K443" s="189">
        <v>2</v>
      </c>
      <c r="L443" s="3"/>
      <c r="M443" s="3"/>
      <c r="O443" s="3"/>
      <c r="P443" s="21">
        <v>9</v>
      </c>
      <c r="Q443" s="22"/>
      <c r="R443" s="3"/>
    </row>
    <row r="444" spans="1:22" ht="12.75" customHeight="1" x14ac:dyDescent="0.2">
      <c r="A444" s="28" t="s">
        <v>87</v>
      </c>
      <c r="J444" s="25">
        <v>2</v>
      </c>
      <c r="K444" s="189"/>
      <c r="L444" s="3"/>
      <c r="M444" s="3"/>
      <c r="O444" s="3"/>
      <c r="P444" s="21">
        <v>5</v>
      </c>
      <c r="Q444" s="22"/>
      <c r="R444" s="3"/>
      <c r="S444" s="29" t="s">
        <v>83</v>
      </c>
      <c r="T444" s="29">
        <v>65</v>
      </c>
      <c r="U444" s="29">
        <f>K448</f>
        <v>67</v>
      </c>
      <c r="V444" s="29" t="s">
        <v>11</v>
      </c>
    </row>
    <row r="445" spans="1:22" ht="12.75" customHeight="1" x14ac:dyDescent="0.2">
      <c r="A445" s="28" t="s">
        <v>88</v>
      </c>
      <c r="J445" s="25">
        <v>4</v>
      </c>
      <c r="K445" s="189">
        <v>1</v>
      </c>
      <c r="L445" s="3"/>
      <c r="M445" s="3"/>
      <c r="O445" s="3"/>
      <c r="P445" s="21">
        <v>6</v>
      </c>
      <c r="Q445" s="22"/>
      <c r="R445" s="3"/>
      <c r="S445" s="29" t="s">
        <v>85</v>
      </c>
      <c r="T445" s="22">
        <f>T444/B433</f>
        <v>0.46762589928057552</v>
      </c>
      <c r="U445" s="22">
        <f>T444/U444</f>
        <v>0.97014925373134331</v>
      </c>
      <c r="V445" s="29" t="s">
        <v>86</v>
      </c>
    </row>
    <row r="446" spans="1:22" ht="12.75" customHeight="1" x14ac:dyDescent="0.2">
      <c r="A446" s="28" t="s">
        <v>91</v>
      </c>
      <c r="J446" s="25">
        <v>1</v>
      </c>
      <c r="K446" s="189">
        <v>2</v>
      </c>
      <c r="L446" s="3"/>
      <c r="M446" s="3"/>
      <c r="O446" s="3"/>
      <c r="P446" s="21">
        <v>3</v>
      </c>
      <c r="Q446" s="22"/>
      <c r="R446" s="3"/>
    </row>
    <row r="447" spans="1:22" ht="12.75" customHeight="1" x14ac:dyDescent="0.2">
      <c r="A447" s="28"/>
      <c r="K447" s="189"/>
      <c r="L447" s="3"/>
      <c r="M447" s="3"/>
      <c r="O447" s="3"/>
      <c r="P447" s="21"/>
      <c r="Q447" s="22"/>
      <c r="R447" s="3"/>
    </row>
    <row r="448" spans="1:22" ht="12.75" customHeight="1" x14ac:dyDescent="0.2">
      <c r="K448" s="193">
        <f>SUM(K441:K446)</f>
        <v>67</v>
      </c>
      <c r="L448" s="3">
        <f>K441/B433</f>
        <v>0.37410071942446044</v>
      </c>
      <c r="M448" s="3">
        <f>K448/B433</f>
        <v>0.48201438848920863</v>
      </c>
      <c r="N448" s="3">
        <f>M448-L448</f>
        <v>0.1079136690647482</v>
      </c>
      <c r="O448" s="3"/>
    </row>
    <row r="449" spans="1:20" ht="12.75" customHeight="1" x14ac:dyDescent="0.3">
      <c r="A449" s="38"/>
      <c r="L449" s="3"/>
      <c r="M449" s="3"/>
      <c r="O449" s="3"/>
    </row>
    <row r="450" spans="1:20" ht="12.75" customHeight="1" x14ac:dyDescent="0.2">
      <c r="L450" s="3"/>
      <c r="M450" s="3"/>
      <c r="O450" s="3"/>
    </row>
    <row r="451" spans="1:20" ht="26.25" customHeight="1" x14ac:dyDescent="0.4">
      <c r="A451" s="2"/>
      <c r="B451" s="298" t="s">
        <v>99</v>
      </c>
      <c r="C451" s="299"/>
      <c r="D451" s="299"/>
      <c r="E451" s="299"/>
      <c r="F451" s="299"/>
      <c r="G451" s="299"/>
      <c r="H451" s="299"/>
      <c r="I451" s="299"/>
      <c r="J451" s="299"/>
      <c r="K451" s="181" t="s">
        <v>54</v>
      </c>
      <c r="L451" s="57"/>
      <c r="M451" s="57"/>
      <c r="N451" s="29"/>
      <c r="O451" s="3"/>
      <c r="P451" s="29"/>
      <c r="Q451" s="29"/>
      <c r="R451" s="29"/>
    </row>
    <row r="452" spans="1:20" ht="20.25" customHeight="1" x14ac:dyDescent="0.2">
      <c r="A452" s="300" t="s">
        <v>10</v>
      </c>
      <c r="B452" s="301" t="s">
        <v>100</v>
      </c>
      <c r="C452" s="302"/>
      <c r="D452" s="302"/>
      <c r="E452" s="302"/>
      <c r="F452" s="302"/>
      <c r="G452" s="302"/>
      <c r="H452" s="302"/>
      <c r="I452" s="302"/>
      <c r="J452" s="303"/>
      <c r="K452" s="304" t="s">
        <v>11</v>
      </c>
      <c r="L452" s="296" t="s">
        <v>3</v>
      </c>
      <c r="M452" s="296" t="s">
        <v>4</v>
      </c>
      <c r="N452" s="306" t="s">
        <v>5</v>
      </c>
      <c r="O452" s="296" t="s">
        <v>6</v>
      </c>
      <c r="P452" s="294" t="s">
        <v>7</v>
      </c>
      <c r="Q452" s="294" t="s">
        <v>8</v>
      </c>
      <c r="R452" s="296" t="s">
        <v>101</v>
      </c>
    </row>
    <row r="453" spans="1:20" ht="15.75" customHeight="1" x14ac:dyDescent="0.25">
      <c r="A453" s="295"/>
      <c r="B453" s="58" t="s">
        <v>102</v>
      </c>
      <c r="C453" s="58" t="s">
        <v>103</v>
      </c>
      <c r="D453" s="58" t="s">
        <v>104</v>
      </c>
      <c r="E453" s="58" t="s">
        <v>105</v>
      </c>
      <c r="F453" s="58" t="s">
        <v>106</v>
      </c>
      <c r="G453" s="58" t="s">
        <v>107</v>
      </c>
      <c r="H453" s="58" t="s">
        <v>108</v>
      </c>
      <c r="I453" s="58" t="s">
        <v>109</v>
      </c>
      <c r="J453" s="58" t="s">
        <v>110</v>
      </c>
      <c r="K453" s="305"/>
      <c r="L453" s="295"/>
      <c r="M453" s="295"/>
      <c r="N453" s="295"/>
      <c r="O453" s="295"/>
      <c r="P453" s="295"/>
      <c r="Q453" s="295"/>
      <c r="R453" s="295"/>
      <c r="T453" s="104"/>
    </row>
    <row r="454" spans="1:20" ht="15.75" customHeight="1" x14ac:dyDescent="0.25">
      <c r="A454" s="58" t="s">
        <v>54</v>
      </c>
      <c r="B454" s="154">
        <v>126</v>
      </c>
      <c r="C454" s="154"/>
      <c r="D454" s="154"/>
      <c r="E454" s="154"/>
      <c r="F454" s="154"/>
      <c r="G454" s="154"/>
      <c r="H454" s="154"/>
      <c r="I454" s="154"/>
      <c r="J454" s="154"/>
      <c r="K454" s="144"/>
      <c r="L454" s="96"/>
      <c r="M454" s="97"/>
      <c r="N454" s="98"/>
      <c r="O454" s="62"/>
      <c r="P454" s="63">
        <f>B454</f>
        <v>126</v>
      </c>
      <c r="Q454" s="64"/>
      <c r="R454" s="62"/>
      <c r="T454" s="104"/>
    </row>
    <row r="455" spans="1:20" ht="15.75" customHeight="1" x14ac:dyDescent="0.25">
      <c r="A455" s="58" t="s">
        <v>55</v>
      </c>
      <c r="B455" s="154"/>
      <c r="C455" s="154">
        <v>60</v>
      </c>
      <c r="D455" s="154"/>
      <c r="E455" s="154"/>
      <c r="F455" s="154"/>
      <c r="G455" s="154"/>
      <c r="H455" s="154"/>
      <c r="I455" s="154"/>
      <c r="J455" s="154"/>
      <c r="K455" s="144"/>
      <c r="L455" s="101"/>
      <c r="M455" s="102"/>
      <c r="N455" s="103"/>
      <c r="O455" s="67">
        <f>IF(C455=0,"",C455/B454)</f>
        <v>0.47619047619047616</v>
      </c>
      <c r="P455" s="68">
        <v>62</v>
      </c>
      <c r="Q455" s="69">
        <f t="shared" ref="Q455:Q462" si="89">IF(P455=0,"",P455/P454)</f>
        <v>0.49206349206349204</v>
      </c>
      <c r="R455" s="69">
        <f t="shared" ref="R455:R462" si="90">IF(P455=0,"",100%-Q455)</f>
        <v>0.50793650793650791</v>
      </c>
      <c r="T455" s="104"/>
    </row>
    <row r="456" spans="1:20" ht="15.75" customHeight="1" x14ac:dyDescent="0.25">
      <c r="A456" s="58" t="s">
        <v>56</v>
      </c>
      <c r="B456" s="154"/>
      <c r="C456" s="154"/>
      <c r="D456" s="154">
        <v>44</v>
      </c>
      <c r="E456" s="154"/>
      <c r="F456" s="154"/>
      <c r="G456" s="154"/>
      <c r="H456" s="154"/>
      <c r="I456" s="154"/>
      <c r="J456" s="154"/>
      <c r="K456" s="144"/>
      <c r="L456" s="101"/>
      <c r="M456" s="102"/>
      <c r="N456" s="103"/>
      <c r="O456" s="67">
        <f>IF(D456=0,"",D456/C455)</f>
        <v>0.73333333333333328</v>
      </c>
      <c r="P456" s="68">
        <v>56</v>
      </c>
      <c r="Q456" s="69">
        <f t="shared" si="89"/>
        <v>0.90322580645161288</v>
      </c>
      <c r="R456" s="69">
        <f t="shared" si="90"/>
        <v>9.6774193548387122E-2</v>
      </c>
      <c r="T456" s="70">
        <f>P456/P454</f>
        <v>0.44444444444444442</v>
      </c>
    </row>
    <row r="457" spans="1:20" ht="15.75" customHeight="1" x14ac:dyDescent="0.25">
      <c r="A457" s="58" t="s">
        <v>57</v>
      </c>
      <c r="B457" s="154"/>
      <c r="C457" s="154"/>
      <c r="D457" s="154"/>
      <c r="E457" s="154">
        <v>36</v>
      </c>
      <c r="F457" s="154"/>
      <c r="G457" s="154"/>
      <c r="H457" s="154"/>
      <c r="I457" s="154"/>
      <c r="J457" s="154"/>
      <c r="K457" s="144"/>
      <c r="L457" s="101"/>
      <c r="M457" s="102"/>
      <c r="N457" s="103"/>
      <c r="O457" s="67">
        <f>IF(E457=0,"",E457/D456)</f>
        <v>0.81818181818181823</v>
      </c>
      <c r="P457" s="68">
        <v>56</v>
      </c>
      <c r="Q457" s="69">
        <f t="shared" si="89"/>
        <v>1</v>
      </c>
      <c r="R457" s="69">
        <f t="shared" si="90"/>
        <v>0</v>
      </c>
      <c r="T457" s="104"/>
    </row>
    <row r="458" spans="1:20" ht="15.75" customHeight="1" x14ac:dyDescent="0.25">
      <c r="A458" s="58">
        <v>1001</v>
      </c>
      <c r="B458" s="154"/>
      <c r="C458" s="154"/>
      <c r="D458" s="154"/>
      <c r="E458" s="154"/>
      <c r="F458" s="154">
        <v>34</v>
      </c>
      <c r="G458" s="154"/>
      <c r="H458" s="154"/>
      <c r="I458" s="154"/>
      <c r="J458" s="154"/>
      <c r="K458" s="144"/>
      <c r="L458" s="101"/>
      <c r="M458" s="102"/>
      <c r="N458" s="103"/>
      <c r="O458" s="67">
        <f>IF(F458=0,"",F458/E457)</f>
        <v>0.94444444444444442</v>
      </c>
      <c r="P458" s="68">
        <v>46</v>
      </c>
      <c r="Q458" s="69">
        <f t="shared" si="89"/>
        <v>0.8214285714285714</v>
      </c>
      <c r="R458" s="69">
        <f t="shared" si="90"/>
        <v>0.1785714285714286</v>
      </c>
      <c r="T458" s="104"/>
    </row>
    <row r="459" spans="1:20" ht="15.75" customHeight="1" x14ac:dyDescent="0.25">
      <c r="A459" s="58">
        <v>1002</v>
      </c>
      <c r="B459" s="154"/>
      <c r="C459" s="154"/>
      <c r="D459" s="154"/>
      <c r="E459" s="154"/>
      <c r="F459" s="154"/>
      <c r="G459" s="154">
        <v>32</v>
      </c>
      <c r="H459" s="154"/>
      <c r="I459" s="154"/>
      <c r="J459" s="154"/>
      <c r="K459" s="144"/>
      <c r="L459" s="101"/>
      <c r="M459" s="102"/>
      <c r="N459" s="103"/>
      <c r="O459" s="67">
        <f>IF(G459=0,"",G459/F458)</f>
        <v>0.94117647058823528</v>
      </c>
      <c r="P459" s="68">
        <v>44</v>
      </c>
      <c r="Q459" s="69">
        <f t="shared" si="89"/>
        <v>0.95652173913043481</v>
      </c>
      <c r="R459" s="69">
        <f t="shared" si="90"/>
        <v>4.3478260869565188E-2</v>
      </c>
      <c r="T459" s="104"/>
    </row>
    <row r="460" spans="1:20" ht="15.75" customHeight="1" x14ac:dyDescent="0.25">
      <c r="A460" s="58">
        <v>1101</v>
      </c>
      <c r="B460" s="154"/>
      <c r="C460" s="154"/>
      <c r="D460" s="154"/>
      <c r="E460" s="154"/>
      <c r="F460" s="154"/>
      <c r="G460" s="154"/>
      <c r="H460" s="154">
        <v>34</v>
      </c>
      <c r="I460" s="154"/>
      <c r="J460" s="154"/>
      <c r="K460" s="144">
        <v>1</v>
      </c>
      <c r="L460" s="101"/>
      <c r="M460" s="102"/>
      <c r="N460" s="103"/>
      <c r="O460" s="67">
        <f>IF(H460=0,"",H460/G459)</f>
        <v>1.0625</v>
      </c>
      <c r="P460" s="68">
        <v>44</v>
      </c>
      <c r="Q460" s="69">
        <f t="shared" si="89"/>
        <v>1</v>
      </c>
      <c r="R460" s="69">
        <f t="shared" si="90"/>
        <v>0</v>
      </c>
      <c r="T460" s="104"/>
    </row>
    <row r="461" spans="1:20" ht="15.75" customHeight="1" x14ac:dyDescent="0.25">
      <c r="A461" s="58">
        <v>1102</v>
      </c>
      <c r="B461" s="154"/>
      <c r="C461" s="154"/>
      <c r="D461" s="154"/>
      <c r="E461" s="154"/>
      <c r="F461" s="154"/>
      <c r="G461" s="154"/>
      <c r="H461" s="154"/>
      <c r="I461" s="154">
        <v>30</v>
      </c>
      <c r="J461" s="154"/>
      <c r="K461" s="144">
        <v>1</v>
      </c>
      <c r="L461" s="101"/>
      <c r="M461" s="102"/>
      <c r="N461" s="103"/>
      <c r="O461" s="67">
        <f>IF(I461=0,"",I461/H460)</f>
        <v>0.88235294117647056</v>
      </c>
      <c r="P461" s="68">
        <v>43</v>
      </c>
      <c r="Q461" s="69">
        <f t="shared" si="89"/>
        <v>0.97727272727272729</v>
      </c>
      <c r="R461" s="69">
        <f t="shared" si="90"/>
        <v>2.2727272727272707E-2</v>
      </c>
      <c r="T461" s="104"/>
    </row>
    <row r="462" spans="1:20" ht="15.75" customHeight="1" x14ac:dyDescent="0.25">
      <c r="A462" s="58">
        <v>1201</v>
      </c>
      <c r="B462" s="154"/>
      <c r="C462" s="154"/>
      <c r="D462" s="154"/>
      <c r="E462" s="154"/>
      <c r="F462" s="154"/>
      <c r="G462" s="154"/>
      <c r="H462" s="154"/>
      <c r="I462" s="154"/>
      <c r="J462" s="154">
        <v>29</v>
      </c>
      <c r="K462" s="144">
        <v>29</v>
      </c>
      <c r="L462" s="101"/>
      <c r="M462" s="102"/>
      <c r="N462" s="103"/>
      <c r="O462" s="71">
        <f>IF(J462=0,"",J462/I461)</f>
        <v>0.96666666666666667</v>
      </c>
      <c r="P462" s="68">
        <v>42</v>
      </c>
      <c r="Q462" s="72">
        <f t="shared" si="89"/>
        <v>0.97674418604651159</v>
      </c>
      <c r="R462" s="72">
        <f t="shared" si="90"/>
        <v>2.3255813953488413E-2</v>
      </c>
      <c r="T462" s="104"/>
    </row>
    <row r="463" spans="1:20" ht="15.75" customHeight="1" x14ac:dyDescent="0.25">
      <c r="A463" s="58">
        <v>1202</v>
      </c>
      <c r="B463" s="154"/>
      <c r="C463" s="154"/>
      <c r="D463" s="154"/>
      <c r="E463" s="154"/>
      <c r="F463" s="154"/>
      <c r="G463" s="154"/>
      <c r="H463" s="154"/>
      <c r="I463" s="154"/>
      <c r="J463" s="154">
        <v>6</v>
      </c>
      <c r="K463" s="144">
        <v>6</v>
      </c>
      <c r="L463" s="101"/>
      <c r="M463" s="102"/>
      <c r="N463" s="104"/>
      <c r="O463" s="105"/>
      <c r="P463" s="68">
        <v>13</v>
      </c>
      <c r="Q463" s="106"/>
      <c r="R463" s="107"/>
      <c r="T463" s="104"/>
    </row>
    <row r="464" spans="1:20" ht="15.75" customHeight="1" x14ac:dyDescent="0.25">
      <c r="A464" s="58">
        <v>1301</v>
      </c>
      <c r="B464" s="154"/>
      <c r="C464" s="154"/>
      <c r="D464" s="154"/>
      <c r="E464" s="154"/>
      <c r="F464" s="154"/>
      <c r="G464" s="154"/>
      <c r="H464" s="154"/>
      <c r="I464" s="154"/>
      <c r="J464" s="154">
        <v>4</v>
      </c>
      <c r="K464" s="144">
        <v>4</v>
      </c>
      <c r="L464" s="101"/>
      <c r="M464" s="102"/>
      <c r="N464" s="104"/>
      <c r="O464" s="108"/>
      <c r="P464" s="109">
        <v>7</v>
      </c>
      <c r="Q464" s="110"/>
      <c r="R464" s="108"/>
      <c r="T464" s="104"/>
    </row>
    <row r="465" spans="1:20" ht="15.75" customHeight="1" x14ac:dyDescent="0.25">
      <c r="A465" s="58">
        <v>1302</v>
      </c>
      <c r="B465" s="154"/>
      <c r="C465" s="154"/>
      <c r="D465" s="154"/>
      <c r="E465" s="154"/>
      <c r="F465" s="154"/>
      <c r="G465" s="154"/>
      <c r="H465" s="154"/>
      <c r="I465" s="154"/>
      <c r="J465" s="154">
        <v>2</v>
      </c>
      <c r="K465" s="144"/>
      <c r="L465" s="101"/>
      <c r="M465" s="102"/>
      <c r="N465" s="104"/>
      <c r="O465" s="108"/>
      <c r="P465" s="109">
        <v>2</v>
      </c>
      <c r="Q465" s="110"/>
      <c r="R465" s="108"/>
      <c r="T465" s="104"/>
    </row>
    <row r="466" spans="1:20" ht="15.75" customHeight="1" x14ac:dyDescent="0.25">
      <c r="A466" s="58">
        <v>1401</v>
      </c>
      <c r="B466" s="154"/>
      <c r="C466" s="154"/>
      <c r="D466" s="154"/>
      <c r="E466" s="154"/>
      <c r="F466" s="154"/>
      <c r="G466" s="154"/>
      <c r="H466" s="154"/>
      <c r="I466" s="154"/>
      <c r="J466" s="154">
        <v>2</v>
      </c>
      <c r="K466" s="144"/>
      <c r="L466" s="101"/>
      <c r="M466" s="102"/>
      <c r="N466" s="104"/>
      <c r="O466" s="108"/>
      <c r="P466" s="202">
        <v>2</v>
      </c>
      <c r="Q466" s="110"/>
      <c r="R466" s="108"/>
      <c r="T466" s="104"/>
    </row>
    <row r="467" spans="1:20" ht="15.75" customHeight="1" x14ac:dyDescent="0.25">
      <c r="A467" s="58">
        <v>1402</v>
      </c>
      <c r="B467" s="154"/>
      <c r="C467" s="154"/>
      <c r="D467" s="154"/>
      <c r="E467" s="154"/>
      <c r="F467" s="154"/>
      <c r="G467" s="154"/>
      <c r="H467" s="154"/>
      <c r="I467" s="154"/>
      <c r="J467" s="154">
        <v>1</v>
      </c>
      <c r="K467" s="144">
        <v>1</v>
      </c>
      <c r="L467" s="101"/>
      <c r="M467" s="102"/>
      <c r="N467" s="104"/>
      <c r="O467" s="102"/>
      <c r="P467" s="204">
        <v>2</v>
      </c>
      <c r="Q467" s="146"/>
      <c r="R467" s="108"/>
      <c r="T467" s="104"/>
    </row>
    <row r="468" spans="1:20" ht="15.75" customHeight="1" x14ac:dyDescent="0.25">
      <c r="A468" s="58">
        <v>1501</v>
      </c>
      <c r="B468" s="154"/>
      <c r="C468" s="154"/>
      <c r="D468" s="154"/>
      <c r="E468" s="154"/>
      <c r="F468" s="154"/>
      <c r="G468" s="154"/>
      <c r="H468" s="154"/>
      <c r="I468" s="154"/>
      <c r="J468" s="154"/>
      <c r="K468" s="144"/>
      <c r="L468" s="101"/>
      <c r="M468" s="102"/>
      <c r="N468" s="104"/>
      <c r="O468" s="197" t="s">
        <v>83</v>
      </c>
      <c r="P468" s="203">
        <v>37</v>
      </c>
      <c r="Q468" s="83">
        <f>IF(SUM(K460:K467)=0,"",SUM(K460:K464))</f>
        <v>41</v>
      </c>
      <c r="R468" s="199" t="s">
        <v>11</v>
      </c>
      <c r="T468" s="104"/>
    </row>
    <row r="469" spans="1:20" ht="15.75" customHeight="1" x14ac:dyDescent="0.25">
      <c r="A469" s="58">
        <v>1502</v>
      </c>
      <c r="B469" s="154"/>
      <c r="C469" s="154"/>
      <c r="D469" s="154"/>
      <c r="E469" s="154"/>
      <c r="F469" s="154"/>
      <c r="G469" s="154"/>
      <c r="H469" s="154"/>
      <c r="I469" s="154"/>
      <c r="J469" s="154"/>
      <c r="K469" s="144"/>
      <c r="L469" s="101"/>
      <c r="M469" s="102"/>
      <c r="N469" s="104"/>
      <c r="O469" s="198" t="s">
        <v>85</v>
      </c>
      <c r="P469" s="86">
        <f>IF(P468/B454=0,"",P468/B454)</f>
        <v>0.29365079365079366</v>
      </c>
      <c r="Q469" s="87">
        <f>IF(P468/Q468=0,"",P468/Q468)</f>
        <v>0.90243902439024393</v>
      </c>
      <c r="R469" s="200" t="s">
        <v>86</v>
      </c>
      <c r="T469" s="104"/>
    </row>
    <row r="470" spans="1:20" ht="15.75" customHeight="1" x14ac:dyDescent="0.25">
      <c r="A470" s="58">
        <v>1601</v>
      </c>
      <c r="B470" s="154"/>
      <c r="C470" s="154"/>
      <c r="D470" s="154"/>
      <c r="E470" s="154"/>
      <c r="F470" s="154"/>
      <c r="G470" s="154"/>
      <c r="H470" s="154"/>
      <c r="I470" s="154"/>
      <c r="J470" s="154"/>
      <c r="K470" s="144"/>
      <c r="L470" s="147"/>
      <c r="M470" s="148"/>
      <c r="N470" s="149"/>
      <c r="O470" s="90"/>
      <c r="P470" s="91"/>
      <c r="Q470" s="91"/>
      <c r="R470" s="113"/>
      <c r="T470" s="104"/>
    </row>
    <row r="471" spans="1:20" ht="18" customHeight="1" x14ac:dyDescent="0.25">
      <c r="A471" s="28"/>
      <c r="B471" s="297" t="s">
        <v>111</v>
      </c>
      <c r="C471" s="297"/>
      <c r="D471" s="297"/>
      <c r="E471" s="297"/>
      <c r="F471" s="297"/>
      <c r="G471" s="297"/>
      <c r="H471" s="297"/>
      <c r="I471" s="297"/>
      <c r="J471" s="297"/>
      <c r="K471" s="93">
        <f>SUM(K454:K467)</f>
        <v>42</v>
      </c>
      <c r="L471" s="94">
        <f>IF(SUM(K460:K462)=0,"",SUM(K460:K462)/B454)</f>
        <v>0.24603174603174602</v>
      </c>
      <c r="M471" s="94">
        <f>IF(K471=0,"",K471/B454)</f>
        <v>0.33333333333333331</v>
      </c>
      <c r="N471" s="94">
        <f>IF(K462=0,"",M471-L471)</f>
        <v>8.7301587301587297E-2</v>
      </c>
      <c r="O471" s="3"/>
      <c r="P471" s="29"/>
      <c r="Q471" s="22"/>
      <c r="R471" s="3"/>
      <c r="T471" s="104"/>
    </row>
    <row r="472" spans="1:20" ht="12.75" customHeight="1" x14ac:dyDescent="0.2">
      <c r="L472" s="3"/>
      <c r="M472" s="3"/>
      <c r="O472" s="3"/>
    </row>
    <row r="473" spans="1:20" ht="12.75" customHeight="1" x14ac:dyDescent="0.2">
      <c r="L473" s="3"/>
      <c r="M473" s="3"/>
      <c r="O473" s="3"/>
    </row>
    <row r="474" spans="1:20" ht="26.25" customHeight="1" x14ac:dyDescent="0.4">
      <c r="A474" s="2"/>
      <c r="B474" s="298" t="s">
        <v>99</v>
      </c>
      <c r="C474" s="299"/>
      <c r="D474" s="299"/>
      <c r="E474" s="299"/>
      <c r="F474" s="299"/>
      <c r="G474" s="299"/>
      <c r="H474" s="299"/>
      <c r="I474" s="299"/>
      <c r="J474" s="299"/>
      <c r="K474" s="181" t="s">
        <v>55</v>
      </c>
      <c r="L474" s="57"/>
      <c r="M474" s="57"/>
      <c r="N474" s="29"/>
      <c r="O474" s="3"/>
      <c r="P474" s="29"/>
      <c r="Q474" s="29"/>
      <c r="R474" s="29"/>
    </row>
    <row r="475" spans="1:20" ht="20.25" customHeight="1" x14ac:dyDescent="0.2">
      <c r="A475" s="300" t="s">
        <v>10</v>
      </c>
      <c r="B475" s="301" t="s">
        <v>100</v>
      </c>
      <c r="C475" s="302"/>
      <c r="D475" s="302"/>
      <c r="E475" s="302"/>
      <c r="F475" s="302"/>
      <c r="G475" s="302"/>
      <c r="H475" s="302"/>
      <c r="I475" s="302"/>
      <c r="J475" s="303"/>
      <c r="K475" s="304" t="s">
        <v>11</v>
      </c>
      <c r="L475" s="296" t="s">
        <v>3</v>
      </c>
      <c r="M475" s="296" t="s">
        <v>4</v>
      </c>
      <c r="N475" s="306" t="s">
        <v>5</v>
      </c>
      <c r="O475" s="296" t="s">
        <v>6</v>
      </c>
      <c r="P475" s="294" t="s">
        <v>7</v>
      </c>
      <c r="Q475" s="294" t="s">
        <v>8</v>
      </c>
      <c r="R475" s="296" t="s">
        <v>101</v>
      </c>
    </row>
    <row r="476" spans="1:20" ht="15.75" customHeight="1" x14ac:dyDescent="0.25">
      <c r="A476" s="295"/>
      <c r="B476" s="58" t="s">
        <v>102</v>
      </c>
      <c r="C476" s="58" t="s">
        <v>103</v>
      </c>
      <c r="D476" s="58" t="s">
        <v>104</v>
      </c>
      <c r="E476" s="58" t="s">
        <v>105</v>
      </c>
      <c r="F476" s="58" t="s">
        <v>106</v>
      </c>
      <c r="G476" s="58" t="s">
        <v>107</v>
      </c>
      <c r="H476" s="58" t="s">
        <v>108</v>
      </c>
      <c r="I476" s="58" t="s">
        <v>109</v>
      </c>
      <c r="J476" s="58" t="s">
        <v>110</v>
      </c>
      <c r="K476" s="305"/>
      <c r="L476" s="295"/>
      <c r="M476" s="295"/>
      <c r="N476" s="295"/>
      <c r="O476" s="295"/>
      <c r="P476" s="295"/>
      <c r="Q476" s="295"/>
      <c r="R476" s="295"/>
      <c r="T476" s="104"/>
    </row>
    <row r="477" spans="1:20" ht="15.75" customHeight="1" x14ac:dyDescent="0.25">
      <c r="A477" s="58" t="s">
        <v>55</v>
      </c>
      <c r="B477" s="154">
        <v>131</v>
      </c>
      <c r="C477" s="154"/>
      <c r="D477" s="154"/>
      <c r="E477" s="154"/>
      <c r="F477" s="154"/>
      <c r="G477" s="154"/>
      <c r="H477" s="154"/>
      <c r="I477" s="154"/>
      <c r="J477" s="154"/>
      <c r="K477" s="144"/>
      <c r="L477" s="96"/>
      <c r="M477" s="97"/>
      <c r="N477" s="98"/>
      <c r="O477" s="62"/>
      <c r="P477" s="63">
        <f>B477</f>
        <v>131</v>
      </c>
      <c r="Q477" s="64"/>
      <c r="R477" s="62"/>
      <c r="T477" s="104"/>
    </row>
    <row r="478" spans="1:20" ht="15.75" customHeight="1" x14ac:dyDescent="0.25">
      <c r="A478" s="58" t="s">
        <v>56</v>
      </c>
      <c r="B478" s="154"/>
      <c r="C478" s="154">
        <v>90</v>
      </c>
      <c r="D478" s="154"/>
      <c r="E478" s="154"/>
      <c r="F478" s="154"/>
      <c r="G478" s="154"/>
      <c r="H478" s="154"/>
      <c r="I478" s="154"/>
      <c r="J478" s="154"/>
      <c r="K478" s="144"/>
      <c r="L478" s="101"/>
      <c r="M478" s="102"/>
      <c r="N478" s="103"/>
      <c r="O478" s="67">
        <f>IF(C478=0,"",C478/B477)</f>
        <v>0.68702290076335881</v>
      </c>
      <c r="P478" s="68">
        <v>90</v>
      </c>
      <c r="Q478" s="69">
        <f t="shared" ref="Q478:Q485" si="91">IF(P478=0,"",P478/P477)</f>
        <v>0.68702290076335881</v>
      </c>
      <c r="R478" s="69">
        <f t="shared" ref="R478:R485" si="92">IF(P478=0,"",100%-Q478)</f>
        <v>0.31297709923664119</v>
      </c>
      <c r="T478" s="104"/>
    </row>
    <row r="479" spans="1:20" ht="15.75" customHeight="1" x14ac:dyDescent="0.25">
      <c r="A479" s="58" t="s">
        <v>57</v>
      </c>
      <c r="B479" s="154"/>
      <c r="C479" s="154"/>
      <c r="D479" s="154">
        <v>72</v>
      </c>
      <c r="E479" s="154"/>
      <c r="F479" s="154"/>
      <c r="G479" s="154"/>
      <c r="H479" s="154"/>
      <c r="I479" s="154"/>
      <c r="J479" s="154"/>
      <c r="K479" s="144"/>
      <c r="L479" s="101"/>
      <c r="M479" s="102"/>
      <c r="N479" s="103"/>
      <c r="O479" s="67">
        <f>IF(D479=0,"",D479/C478)</f>
        <v>0.8</v>
      </c>
      <c r="P479" s="68">
        <v>85</v>
      </c>
      <c r="Q479" s="69">
        <f t="shared" si="91"/>
        <v>0.94444444444444442</v>
      </c>
      <c r="R479" s="69">
        <f t="shared" si="92"/>
        <v>5.555555555555558E-2</v>
      </c>
      <c r="T479" s="70">
        <f>P479/P477</f>
        <v>0.64885496183206104</v>
      </c>
    </row>
    <row r="480" spans="1:20" ht="15.75" customHeight="1" x14ac:dyDescent="0.25">
      <c r="A480" s="58">
        <v>1001</v>
      </c>
      <c r="B480" s="154"/>
      <c r="C480" s="154"/>
      <c r="D480" s="154"/>
      <c r="E480" s="154">
        <v>69</v>
      </c>
      <c r="F480" s="154"/>
      <c r="G480" s="154"/>
      <c r="H480" s="154"/>
      <c r="I480" s="154"/>
      <c r="J480" s="154"/>
      <c r="K480" s="144"/>
      <c r="L480" s="101"/>
      <c r="M480" s="102"/>
      <c r="N480" s="103"/>
      <c r="O480" s="67">
        <f>IF(E480=0,"",E480/D479)</f>
        <v>0.95833333333333337</v>
      </c>
      <c r="P480" s="68">
        <v>81</v>
      </c>
      <c r="Q480" s="69">
        <f t="shared" si="91"/>
        <v>0.95294117647058818</v>
      </c>
      <c r="R480" s="69">
        <f t="shared" si="92"/>
        <v>4.705882352941182E-2</v>
      </c>
      <c r="T480" s="104"/>
    </row>
    <row r="481" spans="1:20" ht="15.75" customHeight="1" x14ac:dyDescent="0.25">
      <c r="A481" s="58">
        <v>1002</v>
      </c>
      <c r="B481" s="154"/>
      <c r="C481" s="154"/>
      <c r="D481" s="154"/>
      <c r="E481" s="154"/>
      <c r="F481" s="154">
        <v>61</v>
      </c>
      <c r="G481" s="154"/>
      <c r="H481" s="154"/>
      <c r="I481" s="154"/>
      <c r="J481" s="154"/>
      <c r="K481" s="144"/>
      <c r="L481" s="101"/>
      <c r="M481" s="102"/>
      <c r="N481" s="103"/>
      <c r="O481" s="67">
        <f>IF(F481=0,"",F481/E480)</f>
        <v>0.88405797101449279</v>
      </c>
      <c r="P481" s="68">
        <v>78</v>
      </c>
      <c r="Q481" s="69">
        <f t="shared" si="91"/>
        <v>0.96296296296296291</v>
      </c>
      <c r="R481" s="69">
        <f t="shared" si="92"/>
        <v>3.703703703703709E-2</v>
      </c>
      <c r="T481" s="104"/>
    </row>
    <row r="482" spans="1:20" ht="15.75" customHeight="1" x14ac:dyDescent="0.25">
      <c r="A482" s="58">
        <v>1101</v>
      </c>
      <c r="B482" s="154"/>
      <c r="C482" s="154"/>
      <c r="D482" s="154"/>
      <c r="E482" s="154"/>
      <c r="F482" s="154"/>
      <c r="G482" s="154">
        <v>60</v>
      </c>
      <c r="H482" s="154"/>
      <c r="I482" s="154"/>
      <c r="J482" s="154"/>
      <c r="K482" s="144"/>
      <c r="L482" s="101"/>
      <c r="M482" s="102"/>
      <c r="N482" s="103"/>
      <c r="O482" s="67">
        <f>IF(G482=0,"",G482/F481)</f>
        <v>0.98360655737704916</v>
      </c>
      <c r="P482" s="68">
        <v>73</v>
      </c>
      <c r="Q482" s="69">
        <f t="shared" si="91"/>
        <v>0.9358974358974359</v>
      </c>
      <c r="R482" s="69">
        <f t="shared" si="92"/>
        <v>6.4102564102564097E-2</v>
      </c>
      <c r="T482" s="104"/>
    </row>
    <row r="483" spans="1:20" ht="15.75" customHeight="1" x14ac:dyDescent="0.25">
      <c r="A483" s="58">
        <v>1102</v>
      </c>
      <c r="B483" s="154"/>
      <c r="C483" s="154"/>
      <c r="D483" s="154"/>
      <c r="E483" s="154"/>
      <c r="F483" s="154"/>
      <c r="G483" s="154"/>
      <c r="H483" s="154">
        <v>57</v>
      </c>
      <c r="I483" s="154"/>
      <c r="J483" s="154"/>
      <c r="K483" s="144"/>
      <c r="L483" s="101"/>
      <c r="M483" s="102"/>
      <c r="N483" s="103"/>
      <c r="O483" s="67">
        <f>IF(H483=0,"",H483/G482)</f>
        <v>0.95</v>
      </c>
      <c r="P483" s="68">
        <v>71</v>
      </c>
      <c r="Q483" s="69">
        <f t="shared" si="91"/>
        <v>0.9726027397260274</v>
      </c>
      <c r="R483" s="69">
        <f t="shared" si="92"/>
        <v>2.7397260273972601E-2</v>
      </c>
      <c r="T483" s="104"/>
    </row>
    <row r="484" spans="1:20" ht="15.75" customHeight="1" x14ac:dyDescent="0.25">
      <c r="A484" s="58">
        <v>1201</v>
      </c>
      <c r="B484" s="154"/>
      <c r="C484" s="154"/>
      <c r="D484" s="154"/>
      <c r="E484" s="154"/>
      <c r="F484" s="154"/>
      <c r="G484" s="154"/>
      <c r="H484" s="154"/>
      <c r="I484" s="154">
        <v>56</v>
      </c>
      <c r="J484" s="154"/>
      <c r="K484" s="144"/>
      <c r="L484" s="101"/>
      <c r="M484" s="102"/>
      <c r="N484" s="103"/>
      <c r="O484" s="67">
        <f>IF(I484=0,"",I484/H483)</f>
        <v>0.98245614035087714</v>
      </c>
      <c r="P484" s="68">
        <v>71</v>
      </c>
      <c r="Q484" s="69">
        <f t="shared" si="91"/>
        <v>1</v>
      </c>
      <c r="R484" s="69">
        <f t="shared" si="92"/>
        <v>0</v>
      </c>
      <c r="T484" s="104"/>
    </row>
    <row r="485" spans="1:20" ht="15.75" customHeight="1" x14ac:dyDescent="0.25">
      <c r="A485" s="58">
        <v>1202</v>
      </c>
      <c r="B485" s="154"/>
      <c r="C485" s="154"/>
      <c r="D485" s="154"/>
      <c r="E485" s="154"/>
      <c r="F485" s="154"/>
      <c r="G485" s="154"/>
      <c r="H485" s="154"/>
      <c r="I485" s="154"/>
      <c r="J485" s="154">
        <v>56</v>
      </c>
      <c r="K485" s="144">
        <v>56</v>
      </c>
      <c r="L485" s="101"/>
      <c r="M485" s="102"/>
      <c r="N485" s="103"/>
      <c r="O485" s="71">
        <f>IF(J485=0,"",J485/I484)</f>
        <v>1</v>
      </c>
      <c r="P485" s="68">
        <v>70</v>
      </c>
      <c r="Q485" s="72">
        <f t="shared" si="91"/>
        <v>0.9859154929577465</v>
      </c>
      <c r="R485" s="72">
        <f t="shared" si="92"/>
        <v>1.4084507042253502E-2</v>
      </c>
      <c r="T485" s="104"/>
    </row>
    <row r="486" spans="1:20" ht="15.75" customHeight="1" x14ac:dyDescent="0.25">
      <c r="A486" s="58">
        <v>1301</v>
      </c>
      <c r="B486" s="154"/>
      <c r="C486" s="154"/>
      <c r="D486" s="154"/>
      <c r="E486" s="154"/>
      <c r="F486" s="154"/>
      <c r="G486" s="154"/>
      <c r="H486" s="154"/>
      <c r="I486" s="154"/>
      <c r="J486" s="154">
        <v>6</v>
      </c>
      <c r="K486" s="144">
        <v>6</v>
      </c>
      <c r="L486" s="101"/>
      <c r="M486" s="102"/>
      <c r="N486" s="104"/>
      <c r="O486" s="105"/>
      <c r="P486" s="68">
        <v>14</v>
      </c>
      <c r="Q486" s="106"/>
      <c r="R486" s="107"/>
      <c r="T486" s="104"/>
    </row>
    <row r="487" spans="1:20" ht="15.75" customHeight="1" x14ac:dyDescent="0.25">
      <c r="A487" s="58">
        <v>1302</v>
      </c>
      <c r="B487" s="154"/>
      <c r="C487" s="154"/>
      <c r="D487" s="154"/>
      <c r="E487" s="154"/>
      <c r="F487" s="154"/>
      <c r="G487" s="154"/>
      <c r="H487" s="154"/>
      <c r="I487" s="154"/>
      <c r="J487" s="154">
        <v>5</v>
      </c>
      <c r="K487" s="144">
        <v>3</v>
      </c>
      <c r="L487" s="101"/>
      <c r="M487" s="102"/>
      <c r="N487" s="104"/>
      <c r="O487" s="108"/>
      <c r="P487" s="109">
        <v>9</v>
      </c>
      <c r="Q487" s="110"/>
      <c r="R487" s="108"/>
      <c r="T487" s="104"/>
    </row>
    <row r="488" spans="1:20" ht="15.75" customHeight="1" x14ac:dyDescent="0.25">
      <c r="A488" s="58">
        <v>1401</v>
      </c>
      <c r="B488" s="154"/>
      <c r="C488" s="154"/>
      <c r="D488" s="154"/>
      <c r="E488" s="154"/>
      <c r="F488" s="154"/>
      <c r="G488" s="154"/>
      <c r="H488" s="154"/>
      <c r="I488" s="154"/>
      <c r="J488" s="154">
        <v>4</v>
      </c>
      <c r="K488" s="144"/>
      <c r="L488" s="101"/>
      <c r="M488" s="102"/>
      <c r="N488" s="104"/>
      <c r="O488" s="108"/>
      <c r="P488" s="109">
        <v>6</v>
      </c>
      <c r="Q488" s="110"/>
      <c r="R488" s="108"/>
      <c r="T488" s="104"/>
    </row>
    <row r="489" spans="1:20" ht="15.75" customHeight="1" x14ac:dyDescent="0.25">
      <c r="A489" s="58">
        <v>1402</v>
      </c>
      <c r="B489" s="154"/>
      <c r="C489" s="154"/>
      <c r="D489" s="154"/>
      <c r="E489" s="154"/>
      <c r="F489" s="154"/>
      <c r="G489" s="154"/>
      <c r="H489" s="154"/>
      <c r="I489" s="154"/>
      <c r="J489" s="154">
        <v>2</v>
      </c>
      <c r="K489" s="144">
        <v>1</v>
      </c>
      <c r="L489" s="101"/>
      <c r="M489" s="102"/>
      <c r="N489" s="104"/>
      <c r="O489" s="108"/>
      <c r="P489" s="202">
        <v>3</v>
      </c>
      <c r="Q489" s="110"/>
      <c r="R489" s="108"/>
      <c r="T489" s="104"/>
    </row>
    <row r="490" spans="1:20" ht="15.75" customHeight="1" x14ac:dyDescent="0.25">
      <c r="A490" s="58">
        <v>1501</v>
      </c>
      <c r="B490" s="154"/>
      <c r="C490" s="154"/>
      <c r="D490" s="154"/>
      <c r="E490" s="154"/>
      <c r="F490" s="154"/>
      <c r="G490" s="154"/>
      <c r="H490" s="154"/>
      <c r="I490" s="154"/>
      <c r="J490" s="154">
        <v>2</v>
      </c>
      <c r="K490" s="144">
        <v>3</v>
      </c>
      <c r="L490" s="101"/>
      <c r="M490" s="102"/>
      <c r="N490" s="104"/>
      <c r="O490" s="102"/>
      <c r="P490" s="204">
        <v>3</v>
      </c>
      <c r="Q490" s="146"/>
      <c r="R490" s="108"/>
      <c r="T490" s="104"/>
    </row>
    <row r="491" spans="1:20" ht="15.75" customHeight="1" x14ac:dyDescent="0.25">
      <c r="A491" s="58">
        <v>1502</v>
      </c>
      <c r="B491" s="154"/>
      <c r="C491" s="154"/>
      <c r="D491" s="154"/>
      <c r="E491" s="154"/>
      <c r="F491" s="154"/>
      <c r="G491" s="154"/>
      <c r="H491" s="154"/>
      <c r="I491" s="154"/>
      <c r="J491" s="154"/>
      <c r="K491" s="144"/>
      <c r="L491" s="101"/>
      <c r="M491" s="102"/>
      <c r="N491" s="104"/>
      <c r="O491" s="197" t="s">
        <v>83</v>
      </c>
      <c r="P491" s="203">
        <v>68</v>
      </c>
      <c r="Q491" s="83">
        <f>K494</f>
        <v>69</v>
      </c>
      <c r="R491" s="199" t="s">
        <v>11</v>
      </c>
      <c r="T491" s="104"/>
    </row>
    <row r="492" spans="1:20" ht="15.75" customHeight="1" x14ac:dyDescent="0.25">
      <c r="A492" s="58">
        <v>1601</v>
      </c>
      <c r="B492" s="154"/>
      <c r="C492" s="154"/>
      <c r="D492" s="154"/>
      <c r="E492" s="154"/>
      <c r="F492" s="154"/>
      <c r="G492" s="154"/>
      <c r="H492" s="154"/>
      <c r="I492" s="154"/>
      <c r="J492" s="154"/>
      <c r="K492" s="144"/>
      <c r="L492" s="101"/>
      <c r="M492" s="102"/>
      <c r="N492" s="104"/>
      <c r="O492" s="198" t="s">
        <v>85</v>
      </c>
      <c r="P492" s="86">
        <f>IF(P491/B477=0,"",P491/B477)</f>
        <v>0.51908396946564883</v>
      </c>
      <c r="Q492" s="87">
        <f>IF(P491/Q491=0,"",P491/Q491)</f>
        <v>0.98550724637681164</v>
      </c>
      <c r="R492" s="200" t="s">
        <v>86</v>
      </c>
      <c r="T492" s="104"/>
    </row>
    <row r="493" spans="1:20" ht="15.75" customHeight="1" x14ac:dyDescent="0.25">
      <c r="A493" s="58">
        <v>1602</v>
      </c>
      <c r="B493" s="154"/>
      <c r="C493" s="154"/>
      <c r="D493" s="154"/>
      <c r="E493" s="154"/>
      <c r="F493" s="154"/>
      <c r="G493" s="154"/>
      <c r="H493" s="154"/>
      <c r="I493" s="154"/>
      <c r="J493" s="154"/>
      <c r="K493" s="144"/>
      <c r="L493" s="147"/>
      <c r="M493" s="148"/>
      <c r="N493" s="149"/>
      <c r="O493" s="90"/>
      <c r="P493" s="91"/>
      <c r="Q493" s="91"/>
      <c r="R493" s="113"/>
      <c r="T493" s="104"/>
    </row>
    <row r="494" spans="1:20" ht="18" customHeight="1" x14ac:dyDescent="0.25">
      <c r="A494" s="28"/>
      <c r="B494" s="297" t="s">
        <v>111</v>
      </c>
      <c r="C494" s="297"/>
      <c r="D494" s="297"/>
      <c r="E494" s="297"/>
      <c r="F494" s="297"/>
      <c r="G494" s="297"/>
      <c r="H494" s="297"/>
      <c r="I494" s="297"/>
      <c r="J494" s="297"/>
      <c r="K494" s="93">
        <f>SUM(K477:K490)</f>
        <v>69</v>
      </c>
      <c r="L494" s="94">
        <f>IF(K485=0,"",K485/B477)</f>
        <v>0.42748091603053434</v>
      </c>
      <c r="M494" s="94">
        <f>IF(K494=0,"",K494/B477)</f>
        <v>0.52671755725190839</v>
      </c>
      <c r="N494" s="94">
        <f>IF(K485=0,"",M494-L494)</f>
        <v>9.9236641221374045E-2</v>
      </c>
      <c r="O494" s="3"/>
      <c r="P494" s="29"/>
      <c r="Q494" s="22"/>
      <c r="R494" s="3"/>
      <c r="T494" s="104"/>
    </row>
    <row r="495" spans="1:20" ht="12.75" customHeight="1" x14ac:dyDescent="0.2">
      <c r="L495" s="3"/>
      <c r="M495" s="3"/>
      <c r="O495" s="3"/>
    </row>
    <row r="496" spans="1:20" ht="12.75" customHeight="1" x14ac:dyDescent="0.2">
      <c r="L496" s="3"/>
      <c r="M496" s="3"/>
      <c r="O496" s="3"/>
    </row>
    <row r="497" spans="1:20" ht="26.25" customHeight="1" x14ac:dyDescent="0.4">
      <c r="A497" s="2"/>
      <c r="B497" s="298" t="s">
        <v>99</v>
      </c>
      <c r="C497" s="299"/>
      <c r="D497" s="299"/>
      <c r="E497" s="299"/>
      <c r="F497" s="299"/>
      <c r="G497" s="299"/>
      <c r="H497" s="299"/>
      <c r="I497" s="299"/>
      <c r="J497" s="299"/>
      <c r="K497" s="181" t="s">
        <v>56</v>
      </c>
      <c r="L497" s="57"/>
      <c r="M497" s="57"/>
      <c r="N497" s="29"/>
      <c r="O497" s="3"/>
      <c r="P497" s="29"/>
      <c r="Q497" s="29"/>
      <c r="R497" s="29"/>
    </row>
    <row r="498" spans="1:20" ht="20.25" customHeight="1" x14ac:dyDescent="0.2">
      <c r="A498" s="300" t="s">
        <v>10</v>
      </c>
      <c r="B498" s="301" t="s">
        <v>100</v>
      </c>
      <c r="C498" s="302"/>
      <c r="D498" s="302"/>
      <c r="E498" s="302"/>
      <c r="F498" s="302"/>
      <c r="G498" s="302"/>
      <c r="H498" s="302"/>
      <c r="I498" s="302"/>
      <c r="J498" s="303"/>
      <c r="K498" s="304" t="s">
        <v>11</v>
      </c>
      <c r="L498" s="296" t="s">
        <v>3</v>
      </c>
      <c r="M498" s="296" t="s">
        <v>4</v>
      </c>
      <c r="N498" s="306" t="s">
        <v>5</v>
      </c>
      <c r="O498" s="296" t="s">
        <v>6</v>
      </c>
      <c r="P498" s="294" t="s">
        <v>7</v>
      </c>
      <c r="Q498" s="294" t="s">
        <v>8</v>
      </c>
      <c r="R498" s="296" t="s">
        <v>101</v>
      </c>
    </row>
    <row r="499" spans="1:20" ht="15.75" customHeight="1" x14ac:dyDescent="0.25">
      <c r="A499" s="295"/>
      <c r="B499" s="58" t="s">
        <v>102</v>
      </c>
      <c r="C499" s="58" t="s">
        <v>103</v>
      </c>
      <c r="D499" s="58" t="s">
        <v>104</v>
      </c>
      <c r="E499" s="58" t="s">
        <v>105</v>
      </c>
      <c r="F499" s="58" t="s">
        <v>106</v>
      </c>
      <c r="G499" s="58" t="s">
        <v>107</v>
      </c>
      <c r="H499" s="58" t="s">
        <v>108</v>
      </c>
      <c r="I499" s="58" t="s">
        <v>109</v>
      </c>
      <c r="J499" s="58" t="s">
        <v>110</v>
      </c>
      <c r="K499" s="305"/>
      <c r="L499" s="295"/>
      <c r="M499" s="295"/>
      <c r="N499" s="295"/>
      <c r="O499" s="295"/>
      <c r="P499" s="295"/>
      <c r="Q499" s="295"/>
      <c r="R499" s="295"/>
      <c r="T499" s="104"/>
    </row>
    <row r="500" spans="1:20" ht="15.75" customHeight="1" x14ac:dyDescent="0.25">
      <c r="A500" s="58" t="s">
        <v>56</v>
      </c>
      <c r="B500" s="154">
        <v>108</v>
      </c>
      <c r="C500" s="154"/>
      <c r="D500" s="154"/>
      <c r="E500" s="154"/>
      <c r="F500" s="154"/>
      <c r="G500" s="154"/>
      <c r="H500" s="154"/>
      <c r="I500" s="154"/>
      <c r="J500" s="154"/>
      <c r="K500" s="144"/>
      <c r="L500" s="96"/>
      <c r="M500" s="97"/>
      <c r="N500" s="98"/>
      <c r="O500" s="62"/>
      <c r="P500" s="63">
        <f>B500</f>
        <v>108</v>
      </c>
      <c r="Q500" s="64"/>
      <c r="R500" s="62"/>
      <c r="T500" s="104"/>
    </row>
    <row r="501" spans="1:20" ht="15.75" customHeight="1" x14ac:dyDescent="0.25">
      <c r="A501" s="58" t="s">
        <v>57</v>
      </c>
      <c r="B501" s="154"/>
      <c r="C501" s="154">
        <v>54</v>
      </c>
      <c r="D501" s="154"/>
      <c r="E501" s="154"/>
      <c r="F501" s="154"/>
      <c r="G501" s="154"/>
      <c r="H501" s="154"/>
      <c r="I501" s="154"/>
      <c r="J501" s="154"/>
      <c r="K501" s="144"/>
      <c r="L501" s="101"/>
      <c r="M501" s="102"/>
      <c r="N501" s="103"/>
      <c r="O501" s="67">
        <f>IF(C501=0,"",C501/B500)</f>
        <v>0.5</v>
      </c>
      <c r="P501" s="68">
        <v>54</v>
      </c>
      <c r="Q501" s="69">
        <f t="shared" ref="Q501:Q508" si="93">IF(P501=0,"",P501/P500)</f>
        <v>0.5</v>
      </c>
      <c r="R501" s="69">
        <f t="shared" ref="R501:R508" si="94">IF(P501=0,"",100%-Q501)</f>
        <v>0.5</v>
      </c>
      <c r="T501" s="104"/>
    </row>
    <row r="502" spans="1:20" ht="15.75" customHeight="1" x14ac:dyDescent="0.25">
      <c r="A502" s="58">
        <v>1001</v>
      </c>
      <c r="B502" s="154"/>
      <c r="C502" s="154"/>
      <c r="D502" s="154">
        <v>43</v>
      </c>
      <c r="E502" s="154"/>
      <c r="F502" s="154"/>
      <c r="G502" s="154"/>
      <c r="H502" s="154"/>
      <c r="I502" s="154"/>
      <c r="J502" s="154"/>
      <c r="K502" s="144"/>
      <c r="L502" s="101"/>
      <c r="M502" s="102"/>
      <c r="N502" s="103"/>
      <c r="O502" s="67">
        <f>IF(D502=0,"",D502/C501)</f>
        <v>0.79629629629629628</v>
      </c>
      <c r="P502" s="68">
        <v>51</v>
      </c>
      <c r="Q502" s="69">
        <f t="shared" si="93"/>
        <v>0.94444444444444442</v>
      </c>
      <c r="R502" s="69">
        <f t="shared" si="94"/>
        <v>5.555555555555558E-2</v>
      </c>
      <c r="T502" s="70">
        <f>P502/P500</f>
        <v>0.47222222222222221</v>
      </c>
    </row>
    <row r="503" spans="1:20" ht="15.75" customHeight="1" x14ac:dyDescent="0.25">
      <c r="A503" s="58">
        <v>1002</v>
      </c>
      <c r="B503" s="154"/>
      <c r="C503" s="154"/>
      <c r="D503" s="154"/>
      <c r="E503" s="154">
        <v>33</v>
      </c>
      <c r="F503" s="154"/>
      <c r="G503" s="154"/>
      <c r="H503" s="154"/>
      <c r="I503" s="154"/>
      <c r="J503" s="154"/>
      <c r="K503" s="144"/>
      <c r="L503" s="101"/>
      <c r="M503" s="102"/>
      <c r="N503" s="103"/>
      <c r="O503" s="67">
        <f>IF(E503=0,"",E503/D502)</f>
        <v>0.76744186046511631</v>
      </c>
      <c r="P503" s="68">
        <v>51</v>
      </c>
      <c r="Q503" s="69">
        <f t="shared" si="93"/>
        <v>1</v>
      </c>
      <c r="R503" s="69">
        <f t="shared" si="94"/>
        <v>0</v>
      </c>
      <c r="T503" s="104"/>
    </row>
    <row r="504" spans="1:20" ht="15.75" customHeight="1" x14ac:dyDescent="0.25">
      <c r="A504" s="58">
        <v>1101</v>
      </c>
      <c r="B504" s="154"/>
      <c r="C504" s="154"/>
      <c r="D504" s="154"/>
      <c r="E504" s="154"/>
      <c r="F504" s="154">
        <v>33</v>
      </c>
      <c r="G504" s="154"/>
      <c r="H504" s="154"/>
      <c r="I504" s="154"/>
      <c r="J504" s="154"/>
      <c r="K504" s="144"/>
      <c r="L504" s="101"/>
      <c r="M504" s="102"/>
      <c r="N504" s="103"/>
      <c r="O504" s="67">
        <f>IF(F504=0,"",F504/E503)</f>
        <v>1</v>
      </c>
      <c r="P504" s="68">
        <v>46</v>
      </c>
      <c r="Q504" s="69">
        <f t="shared" si="93"/>
        <v>0.90196078431372551</v>
      </c>
      <c r="R504" s="69">
        <f t="shared" si="94"/>
        <v>9.8039215686274495E-2</v>
      </c>
      <c r="T504" s="104"/>
    </row>
    <row r="505" spans="1:20" ht="15.75" customHeight="1" x14ac:dyDescent="0.25">
      <c r="A505" s="58">
        <v>1102</v>
      </c>
      <c r="B505" s="154"/>
      <c r="C505" s="154"/>
      <c r="D505" s="154"/>
      <c r="E505" s="154"/>
      <c r="F505" s="154"/>
      <c r="G505" s="154">
        <v>23</v>
      </c>
      <c r="H505" s="154"/>
      <c r="I505" s="154"/>
      <c r="J505" s="154"/>
      <c r="K505" s="144"/>
      <c r="L505" s="101"/>
      <c r="M505" s="102"/>
      <c r="N505" s="103"/>
      <c r="O505" s="67">
        <f>IF(G505=0,"",G505/F504)</f>
        <v>0.69696969696969702</v>
      </c>
      <c r="P505" s="68">
        <v>43</v>
      </c>
      <c r="Q505" s="69">
        <f t="shared" si="93"/>
        <v>0.93478260869565222</v>
      </c>
      <c r="R505" s="69">
        <f t="shared" si="94"/>
        <v>6.5217391304347783E-2</v>
      </c>
      <c r="T505" s="104"/>
    </row>
    <row r="506" spans="1:20" ht="15.75" customHeight="1" x14ac:dyDescent="0.25">
      <c r="A506" s="58">
        <v>1201</v>
      </c>
      <c r="B506" s="154"/>
      <c r="C506" s="154"/>
      <c r="D506" s="154"/>
      <c r="E506" s="154"/>
      <c r="F506" s="154"/>
      <c r="G506" s="154"/>
      <c r="H506" s="154">
        <v>23</v>
      </c>
      <c r="I506" s="154"/>
      <c r="J506" s="154"/>
      <c r="K506" s="144"/>
      <c r="L506" s="101"/>
      <c r="M506" s="102"/>
      <c r="N506" s="103"/>
      <c r="O506" s="67">
        <f>IF(H506=0,"",H506/G505)</f>
        <v>1</v>
      </c>
      <c r="P506" s="68">
        <v>43</v>
      </c>
      <c r="Q506" s="69">
        <f t="shared" si="93"/>
        <v>1</v>
      </c>
      <c r="R506" s="69">
        <f t="shared" si="94"/>
        <v>0</v>
      </c>
      <c r="T506" s="104"/>
    </row>
    <row r="507" spans="1:20" ht="15.75" customHeight="1" x14ac:dyDescent="0.25">
      <c r="A507" s="58">
        <v>1202</v>
      </c>
      <c r="B507" s="154"/>
      <c r="C507" s="154"/>
      <c r="D507" s="154"/>
      <c r="E507" s="154"/>
      <c r="F507" s="154"/>
      <c r="G507" s="154"/>
      <c r="H507" s="154"/>
      <c r="I507" s="154">
        <v>21</v>
      </c>
      <c r="J507" s="154"/>
      <c r="K507" s="144">
        <v>1</v>
      </c>
      <c r="L507" s="101"/>
      <c r="M507" s="102"/>
      <c r="N507" s="103"/>
      <c r="O507" s="67">
        <f>IF(I507=0,"",I507/H506)</f>
        <v>0.91304347826086951</v>
      </c>
      <c r="P507" s="68">
        <v>41</v>
      </c>
      <c r="Q507" s="69">
        <f t="shared" si="93"/>
        <v>0.95348837209302328</v>
      </c>
      <c r="R507" s="69">
        <f t="shared" si="94"/>
        <v>4.6511627906976716E-2</v>
      </c>
      <c r="T507" s="104"/>
    </row>
    <row r="508" spans="1:20" ht="15.75" customHeight="1" x14ac:dyDescent="0.25">
      <c r="A508" s="58">
        <v>1301</v>
      </c>
      <c r="B508" s="154"/>
      <c r="C508" s="154"/>
      <c r="D508" s="154"/>
      <c r="E508" s="154"/>
      <c r="F508" s="154"/>
      <c r="G508" s="154"/>
      <c r="H508" s="154"/>
      <c r="I508" s="154"/>
      <c r="J508" s="154">
        <v>21</v>
      </c>
      <c r="K508" s="144">
        <v>19</v>
      </c>
      <c r="L508" s="101"/>
      <c r="M508" s="102"/>
      <c r="N508" s="103"/>
      <c r="O508" s="71">
        <f>IF(J508=0,"",J508/I507)</f>
        <v>1</v>
      </c>
      <c r="P508" s="68">
        <v>41</v>
      </c>
      <c r="Q508" s="72">
        <f t="shared" si="93"/>
        <v>1</v>
      </c>
      <c r="R508" s="72">
        <f t="shared" si="94"/>
        <v>0</v>
      </c>
      <c r="T508" s="104"/>
    </row>
    <row r="509" spans="1:20" ht="15.75" customHeight="1" x14ac:dyDescent="0.25">
      <c r="A509" s="58">
        <v>1302</v>
      </c>
      <c r="B509" s="154"/>
      <c r="C509" s="154"/>
      <c r="D509" s="154"/>
      <c r="E509" s="154"/>
      <c r="F509" s="154"/>
      <c r="G509" s="154"/>
      <c r="H509" s="154"/>
      <c r="I509" s="154"/>
      <c r="J509" s="154">
        <v>13</v>
      </c>
      <c r="K509" s="144">
        <v>9</v>
      </c>
      <c r="L509" s="101"/>
      <c r="M509" s="102"/>
      <c r="N509" s="104"/>
      <c r="O509" s="105"/>
      <c r="P509" s="68">
        <v>21</v>
      </c>
      <c r="Q509" s="106"/>
      <c r="R509" s="107"/>
      <c r="T509" s="104"/>
    </row>
    <row r="510" spans="1:20" ht="15.75" customHeight="1" x14ac:dyDescent="0.25">
      <c r="A510" s="58">
        <v>1401</v>
      </c>
      <c r="B510" s="154"/>
      <c r="C510" s="154"/>
      <c r="D510" s="154"/>
      <c r="E510" s="154"/>
      <c r="F510" s="154"/>
      <c r="G510" s="154"/>
      <c r="H510" s="154"/>
      <c r="I510" s="154"/>
      <c r="J510" s="154">
        <v>5</v>
      </c>
      <c r="K510" s="144">
        <v>4</v>
      </c>
      <c r="L510" s="101"/>
      <c r="M510" s="102"/>
      <c r="N510" s="104"/>
      <c r="O510" s="108"/>
      <c r="P510" s="109">
        <v>8</v>
      </c>
      <c r="Q510" s="110"/>
      <c r="R510" s="108"/>
      <c r="T510" s="104"/>
    </row>
    <row r="511" spans="1:20" ht="15.75" customHeight="1" x14ac:dyDescent="0.25">
      <c r="A511" s="58">
        <v>1402</v>
      </c>
      <c r="B511" s="154"/>
      <c r="C511" s="154"/>
      <c r="D511" s="154"/>
      <c r="E511" s="154"/>
      <c r="F511" s="154"/>
      <c r="G511" s="154"/>
      <c r="H511" s="154"/>
      <c r="I511" s="154"/>
      <c r="J511" s="154">
        <v>3</v>
      </c>
      <c r="K511" s="144"/>
      <c r="L511" s="101"/>
      <c r="M511" s="102"/>
      <c r="N511" s="104"/>
      <c r="O511" s="108"/>
      <c r="P511" s="109">
        <v>4</v>
      </c>
      <c r="Q511" s="110"/>
      <c r="R511" s="108"/>
      <c r="T511" s="104"/>
    </row>
    <row r="512" spans="1:20" ht="15.75" customHeight="1" x14ac:dyDescent="0.25">
      <c r="A512" s="58">
        <v>1501</v>
      </c>
      <c r="B512" s="154"/>
      <c r="C512" s="154"/>
      <c r="D512" s="154"/>
      <c r="E512" s="154"/>
      <c r="F512" s="154"/>
      <c r="G512" s="154"/>
      <c r="H512" s="154"/>
      <c r="I512" s="154"/>
      <c r="J512" s="154">
        <v>3</v>
      </c>
      <c r="K512" s="144">
        <v>1</v>
      </c>
      <c r="L512" s="101"/>
      <c r="M512" s="102"/>
      <c r="N512" s="104"/>
      <c r="O512" s="108"/>
      <c r="P512" s="109">
        <v>4</v>
      </c>
      <c r="Q512" s="110"/>
      <c r="R512" s="108"/>
      <c r="T512" s="104"/>
    </row>
    <row r="513" spans="1:20" ht="15.75" customHeight="1" x14ac:dyDescent="0.25">
      <c r="A513" s="58">
        <v>1502</v>
      </c>
      <c r="B513" s="154"/>
      <c r="C513" s="154"/>
      <c r="D513" s="154"/>
      <c r="E513" s="154"/>
      <c r="F513" s="154"/>
      <c r="G513" s="154"/>
      <c r="H513" s="154"/>
      <c r="I513" s="154"/>
      <c r="J513" s="154">
        <v>1</v>
      </c>
      <c r="K513" s="144">
        <v>1</v>
      </c>
      <c r="L513" s="101"/>
      <c r="M513" s="102"/>
      <c r="N513" s="104"/>
      <c r="O513" s="102"/>
      <c r="P513" s="68">
        <v>1</v>
      </c>
      <c r="Q513" s="146"/>
      <c r="R513" s="108"/>
      <c r="T513" s="104"/>
    </row>
    <row r="514" spans="1:20" ht="15.75" customHeight="1" x14ac:dyDescent="0.25">
      <c r="A514" s="58">
        <v>1601</v>
      </c>
      <c r="B514" s="154"/>
      <c r="C514" s="154"/>
      <c r="D514" s="154"/>
      <c r="E514" s="154"/>
      <c r="F514" s="154"/>
      <c r="G514" s="154"/>
      <c r="H514" s="154"/>
      <c r="I514" s="154"/>
      <c r="J514" s="154">
        <v>1</v>
      </c>
      <c r="K514" s="144">
        <v>1</v>
      </c>
      <c r="L514" s="101"/>
      <c r="M514" s="102"/>
      <c r="N514" s="104"/>
      <c r="O514" s="211"/>
      <c r="P514" s="206">
        <v>1</v>
      </c>
      <c r="Q514" s="212"/>
      <c r="R514" s="213"/>
      <c r="T514" s="104"/>
    </row>
    <row r="515" spans="1:20" ht="15.75" customHeight="1" x14ac:dyDescent="0.25">
      <c r="A515" s="58">
        <v>1602</v>
      </c>
      <c r="B515" s="154"/>
      <c r="C515" s="154"/>
      <c r="D515" s="154"/>
      <c r="E515" s="154"/>
      <c r="F515" s="154"/>
      <c r="G515" s="154"/>
      <c r="H515" s="154"/>
      <c r="I515" s="154"/>
      <c r="J515" s="154"/>
      <c r="K515" s="144"/>
      <c r="L515" s="101"/>
      <c r="M515" s="102"/>
      <c r="N515" s="104"/>
      <c r="O515" s="197" t="s">
        <v>83</v>
      </c>
      <c r="P515" s="209">
        <v>35</v>
      </c>
      <c r="Q515" s="207">
        <f>K518</f>
        <v>36</v>
      </c>
      <c r="R515" s="199" t="s">
        <v>11</v>
      </c>
      <c r="T515" s="104"/>
    </row>
    <row r="516" spans="1:20" ht="15.75" customHeight="1" x14ac:dyDescent="0.25">
      <c r="A516" s="58">
        <v>1701</v>
      </c>
      <c r="B516" s="154"/>
      <c r="C516" s="154"/>
      <c r="D516" s="154"/>
      <c r="E516" s="154"/>
      <c r="F516" s="154"/>
      <c r="G516" s="154"/>
      <c r="H516" s="154"/>
      <c r="I516" s="154"/>
      <c r="J516" s="154"/>
      <c r="K516" s="144"/>
      <c r="L516" s="101"/>
      <c r="M516" s="102"/>
      <c r="N516" s="104"/>
      <c r="O516" s="198" t="s">
        <v>85</v>
      </c>
      <c r="P516" s="210">
        <f>IF(P515/B500=0,"",P515/B500)</f>
        <v>0.32407407407407407</v>
      </c>
      <c r="Q516" s="208">
        <f>IF(P515/Q515=0,"",P515/Q515)</f>
        <v>0.97222222222222221</v>
      </c>
      <c r="R516" s="200" t="s">
        <v>86</v>
      </c>
      <c r="T516" s="104"/>
    </row>
    <row r="517" spans="1:20" ht="15.75" customHeight="1" x14ac:dyDescent="0.25">
      <c r="A517" s="58">
        <v>1702</v>
      </c>
      <c r="B517" s="154"/>
      <c r="C517" s="154"/>
      <c r="D517" s="154"/>
      <c r="E517" s="154"/>
      <c r="F517" s="154"/>
      <c r="G517" s="154"/>
      <c r="H517" s="154"/>
      <c r="I517" s="154"/>
      <c r="J517" s="154"/>
      <c r="K517" s="144"/>
      <c r="L517" s="147"/>
      <c r="M517" s="148"/>
      <c r="N517" s="149"/>
      <c r="O517" s="90"/>
      <c r="P517" s="91"/>
      <c r="Q517" s="91"/>
      <c r="R517" s="113"/>
      <c r="T517" s="104"/>
    </row>
    <row r="518" spans="1:20" ht="18" customHeight="1" x14ac:dyDescent="0.25">
      <c r="A518" s="28"/>
      <c r="B518" s="297" t="s">
        <v>111</v>
      </c>
      <c r="C518" s="297"/>
      <c r="D518" s="297"/>
      <c r="E518" s="297"/>
      <c r="F518" s="297"/>
      <c r="G518" s="297"/>
      <c r="H518" s="297"/>
      <c r="I518" s="297"/>
      <c r="J518" s="297"/>
      <c r="K518" s="93">
        <f>SUM(K500:K514)</f>
        <v>36</v>
      </c>
      <c r="L518" s="125">
        <f>IF(SUM(K507:K508)=0,"",SUM(K507:K508)/B500)</f>
        <v>0.18518518518518517</v>
      </c>
      <c r="M518" s="125">
        <f>IF(K518=0,"",K518/B500)</f>
        <v>0.33333333333333331</v>
      </c>
      <c r="N518" s="125">
        <f>IF(K508=0,"",M518-L518)</f>
        <v>0.14814814814814814</v>
      </c>
      <c r="O518" s="3"/>
      <c r="P518" s="29"/>
      <c r="Q518" s="22"/>
      <c r="R518" s="3"/>
      <c r="T518" s="104"/>
    </row>
    <row r="519" spans="1:20" ht="12.75" customHeight="1" x14ac:dyDescent="0.2">
      <c r="L519" s="3"/>
      <c r="M519" s="3"/>
      <c r="N519" s="3"/>
      <c r="O519" s="3"/>
    </row>
    <row r="520" spans="1:20" ht="12.75" customHeight="1" x14ac:dyDescent="0.2">
      <c r="L520" s="3"/>
      <c r="M520" s="3"/>
      <c r="N520" s="3"/>
      <c r="O520" s="3"/>
    </row>
    <row r="521" spans="1:20" ht="26.25" customHeight="1" x14ac:dyDescent="0.4">
      <c r="A521" s="2"/>
      <c r="B521" s="298" t="s">
        <v>99</v>
      </c>
      <c r="C521" s="299"/>
      <c r="D521" s="299"/>
      <c r="E521" s="299"/>
      <c r="F521" s="299"/>
      <c r="G521" s="299"/>
      <c r="H521" s="299"/>
      <c r="I521" s="299"/>
      <c r="J521" s="299"/>
      <c r="K521" s="181" t="s">
        <v>57</v>
      </c>
      <c r="L521" s="57"/>
      <c r="M521" s="57"/>
      <c r="N521" s="29"/>
      <c r="O521" s="3"/>
      <c r="P521" s="29"/>
      <c r="Q521" s="29"/>
      <c r="R521" s="29"/>
    </row>
    <row r="522" spans="1:20" ht="20.25" customHeight="1" x14ac:dyDescent="0.2">
      <c r="A522" s="300" t="s">
        <v>10</v>
      </c>
      <c r="B522" s="301" t="s">
        <v>100</v>
      </c>
      <c r="C522" s="302"/>
      <c r="D522" s="302"/>
      <c r="E522" s="302"/>
      <c r="F522" s="302"/>
      <c r="G522" s="302"/>
      <c r="H522" s="302"/>
      <c r="I522" s="302"/>
      <c r="J522" s="303"/>
      <c r="K522" s="304" t="s">
        <v>11</v>
      </c>
      <c r="L522" s="296" t="s">
        <v>3</v>
      </c>
      <c r="M522" s="296" t="s">
        <v>4</v>
      </c>
      <c r="N522" s="306" t="s">
        <v>5</v>
      </c>
      <c r="O522" s="296" t="s">
        <v>6</v>
      </c>
      <c r="P522" s="294" t="s">
        <v>7</v>
      </c>
      <c r="Q522" s="294" t="s">
        <v>8</v>
      </c>
      <c r="R522" s="296" t="s">
        <v>101</v>
      </c>
    </row>
    <row r="523" spans="1:20" ht="15.75" customHeight="1" x14ac:dyDescent="0.25">
      <c r="A523" s="295"/>
      <c r="B523" s="58" t="s">
        <v>102</v>
      </c>
      <c r="C523" s="58" t="s">
        <v>103</v>
      </c>
      <c r="D523" s="58" t="s">
        <v>104</v>
      </c>
      <c r="E523" s="58" t="s">
        <v>105</v>
      </c>
      <c r="F523" s="58" t="s">
        <v>106</v>
      </c>
      <c r="G523" s="58" t="s">
        <v>107</v>
      </c>
      <c r="H523" s="58" t="s">
        <v>108</v>
      </c>
      <c r="I523" s="58" t="s">
        <v>109</v>
      </c>
      <c r="J523" s="58" t="s">
        <v>110</v>
      </c>
      <c r="K523" s="305"/>
      <c r="L523" s="295"/>
      <c r="M523" s="295"/>
      <c r="N523" s="295"/>
      <c r="O523" s="295"/>
      <c r="P523" s="295"/>
      <c r="Q523" s="295"/>
      <c r="R523" s="295"/>
      <c r="T523" s="104"/>
    </row>
    <row r="524" spans="1:20" ht="15.75" customHeight="1" x14ac:dyDescent="0.25">
      <c r="A524" s="58" t="s">
        <v>57</v>
      </c>
      <c r="B524" s="154">
        <v>131</v>
      </c>
      <c r="C524" s="154"/>
      <c r="D524" s="154"/>
      <c r="E524" s="154"/>
      <c r="F524" s="154"/>
      <c r="G524" s="154"/>
      <c r="H524" s="154"/>
      <c r="I524" s="154"/>
      <c r="J524" s="154"/>
      <c r="K524" s="144"/>
      <c r="L524" s="96"/>
      <c r="M524" s="97"/>
      <c r="N524" s="98"/>
      <c r="O524" s="62"/>
      <c r="P524" s="63">
        <f>B524</f>
        <v>131</v>
      </c>
      <c r="Q524" s="64"/>
      <c r="R524" s="62"/>
      <c r="T524" s="104"/>
    </row>
    <row r="525" spans="1:20" ht="15.75" customHeight="1" x14ac:dyDescent="0.25">
      <c r="A525" s="58">
        <v>1001</v>
      </c>
      <c r="B525" s="154"/>
      <c r="C525" s="154">
        <v>85</v>
      </c>
      <c r="D525" s="154"/>
      <c r="E525" s="154"/>
      <c r="F525" s="154"/>
      <c r="G525" s="154"/>
      <c r="H525" s="154"/>
      <c r="I525" s="154"/>
      <c r="J525" s="154"/>
      <c r="K525" s="144"/>
      <c r="L525" s="101"/>
      <c r="M525" s="102"/>
      <c r="N525" s="103"/>
      <c r="O525" s="67">
        <f>IF(C525=0,"",C525/B524)</f>
        <v>0.64885496183206104</v>
      </c>
      <c r="P525" s="68">
        <v>85</v>
      </c>
      <c r="Q525" s="69">
        <f t="shared" ref="Q525:Q532" si="95">IF(P525=0,"",P525/P524)</f>
        <v>0.64885496183206104</v>
      </c>
      <c r="R525" s="69">
        <f t="shared" ref="R525:R532" si="96">IF(P525=0,"",100%-Q525)</f>
        <v>0.35114503816793896</v>
      </c>
      <c r="T525" s="104"/>
    </row>
    <row r="526" spans="1:20" ht="15.75" customHeight="1" x14ac:dyDescent="0.25">
      <c r="A526" s="58">
        <v>1002</v>
      </c>
      <c r="B526" s="154"/>
      <c r="C526" s="154"/>
      <c r="D526" s="154">
        <v>68</v>
      </c>
      <c r="E526" s="154"/>
      <c r="F526" s="154"/>
      <c r="G526" s="154"/>
      <c r="H526" s="154"/>
      <c r="I526" s="154"/>
      <c r="J526" s="154"/>
      <c r="K526" s="144"/>
      <c r="L526" s="101"/>
      <c r="M526" s="102"/>
      <c r="N526" s="103"/>
      <c r="O526" s="67">
        <f>IF(D526=0,"",D526/C525)</f>
        <v>0.8</v>
      </c>
      <c r="P526" s="68">
        <v>79</v>
      </c>
      <c r="Q526" s="69">
        <f t="shared" si="95"/>
        <v>0.92941176470588238</v>
      </c>
      <c r="R526" s="69">
        <f t="shared" si="96"/>
        <v>7.0588235294117618E-2</v>
      </c>
      <c r="T526" s="70">
        <f>P526/P524</f>
        <v>0.60305343511450382</v>
      </c>
    </row>
    <row r="527" spans="1:20" ht="15.75" customHeight="1" x14ac:dyDescent="0.25">
      <c r="A527" s="58">
        <v>1101</v>
      </c>
      <c r="B527" s="154"/>
      <c r="C527" s="154"/>
      <c r="D527" s="154"/>
      <c r="E527" s="154">
        <v>67</v>
      </c>
      <c r="F527" s="154"/>
      <c r="G527" s="154"/>
      <c r="H527" s="154"/>
      <c r="I527" s="154"/>
      <c r="J527" s="154"/>
      <c r="K527" s="144"/>
      <c r="L527" s="101"/>
      <c r="M527" s="102"/>
      <c r="N527" s="103"/>
      <c r="O527" s="67">
        <f>IF(E527=0,"",E527/D526)</f>
        <v>0.98529411764705888</v>
      </c>
      <c r="P527" s="68">
        <v>77</v>
      </c>
      <c r="Q527" s="69">
        <f t="shared" si="95"/>
        <v>0.97468354430379744</v>
      </c>
      <c r="R527" s="69">
        <f t="shared" si="96"/>
        <v>2.5316455696202556E-2</v>
      </c>
      <c r="T527" s="104"/>
    </row>
    <row r="528" spans="1:20" ht="15.75" customHeight="1" x14ac:dyDescent="0.25">
      <c r="A528" s="58">
        <v>1102</v>
      </c>
      <c r="B528" s="154"/>
      <c r="C528" s="154"/>
      <c r="D528" s="154"/>
      <c r="E528" s="154"/>
      <c r="F528" s="154">
        <v>63</v>
      </c>
      <c r="G528" s="154"/>
      <c r="H528" s="154"/>
      <c r="I528" s="154"/>
      <c r="J528" s="154"/>
      <c r="K528" s="144"/>
      <c r="L528" s="101"/>
      <c r="M528" s="102"/>
      <c r="N528" s="103"/>
      <c r="O528" s="67">
        <f>IF(F528=0,"",F528/E527)</f>
        <v>0.94029850746268662</v>
      </c>
      <c r="P528" s="68">
        <v>74</v>
      </c>
      <c r="Q528" s="69">
        <f t="shared" si="95"/>
        <v>0.96103896103896103</v>
      </c>
      <c r="R528" s="69">
        <f t="shared" si="96"/>
        <v>3.8961038961038974E-2</v>
      </c>
      <c r="T528" s="104"/>
    </row>
    <row r="529" spans="1:20" ht="15.75" customHeight="1" x14ac:dyDescent="0.25">
      <c r="A529" s="58">
        <v>1201</v>
      </c>
      <c r="B529" s="154"/>
      <c r="C529" s="154"/>
      <c r="D529" s="154"/>
      <c r="E529" s="154"/>
      <c r="F529" s="154"/>
      <c r="G529" s="154">
        <v>60</v>
      </c>
      <c r="H529" s="154"/>
      <c r="I529" s="154"/>
      <c r="J529" s="154"/>
      <c r="K529" s="144"/>
      <c r="L529" s="101"/>
      <c r="M529" s="102"/>
      <c r="N529" s="103"/>
      <c r="O529" s="67">
        <f>IF(G529=0,"",G529/F528)</f>
        <v>0.95238095238095233</v>
      </c>
      <c r="P529" s="68">
        <v>72</v>
      </c>
      <c r="Q529" s="69">
        <f t="shared" si="95"/>
        <v>0.97297297297297303</v>
      </c>
      <c r="R529" s="69">
        <f t="shared" si="96"/>
        <v>2.7027027027026973E-2</v>
      </c>
      <c r="T529" s="104"/>
    </row>
    <row r="530" spans="1:20" ht="15.75" customHeight="1" x14ac:dyDescent="0.25">
      <c r="A530" s="58">
        <v>1202</v>
      </c>
      <c r="B530" s="154"/>
      <c r="C530" s="154"/>
      <c r="D530" s="154"/>
      <c r="E530" s="154"/>
      <c r="F530" s="154"/>
      <c r="G530" s="154"/>
      <c r="H530" s="154">
        <v>60</v>
      </c>
      <c r="I530" s="154"/>
      <c r="J530" s="154"/>
      <c r="K530" s="144"/>
      <c r="L530" s="101"/>
      <c r="M530" s="102"/>
      <c r="N530" s="103"/>
      <c r="O530" s="67">
        <f>IF(H530=0,"",H530/G529)</f>
        <v>1</v>
      </c>
      <c r="P530" s="68">
        <v>72</v>
      </c>
      <c r="Q530" s="69">
        <f t="shared" si="95"/>
        <v>1</v>
      </c>
      <c r="R530" s="69">
        <f t="shared" si="96"/>
        <v>0</v>
      </c>
      <c r="T530" s="104"/>
    </row>
    <row r="531" spans="1:20" ht="15.75" customHeight="1" x14ac:dyDescent="0.25">
      <c r="A531" s="58">
        <v>1301</v>
      </c>
      <c r="B531" s="154"/>
      <c r="C531" s="154"/>
      <c r="D531" s="154"/>
      <c r="E531" s="154"/>
      <c r="F531" s="154"/>
      <c r="G531" s="154"/>
      <c r="H531" s="154"/>
      <c r="I531" s="154">
        <v>57</v>
      </c>
      <c r="J531" s="154"/>
      <c r="K531" s="144">
        <v>3</v>
      </c>
      <c r="L531" s="101"/>
      <c r="M531" s="102"/>
      <c r="N531" s="103"/>
      <c r="O531" s="67">
        <f>IF(I531=0,"",I531/H530)</f>
        <v>0.95</v>
      </c>
      <c r="P531" s="68">
        <v>71</v>
      </c>
      <c r="Q531" s="69">
        <f t="shared" si="95"/>
        <v>0.98611111111111116</v>
      </c>
      <c r="R531" s="69">
        <f t="shared" si="96"/>
        <v>1.388888888888884E-2</v>
      </c>
      <c r="T531" s="104"/>
    </row>
    <row r="532" spans="1:20" ht="15.75" customHeight="1" x14ac:dyDescent="0.25">
      <c r="A532" s="58">
        <v>1302</v>
      </c>
      <c r="B532" s="154"/>
      <c r="C532" s="154"/>
      <c r="D532" s="154"/>
      <c r="E532" s="154"/>
      <c r="F532" s="154"/>
      <c r="G532" s="154"/>
      <c r="H532" s="154"/>
      <c r="I532" s="154"/>
      <c r="J532" s="154">
        <v>55</v>
      </c>
      <c r="K532" s="144">
        <v>53</v>
      </c>
      <c r="L532" s="101"/>
      <c r="M532" s="102"/>
      <c r="N532" s="103"/>
      <c r="O532" s="71">
        <f>IF(J532=0,"",J532/I531)</f>
        <v>0.96491228070175439</v>
      </c>
      <c r="P532" s="68">
        <v>67</v>
      </c>
      <c r="Q532" s="72">
        <f t="shared" si="95"/>
        <v>0.94366197183098588</v>
      </c>
      <c r="R532" s="72">
        <f t="shared" si="96"/>
        <v>5.633802816901412E-2</v>
      </c>
      <c r="T532" s="104"/>
    </row>
    <row r="533" spans="1:20" ht="15.75" customHeight="1" x14ac:dyDescent="0.25">
      <c r="A533" s="58">
        <v>1401</v>
      </c>
      <c r="B533" s="154"/>
      <c r="C533" s="154"/>
      <c r="D533" s="154"/>
      <c r="E533" s="154"/>
      <c r="F533" s="154"/>
      <c r="G533" s="154"/>
      <c r="H533" s="154"/>
      <c r="I533" s="154"/>
      <c r="J533" s="154">
        <v>11</v>
      </c>
      <c r="K533" s="144">
        <v>6</v>
      </c>
      <c r="L533" s="101"/>
      <c r="M533" s="102"/>
      <c r="N533" s="104"/>
      <c r="O533" s="105"/>
      <c r="P533" s="68">
        <v>14</v>
      </c>
      <c r="Q533" s="106"/>
      <c r="R533" s="107"/>
      <c r="T533" s="104"/>
    </row>
    <row r="534" spans="1:20" ht="15.75" customHeight="1" x14ac:dyDescent="0.25">
      <c r="A534" s="58">
        <v>1402</v>
      </c>
      <c r="B534" s="154"/>
      <c r="C534" s="154"/>
      <c r="D534" s="154"/>
      <c r="E534" s="154"/>
      <c r="F534" s="154"/>
      <c r="G534" s="154"/>
      <c r="H534" s="154"/>
      <c r="I534" s="154"/>
      <c r="J534" s="154">
        <v>2</v>
      </c>
      <c r="K534" s="144">
        <v>1</v>
      </c>
      <c r="L534" s="101"/>
      <c r="M534" s="102"/>
      <c r="N534" s="104"/>
      <c r="O534" s="108"/>
      <c r="P534" s="109">
        <v>6</v>
      </c>
      <c r="Q534" s="110"/>
      <c r="R534" s="108"/>
      <c r="T534" s="104"/>
    </row>
    <row r="535" spans="1:20" ht="15.75" customHeight="1" x14ac:dyDescent="0.25">
      <c r="A535" s="58">
        <v>1501</v>
      </c>
      <c r="B535" s="154"/>
      <c r="C535" s="154"/>
      <c r="D535" s="154"/>
      <c r="E535" s="154"/>
      <c r="F535" s="154"/>
      <c r="G535" s="154"/>
      <c r="H535" s="154"/>
      <c r="I535" s="154"/>
      <c r="J535" s="154">
        <v>2</v>
      </c>
      <c r="K535" s="144">
        <v>4</v>
      </c>
      <c r="L535" s="101"/>
      <c r="M535" s="102"/>
      <c r="N535" s="104"/>
      <c r="O535" s="108"/>
      <c r="P535" s="109">
        <v>5</v>
      </c>
      <c r="Q535" s="110"/>
      <c r="R535" s="108"/>
      <c r="T535" s="104"/>
    </row>
    <row r="536" spans="1:20" ht="15.75" customHeight="1" x14ac:dyDescent="0.25">
      <c r="A536" s="58">
        <v>1502</v>
      </c>
      <c r="B536" s="154"/>
      <c r="C536" s="154"/>
      <c r="D536" s="154"/>
      <c r="E536" s="154"/>
      <c r="F536" s="154"/>
      <c r="G536" s="154"/>
      <c r="H536" s="154"/>
      <c r="I536" s="154"/>
      <c r="J536" s="154">
        <v>1</v>
      </c>
      <c r="K536" s="144">
        <v>1</v>
      </c>
      <c r="L536" s="101"/>
      <c r="M536" s="102"/>
      <c r="N536" s="104"/>
      <c r="O536" s="108"/>
      <c r="P536" s="109">
        <v>1</v>
      </c>
      <c r="Q536" s="110"/>
      <c r="R536" s="108"/>
      <c r="T536" s="104"/>
    </row>
    <row r="537" spans="1:20" ht="15.75" customHeight="1" x14ac:dyDescent="0.25">
      <c r="A537" s="58">
        <v>1601</v>
      </c>
      <c r="B537" s="154"/>
      <c r="C537" s="154"/>
      <c r="D537" s="154"/>
      <c r="E537" s="154"/>
      <c r="F537" s="154"/>
      <c r="G537" s="154"/>
      <c r="H537" s="154"/>
      <c r="I537" s="154"/>
      <c r="J537" s="154"/>
      <c r="K537" s="144"/>
      <c r="L537" s="101"/>
      <c r="M537" s="102"/>
      <c r="N537" s="104"/>
      <c r="O537" s="102"/>
      <c r="P537" s="104"/>
      <c r="Q537" s="146"/>
      <c r="R537" s="108"/>
      <c r="T537" s="104"/>
    </row>
    <row r="538" spans="1:20" ht="15.75" customHeight="1" x14ac:dyDescent="0.25">
      <c r="A538" s="58">
        <v>1602</v>
      </c>
      <c r="B538" s="154"/>
      <c r="C538" s="154"/>
      <c r="D538" s="154"/>
      <c r="E538" s="154"/>
      <c r="F538" s="154"/>
      <c r="G538" s="154"/>
      <c r="H538" s="154"/>
      <c r="I538" s="154"/>
      <c r="J538" s="154"/>
      <c r="K538" s="144"/>
      <c r="L538" s="101"/>
      <c r="M538" s="102"/>
      <c r="N538" s="104"/>
      <c r="O538" s="197" t="s">
        <v>83</v>
      </c>
      <c r="P538" s="82">
        <v>66</v>
      </c>
      <c r="Q538" s="83">
        <f>K541</f>
        <v>68</v>
      </c>
      <c r="R538" s="199" t="s">
        <v>11</v>
      </c>
      <c r="T538" s="104"/>
    </row>
    <row r="539" spans="1:20" ht="15.75" customHeight="1" x14ac:dyDescent="0.25">
      <c r="A539" s="58">
        <v>1701</v>
      </c>
      <c r="B539" s="154"/>
      <c r="C539" s="154"/>
      <c r="D539" s="154"/>
      <c r="E539" s="154"/>
      <c r="F539" s="154"/>
      <c r="G539" s="154"/>
      <c r="H539" s="154"/>
      <c r="I539" s="154"/>
      <c r="J539" s="154"/>
      <c r="K539" s="144"/>
      <c r="L539" s="101"/>
      <c r="M539" s="102"/>
      <c r="N539" s="104"/>
      <c r="O539" s="198" t="s">
        <v>85</v>
      </c>
      <c r="P539" s="86">
        <f>IF(P538/B524=0,"",P538/B524)</f>
        <v>0.50381679389312972</v>
      </c>
      <c r="Q539" s="87">
        <f>IF(P538/Q538=0,"",P538/Q538)</f>
        <v>0.97058823529411764</v>
      </c>
      <c r="R539" s="200" t="s">
        <v>86</v>
      </c>
      <c r="T539" s="104"/>
    </row>
    <row r="540" spans="1:20" ht="15.75" customHeight="1" x14ac:dyDescent="0.25">
      <c r="A540" s="58">
        <v>1702</v>
      </c>
      <c r="B540" s="154"/>
      <c r="C540" s="154"/>
      <c r="D540" s="154"/>
      <c r="E540" s="154"/>
      <c r="F540" s="154"/>
      <c r="G540" s="154"/>
      <c r="H540" s="154"/>
      <c r="I540" s="154"/>
      <c r="J540" s="154"/>
      <c r="K540" s="144"/>
      <c r="L540" s="147"/>
      <c r="M540" s="148"/>
      <c r="N540" s="149"/>
      <c r="O540" s="90"/>
      <c r="P540" s="91"/>
      <c r="Q540" s="91"/>
      <c r="R540" s="113"/>
      <c r="T540" s="104"/>
    </row>
    <row r="541" spans="1:20" ht="18" customHeight="1" x14ac:dyDescent="0.25">
      <c r="A541" s="28"/>
      <c r="B541" s="297" t="s">
        <v>111</v>
      </c>
      <c r="C541" s="297"/>
      <c r="D541" s="297"/>
      <c r="E541" s="297"/>
      <c r="F541" s="297"/>
      <c r="G541" s="297"/>
      <c r="H541" s="297"/>
      <c r="I541" s="297"/>
      <c r="J541" s="297"/>
      <c r="K541" s="93">
        <f>SUM(K524:K537)</f>
        <v>68</v>
      </c>
      <c r="L541" s="94">
        <f>IF(SUM(K531:K532)=0,"",SUM(K531:K532)/B524)</f>
        <v>0.42748091603053434</v>
      </c>
      <c r="M541" s="94">
        <f>IF(K541=0,"",K541/B524)</f>
        <v>0.51908396946564883</v>
      </c>
      <c r="N541" s="94">
        <f>IF(K532=0,"",M541-L541)</f>
        <v>9.160305343511449E-2</v>
      </c>
      <c r="O541" s="3"/>
      <c r="P541" s="29"/>
      <c r="Q541" s="22"/>
      <c r="R541" s="3"/>
      <c r="T541" s="104"/>
    </row>
    <row r="542" spans="1:20" ht="12.75" customHeight="1" x14ac:dyDescent="0.2">
      <c r="L542" s="3"/>
      <c r="M542" s="3"/>
      <c r="N542" s="3"/>
      <c r="O542" s="3"/>
    </row>
    <row r="543" spans="1:20" ht="12.75" customHeight="1" x14ac:dyDescent="0.2">
      <c r="L543" s="3"/>
      <c r="M543" s="3"/>
      <c r="N543" s="3"/>
      <c r="O543" s="3"/>
      <c r="S543" s="29"/>
      <c r="T543" s="22"/>
    </row>
    <row r="544" spans="1:20" ht="26.25" customHeight="1" x14ac:dyDescent="0.4">
      <c r="A544" s="2"/>
      <c r="B544" s="298" t="s">
        <v>99</v>
      </c>
      <c r="C544" s="299"/>
      <c r="D544" s="299"/>
      <c r="E544" s="299"/>
      <c r="F544" s="299"/>
      <c r="G544" s="299"/>
      <c r="H544" s="299"/>
      <c r="I544" s="299"/>
      <c r="J544" s="299"/>
      <c r="K544" s="181" t="s">
        <v>69</v>
      </c>
      <c r="L544" s="57"/>
      <c r="M544" s="57"/>
      <c r="N544" s="29"/>
      <c r="O544" s="3"/>
      <c r="P544" s="29"/>
      <c r="Q544" s="29"/>
      <c r="R544" s="29"/>
    </row>
    <row r="545" spans="1:20" ht="20.25" customHeight="1" x14ac:dyDescent="0.2">
      <c r="A545" s="300" t="s">
        <v>10</v>
      </c>
      <c r="B545" s="301" t="s">
        <v>100</v>
      </c>
      <c r="C545" s="302"/>
      <c r="D545" s="302"/>
      <c r="E545" s="302"/>
      <c r="F545" s="302"/>
      <c r="G545" s="302"/>
      <c r="H545" s="302"/>
      <c r="I545" s="302"/>
      <c r="J545" s="303"/>
      <c r="K545" s="304" t="s">
        <v>11</v>
      </c>
      <c r="L545" s="296" t="s">
        <v>3</v>
      </c>
      <c r="M545" s="296" t="s">
        <v>4</v>
      </c>
      <c r="N545" s="306" t="s">
        <v>5</v>
      </c>
      <c r="O545" s="296" t="s">
        <v>6</v>
      </c>
      <c r="P545" s="294" t="s">
        <v>7</v>
      </c>
      <c r="Q545" s="294" t="s">
        <v>8</v>
      </c>
      <c r="R545" s="296" t="s">
        <v>101</v>
      </c>
    </row>
    <row r="546" spans="1:20" ht="15.75" customHeight="1" x14ac:dyDescent="0.25">
      <c r="A546" s="295"/>
      <c r="B546" s="58" t="s">
        <v>102</v>
      </c>
      <c r="C546" s="58" t="s">
        <v>103</v>
      </c>
      <c r="D546" s="58" t="s">
        <v>104</v>
      </c>
      <c r="E546" s="58" t="s">
        <v>105</v>
      </c>
      <c r="F546" s="58" t="s">
        <v>106</v>
      </c>
      <c r="G546" s="58" t="s">
        <v>107</v>
      </c>
      <c r="H546" s="58" t="s">
        <v>108</v>
      </c>
      <c r="I546" s="58" t="s">
        <v>109</v>
      </c>
      <c r="J546" s="58" t="s">
        <v>110</v>
      </c>
      <c r="K546" s="305"/>
      <c r="L546" s="295"/>
      <c r="M546" s="295"/>
      <c r="N546" s="295"/>
      <c r="O546" s="295"/>
      <c r="P546" s="295"/>
      <c r="Q546" s="295"/>
      <c r="R546" s="295"/>
      <c r="T546" s="104"/>
    </row>
    <row r="547" spans="1:20" ht="15.75" customHeight="1" x14ac:dyDescent="0.25">
      <c r="A547" s="58">
        <v>1001</v>
      </c>
      <c r="B547" s="154">
        <v>113</v>
      </c>
      <c r="C547" s="154"/>
      <c r="D547" s="154"/>
      <c r="E547" s="154"/>
      <c r="F547" s="154"/>
      <c r="G547" s="154"/>
      <c r="H547" s="154"/>
      <c r="I547" s="154"/>
      <c r="J547" s="154"/>
      <c r="K547" s="144"/>
      <c r="L547" s="96"/>
      <c r="M547" s="97"/>
      <c r="N547" s="98"/>
      <c r="O547" s="62"/>
      <c r="P547" s="63">
        <f>B547</f>
        <v>113</v>
      </c>
      <c r="Q547" s="64"/>
      <c r="R547" s="62"/>
      <c r="T547" s="104"/>
    </row>
    <row r="548" spans="1:20" ht="15.75" customHeight="1" x14ac:dyDescent="0.25">
      <c r="A548" s="58">
        <v>1002</v>
      </c>
      <c r="B548" s="154"/>
      <c r="C548" s="154">
        <v>68</v>
      </c>
      <c r="D548" s="154"/>
      <c r="E548" s="154"/>
      <c r="F548" s="154"/>
      <c r="G548" s="154"/>
      <c r="H548" s="154"/>
      <c r="I548" s="154"/>
      <c r="J548" s="154"/>
      <c r="K548" s="144"/>
      <c r="L548" s="101"/>
      <c r="M548" s="102"/>
      <c r="N548" s="103"/>
      <c r="O548" s="67">
        <f>IF(C548=0,"",C548/B547)</f>
        <v>0.60176991150442483</v>
      </c>
      <c r="P548" s="68">
        <v>68</v>
      </c>
      <c r="Q548" s="69">
        <f t="shared" ref="Q548:Q555" si="97">IF(P548=0,"",P548/P547)</f>
        <v>0.60176991150442483</v>
      </c>
      <c r="R548" s="69">
        <f t="shared" ref="R548:R555" si="98">IF(P548=0,"",100%-Q548)</f>
        <v>0.39823008849557517</v>
      </c>
      <c r="T548" s="104"/>
    </row>
    <row r="549" spans="1:20" ht="15.75" customHeight="1" x14ac:dyDescent="0.25">
      <c r="A549" s="58">
        <v>1101</v>
      </c>
      <c r="B549" s="154"/>
      <c r="C549" s="154"/>
      <c r="D549" s="154">
        <v>49</v>
      </c>
      <c r="E549" s="154"/>
      <c r="F549" s="154"/>
      <c r="G549" s="154"/>
      <c r="H549" s="154"/>
      <c r="I549" s="154"/>
      <c r="J549" s="154"/>
      <c r="K549" s="144"/>
      <c r="L549" s="101"/>
      <c r="M549" s="102"/>
      <c r="N549" s="103"/>
      <c r="O549" s="67">
        <f>IF(D549=0,"",D549/C548)</f>
        <v>0.72058823529411764</v>
      </c>
      <c r="P549" s="68">
        <v>59</v>
      </c>
      <c r="Q549" s="69">
        <f t="shared" si="97"/>
        <v>0.86764705882352944</v>
      </c>
      <c r="R549" s="69">
        <f t="shared" si="98"/>
        <v>0.13235294117647056</v>
      </c>
      <c r="T549" s="70">
        <f>P549/P547</f>
        <v>0.52212389380530977</v>
      </c>
    </row>
    <row r="550" spans="1:20" ht="15.75" customHeight="1" x14ac:dyDescent="0.25">
      <c r="A550" s="58">
        <v>1102</v>
      </c>
      <c r="B550" s="154"/>
      <c r="C550" s="154"/>
      <c r="D550" s="154"/>
      <c r="E550" s="154">
        <v>45</v>
      </c>
      <c r="F550" s="154"/>
      <c r="G550" s="154"/>
      <c r="H550" s="154"/>
      <c r="I550" s="154"/>
      <c r="J550" s="154"/>
      <c r="K550" s="144"/>
      <c r="L550" s="101"/>
      <c r="M550" s="102"/>
      <c r="N550" s="103"/>
      <c r="O550" s="67">
        <f>IF(E550=0,"",E550/D549)</f>
        <v>0.91836734693877553</v>
      </c>
      <c r="P550" s="68">
        <v>56</v>
      </c>
      <c r="Q550" s="69">
        <f t="shared" si="97"/>
        <v>0.94915254237288138</v>
      </c>
      <c r="R550" s="69">
        <f t="shared" si="98"/>
        <v>5.084745762711862E-2</v>
      </c>
      <c r="T550" s="104"/>
    </row>
    <row r="551" spans="1:20" ht="15.75" customHeight="1" x14ac:dyDescent="0.25">
      <c r="A551" s="58">
        <v>1201</v>
      </c>
      <c r="B551" s="154"/>
      <c r="C551" s="154"/>
      <c r="D551" s="154"/>
      <c r="E551" s="154"/>
      <c r="F551" s="154">
        <v>45</v>
      </c>
      <c r="G551" s="154"/>
      <c r="H551" s="154"/>
      <c r="I551" s="154"/>
      <c r="J551" s="154"/>
      <c r="K551" s="144"/>
      <c r="L551" s="101"/>
      <c r="M551" s="102"/>
      <c r="N551" s="103"/>
      <c r="O551" s="67">
        <f>IF(F551=0,"",F551/E550)</f>
        <v>1</v>
      </c>
      <c r="P551" s="68">
        <v>54</v>
      </c>
      <c r="Q551" s="69">
        <f t="shared" si="97"/>
        <v>0.9642857142857143</v>
      </c>
      <c r="R551" s="69">
        <f t="shared" si="98"/>
        <v>3.5714285714285698E-2</v>
      </c>
      <c r="T551" s="104"/>
    </row>
    <row r="552" spans="1:20" ht="15.75" customHeight="1" x14ac:dyDescent="0.25">
      <c r="A552" s="58">
        <v>1202</v>
      </c>
      <c r="B552" s="154"/>
      <c r="C552" s="154"/>
      <c r="D552" s="154"/>
      <c r="E552" s="154"/>
      <c r="F552" s="154"/>
      <c r="G552" s="154">
        <v>44</v>
      </c>
      <c r="H552" s="154"/>
      <c r="I552" s="154"/>
      <c r="J552" s="154"/>
      <c r="K552" s="144"/>
      <c r="L552" s="101"/>
      <c r="M552" s="102"/>
      <c r="N552" s="103"/>
      <c r="O552" s="67">
        <f>IF(G552=0,"",G552/F551)</f>
        <v>0.97777777777777775</v>
      </c>
      <c r="P552" s="68">
        <v>53</v>
      </c>
      <c r="Q552" s="69">
        <f t="shared" si="97"/>
        <v>0.98148148148148151</v>
      </c>
      <c r="R552" s="69">
        <f t="shared" si="98"/>
        <v>1.851851851851849E-2</v>
      </c>
      <c r="T552" s="104"/>
    </row>
    <row r="553" spans="1:20" ht="15.75" customHeight="1" x14ac:dyDescent="0.25">
      <c r="A553" s="58">
        <v>1301</v>
      </c>
      <c r="B553" s="154"/>
      <c r="C553" s="154"/>
      <c r="D553" s="154"/>
      <c r="E553" s="154"/>
      <c r="F553" s="154"/>
      <c r="G553" s="154"/>
      <c r="H553" s="154">
        <v>43</v>
      </c>
      <c r="I553" s="154"/>
      <c r="J553" s="154"/>
      <c r="K553" s="144"/>
      <c r="L553" s="101"/>
      <c r="M553" s="102"/>
      <c r="N553" s="103"/>
      <c r="O553" s="67">
        <f>IF(H553=0,"",H553/G552)</f>
        <v>0.97727272727272729</v>
      </c>
      <c r="P553" s="68">
        <v>53</v>
      </c>
      <c r="Q553" s="69">
        <f t="shared" si="97"/>
        <v>1</v>
      </c>
      <c r="R553" s="69">
        <f t="shared" si="98"/>
        <v>0</v>
      </c>
      <c r="T553" s="104"/>
    </row>
    <row r="554" spans="1:20" ht="15.75" customHeight="1" x14ac:dyDescent="0.25">
      <c r="A554" s="58">
        <v>1302</v>
      </c>
      <c r="B554" s="154"/>
      <c r="C554" s="154"/>
      <c r="D554" s="154"/>
      <c r="E554" s="154"/>
      <c r="F554" s="154"/>
      <c r="G554" s="154"/>
      <c r="H554" s="154"/>
      <c r="I554" s="154">
        <v>43</v>
      </c>
      <c r="J554" s="154"/>
      <c r="K554" s="144">
        <v>1</v>
      </c>
      <c r="L554" s="101"/>
      <c r="M554" s="102"/>
      <c r="N554" s="103"/>
      <c r="O554" s="67">
        <f>IF(I554=0,"",I554/H553)</f>
        <v>1</v>
      </c>
      <c r="P554" s="68">
        <v>52</v>
      </c>
      <c r="Q554" s="69">
        <f t="shared" si="97"/>
        <v>0.98113207547169812</v>
      </c>
      <c r="R554" s="69">
        <f t="shared" si="98"/>
        <v>1.8867924528301883E-2</v>
      </c>
      <c r="T554" s="104"/>
    </row>
    <row r="555" spans="1:20" ht="15.75" customHeight="1" x14ac:dyDescent="0.25">
      <c r="A555" s="58">
        <v>1401</v>
      </c>
      <c r="B555" s="154"/>
      <c r="C555" s="154"/>
      <c r="D555" s="154"/>
      <c r="E555" s="154"/>
      <c r="F555" s="154"/>
      <c r="G555" s="154"/>
      <c r="H555" s="154"/>
      <c r="I555" s="154"/>
      <c r="J555" s="154">
        <v>43</v>
      </c>
      <c r="K555" s="144">
        <v>37</v>
      </c>
      <c r="L555" s="101"/>
      <c r="M555" s="102"/>
      <c r="N555" s="103"/>
      <c r="O555" s="71">
        <f>IF(J555=0,"",J555/I554)</f>
        <v>1</v>
      </c>
      <c r="P555" s="68">
        <v>52</v>
      </c>
      <c r="Q555" s="72">
        <f t="shared" si="97"/>
        <v>1</v>
      </c>
      <c r="R555" s="72">
        <f t="shared" si="98"/>
        <v>0</v>
      </c>
      <c r="T555" s="104"/>
    </row>
    <row r="556" spans="1:20" ht="15.75" customHeight="1" x14ac:dyDescent="0.25">
      <c r="A556" s="58">
        <v>1402</v>
      </c>
      <c r="B556" s="154"/>
      <c r="C556" s="154"/>
      <c r="D556" s="154"/>
      <c r="E556" s="154"/>
      <c r="F556" s="154"/>
      <c r="G556" s="154"/>
      <c r="H556" s="154"/>
      <c r="I556" s="154"/>
      <c r="J556" s="154">
        <v>10</v>
      </c>
      <c r="K556" s="144">
        <v>7</v>
      </c>
      <c r="L556" s="101"/>
      <c r="M556" s="102"/>
      <c r="N556" s="104"/>
      <c r="O556" s="105"/>
      <c r="P556" s="68">
        <v>14</v>
      </c>
      <c r="Q556" s="106"/>
      <c r="R556" s="107"/>
      <c r="T556" s="104"/>
    </row>
    <row r="557" spans="1:20" ht="15.75" customHeight="1" x14ac:dyDescent="0.25">
      <c r="A557" s="58">
        <v>1501</v>
      </c>
      <c r="B557" s="154"/>
      <c r="C557" s="154"/>
      <c r="D557" s="154"/>
      <c r="E557" s="154"/>
      <c r="F557" s="154"/>
      <c r="G557" s="154"/>
      <c r="H557" s="154"/>
      <c r="I557" s="154"/>
      <c r="J557" s="154">
        <v>4</v>
      </c>
      <c r="K557" s="144">
        <v>2</v>
      </c>
      <c r="L557" s="101"/>
      <c r="M557" s="102"/>
      <c r="N557" s="104"/>
      <c r="O557" s="108"/>
      <c r="P557" s="109">
        <v>5</v>
      </c>
      <c r="Q557" s="110"/>
      <c r="R557" s="108"/>
      <c r="T557" s="104"/>
    </row>
    <row r="558" spans="1:20" ht="15.75" customHeight="1" x14ac:dyDescent="0.25">
      <c r="A558" s="58">
        <v>1502</v>
      </c>
      <c r="B558" s="154"/>
      <c r="C558" s="154"/>
      <c r="D558" s="154"/>
      <c r="E558" s="154"/>
      <c r="F558" s="154"/>
      <c r="G558" s="154"/>
      <c r="H558" s="154"/>
      <c r="I558" s="154"/>
      <c r="J558" s="154">
        <v>2</v>
      </c>
      <c r="K558" s="144">
        <v>1</v>
      </c>
      <c r="L558" s="101"/>
      <c r="M558" s="102"/>
      <c r="N558" s="104"/>
      <c r="O558" s="108"/>
      <c r="P558" s="109">
        <v>2</v>
      </c>
      <c r="Q558" s="110"/>
      <c r="R558" s="108"/>
      <c r="T558" s="104"/>
    </row>
    <row r="559" spans="1:20" ht="15.75" customHeight="1" x14ac:dyDescent="0.25">
      <c r="A559" s="58">
        <v>1601</v>
      </c>
      <c r="B559" s="154"/>
      <c r="C559" s="154"/>
      <c r="D559" s="154"/>
      <c r="E559" s="154"/>
      <c r="F559" s="154"/>
      <c r="G559" s="154"/>
      <c r="H559" s="154"/>
      <c r="I559" s="154"/>
      <c r="J559" s="154">
        <v>1</v>
      </c>
      <c r="K559" s="144"/>
      <c r="L559" s="101"/>
      <c r="M559" s="102"/>
      <c r="N559" s="104"/>
      <c r="O559" s="108"/>
      <c r="P559" s="109">
        <v>1</v>
      </c>
      <c r="Q559" s="110"/>
      <c r="R559" s="108"/>
      <c r="T559" s="104"/>
    </row>
    <row r="560" spans="1:20" ht="15.75" customHeight="1" x14ac:dyDescent="0.25">
      <c r="A560" s="58">
        <v>1602</v>
      </c>
      <c r="B560" s="154"/>
      <c r="C560" s="154"/>
      <c r="D560" s="154"/>
      <c r="E560" s="154"/>
      <c r="F560" s="154"/>
      <c r="G560" s="154"/>
      <c r="H560" s="154"/>
      <c r="I560" s="154"/>
      <c r="J560" s="154"/>
      <c r="K560" s="144"/>
      <c r="L560" s="101"/>
      <c r="M560" s="102"/>
      <c r="N560" s="104"/>
      <c r="O560" s="102"/>
      <c r="P560" s="104"/>
      <c r="Q560" s="146"/>
      <c r="R560" s="108"/>
      <c r="T560" s="104"/>
    </row>
    <row r="561" spans="1:20" ht="15.75" customHeight="1" x14ac:dyDescent="0.25">
      <c r="A561" s="58">
        <v>1701</v>
      </c>
      <c r="B561" s="154"/>
      <c r="C561" s="154"/>
      <c r="D561" s="154"/>
      <c r="E561" s="154"/>
      <c r="F561" s="154"/>
      <c r="G561" s="154"/>
      <c r="H561" s="154"/>
      <c r="I561" s="154"/>
      <c r="J561" s="154"/>
      <c r="K561" s="144"/>
      <c r="L561" s="101"/>
      <c r="M561" s="102"/>
      <c r="N561" s="104"/>
      <c r="O561" s="197" t="s">
        <v>83</v>
      </c>
      <c r="P561" s="82">
        <v>46</v>
      </c>
      <c r="Q561" s="83">
        <f>K564</f>
        <v>48</v>
      </c>
      <c r="R561" s="199" t="s">
        <v>11</v>
      </c>
      <c r="T561" s="104"/>
    </row>
    <row r="562" spans="1:20" ht="15.75" customHeight="1" x14ac:dyDescent="0.25">
      <c r="A562" s="58">
        <v>1702</v>
      </c>
      <c r="B562" s="154"/>
      <c r="C562" s="154"/>
      <c r="D562" s="154"/>
      <c r="E562" s="154"/>
      <c r="F562" s="154"/>
      <c r="G562" s="154"/>
      <c r="H562" s="154"/>
      <c r="I562" s="154"/>
      <c r="J562" s="154"/>
      <c r="K562" s="144"/>
      <c r="L562" s="101"/>
      <c r="M562" s="102"/>
      <c r="N562" s="104"/>
      <c r="O562" s="198" t="s">
        <v>85</v>
      </c>
      <c r="P562" s="86">
        <f>IF(P561/B547=0,"",P561/B547)</f>
        <v>0.40707964601769914</v>
      </c>
      <c r="Q562" s="87">
        <f>IF(P561/Q561=0,"",P561/Q561)</f>
        <v>0.95833333333333337</v>
      </c>
      <c r="R562" s="200" t="s">
        <v>86</v>
      </c>
      <c r="T562" s="104"/>
    </row>
    <row r="563" spans="1:20" ht="15.75" customHeight="1" x14ac:dyDescent="0.25">
      <c r="A563" s="58">
        <v>1801</v>
      </c>
      <c r="B563" s="154"/>
      <c r="C563" s="154"/>
      <c r="D563" s="154"/>
      <c r="E563" s="154"/>
      <c r="F563" s="154"/>
      <c r="G563" s="154"/>
      <c r="H563" s="154"/>
      <c r="I563" s="154"/>
      <c r="J563" s="154"/>
      <c r="K563" s="144"/>
      <c r="L563" s="147"/>
      <c r="M563" s="148"/>
      <c r="N563" s="149"/>
      <c r="O563" s="90"/>
      <c r="P563" s="91"/>
      <c r="Q563" s="91"/>
      <c r="R563" s="113"/>
      <c r="T563" s="104"/>
    </row>
    <row r="564" spans="1:20" ht="18" customHeight="1" x14ac:dyDescent="0.25">
      <c r="A564" s="28"/>
      <c r="B564" s="297" t="s">
        <v>111</v>
      </c>
      <c r="C564" s="297"/>
      <c r="D564" s="297"/>
      <c r="E564" s="297"/>
      <c r="F564" s="297"/>
      <c r="G564" s="297"/>
      <c r="H564" s="297"/>
      <c r="I564" s="297"/>
      <c r="J564" s="297"/>
      <c r="K564" s="93">
        <f>SUM(K547:K560)</f>
        <v>48</v>
      </c>
      <c r="L564" s="94">
        <f>IF(SUM(K554:K555)=0,"",SUM(K554:K555)/B547)</f>
        <v>0.33628318584070799</v>
      </c>
      <c r="M564" s="94">
        <f>IF(K564=0,"",K564/B547)</f>
        <v>0.4247787610619469</v>
      </c>
      <c r="N564" s="94">
        <f>IF(K555=0,"",M564-L564)</f>
        <v>8.8495575221238909E-2</v>
      </c>
      <c r="O564" s="3"/>
      <c r="P564" s="29"/>
      <c r="Q564" s="22"/>
      <c r="R564" s="3"/>
      <c r="T564" s="104"/>
    </row>
    <row r="565" spans="1:20" ht="12.75" customHeight="1" x14ac:dyDescent="0.2">
      <c r="A565" s="28"/>
      <c r="B565" s="29"/>
      <c r="C565" s="29"/>
      <c r="D565" s="29"/>
      <c r="E565" s="29"/>
      <c r="F565" s="29"/>
      <c r="G565" s="29"/>
      <c r="H565" s="29"/>
      <c r="I565" s="29"/>
      <c r="J565" s="29"/>
      <c r="K565" s="191"/>
      <c r="L565" s="3"/>
      <c r="M565" s="3"/>
      <c r="N565" s="29"/>
      <c r="O565" s="3"/>
      <c r="P565" s="121"/>
      <c r="Q565" s="14"/>
      <c r="R565" s="3"/>
      <c r="S565" s="29"/>
      <c r="T565" s="29"/>
    </row>
    <row r="566" spans="1:20" ht="12.75" customHeight="1" x14ac:dyDescent="0.2">
      <c r="A566" s="28"/>
      <c r="B566" s="29"/>
      <c r="C566" s="29"/>
      <c r="D566" s="29"/>
      <c r="E566" s="29"/>
      <c r="F566" s="29"/>
      <c r="G566" s="29"/>
      <c r="H566" s="29"/>
      <c r="I566" s="29"/>
      <c r="J566" s="29"/>
      <c r="K566" s="191"/>
      <c r="L566" s="3"/>
      <c r="M566" s="3"/>
      <c r="N566" s="3"/>
      <c r="O566" s="3"/>
      <c r="P566" s="29"/>
      <c r="Q566" s="22"/>
      <c r="R566" s="3"/>
      <c r="S566" s="29"/>
      <c r="T566" s="29"/>
    </row>
    <row r="567" spans="1:20" ht="26.25" customHeight="1" x14ac:dyDescent="0.4">
      <c r="A567" s="2"/>
      <c r="B567" s="298" t="s">
        <v>99</v>
      </c>
      <c r="C567" s="299"/>
      <c r="D567" s="299"/>
      <c r="E567" s="299"/>
      <c r="F567" s="299"/>
      <c r="G567" s="299"/>
      <c r="H567" s="299"/>
      <c r="I567" s="299"/>
      <c r="J567" s="299"/>
      <c r="K567" s="181" t="s">
        <v>70</v>
      </c>
      <c r="L567" s="57"/>
      <c r="M567" s="57"/>
      <c r="N567" s="29"/>
      <c r="O567" s="3"/>
      <c r="P567" s="29"/>
      <c r="Q567" s="29"/>
      <c r="R567" s="29"/>
    </row>
    <row r="568" spans="1:20" ht="20.25" customHeight="1" x14ac:dyDescent="0.2">
      <c r="A568" s="300" t="s">
        <v>10</v>
      </c>
      <c r="B568" s="301" t="s">
        <v>100</v>
      </c>
      <c r="C568" s="302"/>
      <c r="D568" s="302"/>
      <c r="E568" s="302"/>
      <c r="F568" s="302"/>
      <c r="G568" s="302"/>
      <c r="H568" s="302"/>
      <c r="I568" s="302"/>
      <c r="J568" s="303"/>
      <c r="K568" s="304" t="s">
        <v>11</v>
      </c>
      <c r="L568" s="296" t="s">
        <v>3</v>
      </c>
      <c r="M568" s="296" t="s">
        <v>4</v>
      </c>
      <c r="N568" s="306" t="s">
        <v>5</v>
      </c>
      <c r="O568" s="296" t="s">
        <v>6</v>
      </c>
      <c r="P568" s="294" t="s">
        <v>7</v>
      </c>
      <c r="Q568" s="294" t="s">
        <v>8</v>
      </c>
      <c r="R568" s="296" t="s">
        <v>101</v>
      </c>
    </row>
    <row r="569" spans="1:20" ht="15.75" customHeight="1" x14ac:dyDescent="0.25">
      <c r="A569" s="295"/>
      <c r="B569" s="58" t="s">
        <v>102</v>
      </c>
      <c r="C569" s="58" t="s">
        <v>103</v>
      </c>
      <c r="D569" s="58" t="s">
        <v>104</v>
      </c>
      <c r="E569" s="58" t="s">
        <v>105</v>
      </c>
      <c r="F569" s="58" t="s">
        <v>106</v>
      </c>
      <c r="G569" s="58" t="s">
        <v>107</v>
      </c>
      <c r="H569" s="58" t="s">
        <v>108</v>
      </c>
      <c r="I569" s="58" t="s">
        <v>109</v>
      </c>
      <c r="J569" s="58" t="s">
        <v>110</v>
      </c>
      <c r="K569" s="305"/>
      <c r="L569" s="295"/>
      <c r="M569" s="295"/>
      <c r="N569" s="295"/>
      <c r="O569" s="295"/>
      <c r="P569" s="295"/>
      <c r="Q569" s="295"/>
      <c r="R569" s="295"/>
      <c r="T569" s="104"/>
    </row>
    <row r="570" spans="1:20" ht="15.75" customHeight="1" x14ac:dyDescent="0.25">
      <c r="A570" s="58">
        <v>1002</v>
      </c>
      <c r="B570" s="154">
        <v>144</v>
      </c>
      <c r="C570" s="154"/>
      <c r="D570" s="154"/>
      <c r="E570" s="154"/>
      <c r="F570" s="154"/>
      <c r="G570" s="154"/>
      <c r="H570" s="154"/>
      <c r="I570" s="154"/>
      <c r="J570" s="154"/>
      <c r="K570" s="144"/>
      <c r="L570" s="96"/>
      <c r="M570" s="97"/>
      <c r="N570" s="98"/>
      <c r="O570" s="62"/>
      <c r="P570" s="63">
        <f>B570</f>
        <v>144</v>
      </c>
      <c r="Q570" s="64"/>
      <c r="R570" s="62"/>
      <c r="T570" s="104"/>
    </row>
    <row r="571" spans="1:20" ht="15.75" customHeight="1" x14ac:dyDescent="0.25">
      <c r="A571" s="58">
        <v>1101</v>
      </c>
      <c r="B571" s="154"/>
      <c r="C571" s="154">
        <v>118</v>
      </c>
      <c r="D571" s="154"/>
      <c r="E571" s="154"/>
      <c r="F571" s="154"/>
      <c r="G571" s="154"/>
      <c r="H571" s="154"/>
      <c r="I571" s="154"/>
      <c r="J571" s="154"/>
      <c r="K571" s="144"/>
      <c r="L571" s="101"/>
      <c r="M571" s="102"/>
      <c r="N571" s="103"/>
      <c r="O571" s="67">
        <f>IF(C571=0,"",C571/B570)</f>
        <v>0.81944444444444442</v>
      </c>
      <c r="P571" s="68">
        <v>119</v>
      </c>
      <c r="Q571" s="69">
        <f t="shared" ref="Q571:Q578" si="99">IF(P571=0,"",P571/P570)</f>
        <v>0.82638888888888884</v>
      </c>
      <c r="R571" s="69">
        <f t="shared" ref="R571:R578" si="100">IF(P571=0,"",100%-Q571)</f>
        <v>0.17361111111111116</v>
      </c>
      <c r="T571" s="104"/>
    </row>
    <row r="572" spans="1:20" ht="15.75" customHeight="1" x14ac:dyDescent="0.25">
      <c r="A572" s="58">
        <v>1102</v>
      </c>
      <c r="B572" s="154"/>
      <c r="C572" s="154"/>
      <c r="D572" s="154">
        <v>99</v>
      </c>
      <c r="E572" s="154"/>
      <c r="F572" s="154"/>
      <c r="G572" s="154"/>
      <c r="H572" s="154"/>
      <c r="I572" s="154"/>
      <c r="J572" s="154"/>
      <c r="K572" s="144"/>
      <c r="L572" s="101"/>
      <c r="M572" s="102"/>
      <c r="N572" s="103"/>
      <c r="O572" s="67">
        <f>IF(D572=0,"",D572/C571)</f>
        <v>0.83898305084745761</v>
      </c>
      <c r="P572" s="68">
        <v>113</v>
      </c>
      <c r="Q572" s="69">
        <f t="shared" si="99"/>
        <v>0.94957983193277307</v>
      </c>
      <c r="R572" s="69">
        <f t="shared" si="100"/>
        <v>5.0420168067226934E-2</v>
      </c>
      <c r="T572" s="70">
        <f>P572/P570</f>
        <v>0.78472222222222221</v>
      </c>
    </row>
    <row r="573" spans="1:20" ht="15.75" customHeight="1" x14ac:dyDescent="0.25">
      <c r="A573" s="58">
        <v>1201</v>
      </c>
      <c r="B573" s="154"/>
      <c r="C573" s="154"/>
      <c r="D573" s="154"/>
      <c r="E573" s="154">
        <v>94</v>
      </c>
      <c r="F573" s="154"/>
      <c r="G573" s="154"/>
      <c r="H573" s="154"/>
      <c r="I573" s="154"/>
      <c r="J573" s="154"/>
      <c r="K573" s="144"/>
      <c r="L573" s="101"/>
      <c r="M573" s="102"/>
      <c r="N573" s="103"/>
      <c r="O573" s="67">
        <f>IF(E573=0,"",E573/D572)</f>
        <v>0.9494949494949495</v>
      </c>
      <c r="P573" s="68">
        <v>103</v>
      </c>
      <c r="Q573" s="69">
        <f t="shared" si="99"/>
        <v>0.91150442477876104</v>
      </c>
      <c r="R573" s="69">
        <f t="shared" si="100"/>
        <v>8.8495575221238965E-2</v>
      </c>
      <c r="T573" s="104"/>
    </row>
    <row r="574" spans="1:20" ht="15.75" customHeight="1" x14ac:dyDescent="0.25">
      <c r="A574" s="58">
        <v>1202</v>
      </c>
      <c r="B574" s="154"/>
      <c r="C574" s="154"/>
      <c r="D574" s="154"/>
      <c r="E574" s="154"/>
      <c r="F574" s="154">
        <v>89</v>
      </c>
      <c r="G574" s="154"/>
      <c r="H574" s="154"/>
      <c r="I574" s="154"/>
      <c r="J574" s="154"/>
      <c r="K574" s="144"/>
      <c r="L574" s="101"/>
      <c r="M574" s="102"/>
      <c r="N574" s="103"/>
      <c r="O574" s="67">
        <f>IF(F574=0,"",F574/E573)</f>
        <v>0.94680851063829785</v>
      </c>
      <c r="P574" s="68">
        <v>101</v>
      </c>
      <c r="Q574" s="69">
        <f t="shared" si="99"/>
        <v>0.98058252427184467</v>
      </c>
      <c r="R574" s="69">
        <f t="shared" si="100"/>
        <v>1.9417475728155331E-2</v>
      </c>
      <c r="T574" s="104"/>
    </row>
    <row r="575" spans="1:20" ht="15.75" customHeight="1" x14ac:dyDescent="0.25">
      <c r="A575" s="58">
        <v>1301</v>
      </c>
      <c r="B575" s="154"/>
      <c r="C575" s="154"/>
      <c r="D575" s="154"/>
      <c r="E575" s="154"/>
      <c r="F575" s="154"/>
      <c r="G575" s="154">
        <v>87</v>
      </c>
      <c r="H575" s="154"/>
      <c r="I575" s="154"/>
      <c r="J575" s="154"/>
      <c r="K575" s="144"/>
      <c r="L575" s="101"/>
      <c r="M575" s="102"/>
      <c r="N575" s="103"/>
      <c r="O575" s="67">
        <f>IF(G575=0,"",G575/F574)</f>
        <v>0.97752808988764039</v>
      </c>
      <c r="P575" s="68">
        <v>100</v>
      </c>
      <c r="Q575" s="69">
        <f t="shared" si="99"/>
        <v>0.99009900990099009</v>
      </c>
      <c r="R575" s="69">
        <f t="shared" si="100"/>
        <v>9.9009900990099098E-3</v>
      </c>
      <c r="T575" s="104"/>
    </row>
    <row r="576" spans="1:20" ht="15.75" customHeight="1" x14ac:dyDescent="0.25">
      <c r="A576" s="58">
        <v>1302</v>
      </c>
      <c r="B576" s="154"/>
      <c r="C576" s="154"/>
      <c r="D576" s="154"/>
      <c r="E576" s="154"/>
      <c r="F576" s="154"/>
      <c r="G576" s="154"/>
      <c r="H576" s="154">
        <v>86</v>
      </c>
      <c r="I576" s="154"/>
      <c r="J576" s="154"/>
      <c r="K576" s="144"/>
      <c r="L576" s="101"/>
      <c r="M576" s="102"/>
      <c r="N576" s="103"/>
      <c r="O576" s="67">
        <f>IF(H576=0,"",H576/G575)</f>
        <v>0.9885057471264368</v>
      </c>
      <c r="P576" s="68">
        <v>99</v>
      </c>
      <c r="Q576" s="69">
        <f t="shared" si="99"/>
        <v>0.99</v>
      </c>
      <c r="R576" s="69">
        <f t="shared" si="100"/>
        <v>1.0000000000000009E-2</v>
      </c>
      <c r="T576" s="104"/>
    </row>
    <row r="577" spans="1:20" ht="15.75" customHeight="1" x14ac:dyDescent="0.25">
      <c r="A577" s="58">
        <v>1401</v>
      </c>
      <c r="B577" s="154"/>
      <c r="C577" s="154"/>
      <c r="D577" s="154"/>
      <c r="E577" s="154"/>
      <c r="F577" s="154"/>
      <c r="G577" s="154"/>
      <c r="H577" s="154"/>
      <c r="I577" s="154">
        <v>83</v>
      </c>
      <c r="J577" s="154"/>
      <c r="K577" s="144"/>
      <c r="L577" s="101"/>
      <c r="M577" s="102"/>
      <c r="N577" s="103"/>
      <c r="O577" s="67">
        <f>IF(I577=0,"",I577/H576)</f>
        <v>0.96511627906976749</v>
      </c>
      <c r="P577" s="68">
        <v>97</v>
      </c>
      <c r="Q577" s="69">
        <f t="shared" si="99"/>
        <v>0.97979797979797978</v>
      </c>
      <c r="R577" s="69">
        <f t="shared" si="100"/>
        <v>2.0202020202020221E-2</v>
      </c>
      <c r="T577" s="104"/>
    </row>
    <row r="578" spans="1:20" ht="15.75" customHeight="1" x14ac:dyDescent="0.25">
      <c r="A578" s="58">
        <v>1402</v>
      </c>
      <c r="B578" s="154"/>
      <c r="C578" s="154"/>
      <c r="D578" s="154"/>
      <c r="E578" s="154"/>
      <c r="F578" s="154"/>
      <c r="G578" s="154"/>
      <c r="H578" s="154"/>
      <c r="I578" s="154"/>
      <c r="J578" s="154">
        <v>82</v>
      </c>
      <c r="K578" s="144">
        <v>56</v>
      </c>
      <c r="L578" s="101"/>
      <c r="M578" s="102"/>
      <c r="N578" s="103"/>
      <c r="O578" s="71">
        <f>IF(J578=0,"",J578/I577)</f>
        <v>0.98795180722891562</v>
      </c>
      <c r="P578" s="68">
        <v>97</v>
      </c>
      <c r="Q578" s="72">
        <f t="shared" si="99"/>
        <v>1</v>
      </c>
      <c r="R578" s="72">
        <f t="shared" si="100"/>
        <v>0</v>
      </c>
      <c r="T578" s="104"/>
    </row>
    <row r="579" spans="1:20" ht="15.75" customHeight="1" x14ac:dyDescent="0.25">
      <c r="A579" s="58">
        <v>1501</v>
      </c>
      <c r="B579" s="154"/>
      <c r="C579" s="154"/>
      <c r="D579" s="154"/>
      <c r="E579" s="154"/>
      <c r="F579" s="154"/>
      <c r="G579" s="154"/>
      <c r="H579" s="154"/>
      <c r="I579" s="154"/>
      <c r="J579" s="154">
        <v>18</v>
      </c>
      <c r="K579" s="144">
        <v>13</v>
      </c>
      <c r="L579" s="101"/>
      <c r="M579" s="102"/>
      <c r="N579" s="104"/>
      <c r="O579" s="105"/>
      <c r="P579" s="68">
        <v>24</v>
      </c>
      <c r="Q579" s="106"/>
      <c r="R579" s="107"/>
      <c r="T579" s="104"/>
    </row>
    <row r="580" spans="1:20" ht="15.75" customHeight="1" x14ac:dyDescent="0.25">
      <c r="A580" s="58">
        <v>1502</v>
      </c>
      <c r="B580" s="154"/>
      <c r="C580" s="154"/>
      <c r="D580" s="154"/>
      <c r="E580" s="154"/>
      <c r="F580" s="154"/>
      <c r="G580" s="154"/>
      <c r="H580" s="154"/>
      <c r="I580" s="154"/>
      <c r="J580" s="154">
        <v>6</v>
      </c>
      <c r="K580" s="144">
        <v>1</v>
      </c>
      <c r="L580" s="101"/>
      <c r="M580" s="102"/>
      <c r="N580" s="104"/>
      <c r="O580" s="108"/>
      <c r="P580" s="109">
        <v>10</v>
      </c>
      <c r="Q580" s="110"/>
      <c r="R580" s="108"/>
      <c r="T580" s="104"/>
    </row>
    <row r="581" spans="1:20" ht="15.75" customHeight="1" x14ac:dyDescent="0.25">
      <c r="A581" s="58">
        <v>1601</v>
      </c>
      <c r="B581" s="154"/>
      <c r="C581" s="154"/>
      <c r="D581" s="154"/>
      <c r="E581" s="154"/>
      <c r="F581" s="154"/>
      <c r="G581" s="154"/>
      <c r="H581" s="154"/>
      <c r="I581" s="154"/>
      <c r="J581" s="154">
        <v>7</v>
      </c>
      <c r="K581" s="144">
        <v>6</v>
      </c>
      <c r="L581" s="101"/>
      <c r="M581" s="102"/>
      <c r="N581" s="104"/>
      <c r="O581" s="108"/>
      <c r="P581" s="109">
        <v>7</v>
      </c>
      <c r="Q581" s="110"/>
      <c r="R581" s="108"/>
      <c r="T581" s="104"/>
    </row>
    <row r="582" spans="1:20" ht="15.75" customHeight="1" x14ac:dyDescent="0.25">
      <c r="A582" s="58">
        <v>1602</v>
      </c>
      <c r="B582" s="154"/>
      <c r="C582" s="154"/>
      <c r="D582" s="154"/>
      <c r="E582" s="154"/>
      <c r="F582" s="154"/>
      <c r="G582" s="154"/>
      <c r="H582" s="154"/>
      <c r="I582" s="154"/>
      <c r="J582" s="154">
        <v>1</v>
      </c>
      <c r="K582" s="144">
        <v>1</v>
      </c>
      <c r="L582" s="101"/>
      <c r="M582" s="102"/>
      <c r="N582" s="104"/>
      <c r="O582" s="108"/>
      <c r="P582" s="109">
        <v>1</v>
      </c>
      <c r="Q582" s="110"/>
      <c r="R582" s="108"/>
      <c r="T582" s="104"/>
    </row>
    <row r="583" spans="1:20" ht="15.75" customHeight="1" x14ac:dyDescent="0.25">
      <c r="A583" s="58">
        <v>1701</v>
      </c>
      <c r="B583" s="154"/>
      <c r="C583" s="154"/>
      <c r="D583" s="154"/>
      <c r="E583" s="154"/>
      <c r="F583" s="154"/>
      <c r="G583" s="154"/>
      <c r="H583" s="154"/>
      <c r="I583" s="154"/>
      <c r="J583" s="154"/>
      <c r="K583" s="144"/>
      <c r="L583" s="101"/>
      <c r="M583" s="102"/>
      <c r="N583" s="104"/>
      <c r="O583" s="102"/>
      <c r="P583" s="104"/>
      <c r="Q583" s="146"/>
      <c r="R583" s="108"/>
      <c r="T583" s="104"/>
    </row>
    <row r="584" spans="1:20" ht="15.75" customHeight="1" x14ac:dyDescent="0.25">
      <c r="A584" s="58">
        <v>1702</v>
      </c>
      <c r="B584" s="154"/>
      <c r="C584" s="154"/>
      <c r="D584" s="154"/>
      <c r="E584" s="154"/>
      <c r="F584" s="154"/>
      <c r="G584" s="154"/>
      <c r="H584" s="154"/>
      <c r="I584" s="154"/>
      <c r="J584" s="154"/>
      <c r="K584" s="144"/>
      <c r="L584" s="101"/>
      <c r="M584" s="102"/>
      <c r="N584" s="104"/>
      <c r="O584" s="197" t="s">
        <v>83</v>
      </c>
      <c r="P584" s="82">
        <v>77</v>
      </c>
      <c r="Q584" s="83">
        <f>K587</f>
        <v>77</v>
      </c>
      <c r="R584" s="199" t="s">
        <v>11</v>
      </c>
      <c r="T584" s="104"/>
    </row>
    <row r="585" spans="1:20" ht="15.75" customHeight="1" x14ac:dyDescent="0.25">
      <c r="A585" s="58">
        <v>1801</v>
      </c>
      <c r="B585" s="154"/>
      <c r="C585" s="154"/>
      <c r="D585" s="154"/>
      <c r="E585" s="154"/>
      <c r="F585" s="154"/>
      <c r="G585" s="154"/>
      <c r="H585" s="154"/>
      <c r="I585" s="154"/>
      <c r="J585" s="154"/>
      <c r="K585" s="144"/>
      <c r="L585" s="101"/>
      <c r="M585" s="102"/>
      <c r="N585" s="104"/>
      <c r="O585" s="198" t="s">
        <v>85</v>
      </c>
      <c r="P585" s="86">
        <f>IF(P584/B570=0,"",P584/B570)</f>
        <v>0.53472222222222221</v>
      </c>
      <c r="Q585" s="87">
        <f>IF(P584/Q584=0,"",P584/Q584)</f>
        <v>1</v>
      </c>
      <c r="R585" s="200" t="s">
        <v>86</v>
      </c>
      <c r="T585" s="104"/>
    </row>
    <row r="586" spans="1:20" ht="15.75" customHeight="1" x14ac:dyDescent="0.25">
      <c r="A586" s="58">
        <v>1802</v>
      </c>
      <c r="B586" s="154"/>
      <c r="C586" s="154"/>
      <c r="D586" s="154"/>
      <c r="E586" s="154"/>
      <c r="F586" s="154"/>
      <c r="G586" s="154"/>
      <c r="H586" s="154"/>
      <c r="I586" s="154"/>
      <c r="J586" s="154"/>
      <c r="K586" s="144"/>
      <c r="L586" s="147"/>
      <c r="M586" s="148"/>
      <c r="N586" s="149"/>
      <c r="O586" s="90"/>
      <c r="P586" s="91"/>
      <c r="Q586" s="91"/>
      <c r="R586" s="113"/>
      <c r="T586" s="104"/>
    </row>
    <row r="587" spans="1:20" ht="18" customHeight="1" x14ac:dyDescent="0.25">
      <c r="A587" s="28"/>
      <c r="B587" s="297" t="s">
        <v>111</v>
      </c>
      <c r="C587" s="297"/>
      <c r="D587" s="297"/>
      <c r="E587" s="297"/>
      <c r="F587" s="297"/>
      <c r="G587" s="297"/>
      <c r="H587" s="297"/>
      <c r="I587" s="297"/>
      <c r="J587" s="297"/>
      <c r="K587" s="93">
        <f>SUM(K570:K583)</f>
        <v>77</v>
      </c>
      <c r="L587" s="94">
        <f>IF(SUM(K577:K578)=0,"",SUM(K577:K578)/B570)</f>
        <v>0.3888888888888889</v>
      </c>
      <c r="M587" s="94">
        <f>IF(K587=0,"",K587/B570)</f>
        <v>0.53472222222222221</v>
      </c>
      <c r="N587" s="94">
        <f>IF(K578=0,"",M587-L587)</f>
        <v>0.14583333333333331</v>
      </c>
      <c r="O587" s="3"/>
      <c r="P587" s="29"/>
      <c r="Q587" s="22"/>
      <c r="R587" s="3"/>
      <c r="T587" s="104"/>
    </row>
    <row r="588" spans="1:20" ht="12.75" customHeight="1" x14ac:dyDescent="0.2">
      <c r="A588" s="28"/>
      <c r="B588" s="29"/>
      <c r="C588" s="29"/>
      <c r="D588" s="29"/>
      <c r="E588" s="29"/>
      <c r="F588" s="29"/>
      <c r="G588" s="29"/>
      <c r="H588" s="29"/>
      <c r="I588" s="29"/>
      <c r="J588" s="29"/>
      <c r="K588" s="191"/>
      <c r="L588" s="3"/>
      <c r="M588" s="3"/>
      <c r="N588" s="29"/>
      <c r="O588" s="3"/>
      <c r="P588" s="29"/>
      <c r="Q588" s="22"/>
      <c r="R588" s="3"/>
      <c r="S588" s="29"/>
      <c r="T588" s="37"/>
    </row>
    <row r="589" spans="1:20" ht="12.75" customHeight="1" x14ac:dyDescent="0.2">
      <c r="A589" s="28"/>
      <c r="B589" s="29"/>
      <c r="C589" s="29"/>
      <c r="D589" s="29"/>
      <c r="E589" s="29"/>
      <c r="F589" s="29"/>
      <c r="G589" s="29"/>
      <c r="H589" s="29"/>
      <c r="I589" s="29"/>
      <c r="J589" s="29"/>
      <c r="K589" s="191"/>
      <c r="L589" s="3"/>
      <c r="M589" s="3"/>
      <c r="N589" s="29"/>
      <c r="O589" s="3"/>
      <c r="P589" s="29"/>
      <c r="Q589" s="22"/>
      <c r="R589" s="3"/>
      <c r="S589" s="29"/>
      <c r="T589" s="37"/>
    </row>
    <row r="590" spans="1:20" ht="26.25" customHeight="1" x14ac:dyDescent="0.4">
      <c r="A590" s="2"/>
      <c r="B590" s="298" t="s">
        <v>99</v>
      </c>
      <c r="C590" s="299"/>
      <c r="D590" s="299"/>
      <c r="E590" s="299"/>
      <c r="F590" s="299"/>
      <c r="G590" s="299"/>
      <c r="H590" s="299"/>
      <c r="I590" s="299"/>
      <c r="J590" s="299"/>
      <c r="K590" s="181" t="s">
        <v>73</v>
      </c>
      <c r="L590" s="57"/>
      <c r="M590" s="57"/>
      <c r="N590" s="29"/>
      <c r="O590" s="3"/>
      <c r="P590" s="29"/>
      <c r="Q590" s="29"/>
      <c r="R590" s="29"/>
    </row>
    <row r="591" spans="1:20" ht="20.25" customHeight="1" x14ac:dyDescent="0.2">
      <c r="A591" s="300" t="s">
        <v>10</v>
      </c>
      <c r="B591" s="301" t="s">
        <v>100</v>
      </c>
      <c r="C591" s="302"/>
      <c r="D591" s="302"/>
      <c r="E591" s="302"/>
      <c r="F591" s="302"/>
      <c r="G591" s="302"/>
      <c r="H591" s="302"/>
      <c r="I591" s="302"/>
      <c r="J591" s="303"/>
      <c r="K591" s="304" t="s">
        <v>11</v>
      </c>
      <c r="L591" s="296" t="s">
        <v>3</v>
      </c>
      <c r="M591" s="296" t="s">
        <v>4</v>
      </c>
      <c r="N591" s="306" t="s">
        <v>5</v>
      </c>
      <c r="O591" s="296" t="s">
        <v>6</v>
      </c>
      <c r="P591" s="294" t="s">
        <v>7</v>
      </c>
      <c r="Q591" s="294" t="s">
        <v>8</v>
      </c>
      <c r="R591" s="296" t="s">
        <v>101</v>
      </c>
    </row>
    <row r="592" spans="1:20" ht="15.75" customHeight="1" x14ac:dyDescent="0.25">
      <c r="A592" s="295"/>
      <c r="B592" s="58" t="s">
        <v>102</v>
      </c>
      <c r="C592" s="58" t="s">
        <v>103</v>
      </c>
      <c r="D592" s="58" t="s">
        <v>104</v>
      </c>
      <c r="E592" s="58" t="s">
        <v>105</v>
      </c>
      <c r="F592" s="58" t="s">
        <v>106</v>
      </c>
      <c r="G592" s="58" t="s">
        <v>107</v>
      </c>
      <c r="H592" s="58" t="s">
        <v>108</v>
      </c>
      <c r="I592" s="58" t="s">
        <v>109</v>
      </c>
      <c r="J592" s="58" t="s">
        <v>110</v>
      </c>
      <c r="K592" s="305"/>
      <c r="L592" s="295"/>
      <c r="M592" s="295"/>
      <c r="N592" s="295"/>
      <c r="O592" s="295"/>
      <c r="P592" s="295"/>
      <c r="Q592" s="295"/>
      <c r="R592" s="295"/>
      <c r="T592" s="104"/>
    </row>
    <row r="593" spans="1:20" ht="15.75" customHeight="1" x14ac:dyDescent="0.25">
      <c r="A593" s="58">
        <v>1101</v>
      </c>
      <c r="B593" s="154">
        <v>136</v>
      </c>
      <c r="C593" s="154"/>
      <c r="D593" s="154"/>
      <c r="E593" s="154"/>
      <c r="F593" s="154"/>
      <c r="G593" s="154"/>
      <c r="H593" s="154"/>
      <c r="I593" s="154"/>
      <c r="J593" s="154"/>
      <c r="K593" s="144"/>
      <c r="L593" s="96"/>
      <c r="M593" s="97"/>
      <c r="N593" s="98"/>
      <c r="O593" s="62"/>
      <c r="P593" s="63">
        <f>B593</f>
        <v>136</v>
      </c>
      <c r="Q593" s="64"/>
      <c r="R593" s="62"/>
      <c r="T593" s="104"/>
    </row>
    <row r="594" spans="1:20" ht="15.75" customHeight="1" x14ac:dyDescent="0.25">
      <c r="A594" s="58">
        <v>1102</v>
      </c>
      <c r="B594" s="154"/>
      <c r="C594" s="154">
        <v>82</v>
      </c>
      <c r="D594" s="154"/>
      <c r="E594" s="154"/>
      <c r="F594" s="154"/>
      <c r="G594" s="154"/>
      <c r="H594" s="154"/>
      <c r="I594" s="154"/>
      <c r="J594" s="154"/>
      <c r="K594" s="144"/>
      <c r="L594" s="101"/>
      <c r="M594" s="102"/>
      <c r="N594" s="103"/>
      <c r="O594" s="67">
        <f>IF(C594=0,"",C594/B593)</f>
        <v>0.6029411764705882</v>
      </c>
      <c r="P594" s="68">
        <v>82</v>
      </c>
      <c r="Q594" s="69">
        <f t="shared" ref="Q594:Q601" si="101">IF(P594=0,"",P594/P593)</f>
        <v>0.6029411764705882</v>
      </c>
      <c r="R594" s="69">
        <f t="shared" ref="R594:R601" si="102">IF(P594=0,"",100%-Q594)</f>
        <v>0.3970588235294118</v>
      </c>
      <c r="T594" s="104"/>
    </row>
    <row r="595" spans="1:20" ht="15.75" customHeight="1" x14ac:dyDescent="0.25">
      <c r="A595" s="58">
        <v>1201</v>
      </c>
      <c r="B595" s="154"/>
      <c r="C595" s="154"/>
      <c r="D595" s="154">
        <v>60</v>
      </c>
      <c r="E595" s="154"/>
      <c r="F595" s="154"/>
      <c r="G595" s="154"/>
      <c r="H595" s="154"/>
      <c r="I595" s="154"/>
      <c r="J595" s="154"/>
      <c r="K595" s="144"/>
      <c r="L595" s="101"/>
      <c r="M595" s="102"/>
      <c r="N595" s="103"/>
      <c r="O595" s="67">
        <f>IF(D595=0,"",D595/C594)</f>
        <v>0.73170731707317072</v>
      </c>
      <c r="P595" s="68">
        <v>75</v>
      </c>
      <c r="Q595" s="69">
        <f t="shared" si="101"/>
        <v>0.91463414634146345</v>
      </c>
      <c r="R595" s="69">
        <f t="shared" si="102"/>
        <v>8.536585365853655E-2</v>
      </c>
      <c r="T595" s="70">
        <f>P595/P593</f>
        <v>0.55147058823529416</v>
      </c>
    </row>
    <row r="596" spans="1:20" ht="15.75" customHeight="1" x14ac:dyDescent="0.25">
      <c r="A596" s="58">
        <v>1202</v>
      </c>
      <c r="B596" s="154"/>
      <c r="C596" s="154"/>
      <c r="D596" s="154"/>
      <c r="E596" s="154">
        <v>56</v>
      </c>
      <c r="F596" s="154"/>
      <c r="G596" s="154"/>
      <c r="H596" s="154"/>
      <c r="I596" s="154"/>
      <c r="J596" s="154"/>
      <c r="K596" s="144"/>
      <c r="L596" s="101"/>
      <c r="M596" s="102"/>
      <c r="N596" s="103"/>
      <c r="O596" s="67">
        <f>IF(E596=0,"",E596/D595)</f>
        <v>0.93333333333333335</v>
      </c>
      <c r="P596" s="68">
        <v>72</v>
      </c>
      <c r="Q596" s="69">
        <f t="shared" si="101"/>
        <v>0.96</v>
      </c>
      <c r="R596" s="69">
        <f t="shared" si="102"/>
        <v>4.0000000000000036E-2</v>
      </c>
      <c r="T596" s="104"/>
    </row>
    <row r="597" spans="1:20" ht="15.75" customHeight="1" x14ac:dyDescent="0.25">
      <c r="A597" s="58">
        <v>1301</v>
      </c>
      <c r="B597" s="154"/>
      <c r="C597" s="154"/>
      <c r="D597" s="154"/>
      <c r="E597" s="154"/>
      <c r="F597" s="154">
        <v>49</v>
      </c>
      <c r="G597" s="154"/>
      <c r="H597" s="154"/>
      <c r="I597" s="154"/>
      <c r="J597" s="154"/>
      <c r="K597" s="144"/>
      <c r="L597" s="101"/>
      <c r="M597" s="102"/>
      <c r="N597" s="103"/>
      <c r="O597" s="67">
        <f>IF(F597=0,"",F597/E596)</f>
        <v>0.875</v>
      </c>
      <c r="P597" s="68">
        <v>68</v>
      </c>
      <c r="Q597" s="69">
        <f t="shared" si="101"/>
        <v>0.94444444444444442</v>
      </c>
      <c r="R597" s="69">
        <f t="shared" si="102"/>
        <v>5.555555555555558E-2</v>
      </c>
      <c r="T597" s="104"/>
    </row>
    <row r="598" spans="1:20" ht="15.75" customHeight="1" x14ac:dyDescent="0.25">
      <c r="A598" s="58">
        <v>1302</v>
      </c>
      <c r="B598" s="154"/>
      <c r="C598" s="154"/>
      <c r="D598" s="154"/>
      <c r="E598" s="154"/>
      <c r="F598" s="154"/>
      <c r="G598" s="154">
        <v>43</v>
      </c>
      <c r="H598" s="154"/>
      <c r="I598" s="154"/>
      <c r="J598" s="154"/>
      <c r="K598" s="144"/>
      <c r="L598" s="101"/>
      <c r="M598" s="102"/>
      <c r="N598" s="103"/>
      <c r="O598" s="67">
        <f>IF(G598=0,"",G598/F597)</f>
        <v>0.87755102040816324</v>
      </c>
      <c r="P598" s="68">
        <v>67</v>
      </c>
      <c r="Q598" s="69">
        <f t="shared" si="101"/>
        <v>0.98529411764705888</v>
      </c>
      <c r="R598" s="69">
        <f t="shared" si="102"/>
        <v>1.4705882352941124E-2</v>
      </c>
      <c r="T598" s="104"/>
    </row>
    <row r="599" spans="1:20" ht="15.75" customHeight="1" x14ac:dyDescent="0.25">
      <c r="A599" s="58">
        <v>1401</v>
      </c>
      <c r="B599" s="154"/>
      <c r="C599" s="154"/>
      <c r="D599" s="154"/>
      <c r="E599" s="154"/>
      <c r="F599" s="154"/>
      <c r="G599" s="154"/>
      <c r="H599" s="154">
        <v>43</v>
      </c>
      <c r="I599" s="154"/>
      <c r="J599" s="154"/>
      <c r="K599" s="144"/>
      <c r="L599" s="101"/>
      <c r="M599" s="102"/>
      <c r="N599" s="103"/>
      <c r="O599" s="67">
        <f>IF(H599=0,"",H599/G598)</f>
        <v>1</v>
      </c>
      <c r="P599" s="68">
        <v>67</v>
      </c>
      <c r="Q599" s="69">
        <f t="shared" si="101"/>
        <v>1</v>
      </c>
      <c r="R599" s="69">
        <f t="shared" si="102"/>
        <v>0</v>
      </c>
      <c r="T599" s="104"/>
    </row>
    <row r="600" spans="1:20" ht="15.75" customHeight="1" x14ac:dyDescent="0.25">
      <c r="A600" s="58">
        <v>1402</v>
      </c>
      <c r="B600" s="154"/>
      <c r="C600" s="154"/>
      <c r="D600" s="154"/>
      <c r="E600" s="154"/>
      <c r="F600" s="154"/>
      <c r="G600" s="154"/>
      <c r="H600" s="154"/>
      <c r="I600" s="154">
        <v>42</v>
      </c>
      <c r="J600" s="154"/>
      <c r="K600" s="144"/>
      <c r="L600" s="101"/>
      <c r="M600" s="102"/>
      <c r="N600" s="103"/>
      <c r="O600" s="67">
        <f>IF(I600=0,"",I600/H599)</f>
        <v>0.97674418604651159</v>
      </c>
      <c r="P600" s="68">
        <v>65</v>
      </c>
      <c r="Q600" s="69">
        <f t="shared" si="101"/>
        <v>0.97014925373134331</v>
      </c>
      <c r="R600" s="69">
        <f t="shared" si="102"/>
        <v>2.9850746268656692E-2</v>
      </c>
      <c r="T600" s="104"/>
    </row>
    <row r="601" spans="1:20" ht="15.75" customHeight="1" x14ac:dyDescent="0.25">
      <c r="A601" s="58">
        <v>1501</v>
      </c>
      <c r="B601" s="154"/>
      <c r="C601" s="154"/>
      <c r="D601" s="154"/>
      <c r="E601" s="154"/>
      <c r="F601" s="154"/>
      <c r="G601" s="154"/>
      <c r="H601" s="154"/>
      <c r="I601" s="154"/>
      <c r="J601" s="154">
        <v>42</v>
      </c>
      <c r="K601" s="144">
        <v>31</v>
      </c>
      <c r="L601" s="101"/>
      <c r="M601" s="102"/>
      <c r="N601" s="103"/>
      <c r="O601" s="71">
        <f>IF(J601=0,"",J601/I600)</f>
        <v>1</v>
      </c>
      <c r="P601" s="68">
        <v>63</v>
      </c>
      <c r="Q601" s="72">
        <f t="shared" si="101"/>
        <v>0.96923076923076923</v>
      </c>
      <c r="R601" s="72">
        <f t="shared" si="102"/>
        <v>3.0769230769230771E-2</v>
      </c>
      <c r="T601" s="104"/>
    </row>
    <row r="602" spans="1:20" ht="15.75" customHeight="1" x14ac:dyDescent="0.25">
      <c r="A602" s="58">
        <v>1502</v>
      </c>
      <c r="B602" s="154"/>
      <c r="C602" s="154"/>
      <c r="D602" s="154"/>
      <c r="E602" s="154"/>
      <c r="F602" s="154"/>
      <c r="G602" s="154"/>
      <c r="H602" s="154"/>
      <c r="I602" s="154"/>
      <c r="J602" s="154">
        <v>24</v>
      </c>
      <c r="K602" s="144">
        <v>16</v>
      </c>
      <c r="L602" s="101"/>
      <c r="M602" s="102"/>
      <c r="N602" s="104"/>
      <c r="O602" s="105"/>
      <c r="P602" s="68">
        <v>29</v>
      </c>
      <c r="Q602" s="106"/>
      <c r="R602" s="107"/>
      <c r="T602" s="104"/>
    </row>
    <row r="603" spans="1:20" ht="15.75" customHeight="1" x14ac:dyDescent="0.25">
      <c r="A603" s="58">
        <v>1601</v>
      </c>
      <c r="B603" s="154"/>
      <c r="C603" s="154"/>
      <c r="D603" s="154"/>
      <c r="E603" s="154"/>
      <c r="F603" s="154"/>
      <c r="G603" s="154"/>
      <c r="H603" s="154"/>
      <c r="I603" s="154"/>
      <c r="J603" s="154">
        <v>10</v>
      </c>
      <c r="K603" s="144">
        <v>8</v>
      </c>
      <c r="L603" s="101"/>
      <c r="M603" s="102"/>
      <c r="N603" s="104"/>
      <c r="O603" s="108"/>
      <c r="P603" s="109">
        <v>10</v>
      </c>
      <c r="Q603" s="110"/>
      <c r="R603" s="108"/>
      <c r="T603" s="104"/>
    </row>
    <row r="604" spans="1:20" ht="15.75" customHeight="1" x14ac:dyDescent="0.25">
      <c r="A604" s="58">
        <v>1602</v>
      </c>
      <c r="B604" s="154"/>
      <c r="C604" s="154"/>
      <c r="D604" s="154"/>
      <c r="E604" s="154"/>
      <c r="F604" s="154"/>
      <c r="G604" s="154"/>
      <c r="H604" s="154"/>
      <c r="I604" s="154"/>
      <c r="J604" s="154">
        <v>2</v>
      </c>
      <c r="K604" s="144"/>
      <c r="L604" s="101"/>
      <c r="M604" s="102"/>
      <c r="N604" s="104"/>
      <c r="O604" s="108"/>
      <c r="P604" s="109">
        <v>2</v>
      </c>
      <c r="Q604" s="110"/>
      <c r="R604" s="108"/>
      <c r="T604" s="104"/>
    </row>
    <row r="605" spans="1:20" ht="15.75" customHeight="1" x14ac:dyDescent="0.25">
      <c r="A605" s="58">
        <v>1701</v>
      </c>
      <c r="B605" s="154"/>
      <c r="C605" s="154"/>
      <c r="D605" s="154"/>
      <c r="E605" s="154"/>
      <c r="F605" s="154"/>
      <c r="G605" s="154"/>
      <c r="H605" s="154"/>
      <c r="I605" s="154"/>
      <c r="J605" s="154"/>
      <c r="K605" s="144"/>
      <c r="L605" s="101"/>
      <c r="M605" s="102"/>
      <c r="N605" s="104"/>
      <c r="O605" s="108"/>
      <c r="P605" s="109"/>
      <c r="Q605" s="110"/>
      <c r="R605" s="108"/>
      <c r="T605" s="104"/>
    </row>
    <row r="606" spans="1:20" ht="15.75" customHeight="1" x14ac:dyDescent="0.25">
      <c r="A606" s="58">
        <v>1702</v>
      </c>
      <c r="B606" s="154"/>
      <c r="C606" s="154"/>
      <c r="D606" s="154"/>
      <c r="E606" s="154"/>
      <c r="F606" s="154"/>
      <c r="G606" s="154"/>
      <c r="H606" s="154"/>
      <c r="I606" s="154"/>
      <c r="J606" s="154"/>
      <c r="K606" s="144"/>
      <c r="L606" s="101"/>
      <c r="M606" s="102"/>
      <c r="N606" s="104"/>
      <c r="O606" s="102"/>
      <c r="P606" s="104"/>
      <c r="Q606" s="146"/>
      <c r="R606" s="108"/>
      <c r="T606" s="104"/>
    </row>
    <row r="607" spans="1:20" ht="15.75" customHeight="1" x14ac:dyDescent="0.25">
      <c r="A607" s="58">
        <v>1801</v>
      </c>
      <c r="B607" s="154"/>
      <c r="C607" s="154"/>
      <c r="D607" s="154"/>
      <c r="E607" s="154"/>
      <c r="F607" s="154"/>
      <c r="G607" s="154"/>
      <c r="H607" s="154"/>
      <c r="I607" s="154"/>
      <c r="J607" s="154"/>
      <c r="K607" s="144"/>
      <c r="L607" s="101"/>
      <c r="M607" s="102"/>
      <c r="N607" s="104"/>
      <c r="O607" s="197" t="s">
        <v>83</v>
      </c>
      <c r="P607" s="82">
        <v>54</v>
      </c>
      <c r="Q607" s="83">
        <f>IF(SUM(K600:K603)=0,"",SUM(K600:K603))</f>
        <v>55</v>
      </c>
      <c r="R607" s="199" t="s">
        <v>11</v>
      </c>
      <c r="T607" s="104"/>
    </row>
    <row r="608" spans="1:20" ht="15.75" customHeight="1" x14ac:dyDescent="0.25">
      <c r="A608" s="58">
        <v>1802</v>
      </c>
      <c r="B608" s="154"/>
      <c r="C608" s="154"/>
      <c r="D608" s="154"/>
      <c r="E608" s="154"/>
      <c r="F608" s="154"/>
      <c r="G608" s="154"/>
      <c r="H608" s="154"/>
      <c r="I608" s="154"/>
      <c r="J608" s="154"/>
      <c r="K608" s="144"/>
      <c r="L608" s="101"/>
      <c r="M608" s="102"/>
      <c r="N608" s="104"/>
      <c r="O608" s="198" t="s">
        <v>85</v>
      </c>
      <c r="P608" s="86">
        <f>IF(P607/B593=0,"",P607/B593)</f>
        <v>0.39705882352941174</v>
      </c>
      <c r="Q608" s="87">
        <f>IF(P607/Q607=0,"",P607/Q607)</f>
        <v>0.98181818181818181</v>
      </c>
      <c r="R608" s="200" t="s">
        <v>86</v>
      </c>
      <c r="T608" s="104"/>
    </row>
    <row r="609" spans="1:20" ht="15.75" x14ac:dyDescent="0.25">
      <c r="A609" s="58">
        <v>1901</v>
      </c>
      <c r="B609" s="154"/>
      <c r="C609" s="154"/>
      <c r="D609" s="154"/>
      <c r="E609" s="154"/>
      <c r="F609" s="154"/>
      <c r="G609" s="154"/>
      <c r="H609" s="154"/>
      <c r="I609" s="154"/>
      <c r="J609" s="154"/>
      <c r="K609" s="144"/>
      <c r="L609" s="147"/>
      <c r="M609" s="148"/>
      <c r="N609" s="149"/>
      <c r="O609" s="90"/>
      <c r="P609" s="91"/>
      <c r="Q609" s="91"/>
      <c r="R609" s="113"/>
      <c r="T609" s="104"/>
    </row>
    <row r="610" spans="1:20" ht="18" customHeight="1" x14ac:dyDescent="0.25">
      <c r="A610" s="28"/>
      <c r="B610" s="297" t="s">
        <v>111</v>
      </c>
      <c r="C610" s="297"/>
      <c r="D610" s="297"/>
      <c r="E610" s="297"/>
      <c r="F610" s="297"/>
      <c r="G610" s="297"/>
      <c r="H610" s="297"/>
      <c r="I610" s="297"/>
      <c r="J610" s="297"/>
      <c r="K610" s="93">
        <f>SUM(K593:K606)</f>
        <v>55</v>
      </c>
      <c r="L610" s="94">
        <f>IF(SUM(K600:K601)=0,"",SUM(K600:K601)/B593)</f>
        <v>0.22794117647058823</v>
      </c>
      <c r="M610" s="94">
        <f>IF(K610=0,"",K610/B593)</f>
        <v>0.40441176470588236</v>
      </c>
      <c r="N610" s="94">
        <f>IF(K601=0,"",M610-L610)</f>
        <v>0.17647058823529413</v>
      </c>
      <c r="O610" s="3"/>
      <c r="P610" s="29"/>
      <c r="Q610" s="22"/>
      <c r="R610" s="3"/>
      <c r="T610" s="104"/>
    </row>
    <row r="611" spans="1:20" ht="12.75" customHeight="1" x14ac:dyDescent="0.2">
      <c r="A611" s="28"/>
      <c r="B611" s="29"/>
      <c r="C611" s="29"/>
      <c r="D611" s="29"/>
      <c r="E611" s="29"/>
      <c r="F611" s="29"/>
      <c r="G611" s="29"/>
      <c r="H611" s="29"/>
      <c r="I611" s="29"/>
      <c r="J611" s="29"/>
      <c r="K611" s="191"/>
      <c r="L611" s="3"/>
      <c r="M611" s="3"/>
      <c r="N611" s="29"/>
      <c r="O611" s="3"/>
      <c r="P611" s="29"/>
      <c r="Q611" s="22"/>
      <c r="R611" s="3"/>
      <c r="S611" s="29"/>
      <c r="T611" s="22"/>
    </row>
    <row r="612" spans="1:20" ht="12.75" customHeight="1" x14ac:dyDescent="0.2">
      <c r="A612" s="28"/>
      <c r="B612" s="29"/>
      <c r="C612" s="29"/>
      <c r="D612" s="29"/>
      <c r="E612" s="29"/>
      <c r="F612" s="29"/>
      <c r="G612" s="29"/>
      <c r="H612" s="29"/>
      <c r="I612" s="29"/>
      <c r="J612" s="29"/>
      <c r="K612" s="191"/>
      <c r="L612" s="3"/>
      <c r="M612" s="3"/>
      <c r="N612" s="29"/>
      <c r="O612" s="3"/>
      <c r="P612" s="29"/>
      <c r="Q612" s="22"/>
      <c r="R612" s="3"/>
      <c r="S612" s="29"/>
      <c r="T612" s="22"/>
    </row>
    <row r="613" spans="1:20" ht="26.25" customHeight="1" x14ac:dyDescent="0.4">
      <c r="A613" s="2"/>
      <c r="B613" s="298" t="s">
        <v>99</v>
      </c>
      <c r="C613" s="299"/>
      <c r="D613" s="299"/>
      <c r="E613" s="299"/>
      <c r="F613" s="299"/>
      <c r="G613" s="299"/>
      <c r="H613" s="299"/>
      <c r="I613" s="299"/>
      <c r="J613" s="299"/>
      <c r="K613" s="181" t="s">
        <v>76</v>
      </c>
      <c r="L613" s="57"/>
      <c r="M613" s="57"/>
      <c r="N613" s="29"/>
      <c r="O613" s="3"/>
      <c r="P613" s="29"/>
      <c r="Q613" s="29"/>
      <c r="R613" s="29"/>
    </row>
    <row r="614" spans="1:20" ht="20.25" customHeight="1" x14ac:dyDescent="0.2">
      <c r="A614" s="300" t="s">
        <v>10</v>
      </c>
      <c r="B614" s="301" t="s">
        <v>100</v>
      </c>
      <c r="C614" s="302"/>
      <c r="D614" s="302"/>
      <c r="E614" s="302"/>
      <c r="F614" s="302"/>
      <c r="G614" s="302"/>
      <c r="H614" s="302"/>
      <c r="I614" s="302"/>
      <c r="J614" s="303"/>
      <c r="K614" s="304" t="s">
        <v>11</v>
      </c>
      <c r="L614" s="296" t="s">
        <v>3</v>
      </c>
      <c r="M614" s="296" t="s">
        <v>4</v>
      </c>
      <c r="N614" s="306" t="s">
        <v>5</v>
      </c>
      <c r="O614" s="296" t="s">
        <v>6</v>
      </c>
      <c r="P614" s="294" t="s">
        <v>7</v>
      </c>
      <c r="Q614" s="294" t="s">
        <v>8</v>
      </c>
      <c r="R614" s="296" t="s">
        <v>101</v>
      </c>
    </row>
    <row r="615" spans="1:20" ht="15.75" customHeight="1" x14ac:dyDescent="0.25">
      <c r="A615" s="295"/>
      <c r="B615" s="58" t="s">
        <v>102</v>
      </c>
      <c r="C615" s="58" t="s">
        <v>103</v>
      </c>
      <c r="D615" s="58" t="s">
        <v>104</v>
      </c>
      <c r="E615" s="58" t="s">
        <v>105</v>
      </c>
      <c r="F615" s="58" t="s">
        <v>106</v>
      </c>
      <c r="G615" s="58" t="s">
        <v>107</v>
      </c>
      <c r="H615" s="58" t="s">
        <v>108</v>
      </c>
      <c r="I615" s="58" t="s">
        <v>109</v>
      </c>
      <c r="J615" s="58" t="s">
        <v>110</v>
      </c>
      <c r="K615" s="305"/>
      <c r="L615" s="295"/>
      <c r="M615" s="295"/>
      <c r="N615" s="295"/>
      <c r="O615" s="295"/>
      <c r="P615" s="295"/>
      <c r="Q615" s="295"/>
      <c r="R615" s="295"/>
      <c r="T615" s="104"/>
    </row>
    <row r="616" spans="1:20" ht="15.75" customHeight="1" x14ac:dyDescent="0.25">
      <c r="A616" s="58">
        <v>1102</v>
      </c>
      <c r="B616" s="154">
        <v>133</v>
      </c>
      <c r="C616" s="154"/>
      <c r="D616" s="154"/>
      <c r="E616" s="154"/>
      <c r="F616" s="154"/>
      <c r="G616" s="154"/>
      <c r="H616" s="154"/>
      <c r="I616" s="154"/>
      <c r="J616" s="154"/>
      <c r="K616" s="144"/>
      <c r="L616" s="96"/>
      <c r="M616" s="97"/>
      <c r="N616" s="98"/>
      <c r="O616" s="62"/>
      <c r="P616" s="63">
        <f>B616</f>
        <v>133</v>
      </c>
      <c r="Q616" s="64"/>
      <c r="R616" s="62"/>
      <c r="T616" s="104"/>
    </row>
    <row r="617" spans="1:20" ht="15.75" customHeight="1" x14ac:dyDescent="0.25">
      <c r="A617" s="58">
        <v>1201</v>
      </c>
      <c r="B617" s="154"/>
      <c r="C617" s="154">
        <v>103</v>
      </c>
      <c r="D617" s="154"/>
      <c r="E617" s="154"/>
      <c r="F617" s="154"/>
      <c r="G617" s="154"/>
      <c r="H617" s="154"/>
      <c r="I617" s="154"/>
      <c r="J617" s="154"/>
      <c r="K617" s="144"/>
      <c r="L617" s="101"/>
      <c r="M617" s="102"/>
      <c r="N617" s="103"/>
      <c r="O617" s="67">
        <f>IF(C617=0,"",C617/B616)</f>
        <v>0.77443609022556392</v>
      </c>
      <c r="P617" s="68">
        <v>103</v>
      </c>
      <c r="Q617" s="69">
        <f t="shared" ref="Q617:Q624" si="103">IF(P617=0,"",P617/P616)</f>
        <v>0.77443609022556392</v>
      </c>
      <c r="R617" s="69">
        <f t="shared" ref="R617:R624" si="104">IF(P617=0,"",100%-Q617)</f>
        <v>0.22556390977443608</v>
      </c>
      <c r="T617" s="104"/>
    </row>
    <row r="618" spans="1:20" ht="15.75" customHeight="1" x14ac:dyDescent="0.25">
      <c r="A618" s="58">
        <v>1202</v>
      </c>
      <c r="B618" s="154"/>
      <c r="C618" s="154"/>
      <c r="D618" s="154">
        <v>83</v>
      </c>
      <c r="E618" s="154"/>
      <c r="F618" s="154"/>
      <c r="G618" s="154"/>
      <c r="H618" s="154"/>
      <c r="I618" s="154"/>
      <c r="J618" s="154"/>
      <c r="K618" s="144"/>
      <c r="L618" s="101"/>
      <c r="M618" s="102"/>
      <c r="N618" s="103"/>
      <c r="O618" s="67">
        <f>IF(D618=0,"",D618/C617)</f>
        <v>0.80582524271844658</v>
      </c>
      <c r="P618" s="68">
        <v>94</v>
      </c>
      <c r="Q618" s="69">
        <f t="shared" si="103"/>
        <v>0.91262135922330101</v>
      </c>
      <c r="R618" s="69">
        <f t="shared" si="104"/>
        <v>8.737864077669899E-2</v>
      </c>
      <c r="T618" s="70">
        <f>P618/P616</f>
        <v>0.70676691729323304</v>
      </c>
    </row>
    <row r="619" spans="1:20" ht="15.75" customHeight="1" x14ac:dyDescent="0.25">
      <c r="A619" s="58">
        <v>1301</v>
      </c>
      <c r="B619" s="154"/>
      <c r="C619" s="154"/>
      <c r="D619" s="154"/>
      <c r="E619" s="154">
        <v>76</v>
      </c>
      <c r="F619" s="154"/>
      <c r="G619" s="154"/>
      <c r="H619" s="154"/>
      <c r="I619" s="154"/>
      <c r="J619" s="154"/>
      <c r="K619" s="144"/>
      <c r="L619" s="101"/>
      <c r="M619" s="102"/>
      <c r="N619" s="103"/>
      <c r="O619" s="67">
        <f>IF(E619=0,"",E619/D618)</f>
        <v>0.91566265060240959</v>
      </c>
      <c r="P619" s="68">
        <v>88</v>
      </c>
      <c r="Q619" s="69">
        <f t="shared" si="103"/>
        <v>0.93617021276595747</v>
      </c>
      <c r="R619" s="69">
        <f t="shared" si="104"/>
        <v>6.3829787234042534E-2</v>
      </c>
      <c r="T619" s="104"/>
    </row>
    <row r="620" spans="1:20" ht="15.75" customHeight="1" x14ac:dyDescent="0.25">
      <c r="A620" s="58">
        <v>1302</v>
      </c>
      <c r="B620" s="154"/>
      <c r="C620" s="154"/>
      <c r="D620" s="154"/>
      <c r="E620" s="154"/>
      <c r="F620" s="154">
        <v>68</v>
      </c>
      <c r="G620" s="154"/>
      <c r="H620" s="154"/>
      <c r="I620" s="154"/>
      <c r="J620" s="154"/>
      <c r="K620" s="144"/>
      <c r="L620" s="101"/>
      <c r="M620" s="102"/>
      <c r="N620" s="103"/>
      <c r="O620" s="67">
        <f>IF(F620=0,"",F620/E619)</f>
        <v>0.89473684210526316</v>
      </c>
      <c r="P620" s="68">
        <v>85</v>
      </c>
      <c r="Q620" s="69">
        <f t="shared" si="103"/>
        <v>0.96590909090909094</v>
      </c>
      <c r="R620" s="69">
        <f t="shared" si="104"/>
        <v>3.4090909090909061E-2</v>
      </c>
      <c r="T620" s="104"/>
    </row>
    <row r="621" spans="1:20" ht="15.75" customHeight="1" x14ac:dyDescent="0.25">
      <c r="A621" s="58">
        <v>1401</v>
      </c>
      <c r="B621" s="154"/>
      <c r="C621" s="154"/>
      <c r="D621" s="154"/>
      <c r="E621" s="154"/>
      <c r="F621" s="154"/>
      <c r="G621" s="154">
        <v>67</v>
      </c>
      <c r="H621" s="154"/>
      <c r="I621" s="154"/>
      <c r="J621" s="154"/>
      <c r="K621" s="144"/>
      <c r="L621" s="101"/>
      <c r="M621" s="102"/>
      <c r="N621" s="103"/>
      <c r="O621" s="67">
        <f>IF(G621=0,"",G621/F620)</f>
        <v>0.98529411764705888</v>
      </c>
      <c r="P621" s="68">
        <v>82</v>
      </c>
      <c r="Q621" s="69">
        <f t="shared" si="103"/>
        <v>0.96470588235294119</v>
      </c>
      <c r="R621" s="69">
        <f t="shared" si="104"/>
        <v>3.5294117647058809E-2</v>
      </c>
      <c r="T621" s="104"/>
    </row>
    <row r="622" spans="1:20" ht="15.75" customHeight="1" x14ac:dyDescent="0.25">
      <c r="A622" s="58">
        <v>1402</v>
      </c>
      <c r="B622" s="154"/>
      <c r="C622" s="154"/>
      <c r="D622" s="154"/>
      <c r="E622" s="154"/>
      <c r="F622" s="154"/>
      <c r="G622" s="154"/>
      <c r="H622" s="154">
        <v>64</v>
      </c>
      <c r="I622" s="154"/>
      <c r="J622" s="154"/>
      <c r="K622" s="144"/>
      <c r="L622" s="101"/>
      <c r="M622" s="102"/>
      <c r="N622" s="103"/>
      <c r="O622" s="67">
        <f>IF(H622=0,"",H622/G621)</f>
        <v>0.95522388059701491</v>
      </c>
      <c r="P622" s="68">
        <v>81</v>
      </c>
      <c r="Q622" s="69">
        <f t="shared" si="103"/>
        <v>0.98780487804878048</v>
      </c>
      <c r="R622" s="69">
        <f t="shared" si="104"/>
        <v>1.2195121951219523E-2</v>
      </c>
      <c r="T622" s="104"/>
    </row>
    <row r="623" spans="1:20" ht="15.75" customHeight="1" x14ac:dyDescent="0.25">
      <c r="A623" s="58">
        <v>1501</v>
      </c>
      <c r="B623" s="154"/>
      <c r="C623" s="154"/>
      <c r="D623" s="154"/>
      <c r="E623" s="154"/>
      <c r="F623" s="154"/>
      <c r="G623" s="154"/>
      <c r="H623" s="154"/>
      <c r="I623" s="154">
        <v>64</v>
      </c>
      <c r="J623" s="154"/>
      <c r="K623" s="144"/>
      <c r="L623" s="101"/>
      <c r="M623" s="102"/>
      <c r="N623" s="103"/>
      <c r="O623" s="67">
        <f>IF(I623=0,"",I623/H622)</f>
        <v>1</v>
      </c>
      <c r="P623" s="68">
        <v>81</v>
      </c>
      <c r="Q623" s="69">
        <f t="shared" si="103"/>
        <v>1</v>
      </c>
      <c r="R623" s="69">
        <f t="shared" si="104"/>
        <v>0</v>
      </c>
      <c r="T623" s="104"/>
    </row>
    <row r="624" spans="1:20" ht="15.75" customHeight="1" x14ac:dyDescent="0.25">
      <c r="A624" s="58">
        <v>1502</v>
      </c>
      <c r="B624" s="154"/>
      <c r="C624" s="154"/>
      <c r="D624" s="154"/>
      <c r="E624" s="154"/>
      <c r="F624" s="154"/>
      <c r="G624" s="154"/>
      <c r="H624" s="154"/>
      <c r="I624" s="154"/>
      <c r="J624" s="154">
        <v>64</v>
      </c>
      <c r="K624" s="144">
        <v>54</v>
      </c>
      <c r="L624" s="101"/>
      <c r="M624" s="102"/>
      <c r="N624" s="103"/>
      <c r="O624" s="71">
        <f>IF(J624=0,"",J624/I623)</f>
        <v>1</v>
      </c>
      <c r="P624" s="68">
        <v>81</v>
      </c>
      <c r="Q624" s="72">
        <f t="shared" si="103"/>
        <v>1</v>
      </c>
      <c r="R624" s="72">
        <f t="shared" si="104"/>
        <v>0</v>
      </c>
      <c r="T624" s="104"/>
    </row>
    <row r="625" spans="1:20" ht="15.75" customHeight="1" x14ac:dyDescent="0.25">
      <c r="A625" s="58">
        <v>1601</v>
      </c>
      <c r="B625" s="154"/>
      <c r="C625" s="154"/>
      <c r="D625" s="154"/>
      <c r="E625" s="154"/>
      <c r="F625" s="154"/>
      <c r="G625" s="154"/>
      <c r="H625" s="154"/>
      <c r="I625" s="154"/>
      <c r="J625" s="154">
        <v>21</v>
      </c>
      <c r="K625" s="144">
        <v>18</v>
      </c>
      <c r="L625" s="101"/>
      <c r="M625" s="102"/>
      <c r="N625" s="104"/>
      <c r="O625" s="105"/>
      <c r="P625" s="68">
        <v>23</v>
      </c>
      <c r="Q625" s="106"/>
      <c r="R625" s="107"/>
      <c r="T625" s="104"/>
    </row>
    <row r="626" spans="1:20" ht="15.75" customHeight="1" x14ac:dyDescent="0.25">
      <c r="A626" s="58">
        <v>1602</v>
      </c>
      <c r="B626" s="154"/>
      <c r="C626" s="154"/>
      <c r="D626" s="154"/>
      <c r="E626" s="154"/>
      <c r="F626" s="154"/>
      <c r="G626" s="154"/>
      <c r="H626" s="154"/>
      <c r="I626" s="154"/>
      <c r="J626" s="154">
        <v>5</v>
      </c>
      <c r="K626" s="144">
        <v>2</v>
      </c>
      <c r="L626" s="101"/>
      <c r="M626" s="102"/>
      <c r="N626" s="104"/>
      <c r="O626" s="108"/>
      <c r="P626" s="109">
        <v>5</v>
      </c>
      <c r="Q626" s="110"/>
      <c r="R626" s="108"/>
      <c r="T626" s="104"/>
    </row>
    <row r="627" spans="1:20" ht="15.75" customHeight="1" x14ac:dyDescent="0.25">
      <c r="A627" s="58">
        <v>1701</v>
      </c>
      <c r="B627" s="154"/>
      <c r="C627" s="154"/>
      <c r="D627" s="154"/>
      <c r="E627" s="154"/>
      <c r="F627" s="154"/>
      <c r="G627" s="154"/>
      <c r="H627" s="154"/>
      <c r="I627" s="154"/>
      <c r="J627" s="154"/>
      <c r="K627" s="144"/>
      <c r="L627" s="101"/>
      <c r="M627" s="102"/>
      <c r="N627" s="104"/>
      <c r="O627" s="108"/>
      <c r="P627" s="109"/>
      <c r="Q627" s="110"/>
      <c r="R627" s="108"/>
      <c r="T627" s="104"/>
    </row>
    <row r="628" spans="1:20" ht="15.75" customHeight="1" x14ac:dyDescent="0.25">
      <c r="A628" s="58">
        <v>1702</v>
      </c>
      <c r="B628" s="154"/>
      <c r="C628" s="154"/>
      <c r="D628" s="154"/>
      <c r="E628" s="154"/>
      <c r="F628" s="154"/>
      <c r="G628" s="154"/>
      <c r="H628" s="154"/>
      <c r="I628" s="154"/>
      <c r="J628" s="154"/>
      <c r="K628" s="144"/>
      <c r="L628" s="101"/>
      <c r="M628" s="102"/>
      <c r="N628" s="104"/>
      <c r="O628" s="108"/>
      <c r="P628" s="109"/>
      <c r="Q628" s="110"/>
      <c r="R628" s="108"/>
      <c r="T628" s="104"/>
    </row>
    <row r="629" spans="1:20" ht="15.75" customHeight="1" x14ac:dyDescent="0.25">
      <c r="A629" s="58">
        <v>1801</v>
      </c>
      <c r="B629" s="154"/>
      <c r="C629" s="154"/>
      <c r="D629" s="154"/>
      <c r="E629" s="154"/>
      <c r="F629" s="154"/>
      <c r="G629" s="154"/>
      <c r="H629" s="154"/>
      <c r="I629" s="154"/>
      <c r="J629" s="154"/>
      <c r="K629" s="144"/>
      <c r="L629" s="101"/>
      <c r="M629" s="102"/>
      <c r="N629" s="104"/>
      <c r="O629" s="102"/>
      <c r="P629" s="104"/>
      <c r="Q629" s="146"/>
      <c r="R629" s="108"/>
      <c r="T629" s="104"/>
    </row>
    <row r="630" spans="1:20" ht="15.75" customHeight="1" x14ac:dyDescent="0.25">
      <c r="A630" s="58">
        <v>1802</v>
      </c>
      <c r="B630" s="154"/>
      <c r="C630" s="154"/>
      <c r="D630" s="154"/>
      <c r="E630" s="154"/>
      <c r="F630" s="154"/>
      <c r="G630" s="154"/>
      <c r="H630" s="154"/>
      <c r="I630" s="154"/>
      <c r="J630" s="154"/>
      <c r="K630" s="144"/>
      <c r="L630" s="101"/>
      <c r="M630" s="102"/>
      <c r="N630" s="104"/>
      <c r="O630" s="197" t="s">
        <v>83</v>
      </c>
      <c r="P630" s="82">
        <v>74</v>
      </c>
      <c r="Q630" s="83">
        <f>IF(SUM(K623:K626)=0,"",SUM(K623:K626))</f>
        <v>74</v>
      </c>
      <c r="R630" s="199" t="s">
        <v>11</v>
      </c>
      <c r="T630" s="104"/>
    </row>
    <row r="631" spans="1:20" ht="15.75" customHeight="1" x14ac:dyDescent="0.25">
      <c r="A631" s="58">
        <v>1901</v>
      </c>
      <c r="B631" s="154"/>
      <c r="C631" s="154"/>
      <c r="D631" s="154"/>
      <c r="E631" s="154"/>
      <c r="F631" s="154"/>
      <c r="G631" s="154"/>
      <c r="H631" s="154"/>
      <c r="I631" s="154"/>
      <c r="J631" s="154"/>
      <c r="K631" s="144"/>
      <c r="L631" s="101"/>
      <c r="M631" s="102"/>
      <c r="N631" s="104"/>
      <c r="O631" s="198" t="s">
        <v>85</v>
      </c>
      <c r="P631" s="86">
        <f>IF(P630/B616=0,"",P630/B616)</f>
        <v>0.55639097744360899</v>
      </c>
      <c r="Q631" s="87">
        <f>IF(P630/Q630=0,"",P630/Q630)</f>
        <v>1</v>
      </c>
      <c r="R631" s="200" t="s">
        <v>86</v>
      </c>
      <c r="T631" s="104"/>
    </row>
    <row r="632" spans="1:20" ht="15.75" customHeight="1" x14ac:dyDescent="0.25">
      <c r="A632" s="58">
        <v>1902</v>
      </c>
      <c r="B632" s="154"/>
      <c r="C632" s="154"/>
      <c r="D632" s="154"/>
      <c r="E632" s="154"/>
      <c r="F632" s="154"/>
      <c r="G632" s="154"/>
      <c r="H632" s="154"/>
      <c r="I632" s="154"/>
      <c r="J632" s="154"/>
      <c r="K632" s="144"/>
      <c r="L632" s="147"/>
      <c r="M632" s="148"/>
      <c r="N632" s="149"/>
      <c r="O632" s="90"/>
      <c r="P632" s="91"/>
      <c r="Q632" s="91"/>
      <c r="R632" s="113"/>
      <c r="T632" s="104"/>
    </row>
    <row r="633" spans="1:20" ht="18" customHeight="1" x14ac:dyDescent="0.25">
      <c r="A633" s="28"/>
      <c r="B633" s="297" t="s">
        <v>111</v>
      </c>
      <c r="C633" s="297"/>
      <c r="D633" s="297"/>
      <c r="E633" s="297"/>
      <c r="F633" s="297"/>
      <c r="G633" s="297"/>
      <c r="H633" s="297"/>
      <c r="I633" s="297"/>
      <c r="J633" s="297"/>
      <c r="K633" s="93">
        <f>SUM(K616:K629)</f>
        <v>74</v>
      </c>
      <c r="L633" s="94">
        <f>IF(SUM(K623:K624)=0,"",SUM(K623:K624)/B616)</f>
        <v>0.40601503759398494</v>
      </c>
      <c r="M633" s="94">
        <f>IF(K633=0,"",K633/B616)</f>
        <v>0.55639097744360899</v>
      </c>
      <c r="N633" s="94">
        <f>IF(K624=0,"",M633-L633)</f>
        <v>0.15037593984962405</v>
      </c>
      <c r="O633" s="3"/>
      <c r="P633" s="29"/>
      <c r="Q633" s="22"/>
      <c r="R633" s="3"/>
      <c r="T633" s="104"/>
    </row>
    <row r="634" spans="1:20" ht="12.75" x14ac:dyDescent="0.2">
      <c r="L634" s="3"/>
      <c r="M634" s="3"/>
      <c r="O634" s="3"/>
    </row>
    <row r="635" spans="1:20" ht="12.75" x14ac:dyDescent="0.2">
      <c r="L635" s="3"/>
      <c r="M635" s="3"/>
      <c r="O635" s="3"/>
    </row>
    <row r="636" spans="1:20" ht="26.25" customHeight="1" x14ac:dyDescent="0.4">
      <c r="A636" s="2"/>
      <c r="B636" s="298" t="s">
        <v>99</v>
      </c>
      <c r="C636" s="299"/>
      <c r="D636" s="299"/>
      <c r="E636" s="299"/>
      <c r="F636" s="299"/>
      <c r="G636" s="299"/>
      <c r="H636" s="299"/>
      <c r="I636" s="299"/>
      <c r="J636" s="299"/>
      <c r="K636" s="181" t="s">
        <v>80</v>
      </c>
      <c r="L636" s="57"/>
      <c r="M636" s="57"/>
      <c r="N636" s="29"/>
      <c r="O636" s="3"/>
      <c r="P636" s="29"/>
      <c r="Q636" s="29"/>
      <c r="R636" s="29"/>
    </row>
    <row r="637" spans="1:20" ht="20.25" customHeight="1" x14ac:dyDescent="0.2">
      <c r="A637" s="300" t="s">
        <v>10</v>
      </c>
      <c r="B637" s="301" t="s">
        <v>100</v>
      </c>
      <c r="C637" s="302"/>
      <c r="D637" s="302"/>
      <c r="E637" s="302"/>
      <c r="F637" s="302"/>
      <c r="G637" s="302"/>
      <c r="H637" s="302"/>
      <c r="I637" s="302"/>
      <c r="J637" s="303"/>
      <c r="K637" s="304" t="s">
        <v>11</v>
      </c>
      <c r="L637" s="296" t="s">
        <v>3</v>
      </c>
      <c r="M637" s="296" t="s">
        <v>4</v>
      </c>
      <c r="N637" s="306" t="s">
        <v>5</v>
      </c>
      <c r="O637" s="296" t="s">
        <v>6</v>
      </c>
      <c r="P637" s="294" t="s">
        <v>7</v>
      </c>
      <c r="Q637" s="294" t="s">
        <v>8</v>
      </c>
      <c r="R637" s="296" t="s">
        <v>101</v>
      </c>
    </row>
    <row r="638" spans="1:20" ht="15.75" customHeight="1" x14ac:dyDescent="0.25">
      <c r="A638" s="295"/>
      <c r="B638" s="58" t="s">
        <v>102</v>
      </c>
      <c r="C638" s="58" t="s">
        <v>103</v>
      </c>
      <c r="D638" s="58" t="s">
        <v>104</v>
      </c>
      <c r="E638" s="58" t="s">
        <v>105</v>
      </c>
      <c r="F638" s="58" t="s">
        <v>106</v>
      </c>
      <c r="G638" s="58" t="s">
        <v>107</v>
      </c>
      <c r="H638" s="58" t="s">
        <v>108</v>
      </c>
      <c r="I638" s="58" t="s">
        <v>109</v>
      </c>
      <c r="J638" s="58" t="s">
        <v>110</v>
      </c>
      <c r="K638" s="305"/>
      <c r="L638" s="295"/>
      <c r="M638" s="295"/>
      <c r="N638" s="295"/>
      <c r="O638" s="295"/>
      <c r="P638" s="295"/>
      <c r="Q638" s="295"/>
      <c r="R638" s="295"/>
      <c r="T638" s="104"/>
    </row>
    <row r="639" spans="1:20" ht="15.75" customHeight="1" x14ac:dyDescent="0.25">
      <c r="A639" s="58">
        <v>1201</v>
      </c>
      <c r="B639" s="154">
        <v>132</v>
      </c>
      <c r="C639" s="154"/>
      <c r="D639" s="154"/>
      <c r="E639" s="154"/>
      <c r="F639" s="154"/>
      <c r="G639" s="154"/>
      <c r="H639" s="154"/>
      <c r="I639" s="154"/>
      <c r="J639" s="154"/>
      <c r="K639" s="144"/>
      <c r="L639" s="96"/>
      <c r="M639" s="97"/>
      <c r="N639" s="98"/>
      <c r="O639" s="62"/>
      <c r="P639" s="63">
        <f>B639</f>
        <v>132</v>
      </c>
      <c r="Q639" s="64"/>
      <c r="R639" s="62"/>
      <c r="T639" s="104"/>
    </row>
    <row r="640" spans="1:20" ht="15.75" customHeight="1" x14ac:dyDescent="0.25">
      <c r="A640" s="58">
        <v>1202</v>
      </c>
      <c r="B640" s="154"/>
      <c r="C640" s="154">
        <v>77</v>
      </c>
      <c r="D640" s="154"/>
      <c r="E640" s="154"/>
      <c r="F640" s="154"/>
      <c r="G640" s="154"/>
      <c r="H640" s="154"/>
      <c r="I640" s="154"/>
      <c r="J640" s="154"/>
      <c r="K640" s="144"/>
      <c r="L640" s="101"/>
      <c r="M640" s="102"/>
      <c r="N640" s="103"/>
      <c r="O640" s="67">
        <f>IF(C640=0,"",C640/B639)</f>
        <v>0.58333333333333337</v>
      </c>
      <c r="P640" s="68">
        <v>77</v>
      </c>
      <c r="Q640" s="69">
        <f t="shared" ref="Q640:Q647" si="105">IF(P640=0,"",P640/P639)</f>
        <v>0.58333333333333337</v>
      </c>
      <c r="R640" s="69">
        <f t="shared" ref="R640:R647" si="106">IF(P640=0,"",100%-Q640)</f>
        <v>0.41666666666666663</v>
      </c>
      <c r="T640" s="104"/>
    </row>
    <row r="641" spans="1:20" ht="15.75" customHeight="1" x14ac:dyDescent="0.25">
      <c r="A641" s="58">
        <v>1301</v>
      </c>
      <c r="B641" s="154"/>
      <c r="C641" s="154"/>
      <c r="D641" s="154">
        <v>55</v>
      </c>
      <c r="E641" s="154"/>
      <c r="F641" s="154"/>
      <c r="G641" s="154"/>
      <c r="H641" s="154"/>
      <c r="I641" s="154"/>
      <c r="J641" s="154"/>
      <c r="K641" s="144"/>
      <c r="L641" s="101"/>
      <c r="M641" s="102"/>
      <c r="N641" s="103"/>
      <c r="O641" s="67">
        <f>IF(D641=0,"",D641/C640)</f>
        <v>0.7142857142857143</v>
      </c>
      <c r="P641" s="68">
        <v>63</v>
      </c>
      <c r="Q641" s="69">
        <f t="shared" si="105"/>
        <v>0.81818181818181823</v>
      </c>
      <c r="R641" s="69">
        <f t="shared" si="106"/>
        <v>0.18181818181818177</v>
      </c>
      <c r="T641" s="70">
        <f>P641/P639</f>
        <v>0.47727272727272729</v>
      </c>
    </row>
    <row r="642" spans="1:20" ht="15.75" customHeight="1" x14ac:dyDescent="0.25">
      <c r="A642" s="58">
        <v>1302</v>
      </c>
      <c r="B642" s="154"/>
      <c r="C642" s="154"/>
      <c r="D642" s="154"/>
      <c r="E642" s="154">
        <v>49</v>
      </c>
      <c r="F642" s="154"/>
      <c r="G642" s="154"/>
      <c r="H642" s="154"/>
      <c r="I642" s="154"/>
      <c r="J642" s="154"/>
      <c r="K642" s="144"/>
      <c r="L642" s="101"/>
      <c r="M642" s="102"/>
      <c r="N642" s="103"/>
      <c r="O642" s="67">
        <f>IF(E642=0,"",E642/D641)</f>
        <v>0.89090909090909087</v>
      </c>
      <c r="P642" s="68">
        <v>58</v>
      </c>
      <c r="Q642" s="69">
        <f t="shared" si="105"/>
        <v>0.92063492063492058</v>
      </c>
      <c r="R642" s="69">
        <f t="shared" si="106"/>
        <v>7.9365079365079416E-2</v>
      </c>
      <c r="T642" s="104"/>
    </row>
    <row r="643" spans="1:20" ht="15.75" customHeight="1" x14ac:dyDescent="0.25">
      <c r="A643" s="58">
        <v>1401</v>
      </c>
      <c r="B643" s="154"/>
      <c r="C643" s="154"/>
      <c r="D643" s="154"/>
      <c r="E643" s="154"/>
      <c r="F643" s="154">
        <v>48</v>
      </c>
      <c r="G643" s="154"/>
      <c r="H643" s="154"/>
      <c r="I643" s="154"/>
      <c r="J643" s="154"/>
      <c r="K643" s="144"/>
      <c r="L643" s="101"/>
      <c r="M643" s="102"/>
      <c r="N643" s="103"/>
      <c r="O643" s="67">
        <f>IF(F643=0,"",F643/E642)</f>
        <v>0.97959183673469385</v>
      </c>
      <c r="P643" s="68">
        <v>54</v>
      </c>
      <c r="Q643" s="69">
        <f t="shared" si="105"/>
        <v>0.93103448275862066</v>
      </c>
      <c r="R643" s="69">
        <f t="shared" si="106"/>
        <v>6.8965517241379337E-2</v>
      </c>
      <c r="T643" s="104"/>
    </row>
    <row r="644" spans="1:20" ht="15.75" customHeight="1" x14ac:dyDescent="0.25">
      <c r="A644" s="58">
        <v>1402</v>
      </c>
      <c r="B644" s="154"/>
      <c r="C644" s="154"/>
      <c r="D644" s="154"/>
      <c r="E644" s="154"/>
      <c r="F644" s="154"/>
      <c r="G644" s="154">
        <v>47</v>
      </c>
      <c r="H644" s="154"/>
      <c r="I644" s="154"/>
      <c r="J644" s="154"/>
      <c r="K644" s="144"/>
      <c r="L644" s="101"/>
      <c r="M644" s="102"/>
      <c r="N644" s="103"/>
      <c r="O644" s="67">
        <f>IF(G644=0,"",G644/F643)</f>
        <v>0.97916666666666663</v>
      </c>
      <c r="P644" s="68">
        <v>54</v>
      </c>
      <c r="Q644" s="69">
        <f t="shared" si="105"/>
        <v>1</v>
      </c>
      <c r="R644" s="69">
        <f t="shared" si="106"/>
        <v>0</v>
      </c>
      <c r="T644" s="104"/>
    </row>
    <row r="645" spans="1:20" ht="15.75" customHeight="1" x14ac:dyDescent="0.25">
      <c r="A645" s="58">
        <v>1501</v>
      </c>
      <c r="B645" s="154"/>
      <c r="C645" s="154"/>
      <c r="D645" s="154"/>
      <c r="E645" s="154"/>
      <c r="F645" s="154"/>
      <c r="G645" s="154"/>
      <c r="H645" s="154">
        <v>45</v>
      </c>
      <c r="I645" s="154"/>
      <c r="J645" s="154"/>
      <c r="K645" s="144"/>
      <c r="L645" s="101"/>
      <c r="M645" s="102"/>
      <c r="N645" s="103"/>
      <c r="O645" s="67">
        <f>IF(H645=0,"",H645/G644)</f>
        <v>0.95744680851063835</v>
      </c>
      <c r="P645" s="68">
        <v>54</v>
      </c>
      <c r="Q645" s="69">
        <f t="shared" si="105"/>
        <v>1</v>
      </c>
      <c r="R645" s="69">
        <f t="shared" si="106"/>
        <v>0</v>
      </c>
      <c r="T645" s="104"/>
    </row>
    <row r="646" spans="1:20" ht="15.75" customHeight="1" x14ac:dyDescent="0.25">
      <c r="A646" s="58">
        <v>1502</v>
      </c>
      <c r="B646" s="154"/>
      <c r="C646" s="154"/>
      <c r="D646" s="154"/>
      <c r="E646" s="154"/>
      <c r="F646" s="154"/>
      <c r="G646" s="154"/>
      <c r="H646" s="154"/>
      <c r="I646" s="154">
        <v>45</v>
      </c>
      <c r="J646" s="154"/>
      <c r="K646" s="144"/>
      <c r="L646" s="101"/>
      <c r="M646" s="102"/>
      <c r="N646" s="103"/>
      <c r="O646" s="67">
        <f>IF(I646=0,"",I646/H645)</f>
        <v>1</v>
      </c>
      <c r="P646" s="68">
        <v>53</v>
      </c>
      <c r="Q646" s="69">
        <f t="shared" si="105"/>
        <v>0.98148148148148151</v>
      </c>
      <c r="R646" s="69">
        <f t="shared" si="106"/>
        <v>1.851851851851849E-2</v>
      </c>
      <c r="T646" s="104"/>
    </row>
    <row r="647" spans="1:20" ht="15.75" customHeight="1" x14ac:dyDescent="0.25">
      <c r="A647" s="58">
        <v>1601</v>
      </c>
      <c r="B647" s="154"/>
      <c r="C647" s="154"/>
      <c r="D647" s="154"/>
      <c r="E647" s="154"/>
      <c r="F647" s="154"/>
      <c r="G647" s="154"/>
      <c r="H647" s="154"/>
      <c r="I647" s="154"/>
      <c r="J647" s="154">
        <v>45</v>
      </c>
      <c r="K647" s="144">
        <v>38</v>
      </c>
      <c r="L647" s="101"/>
      <c r="M647" s="102"/>
      <c r="N647" s="103"/>
      <c r="O647" s="71">
        <f>IF(J647=0,"",J647/I646)</f>
        <v>1</v>
      </c>
      <c r="P647" s="68">
        <v>53</v>
      </c>
      <c r="Q647" s="72">
        <f t="shared" si="105"/>
        <v>1</v>
      </c>
      <c r="R647" s="72">
        <f t="shared" si="106"/>
        <v>0</v>
      </c>
      <c r="T647" s="104"/>
    </row>
    <row r="648" spans="1:20" ht="15.75" customHeight="1" x14ac:dyDescent="0.25">
      <c r="A648" s="58">
        <v>1602</v>
      </c>
      <c r="B648" s="154"/>
      <c r="C648" s="154"/>
      <c r="D648" s="154"/>
      <c r="E648" s="154"/>
      <c r="F648" s="154"/>
      <c r="G648" s="154"/>
      <c r="H648" s="154"/>
      <c r="I648" s="154"/>
      <c r="J648" s="154">
        <v>13</v>
      </c>
      <c r="K648" s="144">
        <v>12</v>
      </c>
      <c r="L648" s="101"/>
      <c r="M648" s="102"/>
      <c r="N648" s="104"/>
      <c r="O648" s="105"/>
      <c r="P648" s="68">
        <v>14</v>
      </c>
      <c r="Q648" s="106"/>
      <c r="R648" s="107"/>
      <c r="T648" s="104"/>
    </row>
    <row r="649" spans="1:20" ht="15.75" customHeight="1" x14ac:dyDescent="0.25">
      <c r="A649" s="58">
        <v>1701</v>
      </c>
      <c r="B649" s="154"/>
      <c r="C649" s="154"/>
      <c r="D649" s="154"/>
      <c r="E649" s="154"/>
      <c r="F649" s="154"/>
      <c r="G649" s="154"/>
      <c r="H649" s="154"/>
      <c r="I649" s="154"/>
      <c r="J649" s="154"/>
      <c r="K649" s="144"/>
      <c r="L649" s="101"/>
      <c r="M649" s="102"/>
      <c r="N649" s="104"/>
      <c r="O649" s="108"/>
      <c r="P649" s="109"/>
      <c r="Q649" s="110"/>
      <c r="R649" s="108"/>
      <c r="T649" s="104"/>
    </row>
    <row r="650" spans="1:20" ht="15.75" customHeight="1" x14ac:dyDescent="0.25">
      <c r="A650" s="58">
        <v>1702</v>
      </c>
      <c r="B650" s="154"/>
      <c r="C650" s="154"/>
      <c r="D650" s="154"/>
      <c r="E650" s="154"/>
      <c r="F650" s="154"/>
      <c r="G650" s="154"/>
      <c r="H650" s="154"/>
      <c r="I650" s="154"/>
      <c r="J650" s="154"/>
      <c r="K650" s="144"/>
      <c r="L650" s="101"/>
      <c r="M650" s="102"/>
      <c r="N650" s="104"/>
      <c r="O650" s="108"/>
      <c r="P650" s="109"/>
      <c r="Q650" s="110"/>
      <c r="R650" s="108"/>
      <c r="T650" s="104"/>
    </row>
    <row r="651" spans="1:20" ht="15.75" customHeight="1" x14ac:dyDescent="0.25">
      <c r="A651" s="58">
        <v>1801</v>
      </c>
      <c r="B651" s="154"/>
      <c r="C651" s="154"/>
      <c r="D651" s="154"/>
      <c r="E651" s="154"/>
      <c r="F651" s="154"/>
      <c r="G651" s="154"/>
      <c r="H651" s="154"/>
      <c r="I651" s="154"/>
      <c r="J651" s="154"/>
      <c r="K651" s="144"/>
      <c r="L651" s="101"/>
      <c r="M651" s="102"/>
      <c r="N651" s="104"/>
      <c r="O651" s="108"/>
      <c r="P651" s="109"/>
      <c r="Q651" s="110"/>
      <c r="R651" s="108"/>
      <c r="T651" s="104"/>
    </row>
    <row r="652" spans="1:20" ht="15.75" customHeight="1" x14ac:dyDescent="0.25">
      <c r="A652" s="58">
        <v>1802</v>
      </c>
      <c r="B652" s="154"/>
      <c r="C652" s="154"/>
      <c r="D652" s="154"/>
      <c r="E652" s="154"/>
      <c r="F652" s="154"/>
      <c r="G652" s="154"/>
      <c r="H652" s="154"/>
      <c r="I652" s="154"/>
      <c r="J652" s="154"/>
      <c r="K652" s="144"/>
      <c r="L652" s="101"/>
      <c r="M652" s="102"/>
      <c r="N652" s="104"/>
      <c r="O652" s="102"/>
      <c r="P652" s="104"/>
      <c r="Q652" s="146"/>
      <c r="R652" s="108"/>
      <c r="T652" s="104"/>
    </row>
    <row r="653" spans="1:20" ht="15.75" customHeight="1" x14ac:dyDescent="0.25">
      <c r="A653" s="58">
        <v>1901</v>
      </c>
      <c r="B653" s="154"/>
      <c r="C653" s="154"/>
      <c r="D653" s="154"/>
      <c r="E653" s="154"/>
      <c r="F653" s="154"/>
      <c r="G653" s="154"/>
      <c r="H653" s="154"/>
      <c r="I653" s="154"/>
      <c r="J653" s="154"/>
      <c r="K653" s="144"/>
      <c r="L653" s="101"/>
      <c r="M653" s="102"/>
      <c r="N653" s="104"/>
      <c r="O653" s="197" t="s">
        <v>83</v>
      </c>
      <c r="P653" s="82">
        <v>49</v>
      </c>
      <c r="Q653" s="83">
        <f>IF(SUM(K646:K649)=0,"",SUM(K646:K649))</f>
        <v>50</v>
      </c>
      <c r="R653" s="199" t="s">
        <v>11</v>
      </c>
      <c r="T653" s="104"/>
    </row>
    <row r="654" spans="1:20" ht="15.75" customHeight="1" x14ac:dyDescent="0.25">
      <c r="A654" s="58">
        <v>1902</v>
      </c>
      <c r="B654" s="154"/>
      <c r="C654" s="154"/>
      <c r="D654" s="154"/>
      <c r="E654" s="154"/>
      <c r="F654" s="154"/>
      <c r="G654" s="154"/>
      <c r="H654" s="154"/>
      <c r="I654" s="154"/>
      <c r="J654" s="154"/>
      <c r="K654" s="144"/>
      <c r="L654" s="101"/>
      <c r="M654" s="102"/>
      <c r="N654" s="104"/>
      <c r="O654" s="198" t="s">
        <v>85</v>
      </c>
      <c r="P654" s="86">
        <f>IF(P653/B639=0,"",P653/B639)</f>
        <v>0.37121212121212122</v>
      </c>
      <c r="Q654" s="87">
        <f>IF(P653/Q653=0,"",P653/Q653)</f>
        <v>0.98</v>
      </c>
      <c r="R654" s="200" t="s">
        <v>86</v>
      </c>
      <c r="T654" s="104"/>
    </row>
    <row r="655" spans="1:20" ht="15.75" customHeight="1" x14ac:dyDescent="0.25">
      <c r="A655" s="58">
        <v>2001</v>
      </c>
      <c r="B655" s="154"/>
      <c r="C655" s="154"/>
      <c r="D655" s="154"/>
      <c r="E655" s="154"/>
      <c r="F655" s="154"/>
      <c r="G655" s="154"/>
      <c r="H655" s="154"/>
      <c r="I655" s="154"/>
      <c r="J655" s="154"/>
      <c r="K655" s="144"/>
      <c r="L655" s="147"/>
      <c r="M655" s="148"/>
      <c r="N655" s="149"/>
      <c r="O655" s="90"/>
      <c r="P655" s="91"/>
      <c r="Q655" s="91"/>
      <c r="R655" s="113"/>
      <c r="T655" s="104"/>
    </row>
    <row r="656" spans="1:20" ht="18" customHeight="1" x14ac:dyDescent="0.25">
      <c r="A656" s="28"/>
      <c r="B656" s="297" t="s">
        <v>111</v>
      </c>
      <c r="C656" s="297"/>
      <c r="D656" s="297"/>
      <c r="E656" s="297"/>
      <c r="F656" s="297"/>
      <c r="G656" s="297"/>
      <c r="H656" s="297"/>
      <c r="I656" s="297"/>
      <c r="J656" s="297"/>
      <c r="K656" s="93">
        <f>SUM(K639:K652)</f>
        <v>50</v>
      </c>
      <c r="L656" s="94">
        <f>IF(SUM(K646:K647)=0,"",SUM(K646:K647)/B639)</f>
        <v>0.2878787878787879</v>
      </c>
      <c r="M656" s="94">
        <f>IF(K656=0,"",K656/B639)</f>
        <v>0.37878787878787878</v>
      </c>
      <c r="N656" s="94">
        <f>IF(K647=0,"",M656-L656)</f>
        <v>9.0909090909090884E-2</v>
      </c>
      <c r="O656" s="3"/>
      <c r="P656" s="29"/>
      <c r="Q656" s="22"/>
      <c r="R656" s="3"/>
      <c r="T656" s="104"/>
    </row>
    <row r="657" spans="1:20" ht="12.75" x14ac:dyDescent="0.2">
      <c r="L657" s="3"/>
      <c r="M657" s="3"/>
      <c r="N657" s="3"/>
      <c r="O657" s="3"/>
    </row>
    <row r="658" spans="1:20" ht="12.75" x14ac:dyDescent="0.2">
      <c r="L658" s="3"/>
      <c r="M658" s="3"/>
      <c r="N658" s="3"/>
      <c r="O658" s="3"/>
    </row>
    <row r="659" spans="1:20" ht="26.25" customHeight="1" x14ac:dyDescent="0.4">
      <c r="A659" s="2"/>
      <c r="B659" s="298" t="s">
        <v>99</v>
      </c>
      <c r="C659" s="299"/>
      <c r="D659" s="299"/>
      <c r="E659" s="299"/>
      <c r="F659" s="299"/>
      <c r="G659" s="299"/>
      <c r="H659" s="299"/>
      <c r="I659" s="299"/>
      <c r="J659" s="299"/>
      <c r="K659" s="181" t="s">
        <v>84</v>
      </c>
      <c r="L659" s="57"/>
      <c r="M659" s="57"/>
      <c r="N659" s="29"/>
      <c r="O659" s="3"/>
      <c r="P659" s="29"/>
      <c r="Q659" s="29"/>
      <c r="R659" s="29"/>
    </row>
    <row r="660" spans="1:20" ht="20.25" customHeight="1" x14ac:dyDescent="0.2">
      <c r="A660" s="300" t="s">
        <v>10</v>
      </c>
      <c r="B660" s="301" t="s">
        <v>100</v>
      </c>
      <c r="C660" s="302"/>
      <c r="D660" s="302"/>
      <c r="E660" s="302"/>
      <c r="F660" s="302"/>
      <c r="G660" s="302"/>
      <c r="H660" s="302"/>
      <c r="I660" s="302"/>
      <c r="J660" s="303"/>
      <c r="K660" s="304" t="s">
        <v>11</v>
      </c>
      <c r="L660" s="296" t="s">
        <v>3</v>
      </c>
      <c r="M660" s="296" t="s">
        <v>4</v>
      </c>
      <c r="N660" s="306" t="s">
        <v>5</v>
      </c>
      <c r="O660" s="296" t="s">
        <v>6</v>
      </c>
      <c r="P660" s="294" t="s">
        <v>7</v>
      </c>
      <c r="Q660" s="294" t="s">
        <v>8</v>
      </c>
      <c r="R660" s="296" t="s">
        <v>101</v>
      </c>
    </row>
    <row r="661" spans="1:20" ht="15.75" customHeight="1" x14ac:dyDescent="0.25">
      <c r="A661" s="295"/>
      <c r="B661" s="58" t="s">
        <v>102</v>
      </c>
      <c r="C661" s="58" t="s">
        <v>103</v>
      </c>
      <c r="D661" s="58" t="s">
        <v>104</v>
      </c>
      <c r="E661" s="58" t="s">
        <v>105</v>
      </c>
      <c r="F661" s="58" t="s">
        <v>106</v>
      </c>
      <c r="G661" s="58" t="s">
        <v>107</v>
      </c>
      <c r="H661" s="58" t="s">
        <v>108</v>
      </c>
      <c r="I661" s="58" t="s">
        <v>109</v>
      </c>
      <c r="J661" s="58" t="s">
        <v>110</v>
      </c>
      <c r="K661" s="305"/>
      <c r="L661" s="295"/>
      <c r="M661" s="295"/>
      <c r="N661" s="295"/>
      <c r="O661" s="295"/>
      <c r="P661" s="295"/>
      <c r="Q661" s="295"/>
      <c r="R661" s="295"/>
      <c r="T661" s="104"/>
    </row>
    <row r="662" spans="1:20" ht="15.75" customHeight="1" x14ac:dyDescent="0.25">
      <c r="A662" s="58">
        <v>1202</v>
      </c>
      <c r="B662" s="154">
        <v>144</v>
      </c>
      <c r="C662" s="154"/>
      <c r="D662" s="154"/>
      <c r="E662" s="154"/>
      <c r="F662" s="154"/>
      <c r="G662" s="154"/>
      <c r="H662" s="154"/>
      <c r="I662" s="154"/>
      <c r="J662" s="154"/>
      <c r="K662" s="144"/>
      <c r="L662" s="96"/>
      <c r="M662" s="97"/>
      <c r="N662" s="98"/>
      <c r="O662" s="62"/>
      <c r="P662" s="63">
        <f>B662</f>
        <v>144</v>
      </c>
      <c r="Q662" s="64"/>
      <c r="R662" s="62"/>
      <c r="T662" s="104"/>
    </row>
    <row r="663" spans="1:20" ht="15.75" customHeight="1" x14ac:dyDescent="0.25">
      <c r="A663" s="58">
        <v>1301</v>
      </c>
      <c r="B663" s="154"/>
      <c r="C663" s="154">
        <v>107</v>
      </c>
      <c r="D663" s="154"/>
      <c r="E663" s="154"/>
      <c r="F663" s="154"/>
      <c r="G663" s="154"/>
      <c r="H663" s="154"/>
      <c r="I663" s="154"/>
      <c r="J663" s="154"/>
      <c r="K663" s="144"/>
      <c r="L663" s="101"/>
      <c r="M663" s="102"/>
      <c r="N663" s="103"/>
      <c r="O663" s="67">
        <f>IF(C663=0,"",C663/B662)</f>
        <v>0.74305555555555558</v>
      </c>
      <c r="P663" s="68">
        <v>108</v>
      </c>
      <c r="Q663" s="69">
        <f t="shared" ref="Q663:Q670" si="107">IF(P663=0,"",P663/P662)</f>
        <v>0.75</v>
      </c>
      <c r="R663" s="69">
        <f t="shared" ref="R663:R670" si="108">IF(P663=0,"",100%-Q663)</f>
        <v>0.25</v>
      </c>
      <c r="T663" s="104"/>
    </row>
    <row r="664" spans="1:20" ht="15.75" customHeight="1" x14ac:dyDescent="0.25">
      <c r="A664" s="58">
        <v>1302</v>
      </c>
      <c r="B664" s="154"/>
      <c r="C664" s="154"/>
      <c r="D664" s="154">
        <v>97</v>
      </c>
      <c r="E664" s="154"/>
      <c r="F664" s="154"/>
      <c r="G664" s="154"/>
      <c r="H664" s="154"/>
      <c r="I664" s="154"/>
      <c r="J664" s="154"/>
      <c r="K664" s="144"/>
      <c r="L664" s="101"/>
      <c r="M664" s="102"/>
      <c r="N664" s="103"/>
      <c r="O664" s="67">
        <f>IF(D664=0,"",D664/C663)</f>
        <v>0.90654205607476634</v>
      </c>
      <c r="P664" s="68">
        <v>99</v>
      </c>
      <c r="Q664" s="69">
        <f t="shared" si="107"/>
        <v>0.91666666666666663</v>
      </c>
      <c r="R664" s="69">
        <f t="shared" si="108"/>
        <v>8.333333333333337E-2</v>
      </c>
      <c r="T664" s="70">
        <f>P664/P662</f>
        <v>0.6875</v>
      </c>
    </row>
    <row r="665" spans="1:20" ht="15.75" customHeight="1" x14ac:dyDescent="0.25">
      <c r="A665" s="58">
        <v>1401</v>
      </c>
      <c r="B665" s="154"/>
      <c r="C665" s="154"/>
      <c r="D665" s="154"/>
      <c r="E665" s="154">
        <v>92</v>
      </c>
      <c r="F665" s="154"/>
      <c r="G665" s="154"/>
      <c r="H665" s="154"/>
      <c r="I665" s="154"/>
      <c r="J665" s="154"/>
      <c r="K665" s="144"/>
      <c r="L665" s="101"/>
      <c r="M665" s="102"/>
      <c r="N665" s="103"/>
      <c r="O665" s="67">
        <f>IF(E665=0,"",E665/D664)</f>
        <v>0.94845360824742264</v>
      </c>
      <c r="P665" s="68">
        <v>92</v>
      </c>
      <c r="Q665" s="69">
        <f t="shared" si="107"/>
        <v>0.92929292929292928</v>
      </c>
      <c r="R665" s="69">
        <f t="shared" si="108"/>
        <v>7.0707070707070718E-2</v>
      </c>
      <c r="T665" s="104"/>
    </row>
    <row r="666" spans="1:20" ht="15.75" customHeight="1" x14ac:dyDescent="0.25">
      <c r="A666" s="58">
        <v>1402</v>
      </c>
      <c r="B666" s="154"/>
      <c r="C666" s="154"/>
      <c r="D666" s="154"/>
      <c r="E666" s="154"/>
      <c r="F666" s="154">
        <v>91</v>
      </c>
      <c r="G666" s="154"/>
      <c r="H666" s="154"/>
      <c r="I666" s="154"/>
      <c r="J666" s="154"/>
      <c r="K666" s="144"/>
      <c r="L666" s="101"/>
      <c r="M666" s="102"/>
      <c r="N666" s="103"/>
      <c r="O666" s="67">
        <f>IF(F666=0,"",F666/E665)</f>
        <v>0.98913043478260865</v>
      </c>
      <c r="P666" s="68">
        <v>92</v>
      </c>
      <c r="Q666" s="69">
        <f t="shared" si="107"/>
        <v>1</v>
      </c>
      <c r="R666" s="69">
        <f t="shared" si="108"/>
        <v>0</v>
      </c>
      <c r="T666" s="104"/>
    </row>
    <row r="667" spans="1:20" ht="15.75" customHeight="1" x14ac:dyDescent="0.25">
      <c r="A667" s="58">
        <v>1501</v>
      </c>
      <c r="B667" s="154"/>
      <c r="C667" s="154"/>
      <c r="D667" s="154"/>
      <c r="E667" s="154"/>
      <c r="F667" s="154"/>
      <c r="G667" s="154">
        <v>88</v>
      </c>
      <c r="H667" s="154"/>
      <c r="I667" s="154"/>
      <c r="J667" s="154"/>
      <c r="K667" s="144"/>
      <c r="L667" s="101"/>
      <c r="M667" s="102"/>
      <c r="N667" s="103"/>
      <c r="O667" s="67">
        <f>IF(G667=0,"",G667/F666)</f>
        <v>0.96703296703296704</v>
      </c>
      <c r="P667" s="68">
        <v>90</v>
      </c>
      <c r="Q667" s="69">
        <f t="shared" si="107"/>
        <v>0.97826086956521741</v>
      </c>
      <c r="R667" s="69">
        <f t="shared" si="108"/>
        <v>2.1739130434782594E-2</v>
      </c>
      <c r="T667" s="104"/>
    </row>
    <row r="668" spans="1:20" ht="15.75" customHeight="1" x14ac:dyDescent="0.25">
      <c r="A668" s="58">
        <v>1502</v>
      </c>
      <c r="B668" s="154"/>
      <c r="C668" s="154"/>
      <c r="D668" s="154"/>
      <c r="E668" s="154"/>
      <c r="F668" s="154"/>
      <c r="G668" s="154"/>
      <c r="H668" s="154">
        <v>88</v>
      </c>
      <c r="I668" s="154"/>
      <c r="J668" s="154"/>
      <c r="K668" s="144"/>
      <c r="L668" s="101"/>
      <c r="M668" s="102"/>
      <c r="N668" s="103"/>
      <c r="O668" s="67">
        <f>IF(H668=0,"",H668/G667)</f>
        <v>1</v>
      </c>
      <c r="P668" s="68">
        <v>88</v>
      </c>
      <c r="Q668" s="69">
        <f t="shared" si="107"/>
        <v>0.97777777777777775</v>
      </c>
      <c r="R668" s="69">
        <f t="shared" si="108"/>
        <v>2.2222222222222254E-2</v>
      </c>
      <c r="T668" s="104"/>
    </row>
    <row r="669" spans="1:20" ht="15.75" customHeight="1" x14ac:dyDescent="0.25">
      <c r="A669" s="58">
        <v>1601</v>
      </c>
      <c r="B669" s="154"/>
      <c r="C669" s="154"/>
      <c r="D669" s="154"/>
      <c r="E669" s="154"/>
      <c r="F669" s="154"/>
      <c r="G669" s="154"/>
      <c r="H669" s="154"/>
      <c r="I669" s="154">
        <v>84</v>
      </c>
      <c r="J669" s="154"/>
      <c r="K669" s="144">
        <v>1</v>
      </c>
      <c r="L669" s="101"/>
      <c r="M669" s="102"/>
      <c r="N669" s="103"/>
      <c r="O669" s="67">
        <f>IF(I669=0,"",I669/H668)</f>
        <v>0.95454545454545459</v>
      </c>
      <c r="P669" s="68">
        <v>86</v>
      </c>
      <c r="Q669" s="69">
        <f t="shared" si="107"/>
        <v>0.97727272727272729</v>
      </c>
      <c r="R669" s="69">
        <f t="shared" si="108"/>
        <v>2.2727272727272707E-2</v>
      </c>
      <c r="T669" s="104"/>
    </row>
    <row r="670" spans="1:20" ht="15.75" customHeight="1" x14ac:dyDescent="0.25">
      <c r="A670" s="58">
        <v>1602</v>
      </c>
      <c r="B670" s="154"/>
      <c r="C670" s="154"/>
      <c r="D670" s="154"/>
      <c r="E670" s="154"/>
      <c r="F670" s="154"/>
      <c r="G670" s="154"/>
      <c r="H670" s="154"/>
      <c r="I670" s="154"/>
      <c r="J670" s="154">
        <v>84</v>
      </c>
      <c r="K670" s="144">
        <v>76</v>
      </c>
      <c r="L670" s="101"/>
      <c r="M670" s="102"/>
      <c r="N670" s="103"/>
      <c r="O670" s="71">
        <f>IF(J670=0,"",J670/I669)</f>
        <v>1</v>
      </c>
      <c r="P670" s="68">
        <v>84</v>
      </c>
      <c r="Q670" s="72">
        <f t="shared" si="107"/>
        <v>0.97674418604651159</v>
      </c>
      <c r="R670" s="72">
        <f t="shared" si="108"/>
        <v>2.3255813953488413E-2</v>
      </c>
      <c r="T670" s="104"/>
    </row>
    <row r="671" spans="1:20" ht="15.75" customHeight="1" x14ac:dyDescent="0.25">
      <c r="A671" s="58">
        <v>1701</v>
      </c>
      <c r="B671" s="154"/>
      <c r="C671" s="154"/>
      <c r="D671" s="154"/>
      <c r="E671" s="154"/>
      <c r="F671" s="154"/>
      <c r="G671" s="154"/>
      <c r="H671" s="154">
        <v>1</v>
      </c>
      <c r="I671" s="154"/>
      <c r="J671" s="154">
        <v>1</v>
      </c>
      <c r="K671" s="144"/>
      <c r="L671" s="101"/>
      <c r="M671" s="102"/>
      <c r="N671" s="104"/>
      <c r="O671" s="105"/>
      <c r="P671" s="68"/>
      <c r="Q671" s="106"/>
      <c r="R671" s="107"/>
      <c r="T671" s="104"/>
    </row>
    <row r="672" spans="1:20" ht="15.75" customHeight="1" x14ac:dyDescent="0.25">
      <c r="A672" s="58">
        <v>1702</v>
      </c>
      <c r="B672" s="154"/>
      <c r="C672" s="154"/>
      <c r="D672" s="154"/>
      <c r="E672" s="154"/>
      <c r="F672" s="154"/>
      <c r="G672" s="154"/>
      <c r="H672" s="154"/>
      <c r="I672" s="154"/>
      <c r="J672" s="154"/>
      <c r="K672" s="144"/>
      <c r="L672" s="101"/>
      <c r="M672" s="102"/>
      <c r="N672" s="104"/>
      <c r="O672" s="108"/>
      <c r="P672" s="109"/>
      <c r="Q672" s="110"/>
      <c r="R672" s="108"/>
      <c r="T672" s="104"/>
    </row>
    <row r="673" spans="1:20" ht="15.75" customHeight="1" x14ac:dyDescent="0.25">
      <c r="A673" s="58">
        <v>1801</v>
      </c>
      <c r="B673" s="154"/>
      <c r="C673" s="154"/>
      <c r="D673" s="154"/>
      <c r="E673" s="154"/>
      <c r="F673" s="154"/>
      <c r="G673" s="154"/>
      <c r="H673" s="154"/>
      <c r="I673" s="154"/>
      <c r="J673" s="154"/>
      <c r="K673" s="144"/>
      <c r="L673" s="101"/>
      <c r="M673" s="102"/>
      <c r="N673" s="104"/>
      <c r="O673" s="108"/>
      <c r="P673" s="109"/>
      <c r="Q673" s="110"/>
      <c r="R673" s="108"/>
      <c r="T673" s="104"/>
    </row>
    <row r="674" spans="1:20" ht="15.75" customHeight="1" x14ac:dyDescent="0.25">
      <c r="A674" s="58">
        <v>1802</v>
      </c>
      <c r="B674" s="154"/>
      <c r="C674" s="154"/>
      <c r="D674" s="154"/>
      <c r="E674" s="154"/>
      <c r="F674" s="154"/>
      <c r="G674" s="154"/>
      <c r="H674" s="154"/>
      <c r="I674" s="154"/>
      <c r="J674" s="154"/>
      <c r="K674" s="144"/>
      <c r="L674" s="101"/>
      <c r="M674" s="102"/>
      <c r="N674" s="104"/>
      <c r="O674" s="108"/>
      <c r="P674" s="109"/>
      <c r="Q674" s="110"/>
      <c r="R674" s="108"/>
      <c r="T674" s="104"/>
    </row>
    <row r="675" spans="1:20" ht="15.75" customHeight="1" x14ac:dyDescent="0.25">
      <c r="A675" s="58">
        <v>1901</v>
      </c>
      <c r="B675" s="154"/>
      <c r="C675" s="154"/>
      <c r="D675" s="154"/>
      <c r="E675" s="154"/>
      <c r="F675" s="154"/>
      <c r="G675" s="154"/>
      <c r="H675" s="154"/>
      <c r="I675" s="154"/>
      <c r="J675" s="154"/>
      <c r="K675" s="144"/>
      <c r="L675" s="101"/>
      <c r="M675" s="102"/>
      <c r="N675" s="104"/>
      <c r="O675" s="102"/>
      <c r="P675" s="104"/>
      <c r="Q675" s="146"/>
      <c r="R675" s="108"/>
      <c r="T675" s="104"/>
    </row>
    <row r="676" spans="1:20" ht="15.75" customHeight="1" x14ac:dyDescent="0.25">
      <c r="A676" s="58">
        <v>1902</v>
      </c>
      <c r="B676" s="154"/>
      <c r="C676" s="154"/>
      <c r="D676" s="154"/>
      <c r="E676" s="154"/>
      <c r="F676" s="154"/>
      <c r="G676" s="154"/>
      <c r="H676" s="154"/>
      <c r="I676" s="154"/>
      <c r="J676" s="154"/>
      <c r="K676" s="144"/>
      <c r="L676" s="101"/>
      <c r="M676" s="102"/>
      <c r="N676" s="104"/>
      <c r="O676" s="197" t="s">
        <v>83</v>
      </c>
      <c r="P676" s="82">
        <v>77</v>
      </c>
      <c r="Q676" s="83">
        <f>IF(SUM(K668:K671)=0,"",SUM(K668:K671))</f>
        <v>77</v>
      </c>
      <c r="R676" s="199" t="s">
        <v>11</v>
      </c>
      <c r="T676" s="104"/>
    </row>
    <row r="677" spans="1:20" ht="15.75" customHeight="1" x14ac:dyDescent="0.25">
      <c r="A677" s="58">
        <v>2001</v>
      </c>
      <c r="B677" s="154"/>
      <c r="C677" s="154"/>
      <c r="D677" s="154"/>
      <c r="E677" s="154"/>
      <c r="F677" s="154"/>
      <c r="G677" s="154"/>
      <c r="H677" s="154"/>
      <c r="I677" s="154"/>
      <c r="J677" s="154"/>
      <c r="K677" s="144"/>
      <c r="L677" s="101"/>
      <c r="M677" s="102"/>
      <c r="N677" s="104"/>
      <c r="O677" s="198" t="s">
        <v>85</v>
      </c>
      <c r="P677" s="86">
        <f>IF(P676/B662=0,"",P676/B662)</f>
        <v>0.53472222222222221</v>
      </c>
      <c r="Q677" s="87">
        <f>IF(P676/Q676=0,"",P676/Q676)</f>
        <v>1</v>
      </c>
      <c r="R677" s="200" t="s">
        <v>86</v>
      </c>
      <c r="T677" s="104"/>
    </row>
    <row r="678" spans="1:20" ht="15.75" customHeight="1" x14ac:dyDescent="0.25">
      <c r="A678" s="58">
        <v>2002</v>
      </c>
      <c r="B678" s="201"/>
      <c r="C678" s="201"/>
      <c r="D678" s="201"/>
      <c r="E678" s="201"/>
      <c r="F678" s="201"/>
      <c r="G678" s="201"/>
      <c r="H678" s="201"/>
      <c r="I678" s="201"/>
      <c r="J678" s="201"/>
      <c r="K678" s="144"/>
      <c r="L678" s="147"/>
      <c r="M678" s="148"/>
      <c r="N678" s="149"/>
      <c r="O678" s="90"/>
      <c r="P678" s="91"/>
      <c r="Q678" s="91"/>
      <c r="R678" s="113"/>
      <c r="T678" s="104"/>
    </row>
    <row r="679" spans="1:20" ht="18" customHeight="1" x14ac:dyDescent="0.25">
      <c r="A679" s="28"/>
      <c r="B679" s="297" t="s">
        <v>111</v>
      </c>
      <c r="C679" s="297"/>
      <c r="D679" s="297"/>
      <c r="E679" s="297"/>
      <c r="F679" s="297"/>
      <c r="G679" s="297"/>
      <c r="H679" s="297"/>
      <c r="I679" s="297"/>
      <c r="J679" s="297"/>
      <c r="K679" s="196">
        <f>SUM(K662:K675)</f>
        <v>77</v>
      </c>
      <c r="L679" s="94">
        <f>IF(SUM(K669:K670)=0,"",SUM(K669:K670)/B662)</f>
        <v>0.53472222222222221</v>
      </c>
      <c r="M679" s="94">
        <f>IF(K679=0,"",K679/B662)</f>
        <v>0.53472222222222221</v>
      </c>
      <c r="N679" s="94">
        <f>IF(K670=0,"",M679-L679)</f>
        <v>0</v>
      </c>
      <c r="O679" s="3"/>
      <c r="P679" s="29"/>
      <c r="Q679" s="22"/>
      <c r="R679" s="3"/>
      <c r="T679" s="104"/>
    </row>
    <row r="680" spans="1:20" ht="12.75" customHeight="1" x14ac:dyDescent="0.2">
      <c r="L680" s="3"/>
      <c r="M680" s="3"/>
      <c r="O680" s="3"/>
    </row>
    <row r="681" spans="1:20" ht="12.75" customHeight="1" x14ac:dyDescent="0.2">
      <c r="A681" s="122" t="s">
        <v>127</v>
      </c>
      <c r="L681" s="3"/>
      <c r="M681" s="3"/>
      <c r="O681" s="3"/>
    </row>
    <row r="682" spans="1:20" ht="12.75" x14ac:dyDescent="0.2"/>
  </sheetData>
  <mergeCells count="155">
    <mergeCell ref="A452:A453"/>
    <mergeCell ref="B16:J16"/>
    <mergeCell ref="AA17:AJ17"/>
    <mergeCell ref="AA36:AJ36"/>
    <mergeCell ref="B38:J38"/>
    <mergeCell ref="AA57:AJ57"/>
    <mergeCell ref="B61:J61"/>
    <mergeCell ref="S73:T73"/>
    <mergeCell ref="Q216:Q217"/>
    <mergeCell ref="R216:R217"/>
    <mergeCell ref="B216:J216"/>
    <mergeCell ref="K216:K217"/>
    <mergeCell ref="L216:L217"/>
    <mergeCell ref="M216:M217"/>
    <mergeCell ref="N216:N217"/>
    <mergeCell ref="O216:O217"/>
    <mergeCell ref="P216:P217"/>
    <mergeCell ref="B85:J85"/>
    <mergeCell ref="B109:J109"/>
    <mergeCell ref="B130:J130"/>
    <mergeCell ref="B152:J152"/>
    <mergeCell ref="B172:J172"/>
    <mergeCell ref="B196:J196"/>
    <mergeCell ref="B362:J362"/>
    <mergeCell ref="B380:J380"/>
    <mergeCell ref="B398:J398"/>
    <mergeCell ref="B415:J415"/>
    <mergeCell ref="B431:J431"/>
    <mergeCell ref="B451:J451"/>
    <mergeCell ref="A216:A217"/>
    <mergeCell ref="D235:J235"/>
    <mergeCell ref="B251:J251"/>
    <mergeCell ref="B269:J269"/>
    <mergeCell ref="B289:J289"/>
    <mergeCell ref="B308:J308"/>
    <mergeCell ref="B326:J326"/>
    <mergeCell ref="B345:J345"/>
    <mergeCell ref="B471:J471"/>
    <mergeCell ref="R452:R453"/>
    <mergeCell ref="B452:J452"/>
    <mergeCell ref="K452:K453"/>
    <mergeCell ref="L452:L453"/>
    <mergeCell ref="M452:M453"/>
    <mergeCell ref="N452:N453"/>
    <mergeCell ref="O452:O453"/>
    <mergeCell ref="P452:P453"/>
    <mergeCell ref="Q452:Q453"/>
    <mergeCell ref="B494:J494"/>
    <mergeCell ref="N475:N476"/>
    <mergeCell ref="O475:O476"/>
    <mergeCell ref="P475:P476"/>
    <mergeCell ref="Q475:Q476"/>
    <mergeCell ref="R475:R476"/>
    <mergeCell ref="B474:J474"/>
    <mergeCell ref="A475:A476"/>
    <mergeCell ref="B475:J475"/>
    <mergeCell ref="K475:K476"/>
    <mergeCell ref="L475:L476"/>
    <mergeCell ref="M475:M476"/>
    <mergeCell ref="B518:J518"/>
    <mergeCell ref="N498:N499"/>
    <mergeCell ref="O498:O499"/>
    <mergeCell ref="P498:P499"/>
    <mergeCell ref="Q498:Q499"/>
    <mergeCell ref="R498:R499"/>
    <mergeCell ref="B497:J497"/>
    <mergeCell ref="A498:A499"/>
    <mergeCell ref="B498:J498"/>
    <mergeCell ref="K498:K499"/>
    <mergeCell ref="L498:L499"/>
    <mergeCell ref="M498:M499"/>
    <mergeCell ref="N522:N523"/>
    <mergeCell ref="O522:O523"/>
    <mergeCell ref="P522:P523"/>
    <mergeCell ref="Q522:Q523"/>
    <mergeCell ref="R522:R523"/>
    <mergeCell ref="B521:J521"/>
    <mergeCell ref="A522:A523"/>
    <mergeCell ref="B522:J522"/>
    <mergeCell ref="K522:K523"/>
    <mergeCell ref="L522:L523"/>
    <mergeCell ref="M522:M523"/>
    <mergeCell ref="B541:J541"/>
    <mergeCell ref="N637:N638"/>
    <mergeCell ref="O637:O638"/>
    <mergeCell ref="P637:P638"/>
    <mergeCell ref="Q637:Q638"/>
    <mergeCell ref="R637:R638"/>
    <mergeCell ref="B636:J636"/>
    <mergeCell ref="A637:A638"/>
    <mergeCell ref="B637:J637"/>
    <mergeCell ref="K637:K638"/>
    <mergeCell ref="L637:L638"/>
    <mergeCell ref="M637:M638"/>
    <mergeCell ref="B633:J633"/>
    <mergeCell ref="N614:N615"/>
    <mergeCell ref="O614:O615"/>
    <mergeCell ref="P614:P615"/>
    <mergeCell ref="Q614:Q615"/>
    <mergeCell ref="R614:R615"/>
    <mergeCell ref="B613:J613"/>
    <mergeCell ref="A614:A615"/>
    <mergeCell ref="B614:J614"/>
    <mergeCell ref="K614:K615"/>
    <mergeCell ref="L614:L615"/>
    <mergeCell ref="M614:M615"/>
    <mergeCell ref="B564:J564"/>
    <mergeCell ref="N545:N546"/>
    <mergeCell ref="O545:O546"/>
    <mergeCell ref="P545:P546"/>
    <mergeCell ref="Q545:Q546"/>
    <mergeCell ref="R545:R546"/>
    <mergeCell ref="B544:J544"/>
    <mergeCell ref="A545:A546"/>
    <mergeCell ref="B545:J545"/>
    <mergeCell ref="K545:K546"/>
    <mergeCell ref="L545:L546"/>
    <mergeCell ref="M545:M546"/>
    <mergeCell ref="B587:J587"/>
    <mergeCell ref="N568:N569"/>
    <mergeCell ref="O568:O569"/>
    <mergeCell ref="P568:P569"/>
    <mergeCell ref="Q568:Q569"/>
    <mergeCell ref="R568:R569"/>
    <mergeCell ref="B567:J567"/>
    <mergeCell ref="A568:A569"/>
    <mergeCell ref="B568:J568"/>
    <mergeCell ref="K568:K569"/>
    <mergeCell ref="L568:L569"/>
    <mergeCell ref="M568:M569"/>
    <mergeCell ref="A591:A592"/>
    <mergeCell ref="B591:J591"/>
    <mergeCell ref="K591:K592"/>
    <mergeCell ref="L591:L592"/>
    <mergeCell ref="M591:M592"/>
    <mergeCell ref="B610:J610"/>
    <mergeCell ref="N660:N661"/>
    <mergeCell ref="O660:O661"/>
    <mergeCell ref="P660:P661"/>
    <mergeCell ref="B659:J659"/>
    <mergeCell ref="A660:A661"/>
    <mergeCell ref="B660:J660"/>
    <mergeCell ref="K660:K661"/>
    <mergeCell ref="L660:L661"/>
    <mergeCell ref="M660:M661"/>
    <mergeCell ref="B679:J679"/>
    <mergeCell ref="B656:J656"/>
    <mergeCell ref="N591:N592"/>
    <mergeCell ref="O591:O592"/>
    <mergeCell ref="P591:P592"/>
    <mergeCell ref="Q591:Q592"/>
    <mergeCell ref="R591:R592"/>
    <mergeCell ref="B590:J590"/>
    <mergeCell ref="Q660:Q661"/>
    <mergeCell ref="R660:R661"/>
  </mergeCells>
  <pageMargins left="0.7" right="0.7" top="0.75" bottom="0.75" header="0" footer="0"/>
  <pageSetup orientation="landscape"/>
  <ignoredErrors>
    <ignoredError sqref="A454:A470 A477:A493 A500:A517 A524:A540" numberStoredAsText="1"/>
  </ignoredError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011"/>
  <sheetViews>
    <sheetView workbookViewId="0">
      <selection activeCell="S24" sqref="S24"/>
    </sheetView>
  </sheetViews>
  <sheetFormatPr baseColWidth="10" defaultColWidth="12.5703125" defaultRowHeight="15" customHeight="1" x14ac:dyDescent="0.2"/>
  <cols>
    <col min="1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90</v>
      </c>
    </row>
    <row r="16" spans="1:11" ht="12.75" customHeight="1" x14ac:dyDescent="0.2">
      <c r="B16" s="308" t="s">
        <v>2</v>
      </c>
      <c r="C16" s="309"/>
      <c r="D16" s="137" t="s">
        <v>11</v>
      </c>
      <c r="F16" s="29" t="s">
        <v>83</v>
      </c>
    </row>
    <row r="17" spans="1:6" ht="25.5" customHeight="1" x14ac:dyDescent="0.2">
      <c r="A17" s="135" t="s">
        <v>10</v>
      </c>
      <c r="B17" s="136">
        <v>1</v>
      </c>
      <c r="C17" s="136">
        <v>2</v>
      </c>
      <c r="D17" s="16"/>
      <c r="E17" s="4" t="s">
        <v>3</v>
      </c>
    </row>
    <row r="18" spans="1:6" ht="12.75" customHeight="1" x14ac:dyDescent="0.2">
      <c r="A18" s="28" t="s">
        <v>54</v>
      </c>
      <c r="B18" s="25">
        <v>10</v>
      </c>
      <c r="C18" s="10"/>
      <c r="D18" s="16"/>
    </row>
    <row r="19" spans="1:6" ht="12.75" customHeight="1" x14ac:dyDescent="0.2">
      <c r="A19" s="28" t="s">
        <v>55</v>
      </c>
      <c r="C19" s="25">
        <v>10</v>
      </c>
      <c r="D19" s="16">
        <v>10</v>
      </c>
    </row>
    <row r="20" spans="1:6" ht="12.75" customHeight="1" x14ac:dyDescent="0.2">
      <c r="D20" s="25">
        <f>SUM(D19)</f>
        <v>10</v>
      </c>
      <c r="E20" s="37">
        <f>D19/B18</f>
        <v>1</v>
      </c>
    </row>
    <row r="21" spans="1:6" ht="12.75" customHeight="1" x14ac:dyDescent="0.2"/>
    <row r="22" spans="1:6" ht="12.75" customHeight="1" x14ac:dyDescent="0.2"/>
    <row r="23" spans="1:6" ht="12.75" customHeight="1" x14ac:dyDescent="0.3">
      <c r="A23" s="38" t="s">
        <v>92</v>
      </c>
    </row>
    <row r="24" spans="1:6" ht="12.75" customHeight="1" x14ac:dyDescent="0.2">
      <c r="B24" s="308" t="s">
        <v>2</v>
      </c>
      <c r="C24" s="309"/>
      <c r="D24" s="137" t="s">
        <v>11</v>
      </c>
      <c r="F24" s="29" t="s">
        <v>83</v>
      </c>
    </row>
    <row r="25" spans="1:6" ht="25.5" customHeight="1" x14ac:dyDescent="0.2">
      <c r="A25" s="135" t="s">
        <v>10</v>
      </c>
      <c r="B25" s="136">
        <v>1</v>
      </c>
      <c r="C25" s="136">
        <v>2</v>
      </c>
      <c r="D25" s="16"/>
      <c r="E25" s="4" t="s">
        <v>3</v>
      </c>
    </row>
    <row r="26" spans="1:6" ht="12.75" customHeight="1" x14ac:dyDescent="0.2">
      <c r="A26" s="28" t="s">
        <v>55</v>
      </c>
      <c r="B26" s="25">
        <v>11</v>
      </c>
      <c r="C26" s="10"/>
      <c r="D26" s="16"/>
    </row>
    <row r="27" spans="1:6" ht="12.75" customHeight="1" x14ac:dyDescent="0.2">
      <c r="A27" s="28" t="s">
        <v>56</v>
      </c>
      <c r="C27" s="25">
        <v>11</v>
      </c>
      <c r="D27" s="16">
        <v>10</v>
      </c>
    </row>
    <row r="28" spans="1:6" ht="12.75" customHeight="1" x14ac:dyDescent="0.2">
      <c r="D28" s="25">
        <f>SUM(D27)</f>
        <v>10</v>
      </c>
      <c r="E28" s="37">
        <f>D27/B26</f>
        <v>0.90909090909090906</v>
      </c>
    </row>
    <row r="29" spans="1:6" ht="12.75" customHeight="1" x14ac:dyDescent="0.2"/>
    <row r="30" spans="1:6" ht="12.75" customHeight="1" x14ac:dyDescent="0.2"/>
    <row r="31" spans="1:6" ht="12.75" customHeight="1" x14ac:dyDescent="0.2"/>
    <row r="32" spans="1:6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2">
    <mergeCell ref="B16:C16"/>
    <mergeCell ref="B24:C24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1013"/>
  <sheetViews>
    <sheetView workbookViewId="0">
      <selection activeCell="U23" sqref="U23"/>
    </sheetView>
  </sheetViews>
  <sheetFormatPr baseColWidth="10" defaultColWidth="12.5703125" defaultRowHeight="15" customHeight="1" x14ac:dyDescent="0.2"/>
  <cols>
    <col min="1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81</v>
      </c>
    </row>
    <row r="16" spans="1:11" ht="12.75" customHeight="1" x14ac:dyDescent="0.2">
      <c r="B16" s="308" t="s">
        <v>2</v>
      </c>
      <c r="C16" s="309"/>
      <c r="D16" s="1"/>
      <c r="E16" s="1"/>
      <c r="F16" s="137" t="s">
        <v>11</v>
      </c>
      <c r="H16" s="29" t="s">
        <v>83</v>
      </c>
    </row>
    <row r="17" spans="1:8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16"/>
      <c r="G17" s="4" t="s">
        <v>3</v>
      </c>
    </row>
    <row r="18" spans="1:8" ht="12.75" customHeight="1" x14ac:dyDescent="0.2">
      <c r="A18" s="28" t="s">
        <v>51</v>
      </c>
      <c r="B18" s="25">
        <v>3</v>
      </c>
      <c r="C18" s="10"/>
      <c r="D18" s="10"/>
      <c r="E18" s="10"/>
      <c r="F18" s="16"/>
    </row>
    <row r="19" spans="1:8" ht="12.75" customHeight="1" x14ac:dyDescent="0.2">
      <c r="A19" s="28" t="s">
        <v>52</v>
      </c>
      <c r="C19" s="25">
        <v>3</v>
      </c>
      <c r="F19" s="16"/>
    </row>
    <row r="20" spans="1:8" ht="12.75" customHeight="1" x14ac:dyDescent="0.2">
      <c r="A20" s="28" t="s">
        <v>53</v>
      </c>
      <c r="D20" s="25">
        <v>3</v>
      </c>
      <c r="F20" s="16"/>
    </row>
    <row r="21" spans="1:8" ht="12.75" customHeight="1" x14ac:dyDescent="0.2">
      <c r="A21" s="28" t="s">
        <v>54</v>
      </c>
      <c r="E21" s="25">
        <v>3</v>
      </c>
      <c r="F21" s="16">
        <v>3</v>
      </c>
    </row>
    <row r="22" spans="1:8" ht="12.75" customHeight="1" x14ac:dyDescent="0.2">
      <c r="F22" s="25">
        <f>SUM(F21)</f>
        <v>3</v>
      </c>
      <c r="G22" s="37">
        <f>F21/B18</f>
        <v>1</v>
      </c>
    </row>
    <row r="23" spans="1:8" ht="12.75" customHeight="1" x14ac:dyDescent="0.2"/>
    <row r="24" spans="1:8" ht="12.75" customHeight="1" x14ac:dyDescent="0.3">
      <c r="A24" s="38" t="s">
        <v>82</v>
      </c>
    </row>
    <row r="25" spans="1:8" ht="12.75" customHeight="1" x14ac:dyDescent="0.2">
      <c r="B25" s="308" t="s">
        <v>2</v>
      </c>
      <c r="C25" s="309"/>
      <c r="D25" s="1"/>
      <c r="E25" s="1"/>
      <c r="F25" s="137" t="s">
        <v>11</v>
      </c>
      <c r="H25" s="29" t="s">
        <v>83</v>
      </c>
    </row>
    <row r="26" spans="1:8" ht="25.5" customHeight="1" x14ac:dyDescent="0.2">
      <c r="A26" s="135" t="s">
        <v>10</v>
      </c>
      <c r="B26" s="136">
        <v>1</v>
      </c>
      <c r="C26" s="136">
        <v>2</v>
      </c>
      <c r="D26" s="29">
        <v>3</v>
      </c>
      <c r="E26" s="29">
        <v>4</v>
      </c>
      <c r="F26" s="16"/>
      <c r="G26" s="4" t="s">
        <v>3</v>
      </c>
    </row>
    <row r="27" spans="1:8" ht="12.75" customHeight="1" x14ac:dyDescent="0.2">
      <c r="A27" s="28" t="s">
        <v>52</v>
      </c>
      <c r="B27" s="25">
        <v>6</v>
      </c>
      <c r="C27" s="10"/>
      <c r="D27" s="10"/>
      <c r="E27" s="10"/>
      <c r="F27" s="16"/>
    </row>
    <row r="28" spans="1:8" ht="12.75" customHeight="1" x14ac:dyDescent="0.2">
      <c r="A28" s="28" t="s">
        <v>53</v>
      </c>
      <c r="C28" s="25">
        <v>6</v>
      </c>
      <c r="F28" s="16"/>
    </row>
    <row r="29" spans="1:8" ht="12.75" customHeight="1" x14ac:dyDescent="0.2">
      <c r="A29" s="28" t="s">
        <v>54</v>
      </c>
      <c r="D29" s="25">
        <v>6</v>
      </c>
      <c r="F29" s="16"/>
    </row>
    <row r="30" spans="1:8" ht="12.75" customHeight="1" x14ac:dyDescent="0.2">
      <c r="A30" s="28" t="s">
        <v>55</v>
      </c>
      <c r="E30" s="25">
        <v>6</v>
      </c>
      <c r="F30" s="16">
        <v>6</v>
      </c>
      <c r="H30" s="25">
        <v>2</v>
      </c>
    </row>
    <row r="31" spans="1:8" ht="12.75" customHeight="1" x14ac:dyDescent="0.2">
      <c r="F31" s="25">
        <f>SUM(F30)</f>
        <v>6</v>
      </c>
      <c r="G31" s="37">
        <f>F30/B27</f>
        <v>1</v>
      </c>
      <c r="H31" s="37">
        <f>H30/B27</f>
        <v>0.33333333333333331</v>
      </c>
    </row>
    <row r="32" spans="1:8" ht="12.75" customHeight="1" x14ac:dyDescent="0.2"/>
    <row r="33" spans="1:8" ht="12.75" customHeight="1" x14ac:dyDescent="0.2"/>
    <row r="34" spans="1:8" ht="12.75" customHeight="1" x14ac:dyDescent="0.2"/>
    <row r="35" spans="1:8" ht="12.75" customHeight="1" x14ac:dyDescent="0.2"/>
    <row r="36" spans="1:8" ht="12.75" customHeight="1" x14ac:dyDescent="0.3">
      <c r="A36" s="38" t="s">
        <v>89</v>
      </c>
    </row>
    <row r="37" spans="1:8" ht="12.75" customHeight="1" x14ac:dyDescent="0.2">
      <c r="B37" s="308" t="s">
        <v>2</v>
      </c>
      <c r="C37" s="309"/>
      <c r="D37" s="1"/>
      <c r="E37" s="1"/>
      <c r="F37" s="137" t="s">
        <v>11</v>
      </c>
      <c r="H37" s="29" t="s">
        <v>83</v>
      </c>
    </row>
    <row r="38" spans="1:8" ht="25.5" customHeight="1" x14ac:dyDescent="0.2">
      <c r="A38" s="135" t="s">
        <v>10</v>
      </c>
      <c r="B38" s="136">
        <v>1</v>
      </c>
      <c r="C38" s="136">
        <v>2</v>
      </c>
      <c r="D38" s="29">
        <v>3</v>
      </c>
      <c r="E38" s="29">
        <v>4</v>
      </c>
      <c r="F38" s="16"/>
      <c r="G38" s="4" t="s">
        <v>3</v>
      </c>
    </row>
    <row r="39" spans="1:8" ht="12.75" customHeight="1" x14ac:dyDescent="0.2">
      <c r="A39" s="28" t="s">
        <v>53</v>
      </c>
      <c r="B39" s="25">
        <v>10</v>
      </c>
      <c r="C39" s="10"/>
      <c r="D39" s="10"/>
      <c r="E39" s="10"/>
      <c r="F39" s="16"/>
    </row>
    <row r="40" spans="1:8" ht="12.75" customHeight="1" x14ac:dyDescent="0.2">
      <c r="A40" s="28" t="s">
        <v>54</v>
      </c>
      <c r="C40" s="25">
        <v>8</v>
      </c>
      <c r="F40" s="16"/>
    </row>
    <row r="41" spans="1:8" ht="12.75" customHeight="1" x14ac:dyDescent="0.2">
      <c r="A41" s="28" t="s">
        <v>55</v>
      </c>
      <c r="D41" s="25">
        <v>8</v>
      </c>
      <c r="F41" s="16"/>
    </row>
    <row r="42" spans="1:8" ht="12.75" customHeight="1" x14ac:dyDescent="0.2">
      <c r="A42" s="28" t="s">
        <v>56</v>
      </c>
      <c r="E42" s="25">
        <v>8</v>
      </c>
      <c r="F42" s="16">
        <v>8</v>
      </c>
      <c r="H42" s="25">
        <v>2</v>
      </c>
    </row>
    <row r="43" spans="1:8" ht="12.75" customHeight="1" x14ac:dyDescent="0.2">
      <c r="F43" s="25">
        <f>SUM(F42)</f>
        <v>8</v>
      </c>
      <c r="G43" s="37">
        <f>F42/B39</f>
        <v>0.8</v>
      </c>
      <c r="H43" s="37">
        <f>H42/B39</f>
        <v>0.2</v>
      </c>
    </row>
    <row r="44" spans="1:8" ht="12.75" customHeight="1" x14ac:dyDescent="0.2"/>
    <row r="45" spans="1:8" ht="12.75" customHeight="1" x14ac:dyDescent="0.2"/>
    <row r="46" spans="1:8" ht="12.75" customHeight="1" x14ac:dyDescent="0.2"/>
    <row r="47" spans="1:8" ht="12.75" customHeight="1" x14ac:dyDescent="0.3">
      <c r="A47" s="38" t="s">
        <v>90</v>
      </c>
    </row>
    <row r="48" spans="1:8" ht="12.75" customHeight="1" x14ac:dyDescent="0.2">
      <c r="B48" s="308" t="s">
        <v>2</v>
      </c>
      <c r="C48" s="309"/>
      <c r="D48" s="1"/>
      <c r="E48" s="1"/>
      <c r="F48" s="137" t="s">
        <v>11</v>
      </c>
      <c r="H48" s="29" t="s">
        <v>83</v>
      </c>
    </row>
    <row r="49" spans="1:8" ht="25.5" customHeight="1" x14ac:dyDescent="0.2">
      <c r="A49" s="135" t="s">
        <v>10</v>
      </c>
      <c r="B49" s="136">
        <v>1</v>
      </c>
      <c r="C49" s="136">
        <v>2</v>
      </c>
      <c r="D49" s="29">
        <v>3</v>
      </c>
      <c r="E49" s="29">
        <v>4</v>
      </c>
      <c r="F49" s="16"/>
      <c r="G49" s="4" t="s">
        <v>3</v>
      </c>
    </row>
    <row r="50" spans="1:8" ht="12.75" customHeight="1" x14ac:dyDescent="0.2">
      <c r="A50" s="28" t="s">
        <v>54</v>
      </c>
      <c r="B50" s="25">
        <v>3</v>
      </c>
      <c r="C50" s="10"/>
      <c r="D50" s="10"/>
      <c r="E50" s="10"/>
      <c r="F50" s="16"/>
    </row>
    <row r="51" spans="1:8" ht="12.75" customHeight="1" x14ac:dyDescent="0.2">
      <c r="A51" s="28" t="s">
        <v>55</v>
      </c>
      <c r="C51" s="25">
        <v>2</v>
      </c>
      <c r="F51" s="16"/>
    </row>
    <row r="52" spans="1:8" ht="12.75" customHeight="1" x14ac:dyDescent="0.2">
      <c r="A52" s="28" t="s">
        <v>56</v>
      </c>
      <c r="D52" s="25">
        <v>2</v>
      </c>
      <c r="F52" s="16"/>
    </row>
    <row r="53" spans="1:8" ht="12.75" customHeight="1" x14ac:dyDescent="0.2">
      <c r="A53" s="28" t="s">
        <v>57</v>
      </c>
      <c r="E53" s="25">
        <v>2</v>
      </c>
      <c r="F53" s="16">
        <v>2</v>
      </c>
    </row>
    <row r="54" spans="1:8" ht="12.75" customHeight="1" x14ac:dyDescent="0.2">
      <c r="F54" s="25">
        <f>SUM(F53)</f>
        <v>2</v>
      </c>
      <c r="G54" s="37">
        <f>F53/B50</f>
        <v>0.66666666666666663</v>
      </c>
    </row>
    <row r="55" spans="1:8" ht="12.75" customHeight="1" x14ac:dyDescent="0.2"/>
    <row r="56" spans="1:8" ht="12.75" customHeight="1" x14ac:dyDescent="0.2"/>
    <row r="57" spans="1:8" ht="12.75" customHeight="1" x14ac:dyDescent="0.3">
      <c r="A57" s="38" t="s">
        <v>92</v>
      </c>
    </row>
    <row r="58" spans="1:8" ht="12.75" customHeight="1" x14ac:dyDescent="0.2">
      <c r="B58" s="308" t="s">
        <v>2</v>
      </c>
      <c r="C58" s="309"/>
      <c r="D58" s="1"/>
      <c r="E58" s="1"/>
      <c r="F58" s="137" t="s">
        <v>11</v>
      </c>
      <c r="H58" s="29" t="s">
        <v>83</v>
      </c>
    </row>
    <row r="59" spans="1:8" ht="25.5" customHeight="1" x14ac:dyDescent="0.2">
      <c r="A59" s="135" t="s">
        <v>10</v>
      </c>
      <c r="B59" s="136">
        <v>1</v>
      </c>
      <c r="C59" s="136">
        <v>2</v>
      </c>
      <c r="D59" s="29">
        <v>3</v>
      </c>
      <c r="E59" s="29">
        <v>4</v>
      </c>
      <c r="F59" s="16"/>
      <c r="G59" s="4" t="s">
        <v>3</v>
      </c>
    </row>
    <row r="60" spans="1:8" ht="12.75" customHeight="1" x14ac:dyDescent="0.2">
      <c r="A60" s="28" t="s">
        <v>55</v>
      </c>
      <c r="B60" s="25">
        <v>9</v>
      </c>
      <c r="C60" s="10"/>
      <c r="D60" s="10"/>
      <c r="E60" s="10"/>
      <c r="F60" s="16"/>
    </row>
    <row r="61" spans="1:8" ht="12.75" customHeight="1" x14ac:dyDescent="0.2">
      <c r="A61" s="28" t="s">
        <v>56</v>
      </c>
      <c r="C61" s="25">
        <v>8</v>
      </c>
      <c r="F61" s="16"/>
    </row>
    <row r="62" spans="1:8" ht="12.75" customHeight="1" x14ac:dyDescent="0.2">
      <c r="A62" s="28" t="s">
        <v>57</v>
      </c>
      <c r="D62" s="25">
        <v>8</v>
      </c>
      <c r="F62" s="16"/>
    </row>
    <row r="63" spans="1:8" ht="12.75" customHeight="1" x14ac:dyDescent="0.2">
      <c r="A63" s="28"/>
      <c r="F63" s="16"/>
    </row>
    <row r="64" spans="1:8" ht="12.75" customHeight="1" x14ac:dyDescent="0.2">
      <c r="F64" s="25">
        <f>SUM(F63)</f>
        <v>0</v>
      </c>
      <c r="G64" s="37">
        <f>F63/B60</f>
        <v>0</v>
      </c>
    </row>
    <row r="65" spans="1:8" ht="12.75" customHeight="1" x14ac:dyDescent="0.2"/>
    <row r="66" spans="1:8" ht="12.75" customHeight="1" x14ac:dyDescent="0.2"/>
    <row r="67" spans="1:8" ht="12.75" customHeight="1" x14ac:dyDescent="0.3">
      <c r="A67" s="38" t="s">
        <v>95</v>
      </c>
    </row>
    <row r="68" spans="1:8" ht="12.75" customHeight="1" x14ac:dyDescent="0.2">
      <c r="B68" s="308" t="s">
        <v>2</v>
      </c>
      <c r="C68" s="309"/>
      <c r="D68" s="1"/>
      <c r="E68" s="1"/>
      <c r="F68" s="137" t="s">
        <v>11</v>
      </c>
      <c r="H68" s="29" t="s">
        <v>83</v>
      </c>
    </row>
    <row r="69" spans="1:8" ht="25.5" customHeight="1" x14ac:dyDescent="0.2">
      <c r="A69" s="135" t="s">
        <v>10</v>
      </c>
      <c r="B69" s="136">
        <v>1</v>
      </c>
      <c r="C69" s="136">
        <v>2</v>
      </c>
      <c r="D69" s="29">
        <v>3</v>
      </c>
      <c r="E69" s="29">
        <v>4</v>
      </c>
      <c r="F69" s="16"/>
      <c r="G69" s="4" t="s">
        <v>3</v>
      </c>
    </row>
    <row r="70" spans="1:8" ht="12.75" customHeight="1" x14ac:dyDescent="0.2">
      <c r="A70" s="28" t="s">
        <v>56</v>
      </c>
      <c r="B70" s="25">
        <v>13</v>
      </c>
      <c r="C70" s="10"/>
      <c r="D70" s="10"/>
      <c r="E70" s="10"/>
      <c r="F70" s="16"/>
    </row>
    <row r="71" spans="1:8" ht="12.75" customHeight="1" x14ac:dyDescent="0.2">
      <c r="A71" s="28" t="s">
        <v>57</v>
      </c>
      <c r="C71" s="25">
        <v>13</v>
      </c>
      <c r="F71" s="16"/>
    </row>
    <row r="72" spans="1:8" ht="12.75" customHeight="1" x14ac:dyDescent="0.2">
      <c r="A72" s="28"/>
      <c r="F72" s="16"/>
    </row>
    <row r="73" spans="1:8" ht="12.75" customHeight="1" x14ac:dyDescent="0.2">
      <c r="A73" s="28"/>
      <c r="F73" s="16"/>
    </row>
    <row r="74" spans="1:8" ht="12.75" customHeight="1" x14ac:dyDescent="0.2">
      <c r="F74" s="25">
        <f>SUM(F73)</f>
        <v>0</v>
      </c>
      <c r="G74" s="37">
        <f>F73/B70</f>
        <v>0</v>
      </c>
    </row>
    <row r="75" spans="1:8" ht="12.75" customHeight="1" x14ac:dyDescent="0.2"/>
    <row r="76" spans="1:8" ht="12.75" customHeight="1" x14ac:dyDescent="0.2"/>
    <row r="77" spans="1:8" ht="12.75" customHeight="1" x14ac:dyDescent="0.2"/>
    <row r="78" spans="1:8" ht="12.75" customHeight="1" x14ac:dyDescent="0.3">
      <c r="A78" s="38" t="s">
        <v>96</v>
      </c>
    </row>
    <row r="79" spans="1:8" ht="12.75" customHeight="1" x14ac:dyDescent="0.2">
      <c r="B79" s="308" t="s">
        <v>2</v>
      </c>
      <c r="C79" s="309"/>
      <c r="D79" s="1"/>
      <c r="E79" s="1"/>
      <c r="F79" s="137" t="s">
        <v>11</v>
      </c>
      <c r="H79" s="29" t="s">
        <v>83</v>
      </c>
    </row>
    <row r="80" spans="1:8" ht="25.5" customHeight="1" x14ac:dyDescent="0.2">
      <c r="A80" s="135" t="s">
        <v>10</v>
      </c>
      <c r="B80" s="136">
        <v>1</v>
      </c>
      <c r="C80" s="136">
        <v>2</v>
      </c>
      <c r="D80" s="29">
        <v>3</v>
      </c>
      <c r="E80" s="29">
        <v>4</v>
      </c>
      <c r="F80" s="16"/>
      <c r="G80" s="4" t="s">
        <v>3</v>
      </c>
    </row>
    <row r="81" spans="1:7" ht="12.75" customHeight="1" x14ac:dyDescent="0.2">
      <c r="A81" s="28" t="s">
        <v>57</v>
      </c>
      <c r="B81" s="25">
        <v>6</v>
      </c>
      <c r="C81" s="10"/>
      <c r="D81" s="10"/>
      <c r="E81" s="10"/>
      <c r="F81" s="16"/>
    </row>
    <row r="82" spans="1:7" ht="12.75" customHeight="1" x14ac:dyDescent="0.2">
      <c r="A82" s="28"/>
      <c r="F82" s="16"/>
    </row>
    <row r="83" spans="1:7" ht="12.75" customHeight="1" x14ac:dyDescent="0.2">
      <c r="A83" s="28"/>
      <c r="F83" s="16"/>
    </row>
    <row r="84" spans="1:7" ht="12.75" customHeight="1" x14ac:dyDescent="0.2">
      <c r="A84" s="28"/>
      <c r="F84" s="16"/>
    </row>
    <row r="85" spans="1:7" ht="12.75" customHeight="1" x14ac:dyDescent="0.2">
      <c r="F85" s="25">
        <f>SUM(F84)</f>
        <v>0</v>
      </c>
      <c r="G85" s="37">
        <f>F84/B81</f>
        <v>0</v>
      </c>
    </row>
    <row r="86" spans="1:7" ht="12.75" customHeight="1" x14ac:dyDescent="0.2"/>
    <row r="87" spans="1:7" ht="12.75" customHeight="1" x14ac:dyDescent="0.2"/>
    <row r="88" spans="1:7" ht="12.75" customHeight="1" x14ac:dyDescent="0.2"/>
    <row r="89" spans="1:7" ht="12.75" customHeight="1" x14ac:dyDescent="0.2"/>
    <row r="90" spans="1:7" ht="12.75" customHeight="1" x14ac:dyDescent="0.2"/>
    <row r="91" spans="1:7" ht="12.75" customHeight="1" x14ac:dyDescent="0.2"/>
    <row r="92" spans="1:7" ht="12.75" customHeight="1" x14ac:dyDescent="0.2"/>
    <row r="93" spans="1:7" ht="12.75" customHeight="1" x14ac:dyDescent="0.2"/>
    <row r="94" spans="1:7" ht="12.75" customHeight="1" x14ac:dyDescent="0.2"/>
    <row r="95" spans="1:7" ht="12.75" customHeight="1" x14ac:dyDescent="0.2"/>
    <row r="96" spans="1:7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</sheetData>
  <mergeCells count="7">
    <mergeCell ref="B68:C68"/>
    <mergeCell ref="B79:C79"/>
    <mergeCell ref="B16:C16"/>
    <mergeCell ref="B25:C25"/>
    <mergeCell ref="B37:C37"/>
    <mergeCell ref="B48:C48"/>
    <mergeCell ref="B58:C58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1012"/>
  <sheetViews>
    <sheetView workbookViewId="0">
      <selection activeCell="S21" sqref="S21"/>
    </sheetView>
  </sheetViews>
  <sheetFormatPr baseColWidth="10" defaultColWidth="12.5703125" defaultRowHeight="15" customHeight="1" x14ac:dyDescent="0.2"/>
  <cols>
    <col min="1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81</v>
      </c>
    </row>
    <row r="16" spans="1:11" ht="12.75" customHeight="1" x14ac:dyDescent="0.2">
      <c r="B16" s="308" t="s">
        <v>2</v>
      </c>
      <c r="C16" s="309"/>
      <c r="D16" s="309"/>
      <c r="E16" s="1"/>
      <c r="F16" s="1"/>
      <c r="G16" s="137" t="s">
        <v>11</v>
      </c>
      <c r="I16" s="29" t="s">
        <v>83</v>
      </c>
    </row>
    <row r="17" spans="1:9" ht="25.5" customHeight="1" x14ac:dyDescent="0.2">
      <c r="A17" s="135" t="s">
        <v>10</v>
      </c>
      <c r="B17" s="25">
        <v>0</v>
      </c>
      <c r="C17" s="136">
        <v>1</v>
      </c>
      <c r="D17" s="136">
        <v>2</v>
      </c>
      <c r="E17" s="29">
        <v>3</v>
      </c>
      <c r="F17" s="29">
        <v>4</v>
      </c>
      <c r="G17" s="16"/>
      <c r="H17" s="4" t="s">
        <v>3</v>
      </c>
    </row>
    <row r="18" spans="1:9" ht="12.75" customHeight="1" x14ac:dyDescent="0.2">
      <c r="A18" s="28" t="s">
        <v>51</v>
      </c>
      <c r="B18" s="25">
        <v>3</v>
      </c>
      <c r="D18" s="10"/>
      <c r="E18" s="10"/>
      <c r="F18" s="10"/>
      <c r="G18" s="16"/>
    </row>
    <row r="19" spans="1:9" ht="12.75" customHeight="1" x14ac:dyDescent="0.2">
      <c r="A19" s="28" t="s">
        <v>52</v>
      </c>
      <c r="C19" s="25">
        <v>3</v>
      </c>
      <c r="G19" s="16"/>
    </row>
    <row r="20" spans="1:9" ht="12.75" customHeight="1" x14ac:dyDescent="0.2">
      <c r="A20" s="28" t="s">
        <v>53</v>
      </c>
      <c r="D20" s="25">
        <v>3</v>
      </c>
      <c r="G20" s="16"/>
    </row>
    <row r="21" spans="1:9" ht="12.75" customHeight="1" x14ac:dyDescent="0.2">
      <c r="A21" s="28" t="s">
        <v>54</v>
      </c>
      <c r="E21" s="25">
        <v>3</v>
      </c>
      <c r="F21" s="25">
        <v>3</v>
      </c>
      <c r="G21" s="16">
        <v>2</v>
      </c>
      <c r="I21" s="25">
        <v>1</v>
      </c>
    </row>
    <row r="22" spans="1:9" ht="12.75" customHeight="1" x14ac:dyDescent="0.2">
      <c r="A22" s="28" t="s">
        <v>55</v>
      </c>
      <c r="G22" s="16"/>
    </row>
    <row r="23" spans="1:9" ht="12.75" customHeight="1" x14ac:dyDescent="0.2">
      <c r="G23" s="25">
        <f>SUM(G21:G22)</f>
        <v>2</v>
      </c>
      <c r="H23" s="37">
        <f>G21/B18</f>
        <v>0.66666666666666663</v>
      </c>
      <c r="I23" s="37">
        <f>I21/B18</f>
        <v>0.33333333333333331</v>
      </c>
    </row>
    <row r="24" spans="1:9" ht="12.75" customHeight="1" x14ac:dyDescent="0.2"/>
    <row r="25" spans="1:9" ht="12.75" customHeight="1" x14ac:dyDescent="0.2"/>
    <row r="26" spans="1:9" ht="12.75" customHeight="1" x14ac:dyDescent="0.3">
      <c r="A26" s="38" t="s">
        <v>89</v>
      </c>
    </row>
    <row r="27" spans="1:9" ht="12.75" customHeight="1" x14ac:dyDescent="0.2">
      <c r="B27" s="308" t="s">
        <v>2</v>
      </c>
      <c r="C27" s="309"/>
      <c r="D27" s="309"/>
      <c r="E27" s="1"/>
      <c r="F27" s="1"/>
      <c r="G27" s="137" t="s">
        <v>11</v>
      </c>
      <c r="I27" s="29" t="s">
        <v>83</v>
      </c>
    </row>
    <row r="28" spans="1:9" ht="25.5" customHeight="1" x14ac:dyDescent="0.2">
      <c r="A28" s="135" t="s">
        <v>10</v>
      </c>
      <c r="B28" s="25">
        <v>0</v>
      </c>
      <c r="C28" s="136">
        <v>1</v>
      </c>
      <c r="D28" s="136">
        <v>2</v>
      </c>
      <c r="E28" s="29">
        <v>3</v>
      </c>
      <c r="F28" s="29">
        <v>4</v>
      </c>
      <c r="G28" s="16"/>
      <c r="H28" s="4" t="s">
        <v>3</v>
      </c>
    </row>
    <row r="29" spans="1:9" ht="12.75" customHeight="1" x14ac:dyDescent="0.2">
      <c r="A29" s="28" t="s">
        <v>53</v>
      </c>
      <c r="B29" s="25">
        <v>4</v>
      </c>
      <c r="D29" s="10"/>
      <c r="E29" s="10"/>
      <c r="F29" s="10"/>
      <c r="G29" s="16"/>
    </row>
    <row r="30" spans="1:9" ht="12.75" customHeight="1" x14ac:dyDescent="0.2">
      <c r="A30" s="28" t="s">
        <v>54</v>
      </c>
      <c r="C30" s="25">
        <v>4</v>
      </c>
      <c r="G30" s="16"/>
    </row>
    <row r="31" spans="1:9" ht="12.75" customHeight="1" x14ac:dyDescent="0.2">
      <c r="A31" s="28" t="s">
        <v>55</v>
      </c>
      <c r="D31" s="25">
        <v>4</v>
      </c>
      <c r="G31" s="16"/>
    </row>
    <row r="32" spans="1:9" ht="12.75" customHeight="1" x14ac:dyDescent="0.2">
      <c r="A32" s="28" t="s">
        <v>56</v>
      </c>
      <c r="E32" s="25">
        <v>4</v>
      </c>
      <c r="G32" s="16"/>
    </row>
    <row r="33" spans="1:9" ht="12.75" customHeight="1" x14ac:dyDescent="0.2">
      <c r="A33" s="28" t="s">
        <v>57</v>
      </c>
      <c r="F33" s="25">
        <v>4</v>
      </c>
      <c r="G33" s="16">
        <v>3</v>
      </c>
    </row>
    <row r="34" spans="1:9" ht="12.75" customHeight="1" x14ac:dyDescent="0.2">
      <c r="G34" s="25">
        <f>SUM(G33)</f>
        <v>3</v>
      </c>
      <c r="H34" s="37">
        <f>G33/B29</f>
        <v>0.75</v>
      </c>
    </row>
    <row r="35" spans="1:9" ht="12.75" customHeight="1" x14ac:dyDescent="0.2"/>
    <row r="36" spans="1:9" ht="12.75" customHeight="1" x14ac:dyDescent="0.2"/>
    <row r="37" spans="1:9" ht="12.75" customHeight="1" x14ac:dyDescent="0.3">
      <c r="A37" s="38" t="s">
        <v>90</v>
      </c>
    </row>
    <row r="38" spans="1:9" ht="12.75" customHeight="1" x14ac:dyDescent="0.2">
      <c r="B38" s="308" t="s">
        <v>2</v>
      </c>
      <c r="C38" s="309"/>
      <c r="D38" s="309"/>
      <c r="E38" s="1"/>
      <c r="F38" s="1"/>
      <c r="G38" s="137" t="s">
        <v>11</v>
      </c>
      <c r="I38" s="29" t="s">
        <v>83</v>
      </c>
    </row>
    <row r="39" spans="1:9" ht="25.5" customHeight="1" x14ac:dyDescent="0.2">
      <c r="A39" s="135" t="s">
        <v>10</v>
      </c>
      <c r="B39" s="25">
        <v>0</v>
      </c>
      <c r="C39" s="136">
        <v>1</v>
      </c>
      <c r="D39" s="136">
        <v>2</v>
      </c>
      <c r="E39" s="29">
        <v>3</v>
      </c>
      <c r="F39" s="29">
        <v>4</v>
      </c>
      <c r="G39" s="16"/>
      <c r="H39" s="4" t="s">
        <v>3</v>
      </c>
    </row>
    <row r="40" spans="1:9" ht="12.75" customHeight="1" x14ac:dyDescent="0.2">
      <c r="A40" s="28" t="s">
        <v>53</v>
      </c>
      <c r="B40" s="25">
        <v>3</v>
      </c>
      <c r="D40" s="10"/>
      <c r="E40" s="10"/>
      <c r="F40" s="10"/>
      <c r="G40" s="16"/>
    </row>
    <row r="41" spans="1:9" ht="12.75" customHeight="1" x14ac:dyDescent="0.2">
      <c r="A41" s="28" t="s">
        <v>54</v>
      </c>
      <c r="C41" s="25">
        <v>3</v>
      </c>
      <c r="G41" s="16"/>
    </row>
    <row r="42" spans="1:9" ht="12.75" customHeight="1" x14ac:dyDescent="0.2">
      <c r="A42" s="28" t="s">
        <v>55</v>
      </c>
      <c r="D42" s="25">
        <v>3</v>
      </c>
      <c r="G42" s="16"/>
    </row>
    <row r="43" spans="1:9" ht="12.75" customHeight="1" x14ac:dyDescent="0.2">
      <c r="A43" s="28" t="s">
        <v>56</v>
      </c>
      <c r="E43" s="25">
        <v>3</v>
      </c>
      <c r="G43" s="16"/>
    </row>
    <row r="44" spans="1:9" ht="12.75" customHeight="1" x14ac:dyDescent="0.2">
      <c r="A44" s="28" t="s">
        <v>57</v>
      </c>
      <c r="F44" s="25">
        <v>3</v>
      </c>
      <c r="G44" s="16">
        <v>2</v>
      </c>
    </row>
    <row r="45" spans="1:9" ht="12.75" customHeight="1" x14ac:dyDescent="0.2">
      <c r="G45" s="25">
        <f>SUM(G44)</f>
        <v>2</v>
      </c>
      <c r="H45" s="37">
        <f>G44/B40</f>
        <v>0.66666666666666663</v>
      </c>
    </row>
    <row r="46" spans="1:9" ht="12.75" customHeight="1" x14ac:dyDescent="0.2"/>
    <row r="47" spans="1:9" ht="12.75" customHeight="1" x14ac:dyDescent="0.2"/>
    <row r="48" spans="1:9" ht="12.75" customHeight="1" x14ac:dyDescent="0.3">
      <c r="A48" s="38" t="s">
        <v>92</v>
      </c>
    </row>
    <row r="49" spans="1:9" ht="12.75" customHeight="1" x14ac:dyDescent="0.2">
      <c r="B49" s="308" t="s">
        <v>2</v>
      </c>
      <c r="C49" s="309"/>
      <c r="D49" s="309"/>
      <c r="E49" s="1"/>
      <c r="F49" s="1"/>
      <c r="G49" s="137" t="s">
        <v>11</v>
      </c>
      <c r="I49" s="29" t="s">
        <v>83</v>
      </c>
    </row>
    <row r="50" spans="1:9" ht="25.5" customHeight="1" x14ac:dyDescent="0.2">
      <c r="A50" s="135" t="s">
        <v>10</v>
      </c>
      <c r="B50" s="25">
        <v>0</v>
      </c>
      <c r="C50" s="136">
        <v>1</v>
      </c>
      <c r="D50" s="136">
        <v>2</v>
      </c>
      <c r="E50" s="29">
        <v>3</v>
      </c>
      <c r="F50" s="29">
        <v>4</v>
      </c>
      <c r="G50" s="16"/>
      <c r="H50" s="4" t="s">
        <v>3</v>
      </c>
    </row>
    <row r="51" spans="1:9" ht="12.75" customHeight="1" x14ac:dyDescent="0.2">
      <c r="A51" s="28" t="s">
        <v>55</v>
      </c>
      <c r="B51" s="25">
        <v>1</v>
      </c>
      <c r="D51" s="10"/>
      <c r="E51" s="10"/>
      <c r="F51" s="10"/>
      <c r="G51" s="16"/>
    </row>
    <row r="52" spans="1:9" ht="12.75" customHeight="1" x14ac:dyDescent="0.2">
      <c r="A52" s="28" t="s">
        <v>56</v>
      </c>
      <c r="C52" s="25">
        <v>1</v>
      </c>
      <c r="G52" s="16"/>
    </row>
    <row r="53" spans="1:9" ht="12.75" customHeight="1" x14ac:dyDescent="0.2">
      <c r="A53" s="28" t="s">
        <v>57</v>
      </c>
      <c r="D53" s="25">
        <v>1</v>
      </c>
      <c r="G53" s="16"/>
    </row>
    <row r="54" spans="1:9" ht="12.75" customHeight="1" x14ac:dyDescent="0.2">
      <c r="A54" s="28"/>
      <c r="G54" s="16"/>
    </row>
    <row r="55" spans="1:9" ht="12.75" customHeight="1" x14ac:dyDescent="0.2">
      <c r="A55" s="28"/>
      <c r="G55" s="16"/>
    </row>
    <row r="56" spans="1:9" ht="12.75" customHeight="1" x14ac:dyDescent="0.3">
      <c r="A56" s="38" t="s">
        <v>95</v>
      </c>
    </row>
    <row r="57" spans="1:9" ht="12.75" customHeight="1" x14ac:dyDescent="0.2">
      <c r="B57" s="308" t="s">
        <v>2</v>
      </c>
      <c r="C57" s="309"/>
      <c r="D57" s="309"/>
      <c r="E57" s="1"/>
      <c r="F57" s="1"/>
      <c r="G57" s="137" t="s">
        <v>11</v>
      </c>
      <c r="I57" s="29" t="s">
        <v>83</v>
      </c>
    </row>
    <row r="58" spans="1:9" ht="25.5" customHeight="1" x14ac:dyDescent="0.2">
      <c r="A58" s="135" t="s">
        <v>10</v>
      </c>
      <c r="B58" s="25">
        <v>0</v>
      </c>
      <c r="C58" s="136">
        <v>1</v>
      </c>
      <c r="D58" s="136">
        <v>2</v>
      </c>
      <c r="E58" s="29">
        <v>3</v>
      </c>
      <c r="F58" s="29">
        <v>4</v>
      </c>
      <c r="G58" s="16"/>
      <c r="H58" s="4" t="s">
        <v>3</v>
      </c>
    </row>
    <row r="59" spans="1:9" ht="12.75" customHeight="1" x14ac:dyDescent="0.2">
      <c r="A59" s="28" t="s">
        <v>56</v>
      </c>
      <c r="B59" s="25">
        <v>4</v>
      </c>
      <c r="D59" s="10"/>
      <c r="E59" s="10"/>
      <c r="F59" s="10"/>
      <c r="G59" s="16"/>
    </row>
    <row r="60" spans="1:9" ht="12.75" customHeight="1" x14ac:dyDescent="0.2">
      <c r="A60" s="28" t="s">
        <v>57</v>
      </c>
      <c r="C60" s="25">
        <v>4</v>
      </c>
      <c r="G60" s="16"/>
    </row>
    <row r="61" spans="1:9" ht="12.75" customHeight="1" x14ac:dyDescent="0.2">
      <c r="A61" s="28"/>
      <c r="G61" s="16"/>
    </row>
    <row r="62" spans="1:9" ht="12.75" customHeight="1" x14ac:dyDescent="0.2"/>
    <row r="63" spans="1:9" ht="12.75" customHeight="1" x14ac:dyDescent="0.2"/>
    <row r="64" spans="1:9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5">
    <mergeCell ref="B16:D16"/>
    <mergeCell ref="B27:D27"/>
    <mergeCell ref="B38:D38"/>
    <mergeCell ref="B49:D49"/>
    <mergeCell ref="B57:D57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1012"/>
  <sheetViews>
    <sheetView workbookViewId="0">
      <selection activeCell="Q18" sqref="Q18"/>
    </sheetView>
  </sheetViews>
  <sheetFormatPr baseColWidth="10" defaultColWidth="12.5703125" defaultRowHeight="15" customHeight="1" x14ac:dyDescent="0.2"/>
  <cols>
    <col min="1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81</v>
      </c>
    </row>
    <row r="16" spans="1:11" ht="12.75" customHeight="1" x14ac:dyDescent="0.2">
      <c r="B16" s="310" t="s">
        <v>2</v>
      </c>
      <c r="C16" s="311"/>
      <c r="D16" s="311"/>
      <c r="E16" s="343"/>
      <c r="F16" s="137" t="s">
        <v>11</v>
      </c>
      <c r="H16" s="29" t="s">
        <v>83</v>
      </c>
    </row>
    <row r="17" spans="1:8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16"/>
      <c r="G17" s="4" t="s">
        <v>3</v>
      </c>
    </row>
    <row r="18" spans="1:8" ht="12.75" customHeight="1" x14ac:dyDescent="0.2">
      <c r="A18" s="28" t="s">
        <v>51</v>
      </c>
      <c r="B18" s="25">
        <v>5</v>
      </c>
      <c r="C18" s="10"/>
      <c r="D18" s="10"/>
      <c r="E18" s="10"/>
      <c r="F18" s="16"/>
    </row>
    <row r="19" spans="1:8" ht="12.75" customHeight="1" x14ac:dyDescent="0.2">
      <c r="A19" s="28" t="s">
        <v>52</v>
      </c>
      <c r="C19" s="25">
        <v>5</v>
      </c>
      <c r="F19" s="16"/>
    </row>
    <row r="20" spans="1:8" ht="12.75" customHeight="1" x14ac:dyDescent="0.2">
      <c r="A20" s="28" t="s">
        <v>53</v>
      </c>
      <c r="D20" s="25">
        <v>5</v>
      </c>
      <c r="F20" s="16"/>
    </row>
    <row r="21" spans="1:8" ht="12.75" customHeight="1" x14ac:dyDescent="0.2">
      <c r="A21" s="28" t="s">
        <v>54</v>
      </c>
      <c r="E21" s="25">
        <v>5</v>
      </c>
      <c r="F21" s="16">
        <v>5</v>
      </c>
      <c r="H21" s="25">
        <v>3</v>
      </c>
    </row>
    <row r="22" spans="1:8" ht="12.75" customHeight="1" x14ac:dyDescent="0.2">
      <c r="A22" s="28" t="s">
        <v>55</v>
      </c>
      <c r="F22" s="16"/>
    </row>
    <row r="23" spans="1:8" ht="12.75" customHeight="1" x14ac:dyDescent="0.2">
      <c r="F23" s="25">
        <f>SUM(F21:F22)</f>
        <v>5</v>
      </c>
      <c r="G23" s="37">
        <f>F21/B18</f>
        <v>1</v>
      </c>
      <c r="H23" s="37">
        <f>H21/B18</f>
        <v>0.6</v>
      </c>
    </row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3">
      <c r="A27" s="38" t="s">
        <v>82</v>
      </c>
    </row>
    <row r="28" spans="1:8" ht="12.75" customHeight="1" x14ac:dyDescent="0.2">
      <c r="B28" s="310" t="s">
        <v>2</v>
      </c>
      <c r="C28" s="311"/>
      <c r="D28" s="311"/>
      <c r="E28" s="343"/>
      <c r="F28" s="137" t="s">
        <v>11</v>
      </c>
      <c r="H28" s="29" t="s">
        <v>83</v>
      </c>
    </row>
    <row r="29" spans="1:8" ht="25.5" customHeight="1" x14ac:dyDescent="0.2">
      <c r="A29" s="135" t="s">
        <v>10</v>
      </c>
      <c r="B29" s="136">
        <v>1</v>
      </c>
      <c r="C29" s="136">
        <v>2</v>
      </c>
      <c r="D29" s="29">
        <v>3</v>
      </c>
      <c r="E29" s="29">
        <v>4</v>
      </c>
      <c r="F29" s="16"/>
      <c r="G29" s="4" t="s">
        <v>3</v>
      </c>
    </row>
    <row r="30" spans="1:8" ht="12.75" customHeight="1" x14ac:dyDescent="0.2">
      <c r="A30" s="28" t="s">
        <v>52</v>
      </c>
      <c r="B30" s="25">
        <v>1</v>
      </c>
      <c r="C30" s="10"/>
      <c r="D30" s="10"/>
      <c r="E30" s="10"/>
      <c r="F30" s="16"/>
    </row>
    <row r="31" spans="1:8" ht="12.75" customHeight="1" x14ac:dyDescent="0.2">
      <c r="A31" s="28" t="s">
        <v>53</v>
      </c>
      <c r="C31" s="25">
        <v>1</v>
      </c>
      <c r="F31" s="16"/>
    </row>
    <row r="32" spans="1:8" ht="12.75" customHeight="1" x14ac:dyDescent="0.2">
      <c r="A32" s="28" t="s">
        <v>54</v>
      </c>
      <c r="D32" s="25">
        <v>1</v>
      </c>
      <c r="F32" s="16"/>
    </row>
    <row r="33" spans="1:8" ht="12.75" customHeight="1" x14ac:dyDescent="0.2">
      <c r="A33" s="28" t="s">
        <v>55</v>
      </c>
      <c r="F33" s="16"/>
    </row>
    <row r="34" spans="1:8" ht="12.75" customHeight="1" x14ac:dyDescent="0.2">
      <c r="F34" s="16"/>
    </row>
    <row r="35" spans="1:8" ht="12.75" customHeight="1" x14ac:dyDescent="0.2">
      <c r="F35" s="25">
        <f>SUM(F33:F34)</f>
        <v>0</v>
      </c>
      <c r="G35" s="37">
        <f>F33/B30</f>
        <v>0</v>
      </c>
    </row>
    <row r="36" spans="1:8" ht="12.75" customHeight="1" x14ac:dyDescent="0.2"/>
    <row r="37" spans="1:8" ht="12.75" customHeight="1" x14ac:dyDescent="0.2"/>
    <row r="38" spans="1:8" ht="12.75" customHeight="1" x14ac:dyDescent="0.2"/>
    <row r="39" spans="1:8" ht="12.75" customHeight="1" x14ac:dyDescent="0.3">
      <c r="A39" s="38" t="s">
        <v>89</v>
      </c>
    </row>
    <row r="40" spans="1:8" ht="12.75" customHeight="1" x14ac:dyDescent="0.2">
      <c r="B40" s="310" t="s">
        <v>2</v>
      </c>
      <c r="C40" s="311"/>
      <c r="D40" s="311"/>
      <c r="E40" s="343"/>
      <c r="F40" s="137" t="s">
        <v>11</v>
      </c>
      <c r="H40" s="29" t="s">
        <v>83</v>
      </c>
    </row>
    <row r="41" spans="1:8" ht="25.5" customHeight="1" x14ac:dyDescent="0.2">
      <c r="A41" s="135" t="s">
        <v>10</v>
      </c>
      <c r="B41" s="136">
        <v>1</v>
      </c>
      <c r="C41" s="136">
        <v>2</v>
      </c>
      <c r="D41" s="29">
        <v>3</v>
      </c>
      <c r="E41" s="29">
        <v>4</v>
      </c>
      <c r="F41" s="16"/>
      <c r="G41" s="4" t="s">
        <v>3</v>
      </c>
    </row>
    <row r="42" spans="1:8" ht="12.75" customHeight="1" x14ac:dyDescent="0.2">
      <c r="A42" s="28" t="s">
        <v>53</v>
      </c>
      <c r="B42" s="25">
        <v>3</v>
      </c>
      <c r="C42" s="10"/>
      <c r="D42" s="10"/>
      <c r="E42" s="10"/>
      <c r="F42" s="16"/>
    </row>
    <row r="43" spans="1:8" ht="12.75" customHeight="1" x14ac:dyDescent="0.2">
      <c r="A43" s="28" t="s">
        <v>54</v>
      </c>
      <c r="C43" s="25">
        <v>3</v>
      </c>
      <c r="F43" s="16"/>
    </row>
    <row r="44" spans="1:8" ht="12.75" customHeight="1" x14ac:dyDescent="0.2">
      <c r="A44" s="28" t="s">
        <v>55</v>
      </c>
      <c r="D44" s="25">
        <v>3</v>
      </c>
      <c r="F44" s="16"/>
    </row>
    <row r="45" spans="1:8" ht="12.75" customHeight="1" x14ac:dyDescent="0.2">
      <c r="A45" s="28" t="s">
        <v>56</v>
      </c>
      <c r="E45" s="25">
        <v>3</v>
      </c>
      <c r="F45" s="16">
        <v>2</v>
      </c>
    </row>
    <row r="46" spans="1:8" ht="12.75" customHeight="1" x14ac:dyDescent="0.2">
      <c r="F46" s="16"/>
    </row>
    <row r="47" spans="1:8" ht="12.75" customHeight="1" x14ac:dyDescent="0.2">
      <c r="F47" s="25">
        <f>SUM(F45:F46)</f>
        <v>2</v>
      </c>
      <c r="G47" s="37">
        <f>F45/B42</f>
        <v>0.66666666666666663</v>
      </c>
    </row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3">
    <mergeCell ref="B16:E16"/>
    <mergeCell ref="B28:E28"/>
    <mergeCell ref="B40:E40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1012"/>
  <sheetViews>
    <sheetView workbookViewId="0">
      <selection activeCell="Q17" sqref="Q17"/>
    </sheetView>
  </sheetViews>
  <sheetFormatPr baseColWidth="10" defaultColWidth="12.5703125" defaultRowHeight="15" customHeight="1" x14ac:dyDescent="0.2"/>
  <cols>
    <col min="1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81</v>
      </c>
    </row>
    <row r="16" spans="1:11" ht="12.75" customHeight="1" x14ac:dyDescent="0.2">
      <c r="B16" s="310" t="s">
        <v>2</v>
      </c>
      <c r="C16" s="311"/>
      <c r="D16" s="311"/>
      <c r="E16" s="343"/>
      <c r="F16" s="137" t="s">
        <v>11</v>
      </c>
      <c r="H16" s="29" t="s">
        <v>83</v>
      </c>
    </row>
    <row r="17" spans="1:8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16"/>
      <c r="G17" s="4" t="s">
        <v>3</v>
      </c>
    </row>
    <row r="18" spans="1:8" ht="12.75" customHeight="1" x14ac:dyDescent="0.2">
      <c r="A18" s="28" t="s">
        <v>51</v>
      </c>
      <c r="B18" s="25">
        <v>4</v>
      </c>
      <c r="C18" s="10"/>
      <c r="D18" s="10"/>
      <c r="E18" s="10"/>
      <c r="F18" s="16"/>
    </row>
    <row r="19" spans="1:8" ht="12.75" customHeight="1" x14ac:dyDescent="0.2">
      <c r="A19" s="28" t="s">
        <v>52</v>
      </c>
      <c r="C19" s="25">
        <v>4</v>
      </c>
      <c r="F19" s="16"/>
    </row>
    <row r="20" spans="1:8" ht="12.75" customHeight="1" x14ac:dyDescent="0.2">
      <c r="A20" s="28" t="s">
        <v>53</v>
      </c>
      <c r="D20" s="25">
        <v>4</v>
      </c>
      <c r="F20" s="16"/>
    </row>
    <row r="21" spans="1:8" ht="12.75" customHeight="1" x14ac:dyDescent="0.2">
      <c r="A21" s="28" t="s">
        <v>54</v>
      </c>
      <c r="E21" s="25">
        <v>3</v>
      </c>
      <c r="F21" s="16">
        <v>3</v>
      </c>
    </row>
    <row r="22" spans="1:8" ht="12.75" customHeight="1" x14ac:dyDescent="0.2">
      <c r="A22" s="28" t="s">
        <v>55</v>
      </c>
      <c r="F22" s="16"/>
    </row>
    <row r="23" spans="1:8" ht="12.75" customHeight="1" x14ac:dyDescent="0.2">
      <c r="F23" s="25">
        <f>SUM(F21:F22)</f>
        <v>3</v>
      </c>
      <c r="G23" s="37">
        <f>F21/B18</f>
        <v>0.75</v>
      </c>
    </row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3">
      <c r="A27" s="38" t="s">
        <v>89</v>
      </c>
    </row>
    <row r="28" spans="1:8" ht="12.75" customHeight="1" x14ac:dyDescent="0.2">
      <c r="B28" s="310" t="s">
        <v>2</v>
      </c>
      <c r="C28" s="311"/>
      <c r="D28" s="311"/>
      <c r="E28" s="343"/>
      <c r="F28" s="137" t="s">
        <v>11</v>
      </c>
      <c r="H28" s="29" t="s">
        <v>83</v>
      </c>
    </row>
    <row r="29" spans="1:8" ht="25.5" customHeight="1" x14ac:dyDescent="0.2">
      <c r="A29" s="135" t="s">
        <v>10</v>
      </c>
      <c r="B29" s="136">
        <v>1</v>
      </c>
      <c r="C29" s="136">
        <v>2</v>
      </c>
      <c r="D29" s="29">
        <v>3</v>
      </c>
      <c r="E29" s="29">
        <v>4</v>
      </c>
      <c r="F29" s="16"/>
      <c r="G29" s="4" t="s">
        <v>3</v>
      </c>
    </row>
    <row r="30" spans="1:8" ht="12.75" customHeight="1" x14ac:dyDescent="0.2">
      <c r="A30" s="28" t="s">
        <v>53</v>
      </c>
      <c r="B30" s="25">
        <v>2</v>
      </c>
      <c r="C30" s="10"/>
      <c r="D30" s="10"/>
      <c r="E30" s="10"/>
      <c r="F30" s="16"/>
    </row>
    <row r="31" spans="1:8" ht="12.75" customHeight="1" x14ac:dyDescent="0.2">
      <c r="A31" s="28" t="s">
        <v>54</v>
      </c>
      <c r="C31" s="25">
        <v>2</v>
      </c>
      <c r="F31" s="16"/>
    </row>
    <row r="32" spans="1:8" ht="12.75" customHeight="1" x14ac:dyDescent="0.2">
      <c r="A32" s="28" t="s">
        <v>55</v>
      </c>
      <c r="D32" s="25">
        <v>2</v>
      </c>
      <c r="F32" s="16"/>
    </row>
    <row r="33" spans="1:8" ht="12.75" customHeight="1" x14ac:dyDescent="0.2">
      <c r="A33" s="28" t="s">
        <v>56</v>
      </c>
      <c r="E33" s="25">
        <v>1</v>
      </c>
      <c r="F33" s="16">
        <v>1</v>
      </c>
    </row>
    <row r="34" spans="1:8" ht="12.75" customHeight="1" x14ac:dyDescent="0.2">
      <c r="A34" s="28" t="s">
        <v>57</v>
      </c>
      <c r="F34" s="16"/>
    </row>
    <row r="35" spans="1:8" ht="12.75" customHeight="1" x14ac:dyDescent="0.2">
      <c r="F35" s="25">
        <f>SUM(F33:F34)</f>
        <v>1</v>
      </c>
      <c r="G35" s="37">
        <f>F33/B30</f>
        <v>0.5</v>
      </c>
    </row>
    <row r="36" spans="1:8" ht="12.75" customHeight="1" x14ac:dyDescent="0.2"/>
    <row r="37" spans="1:8" ht="12.75" customHeight="1" x14ac:dyDescent="0.2"/>
    <row r="38" spans="1:8" ht="12.75" customHeight="1" x14ac:dyDescent="0.2"/>
    <row r="39" spans="1:8" ht="12.75" customHeight="1" x14ac:dyDescent="0.3">
      <c r="A39" s="38" t="s">
        <v>90</v>
      </c>
    </row>
    <row r="40" spans="1:8" ht="12.75" customHeight="1" x14ac:dyDescent="0.2">
      <c r="B40" s="310" t="s">
        <v>2</v>
      </c>
      <c r="C40" s="311"/>
      <c r="D40" s="311"/>
      <c r="E40" s="343"/>
      <c r="F40" s="137" t="s">
        <v>11</v>
      </c>
      <c r="H40" s="29" t="s">
        <v>83</v>
      </c>
    </row>
    <row r="41" spans="1:8" ht="25.5" customHeight="1" x14ac:dyDescent="0.2">
      <c r="A41" s="135" t="s">
        <v>10</v>
      </c>
      <c r="B41" s="136">
        <v>1</v>
      </c>
      <c r="C41" s="136">
        <v>2</v>
      </c>
      <c r="D41" s="29">
        <v>3</v>
      </c>
      <c r="E41" s="29">
        <v>4</v>
      </c>
      <c r="F41" s="16"/>
      <c r="G41" s="4" t="s">
        <v>3</v>
      </c>
    </row>
    <row r="42" spans="1:8" ht="12.75" customHeight="1" x14ac:dyDescent="0.2">
      <c r="A42" s="28" t="s">
        <v>54</v>
      </c>
      <c r="B42" s="25">
        <v>4</v>
      </c>
      <c r="C42" s="10"/>
      <c r="D42" s="10"/>
      <c r="E42" s="10"/>
      <c r="F42" s="16"/>
    </row>
    <row r="43" spans="1:8" ht="12.75" customHeight="1" x14ac:dyDescent="0.2">
      <c r="A43" s="28" t="s">
        <v>55</v>
      </c>
      <c r="C43" s="25">
        <v>4</v>
      </c>
      <c r="F43" s="16"/>
    </row>
    <row r="44" spans="1:8" ht="12.75" customHeight="1" x14ac:dyDescent="0.2">
      <c r="A44" s="28" t="s">
        <v>56</v>
      </c>
      <c r="D44" s="25">
        <v>3</v>
      </c>
      <c r="F44" s="16"/>
    </row>
    <row r="45" spans="1:8" ht="12.75" customHeight="1" x14ac:dyDescent="0.2">
      <c r="A45" s="28" t="s">
        <v>57</v>
      </c>
      <c r="F45" s="16"/>
    </row>
    <row r="46" spans="1:8" ht="12.75" customHeight="1" x14ac:dyDescent="0.2">
      <c r="F46" s="16"/>
    </row>
    <row r="47" spans="1:8" ht="12.75" customHeight="1" x14ac:dyDescent="0.2">
      <c r="F47" s="25">
        <f>SUM(F45:F46)</f>
        <v>0</v>
      </c>
      <c r="G47" s="37">
        <f>F45/B42</f>
        <v>0</v>
      </c>
    </row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3">
    <mergeCell ref="B16:E16"/>
    <mergeCell ref="B28:E28"/>
    <mergeCell ref="B40:E40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012"/>
  <sheetViews>
    <sheetView workbookViewId="0">
      <selection activeCell="Q18" sqref="Q18"/>
    </sheetView>
  </sheetViews>
  <sheetFormatPr baseColWidth="10" defaultColWidth="12.5703125" defaultRowHeight="15" customHeight="1" x14ac:dyDescent="0.2"/>
  <cols>
    <col min="1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79</v>
      </c>
    </row>
    <row r="16" spans="1:11" ht="12.75" customHeight="1" x14ac:dyDescent="0.2">
      <c r="B16" s="310" t="s">
        <v>2</v>
      </c>
      <c r="C16" s="311"/>
      <c r="D16" s="311"/>
      <c r="E16" s="343"/>
      <c r="F16" s="137" t="s">
        <v>11</v>
      </c>
      <c r="H16" s="29" t="s">
        <v>83</v>
      </c>
    </row>
    <row r="17" spans="1:8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16"/>
      <c r="G17" s="4" t="s">
        <v>3</v>
      </c>
    </row>
    <row r="18" spans="1:8" ht="12.75" customHeight="1" x14ac:dyDescent="0.2">
      <c r="A18" s="28" t="s">
        <v>50</v>
      </c>
      <c r="B18" s="25">
        <v>1</v>
      </c>
      <c r="C18" s="10"/>
      <c r="D18" s="10"/>
      <c r="E18" s="10"/>
      <c r="F18" s="16"/>
    </row>
    <row r="19" spans="1:8" ht="12.75" customHeight="1" x14ac:dyDescent="0.2">
      <c r="A19" s="28" t="s">
        <v>51</v>
      </c>
      <c r="C19" s="25">
        <v>1</v>
      </c>
      <c r="F19" s="16"/>
    </row>
    <row r="20" spans="1:8" ht="12.75" customHeight="1" x14ac:dyDescent="0.2">
      <c r="A20" s="28" t="s">
        <v>52</v>
      </c>
      <c r="D20" s="25">
        <v>1</v>
      </c>
      <c r="F20" s="16"/>
    </row>
    <row r="21" spans="1:8" ht="12.75" customHeight="1" x14ac:dyDescent="0.2">
      <c r="A21" s="28" t="s">
        <v>53</v>
      </c>
      <c r="E21" s="25">
        <v>1</v>
      </c>
      <c r="F21" s="16">
        <v>1</v>
      </c>
    </row>
    <row r="22" spans="1:8" ht="12.75" customHeight="1" x14ac:dyDescent="0.2">
      <c r="A22" s="28"/>
      <c r="F22" s="16"/>
    </row>
    <row r="23" spans="1:8" ht="12.75" customHeight="1" x14ac:dyDescent="0.2">
      <c r="F23" s="25">
        <f>SUM(F21:F22)</f>
        <v>1</v>
      </c>
      <c r="G23" s="37">
        <f>F21/B18</f>
        <v>1</v>
      </c>
    </row>
    <row r="24" spans="1:8" ht="12.75" customHeight="1" x14ac:dyDescent="0.3">
      <c r="A24" s="38" t="s">
        <v>82</v>
      </c>
    </row>
    <row r="25" spans="1:8" ht="12.75" customHeight="1" x14ac:dyDescent="0.2">
      <c r="B25" s="310" t="s">
        <v>2</v>
      </c>
      <c r="C25" s="311"/>
      <c r="D25" s="311"/>
      <c r="E25" s="343"/>
      <c r="F25" s="137" t="s">
        <v>11</v>
      </c>
      <c r="H25" s="29" t="s">
        <v>83</v>
      </c>
    </row>
    <row r="26" spans="1:8" ht="25.5" customHeight="1" x14ac:dyDescent="0.2">
      <c r="A26" s="135" t="s">
        <v>10</v>
      </c>
      <c r="B26" s="136">
        <v>1</v>
      </c>
      <c r="C26" s="136">
        <v>2</v>
      </c>
      <c r="D26" s="29">
        <v>3</v>
      </c>
      <c r="E26" s="29">
        <v>4</v>
      </c>
      <c r="F26" s="16"/>
      <c r="G26" s="4" t="s">
        <v>3</v>
      </c>
    </row>
    <row r="27" spans="1:8" ht="12.75" customHeight="1" x14ac:dyDescent="0.2">
      <c r="A27" s="28" t="s">
        <v>52</v>
      </c>
      <c r="B27" s="25">
        <v>3</v>
      </c>
      <c r="C27" s="10"/>
      <c r="D27" s="10"/>
      <c r="E27" s="10"/>
      <c r="F27" s="16"/>
    </row>
    <row r="28" spans="1:8" ht="12.75" customHeight="1" x14ac:dyDescent="0.2">
      <c r="A28" s="28" t="s">
        <v>53</v>
      </c>
      <c r="C28" s="25">
        <v>3</v>
      </c>
      <c r="F28" s="16"/>
    </row>
    <row r="29" spans="1:8" ht="12.75" customHeight="1" x14ac:dyDescent="0.2">
      <c r="A29" s="28" t="s">
        <v>54</v>
      </c>
      <c r="D29" s="25">
        <v>3</v>
      </c>
      <c r="F29" s="16"/>
    </row>
    <row r="30" spans="1:8" ht="12.75" customHeight="1" x14ac:dyDescent="0.2">
      <c r="A30" s="28" t="s">
        <v>55</v>
      </c>
      <c r="E30" s="25">
        <v>3</v>
      </c>
      <c r="F30" s="16">
        <v>3</v>
      </c>
      <c r="H30" s="25">
        <v>1</v>
      </c>
    </row>
    <row r="31" spans="1:8" ht="12.75" customHeight="1" x14ac:dyDescent="0.2">
      <c r="A31" s="28"/>
      <c r="F31" s="16"/>
    </row>
    <row r="32" spans="1:8" ht="12.75" customHeight="1" x14ac:dyDescent="0.2">
      <c r="F32" s="25">
        <f>SUM(F30:F31)</f>
        <v>3</v>
      </c>
      <c r="G32" s="37">
        <f>F30/B27</f>
        <v>1</v>
      </c>
      <c r="H32" s="37">
        <f>H30/B27</f>
        <v>0.33333333333333331</v>
      </c>
    </row>
    <row r="33" spans="1:8" ht="12.75" customHeight="1" x14ac:dyDescent="0.2"/>
    <row r="34" spans="1:8" ht="12.75" customHeight="1" x14ac:dyDescent="0.2"/>
    <row r="35" spans="1:8" ht="12.75" customHeight="1" x14ac:dyDescent="0.2"/>
    <row r="36" spans="1:8" ht="12.75" customHeight="1" x14ac:dyDescent="0.3">
      <c r="A36" s="38" t="s">
        <v>90</v>
      </c>
    </row>
    <row r="37" spans="1:8" ht="12.75" customHeight="1" x14ac:dyDescent="0.2">
      <c r="B37" s="310" t="s">
        <v>2</v>
      </c>
      <c r="C37" s="311"/>
      <c r="D37" s="311"/>
      <c r="E37" s="343"/>
      <c r="F37" s="137" t="s">
        <v>11</v>
      </c>
      <c r="H37" s="29" t="s">
        <v>83</v>
      </c>
    </row>
    <row r="38" spans="1:8" ht="25.5" customHeight="1" x14ac:dyDescent="0.2">
      <c r="A38" s="135" t="s">
        <v>10</v>
      </c>
      <c r="B38" s="136">
        <v>1</v>
      </c>
      <c r="C38" s="136">
        <v>2</v>
      </c>
      <c r="D38" s="29">
        <v>3</v>
      </c>
      <c r="E38" s="29">
        <v>4</v>
      </c>
      <c r="F38" s="16"/>
      <c r="G38" s="4" t="s">
        <v>3</v>
      </c>
    </row>
    <row r="39" spans="1:8" ht="12.75" customHeight="1" x14ac:dyDescent="0.2">
      <c r="A39" s="28" t="s">
        <v>52</v>
      </c>
      <c r="B39" s="25">
        <v>1</v>
      </c>
      <c r="C39" s="10"/>
      <c r="D39" s="10"/>
      <c r="E39" s="10"/>
      <c r="F39" s="16"/>
    </row>
    <row r="40" spans="1:8" ht="12.75" customHeight="1" x14ac:dyDescent="0.2">
      <c r="A40" s="28" t="s">
        <v>53</v>
      </c>
      <c r="C40" s="25">
        <v>1</v>
      </c>
      <c r="F40" s="16"/>
    </row>
    <row r="41" spans="1:8" ht="12.75" customHeight="1" x14ac:dyDescent="0.2">
      <c r="A41" s="28" t="s">
        <v>54</v>
      </c>
      <c r="D41" s="25">
        <v>1</v>
      </c>
      <c r="F41" s="16"/>
    </row>
    <row r="42" spans="1:8" ht="12.75" customHeight="1" x14ac:dyDescent="0.2">
      <c r="A42" s="28" t="s">
        <v>55</v>
      </c>
      <c r="E42" s="25">
        <v>1</v>
      </c>
      <c r="F42" s="16">
        <v>1</v>
      </c>
    </row>
    <row r="43" spans="1:8" ht="12.75" customHeight="1" x14ac:dyDescent="0.2">
      <c r="A43" s="28"/>
      <c r="F43" s="16"/>
    </row>
    <row r="44" spans="1:8" ht="12.75" customHeight="1" x14ac:dyDescent="0.2">
      <c r="F44" s="25">
        <f>SUM(F42:F43)</f>
        <v>1</v>
      </c>
      <c r="G44" s="37">
        <f>F42/B39</f>
        <v>1</v>
      </c>
    </row>
    <row r="45" spans="1:8" ht="12.75" customHeight="1" x14ac:dyDescent="0.2"/>
    <row r="46" spans="1:8" ht="12.75" customHeight="1" x14ac:dyDescent="0.2"/>
    <row r="47" spans="1:8" ht="12.75" customHeight="1" x14ac:dyDescent="0.2"/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3">
    <mergeCell ref="B16:E16"/>
    <mergeCell ref="B25:E25"/>
    <mergeCell ref="B37:E37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1011"/>
  <sheetViews>
    <sheetView workbookViewId="0">
      <selection activeCell="R21" sqref="R21"/>
    </sheetView>
  </sheetViews>
  <sheetFormatPr baseColWidth="10" defaultColWidth="12.5703125" defaultRowHeight="15" customHeight="1" x14ac:dyDescent="0.2"/>
  <cols>
    <col min="1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79</v>
      </c>
    </row>
    <row r="16" spans="1:11" ht="12.75" customHeight="1" x14ac:dyDescent="0.2">
      <c r="B16" s="310" t="s">
        <v>2</v>
      </c>
      <c r="C16" s="311"/>
      <c r="D16" s="311"/>
      <c r="E16" s="343"/>
      <c r="F16" s="137" t="s">
        <v>11</v>
      </c>
      <c r="H16" s="29" t="s">
        <v>83</v>
      </c>
    </row>
    <row r="17" spans="1:8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16"/>
      <c r="G17" s="4" t="s">
        <v>3</v>
      </c>
    </row>
    <row r="18" spans="1:8" ht="12.75" customHeight="1" x14ac:dyDescent="0.2">
      <c r="A18" s="28" t="s">
        <v>50</v>
      </c>
      <c r="B18" s="25">
        <v>4</v>
      </c>
      <c r="C18" s="10"/>
      <c r="D18" s="10"/>
      <c r="E18" s="10"/>
      <c r="F18" s="16"/>
    </row>
    <row r="19" spans="1:8" ht="12.75" customHeight="1" x14ac:dyDescent="0.2">
      <c r="A19" s="28" t="s">
        <v>51</v>
      </c>
      <c r="C19" s="25">
        <v>4</v>
      </c>
      <c r="F19" s="16"/>
    </row>
    <row r="20" spans="1:8" ht="12.75" customHeight="1" x14ac:dyDescent="0.2">
      <c r="A20" s="28" t="s">
        <v>52</v>
      </c>
      <c r="D20" s="25">
        <v>4</v>
      </c>
      <c r="F20" s="16"/>
    </row>
    <row r="21" spans="1:8" ht="12.75" customHeight="1" x14ac:dyDescent="0.2">
      <c r="A21" s="28" t="s">
        <v>53</v>
      </c>
      <c r="E21" s="25">
        <v>4</v>
      </c>
      <c r="F21" s="16">
        <v>4</v>
      </c>
    </row>
    <row r="22" spans="1:8" ht="12.75" customHeight="1" x14ac:dyDescent="0.2">
      <c r="A22" s="28"/>
      <c r="F22" s="16"/>
    </row>
    <row r="23" spans="1:8" ht="12.75" customHeight="1" x14ac:dyDescent="0.2">
      <c r="F23" s="25">
        <f>SUM(F21:F22)</f>
        <v>4</v>
      </c>
      <c r="G23" s="37">
        <f>F21/B18</f>
        <v>1</v>
      </c>
    </row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3">
      <c r="A27" s="38" t="s">
        <v>82</v>
      </c>
    </row>
    <row r="28" spans="1:8" ht="12.75" customHeight="1" x14ac:dyDescent="0.2">
      <c r="B28" s="310" t="s">
        <v>2</v>
      </c>
      <c r="C28" s="311"/>
      <c r="D28" s="311"/>
      <c r="E28" s="343"/>
      <c r="F28" s="137" t="s">
        <v>11</v>
      </c>
      <c r="H28" s="29" t="s">
        <v>83</v>
      </c>
    </row>
    <row r="29" spans="1:8" ht="25.5" customHeight="1" x14ac:dyDescent="0.2">
      <c r="A29" s="135" t="s">
        <v>10</v>
      </c>
      <c r="B29" s="136">
        <v>1</v>
      </c>
      <c r="C29" s="136">
        <v>2</v>
      </c>
      <c r="D29" s="29">
        <v>3</v>
      </c>
      <c r="E29" s="29">
        <v>4</v>
      </c>
      <c r="F29" s="16"/>
      <c r="G29" s="4" t="s">
        <v>3</v>
      </c>
    </row>
    <row r="30" spans="1:8" ht="12.75" customHeight="1" x14ac:dyDescent="0.2">
      <c r="A30" s="28" t="s">
        <v>52</v>
      </c>
      <c r="B30" s="25">
        <v>1</v>
      </c>
      <c r="C30" s="10"/>
      <c r="D30" s="10"/>
      <c r="E30" s="10"/>
      <c r="F30" s="16"/>
    </row>
    <row r="31" spans="1:8" ht="12.75" customHeight="1" x14ac:dyDescent="0.2">
      <c r="A31" s="28" t="s">
        <v>53</v>
      </c>
      <c r="C31" s="25">
        <v>1</v>
      </c>
      <c r="F31" s="16"/>
    </row>
    <row r="32" spans="1:8" ht="12.75" customHeight="1" x14ac:dyDescent="0.2">
      <c r="A32" s="28" t="s">
        <v>54</v>
      </c>
      <c r="D32" s="25">
        <v>1</v>
      </c>
      <c r="F32" s="16"/>
    </row>
    <row r="33" spans="1:8" ht="12.75" customHeight="1" x14ac:dyDescent="0.2">
      <c r="A33" s="28" t="s">
        <v>55</v>
      </c>
      <c r="E33" s="25">
        <v>1</v>
      </c>
      <c r="F33" s="16">
        <v>1</v>
      </c>
    </row>
    <row r="34" spans="1:8" ht="12.75" customHeight="1" x14ac:dyDescent="0.2">
      <c r="A34" s="28"/>
      <c r="F34" s="16"/>
    </row>
    <row r="35" spans="1:8" ht="12.75" customHeight="1" x14ac:dyDescent="0.2">
      <c r="F35" s="25">
        <f>SUM(F33:F34)</f>
        <v>1</v>
      </c>
      <c r="G35" s="37">
        <f>F33/B30</f>
        <v>1</v>
      </c>
    </row>
    <row r="36" spans="1:8" ht="12.75" customHeight="1" x14ac:dyDescent="0.2"/>
    <row r="37" spans="1:8" ht="12.75" customHeight="1" x14ac:dyDescent="0.2"/>
    <row r="38" spans="1:8" ht="12.75" customHeight="1" x14ac:dyDescent="0.3">
      <c r="A38" s="38" t="s">
        <v>89</v>
      </c>
    </row>
    <row r="39" spans="1:8" ht="12.75" customHeight="1" x14ac:dyDescent="0.2">
      <c r="B39" s="310" t="s">
        <v>2</v>
      </c>
      <c r="C39" s="311"/>
      <c r="D39" s="311"/>
      <c r="E39" s="343"/>
      <c r="F39" s="137" t="s">
        <v>11</v>
      </c>
      <c r="H39" s="29" t="s">
        <v>83</v>
      </c>
    </row>
    <row r="40" spans="1:8" ht="25.5" customHeight="1" x14ac:dyDescent="0.2">
      <c r="A40" s="135" t="s">
        <v>10</v>
      </c>
      <c r="B40" s="136">
        <v>1</v>
      </c>
      <c r="C40" s="136">
        <v>2</v>
      </c>
      <c r="D40" s="29">
        <v>3</v>
      </c>
      <c r="E40" s="29">
        <v>4</v>
      </c>
      <c r="F40" s="16"/>
      <c r="G40" s="4" t="s">
        <v>3</v>
      </c>
    </row>
    <row r="41" spans="1:8" ht="12.75" customHeight="1" x14ac:dyDescent="0.2">
      <c r="A41" s="28" t="s">
        <v>53</v>
      </c>
      <c r="B41" s="25">
        <v>3</v>
      </c>
      <c r="C41" s="10"/>
      <c r="D41" s="10"/>
      <c r="E41" s="10"/>
      <c r="F41" s="16"/>
    </row>
    <row r="42" spans="1:8" ht="12.75" customHeight="1" x14ac:dyDescent="0.2">
      <c r="A42" s="28" t="s">
        <v>54</v>
      </c>
      <c r="C42" s="25">
        <v>3</v>
      </c>
      <c r="F42" s="16"/>
    </row>
    <row r="43" spans="1:8" ht="12.75" customHeight="1" x14ac:dyDescent="0.2">
      <c r="A43" s="28" t="s">
        <v>55</v>
      </c>
      <c r="D43" s="25">
        <v>3</v>
      </c>
      <c r="F43" s="16"/>
    </row>
    <row r="44" spans="1:8" ht="12.75" customHeight="1" x14ac:dyDescent="0.2">
      <c r="A44" s="28" t="s">
        <v>56</v>
      </c>
      <c r="E44" s="25">
        <v>2</v>
      </c>
      <c r="F44" s="16">
        <v>2</v>
      </c>
      <c r="H44" s="25">
        <v>2</v>
      </c>
    </row>
    <row r="45" spans="1:8" ht="12.75" customHeight="1" x14ac:dyDescent="0.2">
      <c r="A45" s="28"/>
      <c r="F45" s="16"/>
    </row>
    <row r="46" spans="1:8" ht="12.75" customHeight="1" x14ac:dyDescent="0.2">
      <c r="F46" s="25">
        <f>SUM(F44:F45)</f>
        <v>2</v>
      </c>
      <c r="G46" s="37">
        <f>F44/B41</f>
        <v>0.66666666666666663</v>
      </c>
      <c r="H46" s="37">
        <f>H44/B41</f>
        <v>0.66666666666666663</v>
      </c>
    </row>
    <row r="47" spans="1:8" ht="12.75" customHeight="1" x14ac:dyDescent="0.2"/>
    <row r="48" spans="1:8" ht="12.75" customHeight="1" x14ac:dyDescent="0.2"/>
    <row r="49" spans="1:8" ht="12.75" customHeight="1" x14ac:dyDescent="0.3">
      <c r="A49" s="38" t="s">
        <v>92</v>
      </c>
    </row>
    <row r="50" spans="1:8" ht="12.75" customHeight="1" x14ac:dyDescent="0.2">
      <c r="B50" s="310" t="s">
        <v>2</v>
      </c>
      <c r="C50" s="311"/>
      <c r="D50" s="311"/>
      <c r="E50" s="343"/>
      <c r="F50" s="137" t="s">
        <v>11</v>
      </c>
      <c r="H50" s="29" t="s">
        <v>83</v>
      </c>
    </row>
    <row r="51" spans="1:8" ht="25.5" customHeight="1" x14ac:dyDescent="0.2">
      <c r="A51" s="135" t="s">
        <v>10</v>
      </c>
      <c r="B51" s="136">
        <v>1</v>
      </c>
      <c r="C51" s="136">
        <v>2</v>
      </c>
      <c r="D51" s="29">
        <v>3</v>
      </c>
      <c r="E51" s="29">
        <v>4</v>
      </c>
      <c r="F51" s="16"/>
      <c r="G51" s="4" t="s">
        <v>3</v>
      </c>
    </row>
    <row r="52" spans="1:8" ht="12.75" customHeight="1" x14ac:dyDescent="0.2">
      <c r="A52" s="28" t="s">
        <v>55</v>
      </c>
      <c r="B52" s="25">
        <v>5</v>
      </c>
      <c r="C52" s="10"/>
      <c r="D52" s="10"/>
      <c r="E52" s="10"/>
      <c r="F52" s="16"/>
    </row>
    <row r="53" spans="1:8" ht="12.75" customHeight="1" x14ac:dyDescent="0.2">
      <c r="A53" s="28" t="s">
        <v>56</v>
      </c>
      <c r="C53" s="25">
        <v>5</v>
      </c>
      <c r="F53" s="16"/>
    </row>
    <row r="54" spans="1:8" ht="12.75" customHeight="1" x14ac:dyDescent="0.2">
      <c r="A54" s="28" t="s">
        <v>57</v>
      </c>
      <c r="D54" s="25">
        <v>5</v>
      </c>
      <c r="F54" s="16"/>
    </row>
    <row r="55" spans="1:8" ht="12.75" customHeight="1" x14ac:dyDescent="0.2">
      <c r="A55" s="28"/>
      <c r="F55" s="16"/>
    </row>
    <row r="56" spans="1:8" ht="12.75" customHeight="1" x14ac:dyDescent="0.2">
      <c r="A56" s="28"/>
      <c r="F56" s="16"/>
    </row>
    <row r="57" spans="1:8" ht="12.75" customHeight="1" x14ac:dyDescent="0.2">
      <c r="F57" s="25">
        <f>SUM(F55:F56)</f>
        <v>0</v>
      </c>
      <c r="G57" s="37">
        <f>F55/B52</f>
        <v>0</v>
      </c>
    </row>
    <row r="58" spans="1:8" ht="12.75" customHeight="1" x14ac:dyDescent="0.2"/>
    <row r="59" spans="1:8" ht="12.75" customHeight="1" x14ac:dyDescent="0.2"/>
    <row r="60" spans="1:8" ht="12.75" customHeight="1" x14ac:dyDescent="0.3">
      <c r="A60" s="38" t="s">
        <v>96</v>
      </c>
    </row>
    <row r="61" spans="1:8" ht="12.75" customHeight="1" x14ac:dyDescent="0.2">
      <c r="B61" s="310" t="s">
        <v>2</v>
      </c>
      <c r="C61" s="311"/>
      <c r="D61" s="311"/>
      <c r="E61" s="343"/>
      <c r="F61" s="137" t="s">
        <v>11</v>
      </c>
      <c r="H61" s="29" t="s">
        <v>83</v>
      </c>
    </row>
    <row r="62" spans="1:8" ht="25.5" customHeight="1" x14ac:dyDescent="0.2">
      <c r="A62" s="135" t="s">
        <v>10</v>
      </c>
      <c r="B62" s="136">
        <v>1</v>
      </c>
      <c r="C62" s="136">
        <v>2</v>
      </c>
      <c r="D62" s="29">
        <v>3</v>
      </c>
      <c r="E62" s="29">
        <v>4</v>
      </c>
      <c r="F62" s="16"/>
      <c r="G62" s="4" t="s">
        <v>3</v>
      </c>
    </row>
    <row r="63" spans="1:8" ht="12.75" customHeight="1" x14ac:dyDescent="0.2">
      <c r="A63" s="28" t="s">
        <v>57</v>
      </c>
      <c r="B63" s="25">
        <v>5</v>
      </c>
      <c r="C63" s="10"/>
      <c r="D63" s="10"/>
      <c r="E63" s="10"/>
      <c r="F63" s="16"/>
    </row>
    <row r="64" spans="1:8" ht="12.75" customHeight="1" x14ac:dyDescent="0.2">
      <c r="A64" s="28"/>
      <c r="F64" s="16"/>
    </row>
    <row r="65" spans="1:7" ht="12.75" customHeight="1" x14ac:dyDescent="0.2">
      <c r="F65" s="16"/>
    </row>
    <row r="66" spans="1:7" ht="12.75" customHeight="1" x14ac:dyDescent="0.2">
      <c r="A66" s="28"/>
      <c r="F66" s="16"/>
    </row>
    <row r="67" spans="1:7" ht="12.75" customHeight="1" x14ac:dyDescent="0.2">
      <c r="A67" s="28"/>
      <c r="F67" s="16"/>
    </row>
    <row r="68" spans="1:7" ht="12.75" customHeight="1" x14ac:dyDescent="0.2">
      <c r="F68" s="25">
        <f>SUM(F66:F67)</f>
        <v>0</v>
      </c>
      <c r="G68" s="37">
        <f>F66/B63</f>
        <v>0</v>
      </c>
    </row>
    <row r="69" spans="1:7" ht="12.75" customHeight="1" x14ac:dyDescent="0.2"/>
    <row r="70" spans="1:7" ht="12.75" customHeight="1" x14ac:dyDescent="0.2"/>
    <row r="71" spans="1:7" ht="12.75" customHeight="1" x14ac:dyDescent="0.2"/>
    <row r="72" spans="1:7" ht="12.75" customHeight="1" x14ac:dyDescent="0.2"/>
    <row r="73" spans="1:7" ht="12.75" customHeight="1" x14ac:dyDescent="0.2"/>
    <row r="74" spans="1:7" ht="12.75" customHeight="1" x14ac:dyDescent="0.2"/>
    <row r="75" spans="1:7" ht="12.75" customHeight="1" x14ac:dyDescent="0.2"/>
    <row r="76" spans="1:7" ht="12.75" customHeight="1" x14ac:dyDescent="0.2"/>
    <row r="77" spans="1:7" ht="12.75" customHeight="1" x14ac:dyDescent="0.2"/>
    <row r="78" spans="1:7" ht="12.75" customHeight="1" x14ac:dyDescent="0.2"/>
    <row r="79" spans="1:7" ht="12.75" customHeight="1" x14ac:dyDescent="0.2"/>
    <row r="80" spans="1:7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5">
    <mergeCell ref="B16:E16"/>
    <mergeCell ref="B28:E28"/>
    <mergeCell ref="B39:E39"/>
    <mergeCell ref="B50:E50"/>
    <mergeCell ref="B61:E61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1010"/>
  <sheetViews>
    <sheetView workbookViewId="0">
      <selection activeCell="S26" sqref="S26"/>
    </sheetView>
  </sheetViews>
  <sheetFormatPr baseColWidth="10" defaultColWidth="12.5703125" defaultRowHeight="15" customHeight="1" x14ac:dyDescent="0.2"/>
  <cols>
    <col min="1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81</v>
      </c>
    </row>
    <row r="16" spans="1:11" ht="12.75" customHeight="1" x14ac:dyDescent="0.2">
      <c r="B16" s="310" t="s">
        <v>2</v>
      </c>
      <c r="C16" s="311"/>
      <c r="D16" s="311"/>
      <c r="E16" s="343"/>
      <c r="F16" s="137" t="s">
        <v>11</v>
      </c>
      <c r="H16" s="29" t="s">
        <v>83</v>
      </c>
    </row>
    <row r="17" spans="1:8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16"/>
      <c r="G17" s="4" t="s">
        <v>3</v>
      </c>
    </row>
    <row r="18" spans="1:8" ht="12.75" customHeight="1" x14ac:dyDescent="0.2">
      <c r="A18" s="28" t="s">
        <v>51</v>
      </c>
      <c r="B18" s="25">
        <v>7</v>
      </c>
      <c r="C18" s="10"/>
      <c r="D18" s="10"/>
      <c r="E18" s="10"/>
      <c r="F18" s="16"/>
    </row>
    <row r="19" spans="1:8" ht="12.75" customHeight="1" x14ac:dyDescent="0.2">
      <c r="A19" s="28" t="s">
        <v>52</v>
      </c>
      <c r="C19" s="25">
        <v>7</v>
      </c>
      <c r="F19" s="16"/>
    </row>
    <row r="20" spans="1:8" ht="12.75" customHeight="1" x14ac:dyDescent="0.2">
      <c r="A20" s="28" t="s">
        <v>53</v>
      </c>
      <c r="D20" s="25">
        <v>7</v>
      </c>
      <c r="F20" s="16"/>
    </row>
    <row r="21" spans="1:8" ht="12.75" customHeight="1" x14ac:dyDescent="0.2">
      <c r="A21" s="28" t="s">
        <v>54</v>
      </c>
      <c r="E21" s="25">
        <v>6</v>
      </c>
      <c r="F21" s="16">
        <v>4</v>
      </c>
    </row>
    <row r="22" spans="1:8" ht="12.75" customHeight="1" x14ac:dyDescent="0.2">
      <c r="A22" s="28" t="s">
        <v>55</v>
      </c>
      <c r="F22" s="16">
        <v>1</v>
      </c>
    </row>
    <row r="23" spans="1:8" ht="12.75" customHeight="1" x14ac:dyDescent="0.2">
      <c r="F23" s="25">
        <f>SUM(F21:F22)</f>
        <v>5</v>
      </c>
      <c r="G23" s="37">
        <f>F21/B18</f>
        <v>0.5714285714285714</v>
      </c>
    </row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3">
      <c r="A27" s="38" t="s">
        <v>89</v>
      </c>
    </row>
    <row r="28" spans="1:8" ht="12.75" customHeight="1" x14ac:dyDescent="0.2">
      <c r="B28" s="310" t="s">
        <v>2</v>
      </c>
      <c r="C28" s="311"/>
      <c r="D28" s="311"/>
      <c r="E28" s="343"/>
      <c r="F28" s="137" t="s">
        <v>11</v>
      </c>
      <c r="H28" s="29" t="s">
        <v>83</v>
      </c>
    </row>
    <row r="29" spans="1:8" ht="25.5" customHeight="1" x14ac:dyDescent="0.2">
      <c r="A29" s="135" t="s">
        <v>10</v>
      </c>
      <c r="B29" s="136">
        <v>1</v>
      </c>
      <c r="C29" s="136">
        <v>2</v>
      </c>
      <c r="D29" s="29">
        <v>3</v>
      </c>
      <c r="E29" s="29">
        <v>4</v>
      </c>
      <c r="F29" s="16"/>
      <c r="G29" s="4" t="s">
        <v>3</v>
      </c>
    </row>
    <row r="30" spans="1:8" ht="12.75" customHeight="1" x14ac:dyDescent="0.2">
      <c r="A30" s="28" t="s">
        <v>53</v>
      </c>
      <c r="B30" s="25">
        <v>9</v>
      </c>
      <c r="C30" s="10"/>
      <c r="D30" s="10"/>
      <c r="E30" s="10"/>
      <c r="F30" s="16"/>
    </row>
    <row r="31" spans="1:8" ht="12.75" customHeight="1" x14ac:dyDescent="0.2">
      <c r="A31" s="28" t="s">
        <v>54</v>
      </c>
      <c r="C31" s="25">
        <v>9</v>
      </c>
      <c r="F31" s="16"/>
    </row>
    <row r="32" spans="1:8" ht="12.75" customHeight="1" x14ac:dyDescent="0.2">
      <c r="A32" s="28" t="s">
        <v>55</v>
      </c>
      <c r="D32" s="25">
        <v>9</v>
      </c>
      <c r="F32" s="16"/>
    </row>
    <row r="33" spans="1:8" ht="12.75" customHeight="1" x14ac:dyDescent="0.2">
      <c r="A33" s="28" t="s">
        <v>56</v>
      </c>
      <c r="E33" s="25">
        <v>9</v>
      </c>
      <c r="F33" s="16">
        <v>8</v>
      </c>
      <c r="H33" s="25">
        <v>2</v>
      </c>
    </row>
    <row r="34" spans="1:8" ht="12.75" customHeight="1" x14ac:dyDescent="0.2">
      <c r="A34" s="28"/>
      <c r="F34" s="16"/>
    </row>
    <row r="35" spans="1:8" ht="12.75" customHeight="1" x14ac:dyDescent="0.2">
      <c r="F35" s="25">
        <f>SUM(F33:F34)</f>
        <v>8</v>
      </c>
      <c r="G35" s="37">
        <f>F33/B30</f>
        <v>0.88888888888888884</v>
      </c>
      <c r="H35" s="37">
        <f>H33/B30</f>
        <v>0.22222222222222221</v>
      </c>
    </row>
    <row r="36" spans="1:8" ht="12.75" customHeight="1" x14ac:dyDescent="0.2"/>
    <row r="37" spans="1:8" ht="12.75" customHeight="1" x14ac:dyDescent="0.2"/>
    <row r="38" spans="1:8" ht="12.75" customHeight="1" x14ac:dyDescent="0.3">
      <c r="A38" s="38" t="s">
        <v>92</v>
      </c>
    </row>
    <row r="39" spans="1:8" ht="12.75" customHeight="1" x14ac:dyDescent="0.2">
      <c r="B39" s="310" t="s">
        <v>2</v>
      </c>
      <c r="C39" s="311"/>
      <c r="D39" s="311"/>
      <c r="E39" s="343"/>
      <c r="F39" s="137" t="s">
        <v>11</v>
      </c>
      <c r="H39" s="29" t="s">
        <v>83</v>
      </c>
    </row>
    <row r="40" spans="1:8" ht="25.5" customHeight="1" x14ac:dyDescent="0.2">
      <c r="A40" s="135" t="s">
        <v>10</v>
      </c>
      <c r="B40" s="136">
        <v>1</v>
      </c>
      <c r="C40" s="136">
        <v>2</v>
      </c>
      <c r="D40" s="29">
        <v>3</v>
      </c>
      <c r="E40" s="29">
        <v>4</v>
      </c>
      <c r="F40" s="16"/>
      <c r="G40" s="4" t="s">
        <v>3</v>
      </c>
    </row>
    <row r="41" spans="1:8" ht="12.75" customHeight="1" x14ac:dyDescent="0.2">
      <c r="A41" s="28" t="s">
        <v>55</v>
      </c>
      <c r="B41" s="25">
        <v>5</v>
      </c>
      <c r="C41" s="10"/>
      <c r="D41" s="10"/>
      <c r="E41" s="10"/>
      <c r="F41" s="16"/>
    </row>
    <row r="42" spans="1:8" ht="12.75" customHeight="1" x14ac:dyDescent="0.2">
      <c r="A42" s="28" t="s">
        <v>56</v>
      </c>
      <c r="C42" s="25">
        <v>4</v>
      </c>
      <c r="F42" s="16"/>
    </row>
    <row r="43" spans="1:8" ht="12.75" customHeight="1" x14ac:dyDescent="0.2">
      <c r="A43" s="28" t="s">
        <v>57</v>
      </c>
      <c r="D43" s="25">
        <v>3</v>
      </c>
      <c r="F43" s="16"/>
    </row>
    <row r="44" spans="1:8" ht="12.75" customHeight="1" x14ac:dyDescent="0.2">
      <c r="A44" s="28"/>
      <c r="F44" s="16"/>
    </row>
    <row r="45" spans="1:8" ht="12.75" customHeight="1" x14ac:dyDescent="0.2">
      <c r="A45" s="28"/>
      <c r="F45" s="16"/>
    </row>
    <row r="46" spans="1:8" ht="12.75" customHeight="1" x14ac:dyDescent="0.2">
      <c r="F46" s="25">
        <f>SUM(F44:F45)</f>
        <v>0</v>
      </c>
      <c r="G46" s="37">
        <f>F44/B41</f>
        <v>0</v>
      </c>
    </row>
    <row r="47" spans="1:8" ht="12.75" customHeight="1" x14ac:dyDescent="0.2"/>
    <row r="48" spans="1:8" ht="12.75" customHeight="1" x14ac:dyDescent="0.3">
      <c r="A48" s="38" t="s">
        <v>96</v>
      </c>
    </row>
    <row r="49" spans="1:8" ht="12.75" customHeight="1" x14ac:dyDescent="0.2">
      <c r="B49" s="310" t="s">
        <v>2</v>
      </c>
      <c r="C49" s="311"/>
      <c r="D49" s="311"/>
      <c r="E49" s="343"/>
      <c r="F49" s="137" t="s">
        <v>11</v>
      </c>
      <c r="H49" s="29" t="s">
        <v>83</v>
      </c>
    </row>
    <row r="50" spans="1:8" ht="25.5" customHeight="1" x14ac:dyDescent="0.2">
      <c r="A50" s="135" t="s">
        <v>10</v>
      </c>
      <c r="B50" s="136">
        <v>1</v>
      </c>
      <c r="C50" s="136">
        <v>2</v>
      </c>
      <c r="D50" s="29">
        <v>3</v>
      </c>
      <c r="E50" s="29">
        <v>4</v>
      </c>
      <c r="F50" s="16"/>
      <c r="G50" s="4" t="s">
        <v>3</v>
      </c>
    </row>
    <row r="51" spans="1:8" ht="12.75" customHeight="1" x14ac:dyDescent="0.2">
      <c r="A51" s="28" t="s">
        <v>57</v>
      </c>
      <c r="B51" s="25">
        <v>5</v>
      </c>
      <c r="C51" s="10"/>
      <c r="D51" s="10"/>
      <c r="E51" s="10"/>
      <c r="F51" s="16"/>
    </row>
    <row r="52" spans="1:8" ht="12.75" customHeight="1" x14ac:dyDescent="0.2"/>
    <row r="53" spans="1:8" ht="12.75" customHeight="1" x14ac:dyDescent="0.2"/>
    <row r="54" spans="1:8" ht="12.75" customHeight="1" x14ac:dyDescent="0.2"/>
    <row r="55" spans="1:8" ht="12.75" customHeight="1" x14ac:dyDescent="0.2"/>
    <row r="56" spans="1:8" ht="12.75" customHeight="1" x14ac:dyDescent="0.2"/>
    <row r="57" spans="1:8" ht="12.75" customHeight="1" x14ac:dyDescent="0.2"/>
    <row r="58" spans="1:8" ht="12.75" customHeight="1" x14ac:dyDescent="0.2"/>
    <row r="59" spans="1:8" ht="12.75" customHeight="1" x14ac:dyDescent="0.2"/>
    <row r="60" spans="1:8" ht="12.75" customHeight="1" x14ac:dyDescent="0.2"/>
    <row r="61" spans="1:8" ht="12.75" customHeight="1" x14ac:dyDescent="0.2"/>
    <row r="62" spans="1:8" ht="12.75" customHeight="1" x14ac:dyDescent="0.2"/>
    <row r="63" spans="1:8" ht="12.75" customHeight="1" x14ac:dyDescent="0.2"/>
    <row r="64" spans="1: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</sheetData>
  <mergeCells count="4">
    <mergeCell ref="B16:E16"/>
    <mergeCell ref="B28:E28"/>
    <mergeCell ref="B39:E39"/>
    <mergeCell ref="B49:E49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1010"/>
  <sheetViews>
    <sheetView workbookViewId="0">
      <selection activeCell="W25" sqref="W25"/>
    </sheetView>
  </sheetViews>
  <sheetFormatPr baseColWidth="10" defaultColWidth="12.5703125" defaultRowHeight="15" customHeight="1" x14ac:dyDescent="0.2"/>
  <cols>
    <col min="1" max="1" width="10" customWidth="1"/>
    <col min="2" max="2" width="5.28515625" customWidth="1"/>
    <col min="3" max="3" width="5" customWidth="1"/>
    <col min="4" max="4" width="6.85546875" customWidth="1"/>
    <col min="5" max="5" width="4.85546875" customWidth="1"/>
    <col min="6" max="6" width="4.5703125" customWidth="1"/>
    <col min="7" max="9" width="5.140625" customWidth="1"/>
    <col min="10" max="26" width="10" customWidth="1"/>
  </cols>
  <sheetData>
    <row r="1" spans="1:12" s="286" customFormat="1" ht="15" customHeight="1" x14ac:dyDescent="0.2">
      <c r="K1" s="187"/>
    </row>
    <row r="2" spans="1:12" s="286" customFormat="1" ht="15" customHeight="1" x14ac:dyDescent="0.2">
      <c r="K2" s="187"/>
    </row>
    <row r="3" spans="1:12" s="286" customFormat="1" ht="15" customHeight="1" x14ac:dyDescent="0.2">
      <c r="K3" s="187"/>
    </row>
    <row r="4" spans="1:12" s="286" customFormat="1" ht="15" customHeight="1" x14ac:dyDescent="0.2">
      <c r="K4" s="187"/>
    </row>
    <row r="5" spans="1:12" s="286" customFormat="1" ht="15" customHeight="1" x14ac:dyDescent="0.2">
      <c r="K5" s="187"/>
    </row>
    <row r="6" spans="1:12" s="286" customFormat="1" ht="15" customHeight="1" x14ac:dyDescent="0.2">
      <c r="K6" s="187"/>
    </row>
    <row r="7" spans="1:12" s="286" customFormat="1" ht="15" customHeight="1" x14ac:dyDescent="0.2">
      <c r="K7" s="187"/>
    </row>
    <row r="8" spans="1:12" s="286" customFormat="1" ht="15" customHeight="1" x14ac:dyDescent="0.2">
      <c r="K8" s="187"/>
    </row>
    <row r="9" spans="1:12" s="286" customFormat="1" ht="15" customHeight="1" x14ac:dyDescent="0.2">
      <c r="K9" s="187"/>
    </row>
    <row r="10" spans="1:12" s="286" customFormat="1" ht="15" customHeight="1" x14ac:dyDescent="0.2">
      <c r="K10" s="187"/>
    </row>
    <row r="11" spans="1:12" s="286" customFormat="1" ht="15" customHeight="1" x14ac:dyDescent="0.2">
      <c r="K11" s="187"/>
    </row>
    <row r="12" spans="1:12" s="286" customFormat="1" ht="15" customHeight="1" x14ac:dyDescent="0.2">
      <c r="K12" s="187"/>
    </row>
    <row r="13" spans="1:12" s="286" customFormat="1" ht="15" customHeight="1" x14ac:dyDescent="0.2">
      <c r="K13" s="187"/>
    </row>
    <row r="14" spans="1:12" ht="12.75" customHeight="1" x14ac:dyDescent="0.2"/>
    <row r="15" spans="1:12" ht="12.75" customHeight="1" x14ac:dyDescent="0.3">
      <c r="A15" s="38" t="s">
        <v>77</v>
      </c>
    </row>
    <row r="16" spans="1:12" ht="12.75" customHeight="1" x14ac:dyDescent="0.2">
      <c r="B16" s="310" t="s">
        <v>2</v>
      </c>
      <c r="C16" s="311"/>
      <c r="D16" s="311"/>
      <c r="E16" s="343"/>
      <c r="F16" s="161"/>
      <c r="G16" s="161"/>
      <c r="H16" s="161"/>
      <c r="I16" s="161"/>
      <c r="J16" s="137" t="s">
        <v>11</v>
      </c>
      <c r="L16" s="29" t="s">
        <v>83</v>
      </c>
    </row>
    <row r="17" spans="1:12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29">
        <v>5</v>
      </c>
      <c r="G17" s="29">
        <v>6</v>
      </c>
      <c r="H17" s="29">
        <v>7</v>
      </c>
      <c r="I17" s="29">
        <v>8</v>
      </c>
      <c r="J17" s="16"/>
      <c r="K17" s="4" t="s">
        <v>3</v>
      </c>
    </row>
    <row r="18" spans="1:12" ht="12.75" customHeight="1" x14ac:dyDescent="0.2">
      <c r="A18" s="28" t="s">
        <v>48</v>
      </c>
      <c r="B18" s="25">
        <v>3</v>
      </c>
      <c r="C18" s="10"/>
      <c r="D18" s="10"/>
      <c r="E18" s="10"/>
      <c r="F18" s="10"/>
      <c r="G18" s="10"/>
      <c r="H18" s="10"/>
      <c r="I18" s="10"/>
      <c r="J18" s="16"/>
    </row>
    <row r="19" spans="1:12" ht="12.75" customHeight="1" x14ac:dyDescent="0.2">
      <c r="A19" s="28" t="s">
        <v>49</v>
      </c>
      <c r="C19" s="25">
        <v>3</v>
      </c>
      <c r="J19" s="16"/>
    </row>
    <row r="20" spans="1:12" ht="12.75" customHeight="1" x14ac:dyDescent="0.2">
      <c r="A20" s="28" t="s">
        <v>50</v>
      </c>
      <c r="D20" s="25">
        <v>3</v>
      </c>
      <c r="J20" s="16"/>
    </row>
    <row r="21" spans="1:12" ht="12.75" customHeight="1" x14ac:dyDescent="0.2">
      <c r="A21" s="28" t="s">
        <v>51</v>
      </c>
      <c r="E21" s="25">
        <v>3</v>
      </c>
      <c r="J21" s="16"/>
    </row>
    <row r="22" spans="1:12" ht="12.75" customHeight="1" x14ac:dyDescent="0.2">
      <c r="A22" s="28" t="s">
        <v>52</v>
      </c>
      <c r="F22" s="25">
        <v>3</v>
      </c>
      <c r="J22" s="16"/>
    </row>
    <row r="23" spans="1:12" ht="12.75" customHeight="1" x14ac:dyDescent="0.2">
      <c r="A23" s="28" t="s">
        <v>53</v>
      </c>
      <c r="G23" s="25">
        <v>3</v>
      </c>
      <c r="J23" s="16"/>
    </row>
    <row r="24" spans="1:12" ht="12.75" customHeight="1" x14ac:dyDescent="0.2">
      <c r="A24" s="28" t="s">
        <v>54</v>
      </c>
      <c r="H24" s="25">
        <v>3</v>
      </c>
      <c r="J24" s="16"/>
    </row>
    <row r="25" spans="1:12" ht="12.75" customHeight="1" x14ac:dyDescent="0.2">
      <c r="A25" s="28" t="s">
        <v>55</v>
      </c>
      <c r="I25" s="25">
        <v>3</v>
      </c>
      <c r="J25" s="16">
        <v>2</v>
      </c>
      <c r="L25" s="25">
        <v>1</v>
      </c>
    </row>
    <row r="26" spans="1:12" ht="12.75" customHeight="1" x14ac:dyDescent="0.2">
      <c r="J26" s="25">
        <f>SUM(J25)</f>
        <v>2</v>
      </c>
      <c r="K26" s="37">
        <f>J25/B18</f>
        <v>0.66666666666666663</v>
      </c>
      <c r="L26" s="37">
        <f>L25/B18</f>
        <v>0.33333333333333331</v>
      </c>
    </row>
    <row r="27" spans="1:12" ht="12.75" customHeight="1" x14ac:dyDescent="0.2"/>
    <row r="28" spans="1:12" ht="12.75" customHeight="1" x14ac:dyDescent="0.2"/>
    <row r="29" spans="1:12" ht="12.75" customHeight="1" x14ac:dyDescent="0.2"/>
    <row r="30" spans="1:12" ht="12.75" customHeight="1" x14ac:dyDescent="0.3">
      <c r="A30" s="38" t="s">
        <v>78</v>
      </c>
    </row>
    <row r="31" spans="1:12" ht="12.75" customHeight="1" x14ac:dyDescent="0.2">
      <c r="B31" s="310" t="s">
        <v>2</v>
      </c>
      <c r="C31" s="311"/>
      <c r="D31" s="311"/>
      <c r="E31" s="343"/>
      <c r="F31" s="161"/>
      <c r="G31" s="161"/>
      <c r="H31" s="161"/>
      <c r="I31" s="161"/>
      <c r="J31" s="137" t="s">
        <v>11</v>
      </c>
      <c r="L31" s="29" t="s">
        <v>83</v>
      </c>
    </row>
    <row r="32" spans="1:12" ht="25.5" customHeight="1" x14ac:dyDescent="0.2">
      <c r="A32" s="135" t="s">
        <v>10</v>
      </c>
      <c r="B32" s="136">
        <v>1</v>
      </c>
      <c r="C32" s="136">
        <v>2</v>
      </c>
      <c r="D32" s="29">
        <v>3</v>
      </c>
      <c r="E32" s="29">
        <v>4</v>
      </c>
      <c r="F32" s="29">
        <v>5</v>
      </c>
      <c r="G32" s="29">
        <v>6</v>
      </c>
      <c r="H32" s="29">
        <v>7</v>
      </c>
      <c r="I32" s="29">
        <v>8</v>
      </c>
      <c r="J32" s="16"/>
      <c r="K32" s="4" t="s">
        <v>3</v>
      </c>
    </row>
    <row r="33" spans="1:12" ht="12.75" customHeight="1" x14ac:dyDescent="0.2">
      <c r="A33" s="28" t="s">
        <v>49</v>
      </c>
      <c r="B33" s="25">
        <v>4</v>
      </c>
      <c r="C33" s="10"/>
      <c r="D33" s="10"/>
      <c r="E33" s="10"/>
      <c r="F33" s="10"/>
      <c r="G33" s="10"/>
      <c r="H33" s="10"/>
      <c r="I33" s="10"/>
      <c r="J33" s="16"/>
    </row>
    <row r="34" spans="1:12" ht="12.75" customHeight="1" x14ac:dyDescent="0.2">
      <c r="A34" s="28" t="s">
        <v>50</v>
      </c>
      <c r="C34" s="25">
        <v>4</v>
      </c>
      <c r="J34" s="16"/>
    </row>
    <row r="35" spans="1:12" ht="12.75" customHeight="1" x14ac:dyDescent="0.2">
      <c r="A35" s="28" t="s">
        <v>51</v>
      </c>
      <c r="D35" s="25">
        <v>4</v>
      </c>
      <c r="J35" s="16"/>
    </row>
    <row r="36" spans="1:12" ht="12.75" customHeight="1" x14ac:dyDescent="0.2">
      <c r="A36" s="28" t="s">
        <v>52</v>
      </c>
      <c r="E36" s="25">
        <v>4</v>
      </c>
      <c r="J36" s="16"/>
    </row>
    <row r="37" spans="1:12" ht="12.75" customHeight="1" x14ac:dyDescent="0.2">
      <c r="A37" s="28" t="s">
        <v>53</v>
      </c>
      <c r="F37" s="25">
        <v>4</v>
      </c>
      <c r="J37" s="16"/>
    </row>
    <row r="38" spans="1:12" ht="12.75" customHeight="1" x14ac:dyDescent="0.2">
      <c r="A38" s="28" t="s">
        <v>54</v>
      </c>
      <c r="G38" s="25">
        <v>4</v>
      </c>
      <c r="J38" s="16"/>
    </row>
    <row r="39" spans="1:12" ht="12.75" customHeight="1" x14ac:dyDescent="0.2">
      <c r="A39" s="28" t="s">
        <v>55</v>
      </c>
      <c r="H39" s="25">
        <v>4</v>
      </c>
      <c r="J39" s="16"/>
    </row>
    <row r="40" spans="1:12" ht="12.75" customHeight="1" x14ac:dyDescent="0.2">
      <c r="A40" s="28" t="s">
        <v>56</v>
      </c>
      <c r="I40" s="25">
        <v>4</v>
      </c>
      <c r="J40" s="16">
        <v>4</v>
      </c>
    </row>
    <row r="41" spans="1:12" ht="12.75" customHeight="1" x14ac:dyDescent="0.2">
      <c r="J41" s="25">
        <f>SUM(J40)</f>
        <v>4</v>
      </c>
      <c r="K41" s="37">
        <f>J40/B33</f>
        <v>1</v>
      </c>
    </row>
    <row r="42" spans="1:12" ht="12.75" customHeight="1" x14ac:dyDescent="0.2"/>
    <row r="43" spans="1:12" ht="12.75" customHeight="1" x14ac:dyDescent="0.2"/>
    <row r="44" spans="1:12" ht="12.75" customHeight="1" x14ac:dyDescent="0.3">
      <c r="A44" s="38" t="s">
        <v>79</v>
      </c>
    </row>
    <row r="45" spans="1:12" ht="12.75" customHeight="1" x14ac:dyDescent="0.2">
      <c r="B45" s="310" t="s">
        <v>2</v>
      </c>
      <c r="C45" s="311"/>
      <c r="D45" s="311"/>
      <c r="E45" s="343"/>
      <c r="F45" s="161"/>
      <c r="G45" s="161"/>
      <c r="H45" s="161"/>
      <c r="I45" s="161"/>
      <c r="J45" s="137" t="s">
        <v>11</v>
      </c>
      <c r="L45" s="29" t="s">
        <v>83</v>
      </c>
    </row>
    <row r="46" spans="1:12" ht="25.5" customHeight="1" x14ac:dyDescent="0.2">
      <c r="A46" s="135" t="s">
        <v>10</v>
      </c>
      <c r="B46" s="136">
        <v>1</v>
      </c>
      <c r="C46" s="136">
        <v>2</v>
      </c>
      <c r="D46" s="29">
        <v>3</v>
      </c>
      <c r="E46" s="29">
        <v>4</v>
      </c>
      <c r="F46" s="29">
        <v>5</v>
      </c>
      <c r="G46" s="29">
        <v>6</v>
      </c>
      <c r="H46" s="29">
        <v>7</v>
      </c>
      <c r="I46" s="29">
        <v>8</v>
      </c>
      <c r="J46" s="16"/>
      <c r="K46" s="4" t="s">
        <v>3</v>
      </c>
    </row>
    <row r="47" spans="1:12" ht="12.75" customHeight="1" x14ac:dyDescent="0.2">
      <c r="A47" s="28" t="s">
        <v>50</v>
      </c>
      <c r="B47" s="25">
        <v>5</v>
      </c>
      <c r="C47" s="10"/>
      <c r="D47" s="10"/>
      <c r="E47" s="10"/>
      <c r="F47" s="10"/>
      <c r="G47" s="10"/>
      <c r="H47" s="10"/>
      <c r="I47" s="10"/>
      <c r="J47" s="16"/>
    </row>
    <row r="48" spans="1:12" ht="12.75" customHeight="1" x14ac:dyDescent="0.2">
      <c r="A48" s="28" t="s">
        <v>51</v>
      </c>
      <c r="C48" s="25">
        <v>5</v>
      </c>
      <c r="J48" s="16"/>
    </row>
    <row r="49" spans="1:12" ht="12.75" customHeight="1" x14ac:dyDescent="0.2">
      <c r="A49" s="28" t="s">
        <v>52</v>
      </c>
      <c r="D49" s="25">
        <v>5</v>
      </c>
      <c r="J49" s="16"/>
    </row>
    <row r="50" spans="1:12" ht="12.75" customHeight="1" x14ac:dyDescent="0.2">
      <c r="A50" s="28" t="s">
        <v>53</v>
      </c>
      <c r="E50" s="25">
        <v>5</v>
      </c>
      <c r="J50" s="16"/>
    </row>
    <row r="51" spans="1:12" ht="12.75" customHeight="1" x14ac:dyDescent="0.2">
      <c r="A51" s="28" t="s">
        <v>54</v>
      </c>
      <c r="F51" s="25">
        <v>5</v>
      </c>
      <c r="J51" s="16"/>
    </row>
    <row r="52" spans="1:12" ht="12.75" customHeight="1" x14ac:dyDescent="0.2">
      <c r="A52" s="28" t="s">
        <v>55</v>
      </c>
      <c r="G52" s="25">
        <v>5</v>
      </c>
      <c r="J52" s="16"/>
    </row>
    <row r="53" spans="1:12" ht="12.75" customHeight="1" x14ac:dyDescent="0.2">
      <c r="A53" s="28" t="s">
        <v>56</v>
      </c>
      <c r="H53" s="25">
        <v>4</v>
      </c>
      <c r="J53" s="16"/>
    </row>
    <row r="54" spans="1:12" ht="12.75" customHeight="1" x14ac:dyDescent="0.2">
      <c r="A54" s="28" t="s">
        <v>57</v>
      </c>
      <c r="I54" s="25">
        <v>4</v>
      </c>
      <c r="J54" s="16">
        <v>4</v>
      </c>
    </row>
    <row r="55" spans="1:12" ht="12.75" customHeight="1" x14ac:dyDescent="0.2">
      <c r="J55" s="25">
        <f>SUM(J54)</f>
        <v>4</v>
      </c>
      <c r="K55" s="37">
        <f>J54/B47</f>
        <v>0.8</v>
      </c>
    </row>
    <row r="56" spans="1:12" ht="12.75" customHeight="1" x14ac:dyDescent="0.2"/>
    <row r="57" spans="1:12" ht="12.75" customHeight="1" x14ac:dyDescent="0.3">
      <c r="A57" s="38" t="s">
        <v>81</v>
      </c>
    </row>
    <row r="58" spans="1:12" ht="12.75" customHeight="1" x14ac:dyDescent="0.2">
      <c r="B58" s="310" t="s">
        <v>2</v>
      </c>
      <c r="C58" s="311"/>
      <c r="D58" s="311"/>
      <c r="E58" s="343"/>
      <c r="F58" s="161"/>
      <c r="G58" s="161"/>
      <c r="H58" s="161"/>
      <c r="I58" s="161"/>
      <c r="J58" s="137" t="s">
        <v>11</v>
      </c>
      <c r="L58" s="29" t="s">
        <v>83</v>
      </c>
    </row>
    <row r="59" spans="1:12" ht="25.5" customHeight="1" x14ac:dyDescent="0.2">
      <c r="A59" s="135" t="s">
        <v>10</v>
      </c>
      <c r="B59" s="136">
        <v>1</v>
      </c>
      <c r="C59" s="136">
        <v>2</v>
      </c>
      <c r="D59" s="29">
        <v>3</v>
      </c>
      <c r="E59" s="29">
        <v>4</v>
      </c>
      <c r="F59" s="29">
        <v>5</v>
      </c>
      <c r="G59" s="29">
        <v>6</v>
      </c>
      <c r="H59" s="29">
        <v>7</v>
      </c>
      <c r="I59" s="29">
        <v>8</v>
      </c>
      <c r="J59" s="16"/>
      <c r="K59" s="4" t="s">
        <v>3</v>
      </c>
    </row>
    <row r="60" spans="1:12" ht="12.75" customHeight="1" x14ac:dyDescent="0.2">
      <c r="A60" s="28" t="s">
        <v>51</v>
      </c>
      <c r="B60" s="25">
        <v>2</v>
      </c>
      <c r="C60" s="10"/>
      <c r="D60" s="10"/>
      <c r="E60" s="10"/>
      <c r="F60" s="10"/>
      <c r="G60" s="10"/>
      <c r="H60" s="10"/>
      <c r="I60" s="10"/>
      <c r="J60" s="16"/>
    </row>
    <row r="61" spans="1:12" ht="12.75" customHeight="1" x14ac:dyDescent="0.2">
      <c r="A61" s="28" t="s">
        <v>52</v>
      </c>
      <c r="C61" s="25">
        <v>2</v>
      </c>
      <c r="J61" s="16"/>
    </row>
    <row r="62" spans="1:12" ht="12.75" customHeight="1" x14ac:dyDescent="0.2">
      <c r="A62" s="28" t="s">
        <v>53</v>
      </c>
      <c r="D62" s="25">
        <v>2</v>
      </c>
      <c r="J62" s="16"/>
    </row>
    <row r="63" spans="1:12" ht="12.75" customHeight="1" x14ac:dyDescent="0.2">
      <c r="A63" s="28" t="s">
        <v>54</v>
      </c>
      <c r="E63" s="25">
        <v>1</v>
      </c>
      <c r="J63" s="16"/>
    </row>
    <row r="64" spans="1:12" ht="12.75" customHeight="1" x14ac:dyDescent="0.2">
      <c r="A64" s="28" t="s">
        <v>55</v>
      </c>
      <c r="F64" s="25">
        <v>1</v>
      </c>
      <c r="J64" s="16"/>
    </row>
    <row r="65" spans="1:10" ht="12.75" customHeight="1" x14ac:dyDescent="0.2">
      <c r="A65" s="28" t="s">
        <v>56</v>
      </c>
      <c r="G65" s="25">
        <v>1</v>
      </c>
      <c r="J65" s="16"/>
    </row>
    <row r="66" spans="1:10" ht="12.75" customHeight="1" x14ac:dyDescent="0.2">
      <c r="A66" s="28" t="s">
        <v>57</v>
      </c>
      <c r="H66" s="25">
        <v>1</v>
      </c>
      <c r="J66" s="16"/>
    </row>
    <row r="67" spans="1:10" ht="12.75" customHeight="1" x14ac:dyDescent="0.2">
      <c r="J67" s="16"/>
    </row>
    <row r="68" spans="1:10" ht="12.75" customHeight="1" x14ac:dyDescent="0.2"/>
    <row r="69" spans="1:10" ht="12.75" customHeight="1" x14ac:dyDescent="0.2"/>
    <row r="70" spans="1:10" ht="12.75" customHeight="1" x14ac:dyDescent="0.2"/>
    <row r="71" spans="1:10" ht="12.75" customHeight="1" x14ac:dyDescent="0.2"/>
    <row r="72" spans="1:10" ht="12.75" customHeight="1" x14ac:dyDescent="0.2"/>
    <row r="73" spans="1:10" ht="12.75" customHeight="1" x14ac:dyDescent="0.2"/>
    <row r="74" spans="1:10" ht="12.75" customHeight="1" x14ac:dyDescent="0.2"/>
    <row r="75" spans="1:10" ht="12.75" customHeight="1" x14ac:dyDescent="0.2"/>
    <row r="76" spans="1:10" ht="12.75" customHeight="1" x14ac:dyDescent="0.2"/>
    <row r="77" spans="1:10" ht="12.75" customHeight="1" x14ac:dyDescent="0.2"/>
    <row r="78" spans="1:10" ht="12.75" customHeight="1" x14ac:dyDescent="0.2"/>
    <row r="79" spans="1:10" ht="12.75" customHeight="1" x14ac:dyDescent="0.2"/>
    <row r="80" spans="1:1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</sheetData>
  <mergeCells count="4">
    <mergeCell ref="B16:E16"/>
    <mergeCell ref="B31:E31"/>
    <mergeCell ref="B45:E45"/>
    <mergeCell ref="B58:E58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1012"/>
  <sheetViews>
    <sheetView workbookViewId="0">
      <selection activeCell="W25" sqref="W25"/>
    </sheetView>
  </sheetViews>
  <sheetFormatPr baseColWidth="10" defaultColWidth="12.5703125" defaultRowHeight="15" customHeight="1" x14ac:dyDescent="0.2"/>
  <cols>
    <col min="1" max="1" width="10" customWidth="1"/>
    <col min="2" max="2" width="4.7109375" customWidth="1"/>
    <col min="3" max="3" width="5.85546875" customWidth="1"/>
    <col min="4" max="4" width="5" customWidth="1"/>
    <col min="5" max="5" width="6.28515625" customWidth="1"/>
    <col min="6" max="6" width="4.42578125" customWidth="1"/>
    <col min="7" max="9" width="4.140625" customWidth="1"/>
    <col min="10" max="26" width="10" customWidth="1"/>
  </cols>
  <sheetData>
    <row r="1" spans="1:12" s="286" customFormat="1" ht="15" customHeight="1" x14ac:dyDescent="0.2">
      <c r="K1" s="187"/>
    </row>
    <row r="2" spans="1:12" s="286" customFormat="1" ht="15" customHeight="1" x14ac:dyDescent="0.2">
      <c r="K2" s="187"/>
    </row>
    <row r="3" spans="1:12" s="286" customFormat="1" ht="15" customHeight="1" x14ac:dyDescent="0.2">
      <c r="K3" s="187"/>
    </row>
    <row r="4" spans="1:12" s="286" customFormat="1" ht="15" customHeight="1" x14ac:dyDescent="0.2">
      <c r="K4" s="187"/>
    </row>
    <row r="5" spans="1:12" s="286" customFormat="1" ht="15" customHeight="1" x14ac:dyDescent="0.2">
      <c r="K5" s="187"/>
    </row>
    <row r="6" spans="1:12" s="286" customFormat="1" ht="15" customHeight="1" x14ac:dyDescent="0.2">
      <c r="K6" s="187"/>
    </row>
    <row r="7" spans="1:12" s="286" customFormat="1" ht="15" customHeight="1" x14ac:dyDescent="0.2">
      <c r="K7" s="187"/>
    </row>
    <row r="8" spans="1:12" s="286" customFormat="1" ht="15" customHeight="1" x14ac:dyDescent="0.2">
      <c r="K8" s="187"/>
    </row>
    <row r="9" spans="1:12" s="286" customFormat="1" ht="15" customHeight="1" x14ac:dyDescent="0.2">
      <c r="K9" s="187"/>
    </row>
    <row r="10" spans="1:12" s="286" customFormat="1" ht="15" customHeight="1" x14ac:dyDescent="0.2">
      <c r="K10" s="187"/>
    </row>
    <row r="11" spans="1:12" s="286" customFormat="1" ht="15" customHeight="1" x14ac:dyDescent="0.2">
      <c r="K11" s="187"/>
    </row>
    <row r="12" spans="1:12" s="286" customFormat="1" ht="15" customHeight="1" x14ac:dyDescent="0.2">
      <c r="K12" s="187"/>
    </row>
    <row r="13" spans="1:12" s="286" customFormat="1" ht="15" customHeight="1" x14ac:dyDescent="0.2">
      <c r="K13" s="187"/>
    </row>
    <row r="14" spans="1:12" ht="12.75" customHeight="1" x14ac:dyDescent="0.2"/>
    <row r="15" spans="1:12" ht="12.75" customHeight="1" x14ac:dyDescent="0.3">
      <c r="A15" s="38" t="s">
        <v>79</v>
      </c>
    </row>
    <row r="16" spans="1:12" ht="12.75" customHeight="1" x14ac:dyDescent="0.2">
      <c r="B16" s="310" t="s">
        <v>2</v>
      </c>
      <c r="C16" s="311"/>
      <c r="D16" s="311"/>
      <c r="E16" s="343"/>
      <c r="F16" s="161"/>
      <c r="G16" s="161"/>
      <c r="H16" s="161"/>
      <c r="I16" s="161"/>
      <c r="J16" s="137" t="s">
        <v>11</v>
      </c>
      <c r="L16" s="29" t="s">
        <v>83</v>
      </c>
    </row>
    <row r="17" spans="1:11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29">
        <v>5</v>
      </c>
      <c r="G17" s="29">
        <v>6</v>
      </c>
      <c r="H17" s="29">
        <v>7</v>
      </c>
      <c r="I17" s="29">
        <v>8</v>
      </c>
      <c r="J17" s="16"/>
      <c r="K17" s="4" t="s">
        <v>3</v>
      </c>
    </row>
    <row r="18" spans="1:11" ht="12.75" customHeight="1" x14ac:dyDescent="0.2">
      <c r="A18" s="28" t="s">
        <v>50</v>
      </c>
      <c r="B18" s="25">
        <v>6</v>
      </c>
      <c r="C18" s="10"/>
      <c r="D18" s="10"/>
      <c r="E18" s="10"/>
      <c r="F18" s="10"/>
      <c r="G18" s="10"/>
      <c r="H18" s="10"/>
      <c r="I18" s="10"/>
      <c r="J18" s="16"/>
    </row>
    <row r="19" spans="1:11" ht="12.75" customHeight="1" x14ac:dyDescent="0.2">
      <c r="A19" s="28" t="s">
        <v>51</v>
      </c>
      <c r="C19" s="25">
        <v>6</v>
      </c>
      <c r="J19" s="16"/>
    </row>
    <row r="20" spans="1:11" ht="12.75" customHeight="1" x14ac:dyDescent="0.2">
      <c r="A20" s="28" t="s">
        <v>52</v>
      </c>
      <c r="D20" s="25">
        <v>6</v>
      </c>
      <c r="J20" s="16"/>
    </row>
    <row r="21" spans="1:11" ht="12.75" customHeight="1" x14ac:dyDescent="0.2">
      <c r="A21" s="28" t="s">
        <v>53</v>
      </c>
      <c r="E21" s="25">
        <v>6</v>
      </c>
      <c r="J21" s="16"/>
    </row>
    <row r="22" spans="1:11" ht="12.75" customHeight="1" x14ac:dyDescent="0.2">
      <c r="A22" s="28" t="s">
        <v>54</v>
      </c>
      <c r="F22" s="25">
        <v>6</v>
      </c>
      <c r="J22" s="16"/>
    </row>
    <row r="23" spans="1:11" ht="12.75" customHeight="1" x14ac:dyDescent="0.2">
      <c r="A23" s="28" t="s">
        <v>55</v>
      </c>
      <c r="G23" s="25">
        <v>6</v>
      </c>
      <c r="J23" s="16"/>
    </row>
    <row r="24" spans="1:11" ht="12.75" customHeight="1" x14ac:dyDescent="0.2">
      <c r="A24" s="28" t="s">
        <v>56</v>
      </c>
      <c r="H24" s="25">
        <v>6</v>
      </c>
      <c r="J24" s="16"/>
    </row>
    <row r="25" spans="1:11" ht="12.75" customHeight="1" x14ac:dyDescent="0.2">
      <c r="A25" s="28" t="s">
        <v>57</v>
      </c>
      <c r="I25" s="25">
        <v>6</v>
      </c>
      <c r="J25" s="16"/>
    </row>
    <row r="26" spans="1:11" ht="12.75" customHeight="1" x14ac:dyDescent="0.2">
      <c r="K26" s="37">
        <f>J23/B18</f>
        <v>0</v>
      </c>
    </row>
    <row r="27" spans="1:11" ht="12.75" customHeight="1" x14ac:dyDescent="0.2"/>
    <row r="28" spans="1:11" ht="12.75" customHeight="1" x14ac:dyDescent="0.2"/>
    <row r="29" spans="1:11" ht="12.75" customHeight="1" x14ac:dyDescent="0.2"/>
    <row r="30" spans="1:11" ht="12.75" customHeight="1" x14ac:dyDescent="0.2"/>
    <row r="31" spans="1:11" ht="12.75" customHeight="1" x14ac:dyDescent="0.2"/>
    <row r="32" spans="1:11" ht="12.75" customHeight="1" x14ac:dyDescent="0.3">
      <c r="A32" s="38" t="s">
        <v>79</v>
      </c>
    </row>
    <row r="33" spans="1:12" ht="12.75" customHeight="1" x14ac:dyDescent="0.2">
      <c r="B33" s="310" t="s">
        <v>2</v>
      </c>
      <c r="C33" s="311"/>
      <c r="D33" s="311"/>
      <c r="E33" s="343"/>
      <c r="F33" s="161"/>
      <c r="G33" s="161"/>
      <c r="H33" s="161"/>
      <c r="I33" s="161"/>
      <c r="J33" s="137" t="s">
        <v>11</v>
      </c>
      <c r="L33" s="29" t="s">
        <v>83</v>
      </c>
    </row>
    <row r="34" spans="1:12" ht="25.5" customHeight="1" x14ac:dyDescent="0.2">
      <c r="A34" s="135" t="s">
        <v>10</v>
      </c>
      <c r="B34" s="136">
        <v>1</v>
      </c>
      <c r="C34" s="136">
        <v>2</v>
      </c>
      <c r="D34" s="29">
        <v>3</v>
      </c>
      <c r="E34" s="29">
        <v>4</v>
      </c>
      <c r="F34" s="29">
        <v>5</v>
      </c>
      <c r="G34" s="29">
        <v>6</v>
      </c>
      <c r="H34" s="29">
        <v>7</v>
      </c>
      <c r="I34" s="29">
        <v>8</v>
      </c>
      <c r="J34" s="16"/>
      <c r="K34" s="4" t="s">
        <v>3</v>
      </c>
    </row>
    <row r="35" spans="1:12" ht="12.75" customHeight="1" x14ac:dyDescent="0.2">
      <c r="A35" s="28" t="s">
        <v>50</v>
      </c>
      <c r="B35" s="25">
        <v>6</v>
      </c>
      <c r="C35" s="10"/>
      <c r="D35" s="10"/>
      <c r="E35" s="10"/>
      <c r="F35" s="10"/>
      <c r="G35" s="10"/>
      <c r="H35" s="10"/>
      <c r="I35" s="10"/>
      <c r="J35" s="16"/>
    </row>
    <row r="36" spans="1:12" ht="12.75" customHeight="1" x14ac:dyDescent="0.2">
      <c r="A36" s="28" t="s">
        <v>51</v>
      </c>
      <c r="C36" s="25">
        <v>6</v>
      </c>
      <c r="J36" s="16"/>
    </row>
    <row r="37" spans="1:12" ht="12.75" customHeight="1" x14ac:dyDescent="0.2">
      <c r="A37" s="28" t="s">
        <v>52</v>
      </c>
      <c r="D37" s="25">
        <v>6</v>
      </c>
      <c r="J37" s="16"/>
    </row>
    <row r="38" spans="1:12" ht="12.75" customHeight="1" x14ac:dyDescent="0.2">
      <c r="A38" s="28" t="s">
        <v>53</v>
      </c>
      <c r="E38" s="25">
        <v>6</v>
      </c>
      <c r="J38" s="16"/>
    </row>
    <row r="39" spans="1:12" ht="12.75" customHeight="1" x14ac:dyDescent="0.2">
      <c r="A39" s="28" t="s">
        <v>54</v>
      </c>
      <c r="F39" s="25">
        <v>6</v>
      </c>
      <c r="J39" s="16"/>
    </row>
    <row r="40" spans="1:12" ht="12.75" customHeight="1" x14ac:dyDescent="0.2">
      <c r="A40" s="28" t="s">
        <v>55</v>
      </c>
      <c r="G40" s="25">
        <v>6</v>
      </c>
      <c r="J40" s="16"/>
    </row>
    <row r="41" spans="1:12" ht="12.75" customHeight="1" x14ac:dyDescent="0.2">
      <c r="A41" s="28" t="s">
        <v>56</v>
      </c>
      <c r="H41" s="25">
        <v>6</v>
      </c>
      <c r="J41" s="16"/>
    </row>
    <row r="42" spans="1:12" ht="12.75" customHeight="1" x14ac:dyDescent="0.2">
      <c r="A42" s="28" t="s">
        <v>57</v>
      </c>
      <c r="I42" s="25">
        <v>6</v>
      </c>
      <c r="J42" s="16"/>
    </row>
    <row r="43" spans="1:12" ht="12.75" customHeight="1" x14ac:dyDescent="0.2">
      <c r="K43" s="37">
        <f>J40/B35</f>
        <v>0</v>
      </c>
    </row>
    <row r="44" spans="1:12" ht="12.75" customHeight="1" x14ac:dyDescent="0.2"/>
    <row r="45" spans="1:12" ht="12.75" customHeight="1" x14ac:dyDescent="0.2"/>
    <row r="46" spans="1:12" ht="12.75" customHeight="1" x14ac:dyDescent="0.3">
      <c r="A46" s="38" t="s">
        <v>82</v>
      </c>
    </row>
    <row r="47" spans="1:12" ht="12.75" customHeight="1" x14ac:dyDescent="0.2">
      <c r="B47" s="310" t="s">
        <v>2</v>
      </c>
      <c r="C47" s="311"/>
      <c r="D47" s="311"/>
      <c r="E47" s="343"/>
      <c r="F47" s="161"/>
      <c r="G47" s="161"/>
      <c r="H47" s="161"/>
      <c r="I47" s="161"/>
      <c r="J47" s="137" t="s">
        <v>11</v>
      </c>
      <c r="L47" s="29" t="s">
        <v>83</v>
      </c>
    </row>
    <row r="48" spans="1:12" ht="25.5" customHeight="1" x14ac:dyDescent="0.2">
      <c r="A48" s="135" t="s">
        <v>10</v>
      </c>
      <c r="B48" s="136">
        <v>1</v>
      </c>
      <c r="C48" s="136">
        <v>2</v>
      </c>
      <c r="D48" s="29">
        <v>3</v>
      </c>
      <c r="E48" s="29">
        <v>4</v>
      </c>
      <c r="F48" s="29">
        <v>5</v>
      </c>
      <c r="G48" s="29">
        <v>6</v>
      </c>
      <c r="H48" s="29">
        <v>7</v>
      </c>
      <c r="I48" s="29">
        <v>8</v>
      </c>
      <c r="J48" s="16"/>
      <c r="K48" s="4" t="s">
        <v>3</v>
      </c>
    </row>
    <row r="49" spans="1:11" ht="12.75" customHeight="1" x14ac:dyDescent="0.2">
      <c r="A49" s="28" t="s">
        <v>52</v>
      </c>
      <c r="B49" s="25">
        <v>6</v>
      </c>
      <c r="C49" s="10"/>
      <c r="D49" s="10"/>
      <c r="E49" s="10"/>
      <c r="F49" s="10"/>
      <c r="G49" s="10"/>
      <c r="H49" s="10"/>
      <c r="I49" s="10"/>
      <c r="J49" s="16"/>
    </row>
    <row r="50" spans="1:11" ht="12.75" customHeight="1" x14ac:dyDescent="0.2">
      <c r="A50" s="28" t="s">
        <v>53</v>
      </c>
      <c r="C50" s="25">
        <v>6</v>
      </c>
      <c r="J50" s="16"/>
    </row>
    <row r="51" spans="1:11" ht="12.75" customHeight="1" x14ac:dyDescent="0.2">
      <c r="A51" s="28" t="s">
        <v>54</v>
      </c>
      <c r="D51" s="25">
        <v>6</v>
      </c>
      <c r="J51" s="16"/>
    </row>
    <row r="52" spans="1:11" ht="12.75" customHeight="1" x14ac:dyDescent="0.2">
      <c r="A52" s="28" t="s">
        <v>55</v>
      </c>
      <c r="E52" s="25">
        <v>6</v>
      </c>
      <c r="J52" s="16">
        <v>6</v>
      </c>
    </row>
    <row r="53" spans="1:11" ht="12.75" customHeight="1" x14ac:dyDescent="0.2">
      <c r="A53" s="28" t="s">
        <v>56</v>
      </c>
      <c r="F53" s="25">
        <v>4</v>
      </c>
      <c r="J53" s="16"/>
    </row>
    <row r="54" spans="1:11" ht="12.75" customHeight="1" x14ac:dyDescent="0.2">
      <c r="A54" s="28" t="s">
        <v>57</v>
      </c>
      <c r="G54" s="25">
        <v>4</v>
      </c>
      <c r="J54" s="16"/>
    </row>
    <row r="55" spans="1:11" ht="12.75" customHeight="1" x14ac:dyDescent="0.2">
      <c r="J55" s="16"/>
    </row>
    <row r="56" spans="1:11" ht="12.75" customHeight="1" x14ac:dyDescent="0.2">
      <c r="J56" s="16"/>
    </row>
    <row r="57" spans="1:11" ht="12.75" customHeight="1" x14ac:dyDescent="0.2">
      <c r="K57" s="37">
        <f>J52/B49</f>
        <v>1</v>
      </c>
    </row>
    <row r="58" spans="1:11" ht="12.75" customHeight="1" x14ac:dyDescent="0.2"/>
    <row r="59" spans="1:11" ht="12.75" customHeight="1" x14ac:dyDescent="0.2"/>
    <row r="60" spans="1:11" ht="12.75" customHeight="1" x14ac:dyDescent="0.2"/>
    <row r="61" spans="1:11" ht="12.75" customHeight="1" x14ac:dyDescent="0.2"/>
    <row r="62" spans="1:11" ht="12.75" customHeight="1" x14ac:dyDescent="0.2"/>
    <row r="63" spans="1:11" ht="12.75" customHeight="1" x14ac:dyDescent="0.2"/>
    <row r="64" spans="1:11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3">
    <mergeCell ref="B16:E16"/>
    <mergeCell ref="B33:E33"/>
    <mergeCell ref="B47:E47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</sheetPr>
  <dimension ref="A1:W1010"/>
  <sheetViews>
    <sheetView topLeftCell="A352" workbookViewId="0">
      <selection activeCell="P370" sqref="P370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7" customWidth="1"/>
    <col min="12" max="18" width="12.85546875" customWidth="1"/>
    <col min="19" max="20" width="11.5703125" customWidth="1"/>
    <col min="21" max="26" width="10" customWidth="1"/>
  </cols>
  <sheetData>
    <row r="1" spans="1:18" s="286" customFormat="1" ht="15" customHeight="1" x14ac:dyDescent="0.2">
      <c r="K1" s="187"/>
    </row>
    <row r="2" spans="1:18" s="286" customFormat="1" ht="15" customHeight="1" x14ac:dyDescent="0.2">
      <c r="K2" s="187"/>
    </row>
    <row r="3" spans="1:18" s="286" customFormat="1" ht="15" customHeight="1" x14ac:dyDescent="0.2">
      <c r="K3" s="187"/>
    </row>
    <row r="4" spans="1:18" s="286" customFormat="1" ht="15" customHeight="1" x14ac:dyDescent="0.2">
      <c r="K4" s="187"/>
    </row>
    <row r="5" spans="1:18" s="286" customFormat="1" ht="15" customHeight="1" x14ac:dyDescent="0.2">
      <c r="K5" s="187"/>
    </row>
    <row r="6" spans="1:18" s="286" customFormat="1" ht="15" customHeight="1" x14ac:dyDescent="0.2">
      <c r="K6" s="187"/>
    </row>
    <row r="7" spans="1:18" s="286" customFormat="1" ht="15" customHeight="1" x14ac:dyDescent="0.2">
      <c r="K7" s="187"/>
    </row>
    <row r="8" spans="1:18" s="286" customFormat="1" ht="15" customHeight="1" x14ac:dyDescent="0.2">
      <c r="K8" s="187"/>
    </row>
    <row r="9" spans="1:18" s="286" customFormat="1" ht="15" customHeight="1" x14ac:dyDescent="0.2">
      <c r="K9" s="187"/>
    </row>
    <row r="10" spans="1:18" s="286" customFormat="1" ht="15" customHeight="1" x14ac:dyDescent="0.2">
      <c r="K10" s="187"/>
    </row>
    <row r="11" spans="1:18" s="286" customFormat="1" ht="15" customHeight="1" x14ac:dyDescent="0.2">
      <c r="K11" s="187"/>
    </row>
    <row r="12" spans="1:18" s="286" customFormat="1" ht="15" customHeight="1" x14ac:dyDescent="0.2">
      <c r="K12" s="187"/>
    </row>
    <row r="13" spans="1:18" s="286" customFormat="1" ht="15" customHeight="1" x14ac:dyDescent="0.2">
      <c r="K13" s="187"/>
    </row>
    <row r="14" spans="1:18" ht="12.75" customHeight="1" x14ac:dyDescent="0.2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191"/>
      <c r="L14" s="3"/>
      <c r="M14" s="3"/>
      <c r="N14" s="29"/>
      <c r="O14" s="3"/>
      <c r="P14" s="29"/>
      <c r="Q14" s="29"/>
      <c r="R14" s="29"/>
    </row>
    <row r="15" spans="1:18" ht="26.25" x14ac:dyDescent="0.4">
      <c r="A15" s="2"/>
      <c r="B15" s="298" t="s">
        <v>99</v>
      </c>
      <c r="C15" s="299"/>
      <c r="D15" s="299"/>
      <c r="E15" s="299"/>
      <c r="F15" s="299"/>
      <c r="G15" s="299"/>
      <c r="H15" s="299"/>
      <c r="I15" s="299"/>
      <c r="J15" s="299"/>
      <c r="K15" s="181" t="s">
        <v>87</v>
      </c>
      <c r="L15" s="57"/>
      <c r="M15" s="57"/>
      <c r="N15" s="29"/>
      <c r="O15" s="3"/>
      <c r="P15" s="29"/>
      <c r="Q15" s="29"/>
      <c r="R15" s="29"/>
    </row>
    <row r="16" spans="1:18" ht="20.25" x14ac:dyDescent="0.2">
      <c r="A16" s="300" t="s">
        <v>10</v>
      </c>
      <c r="B16" s="301" t="s">
        <v>100</v>
      </c>
      <c r="C16" s="302"/>
      <c r="D16" s="302"/>
      <c r="E16" s="302"/>
      <c r="F16" s="302"/>
      <c r="G16" s="302"/>
      <c r="H16" s="302"/>
      <c r="I16" s="302"/>
      <c r="J16" s="303"/>
      <c r="K16" s="304" t="s">
        <v>11</v>
      </c>
      <c r="L16" s="296" t="s">
        <v>3</v>
      </c>
      <c r="M16" s="296" t="s">
        <v>4</v>
      </c>
      <c r="N16" s="306" t="s">
        <v>5</v>
      </c>
      <c r="O16" s="296" t="s">
        <v>6</v>
      </c>
      <c r="P16" s="294" t="s">
        <v>7</v>
      </c>
      <c r="Q16" s="294" t="s">
        <v>8</v>
      </c>
      <c r="R16" s="296" t="s">
        <v>101</v>
      </c>
    </row>
    <row r="17" spans="1:20" ht="15.75" customHeight="1" x14ac:dyDescent="0.25">
      <c r="A17" s="295"/>
      <c r="B17" s="58" t="s">
        <v>102</v>
      </c>
      <c r="C17" s="58" t="s">
        <v>103</v>
      </c>
      <c r="D17" s="58" t="s">
        <v>104</v>
      </c>
      <c r="E17" s="58" t="s">
        <v>105</v>
      </c>
      <c r="F17" s="58" t="s">
        <v>106</v>
      </c>
      <c r="G17" s="58" t="s">
        <v>107</v>
      </c>
      <c r="H17" s="58" t="s">
        <v>108</v>
      </c>
      <c r="I17" s="58" t="s">
        <v>109</v>
      </c>
      <c r="J17" s="58" t="s">
        <v>110</v>
      </c>
      <c r="K17" s="305"/>
      <c r="L17" s="295"/>
      <c r="M17" s="295"/>
      <c r="N17" s="295"/>
      <c r="O17" s="295"/>
      <c r="P17" s="295"/>
      <c r="Q17" s="295"/>
      <c r="R17" s="295"/>
      <c r="T17" s="104"/>
    </row>
    <row r="18" spans="1:20" ht="15.75" customHeight="1" x14ac:dyDescent="0.25">
      <c r="A18" s="58">
        <v>1301</v>
      </c>
      <c r="B18" s="154">
        <v>102</v>
      </c>
      <c r="C18" s="154"/>
      <c r="D18" s="154"/>
      <c r="E18" s="154"/>
      <c r="F18" s="154"/>
      <c r="G18" s="154"/>
      <c r="H18" s="154"/>
      <c r="I18" s="154"/>
      <c r="J18" s="154"/>
      <c r="K18" s="144"/>
      <c r="L18" s="96"/>
      <c r="M18" s="97"/>
      <c r="N18" s="98"/>
      <c r="O18" s="62"/>
      <c r="P18" s="63">
        <f>B18</f>
        <v>102</v>
      </c>
      <c r="Q18" s="64"/>
      <c r="R18" s="62"/>
      <c r="T18" s="104"/>
    </row>
    <row r="19" spans="1:20" ht="15.75" customHeight="1" x14ac:dyDescent="0.25">
      <c r="A19" s="58">
        <v>1302</v>
      </c>
      <c r="B19" s="154"/>
      <c r="C19" s="154">
        <v>73</v>
      </c>
      <c r="D19" s="154"/>
      <c r="E19" s="154"/>
      <c r="F19" s="154"/>
      <c r="G19" s="154"/>
      <c r="H19" s="154"/>
      <c r="I19" s="154"/>
      <c r="J19" s="154"/>
      <c r="K19" s="144"/>
      <c r="L19" s="101"/>
      <c r="M19" s="102"/>
      <c r="N19" s="103"/>
      <c r="O19" s="67">
        <f>IF(C19=0,"",C19/B18)</f>
        <v>0.71568627450980393</v>
      </c>
      <c r="P19" s="68">
        <v>73</v>
      </c>
      <c r="Q19" s="69">
        <f t="shared" ref="Q19:Q26" si="0">IF(P19=0,"",P19/P18)</f>
        <v>0.71568627450980393</v>
      </c>
      <c r="R19" s="69">
        <f t="shared" ref="R19:R26" si="1">IF(P19=0,"",100%-Q19)</f>
        <v>0.28431372549019607</v>
      </c>
      <c r="T19" s="104"/>
    </row>
    <row r="20" spans="1:20" ht="15.75" customHeight="1" x14ac:dyDescent="0.25">
      <c r="A20" s="58">
        <v>1401</v>
      </c>
      <c r="B20" s="154"/>
      <c r="C20" s="154"/>
      <c r="D20" s="154">
        <v>59</v>
      </c>
      <c r="E20" s="154"/>
      <c r="F20" s="154"/>
      <c r="G20" s="154"/>
      <c r="H20" s="154"/>
      <c r="I20" s="154"/>
      <c r="J20" s="154"/>
      <c r="K20" s="144"/>
      <c r="L20" s="101"/>
      <c r="M20" s="102"/>
      <c r="N20" s="103"/>
      <c r="O20" s="67">
        <f>IF(D20=0,"",D20/C19)</f>
        <v>0.80821917808219179</v>
      </c>
      <c r="P20" s="68">
        <v>69</v>
      </c>
      <c r="Q20" s="69">
        <f t="shared" si="0"/>
        <v>0.9452054794520548</v>
      </c>
      <c r="R20" s="69">
        <f t="shared" si="1"/>
        <v>5.4794520547945202E-2</v>
      </c>
      <c r="T20" s="70">
        <f>P20/P18</f>
        <v>0.67647058823529416</v>
      </c>
    </row>
    <row r="21" spans="1:20" ht="15.75" customHeight="1" x14ac:dyDescent="0.25">
      <c r="A21" s="58">
        <v>1402</v>
      </c>
      <c r="B21" s="154"/>
      <c r="C21" s="154"/>
      <c r="D21" s="154"/>
      <c r="E21" s="154">
        <v>46</v>
      </c>
      <c r="F21" s="154"/>
      <c r="G21" s="154"/>
      <c r="H21" s="154"/>
      <c r="I21" s="154"/>
      <c r="J21" s="154"/>
      <c r="K21" s="144"/>
      <c r="L21" s="101"/>
      <c r="M21" s="102"/>
      <c r="N21" s="103"/>
      <c r="O21" s="67">
        <f>IF(E21=0,"",E21/D20)</f>
        <v>0.77966101694915257</v>
      </c>
      <c r="P21" s="68">
        <v>65</v>
      </c>
      <c r="Q21" s="69">
        <f t="shared" si="0"/>
        <v>0.94202898550724634</v>
      </c>
      <c r="R21" s="69">
        <f t="shared" si="1"/>
        <v>5.7971014492753659E-2</v>
      </c>
      <c r="T21" s="104"/>
    </row>
    <row r="22" spans="1:20" ht="15.75" customHeight="1" x14ac:dyDescent="0.25">
      <c r="A22" s="58">
        <v>1501</v>
      </c>
      <c r="B22" s="154"/>
      <c r="C22" s="154"/>
      <c r="D22" s="154"/>
      <c r="E22" s="154"/>
      <c r="F22" s="154">
        <v>42</v>
      </c>
      <c r="G22" s="154"/>
      <c r="H22" s="154"/>
      <c r="I22" s="154"/>
      <c r="J22" s="154"/>
      <c r="K22" s="144"/>
      <c r="L22" s="101"/>
      <c r="M22" s="102"/>
      <c r="N22" s="103"/>
      <c r="O22" s="67">
        <f>IF(F22=0,"",F22/E21)</f>
        <v>0.91304347826086951</v>
      </c>
      <c r="P22" s="68">
        <v>63</v>
      </c>
      <c r="Q22" s="69">
        <f t="shared" si="0"/>
        <v>0.96923076923076923</v>
      </c>
      <c r="R22" s="69">
        <f t="shared" si="1"/>
        <v>3.0769230769230771E-2</v>
      </c>
      <c r="T22" s="104"/>
    </row>
    <row r="23" spans="1:20" ht="15.75" customHeight="1" x14ac:dyDescent="0.25">
      <c r="A23" s="58">
        <v>1502</v>
      </c>
      <c r="B23" s="154"/>
      <c r="C23" s="154"/>
      <c r="D23" s="154"/>
      <c r="E23" s="154"/>
      <c r="F23" s="154"/>
      <c r="G23" s="154">
        <v>37</v>
      </c>
      <c r="H23" s="154"/>
      <c r="I23" s="154"/>
      <c r="J23" s="154"/>
      <c r="K23" s="144"/>
      <c r="L23" s="101"/>
      <c r="M23" s="102"/>
      <c r="N23" s="103"/>
      <c r="O23" s="67">
        <f>IF(G23=0,"",G23/F22)</f>
        <v>0.88095238095238093</v>
      </c>
      <c r="P23" s="68">
        <v>58</v>
      </c>
      <c r="Q23" s="69">
        <f t="shared" si="0"/>
        <v>0.92063492063492058</v>
      </c>
      <c r="R23" s="69">
        <f t="shared" si="1"/>
        <v>7.9365079365079416E-2</v>
      </c>
      <c r="T23" s="104"/>
    </row>
    <row r="24" spans="1:20" ht="15.75" customHeight="1" x14ac:dyDescent="0.25">
      <c r="A24" s="58">
        <v>1601</v>
      </c>
      <c r="B24" s="154"/>
      <c r="C24" s="154"/>
      <c r="D24" s="154"/>
      <c r="E24" s="154"/>
      <c r="F24" s="154"/>
      <c r="G24" s="154"/>
      <c r="H24" s="154">
        <v>37</v>
      </c>
      <c r="I24" s="154"/>
      <c r="J24" s="154"/>
      <c r="K24" s="144"/>
      <c r="L24" s="101"/>
      <c r="M24" s="102"/>
      <c r="N24" s="103"/>
      <c r="O24" s="67">
        <f>IF(H24=0,"",H24/G23)</f>
        <v>1</v>
      </c>
      <c r="P24" s="68">
        <v>55</v>
      </c>
      <c r="Q24" s="69">
        <f t="shared" si="0"/>
        <v>0.94827586206896552</v>
      </c>
      <c r="R24" s="69">
        <f t="shared" si="1"/>
        <v>5.1724137931034475E-2</v>
      </c>
      <c r="T24" s="104"/>
    </row>
    <row r="25" spans="1:20" ht="15.75" customHeight="1" x14ac:dyDescent="0.25">
      <c r="A25" s="58">
        <v>1602</v>
      </c>
      <c r="B25" s="154"/>
      <c r="C25" s="154"/>
      <c r="D25" s="154"/>
      <c r="E25" s="154"/>
      <c r="F25" s="154"/>
      <c r="G25" s="154"/>
      <c r="H25" s="154"/>
      <c r="I25" s="154">
        <v>35</v>
      </c>
      <c r="J25" s="154"/>
      <c r="K25" s="144"/>
      <c r="L25" s="101"/>
      <c r="M25" s="102"/>
      <c r="N25" s="103"/>
      <c r="O25" s="67">
        <f>IF(I25=0,"",I25/H24)</f>
        <v>0.94594594594594594</v>
      </c>
      <c r="P25" s="68">
        <v>53</v>
      </c>
      <c r="Q25" s="69">
        <f t="shared" si="0"/>
        <v>0.96363636363636362</v>
      </c>
      <c r="R25" s="69">
        <f t="shared" si="1"/>
        <v>3.6363636363636376E-2</v>
      </c>
      <c r="T25" s="104"/>
    </row>
    <row r="26" spans="1:20" ht="15.75" customHeight="1" x14ac:dyDescent="0.25">
      <c r="A26" s="58">
        <v>1701</v>
      </c>
      <c r="B26" s="154"/>
      <c r="C26" s="154"/>
      <c r="D26" s="154"/>
      <c r="E26" s="154"/>
      <c r="F26" s="154"/>
      <c r="G26" s="154"/>
      <c r="H26" s="154"/>
      <c r="I26" s="154"/>
      <c r="J26" s="154">
        <v>33</v>
      </c>
      <c r="K26" s="144">
        <v>29</v>
      </c>
      <c r="L26" s="101"/>
      <c r="M26" s="102"/>
      <c r="N26" s="103"/>
      <c r="O26" s="71">
        <f>IF(J26=0,"",J26/I25)</f>
        <v>0.94285714285714284</v>
      </c>
      <c r="P26" s="68">
        <v>52</v>
      </c>
      <c r="Q26" s="72">
        <f t="shared" si="0"/>
        <v>0.98113207547169812</v>
      </c>
      <c r="R26" s="72">
        <f t="shared" si="1"/>
        <v>1.8867924528301883E-2</v>
      </c>
      <c r="T26" s="104"/>
    </row>
    <row r="27" spans="1:20" ht="15.75" customHeight="1" x14ac:dyDescent="0.25">
      <c r="A27" s="58">
        <v>1702</v>
      </c>
      <c r="B27" s="154"/>
      <c r="C27" s="154"/>
      <c r="D27" s="154"/>
      <c r="E27" s="154"/>
      <c r="F27" s="154"/>
      <c r="G27" s="154"/>
      <c r="H27" s="154"/>
      <c r="I27" s="154"/>
      <c r="J27" s="154">
        <v>11</v>
      </c>
      <c r="K27" s="144">
        <v>7</v>
      </c>
      <c r="L27" s="101"/>
      <c r="M27" s="102"/>
      <c r="N27" s="104"/>
      <c r="O27" s="105"/>
      <c r="P27" s="68">
        <v>20</v>
      </c>
      <c r="Q27" s="106"/>
      <c r="R27" s="107"/>
      <c r="T27" s="104"/>
    </row>
    <row r="28" spans="1:20" ht="15.75" customHeight="1" x14ac:dyDescent="0.25">
      <c r="A28" s="58">
        <v>1801</v>
      </c>
      <c r="B28" s="154"/>
      <c r="C28" s="154"/>
      <c r="D28" s="154"/>
      <c r="E28" s="154"/>
      <c r="F28" s="154"/>
      <c r="G28" s="154"/>
      <c r="H28" s="154"/>
      <c r="I28" s="154"/>
      <c r="J28" s="154">
        <v>9</v>
      </c>
      <c r="K28" s="144">
        <v>6</v>
      </c>
      <c r="L28" s="101"/>
      <c r="M28" s="102"/>
      <c r="N28" s="104"/>
      <c r="O28" s="108"/>
      <c r="P28" s="109">
        <v>13</v>
      </c>
      <c r="Q28" s="110"/>
      <c r="R28" s="108"/>
      <c r="T28" s="104"/>
    </row>
    <row r="29" spans="1:20" ht="15.75" customHeight="1" x14ac:dyDescent="0.25">
      <c r="A29" s="58">
        <v>1802</v>
      </c>
      <c r="B29" s="154"/>
      <c r="C29" s="154"/>
      <c r="D29" s="154"/>
      <c r="E29" s="154"/>
      <c r="F29" s="154"/>
      <c r="G29" s="154"/>
      <c r="H29" s="154"/>
      <c r="I29" s="154"/>
      <c r="J29" s="154">
        <v>4</v>
      </c>
      <c r="K29" s="144">
        <v>1</v>
      </c>
      <c r="L29" s="101"/>
      <c r="M29" s="102"/>
      <c r="N29" s="104"/>
      <c r="O29" s="108"/>
      <c r="P29" s="109">
        <v>5</v>
      </c>
      <c r="Q29" s="110"/>
      <c r="R29" s="108"/>
      <c r="T29" s="104"/>
    </row>
    <row r="30" spans="1:20" ht="15.75" customHeight="1" x14ac:dyDescent="0.25">
      <c r="A30" s="58">
        <v>1901</v>
      </c>
      <c r="B30" s="154"/>
      <c r="C30" s="154"/>
      <c r="D30" s="154"/>
      <c r="E30" s="154"/>
      <c r="F30" s="154"/>
      <c r="G30" s="154"/>
      <c r="H30" s="154"/>
      <c r="I30" s="154"/>
      <c r="J30" s="154">
        <v>3</v>
      </c>
      <c r="K30" s="144">
        <v>3</v>
      </c>
      <c r="L30" s="101"/>
      <c r="M30" s="102"/>
      <c r="N30" s="104"/>
      <c r="O30" s="108"/>
      <c r="P30" s="109">
        <v>3</v>
      </c>
      <c r="Q30" s="110"/>
      <c r="R30" s="108"/>
      <c r="T30" s="104"/>
    </row>
    <row r="31" spans="1:20" ht="15.75" customHeight="1" x14ac:dyDescent="0.25">
      <c r="A31" s="58">
        <v>1902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44"/>
      <c r="L31" s="101"/>
      <c r="M31" s="102"/>
      <c r="N31" s="104"/>
      <c r="O31" s="102"/>
      <c r="P31" s="104"/>
      <c r="Q31" s="146"/>
      <c r="R31" s="108"/>
      <c r="T31" s="104"/>
    </row>
    <row r="32" spans="1:20" ht="15.75" customHeight="1" x14ac:dyDescent="0.25">
      <c r="A32" s="58">
        <v>2001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44"/>
      <c r="L32" s="101"/>
      <c r="M32" s="102"/>
      <c r="N32" s="104"/>
      <c r="O32" s="197" t="s">
        <v>83</v>
      </c>
      <c r="P32" s="82">
        <v>21</v>
      </c>
      <c r="Q32" s="83">
        <f>K35</f>
        <v>46</v>
      </c>
      <c r="R32" s="199" t="s">
        <v>11</v>
      </c>
      <c r="T32" s="104"/>
    </row>
    <row r="33" spans="1:20" ht="15.75" customHeight="1" x14ac:dyDescent="0.25">
      <c r="A33" s="58">
        <v>2002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44"/>
      <c r="L33" s="101"/>
      <c r="M33" s="102"/>
      <c r="N33" s="104"/>
      <c r="O33" s="198" t="s">
        <v>85</v>
      </c>
      <c r="P33" s="86">
        <f>IF(P32/B18=0,"",P32/B18)</f>
        <v>0.20588235294117646</v>
      </c>
      <c r="Q33" s="87">
        <f>IF(P32/Q32=0,"",P32/Q32)</f>
        <v>0.45652173913043476</v>
      </c>
      <c r="R33" s="200" t="s">
        <v>86</v>
      </c>
      <c r="T33" s="104"/>
    </row>
    <row r="34" spans="1:20" ht="15.75" customHeight="1" x14ac:dyDescent="0.25">
      <c r="A34" s="58">
        <v>2101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44"/>
      <c r="L34" s="147"/>
      <c r="M34" s="148"/>
      <c r="N34" s="149"/>
      <c r="O34" s="90"/>
      <c r="P34" s="91"/>
      <c r="Q34" s="91"/>
      <c r="R34" s="113"/>
      <c r="T34" s="104"/>
    </row>
    <row r="35" spans="1:20" ht="18" customHeight="1" x14ac:dyDescent="0.25">
      <c r="A35" s="28"/>
      <c r="B35" s="297" t="s">
        <v>111</v>
      </c>
      <c r="C35" s="297"/>
      <c r="D35" s="297"/>
      <c r="E35" s="297"/>
      <c r="F35" s="297"/>
      <c r="G35" s="297"/>
      <c r="H35" s="297"/>
      <c r="I35" s="297"/>
      <c r="J35" s="297"/>
      <c r="K35" s="93">
        <f>SUM(K18:K31)</f>
        <v>46</v>
      </c>
      <c r="L35" s="94">
        <f>IF(SUM(K25:K26)=0,"",SUM(K25:K26)/B18)</f>
        <v>0.28431372549019607</v>
      </c>
      <c r="M35" s="94">
        <f>IF(K35=0,"",K35/B18)</f>
        <v>0.45098039215686275</v>
      </c>
      <c r="N35" s="94">
        <f>IF(K26=0,"",M35-L35)</f>
        <v>0.16666666666666669</v>
      </c>
      <c r="O35" s="3"/>
      <c r="P35" s="29"/>
      <c r="Q35" s="22"/>
      <c r="R35" s="3"/>
      <c r="T35" s="104"/>
    </row>
    <row r="36" spans="1:20" ht="12.75" customHeight="1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191"/>
      <c r="L36" s="3"/>
      <c r="M36" s="3"/>
      <c r="N36" s="29" t="s">
        <v>27</v>
      </c>
      <c r="O36" s="3"/>
      <c r="P36" s="29"/>
      <c r="Q36" s="29"/>
      <c r="R36" s="29"/>
    </row>
    <row r="37" spans="1:20" ht="12.75" customHeight="1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191"/>
      <c r="L37" s="3"/>
      <c r="M37" s="3"/>
      <c r="N37" s="29"/>
      <c r="O37" s="3"/>
      <c r="P37" s="29"/>
      <c r="Q37" s="29"/>
      <c r="R37" s="29"/>
    </row>
    <row r="38" spans="1:20" ht="26.25" customHeight="1" x14ac:dyDescent="0.4">
      <c r="A38" s="2"/>
      <c r="B38" s="298" t="s">
        <v>99</v>
      </c>
      <c r="C38" s="299"/>
      <c r="D38" s="299"/>
      <c r="E38" s="299"/>
      <c r="F38" s="299"/>
      <c r="G38" s="299"/>
      <c r="H38" s="299"/>
      <c r="I38" s="299"/>
      <c r="J38" s="299"/>
      <c r="K38" s="181" t="s">
        <v>88</v>
      </c>
      <c r="L38" s="57"/>
      <c r="M38" s="57"/>
      <c r="N38" s="29"/>
      <c r="O38" s="3"/>
      <c r="P38" s="29"/>
      <c r="Q38" s="29"/>
      <c r="R38" s="29"/>
    </row>
    <row r="39" spans="1:20" ht="20.25" customHeight="1" x14ac:dyDescent="0.2">
      <c r="A39" s="300" t="s">
        <v>10</v>
      </c>
      <c r="B39" s="301" t="s">
        <v>100</v>
      </c>
      <c r="C39" s="302"/>
      <c r="D39" s="302"/>
      <c r="E39" s="302"/>
      <c r="F39" s="302"/>
      <c r="G39" s="302"/>
      <c r="H39" s="302"/>
      <c r="I39" s="302"/>
      <c r="J39" s="303"/>
      <c r="K39" s="304" t="s">
        <v>11</v>
      </c>
      <c r="L39" s="296" t="s">
        <v>3</v>
      </c>
      <c r="M39" s="296" t="s">
        <v>4</v>
      </c>
      <c r="N39" s="306" t="s">
        <v>5</v>
      </c>
      <c r="O39" s="296" t="s">
        <v>6</v>
      </c>
      <c r="P39" s="294" t="s">
        <v>7</v>
      </c>
      <c r="Q39" s="294" t="s">
        <v>8</v>
      </c>
      <c r="R39" s="296" t="s">
        <v>101</v>
      </c>
    </row>
    <row r="40" spans="1:20" ht="15.75" customHeight="1" x14ac:dyDescent="0.25">
      <c r="A40" s="295"/>
      <c r="B40" s="58" t="s">
        <v>102</v>
      </c>
      <c r="C40" s="58" t="s">
        <v>103</v>
      </c>
      <c r="D40" s="58" t="s">
        <v>104</v>
      </c>
      <c r="E40" s="58" t="s">
        <v>105</v>
      </c>
      <c r="F40" s="58" t="s">
        <v>106</v>
      </c>
      <c r="G40" s="58" t="s">
        <v>107</v>
      </c>
      <c r="H40" s="58" t="s">
        <v>108</v>
      </c>
      <c r="I40" s="58" t="s">
        <v>109</v>
      </c>
      <c r="J40" s="58" t="s">
        <v>110</v>
      </c>
      <c r="K40" s="305"/>
      <c r="L40" s="295"/>
      <c r="M40" s="295"/>
      <c r="N40" s="295"/>
      <c r="O40" s="295"/>
      <c r="P40" s="295"/>
      <c r="Q40" s="295"/>
      <c r="R40" s="295"/>
      <c r="T40" s="104"/>
    </row>
    <row r="41" spans="1:20" ht="15.75" customHeight="1" x14ac:dyDescent="0.25">
      <c r="A41" s="58">
        <v>1302</v>
      </c>
      <c r="B41" s="154">
        <v>130</v>
      </c>
      <c r="C41" s="154"/>
      <c r="D41" s="154"/>
      <c r="E41" s="154"/>
      <c r="F41" s="154"/>
      <c r="G41" s="154"/>
      <c r="H41" s="154"/>
      <c r="I41" s="154"/>
      <c r="J41" s="154"/>
      <c r="K41" s="144"/>
      <c r="L41" s="96"/>
      <c r="M41" s="97"/>
      <c r="N41" s="98"/>
      <c r="O41" s="62"/>
      <c r="P41" s="63">
        <f>B41</f>
        <v>130</v>
      </c>
      <c r="Q41" s="64"/>
      <c r="R41" s="62"/>
      <c r="T41" s="104"/>
    </row>
    <row r="42" spans="1:20" ht="15.75" customHeight="1" x14ac:dyDescent="0.25">
      <c r="A42" s="58">
        <v>1401</v>
      </c>
      <c r="B42" s="154"/>
      <c r="C42" s="154">
        <v>103</v>
      </c>
      <c r="D42" s="154"/>
      <c r="E42" s="154"/>
      <c r="F42" s="154"/>
      <c r="G42" s="154"/>
      <c r="H42" s="154"/>
      <c r="I42" s="154"/>
      <c r="J42" s="154"/>
      <c r="K42" s="144"/>
      <c r="L42" s="101"/>
      <c r="M42" s="102"/>
      <c r="N42" s="103"/>
      <c r="O42" s="67">
        <f>IF(C42=0,"",C42/B41)</f>
        <v>0.79230769230769227</v>
      </c>
      <c r="P42" s="68">
        <v>103</v>
      </c>
      <c r="Q42" s="69">
        <f t="shared" ref="Q42:Q49" si="2">IF(P42=0,"",P42/P41)</f>
        <v>0.79230769230769227</v>
      </c>
      <c r="R42" s="69">
        <f t="shared" ref="R42:R49" si="3">IF(P42=0,"",100%-Q42)</f>
        <v>0.20769230769230773</v>
      </c>
      <c r="T42" s="104"/>
    </row>
    <row r="43" spans="1:20" ht="15.75" customHeight="1" x14ac:dyDescent="0.25">
      <c r="A43" s="58">
        <v>1402</v>
      </c>
      <c r="B43" s="154"/>
      <c r="C43" s="154"/>
      <c r="D43" s="154">
        <v>87</v>
      </c>
      <c r="E43" s="154"/>
      <c r="F43" s="154"/>
      <c r="G43" s="154"/>
      <c r="H43" s="154"/>
      <c r="I43" s="154"/>
      <c r="J43" s="154"/>
      <c r="K43" s="144"/>
      <c r="L43" s="101"/>
      <c r="M43" s="102"/>
      <c r="N43" s="103"/>
      <c r="O43" s="67">
        <f>IF(D43=0,"",D43/C42)</f>
        <v>0.84466019417475724</v>
      </c>
      <c r="P43" s="68">
        <v>95</v>
      </c>
      <c r="Q43" s="69">
        <f t="shared" si="2"/>
        <v>0.92233009708737868</v>
      </c>
      <c r="R43" s="69">
        <f t="shared" si="3"/>
        <v>7.7669902912621325E-2</v>
      </c>
      <c r="T43" s="70">
        <f>P43/P41</f>
        <v>0.73076923076923073</v>
      </c>
    </row>
    <row r="44" spans="1:20" ht="15.75" customHeight="1" x14ac:dyDescent="0.25">
      <c r="A44" s="58">
        <v>1501</v>
      </c>
      <c r="B44" s="154"/>
      <c r="C44" s="154"/>
      <c r="D44" s="154"/>
      <c r="E44" s="154">
        <v>76</v>
      </c>
      <c r="F44" s="154"/>
      <c r="G44" s="154"/>
      <c r="H44" s="154"/>
      <c r="I44" s="154"/>
      <c r="J44" s="154"/>
      <c r="K44" s="144"/>
      <c r="L44" s="101"/>
      <c r="M44" s="102"/>
      <c r="N44" s="103"/>
      <c r="O44" s="67">
        <f>IF(E44=0,"",E44/D43)</f>
        <v>0.87356321839080464</v>
      </c>
      <c r="P44" s="68">
        <v>92</v>
      </c>
      <c r="Q44" s="69">
        <f t="shared" si="2"/>
        <v>0.96842105263157896</v>
      </c>
      <c r="R44" s="69">
        <f t="shared" si="3"/>
        <v>3.157894736842104E-2</v>
      </c>
      <c r="T44" s="104"/>
    </row>
    <row r="45" spans="1:20" ht="15.75" customHeight="1" x14ac:dyDescent="0.25">
      <c r="A45" s="58">
        <v>1502</v>
      </c>
      <c r="B45" s="154"/>
      <c r="C45" s="154"/>
      <c r="D45" s="154"/>
      <c r="E45" s="154"/>
      <c r="F45" s="154">
        <v>74</v>
      </c>
      <c r="G45" s="154"/>
      <c r="H45" s="154"/>
      <c r="I45" s="154"/>
      <c r="J45" s="154"/>
      <c r="K45" s="144"/>
      <c r="L45" s="101"/>
      <c r="M45" s="102"/>
      <c r="N45" s="103"/>
      <c r="O45" s="67">
        <f>IF(F45=0,"",F45/E44)</f>
        <v>0.97368421052631582</v>
      </c>
      <c r="P45" s="68">
        <v>91</v>
      </c>
      <c r="Q45" s="69">
        <f t="shared" si="2"/>
        <v>0.98913043478260865</v>
      </c>
      <c r="R45" s="69">
        <f t="shared" si="3"/>
        <v>1.0869565217391353E-2</v>
      </c>
      <c r="T45" s="104"/>
    </row>
    <row r="46" spans="1:20" ht="15.75" customHeight="1" x14ac:dyDescent="0.25">
      <c r="A46" s="58">
        <v>1601</v>
      </c>
      <c r="B46" s="154"/>
      <c r="C46" s="154"/>
      <c r="D46" s="154"/>
      <c r="E46" s="154"/>
      <c r="F46" s="154"/>
      <c r="G46" s="154">
        <v>73</v>
      </c>
      <c r="H46" s="154"/>
      <c r="I46" s="154"/>
      <c r="J46" s="154"/>
      <c r="K46" s="144"/>
      <c r="L46" s="101"/>
      <c r="M46" s="102"/>
      <c r="N46" s="103"/>
      <c r="O46" s="67">
        <f>IF(G46=0,"",G46/F45)</f>
        <v>0.98648648648648651</v>
      </c>
      <c r="P46" s="68">
        <v>89</v>
      </c>
      <c r="Q46" s="69">
        <f t="shared" si="2"/>
        <v>0.97802197802197799</v>
      </c>
      <c r="R46" s="69">
        <f t="shared" si="3"/>
        <v>2.1978021978022011E-2</v>
      </c>
      <c r="T46" s="104"/>
    </row>
    <row r="47" spans="1:20" ht="15.75" customHeight="1" x14ac:dyDescent="0.25">
      <c r="A47" s="58">
        <v>1602</v>
      </c>
      <c r="B47" s="154"/>
      <c r="C47" s="154"/>
      <c r="D47" s="154"/>
      <c r="E47" s="154"/>
      <c r="F47" s="154"/>
      <c r="G47" s="154"/>
      <c r="H47" s="154">
        <v>71</v>
      </c>
      <c r="I47" s="154"/>
      <c r="J47" s="154"/>
      <c r="K47" s="144"/>
      <c r="L47" s="101"/>
      <c r="M47" s="102"/>
      <c r="N47" s="103"/>
      <c r="O47" s="67">
        <f>IF(H47=0,"",H47/G46)</f>
        <v>0.9726027397260274</v>
      </c>
      <c r="P47" s="68">
        <v>89</v>
      </c>
      <c r="Q47" s="69">
        <f t="shared" si="2"/>
        <v>1</v>
      </c>
      <c r="R47" s="69">
        <f t="shared" si="3"/>
        <v>0</v>
      </c>
      <c r="T47" s="104"/>
    </row>
    <row r="48" spans="1:20" ht="15.75" customHeight="1" x14ac:dyDescent="0.25">
      <c r="A48" s="58">
        <v>1701</v>
      </c>
      <c r="B48" s="154"/>
      <c r="C48" s="154"/>
      <c r="D48" s="154"/>
      <c r="E48" s="154"/>
      <c r="F48" s="154"/>
      <c r="G48" s="154"/>
      <c r="H48" s="154"/>
      <c r="I48" s="154">
        <v>69</v>
      </c>
      <c r="J48" s="154"/>
      <c r="K48" s="144">
        <v>1</v>
      </c>
      <c r="L48" s="101"/>
      <c r="M48" s="102"/>
      <c r="N48" s="103"/>
      <c r="O48" s="67">
        <f>IF(I48=0,"",I48/H47)</f>
        <v>0.971830985915493</v>
      </c>
      <c r="P48" s="68">
        <v>83</v>
      </c>
      <c r="Q48" s="69">
        <f t="shared" si="2"/>
        <v>0.93258426966292129</v>
      </c>
      <c r="R48" s="69">
        <f t="shared" si="3"/>
        <v>6.7415730337078705E-2</v>
      </c>
      <c r="T48" s="104"/>
    </row>
    <row r="49" spans="1:20" ht="15.75" customHeight="1" x14ac:dyDescent="0.25">
      <c r="A49" s="58">
        <v>1702</v>
      </c>
      <c r="B49" s="154"/>
      <c r="C49" s="154"/>
      <c r="D49" s="154"/>
      <c r="E49" s="154"/>
      <c r="F49" s="154"/>
      <c r="G49" s="154"/>
      <c r="H49" s="154"/>
      <c r="I49" s="154"/>
      <c r="J49" s="154">
        <v>66</v>
      </c>
      <c r="K49" s="144">
        <v>57</v>
      </c>
      <c r="L49" s="101"/>
      <c r="M49" s="102"/>
      <c r="N49" s="103"/>
      <c r="O49" s="71">
        <f>IF(J49=0,"",J49/I48)</f>
        <v>0.95652173913043481</v>
      </c>
      <c r="P49" s="68">
        <v>81</v>
      </c>
      <c r="Q49" s="72">
        <f t="shared" si="2"/>
        <v>0.97590361445783136</v>
      </c>
      <c r="R49" s="72">
        <f t="shared" si="3"/>
        <v>2.4096385542168641E-2</v>
      </c>
      <c r="T49" s="104"/>
    </row>
    <row r="50" spans="1:20" ht="15.75" customHeight="1" x14ac:dyDescent="0.25">
      <c r="A50" s="58">
        <v>1801</v>
      </c>
      <c r="B50" s="154"/>
      <c r="C50" s="154"/>
      <c r="D50" s="154"/>
      <c r="E50" s="154"/>
      <c r="F50" s="154"/>
      <c r="G50" s="154"/>
      <c r="H50" s="154"/>
      <c r="I50" s="154"/>
      <c r="J50" s="154">
        <v>11</v>
      </c>
      <c r="K50" s="144">
        <v>8</v>
      </c>
      <c r="L50" s="101"/>
      <c r="M50" s="102"/>
      <c r="N50" s="104"/>
      <c r="O50" s="105"/>
      <c r="P50" s="68">
        <v>20</v>
      </c>
      <c r="Q50" s="106"/>
      <c r="R50" s="107"/>
      <c r="T50" s="104"/>
    </row>
    <row r="51" spans="1:20" ht="15.75" customHeight="1" x14ac:dyDescent="0.25">
      <c r="A51" s="58">
        <v>1802</v>
      </c>
      <c r="B51" s="154"/>
      <c r="C51" s="154"/>
      <c r="D51" s="154"/>
      <c r="E51" s="154"/>
      <c r="F51" s="154"/>
      <c r="G51" s="154"/>
      <c r="H51" s="154"/>
      <c r="I51" s="154"/>
      <c r="J51" s="154">
        <v>9</v>
      </c>
      <c r="K51" s="144">
        <v>1</v>
      </c>
      <c r="L51" s="101"/>
      <c r="M51" s="102"/>
      <c r="N51" s="104"/>
      <c r="O51" s="108"/>
      <c r="P51" s="109">
        <v>9</v>
      </c>
      <c r="Q51" s="110"/>
      <c r="R51" s="108"/>
      <c r="T51" s="104"/>
    </row>
    <row r="52" spans="1:20" ht="15.75" customHeight="1" x14ac:dyDescent="0.25">
      <c r="A52" s="58">
        <v>1901</v>
      </c>
      <c r="B52" s="154"/>
      <c r="C52" s="154"/>
      <c r="D52" s="154"/>
      <c r="E52" s="154"/>
      <c r="F52" s="154"/>
      <c r="G52" s="154"/>
      <c r="H52" s="154"/>
      <c r="I52" s="154"/>
      <c r="J52" s="154">
        <v>9</v>
      </c>
      <c r="K52" s="144">
        <v>4</v>
      </c>
      <c r="L52" s="101"/>
      <c r="M52" s="102"/>
      <c r="N52" s="104"/>
      <c r="O52" s="108"/>
      <c r="P52" s="202">
        <v>10</v>
      </c>
      <c r="Q52" s="110"/>
      <c r="R52" s="108"/>
      <c r="T52" s="104"/>
    </row>
    <row r="53" spans="1:20" ht="15.75" customHeight="1" x14ac:dyDescent="0.25">
      <c r="A53" s="58">
        <v>1902</v>
      </c>
      <c r="B53" s="154"/>
      <c r="C53" s="154"/>
      <c r="D53" s="154"/>
      <c r="E53" s="154"/>
      <c r="F53" s="154"/>
      <c r="G53" s="154"/>
      <c r="H53" s="154"/>
      <c r="I53" s="154"/>
      <c r="J53" s="154">
        <v>4</v>
      </c>
      <c r="K53" s="144"/>
      <c r="L53" s="101"/>
      <c r="M53" s="102"/>
      <c r="N53" s="104"/>
      <c r="O53" s="211"/>
      <c r="P53" s="204">
        <v>4</v>
      </c>
      <c r="Q53" s="212"/>
      <c r="R53" s="108"/>
      <c r="T53" s="104"/>
    </row>
    <row r="54" spans="1:20" ht="15.75" customHeight="1" x14ac:dyDescent="0.25">
      <c r="A54" s="58">
        <v>2001</v>
      </c>
      <c r="B54" s="154"/>
      <c r="C54" s="154"/>
      <c r="D54" s="154"/>
      <c r="E54" s="154"/>
      <c r="F54" s="154"/>
      <c r="G54" s="154"/>
      <c r="H54" s="154"/>
      <c r="I54" s="154"/>
      <c r="J54" s="154">
        <v>4</v>
      </c>
      <c r="K54" s="144">
        <v>4</v>
      </c>
      <c r="L54" s="101"/>
      <c r="M54" s="102"/>
      <c r="N54" s="104"/>
      <c r="O54" s="211"/>
      <c r="P54" s="204">
        <v>4</v>
      </c>
      <c r="Q54" s="212"/>
      <c r="R54" s="108"/>
      <c r="T54" s="104"/>
    </row>
    <row r="55" spans="1:20" ht="15.75" customHeight="1" x14ac:dyDescent="0.25">
      <c r="A55" s="58">
        <v>2002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44"/>
      <c r="L55" s="101"/>
      <c r="M55" s="102"/>
      <c r="N55" s="104"/>
      <c r="O55" s="197" t="s">
        <v>83</v>
      </c>
      <c r="P55" s="203">
        <v>48</v>
      </c>
      <c r="Q55" s="83">
        <f>K58</f>
        <v>75</v>
      </c>
      <c r="R55" s="199" t="s">
        <v>11</v>
      </c>
      <c r="T55" s="104"/>
    </row>
    <row r="56" spans="1:20" ht="15.75" customHeight="1" x14ac:dyDescent="0.25">
      <c r="A56" s="58">
        <v>2101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44"/>
      <c r="L56" s="101"/>
      <c r="M56" s="102"/>
      <c r="N56" s="104"/>
      <c r="O56" s="198" t="s">
        <v>85</v>
      </c>
      <c r="P56" s="86">
        <f>IF(P55/B41=0,"",P55/B41)</f>
        <v>0.36923076923076925</v>
      </c>
      <c r="Q56" s="87">
        <f>IF(P55/Q55=0,"",P55/Q55)</f>
        <v>0.64</v>
      </c>
      <c r="R56" s="200" t="s">
        <v>86</v>
      </c>
      <c r="T56" s="104"/>
    </row>
    <row r="57" spans="1:20" ht="15.75" customHeight="1" x14ac:dyDescent="0.25">
      <c r="A57" s="58">
        <v>2102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44"/>
      <c r="L57" s="147"/>
      <c r="M57" s="148"/>
      <c r="N57" s="149"/>
      <c r="O57" s="90"/>
      <c r="P57" s="91"/>
      <c r="Q57" s="91"/>
      <c r="R57" s="113"/>
      <c r="T57" s="104"/>
    </row>
    <row r="58" spans="1:20" ht="18" customHeight="1" x14ac:dyDescent="0.25">
      <c r="A58" s="28"/>
      <c r="B58" s="297" t="s">
        <v>111</v>
      </c>
      <c r="C58" s="297"/>
      <c r="D58" s="297"/>
      <c r="E58" s="297"/>
      <c r="F58" s="297"/>
      <c r="G58" s="297"/>
      <c r="H58" s="297"/>
      <c r="I58" s="297"/>
      <c r="J58" s="297"/>
      <c r="K58" s="93">
        <f>SUM(K41:K54)</f>
        <v>75</v>
      </c>
      <c r="L58" s="94">
        <f>IF(SUM(K48:K49)=0,"",SUM(K48:K49)/B41)</f>
        <v>0.44615384615384618</v>
      </c>
      <c r="M58" s="94">
        <f>IF(K58=0,"",K58/B41)</f>
        <v>0.57692307692307687</v>
      </c>
      <c r="N58" s="94">
        <f>IF(K49=0,"0%",M58-L58)</f>
        <v>0.13076923076923069</v>
      </c>
      <c r="O58" s="3"/>
      <c r="P58" s="29"/>
      <c r="Q58" s="22"/>
      <c r="R58" s="3"/>
      <c r="T58" s="104"/>
    </row>
    <row r="59" spans="1:20" ht="12.75" customHeight="1" x14ac:dyDescent="0.2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191"/>
      <c r="L59" s="3"/>
      <c r="M59" s="3"/>
      <c r="N59" s="29"/>
      <c r="O59" s="3"/>
      <c r="P59" s="29"/>
      <c r="Q59" s="29"/>
      <c r="R59" s="29"/>
    </row>
    <row r="60" spans="1:20" ht="12.75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191"/>
      <c r="L60" s="3"/>
      <c r="M60" s="3"/>
      <c r="N60" s="29"/>
      <c r="O60" s="3"/>
      <c r="P60" s="29"/>
      <c r="Q60" s="29"/>
      <c r="R60" s="29"/>
    </row>
    <row r="61" spans="1:20" ht="26.25" customHeight="1" x14ac:dyDescent="0.4">
      <c r="A61" s="2"/>
      <c r="B61" s="298" t="s">
        <v>99</v>
      </c>
      <c r="C61" s="299"/>
      <c r="D61" s="299"/>
      <c r="E61" s="299"/>
      <c r="F61" s="299"/>
      <c r="G61" s="299"/>
      <c r="H61" s="299"/>
      <c r="I61" s="299"/>
      <c r="J61" s="299"/>
      <c r="K61" s="181" t="s">
        <v>91</v>
      </c>
      <c r="L61" s="57"/>
      <c r="M61" s="57"/>
      <c r="N61" s="29"/>
      <c r="O61" s="3"/>
      <c r="P61" s="29"/>
      <c r="Q61" s="29"/>
      <c r="R61" s="29"/>
    </row>
    <row r="62" spans="1:20" ht="20.25" customHeight="1" x14ac:dyDescent="0.2">
      <c r="A62" s="300" t="s">
        <v>10</v>
      </c>
      <c r="B62" s="301" t="s">
        <v>100</v>
      </c>
      <c r="C62" s="302"/>
      <c r="D62" s="302"/>
      <c r="E62" s="302"/>
      <c r="F62" s="302"/>
      <c r="G62" s="302"/>
      <c r="H62" s="302"/>
      <c r="I62" s="302"/>
      <c r="J62" s="303"/>
      <c r="K62" s="304" t="s">
        <v>11</v>
      </c>
      <c r="L62" s="296" t="s">
        <v>3</v>
      </c>
      <c r="M62" s="296" t="s">
        <v>4</v>
      </c>
      <c r="N62" s="306" t="s">
        <v>5</v>
      </c>
      <c r="O62" s="296" t="s">
        <v>6</v>
      </c>
      <c r="P62" s="294" t="s">
        <v>7</v>
      </c>
      <c r="Q62" s="294" t="s">
        <v>8</v>
      </c>
      <c r="R62" s="296" t="s">
        <v>101</v>
      </c>
    </row>
    <row r="63" spans="1:20" ht="15.75" customHeight="1" x14ac:dyDescent="0.25">
      <c r="A63" s="295"/>
      <c r="B63" s="58" t="s">
        <v>102</v>
      </c>
      <c r="C63" s="58" t="s">
        <v>103</v>
      </c>
      <c r="D63" s="58" t="s">
        <v>104</v>
      </c>
      <c r="E63" s="58" t="s">
        <v>105</v>
      </c>
      <c r="F63" s="58" t="s">
        <v>106</v>
      </c>
      <c r="G63" s="58" t="s">
        <v>107</v>
      </c>
      <c r="H63" s="58" t="s">
        <v>108</v>
      </c>
      <c r="I63" s="58" t="s">
        <v>109</v>
      </c>
      <c r="J63" s="58" t="s">
        <v>110</v>
      </c>
      <c r="K63" s="305"/>
      <c r="L63" s="295"/>
      <c r="M63" s="295"/>
      <c r="N63" s="295"/>
      <c r="O63" s="295"/>
      <c r="P63" s="295"/>
      <c r="Q63" s="295"/>
      <c r="R63" s="295"/>
      <c r="T63" s="104"/>
    </row>
    <row r="64" spans="1:20" ht="15.75" customHeight="1" x14ac:dyDescent="0.25">
      <c r="A64" s="58">
        <v>1401</v>
      </c>
      <c r="B64" s="154">
        <v>80</v>
      </c>
      <c r="C64" s="154"/>
      <c r="D64" s="154"/>
      <c r="E64" s="154"/>
      <c r="F64" s="154"/>
      <c r="G64" s="154"/>
      <c r="H64" s="154"/>
      <c r="I64" s="154"/>
      <c r="J64" s="154"/>
      <c r="K64" s="144"/>
      <c r="L64" s="96"/>
      <c r="M64" s="97"/>
      <c r="N64" s="98"/>
      <c r="O64" s="62"/>
      <c r="P64" s="63">
        <f>B64</f>
        <v>80</v>
      </c>
      <c r="Q64" s="64"/>
      <c r="R64" s="62"/>
      <c r="T64" s="104"/>
    </row>
    <row r="65" spans="1:20" ht="15.75" customHeight="1" x14ac:dyDescent="0.25">
      <c r="A65" s="58">
        <v>1402</v>
      </c>
      <c r="B65" s="154"/>
      <c r="C65" s="154">
        <v>62</v>
      </c>
      <c r="D65" s="154"/>
      <c r="E65" s="154"/>
      <c r="F65" s="154"/>
      <c r="G65" s="154"/>
      <c r="H65" s="154"/>
      <c r="I65" s="154"/>
      <c r="J65" s="154"/>
      <c r="K65" s="144"/>
      <c r="L65" s="101"/>
      <c r="M65" s="102"/>
      <c r="N65" s="103"/>
      <c r="O65" s="67">
        <f>IF(C65=0,"",C65/B64)</f>
        <v>0.77500000000000002</v>
      </c>
      <c r="P65" s="68">
        <v>62</v>
      </c>
      <c r="Q65" s="69">
        <f t="shared" ref="Q65:Q72" si="4">IF(P65=0,"",P65/P64)</f>
        <v>0.77500000000000002</v>
      </c>
      <c r="R65" s="69">
        <f t="shared" ref="R65:R72" si="5">IF(P65=0,"",100%-Q65)</f>
        <v>0.22499999999999998</v>
      </c>
      <c r="T65" s="104"/>
    </row>
    <row r="66" spans="1:20" ht="15.75" customHeight="1" x14ac:dyDescent="0.25">
      <c r="A66" s="58">
        <v>1501</v>
      </c>
      <c r="B66" s="154"/>
      <c r="C66" s="154"/>
      <c r="D66" s="154">
        <v>53</v>
      </c>
      <c r="E66" s="154"/>
      <c r="F66" s="154"/>
      <c r="G66" s="154"/>
      <c r="H66" s="154"/>
      <c r="I66" s="154"/>
      <c r="J66" s="154"/>
      <c r="K66" s="144"/>
      <c r="L66" s="101"/>
      <c r="M66" s="102"/>
      <c r="N66" s="103"/>
      <c r="O66" s="67">
        <f>IF(D66=0,"",D66/C65)</f>
        <v>0.85483870967741937</v>
      </c>
      <c r="P66" s="68">
        <v>60</v>
      </c>
      <c r="Q66" s="69">
        <f t="shared" si="4"/>
        <v>0.967741935483871</v>
      </c>
      <c r="R66" s="69">
        <f t="shared" si="5"/>
        <v>3.2258064516129004E-2</v>
      </c>
      <c r="T66" s="70">
        <f>P66/P64</f>
        <v>0.75</v>
      </c>
    </row>
    <row r="67" spans="1:20" ht="15.75" customHeight="1" x14ac:dyDescent="0.25">
      <c r="A67" s="58">
        <v>1502</v>
      </c>
      <c r="B67" s="154"/>
      <c r="C67" s="154"/>
      <c r="D67" s="154"/>
      <c r="E67" s="154">
        <v>43</v>
      </c>
      <c r="F67" s="154"/>
      <c r="G67" s="154"/>
      <c r="H67" s="154"/>
      <c r="I67" s="154"/>
      <c r="J67" s="154"/>
      <c r="K67" s="144"/>
      <c r="L67" s="101"/>
      <c r="M67" s="102"/>
      <c r="N67" s="103"/>
      <c r="O67" s="67">
        <f>IF(E67=0,"",E67/D66)</f>
        <v>0.81132075471698117</v>
      </c>
      <c r="P67" s="68">
        <v>55</v>
      </c>
      <c r="Q67" s="69">
        <f t="shared" si="4"/>
        <v>0.91666666666666663</v>
      </c>
      <c r="R67" s="69">
        <f t="shared" si="5"/>
        <v>8.333333333333337E-2</v>
      </c>
      <c r="T67" s="104"/>
    </row>
    <row r="68" spans="1:20" ht="15.75" customHeight="1" x14ac:dyDescent="0.25">
      <c r="A68" s="58">
        <v>1601</v>
      </c>
      <c r="B68" s="154"/>
      <c r="C68" s="154"/>
      <c r="D68" s="154"/>
      <c r="E68" s="154"/>
      <c r="F68" s="154">
        <v>34</v>
      </c>
      <c r="G68" s="154"/>
      <c r="H68" s="154"/>
      <c r="I68" s="154"/>
      <c r="J68" s="154"/>
      <c r="K68" s="144"/>
      <c r="L68" s="101"/>
      <c r="M68" s="102"/>
      <c r="N68" s="103"/>
      <c r="O68" s="67">
        <f>IF(F68=0,"",F68/E67)</f>
        <v>0.79069767441860461</v>
      </c>
      <c r="P68" s="68">
        <v>52</v>
      </c>
      <c r="Q68" s="69">
        <f t="shared" si="4"/>
        <v>0.94545454545454544</v>
      </c>
      <c r="R68" s="69">
        <f t="shared" si="5"/>
        <v>5.4545454545454564E-2</v>
      </c>
      <c r="T68" s="104"/>
    </row>
    <row r="69" spans="1:20" ht="15.75" customHeight="1" x14ac:dyDescent="0.25">
      <c r="A69" s="58">
        <v>1602</v>
      </c>
      <c r="B69" s="154"/>
      <c r="C69" s="154"/>
      <c r="D69" s="154"/>
      <c r="E69" s="154"/>
      <c r="F69" s="154"/>
      <c r="G69" s="154">
        <v>31</v>
      </c>
      <c r="H69" s="154"/>
      <c r="I69" s="154"/>
      <c r="J69" s="154"/>
      <c r="K69" s="144"/>
      <c r="L69" s="101"/>
      <c r="M69" s="102"/>
      <c r="N69" s="103"/>
      <c r="O69" s="67">
        <f>IF(G69=0,"",G69/F68)</f>
        <v>0.91176470588235292</v>
      </c>
      <c r="P69" s="68">
        <v>46</v>
      </c>
      <c r="Q69" s="69">
        <f t="shared" si="4"/>
        <v>0.88461538461538458</v>
      </c>
      <c r="R69" s="69">
        <f t="shared" si="5"/>
        <v>0.11538461538461542</v>
      </c>
      <c r="T69" s="104"/>
    </row>
    <row r="70" spans="1:20" ht="15.75" customHeight="1" x14ac:dyDescent="0.25">
      <c r="A70" s="58">
        <v>1701</v>
      </c>
      <c r="B70" s="154"/>
      <c r="C70" s="154"/>
      <c r="D70" s="154"/>
      <c r="E70" s="154"/>
      <c r="F70" s="154"/>
      <c r="G70" s="154"/>
      <c r="H70" s="154">
        <v>31</v>
      </c>
      <c r="I70" s="154"/>
      <c r="J70" s="154"/>
      <c r="K70" s="144"/>
      <c r="L70" s="101"/>
      <c r="M70" s="102"/>
      <c r="N70" s="103"/>
      <c r="O70" s="67">
        <f>IF(H70=0,"",H70/G69)</f>
        <v>1</v>
      </c>
      <c r="P70" s="68">
        <v>46</v>
      </c>
      <c r="Q70" s="69">
        <f t="shared" si="4"/>
        <v>1</v>
      </c>
      <c r="R70" s="69">
        <f t="shared" si="5"/>
        <v>0</v>
      </c>
      <c r="T70" s="104"/>
    </row>
    <row r="71" spans="1:20" ht="15.75" customHeight="1" x14ac:dyDescent="0.25">
      <c r="A71" s="58">
        <v>1702</v>
      </c>
      <c r="B71" s="154"/>
      <c r="C71" s="154"/>
      <c r="D71" s="154"/>
      <c r="E71" s="154"/>
      <c r="F71" s="154"/>
      <c r="G71" s="154"/>
      <c r="H71" s="154"/>
      <c r="I71" s="154">
        <v>29</v>
      </c>
      <c r="J71" s="154"/>
      <c r="K71" s="144"/>
      <c r="L71" s="101"/>
      <c r="M71" s="102"/>
      <c r="N71" s="103"/>
      <c r="O71" s="67">
        <f>IF(I71=0,"",I71/H70)</f>
        <v>0.93548387096774188</v>
      </c>
      <c r="P71" s="68">
        <v>44</v>
      </c>
      <c r="Q71" s="69">
        <f t="shared" si="4"/>
        <v>0.95652173913043481</v>
      </c>
      <c r="R71" s="69">
        <f t="shared" si="5"/>
        <v>4.3478260869565188E-2</v>
      </c>
      <c r="T71" s="104"/>
    </row>
    <row r="72" spans="1:20" ht="15.75" customHeight="1" x14ac:dyDescent="0.25">
      <c r="A72" s="58">
        <v>1801</v>
      </c>
      <c r="B72" s="154"/>
      <c r="C72" s="154"/>
      <c r="D72" s="154"/>
      <c r="E72" s="154"/>
      <c r="F72" s="154"/>
      <c r="G72" s="154"/>
      <c r="H72" s="154"/>
      <c r="I72" s="154"/>
      <c r="J72" s="154">
        <v>27</v>
      </c>
      <c r="K72" s="144">
        <v>17</v>
      </c>
      <c r="L72" s="101"/>
      <c r="M72" s="102"/>
      <c r="N72" s="103"/>
      <c r="O72" s="71">
        <f>IF(J72=0,"",J72/I71)</f>
        <v>0.93103448275862066</v>
      </c>
      <c r="P72" s="68">
        <v>44</v>
      </c>
      <c r="Q72" s="72">
        <f t="shared" si="4"/>
        <v>1</v>
      </c>
      <c r="R72" s="72">
        <f t="shared" si="5"/>
        <v>0</v>
      </c>
      <c r="T72" s="104"/>
    </row>
    <row r="73" spans="1:20" ht="15.75" customHeight="1" x14ac:dyDescent="0.25">
      <c r="A73" s="58">
        <v>1802</v>
      </c>
      <c r="B73" s="154"/>
      <c r="C73" s="154"/>
      <c r="D73" s="154"/>
      <c r="E73" s="154"/>
      <c r="F73" s="154"/>
      <c r="G73" s="154"/>
      <c r="H73" s="154"/>
      <c r="I73" s="154"/>
      <c r="J73" s="154">
        <v>16</v>
      </c>
      <c r="K73" s="144">
        <v>13</v>
      </c>
      <c r="L73" s="101"/>
      <c r="M73" s="102"/>
      <c r="N73" s="104"/>
      <c r="O73" s="105"/>
      <c r="P73" s="68">
        <v>24</v>
      </c>
      <c r="Q73" s="106"/>
      <c r="R73" s="107"/>
      <c r="T73" s="104"/>
    </row>
    <row r="74" spans="1:20" ht="15.75" customHeight="1" x14ac:dyDescent="0.25">
      <c r="A74" s="58">
        <v>1901</v>
      </c>
      <c r="B74" s="154"/>
      <c r="C74" s="154"/>
      <c r="D74" s="154"/>
      <c r="E74" s="154"/>
      <c r="F74" s="154"/>
      <c r="G74" s="154"/>
      <c r="H74" s="154"/>
      <c r="I74" s="154"/>
      <c r="J74" s="154">
        <v>10</v>
      </c>
      <c r="K74" s="144">
        <v>6</v>
      </c>
      <c r="L74" s="101"/>
      <c r="M74" s="102"/>
      <c r="N74" s="104"/>
      <c r="O74" s="108"/>
      <c r="P74" s="109">
        <v>12</v>
      </c>
      <c r="Q74" s="110"/>
      <c r="R74" s="108"/>
      <c r="T74" s="104"/>
    </row>
    <row r="75" spans="1:20" ht="15.75" customHeight="1" x14ac:dyDescent="0.25">
      <c r="A75" s="58">
        <v>1902</v>
      </c>
      <c r="B75" s="154"/>
      <c r="C75" s="154"/>
      <c r="D75" s="154"/>
      <c r="E75" s="154"/>
      <c r="F75" s="154"/>
      <c r="G75" s="154"/>
      <c r="H75" s="154"/>
      <c r="I75" s="154"/>
      <c r="J75" s="154">
        <v>3</v>
      </c>
      <c r="K75" s="144">
        <v>1</v>
      </c>
      <c r="L75" s="101"/>
      <c r="M75" s="102"/>
      <c r="N75" s="104"/>
      <c r="O75" s="108"/>
      <c r="P75" s="109">
        <v>4</v>
      </c>
      <c r="Q75" s="110"/>
      <c r="R75" s="108"/>
      <c r="T75" s="104"/>
    </row>
    <row r="76" spans="1:20" ht="15.75" customHeight="1" x14ac:dyDescent="0.25">
      <c r="A76" s="58">
        <v>2001</v>
      </c>
      <c r="B76" s="154"/>
      <c r="C76" s="154"/>
      <c r="D76" s="154"/>
      <c r="E76" s="154"/>
      <c r="F76" s="154"/>
      <c r="G76" s="154"/>
      <c r="H76" s="154"/>
      <c r="I76" s="154"/>
      <c r="J76" s="154">
        <v>2</v>
      </c>
      <c r="K76" s="144">
        <v>2</v>
      </c>
      <c r="L76" s="101"/>
      <c r="M76" s="102"/>
      <c r="N76" s="104"/>
      <c r="O76" s="108"/>
      <c r="P76" s="109">
        <v>2</v>
      </c>
      <c r="Q76" s="110"/>
      <c r="R76" s="108"/>
      <c r="T76" s="104"/>
    </row>
    <row r="77" spans="1:20" ht="15.75" customHeight="1" x14ac:dyDescent="0.25">
      <c r="A77" s="58">
        <v>2002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44"/>
      <c r="L77" s="101"/>
      <c r="M77" s="102"/>
      <c r="N77" s="104"/>
      <c r="O77" s="102"/>
      <c r="P77" s="104"/>
      <c r="Q77" s="146"/>
      <c r="R77" s="108"/>
      <c r="T77" s="104"/>
    </row>
    <row r="78" spans="1:20" ht="15.75" customHeight="1" x14ac:dyDescent="0.25">
      <c r="A78" s="58">
        <v>2101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44"/>
      <c r="L78" s="101"/>
      <c r="M78" s="102"/>
      <c r="N78" s="104"/>
      <c r="O78" s="197" t="s">
        <v>83</v>
      </c>
      <c r="P78" s="82">
        <v>22</v>
      </c>
      <c r="Q78" s="83">
        <f>K81</f>
        <v>39</v>
      </c>
      <c r="R78" s="199" t="s">
        <v>11</v>
      </c>
      <c r="T78" s="104"/>
    </row>
    <row r="79" spans="1:20" ht="15.75" customHeight="1" x14ac:dyDescent="0.25">
      <c r="A79" s="58">
        <v>2102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44"/>
      <c r="L79" s="101"/>
      <c r="M79" s="102"/>
      <c r="N79" s="104"/>
      <c r="O79" s="198" t="s">
        <v>85</v>
      </c>
      <c r="P79" s="86">
        <f>IF(P78/B64=0,"",P78/B64)</f>
        <v>0.27500000000000002</v>
      </c>
      <c r="Q79" s="87">
        <f>IF(P78/Q78=0,"",P78/Q78)</f>
        <v>0.5641025641025641</v>
      </c>
      <c r="R79" s="200" t="s">
        <v>86</v>
      </c>
      <c r="T79" s="104"/>
    </row>
    <row r="80" spans="1:20" ht="15.75" customHeight="1" x14ac:dyDescent="0.25">
      <c r="A80" s="58">
        <v>2201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44"/>
      <c r="L80" s="147"/>
      <c r="M80" s="148"/>
      <c r="N80" s="149"/>
      <c r="O80" s="90"/>
      <c r="P80" s="91"/>
      <c r="Q80" s="91"/>
      <c r="R80" s="113"/>
      <c r="T80" s="104"/>
    </row>
    <row r="81" spans="1:20" ht="18" customHeight="1" x14ac:dyDescent="0.25">
      <c r="A81" s="28"/>
      <c r="B81" s="297" t="s">
        <v>111</v>
      </c>
      <c r="C81" s="297"/>
      <c r="D81" s="297"/>
      <c r="E81" s="297"/>
      <c r="F81" s="297"/>
      <c r="G81" s="297"/>
      <c r="H81" s="297"/>
      <c r="I81" s="297"/>
      <c r="J81" s="297"/>
      <c r="K81" s="93">
        <f>SUM(K64:K77)</f>
        <v>39</v>
      </c>
      <c r="L81" s="94">
        <f>IF(SUM(K70:K72)=0,"",SUM(K70:K72)/B64)</f>
        <v>0.21249999999999999</v>
      </c>
      <c r="M81" s="94">
        <f>IF(K81=0,"",K81/B64)</f>
        <v>0.48749999999999999</v>
      </c>
      <c r="N81" s="94">
        <f>IF(K72=0,"",M81-L81)</f>
        <v>0.27500000000000002</v>
      </c>
      <c r="O81" s="3"/>
      <c r="P81" s="29"/>
      <c r="Q81" s="22"/>
      <c r="R81" s="3"/>
      <c r="T81" s="104"/>
    </row>
    <row r="82" spans="1:20" ht="12.75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191"/>
      <c r="L82" s="3"/>
      <c r="M82" s="3"/>
      <c r="N82" s="29"/>
      <c r="O82" s="3"/>
      <c r="P82" s="29"/>
      <c r="Q82" s="29"/>
      <c r="R82" s="29"/>
    </row>
    <row r="83" spans="1:20" ht="12.75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191"/>
      <c r="L83" s="3"/>
      <c r="M83" s="3"/>
      <c r="N83" s="29"/>
      <c r="O83" s="3"/>
      <c r="P83" s="29"/>
      <c r="Q83" s="29"/>
      <c r="R83" s="29"/>
    </row>
    <row r="84" spans="1:20" ht="26.25" customHeight="1" x14ac:dyDescent="0.4">
      <c r="A84" s="2"/>
      <c r="B84" s="298" t="s">
        <v>99</v>
      </c>
      <c r="C84" s="299"/>
      <c r="D84" s="299"/>
      <c r="E84" s="299"/>
      <c r="F84" s="299"/>
      <c r="G84" s="299"/>
      <c r="H84" s="299"/>
      <c r="I84" s="299"/>
      <c r="J84" s="299"/>
      <c r="K84" s="181" t="s">
        <v>93</v>
      </c>
      <c r="L84" s="57"/>
      <c r="M84" s="57"/>
      <c r="N84" s="29"/>
      <c r="O84" s="3"/>
      <c r="P84" s="29"/>
      <c r="Q84" s="29"/>
      <c r="R84" s="29"/>
    </row>
    <row r="85" spans="1:20" ht="20.25" customHeight="1" x14ac:dyDescent="0.2">
      <c r="A85" s="300" t="s">
        <v>10</v>
      </c>
      <c r="B85" s="301" t="s">
        <v>100</v>
      </c>
      <c r="C85" s="302"/>
      <c r="D85" s="302"/>
      <c r="E85" s="302"/>
      <c r="F85" s="302"/>
      <c r="G85" s="302"/>
      <c r="H85" s="302"/>
      <c r="I85" s="302"/>
      <c r="J85" s="303"/>
      <c r="K85" s="304" t="s">
        <v>11</v>
      </c>
      <c r="L85" s="296" t="s">
        <v>3</v>
      </c>
      <c r="M85" s="296" t="s">
        <v>4</v>
      </c>
      <c r="N85" s="306" t="s">
        <v>5</v>
      </c>
      <c r="O85" s="296" t="s">
        <v>6</v>
      </c>
      <c r="P85" s="294" t="s">
        <v>7</v>
      </c>
      <c r="Q85" s="294" t="s">
        <v>8</v>
      </c>
      <c r="R85" s="296" t="s">
        <v>101</v>
      </c>
    </row>
    <row r="86" spans="1:20" ht="15.75" customHeight="1" x14ac:dyDescent="0.25">
      <c r="A86" s="295"/>
      <c r="B86" s="58" t="s">
        <v>102</v>
      </c>
      <c r="C86" s="58" t="s">
        <v>103</v>
      </c>
      <c r="D86" s="58" t="s">
        <v>104</v>
      </c>
      <c r="E86" s="58" t="s">
        <v>105</v>
      </c>
      <c r="F86" s="58" t="s">
        <v>106</v>
      </c>
      <c r="G86" s="58" t="s">
        <v>107</v>
      </c>
      <c r="H86" s="58" t="s">
        <v>108</v>
      </c>
      <c r="I86" s="58" t="s">
        <v>109</v>
      </c>
      <c r="J86" s="58" t="s">
        <v>110</v>
      </c>
      <c r="K86" s="305"/>
      <c r="L86" s="295"/>
      <c r="M86" s="295"/>
      <c r="N86" s="295"/>
      <c r="O86" s="295"/>
      <c r="P86" s="295"/>
      <c r="Q86" s="295"/>
      <c r="R86" s="295"/>
      <c r="T86" s="104"/>
    </row>
    <row r="87" spans="1:20" ht="15.75" customHeight="1" x14ac:dyDescent="0.25">
      <c r="A87" s="58">
        <v>1402</v>
      </c>
      <c r="B87" s="154">
        <v>129</v>
      </c>
      <c r="C87" s="154"/>
      <c r="D87" s="154"/>
      <c r="E87" s="154"/>
      <c r="F87" s="154"/>
      <c r="G87" s="154"/>
      <c r="H87" s="154"/>
      <c r="I87" s="154"/>
      <c r="J87" s="154"/>
      <c r="K87" s="144"/>
      <c r="L87" s="96"/>
      <c r="M87" s="97"/>
      <c r="N87" s="98"/>
      <c r="O87" s="62"/>
      <c r="P87" s="63">
        <f>B87</f>
        <v>129</v>
      </c>
      <c r="Q87" s="64"/>
      <c r="R87" s="62"/>
      <c r="T87" s="104"/>
    </row>
    <row r="88" spans="1:20" ht="15.75" customHeight="1" x14ac:dyDescent="0.25">
      <c r="A88" s="58">
        <v>1501</v>
      </c>
      <c r="B88" s="154"/>
      <c r="C88" s="154">
        <v>94</v>
      </c>
      <c r="D88" s="154"/>
      <c r="E88" s="154"/>
      <c r="F88" s="154"/>
      <c r="G88" s="154"/>
      <c r="H88" s="154"/>
      <c r="I88" s="154"/>
      <c r="J88" s="154"/>
      <c r="K88" s="144"/>
      <c r="L88" s="101"/>
      <c r="M88" s="102"/>
      <c r="N88" s="103"/>
      <c r="O88" s="67">
        <f>IF(C88=0,"",C88/B87)</f>
        <v>0.72868217054263562</v>
      </c>
      <c r="P88" s="68">
        <v>94</v>
      </c>
      <c r="Q88" s="69">
        <f t="shared" ref="Q88:Q95" si="6">IF(P88=0,"",P88/P87)</f>
        <v>0.72868217054263562</v>
      </c>
      <c r="R88" s="69">
        <f t="shared" ref="R88:R95" si="7">IF(P88=0,"",100%-Q88)</f>
        <v>0.27131782945736438</v>
      </c>
      <c r="T88" s="104"/>
    </row>
    <row r="89" spans="1:20" ht="15.75" customHeight="1" x14ac:dyDescent="0.25">
      <c r="A89" s="58">
        <v>1502</v>
      </c>
      <c r="B89" s="154"/>
      <c r="C89" s="154"/>
      <c r="D89" s="154">
        <v>81</v>
      </c>
      <c r="E89" s="154"/>
      <c r="F89" s="154"/>
      <c r="G89" s="154"/>
      <c r="H89" s="154"/>
      <c r="I89" s="154"/>
      <c r="J89" s="154"/>
      <c r="K89" s="144"/>
      <c r="L89" s="101"/>
      <c r="M89" s="102"/>
      <c r="N89" s="103"/>
      <c r="O89" s="67">
        <f>IF(D89=0,"",D89/C88)</f>
        <v>0.86170212765957444</v>
      </c>
      <c r="P89" s="68">
        <v>89</v>
      </c>
      <c r="Q89" s="69">
        <f t="shared" si="6"/>
        <v>0.94680851063829785</v>
      </c>
      <c r="R89" s="69">
        <f t="shared" si="7"/>
        <v>5.3191489361702149E-2</v>
      </c>
      <c r="T89" s="70">
        <f>P89/P87</f>
        <v>0.68992248062015504</v>
      </c>
    </row>
    <row r="90" spans="1:20" ht="15.75" customHeight="1" x14ac:dyDescent="0.25">
      <c r="A90" s="58">
        <v>1601</v>
      </c>
      <c r="B90" s="154"/>
      <c r="C90" s="154"/>
      <c r="D90" s="154"/>
      <c r="E90" s="154">
        <v>73</v>
      </c>
      <c r="F90" s="154"/>
      <c r="G90" s="154"/>
      <c r="H90" s="154"/>
      <c r="I90" s="154"/>
      <c r="J90" s="154"/>
      <c r="K90" s="144"/>
      <c r="L90" s="101"/>
      <c r="M90" s="102"/>
      <c r="N90" s="103"/>
      <c r="O90" s="67">
        <f>IF(E90=0,"",E90/D89)</f>
        <v>0.90123456790123457</v>
      </c>
      <c r="P90" s="68">
        <v>86</v>
      </c>
      <c r="Q90" s="69">
        <f t="shared" si="6"/>
        <v>0.9662921348314607</v>
      </c>
      <c r="R90" s="69">
        <f t="shared" si="7"/>
        <v>3.3707865168539297E-2</v>
      </c>
      <c r="T90" s="104"/>
    </row>
    <row r="91" spans="1:20" ht="15.75" customHeight="1" x14ac:dyDescent="0.25">
      <c r="A91" s="58">
        <v>1602</v>
      </c>
      <c r="B91" s="154"/>
      <c r="C91" s="154"/>
      <c r="D91" s="154"/>
      <c r="E91" s="154"/>
      <c r="F91" s="154">
        <v>65</v>
      </c>
      <c r="G91" s="154"/>
      <c r="H91" s="154"/>
      <c r="I91" s="154"/>
      <c r="J91" s="154"/>
      <c r="K91" s="144"/>
      <c r="L91" s="101"/>
      <c r="M91" s="102"/>
      <c r="N91" s="103"/>
      <c r="O91" s="67">
        <f>IF(F91=0,"",F91/E90)</f>
        <v>0.8904109589041096</v>
      </c>
      <c r="P91" s="68">
        <v>78</v>
      </c>
      <c r="Q91" s="69">
        <f t="shared" si="6"/>
        <v>0.90697674418604646</v>
      </c>
      <c r="R91" s="69">
        <f t="shared" si="7"/>
        <v>9.3023255813953543E-2</v>
      </c>
      <c r="T91" s="104"/>
    </row>
    <row r="92" spans="1:20" ht="15.75" customHeight="1" x14ac:dyDescent="0.25">
      <c r="A92" s="58">
        <v>1701</v>
      </c>
      <c r="B92" s="154"/>
      <c r="C92" s="154"/>
      <c r="D92" s="154"/>
      <c r="E92" s="154"/>
      <c r="F92" s="154"/>
      <c r="G92" s="154">
        <v>61</v>
      </c>
      <c r="H92" s="154"/>
      <c r="I92" s="154"/>
      <c r="J92" s="154"/>
      <c r="K92" s="144"/>
      <c r="L92" s="101"/>
      <c r="M92" s="102"/>
      <c r="N92" s="103"/>
      <c r="O92" s="67">
        <f>IF(G92=0,"",G92/F91)</f>
        <v>0.93846153846153846</v>
      </c>
      <c r="P92" s="68">
        <v>78</v>
      </c>
      <c r="Q92" s="69">
        <f t="shared" si="6"/>
        <v>1</v>
      </c>
      <c r="R92" s="69">
        <f t="shared" si="7"/>
        <v>0</v>
      </c>
      <c r="T92" s="104"/>
    </row>
    <row r="93" spans="1:20" ht="15.75" customHeight="1" x14ac:dyDescent="0.25">
      <c r="A93" s="58">
        <v>1702</v>
      </c>
      <c r="B93" s="154"/>
      <c r="C93" s="154"/>
      <c r="D93" s="154"/>
      <c r="E93" s="154"/>
      <c r="F93" s="154"/>
      <c r="G93" s="154"/>
      <c r="H93" s="154">
        <v>55</v>
      </c>
      <c r="I93" s="154"/>
      <c r="J93" s="154"/>
      <c r="K93" s="144">
        <v>1</v>
      </c>
      <c r="L93" s="101"/>
      <c r="M93" s="102"/>
      <c r="N93" s="103"/>
      <c r="O93" s="67">
        <f>IF(H93=0,"",H93/G92)</f>
        <v>0.90163934426229508</v>
      </c>
      <c r="P93" s="68">
        <v>73</v>
      </c>
      <c r="Q93" s="69">
        <f t="shared" si="6"/>
        <v>0.9358974358974359</v>
      </c>
      <c r="R93" s="69">
        <f t="shared" si="7"/>
        <v>6.4102564102564097E-2</v>
      </c>
      <c r="T93" s="104"/>
    </row>
    <row r="94" spans="1:20" ht="15.75" customHeight="1" x14ac:dyDescent="0.25">
      <c r="A94" s="58">
        <v>1801</v>
      </c>
      <c r="B94" s="154"/>
      <c r="C94" s="154"/>
      <c r="D94" s="154"/>
      <c r="E94" s="154"/>
      <c r="F94" s="154"/>
      <c r="G94" s="154"/>
      <c r="H94" s="154"/>
      <c r="I94" s="154">
        <v>54</v>
      </c>
      <c r="J94" s="154"/>
      <c r="K94" s="144">
        <v>1</v>
      </c>
      <c r="L94" s="101"/>
      <c r="M94" s="102"/>
      <c r="N94" s="103"/>
      <c r="O94" s="67">
        <f>IF(I94=0,"",I94/H93)</f>
        <v>0.98181818181818181</v>
      </c>
      <c r="P94" s="68">
        <v>69</v>
      </c>
      <c r="Q94" s="69">
        <f t="shared" si="6"/>
        <v>0.9452054794520548</v>
      </c>
      <c r="R94" s="69">
        <f t="shared" si="7"/>
        <v>5.4794520547945202E-2</v>
      </c>
      <c r="T94" s="104"/>
    </row>
    <row r="95" spans="1:20" ht="15.75" customHeight="1" x14ac:dyDescent="0.25">
      <c r="A95" s="58">
        <v>1802</v>
      </c>
      <c r="B95" s="154"/>
      <c r="C95" s="154"/>
      <c r="D95" s="154"/>
      <c r="E95" s="154"/>
      <c r="F95" s="154"/>
      <c r="G95" s="154"/>
      <c r="H95" s="154"/>
      <c r="I95" s="154"/>
      <c r="J95" s="154">
        <v>51</v>
      </c>
      <c r="K95" s="144">
        <v>14</v>
      </c>
      <c r="L95" s="101"/>
      <c r="M95" s="102"/>
      <c r="N95" s="103"/>
      <c r="O95" s="71">
        <f>IF(J95=0,"",J95/I94)</f>
        <v>0.94444444444444442</v>
      </c>
      <c r="P95" s="68">
        <v>68</v>
      </c>
      <c r="Q95" s="72">
        <f t="shared" si="6"/>
        <v>0.98550724637681164</v>
      </c>
      <c r="R95" s="72">
        <f t="shared" si="7"/>
        <v>1.4492753623188359E-2</v>
      </c>
      <c r="T95" s="104"/>
    </row>
    <row r="96" spans="1:20" ht="15.75" customHeight="1" x14ac:dyDescent="0.25">
      <c r="A96" s="58">
        <v>1901</v>
      </c>
      <c r="B96" s="154"/>
      <c r="C96" s="154"/>
      <c r="D96" s="154"/>
      <c r="E96" s="154"/>
      <c r="F96" s="154"/>
      <c r="G96" s="154"/>
      <c r="H96" s="154"/>
      <c r="I96" s="154"/>
      <c r="J96" s="154">
        <v>16</v>
      </c>
      <c r="K96" s="144">
        <v>9</v>
      </c>
      <c r="L96" s="101"/>
      <c r="M96" s="102"/>
      <c r="N96" s="104"/>
      <c r="O96" s="105"/>
      <c r="P96" s="68">
        <v>23</v>
      </c>
      <c r="Q96" s="106"/>
      <c r="R96" s="107"/>
      <c r="T96" s="104"/>
    </row>
    <row r="97" spans="1:20" ht="15.75" customHeight="1" x14ac:dyDescent="0.25">
      <c r="A97" s="58">
        <v>1902</v>
      </c>
      <c r="B97" s="154"/>
      <c r="C97" s="154"/>
      <c r="D97" s="154"/>
      <c r="E97" s="154"/>
      <c r="F97" s="154"/>
      <c r="G97" s="154"/>
      <c r="H97" s="154"/>
      <c r="I97" s="154"/>
      <c r="J97" s="154">
        <v>10</v>
      </c>
      <c r="K97" s="144">
        <v>6</v>
      </c>
      <c r="L97" s="101"/>
      <c r="M97" s="102"/>
      <c r="N97" s="104"/>
      <c r="O97" s="108"/>
      <c r="P97" s="109">
        <v>12</v>
      </c>
      <c r="Q97" s="110"/>
      <c r="R97" s="108"/>
      <c r="T97" s="104"/>
    </row>
    <row r="98" spans="1:20" ht="15.75" customHeight="1" x14ac:dyDescent="0.25">
      <c r="A98" s="58">
        <v>2001</v>
      </c>
      <c r="B98" s="154"/>
      <c r="C98" s="154"/>
      <c r="D98" s="154"/>
      <c r="E98" s="154"/>
      <c r="F98" s="154"/>
      <c r="G98" s="154"/>
      <c r="H98" s="154"/>
      <c r="I98" s="154"/>
      <c r="J98" s="154">
        <v>3</v>
      </c>
      <c r="K98" s="144">
        <v>2</v>
      </c>
      <c r="L98" s="101"/>
      <c r="M98" s="102"/>
      <c r="N98" s="104"/>
      <c r="O98" s="108"/>
      <c r="P98" s="109">
        <v>4</v>
      </c>
      <c r="Q98" s="110"/>
      <c r="R98" s="108"/>
      <c r="T98" s="104"/>
    </row>
    <row r="99" spans="1:20" ht="15.75" customHeight="1" x14ac:dyDescent="0.25">
      <c r="A99" s="58">
        <v>2002</v>
      </c>
      <c r="B99" s="154"/>
      <c r="C99" s="154"/>
      <c r="D99" s="154"/>
      <c r="E99" s="154"/>
      <c r="F99" s="154"/>
      <c r="G99" s="154"/>
      <c r="H99" s="154"/>
      <c r="I99" s="154"/>
      <c r="J99" s="154">
        <v>2</v>
      </c>
      <c r="K99" s="144">
        <v>1</v>
      </c>
      <c r="L99" s="101"/>
      <c r="M99" s="102"/>
      <c r="N99" s="104"/>
      <c r="O99" s="108"/>
      <c r="P99" s="202">
        <v>2</v>
      </c>
      <c r="Q99" s="110"/>
      <c r="R99" s="108"/>
      <c r="T99" s="104"/>
    </row>
    <row r="100" spans="1:20" ht="15.75" customHeight="1" x14ac:dyDescent="0.25">
      <c r="A100" s="58">
        <v>2101</v>
      </c>
      <c r="B100" s="154"/>
      <c r="C100" s="154"/>
      <c r="D100" s="154"/>
      <c r="E100" s="154"/>
      <c r="F100" s="154"/>
      <c r="G100" s="154"/>
      <c r="H100" s="154"/>
      <c r="I100" s="154"/>
      <c r="J100" s="154">
        <v>1</v>
      </c>
      <c r="K100" s="144">
        <v>1</v>
      </c>
      <c r="L100" s="101"/>
      <c r="M100" s="102"/>
      <c r="N100" s="104"/>
      <c r="O100" s="102"/>
      <c r="P100" s="204">
        <v>1</v>
      </c>
      <c r="Q100" s="146"/>
      <c r="R100" s="108"/>
      <c r="T100" s="104"/>
    </row>
    <row r="101" spans="1:20" ht="15.75" customHeight="1" x14ac:dyDescent="0.25">
      <c r="A101" s="58">
        <v>2102</v>
      </c>
      <c r="B101" s="154"/>
      <c r="C101" s="154"/>
      <c r="D101" s="154"/>
      <c r="E101" s="154"/>
      <c r="F101" s="154"/>
      <c r="G101" s="154"/>
      <c r="H101" s="154"/>
      <c r="I101" s="154"/>
      <c r="J101" s="154"/>
      <c r="K101" s="144"/>
      <c r="L101" s="101"/>
      <c r="M101" s="102"/>
      <c r="N101" s="104"/>
      <c r="O101" s="197" t="s">
        <v>83</v>
      </c>
      <c r="P101" s="203">
        <v>45</v>
      </c>
      <c r="Q101" s="170">
        <f>K104</f>
        <v>35</v>
      </c>
      <c r="R101" s="199" t="s">
        <v>11</v>
      </c>
      <c r="T101" s="104"/>
    </row>
    <row r="102" spans="1:20" ht="15.75" customHeight="1" x14ac:dyDescent="0.25">
      <c r="A102" s="58">
        <v>2201</v>
      </c>
      <c r="B102" s="154"/>
      <c r="C102" s="154"/>
      <c r="D102" s="154"/>
      <c r="E102" s="154"/>
      <c r="F102" s="154"/>
      <c r="G102" s="154"/>
      <c r="H102" s="154"/>
      <c r="I102" s="154"/>
      <c r="J102" s="154"/>
      <c r="K102" s="144"/>
      <c r="L102" s="101"/>
      <c r="M102" s="102"/>
      <c r="N102" s="104"/>
      <c r="O102" s="198" t="s">
        <v>85</v>
      </c>
      <c r="P102" s="86">
        <f>IF(P101/B87=0,"",P101/B87)</f>
        <v>0.34883720930232559</v>
      </c>
      <c r="Q102" s="172">
        <f>IF(P101/Q101=0,"",P101/Q101)</f>
        <v>1.2857142857142858</v>
      </c>
      <c r="R102" s="200" t="s">
        <v>86</v>
      </c>
      <c r="T102" s="104"/>
    </row>
    <row r="103" spans="1:20" ht="15.75" customHeight="1" x14ac:dyDescent="0.25">
      <c r="A103" s="58">
        <v>2202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44"/>
      <c r="L103" s="147"/>
      <c r="M103" s="148"/>
      <c r="N103" s="149"/>
      <c r="O103" s="90"/>
      <c r="P103" s="91"/>
      <c r="Q103" s="91"/>
      <c r="R103" s="113"/>
      <c r="T103" s="104"/>
    </row>
    <row r="104" spans="1:20" ht="18" customHeight="1" x14ac:dyDescent="0.25">
      <c r="A104" s="28"/>
      <c r="B104" s="297" t="s">
        <v>111</v>
      </c>
      <c r="C104" s="297"/>
      <c r="D104" s="297"/>
      <c r="E104" s="297"/>
      <c r="F104" s="297"/>
      <c r="G104" s="297"/>
      <c r="H104" s="297"/>
      <c r="I104" s="297"/>
      <c r="J104" s="297"/>
      <c r="K104" s="93">
        <f>SUM(K87:K100)</f>
        <v>35</v>
      </c>
      <c r="L104" s="94">
        <f>IF(SUM(K93:K95)=0,"",SUM(K93:K95)/B87)</f>
        <v>0.12403100775193798</v>
      </c>
      <c r="M104" s="94">
        <f>IF(K104=0,"",K104/B87)</f>
        <v>0.27131782945736432</v>
      </c>
      <c r="N104" s="94">
        <f>IF(K95=0,"",M104-L104)</f>
        <v>0.14728682170542634</v>
      </c>
      <c r="O104" s="3"/>
      <c r="P104" s="29"/>
      <c r="Q104" s="22"/>
      <c r="R104" s="3"/>
      <c r="T104" s="104"/>
    </row>
    <row r="105" spans="1:20" ht="12.75" customHeight="1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191"/>
      <c r="L105" s="3"/>
      <c r="M105" s="3"/>
      <c r="N105" s="29"/>
      <c r="O105" s="3"/>
      <c r="P105" s="29"/>
      <c r="Q105" s="29"/>
      <c r="R105" s="29"/>
    </row>
    <row r="106" spans="1:20" ht="12.75" customHeight="1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191"/>
      <c r="L106" s="3"/>
      <c r="M106" s="3"/>
      <c r="N106" s="29"/>
      <c r="O106" s="3"/>
      <c r="P106" s="29"/>
      <c r="Q106" s="29"/>
      <c r="R106" s="29"/>
    </row>
    <row r="107" spans="1:20" ht="26.25" customHeight="1" x14ac:dyDescent="0.4">
      <c r="A107" s="2"/>
      <c r="B107" s="298" t="s">
        <v>99</v>
      </c>
      <c r="C107" s="299"/>
      <c r="D107" s="299"/>
      <c r="E107" s="299"/>
      <c r="F107" s="299"/>
      <c r="G107" s="299"/>
      <c r="H107" s="299"/>
      <c r="I107" s="299"/>
      <c r="J107" s="299"/>
      <c r="K107" s="181" t="s">
        <v>94</v>
      </c>
      <c r="L107" s="57"/>
      <c r="M107" s="57"/>
      <c r="N107" s="29"/>
      <c r="O107" s="3"/>
      <c r="P107" s="29"/>
      <c r="Q107" s="29"/>
      <c r="R107" s="29"/>
    </row>
    <row r="108" spans="1:20" ht="20.25" customHeight="1" x14ac:dyDescent="0.2">
      <c r="A108" s="300" t="s">
        <v>10</v>
      </c>
      <c r="B108" s="301" t="s">
        <v>100</v>
      </c>
      <c r="C108" s="302"/>
      <c r="D108" s="302"/>
      <c r="E108" s="302"/>
      <c r="F108" s="302"/>
      <c r="G108" s="302"/>
      <c r="H108" s="302"/>
      <c r="I108" s="302"/>
      <c r="J108" s="303"/>
      <c r="K108" s="304" t="s">
        <v>11</v>
      </c>
      <c r="L108" s="296" t="s">
        <v>3</v>
      </c>
      <c r="M108" s="296" t="s">
        <v>4</v>
      </c>
      <c r="N108" s="306" t="s">
        <v>5</v>
      </c>
      <c r="O108" s="296" t="s">
        <v>6</v>
      </c>
      <c r="P108" s="294" t="s">
        <v>7</v>
      </c>
      <c r="Q108" s="294" t="s">
        <v>8</v>
      </c>
      <c r="R108" s="296" t="s">
        <v>101</v>
      </c>
    </row>
    <row r="109" spans="1:20" ht="15.75" customHeight="1" x14ac:dyDescent="0.25">
      <c r="A109" s="295"/>
      <c r="B109" s="58" t="s">
        <v>102</v>
      </c>
      <c r="C109" s="58" t="s">
        <v>103</v>
      </c>
      <c r="D109" s="58" t="s">
        <v>104</v>
      </c>
      <c r="E109" s="58" t="s">
        <v>105</v>
      </c>
      <c r="F109" s="58" t="s">
        <v>106</v>
      </c>
      <c r="G109" s="58" t="s">
        <v>107</v>
      </c>
      <c r="H109" s="58" t="s">
        <v>108</v>
      </c>
      <c r="I109" s="58" t="s">
        <v>109</v>
      </c>
      <c r="J109" s="58" t="s">
        <v>110</v>
      </c>
      <c r="K109" s="305"/>
      <c r="L109" s="295"/>
      <c r="M109" s="295"/>
      <c r="N109" s="295"/>
      <c r="O109" s="295"/>
      <c r="P109" s="295"/>
      <c r="Q109" s="295"/>
      <c r="R109" s="295"/>
      <c r="T109" s="104"/>
    </row>
    <row r="110" spans="1:20" ht="15.75" customHeight="1" x14ac:dyDescent="0.25">
      <c r="A110" s="58">
        <v>1501</v>
      </c>
      <c r="B110" s="154">
        <v>96</v>
      </c>
      <c r="C110" s="154"/>
      <c r="D110" s="154"/>
      <c r="E110" s="154"/>
      <c r="F110" s="154"/>
      <c r="G110" s="154"/>
      <c r="H110" s="154"/>
      <c r="I110" s="154"/>
      <c r="J110" s="154"/>
      <c r="K110" s="144"/>
      <c r="L110" s="96"/>
      <c r="M110" s="97"/>
      <c r="N110" s="98"/>
      <c r="O110" s="62"/>
      <c r="P110" s="63">
        <f>B110</f>
        <v>96</v>
      </c>
      <c r="Q110" s="64"/>
      <c r="R110" s="62"/>
      <c r="T110" s="104"/>
    </row>
    <row r="111" spans="1:20" ht="15.75" customHeight="1" x14ac:dyDescent="0.25">
      <c r="A111" s="58">
        <v>1502</v>
      </c>
      <c r="B111" s="154"/>
      <c r="C111" s="154">
        <v>58</v>
      </c>
      <c r="D111" s="154"/>
      <c r="E111" s="154"/>
      <c r="F111" s="154"/>
      <c r="G111" s="154"/>
      <c r="H111" s="154"/>
      <c r="I111" s="154"/>
      <c r="J111" s="154"/>
      <c r="K111" s="144"/>
      <c r="L111" s="101"/>
      <c r="M111" s="102"/>
      <c r="N111" s="103"/>
      <c r="O111" s="67">
        <f>IF(C111=0,"",C111/B110)</f>
        <v>0.60416666666666663</v>
      </c>
      <c r="P111" s="68">
        <v>58</v>
      </c>
      <c r="Q111" s="69">
        <f t="shared" ref="Q111:Q118" si="8">IF(P111=0,"",P111/P110)</f>
        <v>0.60416666666666663</v>
      </c>
      <c r="R111" s="69">
        <f t="shared" ref="R111:R118" si="9">IF(P111=0,"",100%-Q111)</f>
        <v>0.39583333333333337</v>
      </c>
      <c r="T111" s="104"/>
    </row>
    <row r="112" spans="1:20" ht="15.75" customHeight="1" x14ac:dyDescent="0.25">
      <c r="A112" s="58">
        <v>1601</v>
      </c>
      <c r="B112" s="154"/>
      <c r="C112" s="154"/>
      <c r="D112" s="154">
        <v>51</v>
      </c>
      <c r="E112" s="154"/>
      <c r="F112" s="154"/>
      <c r="G112" s="154"/>
      <c r="H112" s="154"/>
      <c r="I112" s="154"/>
      <c r="J112" s="154"/>
      <c r="K112" s="144"/>
      <c r="L112" s="101"/>
      <c r="M112" s="102"/>
      <c r="N112" s="103"/>
      <c r="O112" s="67">
        <f>IF(D112=0,"",D112/C111)</f>
        <v>0.87931034482758619</v>
      </c>
      <c r="P112" s="68">
        <v>56</v>
      </c>
      <c r="Q112" s="69">
        <f t="shared" si="8"/>
        <v>0.96551724137931039</v>
      </c>
      <c r="R112" s="69">
        <f t="shared" si="9"/>
        <v>3.4482758620689613E-2</v>
      </c>
      <c r="T112" s="70">
        <f>P112/P110</f>
        <v>0.58333333333333337</v>
      </c>
    </row>
    <row r="113" spans="1:20" ht="15.75" customHeight="1" x14ac:dyDescent="0.25">
      <c r="A113" s="58">
        <v>1602</v>
      </c>
      <c r="B113" s="154"/>
      <c r="C113" s="154"/>
      <c r="D113" s="154"/>
      <c r="E113" s="154">
        <v>35</v>
      </c>
      <c r="F113" s="154"/>
      <c r="G113" s="154"/>
      <c r="H113" s="154"/>
      <c r="I113" s="154"/>
      <c r="J113" s="154"/>
      <c r="K113" s="144"/>
      <c r="L113" s="101"/>
      <c r="M113" s="102"/>
      <c r="N113" s="103"/>
      <c r="O113" s="67">
        <f>IF(E113=0,"",E113/D112)</f>
        <v>0.68627450980392157</v>
      </c>
      <c r="P113" s="68">
        <v>51</v>
      </c>
      <c r="Q113" s="69">
        <f t="shared" si="8"/>
        <v>0.9107142857142857</v>
      </c>
      <c r="R113" s="69">
        <f t="shared" si="9"/>
        <v>8.9285714285714302E-2</v>
      </c>
      <c r="T113" s="104"/>
    </row>
    <row r="114" spans="1:20" ht="15.75" customHeight="1" x14ac:dyDescent="0.25">
      <c r="A114" s="58">
        <v>1701</v>
      </c>
      <c r="B114" s="154"/>
      <c r="C114" s="154"/>
      <c r="D114" s="154"/>
      <c r="E114" s="154"/>
      <c r="F114" s="154">
        <v>31</v>
      </c>
      <c r="G114" s="154"/>
      <c r="H114" s="154"/>
      <c r="I114" s="154"/>
      <c r="J114" s="154"/>
      <c r="K114" s="144"/>
      <c r="L114" s="101"/>
      <c r="M114" s="102"/>
      <c r="N114" s="103"/>
      <c r="O114" s="67">
        <f>IF(F114=0,"",F114/E113)</f>
        <v>0.88571428571428568</v>
      </c>
      <c r="P114" s="68">
        <v>48</v>
      </c>
      <c r="Q114" s="69">
        <f t="shared" si="8"/>
        <v>0.94117647058823528</v>
      </c>
      <c r="R114" s="69">
        <f t="shared" si="9"/>
        <v>5.8823529411764719E-2</v>
      </c>
      <c r="T114" s="104"/>
    </row>
    <row r="115" spans="1:20" ht="15.75" customHeight="1" x14ac:dyDescent="0.25">
      <c r="A115" s="58">
        <v>1702</v>
      </c>
      <c r="B115" s="154"/>
      <c r="C115" s="154"/>
      <c r="D115" s="154"/>
      <c r="E115" s="154"/>
      <c r="F115" s="154"/>
      <c r="G115" s="154">
        <v>30</v>
      </c>
      <c r="H115" s="154"/>
      <c r="I115" s="154"/>
      <c r="J115" s="154"/>
      <c r="K115" s="144"/>
      <c r="L115" s="101"/>
      <c r="M115" s="102"/>
      <c r="N115" s="103"/>
      <c r="O115" s="67">
        <f>IF(G115=0,"",G115/F114)</f>
        <v>0.967741935483871</v>
      </c>
      <c r="P115" s="68">
        <v>45</v>
      </c>
      <c r="Q115" s="69">
        <f t="shared" si="8"/>
        <v>0.9375</v>
      </c>
      <c r="R115" s="69">
        <f t="shared" si="9"/>
        <v>6.25E-2</v>
      </c>
      <c r="T115" s="104"/>
    </row>
    <row r="116" spans="1:20" ht="15.75" customHeight="1" x14ac:dyDescent="0.25">
      <c r="A116" s="58">
        <v>1801</v>
      </c>
      <c r="B116" s="154"/>
      <c r="C116" s="154"/>
      <c r="D116" s="154"/>
      <c r="E116" s="154"/>
      <c r="F116" s="154"/>
      <c r="G116" s="154"/>
      <c r="H116" s="154">
        <v>30</v>
      </c>
      <c r="I116" s="154"/>
      <c r="J116" s="154"/>
      <c r="K116" s="144"/>
      <c r="L116" s="101"/>
      <c r="M116" s="102"/>
      <c r="N116" s="103"/>
      <c r="O116" s="67">
        <f>IF(H116=0,"",H116/G115)</f>
        <v>1</v>
      </c>
      <c r="P116" s="68">
        <v>45</v>
      </c>
      <c r="Q116" s="69">
        <f t="shared" si="8"/>
        <v>1</v>
      </c>
      <c r="R116" s="69">
        <f t="shared" si="9"/>
        <v>0</v>
      </c>
      <c r="T116" s="104"/>
    </row>
    <row r="117" spans="1:20" ht="15.75" customHeight="1" x14ac:dyDescent="0.25">
      <c r="A117" s="58">
        <v>1802</v>
      </c>
      <c r="B117" s="154"/>
      <c r="C117" s="154"/>
      <c r="D117" s="154"/>
      <c r="E117" s="154"/>
      <c r="F117" s="154"/>
      <c r="G117" s="154"/>
      <c r="H117" s="154"/>
      <c r="I117" s="154">
        <v>30</v>
      </c>
      <c r="J117" s="154"/>
      <c r="K117" s="144"/>
      <c r="L117" s="101"/>
      <c r="M117" s="102"/>
      <c r="N117" s="103"/>
      <c r="O117" s="67">
        <f>IF(I117=0,"",I117/H116)</f>
        <v>1</v>
      </c>
      <c r="P117" s="68">
        <v>41</v>
      </c>
      <c r="Q117" s="69">
        <f t="shared" si="8"/>
        <v>0.91111111111111109</v>
      </c>
      <c r="R117" s="69">
        <f t="shared" si="9"/>
        <v>8.8888888888888906E-2</v>
      </c>
      <c r="T117" s="104"/>
    </row>
    <row r="118" spans="1:20" ht="15.75" customHeight="1" x14ac:dyDescent="0.25">
      <c r="A118" s="58">
        <v>1901</v>
      </c>
      <c r="B118" s="154"/>
      <c r="C118" s="154"/>
      <c r="D118" s="154"/>
      <c r="E118" s="154"/>
      <c r="F118" s="154"/>
      <c r="G118" s="154"/>
      <c r="H118" s="154"/>
      <c r="I118" s="154"/>
      <c r="J118" s="154">
        <v>25</v>
      </c>
      <c r="K118" s="144">
        <v>21</v>
      </c>
      <c r="L118" s="101"/>
      <c r="M118" s="102"/>
      <c r="N118" s="103"/>
      <c r="O118" s="71">
        <f>IF(J118=0,"",J118/I117)</f>
        <v>0.83333333333333337</v>
      </c>
      <c r="P118" s="68">
        <v>41</v>
      </c>
      <c r="Q118" s="72">
        <f t="shared" si="8"/>
        <v>1</v>
      </c>
      <c r="R118" s="72">
        <f t="shared" si="9"/>
        <v>0</v>
      </c>
      <c r="T118" s="104"/>
    </row>
    <row r="119" spans="1:20" ht="15.75" customHeight="1" x14ac:dyDescent="0.25">
      <c r="A119" s="58">
        <v>1902</v>
      </c>
      <c r="B119" s="154"/>
      <c r="C119" s="154"/>
      <c r="D119" s="154"/>
      <c r="E119" s="154"/>
      <c r="F119" s="154"/>
      <c r="G119" s="154"/>
      <c r="H119" s="154"/>
      <c r="I119" s="154"/>
      <c r="J119" s="154">
        <v>16</v>
      </c>
      <c r="K119" s="144">
        <v>8</v>
      </c>
      <c r="L119" s="101"/>
      <c r="M119" s="102"/>
      <c r="N119" s="104"/>
      <c r="O119" s="105"/>
      <c r="P119" s="68">
        <v>18</v>
      </c>
      <c r="Q119" s="106"/>
      <c r="R119" s="107"/>
      <c r="T119" s="104"/>
    </row>
    <row r="120" spans="1:20" ht="15.75" customHeight="1" x14ac:dyDescent="0.25">
      <c r="A120" s="58">
        <v>2001</v>
      </c>
      <c r="B120" s="154"/>
      <c r="C120" s="154"/>
      <c r="D120" s="154"/>
      <c r="E120" s="154"/>
      <c r="F120" s="154"/>
      <c r="G120" s="154"/>
      <c r="H120" s="154"/>
      <c r="I120" s="154"/>
      <c r="J120" s="154">
        <v>5</v>
      </c>
      <c r="K120" s="144">
        <v>5</v>
      </c>
      <c r="L120" s="101"/>
      <c r="M120" s="102"/>
      <c r="N120" s="104"/>
      <c r="O120" s="108"/>
      <c r="P120" s="109">
        <v>7</v>
      </c>
      <c r="Q120" s="110"/>
      <c r="R120" s="108"/>
      <c r="T120" s="104"/>
    </row>
    <row r="121" spans="1:20" ht="15.75" customHeight="1" x14ac:dyDescent="0.25">
      <c r="A121" s="58">
        <v>2002</v>
      </c>
      <c r="B121" s="154"/>
      <c r="C121" s="154"/>
      <c r="D121" s="154"/>
      <c r="E121" s="154"/>
      <c r="F121" s="154"/>
      <c r="G121" s="154"/>
      <c r="H121" s="154"/>
      <c r="I121" s="154"/>
      <c r="J121" s="154">
        <v>3</v>
      </c>
      <c r="K121" s="144">
        <v>2</v>
      </c>
      <c r="L121" s="101"/>
      <c r="M121" s="102"/>
      <c r="N121" s="104"/>
      <c r="O121" s="108"/>
      <c r="P121" s="109">
        <v>3</v>
      </c>
      <c r="Q121" s="110"/>
      <c r="R121" s="108"/>
      <c r="T121" s="104"/>
    </row>
    <row r="122" spans="1:20" ht="15.75" customHeight="1" x14ac:dyDescent="0.25">
      <c r="A122" s="58">
        <v>2101</v>
      </c>
      <c r="B122" s="154"/>
      <c r="C122" s="154"/>
      <c r="D122" s="154"/>
      <c r="E122" s="154"/>
      <c r="F122" s="154"/>
      <c r="G122" s="154"/>
      <c r="H122" s="154"/>
      <c r="I122" s="154"/>
      <c r="J122" s="154">
        <v>1</v>
      </c>
      <c r="K122" s="144">
        <v>1</v>
      </c>
      <c r="L122" s="101"/>
      <c r="M122" s="102"/>
      <c r="N122" s="104"/>
      <c r="O122" s="108"/>
      <c r="P122" s="109">
        <v>1</v>
      </c>
      <c r="Q122" s="110"/>
      <c r="R122" s="108"/>
      <c r="T122" s="104"/>
    </row>
    <row r="123" spans="1:20" ht="15.75" customHeight="1" x14ac:dyDescent="0.25">
      <c r="A123" s="58">
        <v>2102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44"/>
      <c r="L123" s="101"/>
      <c r="M123" s="102"/>
      <c r="N123" s="104"/>
      <c r="O123" s="102"/>
      <c r="P123" s="104"/>
      <c r="Q123" s="146"/>
      <c r="R123" s="108"/>
      <c r="T123" s="104"/>
    </row>
    <row r="124" spans="1:20" ht="15.75" customHeight="1" x14ac:dyDescent="0.25">
      <c r="A124" s="58">
        <v>2201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44"/>
      <c r="L124" s="101"/>
      <c r="M124" s="102"/>
      <c r="N124" s="104"/>
      <c r="O124" s="197" t="s">
        <v>83</v>
      </c>
      <c r="P124" s="82">
        <v>22</v>
      </c>
      <c r="Q124" s="83">
        <f>K127</f>
        <v>37</v>
      </c>
      <c r="R124" s="199" t="s">
        <v>11</v>
      </c>
      <c r="T124" s="104"/>
    </row>
    <row r="125" spans="1:20" ht="15.75" customHeight="1" x14ac:dyDescent="0.25">
      <c r="A125" s="58">
        <v>2202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44"/>
      <c r="L125" s="101"/>
      <c r="M125" s="102"/>
      <c r="N125" s="104"/>
      <c r="O125" s="198" t="s">
        <v>85</v>
      </c>
      <c r="P125" s="86">
        <f>P124/B110</f>
        <v>0.22916666666666666</v>
      </c>
      <c r="Q125" s="87">
        <f>P124/Q124</f>
        <v>0.59459459459459463</v>
      </c>
      <c r="R125" s="200" t="s">
        <v>86</v>
      </c>
      <c r="T125" s="104"/>
    </row>
    <row r="126" spans="1:20" ht="15.75" customHeight="1" x14ac:dyDescent="0.25">
      <c r="A126" s="58">
        <v>2301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44"/>
      <c r="L126" s="147"/>
      <c r="M126" s="148"/>
      <c r="N126" s="149"/>
      <c r="O126" s="90"/>
      <c r="P126" s="91"/>
      <c r="Q126" s="91"/>
      <c r="R126" s="113"/>
      <c r="T126" s="104"/>
    </row>
    <row r="127" spans="1:20" ht="18" customHeight="1" x14ac:dyDescent="0.25">
      <c r="A127" s="28"/>
      <c r="B127" s="297" t="s">
        <v>111</v>
      </c>
      <c r="C127" s="297"/>
      <c r="D127" s="297"/>
      <c r="E127" s="297"/>
      <c r="F127" s="297"/>
      <c r="G127" s="297"/>
      <c r="H127" s="297"/>
      <c r="I127" s="297"/>
      <c r="J127" s="297"/>
      <c r="K127" s="93">
        <f>SUM(K110:K123)</f>
        <v>37</v>
      </c>
      <c r="L127" s="94">
        <f>IF(K118=0,"",K118/B110)</f>
        <v>0.21875</v>
      </c>
      <c r="M127" s="94">
        <f>IF(K127=0,"",K127/B110)</f>
        <v>0.38541666666666669</v>
      </c>
      <c r="N127" s="94">
        <f>IF(K118=0,"",M127-L127)</f>
        <v>0.16666666666666669</v>
      </c>
      <c r="O127" s="3"/>
      <c r="P127" s="29"/>
      <c r="Q127" s="22"/>
      <c r="R127" s="3"/>
      <c r="T127" s="104"/>
    </row>
    <row r="128" spans="1:20" ht="14.25" customHeight="1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191"/>
      <c r="L128" s="29"/>
      <c r="M128" s="29"/>
      <c r="N128" s="29"/>
      <c r="O128" s="29"/>
      <c r="P128" s="29"/>
      <c r="Q128" s="29"/>
      <c r="R128" s="29"/>
      <c r="T128" s="104"/>
    </row>
    <row r="129" spans="1:20" ht="14.25" customHeight="1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191"/>
      <c r="L129" s="3"/>
      <c r="M129" s="3"/>
      <c r="N129" s="29"/>
      <c r="O129" s="3"/>
      <c r="P129" s="29"/>
      <c r="Q129" s="29"/>
      <c r="R129" s="29"/>
      <c r="T129" s="104"/>
    </row>
    <row r="130" spans="1:20" ht="26.25" customHeight="1" x14ac:dyDescent="0.4">
      <c r="A130" s="2"/>
      <c r="B130" s="298" t="s">
        <v>99</v>
      </c>
      <c r="C130" s="299"/>
      <c r="D130" s="299"/>
      <c r="E130" s="299"/>
      <c r="F130" s="299"/>
      <c r="G130" s="299"/>
      <c r="H130" s="299"/>
      <c r="I130" s="299"/>
      <c r="J130" s="299"/>
      <c r="K130" s="181" t="s">
        <v>97</v>
      </c>
      <c r="L130" s="57"/>
      <c r="M130" s="57"/>
      <c r="N130" s="29"/>
      <c r="O130" s="3"/>
      <c r="P130" s="29"/>
      <c r="Q130" s="29"/>
      <c r="R130" s="29"/>
    </row>
    <row r="131" spans="1:20" ht="20.25" customHeight="1" x14ac:dyDescent="0.2">
      <c r="A131" s="300" t="s">
        <v>10</v>
      </c>
      <c r="B131" s="301" t="s">
        <v>100</v>
      </c>
      <c r="C131" s="302"/>
      <c r="D131" s="302"/>
      <c r="E131" s="302"/>
      <c r="F131" s="302"/>
      <c r="G131" s="302"/>
      <c r="H131" s="302"/>
      <c r="I131" s="302"/>
      <c r="J131" s="303"/>
      <c r="K131" s="304" t="s">
        <v>11</v>
      </c>
      <c r="L131" s="296" t="s">
        <v>3</v>
      </c>
      <c r="M131" s="296" t="s">
        <v>4</v>
      </c>
      <c r="N131" s="306" t="s">
        <v>5</v>
      </c>
      <c r="O131" s="296" t="s">
        <v>6</v>
      </c>
      <c r="P131" s="316" t="s">
        <v>7</v>
      </c>
      <c r="Q131" s="294" t="s">
        <v>8</v>
      </c>
      <c r="R131" s="296" t="s">
        <v>101</v>
      </c>
      <c r="T131" s="104"/>
    </row>
    <row r="132" spans="1:20" ht="15.75" customHeight="1" x14ac:dyDescent="0.25">
      <c r="A132" s="295"/>
      <c r="B132" s="58" t="s">
        <v>102</v>
      </c>
      <c r="C132" s="58" t="s">
        <v>103</v>
      </c>
      <c r="D132" s="58" t="s">
        <v>104</v>
      </c>
      <c r="E132" s="58" t="s">
        <v>105</v>
      </c>
      <c r="F132" s="58" t="s">
        <v>106</v>
      </c>
      <c r="G132" s="58" t="s">
        <v>107</v>
      </c>
      <c r="H132" s="58" t="s">
        <v>108</v>
      </c>
      <c r="I132" s="58" t="s">
        <v>109</v>
      </c>
      <c r="J132" s="58" t="s">
        <v>110</v>
      </c>
      <c r="K132" s="305"/>
      <c r="L132" s="295"/>
      <c r="M132" s="295"/>
      <c r="N132" s="295"/>
      <c r="O132" s="295"/>
      <c r="P132" s="295"/>
      <c r="Q132" s="295"/>
      <c r="R132" s="295"/>
      <c r="T132" s="104"/>
    </row>
    <row r="133" spans="1:20" ht="15.75" customHeight="1" x14ac:dyDescent="0.25">
      <c r="A133" s="58">
        <v>1502</v>
      </c>
      <c r="B133" s="154">
        <v>129</v>
      </c>
      <c r="C133" s="154"/>
      <c r="D133" s="154"/>
      <c r="E133" s="154"/>
      <c r="F133" s="154"/>
      <c r="G133" s="154"/>
      <c r="H133" s="154"/>
      <c r="I133" s="154"/>
      <c r="J133" s="154"/>
      <c r="K133" s="144"/>
      <c r="L133" s="96"/>
      <c r="M133" s="97"/>
      <c r="N133" s="98"/>
      <c r="O133" s="62"/>
      <c r="P133" s="63">
        <f>B133</f>
        <v>129</v>
      </c>
      <c r="Q133" s="64"/>
      <c r="R133" s="62"/>
      <c r="T133" s="104"/>
    </row>
    <row r="134" spans="1:20" ht="15.75" customHeight="1" x14ac:dyDescent="0.25">
      <c r="A134" s="58">
        <v>1601</v>
      </c>
      <c r="B134" s="154"/>
      <c r="C134" s="154">
        <v>100</v>
      </c>
      <c r="D134" s="154"/>
      <c r="E134" s="154"/>
      <c r="F134" s="154"/>
      <c r="G134" s="154"/>
      <c r="H134" s="154"/>
      <c r="I134" s="154"/>
      <c r="J134" s="154"/>
      <c r="K134" s="144"/>
      <c r="L134" s="101"/>
      <c r="M134" s="102"/>
      <c r="N134" s="103"/>
      <c r="O134" s="67">
        <f>IF(C134=0,"",C134/B133)</f>
        <v>0.77519379844961245</v>
      </c>
      <c r="P134" s="68">
        <v>100</v>
      </c>
      <c r="Q134" s="69">
        <f t="shared" ref="Q134:Q141" si="10">IF(P134=0,"",P134/P133)</f>
        <v>0.77519379844961245</v>
      </c>
      <c r="R134" s="69">
        <f t="shared" ref="R134:R141" si="11">IF(P134=0,"",100%-Q134)</f>
        <v>0.22480620155038755</v>
      </c>
      <c r="T134" s="104"/>
    </row>
    <row r="135" spans="1:20" ht="15.75" customHeight="1" x14ac:dyDescent="0.25">
      <c r="A135" s="58">
        <v>1602</v>
      </c>
      <c r="B135" s="154"/>
      <c r="C135" s="154"/>
      <c r="D135" s="154">
        <v>90</v>
      </c>
      <c r="E135" s="154"/>
      <c r="F135" s="154"/>
      <c r="G135" s="154"/>
      <c r="H135" s="154"/>
      <c r="I135" s="154"/>
      <c r="J135" s="154"/>
      <c r="K135" s="144"/>
      <c r="L135" s="101"/>
      <c r="M135" s="102"/>
      <c r="N135" s="103"/>
      <c r="O135" s="67">
        <f>IF(D135=0,"",D135/C134)</f>
        <v>0.9</v>
      </c>
      <c r="P135" s="68">
        <v>90</v>
      </c>
      <c r="Q135" s="69">
        <f t="shared" si="10"/>
        <v>0.9</v>
      </c>
      <c r="R135" s="69">
        <f t="shared" si="11"/>
        <v>9.9999999999999978E-2</v>
      </c>
      <c r="T135" s="70">
        <f>P135/P133</f>
        <v>0.69767441860465118</v>
      </c>
    </row>
    <row r="136" spans="1:20" ht="15.75" customHeight="1" x14ac:dyDescent="0.25">
      <c r="A136" s="58">
        <v>1701</v>
      </c>
      <c r="B136" s="154"/>
      <c r="C136" s="154"/>
      <c r="D136" s="154"/>
      <c r="E136" s="154">
        <v>69</v>
      </c>
      <c r="F136" s="154"/>
      <c r="G136" s="154"/>
      <c r="H136" s="154"/>
      <c r="I136" s="154"/>
      <c r="J136" s="154"/>
      <c r="K136" s="144"/>
      <c r="L136" s="101"/>
      <c r="M136" s="102"/>
      <c r="N136" s="103"/>
      <c r="O136" s="67">
        <f>IF(E136=0,"",E136/D135)</f>
        <v>0.76666666666666672</v>
      </c>
      <c r="P136" s="68">
        <v>86</v>
      </c>
      <c r="Q136" s="69">
        <f t="shared" si="10"/>
        <v>0.9555555555555556</v>
      </c>
      <c r="R136" s="69">
        <f t="shared" si="11"/>
        <v>4.4444444444444398E-2</v>
      </c>
      <c r="T136" s="104"/>
    </row>
    <row r="137" spans="1:20" ht="15.75" customHeight="1" x14ac:dyDescent="0.25">
      <c r="A137" s="58">
        <v>1702</v>
      </c>
      <c r="B137" s="154"/>
      <c r="C137" s="154"/>
      <c r="D137" s="154"/>
      <c r="E137" s="154"/>
      <c r="F137" s="154">
        <v>61</v>
      </c>
      <c r="G137" s="154"/>
      <c r="H137" s="154"/>
      <c r="I137" s="154"/>
      <c r="J137" s="154"/>
      <c r="K137" s="144"/>
      <c r="L137" s="101"/>
      <c r="M137" s="102"/>
      <c r="N137" s="103"/>
      <c r="O137" s="67">
        <f>IF(F137=0,"",F137/E136)</f>
        <v>0.88405797101449279</v>
      </c>
      <c r="P137" s="68">
        <v>82</v>
      </c>
      <c r="Q137" s="69">
        <f t="shared" si="10"/>
        <v>0.95348837209302328</v>
      </c>
      <c r="R137" s="69">
        <f t="shared" si="11"/>
        <v>4.6511627906976716E-2</v>
      </c>
      <c r="T137" s="104"/>
    </row>
    <row r="138" spans="1:20" ht="15.75" customHeight="1" x14ac:dyDescent="0.25">
      <c r="A138" s="58">
        <v>1801</v>
      </c>
      <c r="B138" s="154"/>
      <c r="C138" s="154"/>
      <c r="D138" s="154"/>
      <c r="E138" s="154"/>
      <c r="F138" s="154"/>
      <c r="G138" s="154">
        <v>56</v>
      </c>
      <c r="H138" s="154"/>
      <c r="I138" s="154"/>
      <c r="J138" s="154"/>
      <c r="K138" s="144"/>
      <c r="L138" s="101"/>
      <c r="M138" s="102"/>
      <c r="N138" s="103"/>
      <c r="O138" s="67">
        <f>IF(G138=0,"",G138/F137)</f>
        <v>0.91803278688524592</v>
      </c>
      <c r="P138" s="68">
        <v>78</v>
      </c>
      <c r="Q138" s="69">
        <f t="shared" si="10"/>
        <v>0.95121951219512191</v>
      </c>
      <c r="R138" s="69">
        <f t="shared" si="11"/>
        <v>4.8780487804878092E-2</v>
      </c>
      <c r="T138" s="104"/>
    </row>
    <row r="139" spans="1:20" ht="15.75" customHeight="1" x14ac:dyDescent="0.25">
      <c r="A139" s="58">
        <v>1802</v>
      </c>
      <c r="B139" s="154"/>
      <c r="C139" s="154"/>
      <c r="D139" s="154"/>
      <c r="E139" s="154"/>
      <c r="F139" s="154"/>
      <c r="G139" s="154"/>
      <c r="H139" s="154">
        <v>53</v>
      </c>
      <c r="I139" s="154"/>
      <c r="J139" s="154"/>
      <c r="K139" s="144"/>
      <c r="L139" s="101"/>
      <c r="M139" s="102"/>
      <c r="N139" s="103"/>
      <c r="O139" s="67">
        <f>IF(H139=0,"",H139/G138)</f>
        <v>0.9464285714285714</v>
      </c>
      <c r="P139" s="68">
        <v>74</v>
      </c>
      <c r="Q139" s="69">
        <f t="shared" si="10"/>
        <v>0.94871794871794868</v>
      </c>
      <c r="R139" s="69">
        <f t="shared" si="11"/>
        <v>5.1282051282051322E-2</v>
      </c>
      <c r="T139" s="104"/>
    </row>
    <row r="140" spans="1:20" ht="15.75" customHeight="1" x14ac:dyDescent="0.25">
      <c r="A140" s="58">
        <v>1901</v>
      </c>
      <c r="B140" s="154"/>
      <c r="C140" s="154"/>
      <c r="D140" s="154"/>
      <c r="E140" s="154"/>
      <c r="F140" s="154"/>
      <c r="G140" s="154"/>
      <c r="H140" s="154"/>
      <c r="I140" s="154">
        <v>53</v>
      </c>
      <c r="J140" s="154"/>
      <c r="K140" s="144"/>
      <c r="L140" s="101"/>
      <c r="M140" s="102"/>
      <c r="N140" s="103"/>
      <c r="O140" s="67">
        <f>IF(I140=0,"",I140/H139)</f>
        <v>1</v>
      </c>
      <c r="P140" s="68">
        <v>70</v>
      </c>
      <c r="Q140" s="69">
        <f t="shared" si="10"/>
        <v>0.94594594594594594</v>
      </c>
      <c r="R140" s="69">
        <f t="shared" si="11"/>
        <v>5.4054054054054057E-2</v>
      </c>
      <c r="T140" s="104"/>
    </row>
    <row r="141" spans="1:20" ht="15.75" customHeight="1" x14ac:dyDescent="0.25">
      <c r="A141" s="58">
        <v>1902</v>
      </c>
      <c r="B141" s="154"/>
      <c r="C141" s="154"/>
      <c r="D141" s="154"/>
      <c r="E141" s="154"/>
      <c r="F141" s="154"/>
      <c r="G141" s="154"/>
      <c r="H141" s="154"/>
      <c r="I141" s="154"/>
      <c r="J141" s="154">
        <v>47</v>
      </c>
      <c r="K141" s="144">
        <v>36</v>
      </c>
      <c r="L141" s="101"/>
      <c r="M141" s="102"/>
      <c r="N141" s="103"/>
      <c r="O141" s="71">
        <f>IF(J141=0,"",J141/I140)</f>
        <v>0.8867924528301887</v>
      </c>
      <c r="P141" s="68">
        <v>69</v>
      </c>
      <c r="Q141" s="72">
        <f t="shared" si="10"/>
        <v>0.98571428571428577</v>
      </c>
      <c r="R141" s="72">
        <f t="shared" si="11"/>
        <v>1.4285714285714235E-2</v>
      </c>
      <c r="T141" s="104"/>
    </row>
    <row r="142" spans="1:20" ht="15.75" customHeight="1" x14ac:dyDescent="0.25">
      <c r="A142" s="58">
        <v>2001</v>
      </c>
      <c r="B142" s="154"/>
      <c r="C142" s="154"/>
      <c r="D142" s="154"/>
      <c r="E142" s="154"/>
      <c r="F142" s="154"/>
      <c r="G142" s="154"/>
      <c r="H142" s="154"/>
      <c r="I142" s="154"/>
      <c r="J142" s="154">
        <v>20</v>
      </c>
      <c r="K142" s="144">
        <v>17</v>
      </c>
      <c r="L142" s="101"/>
      <c r="M142" s="102"/>
      <c r="N142" s="104"/>
      <c r="O142" s="105"/>
      <c r="P142" s="68">
        <v>26</v>
      </c>
      <c r="Q142" s="106"/>
      <c r="R142" s="107"/>
      <c r="T142" s="104"/>
    </row>
    <row r="143" spans="1:20" ht="15.75" customHeight="1" x14ac:dyDescent="0.25">
      <c r="A143" s="58">
        <v>2002</v>
      </c>
      <c r="B143" s="154"/>
      <c r="C143" s="154"/>
      <c r="D143" s="154"/>
      <c r="E143" s="154"/>
      <c r="F143" s="154"/>
      <c r="G143" s="154"/>
      <c r="H143" s="154"/>
      <c r="I143" s="154"/>
      <c r="J143" s="154">
        <v>3</v>
      </c>
      <c r="K143" s="144">
        <v>3</v>
      </c>
      <c r="L143" s="101"/>
      <c r="M143" s="102"/>
      <c r="N143" s="104"/>
      <c r="O143" s="108"/>
      <c r="P143" s="109">
        <v>7</v>
      </c>
      <c r="Q143" s="110"/>
      <c r="R143" s="108"/>
      <c r="T143" s="104"/>
    </row>
    <row r="144" spans="1:20" ht="15.75" customHeight="1" x14ac:dyDescent="0.25">
      <c r="A144" s="58">
        <v>2101</v>
      </c>
      <c r="B144" s="154"/>
      <c r="C144" s="154"/>
      <c r="D144" s="154"/>
      <c r="E144" s="154"/>
      <c r="F144" s="154"/>
      <c r="G144" s="154"/>
      <c r="H144" s="154"/>
      <c r="I144" s="154"/>
      <c r="J144" s="154">
        <v>3</v>
      </c>
      <c r="K144" s="144">
        <v>3</v>
      </c>
      <c r="L144" s="101"/>
      <c r="M144" s="102"/>
      <c r="N144" s="104"/>
      <c r="O144" s="108"/>
      <c r="P144" s="109">
        <v>3</v>
      </c>
      <c r="Q144" s="110"/>
      <c r="R144" s="108"/>
      <c r="T144" s="104"/>
    </row>
    <row r="145" spans="1:20" ht="15.75" customHeight="1" x14ac:dyDescent="0.25">
      <c r="A145" s="58">
        <v>2102</v>
      </c>
      <c r="B145" s="154"/>
      <c r="C145" s="154"/>
      <c r="D145" s="154"/>
      <c r="E145" s="154"/>
      <c r="F145" s="154"/>
      <c r="G145" s="154"/>
      <c r="H145" s="154"/>
      <c r="I145" s="154"/>
      <c r="J145" s="154">
        <v>1</v>
      </c>
      <c r="K145" s="144"/>
      <c r="L145" s="101"/>
      <c r="M145" s="102"/>
      <c r="N145" s="104"/>
      <c r="O145" s="108"/>
      <c r="P145" s="109">
        <v>1</v>
      </c>
      <c r="Q145" s="110"/>
      <c r="R145" s="108"/>
      <c r="T145" s="104"/>
    </row>
    <row r="146" spans="1:20" ht="15.75" customHeight="1" x14ac:dyDescent="0.25">
      <c r="A146" s="58">
        <v>2201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44"/>
      <c r="L146" s="101"/>
      <c r="M146" s="102"/>
      <c r="N146" s="104"/>
      <c r="O146" s="102"/>
      <c r="P146" s="104"/>
      <c r="Q146" s="146"/>
      <c r="R146" s="108"/>
      <c r="T146" s="104"/>
    </row>
    <row r="147" spans="1:20" ht="15.75" customHeight="1" x14ac:dyDescent="0.25">
      <c r="A147" s="58">
        <v>2202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44"/>
      <c r="L147" s="101"/>
      <c r="M147" s="102"/>
      <c r="N147" s="104"/>
      <c r="O147" s="197" t="s">
        <v>83</v>
      </c>
      <c r="P147" s="82">
        <v>37</v>
      </c>
      <c r="Q147" s="83">
        <f>K150</f>
        <v>59</v>
      </c>
      <c r="R147" s="199" t="s">
        <v>11</v>
      </c>
      <c r="T147" s="104"/>
    </row>
    <row r="148" spans="1:20" ht="15.75" customHeight="1" x14ac:dyDescent="0.25">
      <c r="A148" s="58">
        <v>2301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44"/>
      <c r="L148" s="101"/>
      <c r="M148" s="102"/>
      <c r="N148" s="104"/>
      <c r="O148" s="198" t="s">
        <v>85</v>
      </c>
      <c r="P148" s="86">
        <f>IF(P147/B133=0,"",P147/B133)</f>
        <v>0.2868217054263566</v>
      </c>
      <c r="Q148" s="87">
        <f>IF(P147/Q147=0,"",P147/Q147)</f>
        <v>0.6271186440677966</v>
      </c>
      <c r="R148" s="200" t="s">
        <v>86</v>
      </c>
      <c r="T148" s="104"/>
    </row>
    <row r="149" spans="1:20" ht="15.75" customHeight="1" x14ac:dyDescent="0.25">
      <c r="A149" s="58">
        <v>2302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44"/>
      <c r="L149" s="147"/>
      <c r="M149" s="148"/>
      <c r="N149" s="149"/>
      <c r="O149" s="90"/>
      <c r="P149" s="91"/>
      <c r="Q149" s="91"/>
      <c r="R149" s="113"/>
      <c r="T149" s="104"/>
    </row>
    <row r="150" spans="1:20" ht="18" customHeight="1" x14ac:dyDescent="0.25">
      <c r="A150" s="28"/>
      <c r="B150" s="297" t="s">
        <v>111</v>
      </c>
      <c r="C150" s="297"/>
      <c r="D150" s="297"/>
      <c r="E150" s="297"/>
      <c r="F150" s="297"/>
      <c r="G150" s="297"/>
      <c r="H150" s="297"/>
      <c r="I150" s="297"/>
      <c r="J150" s="297"/>
      <c r="K150" s="93">
        <f>SUM(K133:K146)</f>
        <v>59</v>
      </c>
      <c r="L150" s="94">
        <f>IF(K141=0,"",K141/B133)</f>
        <v>0.27906976744186046</v>
      </c>
      <c r="M150" s="94">
        <f>IF(K150=0,"",K150/B133)</f>
        <v>0.4573643410852713</v>
      </c>
      <c r="N150" s="94">
        <f>IF(K141=0,"",M150-L150)</f>
        <v>0.17829457364341084</v>
      </c>
      <c r="O150" s="3"/>
      <c r="P150" s="29"/>
      <c r="Q150" s="22"/>
      <c r="R150" s="3"/>
      <c r="T150" s="104"/>
    </row>
    <row r="151" spans="1:20" ht="14.25" customHeight="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191"/>
      <c r="L151" s="3"/>
      <c r="M151" s="3"/>
      <c r="N151" s="29"/>
      <c r="O151" s="3"/>
      <c r="P151" s="29"/>
      <c r="Q151" s="29"/>
      <c r="R151" s="29"/>
      <c r="T151" s="104"/>
    </row>
    <row r="152" spans="1:20" ht="14.25" customHeight="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191"/>
      <c r="L152" s="3"/>
      <c r="M152" s="3"/>
      <c r="N152" s="29"/>
      <c r="O152" s="3"/>
      <c r="P152" s="29"/>
      <c r="Q152" s="29"/>
      <c r="R152" s="29"/>
      <c r="T152" s="104"/>
    </row>
    <row r="153" spans="1:20" ht="26.25" customHeight="1" x14ac:dyDescent="0.4">
      <c r="A153" s="2"/>
      <c r="B153" s="298" t="s">
        <v>99</v>
      </c>
      <c r="C153" s="299"/>
      <c r="D153" s="299"/>
      <c r="E153" s="299"/>
      <c r="F153" s="299"/>
      <c r="G153" s="299"/>
      <c r="H153" s="299"/>
      <c r="I153" s="299"/>
      <c r="J153" s="299"/>
      <c r="K153" s="181" t="s">
        <v>98</v>
      </c>
      <c r="L153" s="57"/>
      <c r="M153" s="57"/>
      <c r="N153" s="29"/>
      <c r="O153" s="3"/>
      <c r="P153" s="29"/>
      <c r="Q153" s="29"/>
      <c r="R153" s="29"/>
    </row>
    <row r="154" spans="1:20" ht="20.25" customHeight="1" x14ac:dyDescent="0.2">
      <c r="A154" s="300" t="s">
        <v>10</v>
      </c>
      <c r="B154" s="301" t="s">
        <v>100</v>
      </c>
      <c r="C154" s="302"/>
      <c r="D154" s="302"/>
      <c r="E154" s="302"/>
      <c r="F154" s="302"/>
      <c r="G154" s="302"/>
      <c r="H154" s="302"/>
      <c r="I154" s="302"/>
      <c r="J154" s="303"/>
      <c r="K154" s="304" t="s">
        <v>11</v>
      </c>
      <c r="L154" s="296" t="s">
        <v>3</v>
      </c>
      <c r="M154" s="296" t="s">
        <v>4</v>
      </c>
      <c r="N154" s="306" t="s">
        <v>5</v>
      </c>
      <c r="O154" s="296" t="s">
        <v>6</v>
      </c>
      <c r="P154" s="294" t="s">
        <v>7</v>
      </c>
      <c r="Q154" s="294" t="s">
        <v>8</v>
      </c>
      <c r="R154" s="296" t="s">
        <v>101</v>
      </c>
      <c r="T154" s="104"/>
    </row>
    <row r="155" spans="1:20" ht="15.75" customHeight="1" x14ac:dyDescent="0.25">
      <c r="A155" s="295"/>
      <c r="B155" s="58" t="s">
        <v>102</v>
      </c>
      <c r="C155" s="58" t="s">
        <v>103</v>
      </c>
      <c r="D155" s="58" t="s">
        <v>104</v>
      </c>
      <c r="E155" s="58" t="s">
        <v>105</v>
      </c>
      <c r="F155" s="58" t="s">
        <v>106</v>
      </c>
      <c r="G155" s="58" t="s">
        <v>107</v>
      </c>
      <c r="H155" s="58" t="s">
        <v>108</v>
      </c>
      <c r="I155" s="58" t="s">
        <v>109</v>
      </c>
      <c r="J155" s="58" t="s">
        <v>110</v>
      </c>
      <c r="K155" s="305"/>
      <c r="L155" s="295"/>
      <c r="M155" s="295"/>
      <c r="N155" s="295"/>
      <c r="O155" s="295"/>
      <c r="P155" s="295"/>
      <c r="Q155" s="295"/>
      <c r="R155" s="295"/>
      <c r="T155" s="104"/>
    </row>
    <row r="156" spans="1:20" ht="15.75" customHeight="1" x14ac:dyDescent="0.25">
      <c r="A156" s="58">
        <v>1601</v>
      </c>
      <c r="B156" s="154">
        <v>85</v>
      </c>
      <c r="C156" s="154"/>
      <c r="D156" s="154"/>
      <c r="E156" s="154"/>
      <c r="F156" s="154"/>
      <c r="G156" s="154"/>
      <c r="H156" s="154"/>
      <c r="I156" s="154"/>
      <c r="J156" s="154"/>
      <c r="K156" s="144"/>
      <c r="L156" s="96"/>
      <c r="M156" s="97"/>
      <c r="N156" s="98"/>
      <c r="O156" s="62"/>
      <c r="P156" s="63">
        <f>B156</f>
        <v>85</v>
      </c>
      <c r="Q156" s="64"/>
      <c r="R156" s="62"/>
      <c r="T156" s="104"/>
    </row>
    <row r="157" spans="1:20" ht="15.75" customHeight="1" x14ac:dyDescent="0.25">
      <c r="A157" s="58">
        <v>1602</v>
      </c>
      <c r="B157" s="154"/>
      <c r="C157" s="154">
        <v>57</v>
      </c>
      <c r="D157" s="154"/>
      <c r="E157" s="154"/>
      <c r="F157" s="154"/>
      <c r="G157" s="154"/>
      <c r="H157" s="154"/>
      <c r="I157" s="154"/>
      <c r="J157" s="154"/>
      <c r="K157" s="144"/>
      <c r="L157" s="101"/>
      <c r="M157" s="102"/>
      <c r="N157" s="103"/>
      <c r="O157" s="67">
        <f>IF(C157=0,"",C157/B156)</f>
        <v>0.6705882352941176</v>
      </c>
      <c r="P157" s="68">
        <v>57</v>
      </c>
      <c r="Q157" s="69">
        <f t="shared" ref="Q157:Q164" si="12">IF(P157=0,"",P157/P156)</f>
        <v>0.6705882352941176</v>
      </c>
      <c r="R157" s="69">
        <f t="shared" ref="R157:R164" si="13">IF(P157=0,"",100%-Q157)</f>
        <v>0.3294117647058824</v>
      </c>
      <c r="T157" s="104"/>
    </row>
    <row r="158" spans="1:20" ht="15.75" customHeight="1" x14ac:dyDescent="0.25">
      <c r="A158" s="58">
        <v>1701</v>
      </c>
      <c r="B158" s="154"/>
      <c r="C158" s="154"/>
      <c r="D158" s="154">
        <v>42</v>
      </c>
      <c r="E158" s="154"/>
      <c r="F158" s="154"/>
      <c r="G158" s="154"/>
      <c r="H158" s="154"/>
      <c r="I158" s="154"/>
      <c r="J158" s="154"/>
      <c r="K158" s="144"/>
      <c r="L158" s="101"/>
      <c r="M158" s="102"/>
      <c r="N158" s="103"/>
      <c r="O158" s="67">
        <f>IF(D158=0,"",D158/C157)</f>
        <v>0.73684210526315785</v>
      </c>
      <c r="P158" s="68">
        <v>54</v>
      </c>
      <c r="Q158" s="69">
        <f t="shared" si="12"/>
        <v>0.94736842105263153</v>
      </c>
      <c r="R158" s="69">
        <f t="shared" si="13"/>
        <v>5.2631578947368474E-2</v>
      </c>
      <c r="T158" s="70">
        <f>P158/P156</f>
        <v>0.63529411764705879</v>
      </c>
    </row>
    <row r="159" spans="1:20" ht="15.75" customHeight="1" x14ac:dyDescent="0.25">
      <c r="A159" s="58">
        <v>1702</v>
      </c>
      <c r="B159" s="154"/>
      <c r="C159" s="154"/>
      <c r="D159" s="154"/>
      <c r="E159" s="154">
        <v>32</v>
      </c>
      <c r="F159" s="154"/>
      <c r="G159" s="154"/>
      <c r="H159" s="154"/>
      <c r="I159" s="154"/>
      <c r="J159" s="154"/>
      <c r="K159" s="144"/>
      <c r="L159" s="101"/>
      <c r="M159" s="102"/>
      <c r="N159" s="103"/>
      <c r="O159" s="67">
        <f>IF(E159=0,"",E159/D158)</f>
        <v>0.76190476190476186</v>
      </c>
      <c r="P159" s="68">
        <v>41</v>
      </c>
      <c r="Q159" s="69">
        <f t="shared" si="12"/>
        <v>0.7592592592592593</v>
      </c>
      <c r="R159" s="69">
        <f t="shared" si="13"/>
        <v>0.2407407407407407</v>
      </c>
      <c r="T159" s="104"/>
    </row>
    <row r="160" spans="1:20" ht="15.75" customHeight="1" x14ac:dyDescent="0.25">
      <c r="A160" s="58">
        <v>1801</v>
      </c>
      <c r="B160" s="154"/>
      <c r="C160" s="154"/>
      <c r="D160" s="154"/>
      <c r="E160" s="154"/>
      <c r="F160" s="154">
        <v>25</v>
      </c>
      <c r="G160" s="154"/>
      <c r="H160" s="154"/>
      <c r="I160" s="154"/>
      <c r="J160" s="154"/>
      <c r="K160" s="144"/>
      <c r="L160" s="101"/>
      <c r="M160" s="102"/>
      <c r="N160" s="103"/>
      <c r="O160" s="67">
        <f>IF(F160=0,"",F160/E159)</f>
        <v>0.78125</v>
      </c>
      <c r="P160" s="68">
        <v>38</v>
      </c>
      <c r="Q160" s="69">
        <f t="shared" si="12"/>
        <v>0.92682926829268297</v>
      </c>
      <c r="R160" s="69">
        <f t="shared" si="13"/>
        <v>7.3170731707317027E-2</v>
      </c>
      <c r="T160" s="104"/>
    </row>
    <row r="161" spans="1:20" ht="15.75" customHeight="1" x14ac:dyDescent="0.25">
      <c r="A161" s="58">
        <v>1802</v>
      </c>
      <c r="B161" s="154"/>
      <c r="C161" s="154"/>
      <c r="D161" s="154"/>
      <c r="E161" s="154"/>
      <c r="F161" s="154"/>
      <c r="G161" s="154">
        <v>24</v>
      </c>
      <c r="H161" s="154"/>
      <c r="I161" s="154"/>
      <c r="J161" s="154"/>
      <c r="K161" s="144"/>
      <c r="L161" s="101"/>
      <c r="M161" s="102"/>
      <c r="N161" s="103"/>
      <c r="O161" s="67">
        <f>IF(G161=0,"",G161/F160)</f>
        <v>0.96</v>
      </c>
      <c r="P161" s="68">
        <v>34</v>
      </c>
      <c r="Q161" s="69">
        <f t="shared" si="12"/>
        <v>0.89473684210526316</v>
      </c>
      <c r="R161" s="69">
        <f t="shared" si="13"/>
        <v>0.10526315789473684</v>
      </c>
      <c r="T161" s="104"/>
    </row>
    <row r="162" spans="1:20" ht="15.75" customHeight="1" x14ac:dyDescent="0.25">
      <c r="A162" s="58">
        <v>1901</v>
      </c>
      <c r="B162" s="154"/>
      <c r="C162" s="154"/>
      <c r="D162" s="154"/>
      <c r="E162" s="154"/>
      <c r="F162" s="154"/>
      <c r="G162" s="154"/>
      <c r="H162" s="154">
        <v>24</v>
      </c>
      <c r="I162" s="154"/>
      <c r="J162" s="154"/>
      <c r="K162" s="144"/>
      <c r="L162" s="101"/>
      <c r="M162" s="102"/>
      <c r="N162" s="103"/>
      <c r="O162" s="67">
        <f>IF(H162=0,"",H162/G161)</f>
        <v>1</v>
      </c>
      <c r="P162" s="68">
        <v>32</v>
      </c>
      <c r="Q162" s="69">
        <f t="shared" si="12"/>
        <v>0.94117647058823528</v>
      </c>
      <c r="R162" s="69">
        <f t="shared" si="13"/>
        <v>5.8823529411764719E-2</v>
      </c>
      <c r="T162" s="104"/>
    </row>
    <row r="163" spans="1:20" ht="15.75" customHeight="1" x14ac:dyDescent="0.25">
      <c r="A163" s="58">
        <v>1902</v>
      </c>
      <c r="B163" s="154"/>
      <c r="C163" s="154"/>
      <c r="D163" s="154"/>
      <c r="E163" s="154"/>
      <c r="F163" s="154"/>
      <c r="G163" s="154"/>
      <c r="H163" s="154"/>
      <c r="I163" s="154">
        <v>23</v>
      </c>
      <c r="J163" s="154"/>
      <c r="K163" s="144"/>
      <c r="L163" s="101"/>
      <c r="M163" s="102"/>
      <c r="N163" s="103"/>
      <c r="O163" s="67">
        <f>IF(I163=0,"",I163/H162)</f>
        <v>0.95833333333333337</v>
      </c>
      <c r="P163" s="68">
        <v>32</v>
      </c>
      <c r="Q163" s="69">
        <f t="shared" si="12"/>
        <v>1</v>
      </c>
      <c r="R163" s="69">
        <f t="shared" si="13"/>
        <v>0</v>
      </c>
      <c r="T163" s="104"/>
    </row>
    <row r="164" spans="1:20" ht="15.75" customHeight="1" x14ac:dyDescent="0.25">
      <c r="A164" s="58">
        <v>2001</v>
      </c>
      <c r="B164" s="154"/>
      <c r="C164" s="154"/>
      <c r="D164" s="154"/>
      <c r="E164" s="154"/>
      <c r="F164" s="154"/>
      <c r="G164" s="154"/>
      <c r="H164" s="154"/>
      <c r="I164" s="154"/>
      <c r="J164" s="154">
        <v>20</v>
      </c>
      <c r="K164" s="144">
        <v>20</v>
      </c>
      <c r="L164" s="101"/>
      <c r="M164" s="102"/>
      <c r="N164" s="103"/>
      <c r="O164" s="71">
        <f>IF(J164=0,"",J164/I163)</f>
        <v>0.86956521739130432</v>
      </c>
      <c r="P164" s="68">
        <v>31</v>
      </c>
      <c r="Q164" s="72">
        <f t="shared" si="12"/>
        <v>0.96875</v>
      </c>
      <c r="R164" s="72">
        <f t="shared" si="13"/>
        <v>3.125E-2</v>
      </c>
    </row>
    <row r="165" spans="1:20" ht="15.75" customHeight="1" x14ac:dyDescent="0.25">
      <c r="A165" s="58">
        <v>2002</v>
      </c>
      <c r="B165" s="154"/>
      <c r="C165" s="154"/>
      <c r="D165" s="154"/>
      <c r="E165" s="154"/>
      <c r="F165" s="154"/>
      <c r="G165" s="154"/>
      <c r="H165" s="154"/>
      <c r="I165" s="154"/>
      <c r="J165" s="154">
        <v>10</v>
      </c>
      <c r="K165" s="144">
        <v>7</v>
      </c>
      <c r="L165" s="101"/>
      <c r="M165" s="102"/>
      <c r="N165" s="104"/>
      <c r="O165" s="105"/>
      <c r="P165" s="68">
        <v>12</v>
      </c>
      <c r="Q165" s="106"/>
      <c r="R165" s="107"/>
    </row>
    <row r="166" spans="1:20" ht="15.75" customHeight="1" x14ac:dyDescent="0.25">
      <c r="A166" s="58">
        <v>2101</v>
      </c>
      <c r="B166" s="154"/>
      <c r="C166" s="154"/>
      <c r="D166" s="154"/>
      <c r="E166" s="154"/>
      <c r="F166" s="154"/>
      <c r="G166" s="154"/>
      <c r="H166" s="154"/>
      <c r="I166" s="154"/>
      <c r="J166" s="154">
        <v>4</v>
      </c>
      <c r="K166" s="144">
        <v>1</v>
      </c>
      <c r="L166" s="101"/>
      <c r="M166" s="102"/>
      <c r="N166" s="104"/>
      <c r="O166" s="108"/>
      <c r="P166" s="109">
        <v>4</v>
      </c>
      <c r="Q166" s="110"/>
      <c r="R166" s="108"/>
    </row>
    <row r="167" spans="1:20" ht="15.75" customHeight="1" x14ac:dyDescent="0.25">
      <c r="A167" s="58">
        <v>2102</v>
      </c>
      <c r="B167" s="154"/>
      <c r="C167" s="154"/>
      <c r="D167" s="154"/>
      <c r="E167" s="154"/>
      <c r="F167" s="154"/>
      <c r="G167" s="154"/>
      <c r="H167" s="154"/>
      <c r="I167" s="154"/>
      <c r="J167" s="154">
        <v>1</v>
      </c>
      <c r="K167" s="144">
        <v>1</v>
      </c>
      <c r="L167" s="101"/>
      <c r="M167" s="102"/>
      <c r="N167" s="104"/>
      <c r="O167" s="108"/>
      <c r="P167" s="109">
        <v>2</v>
      </c>
      <c r="Q167" s="110"/>
      <c r="R167" s="108"/>
    </row>
    <row r="168" spans="1:20" ht="15.75" customHeight="1" x14ac:dyDescent="0.25">
      <c r="A168" s="58">
        <v>2201</v>
      </c>
      <c r="B168" s="154"/>
      <c r="C168" s="154"/>
      <c r="D168" s="154"/>
      <c r="E168" s="154"/>
      <c r="F168" s="154"/>
      <c r="G168" s="154"/>
      <c r="H168" s="154"/>
      <c r="I168" s="154"/>
      <c r="J168" s="154">
        <v>1</v>
      </c>
      <c r="K168" s="144"/>
      <c r="L168" s="101"/>
      <c r="M168" s="102"/>
      <c r="N168" s="104"/>
      <c r="O168" s="108"/>
      <c r="P168" s="202">
        <v>1</v>
      </c>
      <c r="Q168" s="110"/>
      <c r="R168" s="108"/>
    </row>
    <row r="169" spans="1:20" ht="15.75" customHeight="1" x14ac:dyDescent="0.25">
      <c r="A169" s="58">
        <v>2202</v>
      </c>
      <c r="B169" s="154"/>
      <c r="C169" s="154"/>
      <c r="D169" s="154"/>
      <c r="E169" s="154"/>
      <c r="F169" s="154"/>
      <c r="G169" s="154"/>
      <c r="H169" s="154"/>
      <c r="I169" s="154"/>
      <c r="J169" s="154">
        <v>1</v>
      </c>
      <c r="K169" s="144"/>
      <c r="L169" s="101"/>
      <c r="M169" s="102"/>
      <c r="N169" s="104"/>
      <c r="O169" s="102"/>
      <c r="P169" s="204">
        <v>1</v>
      </c>
      <c r="Q169" s="146"/>
      <c r="R169" s="108"/>
    </row>
    <row r="170" spans="1:20" ht="15.75" customHeight="1" x14ac:dyDescent="0.25">
      <c r="A170" s="58">
        <v>2301</v>
      </c>
      <c r="B170" s="154"/>
      <c r="C170" s="154"/>
      <c r="D170" s="154"/>
      <c r="E170" s="154"/>
      <c r="F170" s="154"/>
      <c r="G170" s="154"/>
      <c r="H170" s="154"/>
      <c r="I170" s="154"/>
      <c r="J170" s="154">
        <v>1</v>
      </c>
      <c r="K170" s="144">
        <v>1</v>
      </c>
      <c r="L170" s="101"/>
      <c r="M170" s="102"/>
      <c r="N170" s="104"/>
      <c r="O170" s="197" t="s">
        <v>83</v>
      </c>
      <c r="P170" s="203">
        <v>15</v>
      </c>
      <c r="Q170" s="83">
        <f>K173</f>
        <v>30</v>
      </c>
      <c r="R170" s="199" t="s">
        <v>11</v>
      </c>
    </row>
    <row r="171" spans="1:20" ht="15.75" customHeight="1" x14ac:dyDescent="0.25">
      <c r="A171" s="58">
        <v>2302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44"/>
      <c r="L171" s="101"/>
      <c r="M171" s="102"/>
      <c r="N171" s="104"/>
      <c r="O171" s="198" t="s">
        <v>85</v>
      </c>
      <c r="P171" s="86">
        <f>IF(P170/B156=0,"",P170/B156)</f>
        <v>0.17647058823529413</v>
      </c>
      <c r="Q171" s="87">
        <f>IF(P170/Q170=0,"",P170/Q170)</f>
        <v>0.5</v>
      </c>
      <c r="R171" s="200" t="s">
        <v>86</v>
      </c>
    </row>
    <row r="172" spans="1:20" ht="15.75" customHeight="1" x14ac:dyDescent="0.25">
      <c r="A172" s="58">
        <v>2401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44"/>
      <c r="L172" s="147"/>
      <c r="M172" s="148"/>
      <c r="N172" s="149"/>
      <c r="O172" s="90"/>
      <c r="P172" s="91"/>
      <c r="Q172" s="91"/>
      <c r="R172" s="113"/>
    </row>
    <row r="173" spans="1:20" ht="18" customHeight="1" x14ac:dyDescent="0.25">
      <c r="A173" s="28"/>
      <c r="B173" s="297" t="s">
        <v>111</v>
      </c>
      <c r="C173" s="297"/>
      <c r="D173" s="297"/>
      <c r="E173" s="297"/>
      <c r="F173" s="297"/>
      <c r="G173" s="297"/>
      <c r="H173" s="297"/>
      <c r="I173" s="297"/>
      <c r="J173" s="297"/>
      <c r="K173" s="93">
        <f>SUM(K156:K170)</f>
        <v>30</v>
      </c>
      <c r="L173" s="94">
        <f>IF(K164=0,"",K164/B156)</f>
        <v>0.23529411764705882</v>
      </c>
      <c r="M173" s="94">
        <f>IF(K173=0,"",K173/B156)</f>
        <v>0.35294117647058826</v>
      </c>
      <c r="N173" s="94">
        <f>IF(K164=0,"",M173-L173)</f>
        <v>0.11764705882352944</v>
      </c>
      <c r="O173" s="3"/>
      <c r="P173" s="29"/>
      <c r="Q173" s="22"/>
      <c r="R173" s="3"/>
    </row>
    <row r="174" spans="1:20" ht="12.75" customHeight="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191"/>
      <c r="L174" s="3"/>
      <c r="M174" s="3"/>
      <c r="N174" s="29"/>
      <c r="O174" s="3"/>
      <c r="P174" s="29"/>
      <c r="Q174" s="29"/>
      <c r="R174" s="29"/>
    </row>
    <row r="175" spans="1:20" ht="12.75" customHeight="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191"/>
      <c r="L175" s="3"/>
      <c r="M175" s="3"/>
      <c r="N175" s="29"/>
      <c r="O175" s="3"/>
      <c r="P175" s="29"/>
      <c r="Q175" s="29"/>
      <c r="R175" s="29"/>
    </row>
    <row r="176" spans="1:20" ht="26.25" customHeight="1" x14ac:dyDescent="0.4">
      <c r="A176" s="2"/>
      <c r="B176" s="298" t="s">
        <v>99</v>
      </c>
      <c r="C176" s="299"/>
      <c r="D176" s="299"/>
      <c r="E176" s="299"/>
      <c r="F176" s="299"/>
      <c r="G176" s="299"/>
      <c r="H176" s="299"/>
      <c r="I176" s="299"/>
      <c r="J176" s="299"/>
      <c r="K176" s="181" t="s">
        <v>112</v>
      </c>
      <c r="L176" s="57"/>
      <c r="M176" s="57"/>
      <c r="N176" s="29"/>
      <c r="O176" s="3"/>
      <c r="P176" s="29"/>
      <c r="Q176" s="29"/>
      <c r="R176" s="29"/>
    </row>
    <row r="177" spans="1:20" ht="20.25" customHeight="1" x14ac:dyDescent="0.2">
      <c r="A177" s="300" t="s">
        <v>10</v>
      </c>
      <c r="B177" s="301" t="s">
        <v>100</v>
      </c>
      <c r="C177" s="302"/>
      <c r="D177" s="302"/>
      <c r="E177" s="302"/>
      <c r="F177" s="302"/>
      <c r="G177" s="302"/>
      <c r="H177" s="302"/>
      <c r="I177" s="302"/>
      <c r="J177" s="303"/>
      <c r="K177" s="304" t="s">
        <v>11</v>
      </c>
      <c r="L177" s="296" t="s">
        <v>3</v>
      </c>
      <c r="M177" s="296" t="s">
        <v>4</v>
      </c>
      <c r="N177" s="306" t="s">
        <v>5</v>
      </c>
      <c r="O177" s="296" t="s">
        <v>6</v>
      </c>
      <c r="P177" s="294" t="s">
        <v>7</v>
      </c>
      <c r="Q177" s="294" t="s">
        <v>8</v>
      </c>
      <c r="R177" s="296" t="s">
        <v>101</v>
      </c>
    </row>
    <row r="178" spans="1:20" ht="15.75" customHeight="1" x14ac:dyDescent="0.25">
      <c r="A178" s="295"/>
      <c r="B178" s="58" t="s">
        <v>102</v>
      </c>
      <c r="C178" s="58" t="s">
        <v>103</v>
      </c>
      <c r="D178" s="58" t="s">
        <v>104</v>
      </c>
      <c r="E178" s="58" t="s">
        <v>105</v>
      </c>
      <c r="F178" s="58" t="s">
        <v>106</v>
      </c>
      <c r="G178" s="58" t="s">
        <v>107</v>
      </c>
      <c r="H178" s="58" t="s">
        <v>108</v>
      </c>
      <c r="I178" s="58" t="s">
        <v>109</v>
      </c>
      <c r="J178" s="58" t="s">
        <v>110</v>
      </c>
      <c r="K178" s="305"/>
      <c r="L178" s="295"/>
      <c r="M178" s="295"/>
      <c r="N178" s="295"/>
      <c r="O178" s="295"/>
      <c r="P178" s="295"/>
      <c r="Q178" s="295"/>
      <c r="R178" s="295"/>
    </row>
    <row r="179" spans="1:20" ht="15.75" customHeight="1" x14ac:dyDescent="0.25">
      <c r="A179" s="58">
        <v>1602</v>
      </c>
      <c r="B179" s="154">
        <v>143</v>
      </c>
      <c r="C179" s="154"/>
      <c r="D179" s="154"/>
      <c r="E179" s="154"/>
      <c r="F179" s="154"/>
      <c r="G179" s="154"/>
      <c r="H179" s="154"/>
      <c r="I179" s="154"/>
      <c r="J179" s="154"/>
      <c r="K179" s="144"/>
      <c r="L179" s="96"/>
      <c r="M179" s="97"/>
      <c r="N179" s="98"/>
      <c r="O179" s="62"/>
      <c r="P179" s="63">
        <f>B179</f>
        <v>143</v>
      </c>
      <c r="Q179" s="64"/>
      <c r="R179" s="62"/>
    </row>
    <row r="180" spans="1:20" ht="15.75" customHeight="1" x14ac:dyDescent="0.25">
      <c r="A180" s="58">
        <v>1701</v>
      </c>
      <c r="B180" s="154"/>
      <c r="C180" s="154">
        <v>96</v>
      </c>
      <c r="D180" s="154"/>
      <c r="E180" s="154"/>
      <c r="F180" s="154"/>
      <c r="G180" s="154"/>
      <c r="H180" s="154"/>
      <c r="I180" s="154"/>
      <c r="J180" s="154"/>
      <c r="K180" s="144"/>
      <c r="L180" s="101"/>
      <c r="M180" s="102"/>
      <c r="N180" s="103"/>
      <c r="O180" s="67">
        <f>IF(C180=0,"",C180/B179)</f>
        <v>0.67132867132867136</v>
      </c>
      <c r="P180" s="68">
        <v>96</v>
      </c>
      <c r="Q180" s="69">
        <f t="shared" ref="Q180:Q187" si="14">IF(P180=0,"",P180/P179)</f>
        <v>0.67132867132867136</v>
      </c>
      <c r="R180" s="69">
        <f t="shared" ref="R180:R187" si="15">IF(P180=0,"",100%-Q180)</f>
        <v>0.32867132867132864</v>
      </c>
    </row>
    <row r="181" spans="1:20" ht="15.75" customHeight="1" x14ac:dyDescent="0.25">
      <c r="A181" s="58">
        <v>1702</v>
      </c>
      <c r="B181" s="154"/>
      <c r="C181" s="154"/>
      <c r="D181" s="154">
        <v>79</v>
      </c>
      <c r="E181" s="154"/>
      <c r="F181" s="154"/>
      <c r="G181" s="154"/>
      <c r="H181" s="154"/>
      <c r="I181" s="154"/>
      <c r="J181" s="154"/>
      <c r="K181" s="144"/>
      <c r="L181" s="101"/>
      <c r="M181" s="102"/>
      <c r="N181" s="103"/>
      <c r="O181" s="67">
        <f>IF(D181=0,"",D181/C180)</f>
        <v>0.82291666666666663</v>
      </c>
      <c r="P181" s="68">
        <v>83</v>
      </c>
      <c r="Q181" s="69">
        <f t="shared" si="14"/>
        <v>0.86458333333333337</v>
      </c>
      <c r="R181" s="69">
        <f t="shared" si="15"/>
        <v>0.13541666666666663</v>
      </c>
      <c r="T181" s="70">
        <f>P181/P179</f>
        <v>0.58041958041958042</v>
      </c>
    </row>
    <row r="182" spans="1:20" ht="15.75" customHeight="1" x14ac:dyDescent="0.25">
      <c r="A182" s="58">
        <v>1801</v>
      </c>
      <c r="B182" s="154"/>
      <c r="C182" s="154"/>
      <c r="D182" s="154"/>
      <c r="E182" s="154">
        <v>63</v>
      </c>
      <c r="F182" s="154"/>
      <c r="G182" s="154"/>
      <c r="H182" s="154"/>
      <c r="I182" s="154"/>
      <c r="J182" s="154"/>
      <c r="K182" s="144"/>
      <c r="L182" s="101"/>
      <c r="M182" s="102"/>
      <c r="N182" s="103"/>
      <c r="O182" s="67">
        <f>IF(E182=0,"",E182/D181)</f>
        <v>0.79746835443037978</v>
      </c>
      <c r="P182" s="68">
        <v>77</v>
      </c>
      <c r="Q182" s="69">
        <f t="shared" si="14"/>
        <v>0.92771084337349397</v>
      </c>
      <c r="R182" s="69">
        <f t="shared" si="15"/>
        <v>7.2289156626506035E-2</v>
      </c>
      <c r="T182" s="104"/>
    </row>
    <row r="183" spans="1:20" ht="15.75" customHeight="1" x14ac:dyDescent="0.25">
      <c r="A183" s="58">
        <v>1802</v>
      </c>
      <c r="B183" s="154"/>
      <c r="C183" s="154"/>
      <c r="D183" s="154"/>
      <c r="E183" s="154"/>
      <c r="F183" s="154">
        <v>62</v>
      </c>
      <c r="G183" s="154"/>
      <c r="H183" s="154"/>
      <c r="I183" s="154"/>
      <c r="J183" s="154"/>
      <c r="K183" s="144"/>
      <c r="L183" s="101"/>
      <c r="M183" s="102"/>
      <c r="N183" s="103"/>
      <c r="O183" s="67">
        <f>IF(F183=0,"",F183/E182)</f>
        <v>0.98412698412698407</v>
      </c>
      <c r="P183" s="68">
        <v>73</v>
      </c>
      <c r="Q183" s="69">
        <f t="shared" si="14"/>
        <v>0.94805194805194803</v>
      </c>
      <c r="R183" s="69">
        <f t="shared" si="15"/>
        <v>5.1948051948051965E-2</v>
      </c>
      <c r="T183" s="104"/>
    </row>
    <row r="184" spans="1:20" ht="15.75" customHeight="1" x14ac:dyDescent="0.25">
      <c r="A184" s="58">
        <v>1901</v>
      </c>
      <c r="B184" s="154"/>
      <c r="C184" s="154"/>
      <c r="D184" s="154"/>
      <c r="E184" s="154"/>
      <c r="F184" s="154"/>
      <c r="G184" s="154">
        <v>61</v>
      </c>
      <c r="H184" s="154"/>
      <c r="I184" s="154"/>
      <c r="J184" s="154"/>
      <c r="K184" s="144"/>
      <c r="L184" s="101"/>
      <c r="M184" s="102"/>
      <c r="N184" s="103"/>
      <c r="O184" s="67">
        <f>IF(G184=0,"",G184/F183)</f>
        <v>0.9838709677419355</v>
      </c>
      <c r="P184" s="68">
        <v>71</v>
      </c>
      <c r="Q184" s="69">
        <f t="shared" si="14"/>
        <v>0.9726027397260274</v>
      </c>
      <c r="R184" s="69">
        <f t="shared" si="15"/>
        <v>2.7397260273972601E-2</v>
      </c>
      <c r="T184" s="104"/>
    </row>
    <row r="185" spans="1:20" ht="15.75" customHeight="1" x14ac:dyDescent="0.25">
      <c r="A185" s="58">
        <v>1902</v>
      </c>
      <c r="B185" s="154"/>
      <c r="C185" s="154"/>
      <c r="D185" s="154"/>
      <c r="E185" s="154"/>
      <c r="F185" s="154"/>
      <c r="G185" s="154"/>
      <c r="H185" s="154">
        <v>60</v>
      </c>
      <c r="I185" s="154"/>
      <c r="J185" s="154"/>
      <c r="K185" s="144"/>
      <c r="L185" s="101"/>
      <c r="M185" s="102"/>
      <c r="N185" s="103"/>
      <c r="O185" s="67">
        <f>IF(H185=0,"",H185/G184)</f>
        <v>0.98360655737704916</v>
      </c>
      <c r="P185" s="68">
        <v>70</v>
      </c>
      <c r="Q185" s="69">
        <f t="shared" si="14"/>
        <v>0.9859154929577465</v>
      </c>
      <c r="R185" s="69">
        <f t="shared" si="15"/>
        <v>1.4084507042253502E-2</v>
      </c>
      <c r="T185" s="104"/>
    </row>
    <row r="186" spans="1:20" ht="15.75" customHeight="1" x14ac:dyDescent="0.25">
      <c r="A186" s="58">
        <v>2001</v>
      </c>
      <c r="B186" s="154"/>
      <c r="C186" s="154"/>
      <c r="D186" s="154"/>
      <c r="E186" s="154"/>
      <c r="F186" s="154"/>
      <c r="G186" s="154"/>
      <c r="H186" s="154"/>
      <c r="I186" s="154">
        <v>60</v>
      </c>
      <c r="J186" s="154"/>
      <c r="K186" s="144"/>
      <c r="L186" s="101"/>
      <c r="M186" s="102"/>
      <c r="N186" s="103"/>
      <c r="O186" s="67">
        <f>IF(I186=0,"",I186/H185)</f>
        <v>1</v>
      </c>
      <c r="P186" s="68">
        <v>69</v>
      </c>
      <c r="Q186" s="69">
        <f t="shared" si="14"/>
        <v>0.98571428571428577</v>
      </c>
      <c r="R186" s="69">
        <f t="shared" si="15"/>
        <v>1.4285714285714235E-2</v>
      </c>
      <c r="T186" s="104"/>
    </row>
    <row r="187" spans="1:20" ht="15.75" customHeight="1" x14ac:dyDescent="0.25">
      <c r="A187" s="58">
        <v>2002</v>
      </c>
      <c r="B187" s="154"/>
      <c r="C187" s="154"/>
      <c r="D187" s="154"/>
      <c r="E187" s="154"/>
      <c r="F187" s="154"/>
      <c r="G187" s="154"/>
      <c r="H187" s="154"/>
      <c r="I187" s="154"/>
      <c r="J187" s="154">
        <v>58</v>
      </c>
      <c r="K187" s="144">
        <v>51</v>
      </c>
      <c r="L187" s="101"/>
      <c r="M187" s="102"/>
      <c r="N187" s="103"/>
      <c r="O187" s="71">
        <f>IF(J187=0,"",J187/I186)</f>
        <v>0.96666666666666667</v>
      </c>
      <c r="P187" s="68">
        <v>68</v>
      </c>
      <c r="Q187" s="72">
        <f t="shared" si="14"/>
        <v>0.98550724637681164</v>
      </c>
      <c r="R187" s="72">
        <f t="shared" si="15"/>
        <v>1.4492753623188359E-2</v>
      </c>
      <c r="T187" s="104"/>
    </row>
    <row r="188" spans="1:20" ht="15.75" customHeight="1" x14ac:dyDescent="0.25">
      <c r="A188" s="58">
        <v>2101</v>
      </c>
      <c r="B188" s="154"/>
      <c r="C188" s="154"/>
      <c r="D188" s="154"/>
      <c r="E188" s="154"/>
      <c r="F188" s="154"/>
      <c r="G188" s="154"/>
      <c r="H188" s="154"/>
      <c r="I188" s="154"/>
      <c r="J188" s="154">
        <v>13</v>
      </c>
      <c r="K188" s="144">
        <v>10</v>
      </c>
      <c r="L188" s="101"/>
      <c r="M188" s="102"/>
      <c r="N188" s="104"/>
      <c r="O188" s="105"/>
      <c r="P188" s="68">
        <v>15</v>
      </c>
      <c r="Q188" s="106"/>
      <c r="R188" s="107"/>
      <c r="T188" s="104"/>
    </row>
    <row r="189" spans="1:20" ht="15.75" customHeight="1" x14ac:dyDescent="0.25">
      <c r="A189" s="58">
        <v>2102</v>
      </c>
      <c r="B189" s="154"/>
      <c r="C189" s="154"/>
      <c r="D189" s="154"/>
      <c r="E189" s="154"/>
      <c r="F189" s="154"/>
      <c r="G189" s="154"/>
      <c r="H189" s="154"/>
      <c r="I189" s="154"/>
      <c r="J189" s="154">
        <v>4</v>
      </c>
      <c r="K189" s="144">
        <v>1</v>
      </c>
      <c r="L189" s="101"/>
      <c r="M189" s="102"/>
      <c r="N189" s="104"/>
      <c r="O189" s="108"/>
      <c r="P189" s="109">
        <v>5</v>
      </c>
      <c r="Q189" s="110"/>
      <c r="R189" s="108"/>
      <c r="T189" s="104"/>
    </row>
    <row r="190" spans="1:20" ht="15.75" customHeight="1" x14ac:dyDescent="0.25">
      <c r="A190" s="58">
        <v>2201</v>
      </c>
      <c r="B190" s="154"/>
      <c r="C190" s="154"/>
      <c r="D190" s="154"/>
      <c r="E190" s="154"/>
      <c r="F190" s="154"/>
      <c r="G190" s="154"/>
      <c r="H190" s="154"/>
      <c r="I190" s="154"/>
      <c r="J190" s="154">
        <v>4</v>
      </c>
      <c r="K190" s="144">
        <v>2</v>
      </c>
      <c r="L190" s="101"/>
      <c r="M190" s="102"/>
      <c r="N190" s="104"/>
      <c r="O190" s="108"/>
      <c r="P190" s="109">
        <v>4</v>
      </c>
      <c r="Q190" s="110"/>
      <c r="R190" s="108"/>
      <c r="T190" s="104"/>
    </row>
    <row r="191" spans="1:20" ht="15.75" customHeight="1" x14ac:dyDescent="0.25">
      <c r="A191" s="58">
        <v>2202</v>
      </c>
      <c r="B191" s="154"/>
      <c r="C191" s="154"/>
      <c r="D191" s="154"/>
      <c r="E191" s="154"/>
      <c r="F191" s="154"/>
      <c r="G191" s="154"/>
      <c r="H191" s="154"/>
      <c r="I191" s="154"/>
      <c r="J191" s="154">
        <v>2</v>
      </c>
      <c r="K191" s="144">
        <v>1</v>
      </c>
      <c r="L191" s="101"/>
      <c r="M191" s="102"/>
      <c r="N191" s="104"/>
      <c r="O191" s="108"/>
      <c r="P191" s="202">
        <v>2</v>
      </c>
      <c r="Q191" s="110"/>
      <c r="R191" s="108"/>
      <c r="T191" s="104"/>
    </row>
    <row r="192" spans="1:20" ht="15.75" customHeight="1" x14ac:dyDescent="0.25">
      <c r="A192" s="58">
        <v>2301</v>
      </c>
      <c r="B192" s="154"/>
      <c r="C192" s="154"/>
      <c r="D192" s="154"/>
      <c r="E192" s="154"/>
      <c r="F192" s="154"/>
      <c r="G192" s="154"/>
      <c r="H192" s="154"/>
      <c r="I192" s="154"/>
      <c r="J192" s="154">
        <v>1</v>
      </c>
      <c r="K192" s="144"/>
      <c r="L192" s="101"/>
      <c r="M192" s="102"/>
      <c r="N192" s="104"/>
      <c r="O192" s="102"/>
      <c r="P192" s="204">
        <v>1</v>
      </c>
      <c r="Q192" s="146"/>
      <c r="R192" s="108"/>
      <c r="T192" s="104"/>
    </row>
    <row r="193" spans="1:20" ht="15.75" customHeight="1" x14ac:dyDescent="0.25">
      <c r="A193" s="58">
        <v>2302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44"/>
      <c r="L193" s="101"/>
      <c r="M193" s="102"/>
      <c r="N193" s="104"/>
      <c r="O193" s="197" t="s">
        <v>83</v>
      </c>
      <c r="P193" s="203">
        <v>54</v>
      </c>
      <c r="Q193" s="83">
        <f>K196</f>
        <v>65</v>
      </c>
      <c r="R193" s="199" t="s">
        <v>11</v>
      </c>
      <c r="T193" s="104"/>
    </row>
    <row r="194" spans="1:20" ht="15.75" customHeight="1" x14ac:dyDescent="0.25">
      <c r="A194" s="58">
        <v>2401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44"/>
      <c r="L194" s="101"/>
      <c r="M194" s="102"/>
      <c r="N194" s="104"/>
      <c r="O194" s="198" t="s">
        <v>85</v>
      </c>
      <c r="P194" s="86">
        <f>IF(P193/B179=0,"",P193/B179)</f>
        <v>0.3776223776223776</v>
      </c>
      <c r="Q194" s="87">
        <f>IF(P193/Q193=0,"",P193/Q193)</f>
        <v>0.83076923076923082</v>
      </c>
      <c r="R194" s="200" t="s">
        <v>86</v>
      </c>
      <c r="T194" s="104"/>
    </row>
    <row r="195" spans="1:20" ht="15.75" customHeight="1" x14ac:dyDescent="0.25">
      <c r="A195" s="58">
        <v>2402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44"/>
      <c r="L195" s="147"/>
      <c r="M195" s="148"/>
      <c r="N195" s="149"/>
      <c r="O195" s="90"/>
      <c r="P195" s="91"/>
      <c r="Q195" s="91"/>
      <c r="R195" s="113"/>
      <c r="T195" s="104"/>
    </row>
    <row r="196" spans="1:20" ht="18" customHeight="1" x14ac:dyDescent="0.25">
      <c r="A196" s="28"/>
      <c r="B196" s="297" t="s">
        <v>111</v>
      </c>
      <c r="C196" s="297"/>
      <c r="D196" s="297"/>
      <c r="E196" s="297"/>
      <c r="F196" s="297"/>
      <c r="G196" s="297"/>
      <c r="H196" s="297"/>
      <c r="I196" s="297"/>
      <c r="J196" s="297"/>
      <c r="K196" s="93">
        <f>SUM(K179:K192)</f>
        <v>65</v>
      </c>
      <c r="L196" s="94">
        <f>IF(K187=0,"",K187/B179)</f>
        <v>0.35664335664335667</v>
      </c>
      <c r="M196" s="94">
        <f>IF(K196=0,"",K196/B179)</f>
        <v>0.45454545454545453</v>
      </c>
      <c r="N196" s="94">
        <f>IF(K187=0,"",M196-L196)</f>
        <v>9.7902097902097862E-2</v>
      </c>
      <c r="O196" s="3"/>
      <c r="P196" s="29"/>
      <c r="Q196" s="22"/>
      <c r="R196" s="3"/>
      <c r="T196" s="104"/>
    </row>
    <row r="197" spans="1:20" ht="14.25" customHeight="1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191"/>
      <c r="L197" s="29"/>
      <c r="M197" s="29"/>
      <c r="N197" s="29"/>
      <c r="O197" s="29"/>
      <c r="P197" s="29"/>
      <c r="Q197" s="29"/>
      <c r="R197" s="29"/>
      <c r="T197" s="104"/>
    </row>
    <row r="198" spans="1:20" ht="14.25" customHeight="1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191"/>
      <c r="L198" s="29"/>
      <c r="M198" s="29"/>
      <c r="N198" s="29"/>
      <c r="O198" s="29"/>
      <c r="P198" s="29"/>
      <c r="Q198" s="29"/>
      <c r="R198" s="29"/>
      <c r="T198" s="104"/>
    </row>
    <row r="199" spans="1:20" ht="26.25" customHeight="1" x14ac:dyDescent="0.4">
      <c r="A199" s="2"/>
      <c r="B199" s="298" t="s">
        <v>99</v>
      </c>
      <c r="C199" s="299"/>
      <c r="D199" s="299"/>
      <c r="E199" s="299"/>
      <c r="F199" s="299"/>
      <c r="G199" s="299"/>
      <c r="H199" s="299"/>
      <c r="I199" s="299"/>
      <c r="J199" s="299"/>
      <c r="K199" s="181" t="s">
        <v>113</v>
      </c>
      <c r="L199" s="57"/>
      <c r="M199" s="57"/>
      <c r="N199" s="29"/>
      <c r="O199" s="3"/>
      <c r="P199" s="29"/>
      <c r="Q199" s="29"/>
      <c r="R199" s="29"/>
    </row>
    <row r="200" spans="1:20" ht="20.25" customHeight="1" x14ac:dyDescent="0.2">
      <c r="A200" s="300" t="s">
        <v>10</v>
      </c>
      <c r="B200" s="301" t="s">
        <v>100</v>
      </c>
      <c r="C200" s="302"/>
      <c r="D200" s="302"/>
      <c r="E200" s="302"/>
      <c r="F200" s="302"/>
      <c r="G200" s="302"/>
      <c r="H200" s="302"/>
      <c r="I200" s="302"/>
      <c r="J200" s="303"/>
      <c r="K200" s="304" t="s">
        <v>11</v>
      </c>
      <c r="L200" s="296" t="s">
        <v>3</v>
      </c>
      <c r="M200" s="296" t="s">
        <v>4</v>
      </c>
      <c r="N200" s="306" t="s">
        <v>5</v>
      </c>
      <c r="O200" s="296" t="s">
        <v>6</v>
      </c>
      <c r="P200" s="294" t="s">
        <v>7</v>
      </c>
      <c r="Q200" s="294" t="s">
        <v>8</v>
      </c>
      <c r="R200" s="296" t="s">
        <v>101</v>
      </c>
      <c r="T200" s="104"/>
    </row>
    <row r="201" spans="1:20" ht="15.75" customHeight="1" x14ac:dyDescent="0.25">
      <c r="A201" s="295"/>
      <c r="B201" s="58" t="s">
        <v>102</v>
      </c>
      <c r="C201" s="58" t="s">
        <v>103</v>
      </c>
      <c r="D201" s="58" t="s">
        <v>104</v>
      </c>
      <c r="E201" s="58" t="s">
        <v>105</v>
      </c>
      <c r="F201" s="58" t="s">
        <v>106</v>
      </c>
      <c r="G201" s="58" t="s">
        <v>107</v>
      </c>
      <c r="H201" s="58" t="s">
        <v>108</v>
      </c>
      <c r="I201" s="58" t="s">
        <v>109</v>
      </c>
      <c r="J201" s="58" t="s">
        <v>110</v>
      </c>
      <c r="K201" s="305"/>
      <c r="L201" s="295"/>
      <c r="M201" s="295"/>
      <c r="N201" s="295"/>
      <c r="O201" s="295"/>
      <c r="P201" s="295"/>
      <c r="Q201" s="295"/>
      <c r="R201" s="295"/>
      <c r="T201" s="104"/>
    </row>
    <row r="202" spans="1:20" ht="15.75" customHeight="1" x14ac:dyDescent="0.25">
      <c r="A202" s="58">
        <v>1701</v>
      </c>
      <c r="B202" s="154">
        <v>79</v>
      </c>
      <c r="C202" s="154"/>
      <c r="D202" s="154"/>
      <c r="E202" s="154"/>
      <c r="F202" s="154"/>
      <c r="G202" s="154"/>
      <c r="H202" s="154"/>
      <c r="I202" s="154"/>
      <c r="J202" s="154"/>
      <c r="K202" s="144"/>
      <c r="L202" s="96"/>
      <c r="M202" s="97"/>
      <c r="N202" s="98"/>
      <c r="O202" s="99"/>
      <c r="P202" s="63">
        <f>B202</f>
        <v>79</v>
      </c>
      <c r="Q202" s="100"/>
      <c r="R202" s="99"/>
      <c r="T202" s="104"/>
    </row>
    <row r="203" spans="1:20" ht="15.75" customHeight="1" x14ac:dyDescent="0.25">
      <c r="A203" s="58">
        <v>1702</v>
      </c>
      <c r="B203" s="154"/>
      <c r="C203" s="154">
        <v>74</v>
      </c>
      <c r="D203" s="154"/>
      <c r="E203" s="154"/>
      <c r="F203" s="154"/>
      <c r="G203" s="154"/>
      <c r="H203" s="154"/>
      <c r="I203" s="154"/>
      <c r="J203" s="154"/>
      <c r="K203" s="144"/>
      <c r="L203" s="101"/>
      <c r="M203" s="102"/>
      <c r="N203" s="103"/>
      <c r="O203" s="67">
        <f>IF(C203=0,"",C203/B202)</f>
        <v>0.93670886075949367</v>
      </c>
      <c r="P203" s="68">
        <v>54</v>
      </c>
      <c r="Q203" s="69">
        <f t="shared" ref="Q203:Q210" si="16">IF(P203=0,"",P203/P202)</f>
        <v>0.68354430379746833</v>
      </c>
      <c r="R203" s="69">
        <f t="shared" ref="R203:R210" si="17">IF(P203=0,"",100%-Q203)</f>
        <v>0.31645569620253167</v>
      </c>
      <c r="T203" s="104"/>
    </row>
    <row r="204" spans="1:20" ht="15.75" customHeight="1" x14ac:dyDescent="0.25">
      <c r="A204" s="58">
        <v>1801</v>
      </c>
      <c r="B204" s="154"/>
      <c r="C204" s="154"/>
      <c r="D204" s="154">
        <v>43</v>
      </c>
      <c r="E204" s="154"/>
      <c r="F204" s="154"/>
      <c r="G204" s="154"/>
      <c r="H204" s="154"/>
      <c r="I204" s="154"/>
      <c r="J204" s="154"/>
      <c r="K204" s="144"/>
      <c r="L204" s="101"/>
      <c r="M204" s="102"/>
      <c r="N204" s="103"/>
      <c r="O204" s="67">
        <f>IF(D204=0,"",D204/C203)</f>
        <v>0.58108108108108103</v>
      </c>
      <c r="P204" s="68">
        <v>50</v>
      </c>
      <c r="Q204" s="69">
        <f t="shared" si="16"/>
        <v>0.92592592592592593</v>
      </c>
      <c r="R204" s="69">
        <f t="shared" si="17"/>
        <v>7.407407407407407E-2</v>
      </c>
      <c r="T204" s="70">
        <f>P204/P202</f>
        <v>0.63291139240506333</v>
      </c>
    </row>
    <row r="205" spans="1:20" ht="15.75" customHeight="1" x14ac:dyDescent="0.25">
      <c r="A205" s="58">
        <v>1802</v>
      </c>
      <c r="B205" s="154"/>
      <c r="C205" s="154"/>
      <c r="D205" s="154"/>
      <c r="E205" s="154">
        <v>34</v>
      </c>
      <c r="F205" s="154"/>
      <c r="G205" s="154"/>
      <c r="H205" s="154"/>
      <c r="I205" s="154"/>
      <c r="J205" s="154"/>
      <c r="K205" s="144"/>
      <c r="L205" s="101"/>
      <c r="M205" s="102"/>
      <c r="N205" s="103"/>
      <c r="O205" s="67">
        <f>IF(E205=0,"",E205/D204)</f>
        <v>0.79069767441860461</v>
      </c>
      <c r="P205" s="68">
        <v>44</v>
      </c>
      <c r="Q205" s="69">
        <f t="shared" si="16"/>
        <v>0.88</v>
      </c>
      <c r="R205" s="69">
        <f t="shared" si="17"/>
        <v>0.12</v>
      </c>
      <c r="T205" s="104"/>
    </row>
    <row r="206" spans="1:20" ht="15.75" customHeight="1" x14ac:dyDescent="0.25">
      <c r="A206" s="58">
        <v>1901</v>
      </c>
      <c r="B206" s="154"/>
      <c r="C206" s="154"/>
      <c r="D206" s="154"/>
      <c r="E206" s="154"/>
      <c r="F206" s="154">
        <v>30</v>
      </c>
      <c r="G206" s="154"/>
      <c r="H206" s="154"/>
      <c r="I206" s="154"/>
      <c r="J206" s="154"/>
      <c r="K206" s="144"/>
      <c r="L206" s="101"/>
      <c r="M206" s="102"/>
      <c r="N206" s="103"/>
      <c r="O206" s="67">
        <f>IF(F206=0,"",F206/E205)</f>
        <v>0.88235294117647056</v>
      </c>
      <c r="P206" s="68">
        <v>41</v>
      </c>
      <c r="Q206" s="69">
        <f t="shared" si="16"/>
        <v>0.93181818181818177</v>
      </c>
      <c r="R206" s="69">
        <f t="shared" si="17"/>
        <v>6.8181818181818232E-2</v>
      </c>
    </row>
    <row r="207" spans="1:20" ht="15.75" customHeight="1" x14ac:dyDescent="0.25">
      <c r="A207" s="58">
        <v>1902</v>
      </c>
      <c r="B207" s="154"/>
      <c r="C207" s="154"/>
      <c r="D207" s="154"/>
      <c r="E207" s="154"/>
      <c r="F207" s="154"/>
      <c r="G207" s="154">
        <v>29</v>
      </c>
      <c r="H207" s="154"/>
      <c r="I207" s="154"/>
      <c r="J207" s="154"/>
      <c r="K207" s="144"/>
      <c r="L207" s="101"/>
      <c r="M207" s="102"/>
      <c r="N207" s="103"/>
      <c r="O207" s="67">
        <f>IF(G207=0,"",G207/F206)</f>
        <v>0.96666666666666667</v>
      </c>
      <c r="P207" s="68">
        <v>39</v>
      </c>
      <c r="Q207" s="69">
        <f t="shared" si="16"/>
        <v>0.95121951219512191</v>
      </c>
      <c r="R207" s="69">
        <f t="shared" si="17"/>
        <v>4.8780487804878092E-2</v>
      </c>
    </row>
    <row r="208" spans="1:20" ht="15.75" customHeight="1" x14ac:dyDescent="0.25">
      <c r="A208" s="58">
        <v>2001</v>
      </c>
      <c r="B208" s="154"/>
      <c r="C208" s="154"/>
      <c r="D208" s="154"/>
      <c r="E208" s="154"/>
      <c r="F208" s="154"/>
      <c r="G208" s="154"/>
      <c r="H208" s="154">
        <v>27</v>
      </c>
      <c r="I208" s="154"/>
      <c r="J208" s="154"/>
      <c r="K208" s="144"/>
      <c r="L208" s="101"/>
      <c r="M208" s="102"/>
      <c r="N208" s="103"/>
      <c r="O208" s="67">
        <f>IF(H208=0,"",H208/G207)</f>
        <v>0.93103448275862066</v>
      </c>
      <c r="P208" s="68">
        <v>36</v>
      </c>
      <c r="Q208" s="69">
        <f t="shared" si="16"/>
        <v>0.92307692307692313</v>
      </c>
      <c r="R208" s="69">
        <f t="shared" si="17"/>
        <v>7.6923076923076872E-2</v>
      </c>
    </row>
    <row r="209" spans="1:22" ht="15.75" customHeight="1" x14ac:dyDescent="0.25">
      <c r="A209" s="58">
        <v>2002</v>
      </c>
      <c r="B209" s="154"/>
      <c r="C209" s="154"/>
      <c r="D209" s="154"/>
      <c r="E209" s="154"/>
      <c r="F209" s="154"/>
      <c r="G209" s="154"/>
      <c r="H209" s="154"/>
      <c r="I209" s="154">
        <v>27</v>
      </c>
      <c r="J209" s="154"/>
      <c r="K209" s="144"/>
      <c r="L209" s="101"/>
      <c r="M209" s="102"/>
      <c r="N209" s="103"/>
      <c r="O209" s="67">
        <f>IF(I209=0,"",I209/H208)</f>
        <v>1</v>
      </c>
      <c r="P209" s="68">
        <v>36</v>
      </c>
      <c r="Q209" s="69">
        <f t="shared" si="16"/>
        <v>1</v>
      </c>
      <c r="R209" s="69">
        <f t="shared" si="17"/>
        <v>0</v>
      </c>
    </row>
    <row r="210" spans="1:22" ht="15.75" customHeight="1" x14ac:dyDescent="0.25">
      <c r="A210" s="58">
        <v>2101</v>
      </c>
      <c r="B210" s="154"/>
      <c r="C210" s="154"/>
      <c r="D210" s="154"/>
      <c r="E210" s="154"/>
      <c r="F210" s="154"/>
      <c r="G210" s="154"/>
      <c r="H210" s="154"/>
      <c r="I210" s="154"/>
      <c r="J210" s="154">
        <v>24</v>
      </c>
      <c r="K210" s="144">
        <v>22</v>
      </c>
      <c r="L210" s="101"/>
      <c r="M210" s="102"/>
      <c r="N210" s="103"/>
      <c r="O210" s="71">
        <f>IF(J210=0,"",J210/I209)</f>
        <v>0.88888888888888884</v>
      </c>
      <c r="P210" s="68">
        <v>35</v>
      </c>
      <c r="Q210" s="72">
        <f t="shared" si="16"/>
        <v>0.97222222222222221</v>
      </c>
      <c r="R210" s="72">
        <f t="shared" si="17"/>
        <v>2.777777777777779E-2</v>
      </c>
    </row>
    <row r="211" spans="1:22" ht="15.75" customHeight="1" x14ac:dyDescent="0.25">
      <c r="A211" s="58">
        <v>2102</v>
      </c>
      <c r="B211" s="154"/>
      <c r="C211" s="154"/>
      <c r="D211" s="154"/>
      <c r="E211" s="154"/>
      <c r="F211" s="154"/>
      <c r="G211" s="154"/>
      <c r="H211" s="154"/>
      <c r="I211" s="154"/>
      <c r="J211" s="154">
        <v>11</v>
      </c>
      <c r="K211" s="144">
        <v>4</v>
      </c>
      <c r="L211" s="101"/>
      <c r="M211" s="102"/>
      <c r="N211" s="104"/>
      <c r="O211" s="129"/>
      <c r="P211" s="68">
        <v>12</v>
      </c>
      <c r="Q211" s="130"/>
      <c r="R211" s="131"/>
    </row>
    <row r="212" spans="1:22" ht="15.75" customHeight="1" x14ac:dyDescent="0.25">
      <c r="A212" s="58">
        <v>2201</v>
      </c>
      <c r="B212" s="154"/>
      <c r="C212" s="154"/>
      <c r="D212" s="154"/>
      <c r="E212" s="154"/>
      <c r="F212" s="154"/>
      <c r="G212" s="154"/>
      <c r="H212" s="154"/>
      <c r="I212" s="154"/>
      <c r="J212" s="154">
        <v>4</v>
      </c>
      <c r="K212" s="144">
        <v>4</v>
      </c>
      <c r="L212" s="101"/>
      <c r="M212" s="102"/>
      <c r="N212" s="104"/>
      <c r="O212" s="108"/>
      <c r="P212" s="109">
        <v>7</v>
      </c>
      <c r="Q212" s="110"/>
      <c r="R212" s="108"/>
    </row>
    <row r="213" spans="1:22" ht="15.75" customHeight="1" x14ac:dyDescent="0.25">
      <c r="A213" s="58">
        <v>2202</v>
      </c>
      <c r="B213" s="154"/>
      <c r="C213" s="154"/>
      <c r="D213" s="154"/>
      <c r="E213" s="154"/>
      <c r="F213" s="154"/>
      <c r="G213" s="154"/>
      <c r="H213" s="154"/>
      <c r="I213" s="154"/>
      <c r="J213" s="154">
        <v>2</v>
      </c>
      <c r="K213" s="144">
        <v>3</v>
      </c>
      <c r="L213" s="101"/>
      <c r="M213" s="102"/>
      <c r="N213" s="104"/>
      <c r="O213" s="108"/>
      <c r="P213" s="109">
        <v>3</v>
      </c>
      <c r="Q213" s="110"/>
      <c r="R213" s="108"/>
    </row>
    <row r="214" spans="1:22" ht="15.75" customHeight="1" x14ac:dyDescent="0.25">
      <c r="A214" s="58">
        <v>2301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44"/>
      <c r="L214" s="101"/>
      <c r="M214" s="102"/>
      <c r="N214" s="104"/>
      <c r="O214" s="108"/>
      <c r="P214" s="109"/>
      <c r="Q214" s="110"/>
      <c r="R214" s="108"/>
    </row>
    <row r="215" spans="1:22" ht="15.75" customHeight="1" x14ac:dyDescent="0.25">
      <c r="A215" s="58">
        <v>2302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44"/>
      <c r="L215" s="101"/>
      <c r="M215" s="102"/>
      <c r="N215" s="104"/>
      <c r="O215" s="102"/>
      <c r="P215" s="104"/>
      <c r="Q215" s="146"/>
      <c r="R215" s="108"/>
    </row>
    <row r="216" spans="1:22" ht="15.75" customHeight="1" x14ac:dyDescent="0.25">
      <c r="A216" s="58">
        <v>2401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44"/>
      <c r="L216" s="101"/>
      <c r="M216" s="102"/>
      <c r="N216" s="104"/>
      <c r="O216" s="197" t="s">
        <v>83</v>
      </c>
      <c r="P216" s="82">
        <v>17</v>
      </c>
      <c r="Q216" s="83">
        <f>K219</f>
        <v>33</v>
      </c>
      <c r="R216" s="199" t="s">
        <v>11</v>
      </c>
    </row>
    <row r="217" spans="1:22" ht="15.75" customHeight="1" x14ac:dyDescent="0.25">
      <c r="A217" s="58">
        <v>2402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44"/>
      <c r="L217" s="101"/>
      <c r="M217" s="102"/>
      <c r="N217" s="104"/>
      <c r="O217" s="198" t="s">
        <v>85</v>
      </c>
      <c r="P217" s="86">
        <f>IF(P216/B202=0,"",P216/B202)</f>
        <v>0.21518987341772153</v>
      </c>
      <c r="Q217" s="87">
        <f>IF(P216/Q216=0,"",P216/Q216)</f>
        <v>0.51515151515151514</v>
      </c>
      <c r="R217" s="200" t="s">
        <v>86</v>
      </c>
    </row>
    <row r="218" spans="1:22" ht="15.75" customHeight="1" x14ac:dyDescent="0.25">
      <c r="A218" s="58">
        <v>2501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44"/>
      <c r="L218" s="147"/>
      <c r="M218" s="148"/>
      <c r="N218" s="149"/>
      <c r="O218" s="90"/>
      <c r="P218" s="91"/>
      <c r="Q218" s="91"/>
      <c r="R218" s="113"/>
    </row>
    <row r="219" spans="1:22" ht="18" customHeight="1" x14ac:dyDescent="0.25">
      <c r="A219" s="28"/>
      <c r="B219" s="297" t="s">
        <v>111</v>
      </c>
      <c r="C219" s="297"/>
      <c r="D219" s="297"/>
      <c r="E219" s="297"/>
      <c r="F219" s="297"/>
      <c r="G219" s="297"/>
      <c r="H219" s="297"/>
      <c r="I219" s="297"/>
      <c r="J219" s="297"/>
      <c r="K219" s="93">
        <f>SUM(K202:K215)</f>
        <v>33</v>
      </c>
      <c r="L219" s="94">
        <f>IF(K210=0,"",K210/B202)</f>
        <v>0.27848101265822783</v>
      </c>
      <c r="M219" s="94">
        <f>IF(K219=0,"",K219/B202)</f>
        <v>0.41772151898734178</v>
      </c>
      <c r="N219" s="94">
        <f>IF(K210=0,"",M219-L219)</f>
        <v>0.13924050632911394</v>
      </c>
      <c r="O219" s="3"/>
      <c r="P219" s="29"/>
      <c r="Q219" s="22"/>
      <c r="R219" s="3"/>
    </row>
    <row r="220" spans="1:22" ht="12.75" customHeight="1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191"/>
      <c r="L220" s="3"/>
      <c r="M220" s="3"/>
      <c r="N220" s="29"/>
      <c r="O220" s="3"/>
      <c r="P220" s="29"/>
      <c r="Q220" s="29"/>
      <c r="R220" s="29"/>
    </row>
    <row r="221" spans="1:22" ht="12.75" customHeight="1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191"/>
      <c r="L221" s="3"/>
      <c r="M221" s="3"/>
      <c r="N221" s="29"/>
      <c r="O221" s="3"/>
      <c r="P221" s="29"/>
      <c r="Q221" s="29"/>
      <c r="R221" s="29"/>
    </row>
    <row r="222" spans="1:22" ht="26.25" customHeight="1" x14ac:dyDescent="0.4">
      <c r="A222" s="2"/>
      <c r="B222" s="298" t="s">
        <v>99</v>
      </c>
      <c r="C222" s="299"/>
      <c r="D222" s="299"/>
      <c r="E222" s="299"/>
      <c r="F222" s="299"/>
      <c r="G222" s="299"/>
      <c r="H222" s="299"/>
      <c r="I222" s="299"/>
      <c r="J222" s="299"/>
      <c r="K222" s="181" t="s">
        <v>114</v>
      </c>
      <c r="L222" s="57"/>
      <c r="M222" s="57"/>
      <c r="N222" s="29"/>
      <c r="O222" s="3"/>
      <c r="P222" s="29"/>
      <c r="Q222" s="29"/>
      <c r="R222" s="29"/>
      <c r="V222" s="168">
        <f>AVERAGE(P217,P240)</f>
        <v>0.24330922242314645</v>
      </c>
    </row>
    <row r="223" spans="1:22" ht="20.25" customHeight="1" x14ac:dyDescent="0.2">
      <c r="A223" s="300" t="s">
        <v>10</v>
      </c>
      <c r="B223" s="301" t="s">
        <v>100</v>
      </c>
      <c r="C223" s="302"/>
      <c r="D223" s="302"/>
      <c r="E223" s="302"/>
      <c r="F223" s="302"/>
      <c r="G223" s="302"/>
      <c r="H223" s="302"/>
      <c r="I223" s="302"/>
      <c r="J223" s="303"/>
      <c r="K223" s="304" t="s">
        <v>11</v>
      </c>
      <c r="L223" s="296" t="s">
        <v>3</v>
      </c>
      <c r="M223" s="296" t="s">
        <v>4</v>
      </c>
      <c r="N223" s="306" t="s">
        <v>5</v>
      </c>
      <c r="O223" s="296" t="s">
        <v>6</v>
      </c>
      <c r="P223" s="294" t="s">
        <v>7</v>
      </c>
      <c r="Q223" s="294" t="s">
        <v>8</v>
      </c>
      <c r="R223" s="296" t="s">
        <v>101</v>
      </c>
    </row>
    <row r="224" spans="1:22" ht="15.75" customHeight="1" x14ac:dyDescent="0.25">
      <c r="A224" s="295"/>
      <c r="B224" s="58" t="s">
        <v>102</v>
      </c>
      <c r="C224" s="58" t="s">
        <v>103</v>
      </c>
      <c r="D224" s="58" t="s">
        <v>104</v>
      </c>
      <c r="E224" s="58" t="s">
        <v>105</v>
      </c>
      <c r="F224" s="58" t="s">
        <v>106</v>
      </c>
      <c r="G224" s="58" t="s">
        <v>107</v>
      </c>
      <c r="H224" s="58" t="s">
        <v>108</v>
      </c>
      <c r="I224" s="58" t="s">
        <v>109</v>
      </c>
      <c r="J224" s="58" t="s">
        <v>110</v>
      </c>
      <c r="K224" s="305"/>
      <c r="L224" s="295"/>
      <c r="M224" s="295"/>
      <c r="N224" s="295"/>
      <c r="O224" s="295"/>
      <c r="P224" s="295"/>
      <c r="Q224" s="295"/>
      <c r="R224" s="295"/>
    </row>
    <row r="225" spans="1:19" ht="15.75" customHeight="1" x14ac:dyDescent="0.25">
      <c r="A225" s="58">
        <v>1702</v>
      </c>
      <c r="B225" s="154">
        <v>140</v>
      </c>
      <c r="C225" s="154"/>
      <c r="D225" s="154"/>
      <c r="E225" s="154"/>
      <c r="F225" s="154"/>
      <c r="G225" s="154"/>
      <c r="H225" s="154"/>
      <c r="I225" s="154"/>
      <c r="J225" s="154"/>
      <c r="K225" s="144"/>
      <c r="L225" s="96"/>
      <c r="M225" s="97"/>
      <c r="N225" s="98"/>
      <c r="O225" s="99"/>
      <c r="P225" s="63">
        <f>B225</f>
        <v>140</v>
      </c>
      <c r="Q225" s="100"/>
      <c r="R225" s="99"/>
    </row>
    <row r="226" spans="1:19" ht="15.75" customHeight="1" x14ac:dyDescent="0.25">
      <c r="A226" s="58">
        <v>1801</v>
      </c>
      <c r="B226" s="154"/>
      <c r="C226" s="154">
        <v>99</v>
      </c>
      <c r="D226" s="154"/>
      <c r="E226" s="154"/>
      <c r="F226" s="154"/>
      <c r="G226" s="154"/>
      <c r="H226" s="154"/>
      <c r="I226" s="154"/>
      <c r="J226" s="154"/>
      <c r="K226" s="144"/>
      <c r="L226" s="101"/>
      <c r="M226" s="102"/>
      <c r="N226" s="103"/>
      <c r="O226" s="67">
        <f>IF(C226=0,"",C226/B225)</f>
        <v>0.70714285714285718</v>
      </c>
      <c r="P226" s="68">
        <v>99</v>
      </c>
      <c r="Q226" s="69">
        <f t="shared" ref="Q226:Q233" si="18">IF(P226=0,"",P226/P225)</f>
        <v>0.70714285714285718</v>
      </c>
      <c r="R226" s="69">
        <f t="shared" ref="R226:R233" si="19">IF(P226=0,"",100%-Q226)</f>
        <v>0.29285714285714282</v>
      </c>
    </row>
    <row r="227" spans="1:19" ht="15.75" customHeight="1" x14ac:dyDescent="0.25">
      <c r="A227" s="58">
        <v>1802</v>
      </c>
      <c r="B227" s="154"/>
      <c r="C227" s="154"/>
      <c r="D227" s="154">
        <v>79</v>
      </c>
      <c r="E227" s="154"/>
      <c r="F227" s="154"/>
      <c r="G227" s="154"/>
      <c r="H227" s="154"/>
      <c r="I227" s="154"/>
      <c r="J227" s="154"/>
      <c r="K227" s="144"/>
      <c r="L227" s="101"/>
      <c r="M227" s="102"/>
      <c r="N227" s="103"/>
      <c r="O227" s="67">
        <f>IF(D227=0,"",D227/C226)</f>
        <v>0.79797979797979801</v>
      </c>
      <c r="P227" s="68">
        <v>86</v>
      </c>
      <c r="Q227" s="69">
        <f t="shared" si="18"/>
        <v>0.86868686868686873</v>
      </c>
      <c r="R227" s="69">
        <f t="shared" si="19"/>
        <v>0.13131313131313127</v>
      </c>
      <c r="S227" s="8">
        <f>P227/P225</f>
        <v>0.61428571428571432</v>
      </c>
    </row>
    <row r="228" spans="1:19" ht="15.75" customHeight="1" x14ac:dyDescent="0.25">
      <c r="A228" s="58">
        <v>1901</v>
      </c>
      <c r="B228" s="154"/>
      <c r="C228" s="154"/>
      <c r="D228" s="154"/>
      <c r="E228" s="154">
        <v>73</v>
      </c>
      <c r="F228" s="154"/>
      <c r="G228" s="154"/>
      <c r="H228" s="154"/>
      <c r="I228" s="154"/>
      <c r="J228" s="154"/>
      <c r="K228" s="144"/>
      <c r="L228" s="101"/>
      <c r="M228" s="102"/>
      <c r="N228" s="103"/>
      <c r="O228" s="67">
        <f>IF(E228=0,"",E228/D227)</f>
        <v>0.92405063291139244</v>
      </c>
      <c r="P228" s="68">
        <v>80</v>
      </c>
      <c r="Q228" s="69">
        <f t="shared" si="18"/>
        <v>0.93023255813953487</v>
      </c>
      <c r="R228" s="69">
        <f t="shared" si="19"/>
        <v>6.9767441860465129E-2</v>
      </c>
    </row>
    <row r="229" spans="1:19" ht="15.75" customHeight="1" x14ac:dyDescent="0.25">
      <c r="A229" s="58">
        <v>1902</v>
      </c>
      <c r="B229" s="154"/>
      <c r="C229" s="154"/>
      <c r="D229" s="154"/>
      <c r="E229" s="154"/>
      <c r="F229" s="154">
        <v>67</v>
      </c>
      <c r="G229" s="154"/>
      <c r="H229" s="154"/>
      <c r="I229" s="154"/>
      <c r="J229" s="154"/>
      <c r="K229" s="144"/>
      <c r="L229" s="101"/>
      <c r="M229" s="102"/>
      <c r="N229" s="103"/>
      <c r="O229" s="67">
        <f>IF(F229=0,"",F229/E228)</f>
        <v>0.9178082191780822</v>
      </c>
      <c r="P229" s="68">
        <v>78</v>
      </c>
      <c r="Q229" s="69">
        <f t="shared" si="18"/>
        <v>0.97499999999999998</v>
      </c>
      <c r="R229" s="69">
        <f t="shared" si="19"/>
        <v>2.5000000000000022E-2</v>
      </c>
    </row>
    <row r="230" spans="1:19" ht="15.75" customHeight="1" x14ac:dyDescent="0.25">
      <c r="A230" s="58">
        <v>2001</v>
      </c>
      <c r="B230" s="154"/>
      <c r="C230" s="154"/>
      <c r="D230" s="154"/>
      <c r="E230" s="154"/>
      <c r="F230" s="154"/>
      <c r="G230" s="154">
        <v>63</v>
      </c>
      <c r="H230" s="154"/>
      <c r="I230" s="154"/>
      <c r="J230" s="154"/>
      <c r="K230" s="144"/>
      <c r="L230" s="101"/>
      <c r="M230" s="102"/>
      <c r="N230" s="103"/>
      <c r="O230" s="67">
        <f>IF(G230=0,"",G230/F229)</f>
        <v>0.94029850746268662</v>
      </c>
      <c r="P230" s="68">
        <v>74</v>
      </c>
      <c r="Q230" s="69">
        <f t="shared" si="18"/>
        <v>0.94871794871794868</v>
      </c>
      <c r="R230" s="69">
        <f t="shared" si="19"/>
        <v>5.1282051282051322E-2</v>
      </c>
    </row>
    <row r="231" spans="1:19" ht="15.75" customHeight="1" x14ac:dyDescent="0.25">
      <c r="A231" s="58">
        <v>2002</v>
      </c>
      <c r="B231" s="154"/>
      <c r="C231" s="154"/>
      <c r="D231" s="154"/>
      <c r="E231" s="154"/>
      <c r="F231" s="154"/>
      <c r="G231" s="154"/>
      <c r="H231" s="154">
        <v>63</v>
      </c>
      <c r="I231" s="154"/>
      <c r="J231" s="154"/>
      <c r="K231" s="144"/>
      <c r="L231" s="101"/>
      <c r="M231" s="102"/>
      <c r="N231" s="103"/>
      <c r="O231" s="67">
        <f>IF(H231=0,"",H231/G230)</f>
        <v>1</v>
      </c>
      <c r="P231" s="68">
        <v>73</v>
      </c>
      <c r="Q231" s="69">
        <f t="shared" si="18"/>
        <v>0.98648648648648651</v>
      </c>
      <c r="R231" s="69">
        <f t="shared" si="19"/>
        <v>1.3513513513513487E-2</v>
      </c>
    </row>
    <row r="232" spans="1:19" ht="15.75" customHeight="1" x14ac:dyDescent="0.25">
      <c r="A232" s="58">
        <v>2101</v>
      </c>
      <c r="B232" s="154"/>
      <c r="C232" s="154"/>
      <c r="D232" s="154"/>
      <c r="E232" s="154"/>
      <c r="F232" s="154"/>
      <c r="G232" s="154"/>
      <c r="H232" s="154"/>
      <c r="I232" s="154">
        <v>61</v>
      </c>
      <c r="J232" s="154"/>
      <c r="K232" s="144"/>
      <c r="L232" s="101"/>
      <c r="M232" s="102"/>
      <c r="N232" s="103"/>
      <c r="O232" s="67">
        <f>IF(I232=0,"",I232/H231)</f>
        <v>0.96825396825396826</v>
      </c>
      <c r="P232" s="68">
        <v>72</v>
      </c>
      <c r="Q232" s="69">
        <f t="shared" si="18"/>
        <v>0.98630136986301364</v>
      </c>
      <c r="R232" s="69">
        <f t="shared" si="19"/>
        <v>1.3698630136986356E-2</v>
      </c>
    </row>
    <row r="233" spans="1:19" ht="15.75" customHeight="1" x14ac:dyDescent="0.25">
      <c r="A233" s="58">
        <v>2102</v>
      </c>
      <c r="B233" s="154"/>
      <c r="C233" s="154"/>
      <c r="D233" s="154"/>
      <c r="E233" s="154"/>
      <c r="F233" s="154"/>
      <c r="G233" s="154"/>
      <c r="H233" s="154"/>
      <c r="I233" s="154"/>
      <c r="J233" s="154">
        <v>59</v>
      </c>
      <c r="K233" s="144">
        <v>53</v>
      </c>
      <c r="L233" s="101"/>
      <c r="M233" s="102"/>
      <c r="N233" s="103"/>
      <c r="O233" s="71">
        <f>IF(J233=0,"",J233/I232)</f>
        <v>0.96721311475409832</v>
      </c>
      <c r="P233" s="68">
        <v>70</v>
      </c>
      <c r="Q233" s="72">
        <f t="shared" si="18"/>
        <v>0.97222222222222221</v>
      </c>
      <c r="R233" s="72">
        <f t="shared" si="19"/>
        <v>2.777777777777779E-2</v>
      </c>
    </row>
    <row r="234" spans="1:19" ht="15.75" customHeight="1" x14ac:dyDescent="0.25">
      <c r="A234" s="58">
        <v>2201</v>
      </c>
      <c r="B234" s="154"/>
      <c r="C234" s="154"/>
      <c r="D234" s="154"/>
      <c r="E234" s="154"/>
      <c r="F234" s="154"/>
      <c r="G234" s="154"/>
      <c r="H234" s="154"/>
      <c r="I234" s="154"/>
      <c r="J234" s="154">
        <v>10</v>
      </c>
      <c r="K234" s="144">
        <v>9</v>
      </c>
      <c r="L234" s="101"/>
      <c r="M234" s="102"/>
      <c r="N234" s="104"/>
      <c r="O234" s="105"/>
      <c r="P234" s="68">
        <v>17</v>
      </c>
      <c r="Q234" s="106"/>
      <c r="R234" s="107"/>
    </row>
    <row r="235" spans="1:19" ht="15.75" customHeight="1" x14ac:dyDescent="0.25">
      <c r="A235" s="58">
        <v>2202</v>
      </c>
      <c r="B235" s="154"/>
      <c r="C235" s="154"/>
      <c r="D235" s="154"/>
      <c r="E235" s="154"/>
      <c r="F235" s="154"/>
      <c r="G235" s="154"/>
      <c r="H235" s="154"/>
      <c r="I235" s="154"/>
      <c r="J235" s="154">
        <v>5</v>
      </c>
      <c r="K235" s="144">
        <v>2</v>
      </c>
      <c r="L235" s="101"/>
      <c r="M235" s="102"/>
      <c r="N235" s="104"/>
      <c r="O235" s="108"/>
      <c r="P235" s="109">
        <v>9</v>
      </c>
      <c r="Q235" s="110"/>
      <c r="R235" s="108"/>
    </row>
    <row r="236" spans="1:19" ht="15.75" customHeight="1" x14ac:dyDescent="0.25">
      <c r="A236" s="58">
        <v>2301</v>
      </c>
      <c r="B236" s="154"/>
      <c r="C236" s="154"/>
      <c r="D236" s="154"/>
      <c r="E236" s="154"/>
      <c r="F236" s="154"/>
      <c r="G236" s="154"/>
      <c r="H236" s="154"/>
      <c r="I236" s="154"/>
      <c r="J236" s="154">
        <v>6</v>
      </c>
      <c r="K236" s="144">
        <v>4</v>
      </c>
      <c r="L236" s="101"/>
      <c r="M236" s="102"/>
      <c r="N236" s="104"/>
      <c r="O236" s="108"/>
      <c r="P236" s="109">
        <v>6</v>
      </c>
      <c r="Q236" s="110"/>
      <c r="R236" s="108"/>
    </row>
    <row r="237" spans="1:19" ht="15.75" customHeight="1" x14ac:dyDescent="0.25">
      <c r="A237" s="58">
        <v>2302</v>
      </c>
      <c r="B237" s="154"/>
      <c r="C237" s="154"/>
      <c r="D237" s="154"/>
      <c r="E237" s="154"/>
      <c r="F237" s="154"/>
      <c r="G237" s="154"/>
      <c r="H237" s="154"/>
      <c r="I237" s="154"/>
      <c r="J237" s="154">
        <v>2</v>
      </c>
      <c r="K237" s="144">
        <v>1</v>
      </c>
      <c r="L237" s="101"/>
      <c r="M237" s="102"/>
      <c r="N237" s="104"/>
      <c r="O237" s="108"/>
      <c r="P237" s="202">
        <v>2</v>
      </c>
      <c r="Q237" s="110"/>
      <c r="R237" s="108"/>
    </row>
    <row r="238" spans="1:19" ht="15.75" customHeight="1" x14ac:dyDescent="0.25">
      <c r="A238" s="58">
        <v>2401</v>
      </c>
      <c r="B238" s="154"/>
      <c r="C238" s="154"/>
      <c r="D238" s="154"/>
      <c r="E238" s="154"/>
      <c r="F238" s="154"/>
      <c r="G238" s="154"/>
      <c r="H238" s="154"/>
      <c r="I238" s="154"/>
      <c r="J238" s="154">
        <v>1</v>
      </c>
      <c r="K238" s="144">
        <v>1</v>
      </c>
      <c r="L238" s="101"/>
      <c r="M238" s="102"/>
      <c r="N238" s="104"/>
      <c r="O238" s="102"/>
      <c r="P238" s="204">
        <v>1</v>
      </c>
      <c r="Q238" s="146"/>
      <c r="R238" s="108"/>
    </row>
    <row r="239" spans="1:19" ht="15.75" customHeight="1" x14ac:dyDescent="0.25">
      <c r="A239" s="58">
        <v>2402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44"/>
      <c r="L239" s="101"/>
      <c r="M239" s="102"/>
      <c r="N239" s="104"/>
      <c r="O239" s="197" t="s">
        <v>83</v>
      </c>
      <c r="P239" s="203">
        <v>38</v>
      </c>
      <c r="Q239" s="83">
        <f>K242</f>
        <v>70</v>
      </c>
      <c r="R239" s="199" t="s">
        <v>11</v>
      </c>
    </row>
    <row r="240" spans="1:19" ht="15.75" customHeight="1" x14ac:dyDescent="0.25">
      <c r="A240" s="58">
        <v>2501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44"/>
      <c r="L240" s="101"/>
      <c r="M240" s="102"/>
      <c r="N240" s="104"/>
      <c r="O240" s="198" t="s">
        <v>85</v>
      </c>
      <c r="P240" s="86">
        <f>IF(P239/B225=0,"",P239/B225)</f>
        <v>0.27142857142857141</v>
      </c>
      <c r="Q240" s="87">
        <f>IF(P239/Q239=0,"",P239/Q239)</f>
        <v>0.54285714285714282</v>
      </c>
      <c r="R240" s="200" t="s">
        <v>86</v>
      </c>
    </row>
    <row r="241" spans="1:19" ht="15.75" customHeight="1" x14ac:dyDescent="0.25">
      <c r="A241" s="58">
        <v>2502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44"/>
      <c r="L241" s="147"/>
      <c r="M241" s="148"/>
      <c r="N241" s="149"/>
      <c r="O241" s="90"/>
      <c r="P241" s="91"/>
      <c r="Q241" s="91"/>
      <c r="R241" s="113"/>
    </row>
    <row r="242" spans="1:19" ht="18" customHeight="1" x14ac:dyDescent="0.25">
      <c r="A242" s="28"/>
      <c r="B242" s="297" t="s">
        <v>111</v>
      </c>
      <c r="C242" s="297"/>
      <c r="D242" s="297"/>
      <c r="E242" s="297"/>
      <c r="F242" s="297"/>
      <c r="G242" s="297"/>
      <c r="H242" s="297"/>
      <c r="I242" s="297"/>
      <c r="J242" s="297"/>
      <c r="K242" s="93">
        <f>SUM(K225:K238)</f>
        <v>70</v>
      </c>
      <c r="L242" s="94">
        <f>IF(K233=0,"",K233/B225)</f>
        <v>0.37857142857142856</v>
      </c>
      <c r="M242" s="94">
        <f>IF(K242=0,"",K242/B225)</f>
        <v>0.5</v>
      </c>
      <c r="N242" s="94">
        <f>IF(K233=0,"",M242-L242)</f>
        <v>0.12142857142857144</v>
      </c>
      <c r="O242" s="3"/>
      <c r="P242" s="29"/>
      <c r="Q242" s="22"/>
      <c r="R242" s="3"/>
    </row>
    <row r="243" spans="1:19" ht="18" customHeight="1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191"/>
      <c r="L243" s="3"/>
      <c r="M243" s="3"/>
      <c r="N243" s="29"/>
      <c r="O243" s="3"/>
      <c r="P243" s="29"/>
      <c r="Q243" s="29"/>
      <c r="R243" s="29"/>
    </row>
    <row r="244" spans="1:19" ht="12.75" customHeight="1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191"/>
      <c r="L244" s="3"/>
      <c r="M244" s="3"/>
      <c r="N244" s="29"/>
      <c r="O244" s="3"/>
      <c r="P244" s="29"/>
      <c r="Q244" s="29"/>
      <c r="R244" s="29"/>
    </row>
    <row r="245" spans="1:19" ht="26.25" customHeight="1" x14ac:dyDescent="0.4">
      <c r="A245" s="2"/>
      <c r="B245" s="298" t="s">
        <v>99</v>
      </c>
      <c r="C245" s="299"/>
      <c r="D245" s="299"/>
      <c r="E245" s="299"/>
      <c r="F245" s="299"/>
      <c r="G245" s="299"/>
      <c r="H245" s="299"/>
      <c r="I245" s="299"/>
      <c r="J245" s="299"/>
      <c r="K245" s="181" t="s">
        <v>115</v>
      </c>
      <c r="L245" s="57"/>
      <c r="M245" s="57"/>
      <c r="N245" s="29"/>
      <c r="O245" s="3"/>
      <c r="P245" s="29"/>
      <c r="Q245" s="29"/>
      <c r="R245" s="29"/>
    </row>
    <row r="246" spans="1:19" ht="20.25" customHeight="1" x14ac:dyDescent="0.2">
      <c r="A246" s="300" t="s">
        <v>10</v>
      </c>
      <c r="B246" s="301" t="s">
        <v>100</v>
      </c>
      <c r="C246" s="302"/>
      <c r="D246" s="302"/>
      <c r="E246" s="302"/>
      <c r="F246" s="302"/>
      <c r="G246" s="302"/>
      <c r="H246" s="302"/>
      <c r="I246" s="302"/>
      <c r="J246" s="303"/>
      <c r="K246" s="304" t="s">
        <v>11</v>
      </c>
      <c r="L246" s="296" t="s">
        <v>3</v>
      </c>
      <c r="M246" s="296" t="s">
        <v>4</v>
      </c>
      <c r="N246" s="306" t="s">
        <v>5</v>
      </c>
      <c r="O246" s="296" t="s">
        <v>6</v>
      </c>
      <c r="P246" s="294" t="s">
        <v>7</v>
      </c>
      <c r="Q246" s="294" t="s">
        <v>8</v>
      </c>
      <c r="R246" s="296" t="s">
        <v>101</v>
      </c>
    </row>
    <row r="247" spans="1:19" ht="15.75" customHeight="1" x14ac:dyDescent="0.25">
      <c r="A247" s="295"/>
      <c r="B247" s="58" t="s">
        <v>102</v>
      </c>
      <c r="C247" s="58" t="s">
        <v>103</v>
      </c>
      <c r="D247" s="58" t="s">
        <v>104</v>
      </c>
      <c r="E247" s="58" t="s">
        <v>105</v>
      </c>
      <c r="F247" s="58" t="s">
        <v>106</v>
      </c>
      <c r="G247" s="58" t="s">
        <v>107</v>
      </c>
      <c r="H247" s="58" t="s">
        <v>108</v>
      </c>
      <c r="I247" s="58" t="s">
        <v>109</v>
      </c>
      <c r="J247" s="58" t="s">
        <v>110</v>
      </c>
      <c r="K247" s="305"/>
      <c r="L247" s="295"/>
      <c r="M247" s="295"/>
      <c r="N247" s="295"/>
      <c r="O247" s="295"/>
      <c r="P247" s="295"/>
      <c r="Q247" s="295"/>
      <c r="R247" s="295"/>
    </row>
    <row r="248" spans="1:19" ht="15.75" customHeight="1" x14ac:dyDescent="0.25">
      <c r="A248" s="58">
        <v>1801</v>
      </c>
      <c r="B248" s="154">
        <v>58</v>
      </c>
      <c r="C248" s="154"/>
      <c r="D248" s="154"/>
      <c r="E248" s="154"/>
      <c r="F248" s="154"/>
      <c r="G248" s="154"/>
      <c r="H248" s="154"/>
      <c r="I248" s="154"/>
      <c r="J248" s="154"/>
      <c r="K248" s="144"/>
      <c r="L248" s="96"/>
      <c r="M248" s="97"/>
      <c r="N248" s="98"/>
      <c r="O248" s="99"/>
      <c r="P248" s="63">
        <f>B248</f>
        <v>58</v>
      </c>
      <c r="Q248" s="100"/>
      <c r="R248" s="99"/>
    </row>
    <row r="249" spans="1:19" ht="15.75" customHeight="1" x14ac:dyDescent="0.25">
      <c r="A249" s="58">
        <v>1802</v>
      </c>
      <c r="B249" s="154"/>
      <c r="C249" s="154">
        <v>36</v>
      </c>
      <c r="D249" s="154"/>
      <c r="E249" s="154"/>
      <c r="F249" s="154"/>
      <c r="G249" s="154"/>
      <c r="H249" s="154"/>
      <c r="I249" s="154"/>
      <c r="J249" s="154"/>
      <c r="K249" s="144"/>
      <c r="L249" s="101"/>
      <c r="M249" s="102"/>
      <c r="N249" s="103"/>
      <c r="O249" s="67">
        <f>IF(C249=0,"",C249/B248)</f>
        <v>0.62068965517241381</v>
      </c>
      <c r="P249" s="68">
        <v>36</v>
      </c>
      <c r="Q249" s="69">
        <f t="shared" ref="Q249:Q256" si="20">IF(P249=0,"",P249/P248)</f>
        <v>0.62068965517241381</v>
      </c>
      <c r="R249" s="69">
        <f t="shared" ref="R249:R256" si="21">IF(P249=0,"",100%-Q249)</f>
        <v>0.37931034482758619</v>
      </c>
    </row>
    <row r="250" spans="1:19" ht="15.75" customHeight="1" x14ac:dyDescent="0.25">
      <c r="A250" s="58">
        <v>1901</v>
      </c>
      <c r="B250" s="154"/>
      <c r="C250" s="154"/>
      <c r="D250" s="154">
        <v>35</v>
      </c>
      <c r="E250" s="154"/>
      <c r="F250" s="154"/>
      <c r="G250" s="154"/>
      <c r="H250" s="154"/>
      <c r="I250" s="154"/>
      <c r="J250" s="154"/>
      <c r="K250" s="144"/>
      <c r="L250" s="101"/>
      <c r="M250" s="102"/>
      <c r="N250" s="103"/>
      <c r="O250" s="67">
        <f>IF(D250=0,"",D250/C249)</f>
        <v>0.97222222222222221</v>
      </c>
      <c r="P250" s="68">
        <v>36</v>
      </c>
      <c r="Q250" s="69">
        <f t="shared" si="20"/>
        <v>1</v>
      </c>
      <c r="R250" s="69">
        <f t="shared" si="21"/>
        <v>0</v>
      </c>
      <c r="S250" s="8">
        <f>P250/P248</f>
        <v>0.62068965517241381</v>
      </c>
    </row>
    <row r="251" spans="1:19" ht="15.75" customHeight="1" x14ac:dyDescent="0.25">
      <c r="A251" s="58">
        <v>1902</v>
      </c>
      <c r="B251" s="154"/>
      <c r="C251" s="154"/>
      <c r="D251" s="154"/>
      <c r="E251" s="154">
        <v>33</v>
      </c>
      <c r="F251" s="154"/>
      <c r="G251" s="154"/>
      <c r="H251" s="154"/>
      <c r="I251" s="154"/>
      <c r="J251" s="154"/>
      <c r="K251" s="144"/>
      <c r="L251" s="101"/>
      <c r="M251" s="102"/>
      <c r="N251" s="103"/>
      <c r="O251" s="67">
        <f>IF(E251=0,"",E251/D250)</f>
        <v>0.94285714285714284</v>
      </c>
      <c r="P251" s="68">
        <v>36</v>
      </c>
      <c r="Q251" s="69">
        <f t="shared" si="20"/>
        <v>1</v>
      </c>
      <c r="R251" s="69">
        <f t="shared" si="21"/>
        <v>0</v>
      </c>
    </row>
    <row r="252" spans="1:19" ht="15.75" customHeight="1" x14ac:dyDescent="0.25">
      <c r="A252" s="58">
        <v>2001</v>
      </c>
      <c r="B252" s="154"/>
      <c r="C252" s="154"/>
      <c r="D252" s="154"/>
      <c r="E252" s="154"/>
      <c r="F252" s="154">
        <v>29</v>
      </c>
      <c r="G252" s="154"/>
      <c r="H252" s="154"/>
      <c r="I252" s="154"/>
      <c r="J252" s="154"/>
      <c r="K252" s="144"/>
      <c r="L252" s="101"/>
      <c r="M252" s="102"/>
      <c r="N252" s="103"/>
      <c r="O252" s="67">
        <f>IF(F252=0,"",F252/E251)</f>
        <v>0.87878787878787878</v>
      </c>
      <c r="P252" s="68">
        <v>32</v>
      </c>
      <c r="Q252" s="69">
        <f t="shared" si="20"/>
        <v>0.88888888888888884</v>
      </c>
      <c r="R252" s="69">
        <f t="shared" si="21"/>
        <v>0.11111111111111116</v>
      </c>
    </row>
    <row r="253" spans="1:19" ht="15.75" customHeight="1" x14ac:dyDescent="0.25">
      <c r="A253" s="58">
        <v>2002</v>
      </c>
      <c r="B253" s="154"/>
      <c r="C253" s="154"/>
      <c r="D253" s="154"/>
      <c r="E253" s="154"/>
      <c r="F253" s="154"/>
      <c r="G253" s="154">
        <v>28</v>
      </c>
      <c r="H253" s="154"/>
      <c r="I253" s="154"/>
      <c r="J253" s="154"/>
      <c r="K253" s="144"/>
      <c r="L253" s="101"/>
      <c r="M253" s="102"/>
      <c r="N253" s="103"/>
      <c r="O253" s="67">
        <f>IF(G253=0,"",G253/F252)</f>
        <v>0.96551724137931039</v>
      </c>
      <c r="P253" s="68">
        <v>32</v>
      </c>
      <c r="Q253" s="69">
        <f t="shared" si="20"/>
        <v>1</v>
      </c>
      <c r="R253" s="69">
        <f t="shared" si="21"/>
        <v>0</v>
      </c>
    </row>
    <row r="254" spans="1:19" ht="15.75" customHeight="1" x14ac:dyDescent="0.25">
      <c r="A254" s="58">
        <v>2101</v>
      </c>
      <c r="B254" s="154"/>
      <c r="C254" s="154"/>
      <c r="D254" s="154"/>
      <c r="E254" s="154"/>
      <c r="F254" s="154"/>
      <c r="G254" s="154"/>
      <c r="H254" s="154">
        <v>26</v>
      </c>
      <c r="I254" s="154"/>
      <c r="J254" s="154"/>
      <c r="K254" s="144"/>
      <c r="L254" s="101"/>
      <c r="M254" s="102"/>
      <c r="N254" s="103"/>
      <c r="O254" s="67">
        <f>IF(H254=0,"",H254/G253)</f>
        <v>0.9285714285714286</v>
      </c>
      <c r="P254" s="68">
        <v>30</v>
      </c>
      <c r="Q254" s="69">
        <f t="shared" si="20"/>
        <v>0.9375</v>
      </c>
      <c r="R254" s="69">
        <f t="shared" si="21"/>
        <v>6.25E-2</v>
      </c>
    </row>
    <row r="255" spans="1:19" ht="15.75" customHeight="1" x14ac:dyDescent="0.25">
      <c r="A255" s="58">
        <v>2102</v>
      </c>
      <c r="B255" s="154"/>
      <c r="C255" s="154"/>
      <c r="D255" s="154"/>
      <c r="E255" s="154"/>
      <c r="F255" s="154"/>
      <c r="G255" s="154"/>
      <c r="H255" s="154"/>
      <c r="I255" s="154">
        <v>23</v>
      </c>
      <c r="J255" s="154"/>
      <c r="K255" s="144"/>
      <c r="L255" s="101"/>
      <c r="M255" s="102"/>
      <c r="N255" s="103"/>
      <c r="O255" s="67">
        <f>IF(I255=0,"",I255/H254)</f>
        <v>0.88461538461538458</v>
      </c>
      <c r="P255" s="68">
        <v>30</v>
      </c>
      <c r="Q255" s="69">
        <f t="shared" si="20"/>
        <v>1</v>
      </c>
      <c r="R255" s="69">
        <f t="shared" si="21"/>
        <v>0</v>
      </c>
    </row>
    <row r="256" spans="1:19" ht="15.75" customHeight="1" x14ac:dyDescent="0.25">
      <c r="A256" s="58">
        <v>2201</v>
      </c>
      <c r="B256" s="154"/>
      <c r="C256" s="154"/>
      <c r="D256" s="154"/>
      <c r="E256" s="154"/>
      <c r="F256" s="154"/>
      <c r="G256" s="154"/>
      <c r="H256" s="154"/>
      <c r="I256" s="154"/>
      <c r="J256" s="154">
        <v>21</v>
      </c>
      <c r="K256" s="144">
        <v>20</v>
      </c>
      <c r="L256" s="101"/>
      <c r="M256" s="102"/>
      <c r="N256" s="103"/>
      <c r="O256" s="71">
        <f>IF(J256=0,"",J256/I255)</f>
        <v>0.91304347826086951</v>
      </c>
      <c r="P256" s="68">
        <v>28</v>
      </c>
      <c r="Q256" s="72">
        <f t="shared" si="20"/>
        <v>0.93333333333333335</v>
      </c>
      <c r="R256" s="72">
        <f t="shared" si="21"/>
        <v>6.6666666666666652E-2</v>
      </c>
    </row>
    <row r="257" spans="1:23" ht="15.75" customHeight="1" x14ac:dyDescent="0.25">
      <c r="A257" s="58">
        <v>2202</v>
      </c>
      <c r="B257" s="154"/>
      <c r="C257" s="154"/>
      <c r="D257" s="154"/>
      <c r="E257" s="154"/>
      <c r="F257" s="154"/>
      <c r="G257" s="154"/>
      <c r="H257" s="154"/>
      <c r="I257" s="154"/>
      <c r="J257" s="154">
        <v>5</v>
      </c>
      <c r="K257" s="144">
        <v>2</v>
      </c>
      <c r="L257" s="101"/>
      <c r="M257" s="102"/>
      <c r="N257" s="104"/>
      <c r="O257" s="105"/>
      <c r="P257" s="68">
        <v>8</v>
      </c>
      <c r="Q257" s="106"/>
      <c r="R257" s="107"/>
    </row>
    <row r="258" spans="1:23" ht="15.75" customHeight="1" x14ac:dyDescent="0.25">
      <c r="A258" s="58">
        <v>2301</v>
      </c>
      <c r="B258" s="154"/>
      <c r="C258" s="154"/>
      <c r="D258" s="154"/>
      <c r="E258" s="154"/>
      <c r="F258" s="154"/>
      <c r="G258" s="154"/>
      <c r="H258" s="154"/>
      <c r="I258" s="154"/>
      <c r="J258" s="154">
        <v>5</v>
      </c>
      <c r="K258" s="144">
        <v>4</v>
      </c>
      <c r="L258" s="101"/>
      <c r="M258" s="102"/>
      <c r="N258" s="104"/>
      <c r="O258" s="108"/>
      <c r="P258" s="109">
        <v>6</v>
      </c>
      <c r="Q258" s="110"/>
      <c r="R258" s="108"/>
    </row>
    <row r="259" spans="1:23" ht="15.75" customHeight="1" x14ac:dyDescent="0.25">
      <c r="A259" s="58">
        <v>2302</v>
      </c>
      <c r="B259" s="154"/>
      <c r="C259" s="154"/>
      <c r="D259" s="154"/>
      <c r="E259" s="154"/>
      <c r="F259" s="154"/>
      <c r="G259" s="154"/>
      <c r="H259" s="154"/>
      <c r="I259" s="154"/>
      <c r="J259" s="154">
        <v>2</v>
      </c>
      <c r="K259" s="144">
        <v>1</v>
      </c>
      <c r="L259" s="101"/>
      <c r="M259" s="102"/>
      <c r="N259" s="104"/>
      <c r="O259" s="108"/>
      <c r="P259" s="109">
        <v>2</v>
      </c>
      <c r="Q259" s="110"/>
      <c r="R259" s="108"/>
    </row>
    <row r="260" spans="1:23" ht="15.75" customHeight="1" x14ac:dyDescent="0.25">
      <c r="A260" s="58">
        <v>2401</v>
      </c>
      <c r="B260" s="154"/>
      <c r="C260" s="154"/>
      <c r="D260" s="154"/>
      <c r="E260" s="154"/>
      <c r="F260" s="154"/>
      <c r="G260" s="154"/>
      <c r="H260" s="154"/>
      <c r="I260" s="154"/>
      <c r="J260" s="154">
        <v>1</v>
      </c>
      <c r="K260" s="144">
        <v>1</v>
      </c>
      <c r="L260" s="101"/>
      <c r="M260" s="102"/>
      <c r="N260" s="104"/>
      <c r="O260" s="108"/>
      <c r="P260" s="109">
        <v>1</v>
      </c>
      <c r="Q260" s="110"/>
      <c r="R260" s="108"/>
    </row>
    <row r="261" spans="1:23" ht="15.75" customHeight="1" x14ac:dyDescent="0.25">
      <c r="A261" s="58">
        <v>2402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44"/>
      <c r="L261" s="101"/>
      <c r="M261" s="102"/>
      <c r="N261" s="104"/>
      <c r="O261" s="102"/>
      <c r="P261" s="104"/>
      <c r="Q261" s="146"/>
      <c r="R261" s="108"/>
    </row>
    <row r="262" spans="1:23" ht="15.75" customHeight="1" x14ac:dyDescent="0.25">
      <c r="A262" s="58">
        <v>2501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44"/>
      <c r="L262" s="101"/>
      <c r="M262" s="102"/>
      <c r="N262" s="104"/>
      <c r="O262" s="197" t="s">
        <v>83</v>
      </c>
      <c r="P262" s="82">
        <v>19</v>
      </c>
      <c r="Q262" s="83">
        <f>K265</f>
        <v>28</v>
      </c>
      <c r="R262" s="199" t="s">
        <v>11</v>
      </c>
    </row>
    <row r="263" spans="1:23" ht="15.75" customHeight="1" x14ac:dyDescent="0.25">
      <c r="A263" s="58">
        <v>2502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44"/>
      <c r="L263" s="101"/>
      <c r="M263" s="102"/>
      <c r="N263" s="104"/>
      <c r="O263" s="198" t="s">
        <v>85</v>
      </c>
      <c r="P263" s="86">
        <f>IF(P262/B248=0,"",P262/B248)</f>
        <v>0.32758620689655171</v>
      </c>
      <c r="Q263" s="87">
        <f>IF(P262/Q262=0,"",P262/Q262)</f>
        <v>0.6785714285714286</v>
      </c>
      <c r="R263" s="200" t="s">
        <v>86</v>
      </c>
    </row>
    <row r="264" spans="1:23" ht="15.75" customHeight="1" x14ac:dyDescent="0.25">
      <c r="A264" s="58">
        <v>2601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44"/>
      <c r="L264" s="147"/>
      <c r="M264" s="148"/>
      <c r="N264" s="149"/>
      <c r="O264" s="90"/>
      <c r="P264" s="91"/>
      <c r="Q264" s="91"/>
      <c r="R264" s="113"/>
    </row>
    <row r="265" spans="1:23" ht="18" customHeight="1" x14ac:dyDescent="0.25">
      <c r="A265" s="28"/>
      <c r="B265" s="297" t="s">
        <v>111</v>
      </c>
      <c r="C265" s="297"/>
      <c r="D265" s="297"/>
      <c r="E265" s="297"/>
      <c r="F265" s="297"/>
      <c r="G265" s="297"/>
      <c r="H265" s="297"/>
      <c r="I265" s="297"/>
      <c r="J265" s="297"/>
      <c r="K265" s="93">
        <f>SUM(K248:K261)</f>
        <v>28</v>
      </c>
      <c r="L265" s="94">
        <f>IF(K256=0,"",K256/B248)</f>
        <v>0.34482758620689657</v>
      </c>
      <c r="M265" s="94">
        <f>IF(K265=0,"",K265/B248)</f>
        <v>0.48275862068965519</v>
      </c>
      <c r="N265" s="94">
        <f>IF(K256=0,"",M265-L265)</f>
        <v>0.13793103448275862</v>
      </c>
      <c r="O265" s="3"/>
      <c r="P265" s="29"/>
      <c r="Q265" s="22"/>
      <c r="R265" s="3"/>
    </row>
    <row r="266" spans="1:23" ht="12.75" customHeight="1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191"/>
      <c r="L266" s="3"/>
      <c r="M266" s="3"/>
      <c r="N266" s="29"/>
      <c r="O266" s="3"/>
      <c r="P266" s="29"/>
      <c r="Q266" s="29"/>
      <c r="R266" s="29"/>
    </row>
    <row r="267" spans="1:23" ht="12.75" customHeight="1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191"/>
      <c r="L267" s="3"/>
      <c r="M267" s="3"/>
      <c r="N267" s="29"/>
      <c r="O267" s="3"/>
      <c r="P267" s="29"/>
      <c r="Q267" s="29"/>
      <c r="R267" s="29"/>
    </row>
    <row r="268" spans="1:23" ht="26.25" customHeight="1" x14ac:dyDescent="0.4">
      <c r="A268" s="2"/>
      <c r="B268" s="298" t="s">
        <v>99</v>
      </c>
      <c r="C268" s="299"/>
      <c r="D268" s="299"/>
      <c r="E268" s="299"/>
      <c r="F268" s="299"/>
      <c r="G268" s="299"/>
      <c r="H268" s="299"/>
      <c r="I268" s="299"/>
      <c r="J268" s="299"/>
      <c r="K268" s="181" t="s">
        <v>116</v>
      </c>
      <c r="L268" s="57"/>
      <c r="M268" s="57"/>
      <c r="N268" s="29"/>
      <c r="O268" s="3"/>
      <c r="P268" s="29"/>
      <c r="Q268" s="29"/>
      <c r="R268" s="29"/>
      <c r="W268" s="167">
        <f>AVERAGE(L265,L287)</f>
        <v>0.33697075512876473</v>
      </c>
    </row>
    <row r="269" spans="1:23" ht="20.25" customHeight="1" x14ac:dyDescent="0.2">
      <c r="A269" s="300" t="s">
        <v>10</v>
      </c>
      <c r="B269" s="301" t="s">
        <v>100</v>
      </c>
      <c r="C269" s="302"/>
      <c r="D269" s="302"/>
      <c r="E269" s="302"/>
      <c r="F269" s="302"/>
      <c r="G269" s="302"/>
      <c r="H269" s="302"/>
      <c r="I269" s="302"/>
      <c r="J269" s="303"/>
      <c r="K269" s="304" t="s">
        <v>11</v>
      </c>
      <c r="L269" s="296" t="s">
        <v>3</v>
      </c>
      <c r="M269" s="296" t="s">
        <v>4</v>
      </c>
      <c r="N269" s="306" t="s">
        <v>5</v>
      </c>
      <c r="O269" s="296" t="s">
        <v>6</v>
      </c>
      <c r="P269" s="294" t="s">
        <v>7</v>
      </c>
      <c r="Q269" s="294" t="s">
        <v>8</v>
      </c>
      <c r="R269" s="296" t="s">
        <v>101</v>
      </c>
    </row>
    <row r="270" spans="1:23" ht="15.75" customHeight="1" x14ac:dyDescent="0.25">
      <c r="A270" s="295"/>
      <c r="B270" s="58" t="s">
        <v>102</v>
      </c>
      <c r="C270" s="58" t="s">
        <v>103</v>
      </c>
      <c r="D270" s="58" t="s">
        <v>104</v>
      </c>
      <c r="E270" s="58" t="s">
        <v>105</v>
      </c>
      <c r="F270" s="58" t="s">
        <v>106</v>
      </c>
      <c r="G270" s="58" t="s">
        <v>107</v>
      </c>
      <c r="H270" s="58" t="s">
        <v>108</v>
      </c>
      <c r="I270" s="58" t="s">
        <v>109</v>
      </c>
      <c r="J270" s="58" t="s">
        <v>110</v>
      </c>
      <c r="K270" s="305"/>
      <c r="L270" s="295"/>
      <c r="M270" s="295"/>
      <c r="N270" s="295"/>
      <c r="O270" s="295"/>
      <c r="P270" s="295"/>
      <c r="Q270" s="295"/>
      <c r="R270" s="295"/>
    </row>
    <row r="271" spans="1:23" ht="15.75" customHeight="1" x14ac:dyDescent="0.25">
      <c r="A271" s="58">
        <v>1802</v>
      </c>
      <c r="B271" s="154">
        <v>158</v>
      </c>
      <c r="C271" s="154"/>
      <c r="D271" s="154"/>
      <c r="E271" s="154"/>
      <c r="F271" s="154"/>
      <c r="G271" s="154"/>
      <c r="H271" s="154"/>
      <c r="I271" s="154"/>
      <c r="J271" s="154"/>
      <c r="K271" s="144"/>
      <c r="L271" s="96"/>
      <c r="M271" s="97"/>
      <c r="N271" s="98"/>
      <c r="O271" s="99"/>
      <c r="P271" s="63">
        <f>B271</f>
        <v>158</v>
      </c>
      <c r="Q271" s="100"/>
      <c r="R271" s="99"/>
    </row>
    <row r="272" spans="1:23" ht="15.75" customHeight="1" x14ac:dyDescent="0.25">
      <c r="A272" s="58">
        <v>1901</v>
      </c>
      <c r="B272" s="154"/>
      <c r="C272" s="154">
        <v>115</v>
      </c>
      <c r="D272" s="154"/>
      <c r="E272" s="154"/>
      <c r="F272" s="154"/>
      <c r="G272" s="154"/>
      <c r="H272" s="154"/>
      <c r="I272" s="154"/>
      <c r="J272" s="154"/>
      <c r="K272" s="144"/>
      <c r="L272" s="101"/>
      <c r="M272" s="102"/>
      <c r="N272" s="103"/>
      <c r="O272" s="67">
        <f>IF(C272=0,"",C272/B271)</f>
        <v>0.72784810126582278</v>
      </c>
      <c r="P272" s="68">
        <v>115</v>
      </c>
      <c r="Q272" s="69">
        <f t="shared" ref="Q272:Q279" si="22">IF(P272=0,"",P272/P271)</f>
        <v>0.72784810126582278</v>
      </c>
      <c r="R272" s="69">
        <f t="shared" ref="R272:R279" si="23">IF(P272=0,"",100%-Q272)</f>
        <v>0.27215189873417722</v>
      </c>
    </row>
    <row r="273" spans="1:19" ht="15.75" customHeight="1" x14ac:dyDescent="0.25">
      <c r="A273" s="58">
        <v>1902</v>
      </c>
      <c r="B273" s="154"/>
      <c r="C273" s="154"/>
      <c r="D273" s="154">
        <v>88</v>
      </c>
      <c r="E273" s="154"/>
      <c r="F273" s="154"/>
      <c r="G273" s="154"/>
      <c r="H273" s="154"/>
      <c r="I273" s="154"/>
      <c r="J273" s="154"/>
      <c r="K273" s="144"/>
      <c r="L273" s="101"/>
      <c r="M273" s="102"/>
      <c r="N273" s="103"/>
      <c r="O273" s="67">
        <f>IF(D273=0,"",D273/C272)</f>
        <v>0.76521739130434785</v>
      </c>
      <c r="P273" s="68">
        <v>105</v>
      </c>
      <c r="Q273" s="69">
        <f t="shared" si="22"/>
        <v>0.91304347826086951</v>
      </c>
      <c r="R273" s="69">
        <f t="shared" si="23"/>
        <v>8.6956521739130488E-2</v>
      </c>
      <c r="S273" s="8">
        <f>P273/P271</f>
        <v>0.66455696202531644</v>
      </c>
    </row>
    <row r="274" spans="1:19" ht="15.75" customHeight="1" x14ac:dyDescent="0.25">
      <c r="A274" s="58">
        <v>2001</v>
      </c>
      <c r="B274" s="154"/>
      <c r="C274" s="154"/>
      <c r="D274" s="154"/>
      <c r="E274" s="154">
        <v>80</v>
      </c>
      <c r="F274" s="154"/>
      <c r="G274" s="154"/>
      <c r="H274" s="154"/>
      <c r="I274" s="154"/>
      <c r="J274" s="154"/>
      <c r="K274" s="144"/>
      <c r="L274" s="101"/>
      <c r="M274" s="102"/>
      <c r="N274" s="103"/>
      <c r="O274" s="67">
        <f>IF(E274=0,"",E274/D273)</f>
        <v>0.90909090909090906</v>
      </c>
      <c r="P274" s="68">
        <v>99</v>
      </c>
      <c r="Q274" s="69">
        <f t="shared" si="22"/>
        <v>0.94285714285714284</v>
      </c>
      <c r="R274" s="69">
        <f t="shared" si="23"/>
        <v>5.7142857142857162E-2</v>
      </c>
    </row>
    <row r="275" spans="1:19" ht="15.75" customHeight="1" x14ac:dyDescent="0.25">
      <c r="A275" s="58">
        <v>2002</v>
      </c>
      <c r="B275" s="154"/>
      <c r="C275" s="154"/>
      <c r="D275" s="154"/>
      <c r="E275" s="154"/>
      <c r="F275" s="154">
        <v>78</v>
      </c>
      <c r="G275" s="154"/>
      <c r="H275" s="154"/>
      <c r="I275" s="154"/>
      <c r="J275" s="154"/>
      <c r="K275" s="144"/>
      <c r="L275" s="101"/>
      <c r="M275" s="102"/>
      <c r="N275" s="103"/>
      <c r="O275" s="67">
        <f>IF(F275=0,"",F275/E274)</f>
        <v>0.97499999999999998</v>
      </c>
      <c r="P275" s="68">
        <v>97</v>
      </c>
      <c r="Q275" s="69">
        <f t="shared" si="22"/>
        <v>0.97979797979797978</v>
      </c>
      <c r="R275" s="69">
        <f t="shared" si="23"/>
        <v>2.0202020202020221E-2</v>
      </c>
    </row>
    <row r="276" spans="1:19" ht="15.75" customHeight="1" x14ac:dyDescent="0.25">
      <c r="A276" s="58">
        <v>2101</v>
      </c>
      <c r="B276" s="154"/>
      <c r="C276" s="154"/>
      <c r="D276" s="154"/>
      <c r="E276" s="154"/>
      <c r="F276" s="154"/>
      <c r="G276" s="154">
        <v>73</v>
      </c>
      <c r="H276" s="154"/>
      <c r="I276" s="154"/>
      <c r="J276" s="154"/>
      <c r="K276" s="144"/>
      <c r="L276" s="101"/>
      <c r="M276" s="102"/>
      <c r="N276" s="103"/>
      <c r="O276" s="67">
        <f>IF(G276=0,"",G276/F275)</f>
        <v>0.9358974358974359</v>
      </c>
      <c r="P276" s="68">
        <v>93</v>
      </c>
      <c r="Q276" s="69">
        <f t="shared" si="22"/>
        <v>0.95876288659793818</v>
      </c>
      <c r="R276" s="69">
        <f t="shared" si="23"/>
        <v>4.123711340206182E-2</v>
      </c>
    </row>
    <row r="277" spans="1:19" ht="15.75" customHeight="1" x14ac:dyDescent="0.25">
      <c r="A277" s="58">
        <v>2102</v>
      </c>
      <c r="B277" s="154"/>
      <c r="C277" s="154"/>
      <c r="D277" s="154"/>
      <c r="E277" s="154"/>
      <c r="F277" s="154"/>
      <c r="G277" s="154"/>
      <c r="H277" s="154">
        <v>70</v>
      </c>
      <c r="I277" s="154"/>
      <c r="J277" s="154"/>
      <c r="K277" s="144"/>
      <c r="L277" s="101"/>
      <c r="M277" s="102"/>
      <c r="N277" s="103"/>
      <c r="O277" s="67">
        <f>IF(H277=0,"",H277/G276)</f>
        <v>0.95890410958904104</v>
      </c>
      <c r="P277" s="68">
        <v>88</v>
      </c>
      <c r="Q277" s="69">
        <f t="shared" si="22"/>
        <v>0.94623655913978499</v>
      </c>
      <c r="R277" s="69">
        <f t="shared" si="23"/>
        <v>5.3763440860215006E-2</v>
      </c>
    </row>
    <row r="278" spans="1:19" ht="15.75" customHeight="1" x14ac:dyDescent="0.25">
      <c r="A278" s="58">
        <v>2201</v>
      </c>
      <c r="B278" s="154"/>
      <c r="C278" s="154"/>
      <c r="D278" s="154"/>
      <c r="E278" s="154"/>
      <c r="F278" s="154"/>
      <c r="G278" s="154"/>
      <c r="H278" s="154"/>
      <c r="I278" s="154">
        <v>62</v>
      </c>
      <c r="J278" s="154"/>
      <c r="K278" s="144"/>
      <c r="L278" s="101"/>
      <c r="M278" s="102"/>
      <c r="N278" s="103"/>
      <c r="O278" s="67">
        <f>IF(I278=0,"",I278/H277)</f>
        <v>0.88571428571428568</v>
      </c>
      <c r="P278" s="68">
        <v>85</v>
      </c>
      <c r="Q278" s="69">
        <f t="shared" si="22"/>
        <v>0.96590909090909094</v>
      </c>
      <c r="R278" s="69">
        <f t="shared" si="23"/>
        <v>3.4090909090909061E-2</v>
      </c>
    </row>
    <row r="279" spans="1:19" ht="15.75" customHeight="1" x14ac:dyDescent="0.25">
      <c r="A279" s="58">
        <v>2202</v>
      </c>
      <c r="B279" s="154"/>
      <c r="C279" s="154"/>
      <c r="D279" s="154"/>
      <c r="E279" s="154"/>
      <c r="F279" s="154"/>
      <c r="G279" s="154"/>
      <c r="H279" s="154"/>
      <c r="I279" s="154"/>
      <c r="J279" s="154">
        <v>59</v>
      </c>
      <c r="K279" s="144">
        <v>52</v>
      </c>
      <c r="L279" s="101"/>
      <c r="M279" s="102"/>
      <c r="N279" s="103"/>
      <c r="O279" s="71">
        <f>IF(J279=0,"",J279/I278)</f>
        <v>0.95161290322580649</v>
      </c>
      <c r="P279" s="68">
        <v>83</v>
      </c>
      <c r="Q279" s="72">
        <f t="shared" si="22"/>
        <v>0.97647058823529409</v>
      </c>
      <c r="R279" s="72">
        <f t="shared" si="23"/>
        <v>2.352941176470591E-2</v>
      </c>
    </row>
    <row r="280" spans="1:19" ht="15.75" customHeight="1" x14ac:dyDescent="0.25">
      <c r="A280" s="58">
        <v>2301</v>
      </c>
      <c r="B280" s="154"/>
      <c r="C280" s="154"/>
      <c r="D280" s="154"/>
      <c r="E280" s="154"/>
      <c r="F280" s="154"/>
      <c r="G280" s="154"/>
      <c r="H280" s="154"/>
      <c r="I280" s="154"/>
      <c r="J280" s="154">
        <v>21</v>
      </c>
      <c r="K280" s="144">
        <v>16</v>
      </c>
      <c r="L280" s="101"/>
      <c r="M280" s="102"/>
      <c r="N280" s="104"/>
      <c r="O280" s="129"/>
      <c r="P280" s="68">
        <v>29</v>
      </c>
      <c r="Q280" s="106"/>
      <c r="R280" s="107"/>
    </row>
    <row r="281" spans="1:19" ht="15.75" customHeight="1" x14ac:dyDescent="0.25">
      <c r="A281" s="58">
        <v>2302</v>
      </c>
      <c r="B281" s="154"/>
      <c r="C281" s="154"/>
      <c r="D281" s="154"/>
      <c r="E281" s="154"/>
      <c r="F281" s="154"/>
      <c r="G281" s="154"/>
      <c r="H281" s="154"/>
      <c r="I281" s="154"/>
      <c r="J281" s="154">
        <v>9</v>
      </c>
      <c r="K281" s="144">
        <v>4</v>
      </c>
      <c r="L281" s="101"/>
      <c r="M281" s="102"/>
      <c r="N281" s="104"/>
      <c r="O281" s="108"/>
      <c r="P281" s="202">
        <v>12</v>
      </c>
      <c r="Q281" s="110"/>
      <c r="R281" s="108"/>
    </row>
    <row r="282" spans="1:19" ht="15.75" customHeight="1" x14ac:dyDescent="0.25">
      <c r="A282" s="58">
        <v>2401</v>
      </c>
      <c r="B282" s="154"/>
      <c r="C282" s="154"/>
      <c r="D282" s="154"/>
      <c r="E282" s="154"/>
      <c r="F282" s="154"/>
      <c r="G282" s="154"/>
      <c r="H282" s="154"/>
      <c r="I282" s="154"/>
      <c r="J282" s="154">
        <v>3</v>
      </c>
      <c r="K282" s="144">
        <v>2</v>
      </c>
      <c r="L282" s="101"/>
      <c r="M282" s="102"/>
      <c r="N282" s="104"/>
      <c r="O282" s="211"/>
      <c r="P282" s="204">
        <v>4</v>
      </c>
      <c r="Q282" s="212"/>
      <c r="R282" s="108"/>
    </row>
    <row r="283" spans="1:19" ht="15.75" customHeight="1" x14ac:dyDescent="0.25">
      <c r="A283" s="58">
        <v>2402</v>
      </c>
      <c r="B283" s="154"/>
      <c r="C283" s="154"/>
      <c r="D283" s="154"/>
      <c r="E283" s="154"/>
      <c r="F283" s="154"/>
      <c r="G283" s="154"/>
      <c r="H283" s="154"/>
      <c r="I283" s="154"/>
      <c r="J283" s="154">
        <v>3</v>
      </c>
      <c r="K283" s="144">
        <v>3</v>
      </c>
      <c r="L283" s="101"/>
      <c r="M283" s="102"/>
      <c r="N283" s="104"/>
      <c r="O283" s="211"/>
      <c r="P283" s="204">
        <v>4</v>
      </c>
      <c r="Q283" s="212"/>
      <c r="R283" s="108"/>
    </row>
    <row r="284" spans="1:19" ht="15.75" customHeight="1" x14ac:dyDescent="0.25">
      <c r="A284" s="58">
        <v>2501</v>
      </c>
      <c r="B284" s="154"/>
      <c r="C284" s="154"/>
      <c r="D284" s="154"/>
      <c r="E284" s="154"/>
      <c r="F284" s="154"/>
      <c r="G284" s="154"/>
      <c r="H284" s="154"/>
      <c r="I284" s="154"/>
      <c r="J284" s="154">
        <v>1</v>
      </c>
      <c r="K284" s="144"/>
      <c r="L284" s="101"/>
      <c r="M284" s="102"/>
      <c r="N284" s="104"/>
      <c r="O284" s="197" t="s">
        <v>83</v>
      </c>
      <c r="P284" s="203">
        <v>48</v>
      </c>
      <c r="Q284" s="83">
        <f>K287</f>
        <v>77</v>
      </c>
      <c r="R284" s="199" t="s">
        <v>11</v>
      </c>
    </row>
    <row r="285" spans="1:19" ht="15.75" customHeight="1" x14ac:dyDescent="0.25">
      <c r="A285" s="58">
        <v>2502</v>
      </c>
      <c r="B285" s="154"/>
      <c r="C285" s="154"/>
      <c r="D285" s="154"/>
      <c r="E285" s="154"/>
      <c r="F285" s="154"/>
      <c r="G285" s="154"/>
      <c r="H285" s="154"/>
      <c r="I285" s="154"/>
      <c r="J285" s="154">
        <v>1</v>
      </c>
      <c r="K285" s="144"/>
      <c r="L285" s="101"/>
      <c r="M285" s="102"/>
      <c r="N285" s="104"/>
      <c r="O285" s="198" t="s">
        <v>85</v>
      </c>
      <c r="P285" s="86">
        <f>IF(P284/B271=0,"",P284/B271)</f>
        <v>0.30379746835443039</v>
      </c>
      <c r="Q285" s="87">
        <f>IF(P284/Q284=0,"",P284/Q284)</f>
        <v>0.62337662337662336</v>
      </c>
      <c r="R285" s="200" t="s">
        <v>86</v>
      </c>
    </row>
    <row r="286" spans="1:19" ht="15.75" customHeight="1" x14ac:dyDescent="0.25">
      <c r="A286" s="58">
        <v>2601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44"/>
      <c r="L286" s="147"/>
      <c r="M286" s="148"/>
      <c r="N286" s="149"/>
      <c r="O286" s="90"/>
      <c r="P286" s="91"/>
      <c r="Q286" s="91"/>
      <c r="R286" s="113"/>
    </row>
    <row r="287" spans="1:19" ht="18" customHeight="1" x14ac:dyDescent="0.25">
      <c r="A287" s="28"/>
      <c r="B287" s="297" t="s">
        <v>111</v>
      </c>
      <c r="C287" s="297"/>
      <c r="D287" s="297"/>
      <c r="E287" s="297"/>
      <c r="F287" s="297"/>
      <c r="G287" s="297"/>
      <c r="H287" s="297"/>
      <c r="I287" s="297"/>
      <c r="J287" s="297"/>
      <c r="K287" s="93">
        <f>SUM(K271:K283)</f>
        <v>77</v>
      </c>
      <c r="L287" s="94">
        <f>IF(K279=0,"",K279/B271)</f>
        <v>0.32911392405063289</v>
      </c>
      <c r="M287" s="94">
        <f>IF(K287=0,"",K287/B271)</f>
        <v>0.48734177215189872</v>
      </c>
      <c r="N287" s="94">
        <f>IF(K279=0,"",M287-L287)</f>
        <v>0.15822784810126583</v>
      </c>
      <c r="O287" s="3"/>
      <c r="P287" s="29"/>
      <c r="Q287" s="22"/>
      <c r="R287" s="3"/>
    </row>
    <row r="288" spans="1:19" ht="12.75" customHeight="1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191"/>
      <c r="L288" s="3"/>
      <c r="M288" s="3"/>
      <c r="N288" s="29"/>
      <c r="O288" s="3"/>
      <c r="P288" s="29"/>
      <c r="Q288" s="29"/>
      <c r="R288" s="29"/>
    </row>
    <row r="289" spans="1:19" ht="12.75" customHeight="1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191"/>
      <c r="L289" s="3"/>
      <c r="M289" s="3"/>
      <c r="N289" s="29"/>
      <c r="O289" s="3"/>
      <c r="P289" s="29"/>
      <c r="Q289" s="29"/>
      <c r="R289" s="29"/>
    </row>
    <row r="290" spans="1:19" ht="26.25" customHeight="1" x14ac:dyDescent="0.4">
      <c r="A290" s="2"/>
      <c r="B290" s="298" t="s">
        <v>99</v>
      </c>
      <c r="C290" s="299"/>
      <c r="D290" s="299"/>
      <c r="E290" s="299"/>
      <c r="F290" s="299"/>
      <c r="G290" s="299"/>
      <c r="H290" s="299"/>
      <c r="I290" s="299"/>
      <c r="J290" s="299"/>
      <c r="K290" s="181" t="s">
        <v>117</v>
      </c>
      <c r="L290" s="57"/>
      <c r="M290" s="57"/>
      <c r="N290" s="29"/>
      <c r="O290" s="3"/>
      <c r="P290" s="29"/>
      <c r="Q290" s="29"/>
      <c r="R290" s="29"/>
    </row>
    <row r="291" spans="1:19" ht="20.25" customHeight="1" x14ac:dyDescent="0.2">
      <c r="A291" s="300" t="s">
        <v>10</v>
      </c>
      <c r="B291" s="301" t="s">
        <v>100</v>
      </c>
      <c r="C291" s="302"/>
      <c r="D291" s="302"/>
      <c r="E291" s="302"/>
      <c r="F291" s="302"/>
      <c r="G291" s="302"/>
      <c r="H291" s="302"/>
      <c r="I291" s="302"/>
      <c r="J291" s="303"/>
      <c r="K291" s="304" t="s">
        <v>11</v>
      </c>
      <c r="L291" s="296" t="s">
        <v>3</v>
      </c>
      <c r="M291" s="296" t="s">
        <v>4</v>
      </c>
      <c r="N291" s="306" t="s">
        <v>5</v>
      </c>
      <c r="O291" s="296" t="s">
        <v>6</v>
      </c>
      <c r="P291" s="294" t="s">
        <v>7</v>
      </c>
      <c r="Q291" s="294" t="s">
        <v>8</v>
      </c>
      <c r="R291" s="296" t="s">
        <v>101</v>
      </c>
    </row>
    <row r="292" spans="1:19" ht="15.75" customHeight="1" x14ac:dyDescent="0.25">
      <c r="A292" s="295"/>
      <c r="B292" s="58" t="s">
        <v>102</v>
      </c>
      <c r="C292" s="58" t="s">
        <v>103</v>
      </c>
      <c r="D292" s="58" t="s">
        <v>104</v>
      </c>
      <c r="E292" s="58" t="s">
        <v>105</v>
      </c>
      <c r="F292" s="58" t="s">
        <v>106</v>
      </c>
      <c r="G292" s="58" t="s">
        <v>107</v>
      </c>
      <c r="H292" s="58" t="s">
        <v>108</v>
      </c>
      <c r="I292" s="58" t="s">
        <v>109</v>
      </c>
      <c r="J292" s="58" t="s">
        <v>110</v>
      </c>
      <c r="K292" s="305"/>
      <c r="L292" s="295"/>
      <c r="M292" s="295"/>
      <c r="N292" s="295"/>
      <c r="O292" s="295"/>
      <c r="P292" s="295"/>
      <c r="Q292" s="295"/>
      <c r="R292" s="295"/>
    </row>
    <row r="293" spans="1:19" ht="15.75" customHeight="1" x14ac:dyDescent="0.25">
      <c r="A293" s="58">
        <v>1901</v>
      </c>
      <c r="B293" s="154">
        <v>72</v>
      </c>
      <c r="C293" s="154"/>
      <c r="D293" s="154"/>
      <c r="E293" s="154"/>
      <c r="F293" s="154"/>
      <c r="G293" s="154"/>
      <c r="H293" s="154"/>
      <c r="I293" s="154"/>
      <c r="J293" s="154"/>
      <c r="K293" s="144"/>
      <c r="L293" s="96"/>
      <c r="M293" s="97"/>
      <c r="N293" s="98"/>
      <c r="O293" s="99"/>
      <c r="P293" s="63">
        <f>B293</f>
        <v>72</v>
      </c>
      <c r="Q293" s="100"/>
      <c r="R293" s="99"/>
    </row>
    <row r="294" spans="1:19" ht="15.75" customHeight="1" x14ac:dyDescent="0.25">
      <c r="A294" s="58">
        <v>1902</v>
      </c>
      <c r="B294" s="154"/>
      <c r="C294" s="154">
        <v>54</v>
      </c>
      <c r="D294" s="154"/>
      <c r="E294" s="154"/>
      <c r="F294" s="154"/>
      <c r="G294" s="154"/>
      <c r="H294" s="154"/>
      <c r="I294" s="154"/>
      <c r="J294" s="154"/>
      <c r="K294" s="144"/>
      <c r="L294" s="101"/>
      <c r="M294" s="102"/>
      <c r="N294" s="103"/>
      <c r="O294" s="67">
        <f>IF(C294=0,"",C294/B293)</f>
        <v>0.75</v>
      </c>
      <c r="P294" s="68">
        <v>54</v>
      </c>
      <c r="Q294" s="69">
        <f t="shared" ref="Q294:Q301" si="24">IF(P294=0,"",P294/P293)</f>
        <v>0.75</v>
      </c>
      <c r="R294" s="69">
        <f t="shared" ref="R294:R301" si="25">IF(P294=0,"",100%-Q294)</f>
        <v>0.25</v>
      </c>
    </row>
    <row r="295" spans="1:19" ht="15.75" customHeight="1" x14ac:dyDescent="0.25">
      <c r="A295" s="58">
        <v>2001</v>
      </c>
      <c r="B295" s="154"/>
      <c r="C295" s="154"/>
      <c r="D295" s="154">
        <v>44</v>
      </c>
      <c r="E295" s="154"/>
      <c r="F295" s="154"/>
      <c r="G295" s="154"/>
      <c r="H295" s="154"/>
      <c r="I295" s="154"/>
      <c r="J295" s="154"/>
      <c r="K295" s="144"/>
      <c r="L295" s="101"/>
      <c r="M295" s="102"/>
      <c r="N295" s="103"/>
      <c r="O295" s="67">
        <f>IF(D295=0,"",D295/C294)</f>
        <v>0.81481481481481477</v>
      </c>
      <c r="P295" s="68">
        <v>49</v>
      </c>
      <c r="Q295" s="69">
        <f t="shared" si="24"/>
        <v>0.90740740740740744</v>
      </c>
      <c r="R295" s="69">
        <f t="shared" si="25"/>
        <v>9.259259259259256E-2</v>
      </c>
      <c r="S295" s="8">
        <f>P295/P293</f>
        <v>0.68055555555555558</v>
      </c>
    </row>
    <row r="296" spans="1:19" ht="15.75" customHeight="1" x14ac:dyDescent="0.25">
      <c r="A296" s="58">
        <v>2002</v>
      </c>
      <c r="B296" s="154"/>
      <c r="C296" s="154"/>
      <c r="D296" s="154"/>
      <c r="E296" s="154">
        <v>41</v>
      </c>
      <c r="F296" s="154"/>
      <c r="G296" s="154"/>
      <c r="H296" s="154"/>
      <c r="I296" s="154"/>
      <c r="J296" s="154"/>
      <c r="K296" s="144"/>
      <c r="L296" s="101"/>
      <c r="M296" s="102"/>
      <c r="N296" s="103"/>
      <c r="O296" s="67">
        <f>IF(E296=0,"",E296/D295)</f>
        <v>0.93181818181818177</v>
      </c>
      <c r="P296" s="68">
        <v>47</v>
      </c>
      <c r="Q296" s="69">
        <f t="shared" si="24"/>
        <v>0.95918367346938771</v>
      </c>
      <c r="R296" s="69">
        <f t="shared" si="25"/>
        <v>4.081632653061229E-2</v>
      </c>
    </row>
    <row r="297" spans="1:19" ht="15.75" customHeight="1" x14ac:dyDescent="0.25">
      <c r="A297" s="58">
        <v>2101</v>
      </c>
      <c r="B297" s="154"/>
      <c r="C297" s="154"/>
      <c r="D297" s="154"/>
      <c r="E297" s="154"/>
      <c r="F297" s="154">
        <v>38</v>
      </c>
      <c r="G297" s="154"/>
      <c r="H297" s="154"/>
      <c r="I297" s="154"/>
      <c r="J297" s="154"/>
      <c r="K297" s="144"/>
      <c r="L297" s="101"/>
      <c r="M297" s="102"/>
      <c r="N297" s="103"/>
      <c r="O297" s="67">
        <f>IF(F297=0,"",F297/E296)</f>
        <v>0.92682926829268297</v>
      </c>
      <c r="P297" s="68">
        <v>44</v>
      </c>
      <c r="Q297" s="69">
        <f t="shared" si="24"/>
        <v>0.93617021276595747</v>
      </c>
      <c r="R297" s="69">
        <f t="shared" si="25"/>
        <v>6.3829787234042534E-2</v>
      </c>
    </row>
    <row r="298" spans="1:19" ht="15.75" customHeight="1" x14ac:dyDescent="0.25">
      <c r="A298" s="58">
        <v>2102</v>
      </c>
      <c r="B298" s="154"/>
      <c r="C298" s="154"/>
      <c r="D298" s="154"/>
      <c r="E298" s="154"/>
      <c r="F298" s="154"/>
      <c r="G298" s="154">
        <v>36</v>
      </c>
      <c r="H298" s="154"/>
      <c r="I298" s="154"/>
      <c r="J298" s="154"/>
      <c r="K298" s="144"/>
      <c r="L298" s="101"/>
      <c r="M298" s="102"/>
      <c r="N298" s="103"/>
      <c r="O298" s="67">
        <f>IF(G298=0,"",G298/F297)</f>
        <v>0.94736842105263153</v>
      </c>
      <c r="P298" s="68">
        <v>42</v>
      </c>
      <c r="Q298" s="69">
        <f t="shared" si="24"/>
        <v>0.95454545454545459</v>
      </c>
      <c r="R298" s="69">
        <f t="shared" si="25"/>
        <v>4.5454545454545414E-2</v>
      </c>
    </row>
    <row r="299" spans="1:19" ht="15.75" customHeight="1" x14ac:dyDescent="0.25">
      <c r="A299" s="58">
        <v>2201</v>
      </c>
      <c r="B299" s="154"/>
      <c r="C299" s="154"/>
      <c r="D299" s="154"/>
      <c r="E299" s="154"/>
      <c r="F299" s="154"/>
      <c r="G299" s="154"/>
      <c r="H299" s="154">
        <v>34</v>
      </c>
      <c r="I299" s="154"/>
      <c r="J299" s="154"/>
      <c r="K299" s="144"/>
      <c r="L299" s="101"/>
      <c r="M299" s="102"/>
      <c r="N299" s="103"/>
      <c r="O299" s="67">
        <f>IF(H299=0,"",H299/G298)</f>
        <v>0.94444444444444442</v>
      </c>
      <c r="P299" s="68">
        <v>42</v>
      </c>
      <c r="Q299" s="69">
        <f t="shared" si="24"/>
        <v>1</v>
      </c>
      <c r="R299" s="69">
        <f t="shared" si="25"/>
        <v>0</v>
      </c>
    </row>
    <row r="300" spans="1:19" ht="15.75" customHeight="1" x14ac:dyDescent="0.25">
      <c r="A300" s="58">
        <v>2202</v>
      </c>
      <c r="B300" s="154"/>
      <c r="C300" s="154"/>
      <c r="D300" s="154"/>
      <c r="E300" s="154"/>
      <c r="F300" s="154"/>
      <c r="G300" s="154"/>
      <c r="H300" s="154"/>
      <c r="I300" s="154">
        <v>30</v>
      </c>
      <c r="J300" s="154"/>
      <c r="K300" s="144">
        <v>1</v>
      </c>
      <c r="L300" s="101"/>
      <c r="M300" s="102"/>
      <c r="N300" s="103"/>
      <c r="O300" s="67">
        <f>IF(I300=0,"",I300/H299)</f>
        <v>0.88235294117647056</v>
      </c>
      <c r="P300" s="68">
        <v>41</v>
      </c>
      <c r="Q300" s="69">
        <f t="shared" si="24"/>
        <v>0.97619047619047616</v>
      </c>
      <c r="R300" s="69">
        <f t="shared" si="25"/>
        <v>2.3809523809523836E-2</v>
      </c>
    </row>
    <row r="301" spans="1:19" ht="15.75" customHeight="1" x14ac:dyDescent="0.25">
      <c r="A301" s="58">
        <v>2301</v>
      </c>
      <c r="B301" s="154"/>
      <c r="C301" s="154"/>
      <c r="D301" s="154"/>
      <c r="E301" s="154"/>
      <c r="F301" s="154"/>
      <c r="G301" s="154"/>
      <c r="H301" s="154"/>
      <c r="I301" s="154"/>
      <c r="J301" s="154">
        <v>30</v>
      </c>
      <c r="K301" s="144">
        <v>27</v>
      </c>
      <c r="L301" s="101"/>
      <c r="M301" s="102"/>
      <c r="N301" s="103"/>
      <c r="O301" s="71">
        <f>IF(J301=0,"",J301/I300)</f>
        <v>1</v>
      </c>
      <c r="P301" s="68">
        <v>41</v>
      </c>
      <c r="Q301" s="72">
        <f t="shared" si="24"/>
        <v>1</v>
      </c>
      <c r="R301" s="72">
        <f t="shared" si="25"/>
        <v>0</v>
      </c>
    </row>
    <row r="302" spans="1:19" ht="15.75" customHeight="1" x14ac:dyDescent="0.25">
      <c r="A302" s="58">
        <v>2302</v>
      </c>
      <c r="B302" s="154"/>
      <c r="C302" s="154"/>
      <c r="D302" s="154"/>
      <c r="E302" s="154"/>
      <c r="F302" s="154"/>
      <c r="G302" s="154"/>
      <c r="H302" s="154"/>
      <c r="I302" s="154"/>
      <c r="J302" s="154">
        <v>9</v>
      </c>
      <c r="K302" s="144">
        <v>7</v>
      </c>
      <c r="L302" s="101"/>
      <c r="M302" s="102"/>
      <c r="N302" s="104"/>
      <c r="O302" s="129"/>
      <c r="P302" s="68">
        <v>13</v>
      </c>
      <c r="Q302" s="106"/>
      <c r="R302" s="107"/>
    </row>
    <row r="303" spans="1:19" ht="15.75" customHeight="1" x14ac:dyDescent="0.25">
      <c r="A303" s="58">
        <v>2401</v>
      </c>
      <c r="B303" s="154"/>
      <c r="C303" s="154"/>
      <c r="D303" s="154"/>
      <c r="E303" s="154"/>
      <c r="F303" s="154"/>
      <c r="G303" s="154"/>
      <c r="H303" s="154"/>
      <c r="I303" s="154"/>
      <c r="J303" s="154">
        <v>2</v>
      </c>
      <c r="K303" s="144">
        <v>1</v>
      </c>
      <c r="L303" s="101"/>
      <c r="M303" s="102"/>
      <c r="N303" s="104"/>
      <c r="O303" s="108"/>
      <c r="P303" s="109">
        <v>4</v>
      </c>
      <c r="Q303" s="110"/>
      <c r="R303" s="108"/>
    </row>
    <row r="304" spans="1:19" ht="15.75" customHeight="1" x14ac:dyDescent="0.25">
      <c r="A304" s="58">
        <v>2402</v>
      </c>
      <c r="B304" s="154"/>
      <c r="C304" s="154"/>
      <c r="D304" s="154"/>
      <c r="E304" s="154"/>
      <c r="F304" s="154"/>
      <c r="G304" s="154"/>
      <c r="H304" s="154"/>
      <c r="I304" s="154"/>
      <c r="J304" s="154">
        <v>3</v>
      </c>
      <c r="K304" s="144">
        <v>1</v>
      </c>
      <c r="L304" s="101"/>
      <c r="M304" s="102"/>
      <c r="N304" s="104"/>
      <c r="O304" s="108"/>
      <c r="P304" s="202">
        <v>4</v>
      </c>
      <c r="Q304" s="110"/>
      <c r="R304" s="108"/>
    </row>
    <row r="305" spans="1:19" ht="15.75" customHeight="1" x14ac:dyDescent="0.25">
      <c r="A305" s="58">
        <v>2501</v>
      </c>
      <c r="B305" s="154"/>
      <c r="C305" s="154"/>
      <c r="D305" s="154"/>
      <c r="E305" s="154"/>
      <c r="F305" s="154"/>
      <c r="G305" s="154"/>
      <c r="H305" s="154"/>
      <c r="I305" s="154"/>
      <c r="J305" s="154">
        <v>3</v>
      </c>
      <c r="K305" s="144">
        <v>1</v>
      </c>
      <c r="L305" s="101"/>
      <c r="M305" s="102"/>
      <c r="N305" s="104"/>
      <c r="O305" s="102"/>
      <c r="P305" s="204">
        <v>3</v>
      </c>
      <c r="Q305" s="146"/>
      <c r="R305" s="108"/>
    </row>
    <row r="306" spans="1:19" ht="15.75" customHeight="1" x14ac:dyDescent="0.25">
      <c r="A306" s="58">
        <v>2502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44"/>
      <c r="L306" s="101"/>
      <c r="M306" s="102"/>
      <c r="N306" s="104"/>
      <c r="O306" s="197" t="s">
        <v>83</v>
      </c>
      <c r="P306" s="203">
        <v>20</v>
      </c>
      <c r="Q306" s="83">
        <f>K309</f>
        <v>38</v>
      </c>
      <c r="R306" s="199" t="s">
        <v>11</v>
      </c>
    </row>
    <row r="307" spans="1:19" ht="15.75" customHeight="1" x14ac:dyDescent="0.25">
      <c r="A307" s="58">
        <v>2601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44"/>
      <c r="L307" s="101"/>
      <c r="M307" s="102"/>
      <c r="N307" s="104"/>
      <c r="O307" s="198" t="s">
        <v>85</v>
      </c>
      <c r="P307" s="86">
        <f>IF(P306/B293=0,"",P306/B293)</f>
        <v>0.27777777777777779</v>
      </c>
      <c r="Q307" s="87">
        <f>IF(P306/Q306=0,"",P306/Q306)</f>
        <v>0.52631578947368418</v>
      </c>
      <c r="R307" s="200" t="s">
        <v>86</v>
      </c>
    </row>
    <row r="308" spans="1:19" ht="15.75" customHeight="1" x14ac:dyDescent="0.25">
      <c r="A308" s="58">
        <v>2602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44"/>
      <c r="L308" s="147"/>
      <c r="M308" s="148"/>
      <c r="N308" s="149"/>
      <c r="O308" s="90"/>
      <c r="P308" s="91"/>
      <c r="Q308" s="91"/>
      <c r="R308" s="113"/>
    </row>
    <row r="309" spans="1:19" ht="18" customHeight="1" x14ac:dyDescent="0.25">
      <c r="A309" s="28"/>
      <c r="B309" s="297" t="s">
        <v>111</v>
      </c>
      <c r="C309" s="297"/>
      <c r="D309" s="297"/>
      <c r="E309" s="297"/>
      <c r="F309" s="297"/>
      <c r="G309" s="297"/>
      <c r="H309" s="297"/>
      <c r="I309" s="297"/>
      <c r="J309" s="297"/>
      <c r="K309" s="93">
        <f>SUM(K293:K305)</f>
        <v>38</v>
      </c>
      <c r="L309" s="94">
        <f>((SUM(K300:K301))/B293)</f>
        <v>0.3888888888888889</v>
      </c>
      <c r="M309" s="94">
        <f>IF(K309=0,"",K309/B293)</f>
        <v>0.52777777777777779</v>
      </c>
      <c r="N309" s="94">
        <f>M309-L309</f>
        <v>0.1388888888888889</v>
      </c>
      <c r="O309" s="3"/>
      <c r="P309" s="29"/>
      <c r="Q309" s="22"/>
      <c r="R309" s="3"/>
    </row>
    <row r="310" spans="1:19" ht="12.75" customHeight="1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191"/>
      <c r="L310" s="3"/>
      <c r="M310" s="3"/>
      <c r="N310" s="29"/>
      <c r="O310" s="3"/>
      <c r="P310" s="29"/>
      <c r="Q310" s="29"/>
      <c r="R310" s="29"/>
    </row>
    <row r="311" spans="1:19" ht="12.75" customHeight="1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191"/>
      <c r="L311" s="3"/>
      <c r="M311" s="3"/>
      <c r="N311" s="29"/>
      <c r="O311" s="3"/>
      <c r="P311" s="29"/>
      <c r="Q311" s="29"/>
      <c r="R311" s="29"/>
    </row>
    <row r="312" spans="1:19" ht="26.25" customHeight="1" x14ac:dyDescent="0.4">
      <c r="A312" s="2"/>
      <c r="B312" s="298" t="s">
        <v>99</v>
      </c>
      <c r="C312" s="299"/>
      <c r="D312" s="299"/>
      <c r="E312" s="299"/>
      <c r="F312" s="299"/>
      <c r="G312" s="299"/>
      <c r="H312" s="299"/>
      <c r="I312" s="299"/>
      <c r="J312" s="299"/>
      <c r="K312" s="181" t="s">
        <v>118</v>
      </c>
      <c r="L312" s="57"/>
      <c r="M312" s="57"/>
      <c r="N312" s="29"/>
      <c r="O312" s="3"/>
      <c r="P312" s="29"/>
      <c r="Q312" s="29"/>
      <c r="R312" s="29"/>
    </row>
    <row r="313" spans="1:19" ht="20.25" customHeight="1" x14ac:dyDescent="0.2">
      <c r="A313" s="300" t="s">
        <v>10</v>
      </c>
      <c r="B313" s="301" t="s">
        <v>100</v>
      </c>
      <c r="C313" s="302"/>
      <c r="D313" s="302"/>
      <c r="E313" s="302"/>
      <c r="F313" s="302"/>
      <c r="G313" s="302"/>
      <c r="H313" s="302"/>
      <c r="I313" s="302"/>
      <c r="J313" s="303"/>
      <c r="K313" s="304" t="s">
        <v>11</v>
      </c>
      <c r="L313" s="296" t="s">
        <v>3</v>
      </c>
      <c r="M313" s="296" t="s">
        <v>4</v>
      </c>
      <c r="N313" s="306" t="s">
        <v>5</v>
      </c>
      <c r="O313" s="296" t="s">
        <v>6</v>
      </c>
      <c r="P313" s="294" t="s">
        <v>7</v>
      </c>
      <c r="Q313" s="294" t="s">
        <v>8</v>
      </c>
      <c r="R313" s="296" t="s">
        <v>101</v>
      </c>
    </row>
    <row r="314" spans="1:19" ht="15.75" customHeight="1" x14ac:dyDescent="0.25">
      <c r="A314" s="295"/>
      <c r="B314" s="58" t="s">
        <v>102</v>
      </c>
      <c r="C314" s="58" t="s">
        <v>103</v>
      </c>
      <c r="D314" s="58" t="s">
        <v>104</v>
      </c>
      <c r="E314" s="58" t="s">
        <v>105</v>
      </c>
      <c r="F314" s="58" t="s">
        <v>106</v>
      </c>
      <c r="G314" s="58" t="s">
        <v>107</v>
      </c>
      <c r="H314" s="58" t="s">
        <v>108</v>
      </c>
      <c r="I314" s="58" t="s">
        <v>109</v>
      </c>
      <c r="J314" s="58" t="s">
        <v>110</v>
      </c>
      <c r="K314" s="305"/>
      <c r="L314" s="295"/>
      <c r="M314" s="295"/>
      <c r="N314" s="295"/>
      <c r="O314" s="295"/>
      <c r="P314" s="295"/>
      <c r="Q314" s="295"/>
      <c r="R314" s="295"/>
    </row>
    <row r="315" spans="1:19" ht="15.75" customHeight="1" x14ac:dyDescent="0.25">
      <c r="A315" s="58">
        <v>1902</v>
      </c>
      <c r="B315" s="154">
        <v>133</v>
      </c>
      <c r="C315" s="154"/>
      <c r="D315" s="154"/>
      <c r="E315" s="154"/>
      <c r="F315" s="154"/>
      <c r="G315" s="154"/>
      <c r="H315" s="154"/>
      <c r="I315" s="154"/>
      <c r="J315" s="154"/>
      <c r="K315" s="144"/>
      <c r="L315" s="96"/>
      <c r="M315" s="97"/>
      <c r="N315" s="98"/>
      <c r="O315" s="99"/>
      <c r="P315" s="63">
        <f>B315</f>
        <v>133</v>
      </c>
      <c r="Q315" s="100"/>
      <c r="R315" s="99"/>
    </row>
    <row r="316" spans="1:19" ht="15.75" customHeight="1" x14ac:dyDescent="0.25">
      <c r="A316" s="58">
        <v>2001</v>
      </c>
      <c r="B316" s="154"/>
      <c r="C316" s="154">
        <v>109</v>
      </c>
      <c r="D316" s="154"/>
      <c r="E316" s="154"/>
      <c r="F316" s="154"/>
      <c r="G316" s="154"/>
      <c r="H316" s="154"/>
      <c r="I316" s="154"/>
      <c r="J316" s="154"/>
      <c r="K316" s="144"/>
      <c r="L316" s="101"/>
      <c r="M316" s="102"/>
      <c r="N316" s="103"/>
      <c r="O316" s="67">
        <f>IF(C316=0,"",C316/B315)</f>
        <v>0.81954887218045114</v>
      </c>
      <c r="P316" s="68">
        <v>109</v>
      </c>
      <c r="Q316" s="69">
        <f t="shared" ref="Q316:Q323" si="26">IF(P316=0,"",P316/P315)</f>
        <v>0.81954887218045114</v>
      </c>
      <c r="R316" s="69">
        <f t="shared" ref="R316:R323" si="27">IF(P316=0,"",100%-Q316)</f>
        <v>0.18045112781954886</v>
      </c>
    </row>
    <row r="317" spans="1:19" ht="15.75" customHeight="1" x14ac:dyDescent="0.25">
      <c r="A317" s="58">
        <v>2002</v>
      </c>
      <c r="B317" s="154"/>
      <c r="C317" s="154"/>
      <c r="D317" s="154">
        <v>102</v>
      </c>
      <c r="E317" s="154"/>
      <c r="F317" s="154"/>
      <c r="G317" s="154"/>
      <c r="H317" s="154"/>
      <c r="I317" s="154"/>
      <c r="J317" s="154"/>
      <c r="K317" s="144"/>
      <c r="L317" s="101"/>
      <c r="M317" s="102"/>
      <c r="N317" s="103"/>
      <c r="O317" s="67">
        <f>IF(D317=0,"",D317/C316)</f>
        <v>0.93577981651376152</v>
      </c>
      <c r="P317" s="68">
        <v>102</v>
      </c>
      <c r="Q317" s="69">
        <f t="shared" si="26"/>
        <v>0.93577981651376152</v>
      </c>
      <c r="R317" s="69">
        <f t="shared" si="27"/>
        <v>6.422018348623848E-2</v>
      </c>
      <c r="S317" s="8">
        <f>P317/P315</f>
        <v>0.76691729323308266</v>
      </c>
    </row>
    <row r="318" spans="1:19" ht="15.75" customHeight="1" x14ac:dyDescent="0.25">
      <c r="A318" s="58">
        <v>2101</v>
      </c>
      <c r="B318" s="154"/>
      <c r="C318" s="154"/>
      <c r="D318" s="154"/>
      <c r="E318" s="154">
        <v>95</v>
      </c>
      <c r="F318" s="154"/>
      <c r="G318" s="154"/>
      <c r="H318" s="154"/>
      <c r="I318" s="154"/>
      <c r="J318" s="154"/>
      <c r="K318" s="144"/>
      <c r="L318" s="101"/>
      <c r="M318" s="102"/>
      <c r="N318" s="103"/>
      <c r="O318" s="67">
        <f>IF(E318=0,"",E318/D317)</f>
        <v>0.93137254901960786</v>
      </c>
      <c r="P318" s="68">
        <v>101</v>
      </c>
      <c r="Q318" s="69">
        <f t="shared" si="26"/>
        <v>0.99019607843137258</v>
      </c>
      <c r="R318" s="69">
        <f t="shared" si="27"/>
        <v>9.8039215686274161E-3</v>
      </c>
    </row>
    <row r="319" spans="1:19" ht="15.75" customHeight="1" x14ac:dyDescent="0.25">
      <c r="A319" s="58">
        <v>2102</v>
      </c>
      <c r="B319" s="154"/>
      <c r="C319" s="154"/>
      <c r="D319" s="154"/>
      <c r="E319" s="154"/>
      <c r="F319" s="154">
        <v>87</v>
      </c>
      <c r="G319" s="154"/>
      <c r="H319" s="154"/>
      <c r="I319" s="154"/>
      <c r="J319" s="154"/>
      <c r="K319" s="144"/>
      <c r="L319" s="101"/>
      <c r="M319" s="102"/>
      <c r="N319" s="103"/>
      <c r="O319" s="67">
        <f>IF(F319=0,"",F319/E318)</f>
        <v>0.91578947368421049</v>
      </c>
      <c r="P319" s="68">
        <v>94</v>
      </c>
      <c r="Q319" s="69">
        <f t="shared" si="26"/>
        <v>0.93069306930693074</v>
      </c>
      <c r="R319" s="69">
        <f t="shared" si="27"/>
        <v>6.9306930693069257E-2</v>
      </c>
    </row>
    <row r="320" spans="1:19" ht="15.75" customHeight="1" x14ac:dyDescent="0.25">
      <c r="A320" s="58">
        <v>2201</v>
      </c>
      <c r="B320" s="154"/>
      <c r="C320" s="154"/>
      <c r="D320" s="154"/>
      <c r="E320" s="154"/>
      <c r="F320" s="154"/>
      <c r="G320" s="154">
        <v>74</v>
      </c>
      <c r="H320" s="154"/>
      <c r="I320" s="154"/>
      <c r="J320" s="154"/>
      <c r="K320" s="144"/>
      <c r="L320" s="101"/>
      <c r="M320" s="102"/>
      <c r="N320" s="103"/>
      <c r="O320" s="67">
        <f>IF(G320=0,"",G320/F319)</f>
        <v>0.85057471264367812</v>
      </c>
      <c r="P320" s="68">
        <v>90</v>
      </c>
      <c r="Q320" s="69">
        <f t="shared" si="26"/>
        <v>0.95744680851063835</v>
      </c>
      <c r="R320" s="69">
        <f t="shared" si="27"/>
        <v>4.2553191489361653E-2</v>
      </c>
    </row>
    <row r="321" spans="1:18" ht="15.75" customHeight="1" x14ac:dyDescent="0.25">
      <c r="A321" s="58">
        <v>2202</v>
      </c>
      <c r="B321" s="154"/>
      <c r="C321" s="154"/>
      <c r="D321" s="154"/>
      <c r="E321" s="154"/>
      <c r="F321" s="154"/>
      <c r="G321" s="154"/>
      <c r="H321" s="154">
        <v>70</v>
      </c>
      <c r="I321" s="154"/>
      <c r="J321" s="154"/>
      <c r="K321" s="144"/>
      <c r="L321" s="101"/>
      <c r="M321" s="102"/>
      <c r="N321" s="103"/>
      <c r="O321" s="67">
        <f>IF(H321=0,"",H321/G320)</f>
        <v>0.94594594594594594</v>
      </c>
      <c r="P321" s="68">
        <v>90</v>
      </c>
      <c r="Q321" s="69">
        <f t="shared" si="26"/>
        <v>1</v>
      </c>
      <c r="R321" s="69">
        <f t="shared" si="27"/>
        <v>0</v>
      </c>
    </row>
    <row r="322" spans="1:18" ht="15.75" customHeight="1" x14ac:dyDescent="0.25">
      <c r="A322" s="58">
        <v>2301</v>
      </c>
      <c r="B322" s="154"/>
      <c r="C322" s="154"/>
      <c r="D322" s="154"/>
      <c r="E322" s="154"/>
      <c r="F322" s="154"/>
      <c r="G322" s="154"/>
      <c r="H322" s="154"/>
      <c r="I322" s="154">
        <v>69</v>
      </c>
      <c r="J322" s="154"/>
      <c r="K322" s="144">
        <v>1</v>
      </c>
      <c r="L322" s="101"/>
      <c r="M322" s="102"/>
      <c r="N322" s="103"/>
      <c r="O322" s="67">
        <f>IF(I322=0,"",I322/H321)</f>
        <v>0.98571428571428577</v>
      </c>
      <c r="P322" s="68">
        <v>90</v>
      </c>
      <c r="Q322" s="69">
        <f t="shared" si="26"/>
        <v>1</v>
      </c>
      <c r="R322" s="69">
        <f t="shared" si="27"/>
        <v>0</v>
      </c>
    </row>
    <row r="323" spans="1:18" ht="15.75" customHeight="1" x14ac:dyDescent="0.25">
      <c r="A323" s="58">
        <v>2302</v>
      </c>
      <c r="B323" s="154"/>
      <c r="C323" s="154"/>
      <c r="D323" s="154"/>
      <c r="E323" s="154"/>
      <c r="F323" s="154"/>
      <c r="G323" s="154"/>
      <c r="H323" s="154"/>
      <c r="I323" s="154"/>
      <c r="J323" s="154">
        <v>64</v>
      </c>
      <c r="K323" s="144">
        <v>46</v>
      </c>
      <c r="L323" s="101"/>
      <c r="M323" s="102"/>
      <c r="N323" s="103"/>
      <c r="O323" s="71">
        <f>IF(J323=0,"",J323/I322)</f>
        <v>0.92753623188405798</v>
      </c>
      <c r="P323" s="68">
        <v>88</v>
      </c>
      <c r="Q323" s="72">
        <f t="shared" si="26"/>
        <v>0.97777777777777775</v>
      </c>
      <c r="R323" s="72">
        <f t="shared" si="27"/>
        <v>2.2222222222222254E-2</v>
      </c>
    </row>
    <row r="324" spans="1:18" ht="15.75" customHeight="1" x14ac:dyDescent="0.25">
      <c r="A324" s="58">
        <v>2401</v>
      </c>
      <c r="B324" s="154"/>
      <c r="C324" s="154"/>
      <c r="D324" s="154"/>
      <c r="E324" s="154"/>
      <c r="F324" s="154"/>
      <c r="G324" s="154"/>
      <c r="H324" s="154"/>
      <c r="I324" s="154"/>
      <c r="J324" s="154">
        <v>18</v>
      </c>
      <c r="K324" s="144">
        <v>18</v>
      </c>
      <c r="L324" s="101"/>
      <c r="M324" s="102"/>
      <c r="N324" s="104"/>
      <c r="O324" s="129"/>
      <c r="P324" s="68">
        <v>35</v>
      </c>
      <c r="Q324" s="106"/>
      <c r="R324" s="107"/>
    </row>
    <row r="325" spans="1:18" ht="15.75" customHeight="1" x14ac:dyDescent="0.25">
      <c r="A325" s="58">
        <v>2402</v>
      </c>
      <c r="B325" s="154"/>
      <c r="C325" s="154"/>
      <c r="D325" s="154"/>
      <c r="E325" s="154"/>
      <c r="F325" s="154"/>
      <c r="G325" s="154"/>
      <c r="H325" s="154"/>
      <c r="I325" s="154"/>
      <c r="J325" s="154">
        <v>11</v>
      </c>
      <c r="K325" s="144">
        <v>6</v>
      </c>
      <c r="L325" s="101"/>
      <c r="M325" s="102"/>
      <c r="N325" s="104"/>
      <c r="O325" s="108"/>
      <c r="P325" s="109">
        <v>18</v>
      </c>
      <c r="Q325" s="110"/>
      <c r="R325" s="108"/>
    </row>
    <row r="326" spans="1:18" ht="15.75" customHeight="1" x14ac:dyDescent="0.25">
      <c r="A326" s="58">
        <v>2501</v>
      </c>
      <c r="B326" s="154"/>
      <c r="C326" s="154"/>
      <c r="D326" s="154"/>
      <c r="E326" s="154"/>
      <c r="F326" s="154"/>
      <c r="G326" s="154"/>
      <c r="H326" s="154"/>
      <c r="I326" s="154"/>
      <c r="J326" s="154">
        <v>9</v>
      </c>
      <c r="K326" s="144">
        <v>7</v>
      </c>
      <c r="L326" s="101"/>
      <c r="M326" s="102"/>
      <c r="N326" s="104"/>
      <c r="O326" s="108"/>
      <c r="P326" s="109">
        <v>11</v>
      </c>
      <c r="Q326" s="110"/>
      <c r="R326" s="108"/>
    </row>
    <row r="327" spans="1:18" ht="15.75" customHeight="1" x14ac:dyDescent="0.25">
      <c r="A327" s="58">
        <v>2502</v>
      </c>
      <c r="B327" s="154"/>
      <c r="C327" s="154"/>
      <c r="D327" s="154"/>
      <c r="E327" s="154"/>
      <c r="F327" s="154"/>
      <c r="G327" s="154"/>
      <c r="H327" s="154"/>
      <c r="I327" s="154"/>
      <c r="J327" s="154">
        <v>3</v>
      </c>
      <c r="K327" s="144">
        <v>2</v>
      </c>
      <c r="L327" s="101"/>
      <c r="M327" s="102"/>
      <c r="N327" s="104"/>
      <c r="O327" s="102"/>
      <c r="P327" s="104"/>
      <c r="Q327" s="146"/>
      <c r="R327" s="108"/>
    </row>
    <row r="328" spans="1:18" ht="15.75" customHeight="1" x14ac:dyDescent="0.25">
      <c r="A328" s="58">
        <v>2601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44"/>
      <c r="L328" s="101"/>
      <c r="M328" s="102"/>
      <c r="N328" s="104"/>
      <c r="O328" s="197" t="s">
        <v>83</v>
      </c>
      <c r="P328" s="82">
        <v>17</v>
      </c>
      <c r="Q328" s="83">
        <f>K331</f>
        <v>80</v>
      </c>
      <c r="R328" s="199" t="s">
        <v>11</v>
      </c>
    </row>
    <row r="329" spans="1:18" ht="15.75" customHeight="1" x14ac:dyDescent="0.25">
      <c r="A329" s="58">
        <v>2602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44"/>
      <c r="L329" s="101"/>
      <c r="M329" s="102"/>
      <c r="N329" s="104"/>
      <c r="O329" s="198" t="s">
        <v>85</v>
      </c>
      <c r="P329" s="86">
        <f>IF(P328/B315=0,"",P328/B315)</f>
        <v>0.12781954887218044</v>
      </c>
      <c r="Q329" s="87">
        <f>IF(P328/Q328=0,"",P328/Q328)</f>
        <v>0.21249999999999999</v>
      </c>
      <c r="R329" s="200" t="s">
        <v>86</v>
      </c>
    </row>
    <row r="330" spans="1:18" ht="15.75" customHeight="1" x14ac:dyDescent="0.25">
      <c r="A330" s="58">
        <v>2701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44"/>
      <c r="L330" s="147"/>
      <c r="M330" s="148"/>
      <c r="N330" s="149"/>
      <c r="O330" s="90"/>
      <c r="P330" s="91"/>
      <c r="Q330" s="91"/>
      <c r="R330" s="113"/>
    </row>
    <row r="331" spans="1:18" ht="18" customHeight="1" x14ac:dyDescent="0.25">
      <c r="A331" s="28"/>
      <c r="B331" s="297" t="s">
        <v>111</v>
      </c>
      <c r="C331" s="297"/>
      <c r="D331" s="297"/>
      <c r="E331" s="297"/>
      <c r="F331" s="297"/>
      <c r="G331" s="297"/>
      <c r="H331" s="297"/>
      <c r="I331" s="297"/>
      <c r="J331" s="297"/>
      <c r="K331" s="93">
        <f>SUM(K315:K327)</f>
        <v>80</v>
      </c>
      <c r="L331" s="94">
        <f>((SUM(K322:K323))/B315)</f>
        <v>0.35338345864661652</v>
      </c>
      <c r="M331" s="94">
        <f>IF(K331=0,"",K331/B315)</f>
        <v>0.60150375939849621</v>
      </c>
      <c r="N331" s="94">
        <f>IF(K323=0,"",M331-L331)</f>
        <v>0.24812030075187969</v>
      </c>
      <c r="O331" s="3"/>
      <c r="P331" s="29"/>
      <c r="Q331" s="22"/>
      <c r="R331" s="3"/>
    </row>
    <row r="332" spans="1:18" ht="12.75" customHeight="1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191"/>
      <c r="L332" s="3"/>
      <c r="M332" s="3"/>
      <c r="N332" s="29"/>
      <c r="O332" s="3"/>
      <c r="P332" s="29"/>
      <c r="Q332" s="29"/>
      <c r="R332" s="29"/>
    </row>
    <row r="333" spans="1:18" ht="12.75" customHeight="1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191"/>
      <c r="L333" s="3"/>
      <c r="M333" s="3"/>
      <c r="N333" s="29"/>
      <c r="O333" s="3"/>
      <c r="P333" s="29"/>
      <c r="Q333" s="29"/>
      <c r="R333" s="29"/>
    </row>
    <row r="334" spans="1:18" ht="26.25" customHeight="1" x14ac:dyDescent="0.4">
      <c r="A334" s="2"/>
      <c r="B334" s="298" t="s">
        <v>99</v>
      </c>
      <c r="C334" s="299"/>
      <c r="D334" s="299"/>
      <c r="E334" s="299"/>
      <c r="F334" s="299"/>
      <c r="G334" s="299"/>
      <c r="H334" s="299"/>
      <c r="I334" s="299"/>
      <c r="J334" s="299"/>
      <c r="K334" s="181" t="s">
        <v>119</v>
      </c>
      <c r="L334" s="57"/>
      <c r="M334" s="57"/>
      <c r="N334" s="29"/>
      <c r="O334" s="3"/>
      <c r="P334" s="29"/>
      <c r="Q334" s="29"/>
      <c r="R334" s="29"/>
    </row>
    <row r="335" spans="1:18" ht="20.25" customHeight="1" x14ac:dyDescent="0.2">
      <c r="A335" s="300" t="s">
        <v>10</v>
      </c>
      <c r="B335" s="301" t="s">
        <v>100</v>
      </c>
      <c r="C335" s="302"/>
      <c r="D335" s="302"/>
      <c r="E335" s="302"/>
      <c r="F335" s="302"/>
      <c r="G335" s="302"/>
      <c r="H335" s="302"/>
      <c r="I335" s="302"/>
      <c r="J335" s="303"/>
      <c r="K335" s="304" t="s">
        <v>11</v>
      </c>
      <c r="L335" s="296" t="s">
        <v>3</v>
      </c>
      <c r="M335" s="296" t="s">
        <v>4</v>
      </c>
      <c r="N335" s="306" t="s">
        <v>5</v>
      </c>
      <c r="O335" s="296" t="s">
        <v>6</v>
      </c>
      <c r="P335" s="294" t="s">
        <v>7</v>
      </c>
      <c r="Q335" s="294" t="s">
        <v>8</v>
      </c>
      <c r="R335" s="296" t="s">
        <v>101</v>
      </c>
    </row>
    <row r="336" spans="1:18" ht="15.75" customHeight="1" x14ac:dyDescent="0.25">
      <c r="A336" s="295"/>
      <c r="B336" s="58" t="s">
        <v>102</v>
      </c>
      <c r="C336" s="58" t="s">
        <v>103</v>
      </c>
      <c r="D336" s="58" t="s">
        <v>104</v>
      </c>
      <c r="E336" s="58" t="s">
        <v>105</v>
      </c>
      <c r="F336" s="58" t="s">
        <v>106</v>
      </c>
      <c r="G336" s="58" t="s">
        <v>107</v>
      </c>
      <c r="H336" s="58" t="s">
        <v>108</v>
      </c>
      <c r="I336" s="58" t="s">
        <v>109</v>
      </c>
      <c r="J336" s="58" t="s">
        <v>110</v>
      </c>
      <c r="K336" s="305"/>
      <c r="L336" s="295"/>
      <c r="M336" s="295"/>
      <c r="N336" s="295"/>
      <c r="O336" s="295"/>
      <c r="P336" s="295"/>
      <c r="Q336" s="295"/>
      <c r="R336" s="295"/>
    </row>
    <row r="337" spans="1:19" ht="15.75" customHeight="1" x14ac:dyDescent="0.25">
      <c r="A337" s="58">
        <v>2001</v>
      </c>
      <c r="B337" s="154">
        <v>66</v>
      </c>
      <c r="C337" s="154"/>
      <c r="D337" s="154"/>
      <c r="E337" s="154"/>
      <c r="F337" s="154"/>
      <c r="G337" s="154"/>
      <c r="H337" s="154"/>
      <c r="I337" s="154"/>
      <c r="J337" s="154"/>
      <c r="K337" s="144"/>
      <c r="L337" s="96"/>
      <c r="M337" s="97"/>
      <c r="N337" s="98"/>
      <c r="O337" s="99"/>
      <c r="P337" s="63">
        <f>B337</f>
        <v>66</v>
      </c>
      <c r="Q337" s="100"/>
      <c r="R337" s="99"/>
    </row>
    <row r="338" spans="1:19" ht="15.75" customHeight="1" x14ac:dyDescent="0.25">
      <c r="A338" s="58">
        <v>2002</v>
      </c>
      <c r="B338" s="154"/>
      <c r="C338" s="154">
        <v>48</v>
      </c>
      <c r="D338" s="154"/>
      <c r="E338" s="154"/>
      <c r="F338" s="154"/>
      <c r="G338" s="154"/>
      <c r="H338" s="154"/>
      <c r="I338" s="154"/>
      <c r="J338" s="154"/>
      <c r="K338" s="144"/>
      <c r="L338" s="101"/>
      <c r="M338" s="102"/>
      <c r="N338" s="103"/>
      <c r="O338" s="67">
        <f>IF(C338=0,"",C338/B337)</f>
        <v>0.72727272727272729</v>
      </c>
      <c r="P338" s="68">
        <v>49</v>
      </c>
      <c r="Q338" s="69">
        <f t="shared" ref="Q338:Q345" si="28">IF(P338=0,"",P338/P337)</f>
        <v>0.74242424242424243</v>
      </c>
      <c r="R338" s="69">
        <f t="shared" ref="R338:R345" si="29">IF(P338=0,"",100%-Q338)</f>
        <v>0.25757575757575757</v>
      </c>
    </row>
    <row r="339" spans="1:19" ht="15.75" customHeight="1" x14ac:dyDescent="0.25">
      <c r="A339" s="58">
        <v>2101</v>
      </c>
      <c r="B339" s="154"/>
      <c r="C339" s="154"/>
      <c r="D339" s="154">
        <v>40</v>
      </c>
      <c r="E339" s="154"/>
      <c r="F339" s="154"/>
      <c r="G339" s="154"/>
      <c r="H339" s="154"/>
      <c r="I339" s="154"/>
      <c r="J339" s="154"/>
      <c r="K339" s="144"/>
      <c r="L339" s="101"/>
      <c r="M339" s="102"/>
      <c r="N339" s="103"/>
      <c r="O339" s="67">
        <f>IF(D339=0,"",D339/C338)</f>
        <v>0.83333333333333337</v>
      </c>
      <c r="P339" s="68">
        <v>49</v>
      </c>
      <c r="Q339" s="69">
        <f t="shared" si="28"/>
        <v>1</v>
      </c>
      <c r="R339" s="69">
        <f t="shared" si="29"/>
        <v>0</v>
      </c>
      <c r="S339" s="8">
        <f>P339/P337</f>
        <v>0.74242424242424243</v>
      </c>
    </row>
    <row r="340" spans="1:19" ht="15.75" customHeight="1" x14ac:dyDescent="0.25">
      <c r="A340" s="58">
        <v>2102</v>
      </c>
      <c r="B340" s="154"/>
      <c r="C340" s="154"/>
      <c r="D340" s="154"/>
      <c r="E340" s="154">
        <v>33</v>
      </c>
      <c r="F340" s="154"/>
      <c r="G340" s="154"/>
      <c r="H340" s="154"/>
      <c r="I340" s="154"/>
      <c r="J340" s="154"/>
      <c r="K340" s="144"/>
      <c r="L340" s="101"/>
      <c r="M340" s="102"/>
      <c r="N340" s="103"/>
      <c r="O340" s="67">
        <f>IF(E340=0,"",E340/D339)</f>
        <v>0.82499999999999996</v>
      </c>
      <c r="P340" s="68">
        <v>41</v>
      </c>
      <c r="Q340" s="69">
        <f t="shared" si="28"/>
        <v>0.83673469387755106</v>
      </c>
      <c r="R340" s="69">
        <f t="shared" si="29"/>
        <v>0.16326530612244894</v>
      </c>
    </row>
    <row r="341" spans="1:19" ht="15.75" customHeight="1" x14ac:dyDescent="0.25">
      <c r="A341" s="58">
        <v>2201</v>
      </c>
      <c r="B341" s="154"/>
      <c r="C341" s="154"/>
      <c r="D341" s="154"/>
      <c r="E341" s="154"/>
      <c r="F341" s="154">
        <v>31</v>
      </c>
      <c r="G341" s="154"/>
      <c r="H341" s="154"/>
      <c r="I341" s="154"/>
      <c r="J341" s="154"/>
      <c r="K341" s="144"/>
      <c r="L341" s="101"/>
      <c r="M341" s="102"/>
      <c r="N341" s="103"/>
      <c r="O341" s="67">
        <f>IF(F341=0,"",F341/E340)</f>
        <v>0.93939393939393945</v>
      </c>
      <c r="P341" s="68">
        <v>38</v>
      </c>
      <c r="Q341" s="69">
        <f t="shared" si="28"/>
        <v>0.92682926829268297</v>
      </c>
      <c r="R341" s="69">
        <f t="shared" si="29"/>
        <v>7.3170731707317027E-2</v>
      </c>
    </row>
    <row r="342" spans="1:19" ht="15.75" customHeight="1" x14ac:dyDescent="0.25">
      <c r="A342" s="58">
        <v>2202</v>
      </c>
      <c r="B342" s="154"/>
      <c r="C342" s="154"/>
      <c r="D342" s="154"/>
      <c r="E342" s="154"/>
      <c r="F342" s="154"/>
      <c r="G342" s="154">
        <v>31</v>
      </c>
      <c r="H342" s="154"/>
      <c r="I342" s="154"/>
      <c r="J342" s="154"/>
      <c r="K342" s="144"/>
      <c r="L342" s="101"/>
      <c r="M342" s="102"/>
      <c r="N342" s="103"/>
      <c r="O342" s="67">
        <f>IF(G342=0,"",G342/F341)</f>
        <v>1</v>
      </c>
      <c r="P342" s="68">
        <v>38</v>
      </c>
      <c r="Q342" s="69">
        <f t="shared" si="28"/>
        <v>1</v>
      </c>
      <c r="R342" s="69">
        <f t="shared" si="29"/>
        <v>0</v>
      </c>
    </row>
    <row r="343" spans="1:19" ht="15.75" customHeight="1" x14ac:dyDescent="0.25">
      <c r="A343" s="58">
        <v>2301</v>
      </c>
      <c r="B343" s="154"/>
      <c r="C343" s="154"/>
      <c r="D343" s="154"/>
      <c r="E343" s="154"/>
      <c r="F343" s="154"/>
      <c r="G343" s="154"/>
      <c r="H343" s="154">
        <v>31</v>
      </c>
      <c r="I343" s="154"/>
      <c r="J343" s="154"/>
      <c r="K343" s="144">
        <v>1</v>
      </c>
      <c r="L343" s="101"/>
      <c r="M343" s="102"/>
      <c r="N343" s="103"/>
      <c r="O343" s="67">
        <f>IF(H343=0,"",H343/G342)</f>
        <v>1</v>
      </c>
      <c r="P343" s="68">
        <v>37</v>
      </c>
      <c r="Q343" s="69">
        <f t="shared" si="28"/>
        <v>0.97368421052631582</v>
      </c>
      <c r="R343" s="69">
        <f t="shared" si="29"/>
        <v>2.6315789473684181E-2</v>
      </c>
    </row>
    <row r="344" spans="1:19" ht="15.75" customHeight="1" x14ac:dyDescent="0.25">
      <c r="A344" s="58">
        <v>2302</v>
      </c>
      <c r="B344" s="154"/>
      <c r="C344" s="154"/>
      <c r="D344" s="154"/>
      <c r="E344" s="154"/>
      <c r="F344" s="154"/>
      <c r="G344" s="154"/>
      <c r="H344" s="154"/>
      <c r="I344" s="154">
        <v>31</v>
      </c>
      <c r="J344" s="154"/>
      <c r="K344" s="144"/>
      <c r="L344" s="101"/>
      <c r="M344" s="102"/>
      <c r="N344" s="103"/>
      <c r="O344" s="67">
        <f>IF(I344=0,"",I344/H343)</f>
        <v>1</v>
      </c>
      <c r="P344" s="68">
        <v>35</v>
      </c>
      <c r="Q344" s="69">
        <f t="shared" si="28"/>
        <v>0.94594594594594594</v>
      </c>
      <c r="R344" s="69">
        <f t="shared" si="29"/>
        <v>5.4054054054054057E-2</v>
      </c>
    </row>
    <row r="345" spans="1:19" ht="15.75" customHeight="1" x14ac:dyDescent="0.25">
      <c r="A345" s="58">
        <v>2401</v>
      </c>
      <c r="B345" s="154"/>
      <c r="C345" s="154"/>
      <c r="D345" s="154"/>
      <c r="E345" s="154"/>
      <c r="F345" s="154"/>
      <c r="G345" s="154"/>
      <c r="H345" s="154"/>
      <c r="I345" s="154"/>
      <c r="J345" s="154">
        <v>6</v>
      </c>
      <c r="K345" s="214">
        <v>25</v>
      </c>
      <c r="L345" s="101"/>
      <c r="M345" s="102"/>
      <c r="N345" s="103"/>
      <c r="O345" s="71">
        <f>IF(J345=0,"",J345/I344)</f>
        <v>0.19354838709677419</v>
      </c>
      <c r="P345" s="68">
        <v>20</v>
      </c>
      <c r="Q345" s="72">
        <f t="shared" si="28"/>
        <v>0.5714285714285714</v>
      </c>
      <c r="R345" s="72">
        <f t="shared" si="29"/>
        <v>0.4285714285714286</v>
      </c>
    </row>
    <row r="346" spans="1:19" ht="15.75" customHeight="1" x14ac:dyDescent="0.25">
      <c r="A346" s="58">
        <v>2402</v>
      </c>
      <c r="B346" s="154"/>
      <c r="C346" s="154"/>
      <c r="D346" s="154"/>
      <c r="E346" s="154"/>
      <c r="F346" s="154"/>
      <c r="G346" s="154"/>
      <c r="H346" s="154"/>
      <c r="I346" s="154"/>
      <c r="J346" s="154">
        <v>4</v>
      </c>
      <c r="K346" s="144">
        <v>3</v>
      </c>
      <c r="L346" s="101"/>
      <c r="M346" s="102"/>
      <c r="N346" s="104"/>
      <c r="O346" s="129"/>
      <c r="P346" s="68">
        <v>9</v>
      </c>
      <c r="Q346" s="106"/>
      <c r="R346" s="107"/>
    </row>
    <row r="347" spans="1:19" ht="15.75" customHeight="1" x14ac:dyDescent="0.25">
      <c r="A347" s="58">
        <v>2501</v>
      </c>
      <c r="B347" s="154"/>
      <c r="C347" s="154"/>
      <c r="D347" s="154"/>
      <c r="E347" s="154"/>
      <c r="F347" s="154"/>
      <c r="G347" s="154"/>
      <c r="H347" s="154"/>
      <c r="I347" s="154"/>
      <c r="J347" s="154">
        <v>4</v>
      </c>
      <c r="K347" s="144">
        <v>4</v>
      </c>
      <c r="L347" s="101"/>
      <c r="M347" s="102"/>
      <c r="N347" s="104"/>
      <c r="O347" s="108"/>
      <c r="P347" s="109">
        <v>6</v>
      </c>
      <c r="Q347" s="110"/>
      <c r="R347" s="108"/>
    </row>
    <row r="348" spans="1:19" ht="15.75" customHeight="1" x14ac:dyDescent="0.25">
      <c r="A348" s="58">
        <v>2502</v>
      </c>
      <c r="B348" s="154"/>
      <c r="C348" s="154"/>
      <c r="D348" s="154"/>
      <c r="E348" s="154"/>
      <c r="F348" s="154"/>
      <c r="G348" s="154"/>
      <c r="H348" s="154"/>
      <c r="I348" s="154"/>
      <c r="J348" s="154">
        <v>1</v>
      </c>
      <c r="K348" s="144">
        <v>2</v>
      </c>
      <c r="L348" s="101"/>
      <c r="M348" s="102"/>
      <c r="N348" s="104"/>
      <c r="O348" s="108"/>
      <c r="P348" s="109">
        <v>2</v>
      </c>
      <c r="Q348" s="110"/>
      <c r="R348" s="108"/>
    </row>
    <row r="349" spans="1:19" ht="15.75" customHeight="1" x14ac:dyDescent="0.25">
      <c r="A349" s="58">
        <v>2601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44"/>
      <c r="L349" s="101"/>
      <c r="M349" s="102"/>
      <c r="N349" s="104"/>
      <c r="O349" s="102"/>
      <c r="P349" s="104"/>
      <c r="Q349" s="146"/>
      <c r="R349" s="108"/>
    </row>
    <row r="350" spans="1:19" ht="15.75" customHeight="1" x14ac:dyDescent="0.25">
      <c r="A350" s="58">
        <v>2602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44"/>
      <c r="L350" s="101"/>
      <c r="M350" s="102"/>
      <c r="N350" s="104"/>
      <c r="O350" s="197" t="s">
        <v>83</v>
      </c>
      <c r="P350" s="82">
        <v>3</v>
      </c>
      <c r="Q350" s="288">
        <f>K353</f>
        <v>35</v>
      </c>
      <c r="R350" s="199" t="s">
        <v>11</v>
      </c>
    </row>
    <row r="351" spans="1:19" ht="15.75" customHeight="1" x14ac:dyDescent="0.25">
      <c r="A351" s="58">
        <v>2701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44"/>
      <c r="L351" s="101"/>
      <c r="M351" s="102"/>
      <c r="N351" s="104"/>
      <c r="O351" s="198" t="s">
        <v>85</v>
      </c>
      <c r="P351" s="86">
        <f>IF(P350/B337=0,"",P350/B337)</f>
        <v>4.5454545454545456E-2</v>
      </c>
      <c r="Q351" s="87">
        <f>IF(P350/Q350=0,"",P350/Q350)</f>
        <v>8.5714285714285715E-2</v>
      </c>
      <c r="R351" s="200" t="s">
        <v>86</v>
      </c>
    </row>
    <row r="352" spans="1:19" ht="15.75" customHeight="1" x14ac:dyDescent="0.25">
      <c r="A352" s="58">
        <v>2702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44"/>
      <c r="L352" s="147"/>
      <c r="M352" s="148"/>
      <c r="N352" s="149"/>
      <c r="O352" s="90"/>
      <c r="P352" s="91"/>
      <c r="Q352" s="91"/>
      <c r="R352" s="113"/>
    </row>
    <row r="353" spans="1:19" ht="18" customHeight="1" x14ac:dyDescent="0.25">
      <c r="A353" s="28"/>
      <c r="B353" s="297" t="s">
        <v>111</v>
      </c>
      <c r="C353" s="297"/>
      <c r="D353" s="297"/>
      <c r="E353" s="297"/>
      <c r="F353" s="297"/>
      <c r="G353" s="297"/>
      <c r="H353" s="297"/>
      <c r="I353" s="297"/>
      <c r="J353" s="297"/>
      <c r="K353" s="93">
        <f>SUM(K337:K349)</f>
        <v>35</v>
      </c>
      <c r="L353" s="94">
        <f>IF(K345=0,"",K345/B337)</f>
        <v>0.37878787878787878</v>
      </c>
      <c r="M353" s="94">
        <f>IF(K353=0,"",K353/B337)</f>
        <v>0.53030303030303028</v>
      </c>
      <c r="N353" s="94">
        <f>IF(K345=0,"",M353-L353)</f>
        <v>0.15151515151515149</v>
      </c>
      <c r="O353" s="3"/>
      <c r="P353" s="29"/>
      <c r="Q353" s="22"/>
      <c r="R353" s="3"/>
    </row>
    <row r="354" spans="1:19" ht="12.75" customHeight="1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191"/>
      <c r="L354" s="3"/>
      <c r="M354" s="3"/>
      <c r="N354" s="29"/>
      <c r="O354" s="3"/>
      <c r="P354" s="29"/>
      <c r="Q354" s="29"/>
      <c r="R354" s="29"/>
    </row>
    <row r="355" spans="1:19" ht="12.75" customHeight="1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191"/>
      <c r="L355" s="3"/>
      <c r="M355" s="3"/>
      <c r="N355" s="29"/>
      <c r="O355" s="3"/>
      <c r="P355" s="29"/>
      <c r="Q355" s="29"/>
      <c r="R355" s="29"/>
    </row>
    <row r="356" spans="1:19" ht="26.25" customHeight="1" x14ac:dyDescent="0.4">
      <c r="A356" s="2"/>
      <c r="B356" s="298" t="s">
        <v>99</v>
      </c>
      <c r="C356" s="299"/>
      <c r="D356" s="299"/>
      <c r="E356" s="299"/>
      <c r="F356" s="299"/>
      <c r="G356" s="299"/>
      <c r="H356" s="299"/>
      <c r="I356" s="299"/>
      <c r="J356" s="299"/>
      <c r="K356" s="181" t="s">
        <v>120</v>
      </c>
      <c r="L356" s="57"/>
      <c r="M356" s="57"/>
      <c r="N356" s="29"/>
      <c r="O356" s="3"/>
      <c r="P356" s="29"/>
      <c r="Q356" s="29"/>
      <c r="R356" s="29"/>
    </row>
    <row r="357" spans="1:19" ht="20.25" customHeight="1" x14ac:dyDescent="0.2">
      <c r="A357" s="300" t="s">
        <v>10</v>
      </c>
      <c r="B357" s="301" t="s">
        <v>100</v>
      </c>
      <c r="C357" s="302"/>
      <c r="D357" s="302"/>
      <c r="E357" s="302"/>
      <c r="F357" s="302"/>
      <c r="G357" s="302"/>
      <c r="H357" s="302"/>
      <c r="I357" s="302"/>
      <c r="J357" s="303"/>
      <c r="K357" s="304" t="s">
        <v>11</v>
      </c>
      <c r="L357" s="296" t="s">
        <v>3</v>
      </c>
      <c r="M357" s="296" t="s">
        <v>4</v>
      </c>
      <c r="N357" s="306" t="s">
        <v>5</v>
      </c>
      <c r="O357" s="296" t="s">
        <v>6</v>
      </c>
      <c r="P357" s="294" t="s">
        <v>7</v>
      </c>
      <c r="Q357" s="294" t="s">
        <v>8</v>
      </c>
      <c r="R357" s="296" t="s">
        <v>101</v>
      </c>
    </row>
    <row r="358" spans="1:19" ht="15.75" customHeight="1" x14ac:dyDescent="0.25">
      <c r="A358" s="295"/>
      <c r="B358" s="58" t="s">
        <v>102</v>
      </c>
      <c r="C358" s="58" t="s">
        <v>103</v>
      </c>
      <c r="D358" s="58" t="s">
        <v>104</v>
      </c>
      <c r="E358" s="58" t="s">
        <v>105</v>
      </c>
      <c r="F358" s="58" t="s">
        <v>106</v>
      </c>
      <c r="G358" s="58" t="s">
        <v>107</v>
      </c>
      <c r="H358" s="58" t="s">
        <v>108</v>
      </c>
      <c r="I358" s="58" t="s">
        <v>109</v>
      </c>
      <c r="J358" s="58" t="s">
        <v>110</v>
      </c>
      <c r="K358" s="305"/>
      <c r="L358" s="295"/>
      <c r="M358" s="295"/>
      <c r="N358" s="295"/>
      <c r="O358" s="295"/>
      <c r="P358" s="295"/>
      <c r="Q358" s="295"/>
      <c r="R358" s="295"/>
    </row>
    <row r="359" spans="1:19" ht="15.75" customHeight="1" x14ac:dyDescent="0.25">
      <c r="A359" s="58">
        <v>2002</v>
      </c>
      <c r="B359" s="154">
        <v>117</v>
      </c>
      <c r="C359" s="154"/>
      <c r="D359" s="154"/>
      <c r="E359" s="154"/>
      <c r="F359" s="154"/>
      <c r="G359" s="154"/>
      <c r="H359" s="154"/>
      <c r="I359" s="154"/>
      <c r="J359" s="154"/>
      <c r="K359" s="144"/>
      <c r="L359" s="96"/>
      <c r="M359" s="97"/>
      <c r="N359" s="98"/>
      <c r="O359" s="99"/>
      <c r="P359" s="63">
        <f>B359</f>
        <v>117</v>
      </c>
      <c r="Q359" s="100"/>
      <c r="R359" s="99"/>
    </row>
    <row r="360" spans="1:19" ht="15.75" customHeight="1" x14ac:dyDescent="0.25">
      <c r="A360" s="58">
        <v>2101</v>
      </c>
      <c r="B360" s="154"/>
      <c r="C360" s="154">
        <v>82</v>
      </c>
      <c r="D360" s="154"/>
      <c r="E360" s="154"/>
      <c r="F360" s="154"/>
      <c r="G360" s="154"/>
      <c r="H360" s="154"/>
      <c r="I360" s="154"/>
      <c r="J360" s="154"/>
      <c r="K360" s="144"/>
      <c r="L360" s="101"/>
      <c r="M360" s="102"/>
      <c r="N360" s="103"/>
      <c r="O360" s="67">
        <f>IF(C360=0,"",C360/B359)</f>
        <v>0.70085470085470081</v>
      </c>
      <c r="P360" s="68">
        <v>82</v>
      </c>
      <c r="Q360" s="69">
        <f t="shared" ref="Q360:Q367" si="30">IF(P360=0,"",P360/P359)</f>
        <v>0.70085470085470081</v>
      </c>
      <c r="R360" s="69">
        <f t="shared" ref="R360:R367" si="31">IF(P360=0,"",100%-Q360)</f>
        <v>0.29914529914529919</v>
      </c>
    </row>
    <row r="361" spans="1:19" ht="15.75" customHeight="1" x14ac:dyDescent="0.25">
      <c r="A361" s="58">
        <v>2102</v>
      </c>
      <c r="B361" s="154"/>
      <c r="C361" s="154"/>
      <c r="D361" s="154">
        <v>70</v>
      </c>
      <c r="E361" s="154"/>
      <c r="F361" s="154"/>
      <c r="G361" s="154"/>
      <c r="H361" s="154"/>
      <c r="I361" s="154"/>
      <c r="J361" s="154"/>
      <c r="K361" s="144"/>
      <c r="L361" s="101"/>
      <c r="M361" s="102"/>
      <c r="N361" s="103"/>
      <c r="O361" s="67">
        <f>IF(D361=0,"",D361/C360)</f>
        <v>0.85365853658536583</v>
      </c>
      <c r="P361" s="68">
        <v>73</v>
      </c>
      <c r="Q361" s="69">
        <f t="shared" si="30"/>
        <v>0.8902439024390244</v>
      </c>
      <c r="R361" s="69">
        <f t="shared" si="31"/>
        <v>0.1097560975609756</v>
      </c>
      <c r="S361" s="8">
        <f>P361/P359</f>
        <v>0.62393162393162394</v>
      </c>
    </row>
    <row r="362" spans="1:19" ht="15.75" customHeight="1" x14ac:dyDescent="0.25">
      <c r="A362" s="58">
        <v>2201</v>
      </c>
      <c r="B362" s="154"/>
      <c r="C362" s="154"/>
      <c r="D362" s="154"/>
      <c r="E362" s="154">
        <v>66</v>
      </c>
      <c r="F362" s="154"/>
      <c r="G362" s="154"/>
      <c r="H362" s="154"/>
      <c r="I362" s="154"/>
      <c r="J362" s="154"/>
      <c r="K362" s="144"/>
      <c r="L362" s="101"/>
      <c r="M362" s="102"/>
      <c r="N362" s="103"/>
      <c r="O362" s="67">
        <f>IF(E362=0,"",E362/D361)</f>
        <v>0.94285714285714284</v>
      </c>
      <c r="P362" s="68">
        <v>70</v>
      </c>
      <c r="Q362" s="69">
        <f t="shared" si="30"/>
        <v>0.95890410958904104</v>
      </c>
      <c r="R362" s="69">
        <f t="shared" si="31"/>
        <v>4.1095890410958957E-2</v>
      </c>
    </row>
    <row r="363" spans="1:19" ht="15.75" customHeight="1" x14ac:dyDescent="0.25">
      <c r="A363" s="58">
        <v>2202</v>
      </c>
      <c r="B363" s="154"/>
      <c r="C363" s="154"/>
      <c r="D363" s="154"/>
      <c r="E363" s="154"/>
      <c r="F363" s="154">
        <v>64</v>
      </c>
      <c r="G363" s="154"/>
      <c r="H363" s="154"/>
      <c r="I363" s="154"/>
      <c r="J363" s="154"/>
      <c r="K363" s="144"/>
      <c r="L363" s="101"/>
      <c r="M363" s="102"/>
      <c r="N363" s="103"/>
      <c r="O363" s="67">
        <f>IF(F363=0,"",F363/E362)</f>
        <v>0.96969696969696972</v>
      </c>
      <c r="P363" s="68">
        <v>69</v>
      </c>
      <c r="Q363" s="69">
        <f t="shared" si="30"/>
        <v>0.98571428571428577</v>
      </c>
      <c r="R363" s="69">
        <f t="shared" si="31"/>
        <v>1.4285714285714235E-2</v>
      </c>
    </row>
    <row r="364" spans="1:19" ht="15.75" customHeight="1" x14ac:dyDescent="0.25">
      <c r="A364" s="58">
        <v>2301</v>
      </c>
      <c r="B364" s="154"/>
      <c r="C364" s="154"/>
      <c r="D364" s="154"/>
      <c r="E364" s="154"/>
      <c r="F364" s="154"/>
      <c r="G364" s="154">
        <v>63</v>
      </c>
      <c r="H364" s="154"/>
      <c r="I364" s="154"/>
      <c r="J364" s="154"/>
      <c r="K364" s="144"/>
      <c r="L364" s="101"/>
      <c r="M364" s="102"/>
      <c r="N364" s="103"/>
      <c r="O364" s="67">
        <f>IF(G364=0,"",G364/F363)</f>
        <v>0.984375</v>
      </c>
      <c r="P364" s="68">
        <v>68</v>
      </c>
      <c r="Q364" s="69">
        <f t="shared" si="30"/>
        <v>0.98550724637681164</v>
      </c>
      <c r="R364" s="69">
        <f t="shared" si="31"/>
        <v>1.4492753623188359E-2</v>
      </c>
    </row>
    <row r="365" spans="1:19" ht="15.75" customHeight="1" x14ac:dyDescent="0.25">
      <c r="A365" s="58">
        <v>2302</v>
      </c>
      <c r="B365" s="154"/>
      <c r="C365" s="154"/>
      <c r="D365" s="154"/>
      <c r="E365" s="154"/>
      <c r="F365" s="154"/>
      <c r="G365" s="154"/>
      <c r="H365" s="154">
        <v>62</v>
      </c>
      <c r="I365" s="154"/>
      <c r="J365" s="154"/>
      <c r="K365" s="144"/>
      <c r="L365" s="101"/>
      <c r="M365" s="102"/>
      <c r="N365" s="103"/>
      <c r="O365" s="67">
        <f>IF(H365=0,"",H365/G364)</f>
        <v>0.98412698412698407</v>
      </c>
      <c r="P365" s="68">
        <v>68</v>
      </c>
      <c r="Q365" s="69">
        <f t="shared" si="30"/>
        <v>1</v>
      </c>
      <c r="R365" s="69">
        <f t="shared" si="31"/>
        <v>0</v>
      </c>
    </row>
    <row r="366" spans="1:19" ht="15.75" customHeight="1" x14ac:dyDescent="0.25">
      <c r="A366" s="58">
        <v>2401</v>
      </c>
      <c r="B366" s="154"/>
      <c r="C366" s="154"/>
      <c r="D366" s="154"/>
      <c r="E366" s="154"/>
      <c r="F366" s="154"/>
      <c r="G366" s="154"/>
      <c r="H366" s="154"/>
      <c r="I366" s="154">
        <v>62</v>
      </c>
      <c r="J366" s="154"/>
      <c r="K366" s="144"/>
      <c r="L366" s="101"/>
      <c r="M366" s="102"/>
      <c r="N366" s="103"/>
      <c r="O366" s="67">
        <f>IF(I366=0,"",I366/H365)</f>
        <v>1</v>
      </c>
      <c r="P366" s="68">
        <v>68</v>
      </c>
      <c r="Q366" s="69">
        <f t="shared" si="30"/>
        <v>1</v>
      </c>
      <c r="R366" s="69">
        <f t="shared" si="31"/>
        <v>0</v>
      </c>
    </row>
    <row r="367" spans="1:19" ht="15.75" customHeight="1" x14ac:dyDescent="0.25">
      <c r="A367" s="58">
        <v>2402</v>
      </c>
      <c r="B367" s="154"/>
      <c r="C367" s="154"/>
      <c r="D367" s="154"/>
      <c r="E367" s="154"/>
      <c r="F367" s="154"/>
      <c r="G367" s="154"/>
      <c r="H367" s="154"/>
      <c r="I367" s="154"/>
      <c r="J367" s="154">
        <v>59</v>
      </c>
      <c r="K367" s="144">
        <v>50</v>
      </c>
      <c r="L367" s="101"/>
      <c r="M367" s="102"/>
      <c r="N367" s="103"/>
      <c r="O367" s="71">
        <f>IF(J367=0,"",J367/I366)</f>
        <v>0.95161290322580649</v>
      </c>
      <c r="P367" s="68">
        <v>67</v>
      </c>
      <c r="Q367" s="72">
        <f t="shared" si="30"/>
        <v>0.98529411764705888</v>
      </c>
      <c r="R367" s="72">
        <f t="shared" si="31"/>
        <v>1.4705882352941124E-2</v>
      </c>
    </row>
    <row r="368" spans="1:19" ht="15.75" customHeight="1" x14ac:dyDescent="0.25">
      <c r="A368" s="58">
        <v>2501</v>
      </c>
      <c r="B368" s="154"/>
      <c r="C368" s="154"/>
      <c r="D368" s="154"/>
      <c r="E368" s="154"/>
      <c r="F368" s="154"/>
      <c r="G368" s="154"/>
      <c r="H368" s="154"/>
      <c r="I368" s="154"/>
      <c r="J368" s="154">
        <v>12</v>
      </c>
      <c r="K368" s="144">
        <v>6</v>
      </c>
      <c r="L368" s="101"/>
      <c r="M368" s="102"/>
      <c r="N368" s="104"/>
      <c r="O368" s="129"/>
      <c r="P368" s="68">
        <v>15</v>
      </c>
      <c r="Q368" s="106"/>
      <c r="R368" s="107"/>
    </row>
    <row r="369" spans="1:19" ht="15.75" customHeight="1" x14ac:dyDescent="0.25">
      <c r="A369" s="58">
        <v>2502</v>
      </c>
      <c r="B369" s="154"/>
      <c r="C369" s="154"/>
      <c r="D369" s="154"/>
      <c r="E369" s="154"/>
      <c r="F369" s="154"/>
      <c r="G369" s="154"/>
      <c r="H369" s="154"/>
      <c r="I369" s="154"/>
      <c r="J369" s="154">
        <v>2</v>
      </c>
      <c r="K369" s="144">
        <v>3</v>
      </c>
      <c r="L369" s="101"/>
      <c r="M369" s="102"/>
      <c r="N369" s="104"/>
      <c r="O369" s="108"/>
      <c r="P369" s="109">
        <v>6</v>
      </c>
      <c r="Q369" s="110"/>
      <c r="R369" s="108"/>
    </row>
    <row r="370" spans="1:19" ht="15.75" customHeight="1" x14ac:dyDescent="0.25">
      <c r="A370" s="58">
        <v>2601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44"/>
      <c r="L370" s="101"/>
      <c r="M370" s="102"/>
      <c r="N370" s="104"/>
      <c r="O370" s="108"/>
      <c r="P370" s="109"/>
      <c r="Q370" s="110"/>
      <c r="R370" s="108"/>
    </row>
    <row r="371" spans="1:19" ht="15.75" customHeight="1" x14ac:dyDescent="0.25">
      <c r="A371" s="58">
        <v>2602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44"/>
      <c r="L371" s="101"/>
      <c r="M371" s="102"/>
      <c r="N371" s="104"/>
      <c r="O371" s="102"/>
      <c r="P371" s="104"/>
      <c r="Q371" s="146"/>
      <c r="R371" s="108"/>
    </row>
    <row r="372" spans="1:19" ht="15.75" customHeight="1" x14ac:dyDescent="0.25">
      <c r="A372" s="58">
        <v>2701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44"/>
      <c r="L372" s="101"/>
      <c r="M372" s="102"/>
      <c r="N372" s="104"/>
      <c r="O372" s="197" t="s">
        <v>83</v>
      </c>
      <c r="P372" s="82">
        <v>6</v>
      </c>
      <c r="Q372" s="83">
        <f>K375</f>
        <v>59</v>
      </c>
      <c r="R372" s="199" t="s">
        <v>11</v>
      </c>
    </row>
    <row r="373" spans="1:19" ht="15.75" customHeight="1" x14ac:dyDescent="0.25">
      <c r="A373" s="58">
        <v>2702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44"/>
      <c r="L373" s="101"/>
      <c r="M373" s="102"/>
      <c r="N373" s="104"/>
      <c r="O373" s="198" t="s">
        <v>85</v>
      </c>
      <c r="P373" s="86">
        <f>IF(P372/B359=0,"",P372/B359)</f>
        <v>5.128205128205128E-2</v>
      </c>
      <c r="Q373" s="87">
        <f>IF(P372/Q372=0,"",P372/Q372)</f>
        <v>0.10169491525423729</v>
      </c>
      <c r="R373" s="200" t="s">
        <v>86</v>
      </c>
    </row>
    <row r="374" spans="1:19" ht="15.75" customHeight="1" x14ac:dyDescent="0.25">
      <c r="A374" s="58">
        <v>2801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44"/>
      <c r="L374" s="147"/>
      <c r="M374" s="148"/>
      <c r="N374" s="149"/>
      <c r="O374" s="90"/>
      <c r="P374" s="91"/>
      <c r="Q374" s="91"/>
      <c r="R374" s="113"/>
    </row>
    <row r="375" spans="1:19" ht="18" customHeight="1" x14ac:dyDescent="0.25">
      <c r="A375" s="28"/>
      <c r="B375" s="297" t="s">
        <v>111</v>
      </c>
      <c r="C375" s="297"/>
      <c r="D375" s="297"/>
      <c r="E375" s="297"/>
      <c r="F375" s="297"/>
      <c r="G375" s="297"/>
      <c r="H375" s="297"/>
      <c r="I375" s="297"/>
      <c r="J375" s="297"/>
      <c r="K375" s="93">
        <f>SUM(K359:K371)</f>
        <v>59</v>
      </c>
      <c r="L375" s="94">
        <f>IF(K367=0,"",K367/B359)</f>
        <v>0.42735042735042733</v>
      </c>
      <c r="M375" s="94">
        <f>IF(K375=0,"",K375/B359)</f>
        <v>0.50427350427350426</v>
      </c>
      <c r="N375" s="94">
        <f>IF(K367=0,"",M375-L375)</f>
        <v>7.6923076923076927E-2</v>
      </c>
      <c r="O375" s="3"/>
      <c r="P375" s="29"/>
      <c r="Q375" s="22"/>
      <c r="R375" s="3"/>
    </row>
    <row r="376" spans="1:19" ht="12.75" customHeight="1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191"/>
      <c r="L376" s="3"/>
      <c r="M376" s="3"/>
      <c r="N376" s="29"/>
      <c r="O376" s="3"/>
      <c r="P376" s="29"/>
      <c r="Q376" s="29"/>
      <c r="R376" s="29"/>
    </row>
    <row r="377" spans="1:19" ht="12.75" customHeight="1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191"/>
      <c r="L377" s="3"/>
      <c r="M377" s="3"/>
      <c r="N377" s="29"/>
      <c r="O377" s="3"/>
      <c r="P377" s="29"/>
      <c r="Q377" s="29"/>
      <c r="R377" s="29"/>
    </row>
    <row r="378" spans="1:19" ht="26.25" x14ac:dyDescent="0.4">
      <c r="A378" s="2"/>
      <c r="B378" s="298" t="s">
        <v>99</v>
      </c>
      <c r="C378" s="299"/>
      <c r="D378" s="299"/>
      <c r="E378" s="299"/>
      <c r="F378" s="299"/>
      <c r="G378" s="299"/>
      <c r="H378" s="299"/>
      <c r="I378" s="299"/>
      <c r="J378" s="299"/>
      <c r="K378" s="181" t="s">
        <v>121</v>
      </c>
      <c r="L378" s="57"/>
      <c r="M378" s="57"/>
      <c r="N378" s="29"/>
      <c r="O378" s="3"/>
      <c r="P378" s="29"/>
      <c r="Q378" s="29"/>
      <c r="R378" s="29"/>
    </row>
    <row r="379" spans="1:19" ht="20.25" x14ac:dyDescent="0.2">
      <c r="A379" s="300" t="s">
        <v>10</v>
      </c>
      <c r="B379" s="301" t="s">
        <v>100</v>
      </c>
      <c r="C379" s="302"/>
      <c r="D379" s="302"/>
      <c r="E379" s="302"/>
      <c r="F379" s="302"/>
      <c r="G379" s="302"/>
      <c r="H379" s="302"/>
      <c r="I379" s="302"/>
      <c r="J379" s="303"/>
      <c r="K379" s="304" t="s">
        <v>11</v>
      </c>
      <c r="L379" s="296" t="s">
        <v>3</v>
      </c>
      <c r="M379" s="296" t="s">
        <v>4</v>
      </c>
      <c r="N379" s="306" t="s">
        <v>5</v>
      </c>
      <c r="O379" s="296" t="s">
        <v>6</v>
      </c>
      <c r="P379" s="294" t="s">
        <v>7</v>
      </c>
      <c r="Q379" s="294" t="s">
        <v>8</v>
      </c>
      <c r="R379" s="296" t="s">
        <v>101</v>
      </c>
    </row>
    <row r="380" spans="1:19" ht="15.75" x14ac:dyDescent="0.25">
      <c r="A380" s="295"/>
      <c r="B380" s="58" t="s">
        <v>102</v>
      </c>
      <c r="C380" s="58" t="s">
        <v>103</v>
      </c>
      <c r="D380" s="58" t="s">
        <v>104</v>
      </c>
      <c r="E380" s="58" t="s">
        <v>105</v>
      </c>
      <c r="F380" s="58" t="s">
        <v>106</v>
      </c>
      <c r="G380" s="58" t="s">
        <v>107</v>
      </c>
      <c r="H380" s="58" t="s">
        <v>108</v>
      </c>
      <c r="I380" s="58" t="s">
        <v>109</v>
      </c>
      <c r="J380" s="58" t="s">
        <v>110</v>
      </c>
      <c r="K380" s="305"/>
      <c r="L380" s="295"/>
      <c r="M380" s="295"/>
      <c r="N380" s="295"/>
      <c r="O380" s="295"/>
      <c r="P380" s="295"/>
      <c r="Q380" s="295"/>
      <c r="R380" s="295"/>
    </row>
    <row r="381" spans="1:19" ht="15.75" x14ac:dyDescent="0.25">
      <c r="A381" s="58">
        <v>2101</v>
      </c>
      <c r="B381" s="154">
        <v>81</v>
      </c>
      <c r="C381" s="154"/>
      <c r="D381" s="154"/>
      <c r="E381" s="154"/>
      <c r="F381" s="154"/>
      <c r="G381" s="154"/>
      <c r="H381" s="154"/>
      <c r="I381" s="154"/>
      <c r="J381" s="154"/>
      <c r="K381" s="144"/>
      <c r="L381" s="96"/>
      <c r="M381" s="97"/>
      <c r="N381" s="98"/>
      <c r="O381" s="99"/>
      <c r="P381" s="63">
        <f>B381</f>
        <v>81</v>
      </c>
      <c r="Q381" s="100"/>
      <c r="R381" s="99"/>
    </row>
    <row r="382" spans="1:19" ht="15.75" x14ac:dyDescent="0.25">
      <c r="A382" s="58">
        <v>2102</v>
      </c>
      <c r="B382" s="154"/>
      <c r="C382" s="154">
        <v>55</v>
      </c>
      <c r="D382" s="154"/>
      <c r="E382" s="154"/>
      <c r="F382" s="154"/>
      <c r="G382" s="154"/>
      <c r="H382" s="154"/>
      <c r="I382" s="154"/>
      <c r="J382" s="154"/>
      <c r="K382" s="144"/>
      <c r="L382" s="101"/>
      <c r="M382" s="102"/>
      <c r="N382" s="103"/>
      <c r="O382" s="67">
        <f>IF(C382=0,"",C382/B381)</f>
        <v>0.67901234567901236</v>
      </c>
      <c r="P382" s="68">
        <v>56</v>
      </c>
      <c r="Q382" s="69">
        <f t="shared" ref="Q382:Q389" si="32">IF(P382=0,"",P382/P381)</f>
        <v>0.69135802469135799</v>
      </c>
      <c r="R382" s="69">
        <f t="shared" ref="R382:R389" si="33">IF(P382=0,"",100%-Q382)</f>
        <v>0.30864197530864201</v>
      </c>
    </row>
    <row r="383" spans="1:19" ht="15.75" x14ac:dyDescent="0.25">
      <c r="A383" s="58">
        <v>2201</v>
      </c>
      <c r="B383" s="154"/>
      <c r="C383" s="154"/>
      <c r="D383" s="154">
        <v>44</v>
      </c>
      <c r="E383" s="154"/>
      <c r="F383" s="154"/>
      <c r="G383" s="154"/>
      <c r="H383" s="154"/>
      <c r="I383" s="154"/>
      <c r="J383" s="154"/>
      <c r="K383" s="144"/>
      <c r="L383" s="101"/>
      <c r="M383" s="102"/>
      <c r="N383" s="103"/>
      <c r="O383" s="67">
        <f>IF(D383=0,"",D383/C382)</f>
        <v>0.8</v>
      </c>
      <c r="P383" s="68">
        <v>46</v>
      </c>
      <c r="Q383" s="69">
        <f t="shared" si="32"/>
        <v>0.8214285714285714</v>
      </c>
      <c r="R383" s="69">
        <f t="shared" si="33"/>
        <v>0.1785714285714286</v>
      </c>
      <c r="S383" s="8">
        <f>P383/P381</f>
        <v>0.5679012345679012</v>
      </c>
    </row>
    <row r="384" spans="1:19" ht="15.75" x14ac:dyDescent="0.25">
      <c r="A384" s="58">
        <v>2202</v>
      </c>
      <c r="B384" s="154"/>
      <c r="C384" s="154"/>
      <c r="D384" s="154"/>
      <c r="E384" s="154">
        <v>38</v>
      </c>
      <c r="F384" s="154"/>
      <c r="G384" s="154"/>
      <c r="H384" s="154"/>
      <c r="I384" s="154"/>
      <c r="J384" s="154"/>
      <c r="K384" s="144"/>
      <c r="L384" s="101"/>
      <c r="M384" s="102"/>
      <c r="N384" s="103"/>
      <c r="O384" s="67">
        <f>IF(E384=0,"",E384/D383)</f>
        <v>0.86363636363636365</v>
      </c>
      <c r="P384" s="68">
        <v>43</v>
      </c>
      <c r="Q384" s="69">
        <f t="shared" si="32"/>
        <v>0.93478260869565222</v>
      </c>
      <c r="R384" s="69">
        <f t="shared" si="33"/>
        <v>6.5217391304347783E-2</v>
      </c>
    </row>
    <row r="385" spans="1:22" ht="15.75" x14ac:dyDescent="0.25">
      <c r="A385" s="58">
        <v>2301</v>
      </c>
      <c r="B385" s="154"/>
      <c r="C385" s="154"/>
      <c r="D385" s="154"/>
      <c r="E385" s="154"/>
      <c r="F385" s="154">
        <v>37</v>
      </c>
      <c r="G385" s="154"/>
      <c r="H385" s="154"/>
      <c r="I385" s="154"/>
      <c r="J385" s="154"/>
      <c r="K385" s="144"/>
      <c r="L385" s="101"/>
      <c r="M385" s="102"/>
      <c r="N385" s="103"/>
      <c r="O385" s="67">
        <f>IF(F385=0,"",F385/E384)</f>
        <v>0.97368421052631582</v>
      </c>
      <c r="P385" s="68">
        <v>42</v>
      </c>
      <c r="Q385" s="69">
        <f t="shared" si="32"/>
        <v>0.97674418604651159</v>
      </c>
      <c r="R385" s="69">
        <f t="shared" si="33"/>
        <v>2.3255813953488413E-2</v>
      </c>
    </row>
    <row r="386" spans="1:22" ht="15.75" x14ac:dyDescent="0.25">
      <c r="A386" s="58">
        <v>2302</v>
      </c>
      <c r="B386" s="154"/>
      <c r="C386" s="154"/>
      <c r="D386" s="154"/>
      <c r="E386" s="154"/>
      <c r="F386" s="154"/>
      <c r="G386" s="154">
        <v>36</v>
      </c>
      <c r="H386" s="154"/>
      <c r="I386" s="154"/>
      <c r="J386" s="154"/>
      <c r="K386" s="144"/>
      <c r="L386" s="101"/>
      <c r="M386" s="102"/>
      <c r="N386" s="103"/>
      <c r="O386" s="67">
        <f>IF(G386=0,"",G386/F385)</f>
        <v>0.97297297297297303</v>
      </c>
      <c r="P386" s="68">
        <v>38</v>
      </c>
      <c r="Q386" s="69">
        <f t="shared" si="32"/>
        <v>0.90476190476190477</v>
      </c>
      <c r="R386" s="69">
        <f t="shared" si="33"/>
        <v>9.5238095238095233E-2</v>
      </c>
    </row>
    <row r="387" spans="1:22" ht="15.75" x14ac:dyDescent="0.25">
      <c r="A387" s="58">
        <v>2401</v>
      </c>
      <c r="B387" s="154"/>
      <c r="C387" s="154"/>
      <c r="D387" s="154"/>
      <c r="E387" s="154"/>
      <c r="F387" s="154"/>
      <c r="G387" s="154"/>
      <c r="H387" s="154">
        <v>36</v>
      </c>
      <c r="I387" s="154"/>
      <c r="J387" s="154"/>
      <c r="K387" s="144"/>
      <c r="L387" s="101"/>
      <c r="M387" s="102"/>
      <c r="N387" s="103"/>
      <c r="O387" s="67">
        <f>IF(H387=0,"",H387/G386)</f>
        <v>1</v>
      </c>
      <c r="P387" s="68">
        <v>38</v>
      </c>
      <c r="Q387" s="69">
        <f t="shared" si="32"/>
        <v>1</v>
      </c>
      <c r="R387" s="69">
        <f t="shared" si="33"/>
        <v>0</v>
      </c>
    </row>
    <row r="388" spans="1:22" ht="15.75" x14ac:dyDescent="0.25">
      <c r="A388" s="58">
        <v>2402</v>
      </c>
      <c r="B388" s="154"/>
      <c r="C388" s="154"/>
      <c r="D388" s="154"/>
      <c r="E388" s="154"/>
      <c r="F388" s="154"/>
      <c r="G388" s="154"/>
      <c r="H388" s="154"/>
      <c r="I388" s="154">
        <v>35</v>
      </c>
      <c r="J388" s="154"/>
      <c r="K388" s="144"/>
      <c r="L388" s="101"/>
      <c r="M388" s="102"/>
      <c r="N388" s="103"/>
      <c r="O388" s="67">
        <f>IF(I388=0,"",I388/H387)</f>
        <v>0.97222222222222221</v>
      </c>
      <c r="P388" s="68">
        <v>38</v>
      </c>
      <c r="Q388" s="69">
        <f t="shared" si="32"/>
        <v>1</v>
      </c>
      <c r="R388" s="69">
        <f t="shared" si="33"/>
        <v>0</v>
      </c>
    </row>
    <row r="389" spans="1:22" ht="15.75" x14ac:dyDescent="0.25">
      <c r="A389" s="58">
        <v>2501</v>
      </c>
      <c r="B389" s="154"/>
      <c r="C389" s="154"/>
      <c r="D389" s="154"/>
      <c r="E389" s="154"/>
      <c r="F389" s="154"/>
      <c r="G389" s="154"/>
      <c r="H389" s="154"/>
      <c r="I389" s="154"/>
      <c r="J389" s="180">
        <v>33</v>
      </c>
      <c r="K389" s="144">
        <v>21</v>
      </c>
      <c r="L389" s="101"/>
      <c r="M389" s="102"/>
      <c r="N389" s="103"/>
      <c r="O389" s="71">
        <f>IF(J389=0,"",J389/I388)</f>
        <v>0.94285714285714284</v>
      </c>
      <c r="P389" s="68">
        <v>38</v>
      </c>
      <c r="Q389" s="72">
        <f t="shared" si="32"/>
        <v>1</v>
      </c>
      <c r="R389" s="72">
        <f t="shared" si="33"/>
        <v>0</v>
      </c>
    </row>
    <row r="390" spans="1:22" ht="15.75" x14ac:dyDescent="0.25">
      <c r="A390" s="58">
        <v>2502</v>
      </c>
      <c r="B390" s="154"/>
      <c r="C390" s="154"/>
      <c r="D390" s="154"/>
      <c r="E390" s="154"/>
      <c r="F390" s="154"/>
      <c r="G390" s="154"/>
      <c r="H390" s="154"/>
      <c r="I390" s="154"/>
      <c r="J390" s="154">
        <v>9</v>
      </c>
      <c r="K390" s="144">
        <v>10</v>
      </c>
      <c r="L390" s="101"/>
      <c r="M390" s="102"/>
      <c r="N390" s="104"/>
      <c r="O390" s="129"/>
      <c r="P390" s="68">
        <v>14</v>
      </c>
      <c r="Q390" s="106"/>
      <c r="R390" s="107"/>
    </row>
    <row r="391" spans="1:22" ht="15.75" x14ac:dyDescent="0.25">
      <c r="A391" s="58">
        <v>2601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44"/>
      <c r="L391" s="101"/>
      <c r="M391" s="102"/>
      <c r="N391" s="104"/>
      <c r="O391" s="108"/>
      <c r="P391" s="109"/>
      <c r="Q391" s="110"/>
      <c r="R391" s="108"/>
    </row>
    <row r="392" spans="1:22" ht="15.75" x14ac:dyDescent="0.25">
      <c r="A392" s="58">
        <v>2602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44"/>
      <c r="L392" s="101"/>
      <c r="M392" s="102"/>
      <c r="N392" s="104"/>
      <c r="O392" s="108"/>
      <c r="P392" s="109"/>
      <c r="Q392" s="110"/>
      <c r="R392" s="108"/>
    </row>
    <row r="393" spans="1:22" ht="15.75" x14ac:dyDescent="0.25">
      <c r="A393" s="58">
        <v>2701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44"/>
      <c r="L393" s="101"/>
      <c r="M393" s="102"/>
      <c r="N393" s="104"/>
      <c r="O393" s="102"/>
      <c r="P393" s="104"/>
      <c r="Q393" s="146"/>
      <c r="R393" s="108"/>
    </row>
    <row r="394" spans="1:22" ht="15.75" x14ac:dyDescent="0.25">
      <c r="A394" s="58">
        <v>2702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44"/>
      <c r="L394" s="101"/>
      <c r="M394" s="102"/>
      <c r="N394" s="104"/>
      <c r="O394" s="197" t="s">
        <v>83</v>
      </c>
      <c r="P394" s="82"/>
      <c r="Q394" s="83">
        <f>IF(SUM(K387:K390)=0,"",SUM(K387:K390))</f>
        <v>31</v>
      </c>
      <c r="R394" s="199" t="s">
        <v>11</v>
      </c>
    </row>
    <row r="395" spans="1:22" ht="15.75" x14ac:dyDescent="0.25">
      <c r="A395" s="58">
        <v>2801</v>
      </c>
      <c r="B395" s="154"/>
      <c r="C395" s="154"/>
      <c r="D395" s="154"/>
      <c r="E395" s="154"/>
      <c r="F395" s="154"/>
      <c r="G395" s="154"/>
      <c r="H395" s="154"/>
      <c r="I395" s="154"/>
      <c r="J395" s="154"/>
      <c r="K395" s="144"/>
      <c r="L395" s="101"/>
      <c r="M395" s="102"/>
      <c r="N395" s="104"/>
      <c r="O395" s="198" t="s">
        <v>85</v>
      </c>
      <c r="P395" s="86" t="str">
        <f>IF(P394/B381=0,"",P394/B381)</f>
        <v/>
      </c>
      <c r="Q395" s="87" t="str">
        <f>IF(P394/Q394=0,"",P394/Q394)</f>
        <v/>
      </c>
      <c r="R395" s="200" t="s">
        <v>86</v>
      </c>
      <c r="V395" s="169">
        <f>AVERAGE(S383,S405)</f>
        <v>0.62023380312465859</v>
      </c>
    </row>
    <row r="396" spans="1:22" ht="15.75" x14ac:dyDescent="0.25">
      <c r="A396" s="58">
        <v>2802</v>
      </c>
      <c r="B396" s="154"/>
      <c r="C396" s="154"/>
      <c r="D396" s="154"/>
      <c r="E396" s="154"/>
      <c r="F396" s="154"/>
      <c r="G396" s="154"/>
      <c r="H396" s="154"/>
      <c r="I396" s="154"/>
      <c r="J396" s="154"/>
      <c r="K396" s="144"/>
      <c r="L396" s="147"/>
      <c r="M396" s="148"/>
      <c r="N396" s="149"/>
      <c r="O396" s="90"/>
      <c r="P396" s="91"/>
      <c r="Q396" s="91"/>
      <c r="R396" s="113"/>
    </row>
    <row r="397" spans="1:22" ht="18" customHeight="1" x14ac:dyDescent="0.25">
      <c r="A397" s="28"/>
      <c r="B397" s="297" t="s">
        <v>111</v>
      </c>
      <c r="C397" s="297"/>
      <c r="D397" s="297"/>
      <c r="E397" s="297"/>
      <c r="F397" s="297"/>
      <c r="G397" s="297"/>
      <c r="H397" s="297"/>
      <c r="I397" s="297"/>
      <c r="J397" s="297"/>
      <c r="K397" s="93">
        <f>SUM(K381:K393)</f>
        <v>31</v>
      </c>
      <c r="L397" s="94">
        <f>IF(K389=0,"",K389/B381)</f>
        <v>0.25925925925925924</v>
      </c>
      <c r="M397" s="94">
        <f>IF(K397=0,"",K397/B381)</f>
        <v>0.38271604938271603</v>
      </c>
      <c r="N397" s="94">
        <f>IF(K389=0,"",M397-L397)</f>
        <v>0.12345679012345678</v>
      </c>
      <c r="O397" s="3"/>
      <c r="P397" s="29"/>
      <c r="Q397" s="22"/>
      <c r="R397" s="3"/>
    </row>
    <row r="398" spans="1:22" ht="12.75" customHeight="1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191"/>
      <c r="L398" s="3"/>
      <c r="M398" s="3"/>
      <c r="N398" s="29"/>
      <c r="O398" s="3"/>
      <c r="P398" s="29"/>
      <c r="Q398" s="29"/>
      <c r="R398" s="29"/>
    </row>
    <row r="399" spans="1:22" ht="12.75" customHeight="1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191"/>
      <c r="L399" s="3"/>
      <c r="M399" s="3"/>
      <c r="N399" s="29"/>
      <c r="O399" s="3"/>
      <c r="P399" s="29"/>
      <c r="Q399" s="29"/>
      <c r="R399" s="29"/>
    </row>
    <row r="400" spans="1:22" ht="26.25" x14ac:dyDescent="0.4">
      <c r="A400" s="2"/>
      <c r="B400" s="298" t="s">
        <v>99</v>
      </c>
      <c r="C400" s="299"/>
      <c r="D400" s="299"/>
      <c r="E400" s="299"/>
      <c r="F400" s="299"/>
      <c r="G400" s="299"/>
      <c r="H400" s="299"/>
      <c r="I400" s="299"/>
      <c r="J400" s="299"/>
      <c r="K400" s="181" t="s">
        <v>122</v>
      </c>
      <c r="L400" s="57"/>
      <c r="M400" s="57"/>
      <c r="N400" s="29"/>
      <c r="O400" s="3"/>
      <c r="P400" s="29"/>
      <c r="Q400" s="29"/>
      <c r="R400" s="29"/>
      <c r="S400" s="120"/>
    </row>
    <row r="401" spans="1:19" ht="20.25" x14ac:dyDescent="0.2">
      <c r="A401" s="300" t="s">
        <v>10</v>
      </c>
      <c r="B401" s="301" t="s">
        <v>100</v>
      </c>
      <c r="C401" s="302"/>
      <c r="D401" s="302"/>
      <c r="E401" s="302"/>
      <c r="F401" s="302"/>
      <c r="G401" s="302"/>
      <c r="H401" s="302"/>
      <c r="I401" s="302"/>
      <c r="J401" s="303"/>
      <c r="K401" s="304" t="s">
        <v>11</v>
      </c>
      <c r="L401" s="296" t="s">
        <v>3</v>
      </c>
      <c r="M401" s="296" t="s">
        <v>4</v>
      </c>
      <c r="N401" s="306" t="s">
        <v>5</v>
      </c>
      <c r="O401" s="296" t="s">
        <v>6</v>
      </c>
      <c r="P401" s="294" t="s">
        <v>7</v>
      </c>
      <c r="Q401" s="294" t="s">
        <v>8</v>
      </c>
      <c r="R401" s="296" t="s">
        <v>101</v>
      </c>
      <c r="S401" s="120"/>
    </row>
    <row r="402" spans="1:19" ht="15.75" x14ac:dyDescent="0.25">
      <c r="A402" s="295"/>
      <c r="B402" s="58" t="s">
        <v>102</v>
      </c>
      <c r="C402" s="58" t="s">
        <v>103</v>
      </c>
      <c r="D402" s="58" t="s">
        <v>104</v>
      </c>
      <c r="E402" s="58" t="s">
        <v>105</v>
      </c>
      <c r="F402" s="58" t="s">
        <v>106</v>
      </c>
      <c r="G402" s="58" t="s">
        <v>107</v>
      </c>
      <c r="H402" s="58" t="s">
        <v>108</v>
      </c>
      <c r="I402" s="58" t="s">
        <v>109</v>
      </c>
      <c r="J402" s="58" t="s">
        <v>110</v>
      </c>
      <c r="K402" s="305"/>
      <c r="L402" s="295"/>
      <c r="M402" s="295"/>
      <c r="N402" s="295"/>
      <c r="O402" s="295"/>
      <c r="P402" s="295"/>
      <c r="Q402" s="295"/>
      <c r="R402" s="295"/>
      <c r="S402" s="120"/>
    </row>
    <row r="403" spans="1:19" ht="15.75" x14ac:dyDescent="0.25">
      <c r="A403" s="58">
        <v>2102</v>
      </c>
      <c r="B403" s="154">
        <v>113</v>
      </c>
      <c r="C403" s="154"/>
      <c r="D403" s="154"/>
      <c r="E403" s="154"/>
      <c r="F403" s="154"/>
      <c r="G403" s="154"/>
      <c r="H403" s="154"/>
      <c r="I403" s="154"/>
      <c r="J403" s="154"/>
      <c r="K403" s="144"/>
      <c r="L403" s="96"/>
      <c r="M403" s="97"/>
      <c r="N403" s="98"/>
      <c r="O403" s="99"/>
      <c r="P403" s="63">
        <f>B403</f>
        <v>113</v>
      </c>
      <c r="Q403" s="100"/>
      <c r="R403" s="99"/>
      <c r="S403" s="120"/>
    </row>
    <row r="404" spans="1:19" ht="15.75" x14ac:dyDescent="0.25">
      <c r="A404" s="58">
        <v>2201</v>
      </c>
      <c r="B404" s="154"/>
      <c r="C404" s="154">
        <v>82</v>
      </c>
      <c r="D404" s="154"/>
      <c r="E404" s="154"/>
      <c r="F404" s="154"/>
      <c r="G404" s="154"/>
      <c r="H404" s="154"/>
      <c r="I404" s="154"/>
      <c r="J404" s="154"/>
      <c r="K404" s="144"/>
      <c r="L404" s="101"/>
      <c r="M404" s="102"/>
      <c r="N404" s="103"/>
      <c r="O404" s="67">
        <f>IF(C404=0,"",C404/B403)</f>
        <v>0.72566371681415931</v>
      </c>
      <c r="P404" s="68">
        <v>84</v>
      </c>
      <c r="Q404" s="69">
        <f t="shared" ref="Q404:Q411" si="34">IF(P404=0,"",P404/P403)</f>
        <v>0.74336283185840712</v>
      </c>
      <c r="R404" s="69">
        <f t="shared" ref="R404:R411" si="35">IF(P404=0,"",100%-Q404)</f>
        <v>0.25663716814159288</v>
      </c>
      <c r="S404" s="120"/>
    </row>
    <row r="405" spans="1:19" ht="15.75" x14ac:dyDescent="0.25">
      <c r="A405" s="58">
        <v>2202</v>
      </c>
      <c r="B405" s="154"/>
      <c r="C405" s="154"/>
      <c r="D405" s="154">
        <v>71</v>
      </c>
      <c r="E405" s="154"/>
      <c r="F405" s="154"/>
      <c r="G405" s="154"/>
      <c r="H405" s="154"/>
      <c r="I405" s="154"/>
      <c r="J405" s="154"/>
      <c r="K405" s="144"/>
      <c r="L405" s="101"/>
      <c r="M405" s="102"/>
      <c r="N405" s="103"/>
      <c r="O405" s="67">
        <f>IF(D405=0,"",D405/C404)</f>
        <v>0.86585365853658536</v>
      </c>
      <c r="P405" s="68">
        <v>76</v>
      </c>
      <c r="Q405" s="69">
        <f t="shared" si="34"/>
        <v>0.90476190476190477</v>
      </c>
      <c r="R405" s="69">
        <f t="shared" si="35"/>
        <v>9.5238095238095233E-2</v>
      </c>
      <c r="S405" s="8">
        <f>P405/P403</f>
        <v>0.67256637168141598</v>
      </c>
    </row>
    <row r="406" spans="1:19" ht="15.75" x14ac:dyDescent="0.25">
      <c r="A406" s="58">
        <v>2301</v>
      </c>
      <c r="B406" s="154"/>
      <c r="C406" s="154"/>
      <c r="D406" s="154"/>
      <c r="E406" s="154">
        <v>62</v>
      </c>
      <c r="F406" s="154"/>
      <c r="G406" s="154"/>
      <c r="H406" s="154"/>
      <c r="I406" s="154"/>
      <c r="J406" s="154"/>
      <c r="K406" s="144"/>
      <c r="L406" s="101"/>
      <c r="M406" s="102"/>
      <c r="N406" s="103"/>
      <c r="O406" s="67">
        <f>IF(E406=0,"",E406/D405)</f>
        <v>0.87323943661971826</v>
      </c>
      <c r="P406" s="68">
        <v>70</v>
      </c>
      <c r="Q406" s="69">
        <f t="shared" si="34"/>
        <v>0.92105263157894735</v>
      </c>
      <c r="R406" s="69">
        <f t="shared" si="35"/>
        <v>7.8947368421052655E-2</v>
      </c>
      <c r="S406" s="120"/>
    </row>
    <row r="407" spans="1:19" ht="15.75" x14ac:dyDescent="0.25">
      <c r="A407" s="58">
        <v>2302</v>
      </c>
      <c r="B407" s="154"/>
      <c r="C407" s="154"/>
      <c r="D407" s="154"/>
      <c r="E407" s="154"/>
      <c r="F407" s="154">
        <v>60</v>
      </c>
      <c r="G407" s="154"/>
      <c r="H407" s="154"/>
      <c r="I407" s="154"/>
      <c r="J407" s="154"/>
      <c r="K407" s="144"/>
      <c r="L407" s="101"/>
      <c r="M407" s="102"/>
      <c r="N407" s="103"/>
      <c r="O407" s="67">
        <f>IF(F407=0,"",F407/E406)</f>
        <v>0.967741935483871</v>
      </c>
      <c r="P407" s="68">
        <v>67</v>
      </c>
      <c r="Q407" s="69">
        <f t="shared" si="34"/>
        <v>0.95714285714285718</v>
      </c>
      <c r="R407" s="69">
        <f t="shared" si="35"/>
        <v>4.2857142857142816E-2</v>
      </c>
      <c r="S407" s="120"/>
    </row>
    <row r="408" spans="1:19" ht="15.75" x14ac:dyDescent="0.25">
      <c r="A408" s="58">
        <v>2401</v>
      </c>
      <c r="B408" s="154"/>
      <c r="C408" s="154"/>
      <c r="D408" s="154"/>
      <c r="E408" s="154"/>
      <c r="F408" s="154"/>
      <c r="G408" s="154">
        <v>60</v>
      </c>
      <c r="H408" s="154"/>
      <c r="I408" s="154"/>
      <c r="J408" s="154"/>
      <c r="K408" s="144"/>
      <c r="L408" s="101"/>
      <c r="M408" s="102"/>
      <c r="N408" s="103"/>
      <c r="O408" s="67">
        <f>IF(G408=0,"",G408/F407)</f>
        <v>1</v>
      </c>
      <c r="P408" s="68">
        <v>66</v>
      </c>
      <c r="Q408" s="69">
        <f t="shared" si="34"/>
        <v>0.9850746268656716</v>
      </c>
      <c r="R408" s="69">
        <f t="shared" si="35"/>
        <v>1.4925373134328401E-2</v>
      </c>
      <c r="S408" s="120"/>
    </row>
    <row r="409" spans="1:19" ht="15.75" x14ac:dyDescent="0.25">
      <c r="A409" s="58">
        <v>2402</v>
      </c>
      <c r="B409" s="154"/>
      <c r="C409" s="154"/>
      <c r="D409" s="154"/>
      <c r="E409" s="154"/>
      <c r="F409" s="154"/>
      <c r="G409" s="154"/>
      <c r="H409" s="154">
        <v>53</v>
      </c>
      <c r="I409" s="154"/>
      <c r="J409" s="154"/>
      <c r="K409" s="144"/>
      <c r="L409" s="101"/>
      <c r="M409" s="102"/>
      <c r="N409" s="103"/>
      <c r="O409" s="67">
        <f>IF(H409=0,"",H409/G408)</f>
        <v>0.8833333333333333</v>
      </c>
      <c r="P409" s="68">
        <v>63</v>
      </c>
      <c r="Q409" s="69">
        <f t="shared" si="34"/>
        <v>0.95454545454545459</v>
      </c>
      <c r="R409" s="69">
        <f t="shared" si="35"/>
        <v>4.5454545454545414E-2</v>
      </c>
      <c r="S409" s="120"/>
    </row>
    <row r="410" spans="1:19" ht="15.75" x14ac:dyDescent="0.25">
      <c r="A410" s="58">
        <v>2501</v>
      </c>
      <c r="B410" s="154"/>
      <c r="C410" s="154"/>
      <c r="D410" s="154"/>
      <c r="E410" s="154"/>
      <c r="F410" s="154"/>
      <c r="G410" s="154"/>
      <c r="H410" s="154"/>
      <c r="I410" s="154">
        <v>52</v>
      </c>
      <c r="J410" s="154"/>
      <c r="K410" s="144"/>
      <c r="L410" s="101"/>
      <c r="M410" s="102"/>
      <c r="N410" s="103"/>
      <c r="O410" s="67">
        <f>IF(I410=0,"",I410/H409)</f>
        <v>0.98113207547169812</v>
      </c>
      <c r="P410" s="68">
        <v>63</v>
      </c>
      <c r="Q410" s="69">
        <f t="shared" si="34"/>
        <v>1</v>
      </c>
      <c r="R410" s="69">
        <f t="shared" si="35"/>
        <v>0</v>
      </c>
      <c r="S410" s="120"/>
    </row>
    <row r="411" spans="1:19" ht="15.75" x14ac:dyDescent="0.25">
      <c r="A411" s="58">
        <v>2502</v>
      </c>
      <c r="B411" s="154"/>
      <c r="C411" s="154"/>
      <c r="D411" s="154"/>
      <c r="E411" s="154"/>
      <c r="F411" s="154"/>
      <c r="G411" s="154"/>
      <c r="H411" s="154"/>
      <c r="I411" s="154"/>
      <c r="J411" s="154">
        <v>50</v>
      </c>
      <c r="K411" s="144">
        <v>43</v>
      </c>
      <c r="L411" s="101"/>
      <c r="M411" s="102"/>
      <c r="N411" s="103"/>
      <c r="O411" s="71">
        <f>IF(J411=0,"",J411/I410)</f>
        <v>0.96153846153846156</v>
      </c>
      <c r="P411" s="68">
        <v>59</v>
      </c>
      <c r="Q411" s="72">
        <f t="shared" si="34"/>
        <v>0.93650793650793651</v>
      </c>
      <c r="R411" s="72">
        <f t="shared" si="35"/>
        <v>6.3492063492063489E-2</v>
      </c>
      <c r="S411" s="120"/>
    </row>
    <row r="412" spans="1:19" ht="15.75" x14ac:dyDescent="0.25">
      <c r="A412" s="58">
        <v>2601</v>
      </c>
      <c r="B412" s="154"/>
      <c r="C412" s="154"/>
      <c r="D412" s="154"/>
      <c r="E412" s="154"/>
      <c r="F412" s="154"/>
      <c r="G412" s="154"/>
      <c r="H412" s="154"/>
      <c r="I412" s="154"/>
      <c r="J412" s="154"/>
      <c r="K412" s="144"/>
      <c r="L412" s="101"/>
      <c r="M412" s="102"/>
      <c r="N412" s="104"/>
      <c r="O412" s="129"/>
      <c r="P412" s="68"/>
      <c r="Q412" s="106"/>
      <c r="R412" s="107"/>
      <c r="S412" s="120"/>
    </row>
    <row r="413" spans="1:19" ht="15.75" x14ac:dyDescent="0.25">
      <c r="A413" s="58">
        <v>2602</v>
      </c>
      <c r="B413" s="154"/>
      <c r="C413" s="154"/>
      <c r="D413" s="154"/>
      <c r="E413" s="154"/>
      <c r="F413" s="154"/>
      <c r="G413" s="154"/>
      <c r="H413" s="154"/>
      <c r="I413" s="154"/>
      <c r="J413" s="154"/>
      <c r="K413" s="144"/>
      <c r="L413" s="101"/>
      <c r="M413" s="102"/>
      <c r="N413" s="104"/>
      <c r="O413" s="108"/>
      <c r="P413" s="109"/>
      <c r="Q413" s="110"/>
      <c r="R413" s="108"/>
      <c r="S413" s="120"/>
    </row>
    <row r="414" spans="1:19" ht="15.75" x14ac:dyDescent="0.25">
      <c r="A414" s="58">
        <v>2701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44"/>
      <c r="L414" s="101"/>
      <c r="M414" s="102"/>
      <c r="N414" s="104"/>
      <c r="O414" s="108"/>
      <c r="P414" s="109"/>
      <c r="Q414" s="110"/>
      <c r="R414" s="108"/>
      <c r="S414" s="120"/>
    </row>
    <row r="415" spans="1:19" ht="15.75" x14ac:dyDescent="0.25">
      <c r="A415" s="58">
        <v>2702</v>
      </c>
      <c r="B415" s="154"/>
      <c r="C415" s="154"/>
      <c r="D415" s="154"/>
      <c r="E415" s="154"/>
      <c r="F415" s="154"/>
      <c r="G415" s="154"/>
      <c r="H415" s="154"/>
      <c r="I415" s="154"/>
      <c r="J415" s="154"/>
      <c r="K415" s="144"/>
      <c r="L415" s="101"/>
      <c r="M415" s="102"/>
      <c r="N415" s="104"/>
      <c r="O415" s="102"/>
      <c r="P415" s="104"/>
      <c r="Q415" s="146"/>
      <c r="R415" s="108"/>
      <c r="S415" s="120"/>
    </row>
    <row r="416" spans="1:19" ht="15.75" x14ac:dyDescent="0.25">
      <c r="A416" s="58">
        <v>2801</v>
      </c>
      <c r="B416" s="154"/>
      <c r="C416" s="154"/>
      <c r="D416" s="154"/>
      <c r="E416" s="154"/>
      <c r="F416" s="154"/>
      <c r="G416" s="154"/>
      <c r="H416" s="154"/>
      <c r="I416" s="154"/>
      <c r="J416" s="154"/>
      <c r="K416" s="144"/>
      <c r="L416" s="101"/>
      <c r="M416" s="102"/>
      <c r="N416" s="104"/>
      <c r="O416" s="197" t="s">
        <v>83</v>
      </c>
      <c r="P416" s="82"/>
      <c r="Q416" s="83">
        <f>IF(SUM(K409:K412)=0,"",SUM(K409:K412))</f>
        <v>43</v>
      </c>
      <c r="R416" s="199" t="s">
        <v>11</v>
      </c>
      <c r="S416" s="120"/>
    </row>
    <row r="417" spans="1:19" ht="15.75" x14ac:dyDescent="0.25">
      <c r="A417" s="58">
        <v>2802</v>
      </c>
      <c r="B417" s="154"/>
      <c r="C417" s="154"/>
      <c r="D417" s="154"/>
      <c r="E417" s="154"/>
      <c r="F417" s="154"/>
      <c r="G417" s="154"/>
      <c r="H417" s="154"/>
      <c r="I417" s="154"/>
      <c r="J417" s="154"/>
      <c r="K417" s="144"/>
      <c r="L417" s="101"/>
      <c r="M417" s="102"/>
      <c r="N417" s="104"/>
      <c r="O417" s="198" t="s">
        <v>85</v>
      </c>
      <c r="P417" s="86" t="str">
        <f>IF(P416/B403=0,"",P416/B403)</f>
        <v/>
      </c>
      <c r="Q417" s="87" t="str">
        <f>IF(P416/Q416=0,"",P416/Q416)</f>
        <v/>
      </c>
      <c r="R417" s="200" t="s">
        <v>86</v>
      </c>
      <c r="S417" s="120"/>
    </row>
    <row r="418" spans="1:19" ht="15.75" x14ac:dyDescent="0.25">
      <c r="A418" s="58">
        <v>2901</v>
      </c>
      <c r="B418" s="154"/>
      <c r="C418" s="154"/>
      <c r="D418" s="154"/>
      <c r="E418" s="154"/>
      <c r="F418" s="154"/>
      <c r="G418" s="154"/>
      <c r="H418" s="154"/>
      <c r="I418" s="154"/>
      <c r="J418" s="154"/>
      <c r="K418" s="144"/>
      <c r="L418" s="147"/>
      <c r="M418" s="148"/>
      <c r="N418" s="149"/>
      <c r="O418" s="90"/>
      <c r="P418" s="91"/>
      <c r="Q418" s="91"/>
      <c r="R418" s="113"/>
      <c r="S418" s="120"/>
    </row>
    <row r="419" spans="1:19" ht="18" customHeight="1" x14ac:dyDescent="0.25">
      <c r="A419" s="28"/>
      <c r="B419" s="297" t="s">
        <v>111</v>
      </c>
      <c r="C419" s="297"/>
      <c r="D419" s="297"/>
      <c r="E419" s="297"/>
      <c r="F419" s="297"/>
      <c r="G419" s="297"/>
      <c r="H419" s="297"/>
      <c r="I419" s="297"/>
      <c r="J419" s="297"/>
      <c r="K419" s="93">
        <f>SUM(K403:K415)</f>
        <v>43</v>
      </c>
      <c r="L419" s="94">
        <f>IF(K411=0,"",K411/B403)</f>
        <v>0.38053097345132741</v>
      </c>
      <c r="M419" s="94">
        <f>IF(K419=0,"",K419/B403)</f>
        <v>0.38053097345132741</v>
      </c>
      <c r="N419" s="94">
        <f>IF(K411=0,"",M419-L419)</f>
        <v>0</v>
      </c>
      <c r="O419" s="3"/>
      <c r="P419" s="29"/>
      <c r="Q419" s="22"/>
      <c r="R419" s="3"/>
      <c r="S419" s="120"/>
    </row>
    <row r="420" spans="1:19" ht="12.75" customHeight="1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191"/>
      <c r="L420" s="3"/>
      <c r="M420" s="3"/>
      <c r="N420" s="29"/>
      <c r="O420" s="3"/>
      <c r="P420" s="29"/>
      <c r="Q420" s="29"/>
      <c r="R420" s="29"/>
    </row>
    <row r="421" spans="1:19" ht="12.75" customHeight="1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191"/>
      <c r="L421" s="3"/>
      <c r="M421" s="3"/>
      <c r="N421" s="29"/>
      <c r="O421" s="3"/>
      <c r="P421" s="29"/>
      <c r="Q421" s="29"/>
      <c r="R421" s="29"/>
    </row>
    <row r="422" spans="1:19" ht="26.25" x14ac:dyDescent="0.4">
      <c r="A422" s="2"/>
      <c r="B422" s="298" t="s">
        <v>99</v>
      </c>
      <c r="C422" s="299"/>
      <c r="D422" s="299"/>
      <c r="E422" s="299"/>
      <c r="F422" s="299"/>
      <c r="G422" s="299"/>
      <c r="H422" s="299"/>
      <c r="I422" s="299"/>
      <c r="J422" s="299"/>
      <c r="K422" s="181" t="s">
        <v>123</v>
      </c>
      <c r="L422" s="57"/>
      <c r="M422" s="57"/>
      <c r="N422" s="29"/>
      <c r="O422" s="3"/>
      <c r="P422" s="29"/>
      <c r="Q422" s="29"/>
      <c r="R422" s="29"/>
      <c r="S422" s="120"/>
    </row>
    <row r="423" spans="1:19" ht="20.25" x14ac:dyDescent="0.2">
      <c r="A423" s="300" t="s">
        <v>10</v>
      </c>
      <c r="B423" s="301" t="s">
        <v>100</v>
      </c>
      <c r="C423" s="302"/>
      <c r="D423" s="302"/>
      <c r="E423" s="302"/>
      <c r="F423" s="302"/>
      <c r="G423" s="302"/>
      <c r="H423" s="302"/>
      <c r="I423" s="302"/>
      <c r="J423" s="303"/>
      <c r="K423" s="304" t="s">
        <v>11</v>
      </c>
      <c r="L423" s="296" t="s">
        <v>3</v>
      </c>
      <c r="M423" s="296" t="s">
        <v>4</v>
      </c>
      <c r="N423" s="306" t="s">
        <v>5</v>
      </c>
      <c r="O423" s="296" t="s">
        <v>6</v>
      </c>
      <c r="P423" s="294" t="s">
        <v>7</v>
      </c>
      <c r="Q423" s="294" t="s">
        <v>8</v>
      </c>
      <c r="R423" s="296" t="s">
        <v>101</v>
      </c>
      <c r="S423" s="120"/>
    </row>
    <row r="424" spans="1:19" ht="15.75" x14ac:dyDescent="0.25">
      <c r="A424" s="295"/>
      <c r="B424" s="58" t="s">
        <v>102</v>
      </c>
      <c r="C424" s="58" t="s">
        <v>103</v>
      </c>
      <c r="D424" s="58" t="s">
        <v>104</v>
      </c>
      <c r="E424" s="58" t="s">
        <v>105</v>
      </c>
      <c r="F424" s="58" t="s">
        <v>106</v>
      </c>
      <c r="G424" s="58" t="s">
        <v>107</v>
      </c>
      <c r="H424" s="58" t="s">
        <v>108</v>
      </c>
      <c r="I424" s="58" t="s">
        <v>109</v>
      </c>
      <c r="J424" s="58" t="s">
        <v>110</v>
      </c>
      <c r="K424" s="305"/>
      <c r="L424" s="295"/>
      <c r="M424" s="295"/>
      <c r="N424" s="295"/>
      <c r="O424" s="295"/>
      <c r="P424" s="295"/>
      <c r="Q424" s="295"/>
      <c r="R424" s="295"/>
      <c r="S424" s="120"/>
    </row>
    <row r="425" spans="1:19" ht="15.75" customHeight="1" x14ac:dyDescent="0.25">
      <c r="A425" s="58">
        <v>2201</v>
      </c>
      <c r="B425" s="154">
        <v>94</v>
      </c>
      <c r="C425" s="154"/>
      <c r="D425" s="154"/>
      <c r="E425" s="154"/>
      <c r="F425" s="154"/>
      <c r="G425" s="154"/>
      <c r="H425" s="154"/>
      <c r="I425" s="154"/>
      <c r="J425" s="154"/>
      <c r="K425" s="144"/>
      <c r="L425" s="96"/>
      <c r="M425" s="97"/>
      <c r="N425" s="98"/>
      <c r="O425" s="99"/>
      <c r="P425" s="63">
        <f>B425</f>
        <v>94</v>
      </c>
      <c r="Q425" s="100"/>
      <c r="R425" s="99"/>
      <c r="S425" s="120"/>
    </row>
    <row r="426" spans="1:19" ht="15.75" customHeight="1" x14ac:dyDescent="0.25">
      <c r="A426" s="58">
        <v>2202</v>
      </c>
      <c r="B426" s="154"/>
      <c r="C426" s="154">
        <v>71</v>
      </c>
      <c r="D426" s="154"/>
      <c r="E426" s="154"/>
      <c r="F426" s="154"/>
      <c r="G426" s="154"/>
      <c r="H426" s="154"/>
      <c r="I426" s="154"/>
      <c r="J426" s="154"/>
      <c r="K426" s="144"/>
      <c r="L426" s="101"/>
      <c r="M426" s="102"/>
      <c r="N426" s="103"/>
      <c r="O426" s="67">
        <f>IF(C426=0,"",C426/B425)</f>
        <v>0.75531914893617025</v>
      </c>
      <c r="P426" s="68">
        <v>71</v>
      </c>
      <c r="Q426" s="69">
        <f t="shared" ref="Q426:Q433" si="36">IF(P426=0,"",P426/P425)</f>
        <v>0.75531914893617025</v>
      </c>
      <c r="R426" s="69">
        <f t="shared" ref="R426:R433" si="37">IF(P426=0,"",100%-Q426)</f>
        <v>0.24468085106382975</v>
      </c>
      <c r="S426" s="120"/>
    </row>
    <row r="427" spans="1:19" ht="15.75" customHeight="1" x14ac:dyDescent="0.25">
      <c r="A427" s="58">
        <v>2301</v>
      </c>
      <c r="B427" s="154"/>
      <c r="C427" s="154"/>
      <c r="D427" s="154">
        <v>66</v>
      </c>
      <c r="E427" s="154"/>
      <c r="F427" s="154"/>
      <c r="G427" s="154"/>
      <c r="H427" s="154"/>
      <c r="I427" s="154"/>
      <c r="J427" s="154"/>
      <c r="K427" s="144"/>
      <c r="L427" s="101"/>
      <c r="M427" s="102"/>
      <c r="N427" s="103"/>
      <c r="O427" s="67">
        <f>IF(D427=0,"",D427/C426)</f>
        <v>0.92957746478873238</v>
      </c>
      <c r="P427" s="68">
        <v>68</v>
      </c>
      <c r="Q427" s="69">
        <f t="shared" si="36"/>
        <v>0.95774647887323938</v>
      </c>
      <c r="R427" s="69">
        <f t="shared" si="37"/>
        <v>4.2253521126760618E-2</v>
      </c>
      <c r="S427" s="8">
        <f>P427/P425</f>
        <v>0.72340425531914898</v>
      </c>
    </row>
    <row r="428" spans="1:19" ht="15.75" customHeight="1" x14ac:dyDescent="0.25">
      <c r="A428" s="58">
        <v>2302</v>
      </c>
      <c r="B428" s="154"/>
      <c r="C428" s="154"/>
      <c r="D428" s="154"/>
      <c r="E428" s="154">
        <v>55</v>
      </c>
      <c r="F428" s="154"/>
      <c r="G428" s="154"/>
      <c r="H428" s="154"/>
      <c r="I428" s="154"/>
      <c r="J428" s="154"/>
      <c r="K428" s="144"/>
      <c r="L428" s="101"/>
      <c r="M428" s="102"/>
      <c r="N428" s="103"/>
      <c r="O428" s="67">
        <f>IF(E428=0,"",E428/D427)</f>
        <v>0.83333333333333337</v>
      </c>
      <c r="P428" s="68">
        <v>65</v>
      </c>
      <c r="Q428" s="69">
        <f t="shared" si="36"/>
        <v>0.95588235294117652</v>
      </c>
      <c r="R428" s="69">
        <f t="shared" si="37"/>
        <v>4.4117647058823484E-2</v>
      </c>
      <c r="S428" s="120"/>
    </row>
    <row r="429" spans="1:19" ht="15.75" customHeight="1" x14ac:dyDescent="0.25">
      <c r="A429" s="58">
        <v>2401</v>
      </c>
      <c r="B429" s="154"/>
      <c r="C429" s="154"/>
      <c r="D429" s="154"/>
      <c r="E429" s="154"/>
      <c r="F429" s="154">
        <v>53</v>
      </c>
      <c r="G429" s="154"/>
      <c r="H429" s="154"/>
      <c r="I429" s="154"/>
      <c r="J429" s="154"/>
      <c r="K429" s="144"/>
      <c r="L429" s="101"/>
      <c r="M429" s="102"/>
      <c r="N429" s="103"/>
      <c r="O429" s="67">
        <f>IF(F429=0,"",F429/E428)</f>
        <v>0.96363636363636362</v>
      </c>
      <c r="P429" s="68">
        <v>61</v>
      </c>
      <c r="Q429" s="69">
        <f t="shared" si="36"/>
        <v>0.93846153846153846</v>
      </c>
      <c r="R429" s="69">
        <f t="shared" si="37"/>
        <v>6.1538461538461542E-2</v>
      </c>
      <c r="S429" s="120"/>
    </row>
    <row r="430" spans="1:19" ht="15.75" customHeight="1" x14ac:dyDescent="0.25">
      <c r="A430" s="58">
        <v>2402</v>
      </c>
      <c r="B430" s="154"/>
      <c r="C430" s="154"/>
      <c r="D430" s="154"/>
      <c r="E430" s="154"/>
      <c r="F430" s="154"/>
      <c r="G430" s="154">
        <v>48</v>
      </c>
      <c r="H430" s="154"/>
      <c r="I430" s="154"/>
      <c r="J430" s="154"/>
      <c r="K430" s="144"/>
      <c r="L430" s="101"/>
      <c r="M430" s="102"/>
      <c r="N430" s="103"/>
      <c r="O430" s="67">
        <f>IF(G430=0,"",G430/F429)</f>
        <v>0.90566037735849059</v>
      </c>
      <c r="P430" s="68">
        <v>59</v>
      </c>
      <c r="Q430" s="69">
        <f t="shared" si="36"/>
        <v>0.96721311475409832</v>
      </c>
      <c r="R430" s="69">
        <f t="shared" si="37"/>
        <v>3.2786885245901676E-2</v>
      </c>
      <c r="S430" s="120"/>
    </row>
    <row r="431" spans="1:19" ht="15.75" customHeight="1" x14ac:dyDescent="0.25">
      <c r="A431" s="58">
        <v>2501</v>
      </c>
      <c r="B431" s="154"/>
      <c r="C431" s="154"/>
      <c r="D431" s="154"/>
      <c r="E431" s="154"/>
      <c r="F431" s="154"/>
      <c r="G431" s="154"/>
      <c r="H431" s="154">
        <v>47</v>
      </c>
      <c r="I431" s="154"/>
      <c r="J431" s="154"/>
      <c r="K431" s="144"/>
      <c r="L431" s="101"/>
      <c r="M431" s="102"/>
      <c r="N431" s="103"/>
      <c r="O431" s="67">
        <f>IF(H431=0,"",H431/G430)</f>
        <v>0.97916666666666663</v>
      </c>
      <c r="P431" s="68">
        <v>56</v>
      </c>
      <c r="Q431" s="69">
        <f t="shared" si="36"/>
        <v>0.94915254237288138</v>
      </c>
      <c r="R431" s="69">
        <f t="shared" si="37"/>
        <v>5.084745762711862E-2</v>
      </c>
      <c r="S431" s="120"/>
    </row>
    <row r="432" spans="1:19" ht="15.75" customHeight="1" x14ac:dyDescent="0.25">
      <c r="A432" s="58">
        <v>2502</v>
      </c>
      <c r="B432" s="154"/>
      <c r="C432" s="154"/>
      <c r="D432" s="154"/>
      <c r="E432" s="154"/>
      <c r="F432" s="154"/>
      <c r="G432" s="154"/>
      <c r="H432" s="154"/>
      <c r="I432" s="154">
        <v>46</v>
      </c>
      <c r="J432" s="154"/>
      <c r="K432" s="144"/>
      <c r="L432" s="101"/>
      <c r="M432" s="102"/>
      <c r="N432" s="103"/>
      <c r="O432" s="67">
        <f>IF(I432=0,"",I432/H431)</f>
        <v>0.97872340425531912</v>
      </c>
      <c r="P432" s="68">
        <v>56</v>
      </c>
      <c r="Q432" s="69">
        <f t="shared" si="36"/>
        <v>1</v>
      </c>
      <c r="R432" s="69">
        <f t="shared" si="37"/>
        <v>0</v>
      </c>
      <c r="S432" s="120"/>
    </row>
    <row r="433" spans="1:19" ht="15.75" customHeight="1" x14ac:dyDescent="0.25">
      <c r="A433" s="58">
        <v>2601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44"/>
      <c r="L433" s="101"/>
      <c r="M433" s="102"/>
      <c r="N433" s="103"/>
      <c r="O433" s="71" t="str">
        <f>IF(J433=0,"",J433/I432)</f>
        <v/>
      </c>
      <c r="P433" s="68"/>
      <c r="Q433" s="72" t="str">
        <f t="shared" si="36"/>
        <v/>
      </c>
      <c r="R433" s="72" t="str">
        <f t="shared" si="37"/>
        <v/>
      </c>
      <c r="S433" s="120"/>
    </row>
    <row r="434" spans="1:19" ht="15.75" customHeight="1" x14ac:dyDescent="0.25">
      <c r="A434" s="58">
        <v>2602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44"/>
      <c r="L434" s="101"/>
      <c r="M434" s="102"/>
      <c r="N434" s="104"/>
      <c r="O434" s="129"/>
      <c r="P434" s="68"/>
      <c r="Q434" s="106"/>
      <c r="R434" s="107"/>
      <c r="S434" s="120"/>
    </row>
    <row r="435" spans="1:19" ht="15.75" customHeight="1" x14ac:dyDescent="0.25">
      <c r="A435" s="58">
        <v>2701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44"/>
      <c r="L435" s="101"/>
      <c r="M435" s="102"/>
      <c r="N435" s="104"/>
      <c r="O435" s="108"/>
      <c r="P435" s="109"/>
      <c r="Q435" s="110"/>
      <c r="R435" s="108"/>
      <c r="S435" s="120"/>
    </row>
    <row r="436" spans="1:19" ht="15.75" customHeight="1" x14ac:dyDescent="0.25">
      <c r="A436" s="58">
        <v>2702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44"/>
      <c r="L436" s="101"/>
      <c r="M436" s="102"/>
      <c r="N436" s="104"/>
      <c r="O436" s="108"/>
      <c r="P436" s="109"/>
      <c r="Q436" s="110"/>
      <c r="R436" s="108"/>
      <c r="S436" s="120"/>
    </row>
    <row r="437" spans="1:19" ht="15.75" customHeight="1" x14ac:dyDescent="0.25">
      <c r="A437" s="58">
        <v>2801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44"/>
      <c r="L437" s="101"/>
      <c r="M437" s="102"/>
      <c r="N437" s="104"/>
      <c r="O437" s="102"/>
      <c r="P437" s="104"/>
      <c r="Q437" s="146"/>
      <c r="R437" s="108"/>
      <c r="S437" s="120"/>
    </row>
    <row r="438" spans="1:19" ht="15.75" customHeight="1" x14ac:dyDescent="0.25">
      <c r="A438" s="58">
        <v>2802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44"/>
      <c r="L438" s="101"/>
      <c r="M438" s="102"/>
      <c r="N438" s="104"/>
      <c r="O438" s="197" t="s">
        <v>83</v>
      </c>
      <c r="P438" s="82"/>
      <c r="Q438" s="83" t="str">
        <f>IF(SUM(K431:K434)=0,"",SUM(K431:K434))</f>
        <v/>
      </c>
      <c r="R438" s="199" t="s">
        <v>11</v>
      </c>
      <c r="S438" s="120"/>
    </row>
    <row r="439" spans="1:19" ht="15.75" customHeight="1" x14ac:dyDescent="0.25">
      <c r="A439" s="58">
        <v>2901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44"/>
      <c r="L439" s="101"/>
      <c r="M439" s="102"/>
      <c r="N439" s="104"/>
      <c r="O439" s="198" t="s">
        <v>85</v>
      </c>
      <c r="P439" s="86" t="str">
        <f>IF(P438/B425=0,"",P438/B425)</f>
        <v/>
      </c>
      <c r="Q439" s="87" t="e">
        <f>IF(P438/Q438=0,"",P438/Q438)</f>
        <v>#VALUE!</v>
      </c>
      <c r="R439" s="200" t="s">
        <v>86</v>
      </c>
      <c r="S439" s="120"/>
    </row>
    <row r="440" spans="1:19" ht="15.75" customHeight="1" x14ac:dyDescent="0.25">
      <c r="A440" s="58">
        <v>2902</v>
      </c>
      <c r="B440" s="154"/>
      <c r="C440" s="154"/>
      <c r="D440" s="154"/>
      <c r="E440" s="154"/>
      <c r="F440" s="154"/>
      <c r="G440" s="154"/>
      <c r="H440" s="154"/>
      <c r="I440" s="154"/>
      <c r="J440" s="154"/>
      <c r="K440" s="144"/>
      <c r="L440" s="147"/>
      <c r="M440" s="148"/>
      <c r="N440" s="149"/>
      <c r="O440" s="90"/>
      <c r="P440" s="91"/>
      <c r="Q440" s="91"/>
      <c r="R440" s="113"/>
      <c r="S440" s="120"/>
    </row>
    <row r="441" spans="1:19" ht="18" customHeight="1" x14ac:dyDescent="0.25">
      <c r="A441" s="28"/>
      <c r="B441" s="297" t="s">
        <v>111</v>
      </c>
      <c r="C441" s="297"/>
      <c r="D441" s="297"/>
      <c r="E441" s="297"/>
      <c r="F441" s="297"/>
      <c r="G441" s="297"/>
      <c r="H441" s="297"/>
      <c r="I441" s="297"/>
      <c r="J441" s="297"/>
      <c r="K441" s="93">
        <f>SUM(K425:K437)</f>
        <v>0</v>
      </c>
      <c r="L441" s="94" t="str">
        <f>IF(K433=0,"",K433/B425)</f>
        <v/>
      </c>
      <c r="M441" s="94" t="str">
        <f>IF(K441=0,"",K441/B425)</f>
        <v/>
      </c>
      <c r="N441" s="94" t="str">
        <f>IF(K433=0,"",M441-L441)</f>
        <v/>
      </c>
      <c r="O441" s="3"/>
      <c r="P441" s="29"/>
      <c r="Q441" s="22"/>
      <c r="R441" s="3"/>
      <c r="S441" s="120"/>
    </row>
    <row r="442" spans="1:19" ht="12.75" customHeight="1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191"/>
      <c r="L442" s="3"/>
      <c r="M442" s="3"/>
      <c r="N442" s="29"/>
      <c r="O442" s="3"/>
      <c r="P442" s="29"/>
      <c r="Q442" s="29"/>
      <c r="R442" s="29"/>
    </row>
    <row r="443" spans="1:19" ht="12.75" customHeight="1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191"/>
      <c r="L443" s="3"/>
      <c r="M443" s="3"/>
      <c r="N443" s="29"/>
      <c r="O443" s="3"/>
      <c r="P443" s="29"/>
      <c r="Q443" s="29"/>
      <c r="R443" s="29"/>
    </row>
    <row r="444" spans="1:19" ht="26.25" x14ac:dyDescent="0.4">
      <c r="A444" s="2"/>
      <c r="B444" s="298" t="s">
        <v>99</v>
      </c>
      <c r="C444" s="299"/>
      <c r="D444" s="299"/>
      <c r="E444" s="299"/>
      <c r="F444" s="299"/>
      <c r="G444" s="299"/>
      <c r="H444" s="299"/>
      <c r="I444" s="299"/>
      <c r="J444" s="299"/>
      <c r="K444" s="181" t="s">
        <v>124</v>
      </c>
      <c r="L444" s="57"/>
      <c r="M444" s="57"/>
      <c r="N444" s="29"/>
      <c r="O444" s="3"/>
      <c r="P444" s="29"/>
      <c r="Q444" s="29"/>
      <c r="R444" s="29"/>
      <c r="S444" s="120"/>
    </row>
    <row r="445" spans="1:19" ht="20.25" x14ac:dyDescent="0.2">
      <c r="A445" s="300" t="s">
        <v>10</v>
      </c>
      <c r="B445" s="301" t="s">
        <v>100</v>
      </c>
      <c r="C445" s="302"/>
      <c r="D445" s="302"/>
      <c r="E445" s="302"/>
      <c r="F445" s="302"/>
      <c r="G445" s="302"/>
      <c r="H445" s="302"/>
      <c r="I445" s="302"/>
      <c r="J445" s="303"/>
      <c r="K445" s="304" t="s">
        <v>11</v>
      </c>
      <c r="L445" s="296" t="s">
        <v>3</v>
      </c>
      <c r="M445" s="296" t="s">
        <v>4</v>
      </c>
      <c r="N445" s="306" t="s">
        <v>5</v>
      </c>
      <c r="O445" s="296" t="s">
        <v>6</v>
      </c>
      <c r="P445" s="294" t="s">
        <v>7</v>
      </c>
      <c r="Q445" s="294" t="s">
        <v>8</v>
      </c>
      <c r="R445" s="296" t="s">
        <v>101</v>
      </c>
      <c r="S445" s="120"/>
    </row>
    <row r="446" spans="1:19" ht="15.75" x14ac:dyDescent="0.25">
      <c r="A446" s="295"/>
      <c r="B446" s="58" t="s">
        <v>102</v>
      </c>
      <c r="C446" s="58" t="s">
        <v>103</v>
      </c>
      <c r="D446" s="58" t="s">
        <v>104</v>
      </c>
      <c r="E446" s="58" t="s">
        <v>105</v>
      </c>
      <c r="F446" s="58" t="s">
        <v>106</v>
      </c>
      <c r="G446" s="58" t="s">
        <v>107</v>
      </c>
      <c r="H446" s="58" t="s">
        <v>108</v>
      </c>
      <c r="I446" s="58" t="s">
        <v>109</v>
      </c>
      <c r="J446" s="58" t="s">
        <v>110</v>
      </c>
      <c r="K446" s="305"/>
      <c r="L446" s="295"/>
      <c r="M446" s="295"/>
      <c r="N446" s="295"/>
      <c r="O446" s="295"/>
      <c r="P446" s="295"/>
      <c r="Q446" s="295"/>
      <c r="R446" s="295"/>
      <c r="S446" s="120"/>
    </row>
    <row r="447" spans="1:19" ht="15.75" customHeight="1" x14ac:dyDescent="0.25">
      <c r="A447" s="58">
        <v>2202</v>
      </c>
      <c r="B447" s="154">
        <v>94</v>
      </c>
      <c r="C447" s="154"/>
      <c r="D447" s="154"/>
      <c r="E447" s="154"/>
      <c r="F447" s="154"/>
      <c r="G447" s="154"/>
      <c r="H447" s="154"/>
      <c r="I447" s="154"/>
      <c r="J447" s="154"/>
      <c r="K447" s="144"/>
      <c r="L447" s="96"/>
      <c r="M447" s="97"/>
      <c r="N447" s="98"/>
      <c r="O447" s="99"/>
      <c r="P447" s="63">
        <f>B447</f>
        <v>94</v>
      </c>
      <c r="Q447" s="100"/>
      <c r="R447" s="99"/>
      <c r="S447" s="120"/>
    </row>
    <row r="448" spans="1:19" ht="15.75" customHeight="1" x14ac:dyDescent="0.25">
      <c r="A448" s="58">
        <v>2301</v>
      </c>
      <c r="B448" s="154"/>
      <c r="C448" s="154">
        <v>74</v>
      </c>
      <c r="D448" s="154"/>
      <c r="E448" s="154"/>
      <c r="F448" s="154"/>
      <c r="G448" s="154"/>
      <c r="H448" s="154"/>
      <c r="I448" s="154"/>
      <c r="J448" s="154"/>
      <c r="K448" s="144"/>
      <c r="L448" s="101"/>
      <c r="M448" s="102"/>
      <c r="N448" s="103"/>
      <c r="O448" s="67">
        <f>IF(C448=0,"",C448/B447)</f>
        <v>0.78723404255319152</v>
      </c>
      <c r="P448" s="68">
        <v>76</v>
      </c>
      <c r="Q448" s="69">
        <f t="shared" ref="Q448:Q455" si="38">IF(P448=0,"",P448/P447)</f>
        <v>0.80851063829787229</v>
      </c>
      <c r="R448" s="69">
        <f t="shared" ref="R448:R455" si="39">IF(P448=0,"",100%-Q448)</f>
        <v>0.19148936170212771</v>
      </c>
      <c r="S448" s="120"/>
    </row>
    <row r="449" spans="1:19" ht="15.75" customHeight="1" x14ac:dyDescent="0.25">
      <c r="A449" s="58">
        <v>2302</v>
      </c>
      <c r="B449" s="154"/>
      <c r="C449" s="154"/>
      <c r="D449" s="154">
        <v>67</v>
      </c>
      <c r="E449" s="154"/>
      <c r="F449" s="154"/>
      <c r="G449" s="154"/>
      <c r="H449" s="154"/>
      <c r="I449" s="154"/>
      <c r="J449" s="154"/>
      <c r="K449" s="144"/>
      <c r="L449" s="101"/>
      <c r="M449" s="102"/>
      <c r="N449" s="103"/>
      <c r="O449" s="67">
        <f>IF(D449=0,"",D449/C448)</f>
        <v>0.90540540540540537</v>
      </c>
      <c r="P449" s="68">
        <v>71</v>
      </c>
      <c r="Q449" s="69">
        <f t="shared" si="38"/>
        <v>0.93421052631578949</v>
      </c>
      <c r="R449" s="69">
        <f t="shared" si="39"/>
        <v>6.5789473684210509E-2</v>
      </c>
      <c r="S449" s="8">
        <f>P449/P447</f>
        <v>0.75531914893617025</v>
      </c>
    </row>
    <row r="450" spans="1:19" ht="15.75" customHeight="1" x14ac:dyDescent="0.25">
      <c r="A450" s="58">
        <v>2401</v>
      </c>
      <c r="B450" s="154"/>
      <c r="C450" s="154"/>
      <c r="D450" s="154"/>
      <c r="E450" s="154">
        <v>66</v>
      </c>
      <c r="F450" s="154"/>
      <c r="G450" s="154"/>
      <c r="H450" s="154"/>
      <c r="I450" s="154"/>
      <c r="J450" s="154"/>
      <c r="K450" s="144"/>
      <c r="L450" s="101"/>
      <c r="M450" s="102"/>
      <c r="N450" s="103"/>
      <c r="O450" s="67">
        <f>IF(E450=0,"",E450/D449)</f>
        <v>0.9850746268656716</v>
      </c>
      <c r="P450" s="68">
        <v>70</v>
      </c>
      <c r="Q450" s="69">
        <f t="shared" si="38"/>
        <v>0.9859154929577465</v>
      </c>
      <c r="R450" s="69">
        <f t="shared" si="39"/>
        <v>1.4084507042253502E-2</v>
      </c>
      <c r="S450" s="120"/>
    </row>
    <row r="451" spans="1:19" ht="15.75" customHeight="1" x14ac:dyDescent="0.25">
      <c r="A451" s="58">
        <v>2402</v>
      </c>
      <c r="B451" s="154"/>
      <c r="C451" s="154"/>
      <c r="D451" s="154"/>
      <c r="E451" s="154"/>
      <c r="F451" s="154">
        <v>64</v>
      </c>
      <c r="G451" s="154"/>
      <c r="H451" s="154"/>
      <c r="I451" s="154"/>
      <c r="J451" s="154"/>
      <c r="K451" s="144"/>
      <c r="L451" s="101"/>
      <c r="M451" s="102"/>
      <c r="N451" s="103"/>
      <c r="O451" s="67">
        <f>IF(F451=0,"",F451/E450)</f>
        <v>0.96969696969696972</v>
      </c>
      <c r="P451" s="68">
        <v>69</v>
      </c>
      <c r="Q451" s="69">
        <f t="shared" si="38"/>
        <v>0.98571428571428577</v>
      </c>
      <c r="R451" s="69">
        <f t="shared" si="39"/>
        <v>1.4285714285714235E-2</v>
      </c>
      <c r="S451" s="120"/>
    </row>
    <row r="452" spans="1:19" ht="15.75" customHeight="1" x14ac:dyDescent="0.25">
      <c r="A452" s="58">
        <v>2501</v>
      </c>
      <c r="B452" s="154"/>
      <c r="C452" s="154"/>
      <c r="D452" s="154"/>
      <c r="E452" s="154"/>
      <c r="F452" s="154"/>
      <c r="G452" s="154">
        <v>64</v>
      </c>
      <c r="H452" s="154"/>
      <c r="I452" s="154"/>
      <c r="J452" s="154"/>
      <c r="K452" s="144"/>
      <c r="L452" s="101"/>
      <c r="M452" s="102"/>
      <c r="N452" s="103"/>
      <c r="O452" s="67">
        <f>IF(G452=0,"",G452/F451)</f>
        <v>1</v>
      </c>
      <c r="P452" s="68">
        <v>68</v>
      </c>
      <c r="Q452" s="69">
        <f t="shared" si="38"/>
        <v>0.98550724637681164</v>
      </c>
      <c r="R452" s="69">
        <f t="shared" si="39"/>
        <v>1.4492753623188359E-2</v>
      </c>
      <c r="S452" s="120"/>
    </row>
    <row r="453" spans="1:19" ht="15.75" customHeight="1" x14ac:dyDescent="0.25">
      <c r="A453" s="58">
        <v>2502</v>
      </c>
      <c r="B453" s="154"/>
      <c r="C453" s="154"/>
      <c r="D453" s="154"/>
      <c r="E453" s="154"/>
      <c r="F453" s="154"/>
      <c r="G453" s="154"/>
      <c r="H453" s="154">
        <v>61</v>
      </c>
      <c r="I453" s="154"/>
      <c r="J453" s="154"/>
      <c r="K453" s="144">
        <v>1</v>
      </c>
      <c r="L453" s="101"/>
      <c r="M453" s="102"/>
      <c r="N453" s="103"/>
      <c r="O453" s="67">
        <f>IF(H453=0,"",H453/G452)</f>
        <v>0.953125</v>
      </c>
      <c r="P453" s="68">
        <v>65</v>
      </c>
      <c r="Q453" s="69">
        <f t="shared" si="38"/>
        <v>0.95588235294117652</v>
      </c>
      <c r="R453" s="69">
        <f t="shared" si="39"/>
        <v>4.4117647058823484E-2</v>
      </c>
      <c r="S453" s="120"/>
    </row>
    <row r="454" spans="1:19" ht="15.75" customHeight="1" x14ac:dyDescent="0.25">
      <c r="A454" s="58">
        <v>2601</v>
      </c>
      <c r="B454" s="154"/>
      <c r="C454" s="154"/>
      <c r="D454" s="154"/>
      <c r="E454" s="154"/>
      <c r="F454" s="154"/>
      <c r="G454" s="154"/>
      <c r="H454" s="154"/>
      <c r="I454" s="154"/>
      <c r="J454" s="154"/>
      <c r="K454" s="144"/>
      <c r="L454" s="101"/>
      <c r="M454" s="102"/>
      <c r="N454" s="103"/>
      <c r="O454" s="67" t="str">
        <f>IF(I454=0,"",I454/H453)</f>
        <v/>
      </c>
      <c r="P454" s="68"/>
      <c r="Q454" s="69" t="str">
        <f t="shared" si="38"/>
        <v/>
      </c>
      <c r="R454" s="69" t="str">
        <f t="shared" si="39"/>
        <v/>
      </c>
      <c r="S454" s="120"/>
    </row>
    <row r="455" spans="1:19" ht="15.75" customHeight="1" x14ac:dyDescent="0.25">
      <c r="A455" s="58">
        <v>2602</v>
      </c>
      <c r="B455" s="154"/>
      <c r="C455" s="154"/>
      <c r="D455" s="154"/>
      <c r="E455" s="154"/>
      <c r="F455" s="154"/>
      <c r="G455" s="154"/>
      <c r="H455" s="154"/>
      <c r="I455" s="154"/>
      <c r="J455" s="154"/>
      <c r="K455" s="144"/>
      <c r="L455" s="101"/>
      <c r="M455" s="102"/>
      <c r="N455" s="103"/>
      <c r="O455" s="71" t="str">
        <f>IF(J455=0,"",J455/I454)</f>
        <v/>
      </c>
      <c r="P455" s="68"/>
      <c r="Q455" s="72" t="str">
        <f t="shared" si="38"/>
        <v/>
      </c>
      <c r="R455" s="72" t="str">
        <f t="shared" si="39"/>
        <v/>
      </c>
      <c r="S455" s="120"/>
    </row>
    <row r="456" spans="1:19" ht="15.75" customHeight="1" x14ac:dyDescent="0.25">
      <c r="A456" s="58">
        <v>2701</v>
      </c>
      <c r="B456" s="154"/>
      <c r="C456" s="154"/>
      <c r="D456" s="154"/>
      <c r="E456" s="154"/>
      <c r="F456" s="154"/>
      <c r="G456" s="154"/>
      <c r="H456" s="154"/>
      <c r="I456" s="154"/>
      <c r="J456" s="154"/>
      <c r="K456" s="144"/>
      <c r="L456" s="101"/>
      <c r="M456" s="102"/>
      <c r="N456" s="104"/>
      <c r="O456" s="129"/>
      <c r="P456" s="68"/>
      <c r="Q456" s="106"/>
      <c r="R456" s="107"/>
      <c r="S456" s="120"/>
    </row>
    <row r="457" spans="1:19" ht="15.75" customHeight="1" x14ac:dyDescent="0.25">
      <c r="A457" s="58">
        <v>2702</v>
      </c>
      <c r="B457" s="154"/>
      <c r="C457" s="154"/>
      <c r="D457" s="154"/>
      <c r="E457" s="154"/>
      <c r="F457" s="154"/>
      <c r="G457" s="154"/>
      <c r="H457" s="154"/>
      <c r="I457" s="154"/>
      <c r="J457" s="154"/>
      <c r="K457" s="144"/>
      <c r="L457" s="101"/>
      <c r="M457" s="102"/>
      <c r="N457" s="104"/>
      <c r="O457" s="108"/>
      <c r="P457" s="109"/>
      <c r="Q457" s="110"/>
      <c r="R457" s="108"/>
      <c r="S457" s="120"/>
    </row>
    <row r="458" spans="1:19" ht="15.75" customHeight="1" x14ac:dyDescent="0.25">
      <c r="A458" s="58">
        <v>2801</v>
      </c>
      <c r="B458" s="154"/>
      <c r="C458" s="154"/>
      <c r="D458" s="154"/>
      <c r="E458" s="154"/>
      <c r="F458" s="154"/>
      <c r="G458" s="154"/>
      <c r="H458" s="154"/>
      <c r="I458" s="154"/>
      <c r="J458" s="154"/>
      <c r="K458" s="144"/>
      <c r="L458" s="101"/>
      <c r="M458" s="102"/>
      <c r="N458" s="104"/>
      <c r="O458" s="108"/>
      <c r="P458" s="109"/>
      <c r="Q458" s="110"/>
      <c r="R458" s="108"/>
      <c r="S458" s="120"/>
    </row>
    <row r="459" spans="1:19" ht="15.75" customHeight="1" x14ac:dyDescent="0.25">
      <c r="A459" s="58">
        <v>2802</v>
      </c>
      <c r="B459" s="154"/>
      <c r="C459" s="154"/>
      <c r="D459" s="154"/>
      <c r="E459" s="154"/>
      <c r="F459" s="154"/>
      <c r="G459" s="154"/>
      <c r="H459" s="154"/>
      <c r="I459" s="154"/>
      <c r="J459" s="154"/>
      <c r="K459" s="144"/>
      <c r="L459" s="101"/>
      <c r="M459" s="102"/>
      <c r="N459" s="104"/>
      <c r="O459" s="102"/>
      <c r="P459" s="104"/>
      <c r="Q459" s="146"/>
      <c r="R459" s="108"/>
      <c r="S459" s="120"/>
    </row>
    <row r="460" spans="1:19" ht="15.75" customHeight="1" x14ac:dyDescent="0.25">
      <c r="A460" s="58">
        <v>2901</v>
      </c>
      <c r="B460" s="154"/>
      <c r="C460" s="154"/>
      <c r="D460" s="154"/>
      <c r="E460" s="154"/>
      <c r="F460" s="154"/>
      <c r="G460" s="154"/>
      <c r="H460" s="154"/>
      <c r="I460" s="154"/>
      <c r="J460" s="154"/>
      <c r="K460" s="144"/>
      <c r="L460" s="101"/>
      <c r="M460" s="102"/>
      <c r="N460" s="104"/>
      <c r="O460" s="197" t="s">
        <v>83</v>
      </c>
      <c r="P460" s="82"/>
      <c r="Q460" s="83">
        <f>IF(SUM(K453:K456)=0,"",SUM(K453:K456))</f>
        <v>1</v>
      </c>
      <c r="R460" s="199" t="s">
        <v>11</v>
      </c>
      <c r="S460" s="120"/>
    </row>
    <row r="461" spans="1:19" ht="15.75" customHeight="1" x14ac:dyDescent="0.25">
      <c r="A461" s="58">
        <v>2902</v>
      </c>
      <c r="B461" s="154"/>
      <c r="C461" s="154"/>
      <c r="D461" s="154"/>
      <c r="E461" s="154"/>
      <c r="F461" s="154"/>
      <c r="G461" s="154"/>
      <c r="H461" s="154"/>
      <c r="I461" s="154"/>
      <c r="J461" s="154"/>
      <c r="K461" s="144"/>
      <c r="L461" s="101"/>
      <c r="M461" s="102"/>
      <c r="N461" s="104"/>
      <c r="O461" s="198" t="s">
        <v>85</v>
      </c>
      <c r="P461" s="86" t="str">
        <f>IF(P460/B447=0,"",P460/B447)</f>
        <v/>
      </c>
      <c r="Q461" s="87" t="str">
        <f>IF(P460/Q460=0,"",P460/Q460)</f>
        <v/>
      </c>
      <c r="R461" s="200" t="s">
        <v>86</v>
      </c>
      <c r="S461" s="120"/>
    </row>
    <row r="462" spans="1:19" ht="15.75" customHeight="1" x14ac:dyDescent="0.25">
      <c r="A462" s="58">
        <v>3001</v>
      </c>
      <c r="B462" s="154"/>
      <c r="C462" s="154"/>
      <c r="D462" s="154"/>
      <c r="E462" s="154"/>
      <c r="F462" s="154"/>
      <c r="G462" s="154"/>
      <c r="H462" s="154"/>
      <c r="I462" s="154"/>
      <c r="J462" s="154"/>
      <c r="K462" s="144"/>
      <c r="L462" s="147"/>
      <c r="M462" s="148"/>
      <c r="N462" s="149"/>
      <c r="O462" s="90"/>
      <c r="P462" s="91"/>
      <c r="Q462" s="91"/>
      <c r="R462" s="113"/>
      <c r="S462" s="120"/>
    </row>
    <row r="463" spans="1:19" ht="18" customHeight="1" x14ac:dyDescent="0.25">
      <c r="A463" s="28"/>
      <c r="B463" s="297" t="s">
        <v>111</v>
      </c>
      <c r="C463" s="297"/>
      <c r="D463" s="297"/>
      <c r="E463" s="297"/>
      <c r="F463" s="297"/>
      <c r="G463" s="297"/>
      <c r="H463" s="297"/>
      <c r="I463" s="297"/>
      <c r="J463" s="297"/>
      <c r="K463" s="93">
        <f>SUM(K447:K459)</f>
        <v>1</v>
      </c>
      <c r="L463" s="94" cm="1">
        <f t="array" ref="L463:L465">IF(K453:K455=0,"",K453:K455/B447)</f>
        <v>1.0638297872340425E-2</v>
      </c>
      <c r="M463" s="94">
        <f>IF(K463=0,"",K463/B447)</f>
        <v>1.0638297872340425E-2</v>
      </c>
      <c r="N463" s="94" cm="1">
        <f t="array" ref="N463:N465">IF(K453:K455=0,"",M463-L463)</f>
        <v>0</v>
      </c>
      <c r="O463" s="3"/>
      <c r="P463" s="29"/>
      <c r="Q463" s="22"/>
      <c r="R463" s="3"/>
      <c r="S463" s="120"/>
    </row>
    <row r="464" spans="1:19" ht="12.75" customHeight="1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191"/>
      <c r="L464" s="3" t="str">
        <v/>
      </c>
      <c r="M464" s="3"/>
      <c r="N464" s="29" t="str">
        <v/>
      </c>
      <c r="O464" s="3"/>
      <c r="P464" s="29"/>
      <c r="Q464" s="29"/>
      <c r="R464" s="29"/>
    </row>
    <row r="465" spans="1:19" ht="12.75" customHeight="1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191"/>
      <c r="L465" s="3" t="str">
        <v/>
      </c>
      <c r="M465" s="3"/>
      <c r="N465" s="29" t="str">
        <v/>
      </c>
      <c r="O465" s="3"/>
      <c r="P465" s="29"/>
      <c r="Q465" s="29"/>
      <c r="R465" s="29"/>
    </row>
    <row r="466" spans="1:19" ht="26.25" x14ac:dyDescent="0.4">
      <c r="A466" s="2"/>
      <c r="B466" s="298" t="s">
        <v>99</v>
      </c>
      <c r="C466" s="299"/>
      <c r="D466" s="299"/>
      <c r="E466" s="299"/>
      <c r="F466" s="299"/>
      <c r="G466" s="299"/>
      <c r="H466" s="299"/>
      <c r="I466" s="299"/>
      <c r="J466" s="299"/>
      <c r="K466" s="181" t="s">
        <v>142</v>
      </c>
      <c r="L466" s="57"/>
      <c r="M466" s="57"/>
      <c r="N466" s="29"/>
      <c r="O466" s="3"/>
      <c r="P466" s="29"/>
      <c r="Q466" s="29"/>
      <c r="R466" s="29"/>
      <c r="S466" s="120"/>
    </row>
    <row r="467" spans="1:19" ht="20.25" x14ac:dyDescent="0.2">
      <c r="A467" s="300" t="s">
        <v>10</v>
      </c>
      <c r="B467" s="301" t="s">
        <v>100</v>
      </c>
      <c r="C467" s="302"/>
      <c r="D467" s="302"/>
      <c r="E467" s="302"/>
      <c r="F467" s="302"/>
      <c r="G467" s="302"/>
      <c r="H467" s="302"/>
      <c r="I467" s="302"/>
      <c r="J467" s="303"/>
      <c r="K467" s="304" t="s">
        <v>11</v>
      </c>
      <c r="L467" s="296" t="s">
        <v>3</v>
      </c>
      <c r="M467" s="296" t="s">
        <v>4</v>
      </c>
      <c r="N467" s="306" t="s">
        <v>5</v>
      </c>
      <c r="O467" s="296" t="s">
        <v>6</v>
      </c>
      <c r="P467" s="294" t="s">
        <v>7</v>
      </c>
      <c r="Q467" s="294" t="s">
        <v>8</v>
      </c>
      <c r="R467" s="296" t="s">
        <v>101</v>
      </c>
      <c r="S467" s="120"/>
    </row>
    <row r="468" spans="1:19" ht="15.75" x14ac:dyDescent="0.25">
      <c r="A468" s="295"/>
      <c r="B468" s="58" t="s">
        <v>102</v>
      </c>
      <c r="C468" s="58" t="s">
        <v>103</v>
      </c>
      <c r="D468" s="58" t="s">
        <v>104</v>
      </c>
      <c r="E468" s="58" t="s">
        <v>105</v>
      </c>
      <c r="F468" s="58" t="s">
        <v>106</v>
      </c>
      <c r="G468" s="58" t="s">
        <v>107</v>
      </c>
      <c r="H468" s="58" t="s">
        <v>108</v>
      </c>
      <c r="I468" s="58" t="s">
        <v>109</v>
      </c>
      <c r="J468" s="58" t="s">
        <v>110</v>
      </c>
      <c r="K468" s="305"/>
      <c r="L468" s="295"/>
      <c r="M468" s="295"/>
      <c r="N468" s="295"/>
      <c r="O468" s="295"/>
      <c r="P468" s="295"/>
      <c r="Q468" s="295"/>
      <c r="R468" s="295"/>
      <c r="S468" s="120"/>
    </row>
    <row r="469" spans="1:19" ht="15.75" x14ac:dyDescent="0.25">
      <c r="A469" s="58">
        <v>2301</v>
      </c>
      <c r="B469" s="154">
        <v>102</v>
      </c>
      <c r="C469" s="154"/>
      <c r="D469" s="154"/>
      <c r="E469" s="154"/>
      <c r="F469" s="154"/>
      <c r="G469" s="154"/>
      <c r="H469" s="154"/>
      <c r="I469" s="154"/>
      <c r="J469" s="154"/>
      <c r="K469" s="144"/>
      <c r="L469" s="96"/>
      <c r="M469" s="97"/>
      <c r="N469" s="98"/>
      <c r="O469" s="99"/>
      <c r="P469" s="63">
        <f>B469</f>
        <v>102</v>
      </c>
      <c r="Q469" s="100"/>
      <c r="R469" s="99"/>
      <c r="S469" s="120"/>
    </row>
    <row r="470" spans="1:19" ht="15.75" x14ac:dyDescent="0.25">
      <c r="A470" s="58">
        <v>2302</v>
      </c>
      <c r="B470" s="154"/>
      <c r="C470" s="154">
        <v>75</v>
      </c>
      <c r="D470" s="154"/>
      <c r="E470" s="154"/>
      <c r="F470" s="154"/>
      <c r="G470" s="154"/>
      <c r="H470" s="154"/>
      <c r="I470" s="154"/>
      <c r="J470" s="154"/>
      <c r="K470" s="144"/>
      <c r="L470" s="101"/>
      <c r="M470" s="102"/>
      <c r="N470" s="103"/>
      <c r="O470" s="67">
        <f>IF(C470=0,"",C470/B469)</f>
        <v>0.73529411764705888</v>
      </c>
      <c r="P470" s="68">
        <v>80</v>
      </c>
      <c r="Q470" s="69">
        <f t="shared" ref="Q470:Q477" si="40">IF(P470=0,"",P470/P469)</f>
        <v>0.78431372549019607</v>
      </c>
      <c r="R470" s="69">
        <f t="shared" ref="R470:R477" si="41">IF(P470=0,"",100%-Q470)</f>
        <v>0.21568627450980393</v>
      </c>
      <c r="S470" s="120"/>
    </row>
    <row r="471" spans="1:19" ht="15.75" x14ac:dyDescent="0.25">
      <c r="A471" s="58">
        <v>2401</v>
      </c>
      <c r="B471" s="154"/>
      <c r="C471" s="154"/>
      <c r="D471" s="154">
        <v>61</v>
      </c>
      <c r="E471" s="154"/>
      <c r="F471" s="154"/>
      <c r="G471" s="154"/>
      <c r="H471" s="154"/>
      <c r="I471" s="154"/>
      <c r="J471" s="154"/>
      <c r="K471" s="144"/>
      <c r="L471" s="101"/>
      <c r="M471" s="102"/>
      <c r="N471" s="103"/>
      <c r="O471" s="67">
        <f>IF(D471=0,"",D471/C470)</f>
        <v>0.81333333333333335</v>
      </c>
      <c r="P471" s="68">
        <v>71</v>
      </c>
      <c r="Q471" s="69">
        <f t="shared" si="40"/>
        <v>0.88749999999999996</v>
      </c>
      <c r="R471" s="69">
        <f t="shared" si="41"/>
        <v>0.11250000000000004</v>
      </c>
      <c r="S471" s="8">
        <f>P471/P469</f>
        <v>0.69607843137254899</v>
      </c>
    </row>
    <row r="472" spans="1:19" ht="15.75" x14ac:dyDescent="0.25">
      <c r="A472" s="58">
        <v>2402</v>
      </c>
      <c r="B472" s="154"/>
      <c r="C472" s="154"/>
      <c r="D472" s="154"/>
      <c r="E472" s="154">
        <v>47</v>
      </c>
      <c r="F472" s="154"/>
      <c r="G472" s="154"/>
      <c r="H472" s="154"/>
      <c r="I472" s="154"/>
      <c r="J472" s="154"/>
      <c r="K472" s="144"/>
      <c r="L472" s="101"/>
      <c r="M472" s="102"/>
      <c r="N472" s="103"/>
      <c r="O472" s="67">
        <f>IF(E472=0,"",E472/D471)</f>
        <v>0.77049180327868849</v>
      </c>
      <c r="P472" s="68">
        <v>65</v>
      </c>
      <c r="Q472" s="69">
        <f t="shared" si="40"/>
        <v>0.91549295774647887</v>
      </c>
      <c r="R472" s="69">
        <f t="shared" si="41"/>
        <v>8.4507042253521125E-2</v>
      </c>
      <c r="S472" s="120"/>
    </row>
    <row r="473" spans="1:19" ht="15.75" x14ac:dyDescent="0.25">
      <c r="A473" s="58">
        <v>2501</v>
      </c>
      <c r="B473" s="154"/>
      <c r="C473" s="154"/>
      <c r="D473" s="154"/>
      <c r="E473" s="154"/>
      <c r="F473" s="154">
        <v>46</v>
      </c>
      <c r="G473" s="154"/>
      <c r="H473" s="154"/>
      <c r="I473" s="154"/>
      <c r="J473" s="154"/>
      <c r="K473" s="144"/>
      <c r="L473" s="101"/>
      <c r="M473" s="102"/>
      <c r="N473" s="103"/>
      <c r="O473" s="67">
        <f>IF(F473=0,"",F473/E472)</f>
        <v>0.97872340425531912</v>
      </c>
      <c r="P473" s="68">
        <v>62</v>
      </c>
      <c r="Q473" s="69">
        <f t="shared" si="40"/>
        <v>0.9538461538461539</v>
      </c>
      <c r="R473" s="69">
        <f t="shared" si="41"/>
        <v>4.6153846153846101E-2</v>
      </c>
      <c r="S473" s="120"/>
    </row>
    <row r="474" spans="1:19" ht="15.75" x14ac:dyDescent="0.25">
      <c r="A474" s="58">
        <v>2502</v>
      </c>
      <c r="B474" s="154"/>
      <c r="C474" s="154"/>
      <c r="D474" s="154"/>
      <c r="E474" s="154"/>
      <c r="F474" s="154"/>
      <c r="G474" s="154">
        <v>44</v>
      </c>
      <c r="H474" s="154"/>
      <c r="I474" s="154"/>
      <c r="J474" s="154"/>
      <c r="K474" s="144"/>
      <c r="L474" s="101"/>
      <c r="M474" s="102"/>
      <c r="N474" s="103"/>
      <c r="O474" s="67">
        <f>IF(G474=0,"",G474/F473)</f>
        <v>0.95652173913043481</v>
      </c>
      <c r="P474" s="68">
        <v>56</v>
      </c>
      <c r="Q474" s="69">
        <f t="shared" si="40"/>
        <v>0.90322580645161288</v>
      </c>
      <c r="R474" s="69">
        <f t="shared" si="41"/>
        <v>9.6774193548387122E-2</v>
      </c>
      <c r="S474" s="120"/>
    </row>
    <row r="475" spans="1:19" ht="15.75" x14ac:dyDescent="0.25">
      <c r="A475" s="58">
        <v>2601</v>
      </c>
      <c r="B475" s="154"/>
      <c r="C475" s="154"/>
      <c r="D475" s="154"/>
      <c r="E475" s="154"/>
      <c r="F475" s="154"/>
      <c r="G475" s="154"/>
      <c r="H475" s="154"/>
      <c r="I475" s="154"/>
      <c r="J475" s="154"/>
      <c r="K475" s="144"/>
      <c r="L475" s="101"/>
      <c r="M475" s="102"/>
      <c r="N475" s="103"/>
      <c r="O475" s="67" t="str">
        <f>IF(H475=0,"",H475/G474)</f>
        <v/>
      </c>
      <c r="P475" s="68"/>
      <c r="Q475" s="69" t="str">
        <f t="shared" si="40"/>
        <v/>
      </c>
      <c r="R475" s="69" t="str">
        <f t="shared" si="41"/>
        <v/>
      </c>
      <c r="S475" s="120"/>
    </row>
    <row r="476" spans="1:19" ht="15.75" x14ac:dyDescent="0.25">
      <c r="A476" s="58">
        <v>2602</v>
      </c>
      <c r="B476" s="154"/>
      <c r="C476" s="154"/>
      <c r="D476" s="154"/>
      <c r="E476" s="154"/>
      <c r="F476" s="154"/>
      <c r="G476" s="154"/>
      <c r="H476" s="154"/>
      <c r="I476" s="154"/>
      <c r="J476" s="154"/>
      <c r="K476" s="144"/>
      <c r="L476" s="101"/>
      <c r="M476" s="102"/>
      <c r="N476" s="103"/>
      <c r="O476" s="67" t="str">
        <f>IF(I476=0,"",I476/H475)</f>
        <v/>
      </c>
      <c r="P476" s="68"/>
      <c r="Q476" s="69" t="str">
        <f t="shared" si="40"/>
        <v/>
      </c>
      <c r="R476" s="69" t="str">
        <f t="shared" si="41"/>
        <v/>
      </c>
      <c r="S476" s="120"/>
    </row>
    <row r="477" spans="1:19" ht="15.75" x14ac:dyDescent="0.25">
      <c r="A477" s="58">
        <v>2701</v>
      </c>
      <c r="B477" s="154"/>
      <c r="C477" s="154"/>
      <c r="D477" s="154"/>
      <c r="E477" s="154"/>
      <c r="F477" s="154"/>
      <c r="G477" s="154"/>
      <c r="H477" s="154"/>
      <c r="I477" s="154"/>
      <c r="J477" s="154"/>
      <c r="K477" s="144"/>
      <c r="L477" s="101"/>
      <c r="M477" s="102"/>
      <c r="N477" s="103"/>
      <c r="O477" s="71" t="str">
        <f>IF(J477=0,"",J477/I476)</f>
        <v/>
      </c>
      <c r="P477" s="68"/>
      <c r="Q477" s="72" t="str">
        <f t="shared" si="40"/>
        <v/>
      </c>
      <c r="R477" s="72" t="str">
        <f t="shared" si="41"/>
        <v/>
      </c>
      <c r="S477" s="120"/>
    </row>
    <row r="478" spans="1:19" ht="15.75" x14ac:dyDescent="0.25">
      <c r="A478" s="58">
        <v>2702</v>
      </c>
      <c r="B478" s="154"/>
      <c r="C478" s="154"/>
      <c r="D478" s="154"/>
      <c r="E478" s="154"/>
      <c r="F478" s="154"/>
      <c r="G478" s="154"/>
      <c r="H478" s="154"/>
      <c r="I478" s="154"/>
      <c r="J478" s="154"/>
      <c r="K478" s="144"/>
      <c r="L478" s="101"/>
      <c r="M478" s="102"/>
      <c r="N478" s="104"/>
      <c r="O478" s="129"/>
      <c r="P478" s="68"/>
      <c r="Q478" s="106"/>
      <c r="R478" s="107"/>
      <c r="S478" s="120"/>
    </row>
    <row r="479" spans="1:19" ht="15.75" x14ac:dyDescent="0.25">
      <c r="A479" s="58">
        <v>2801</v>
      </c>
      <c r="B479" s="154"/>
      <c r="C479" s="154"/>
      <c r="D479" s="154"/>
      <c r="E479" s="154"/>
      <c r="F479" s="154"/>
      <c r="G479" s="154"/>
      <c r="H479" s="154"/>
      <c r="I479" s="154"/>
      <c r="J479" s="154"/>
      <c r="K479" s="144"/>
      <c r="L479" s="101"/>
      <c r="M479" s="102"/>
      <c r="N479" s="104"/>
      <c r="O479" s="108"/>
      <c r="P479" s="109"/>
      <c r="Q479" s="110"/>
      <c r="R479" s="108"/>
      <c r="S479" s="120"/>
    </row>
    <row r="480" spans="1:19" ht="15.75" x14ac:dyDescent="0.25">
      <c r="A480" s="58">
        <v>2802</v>
      </c>
      <c r="B480" s="154"/>
      <c r="C480" s="154"/>
      <c r="D480" s="154"/>
      <c r="E480" s="154"/>
      <c r="F480" s="154"/>
      <c r="G480" s="154"/>
      <c r="H480" s="154"/>
      <c r="I480" s="154"/>
      <c r="J480" s="154"/>
      <c r="K480" s="144"/>
      <c r="L480" s="101"/>
      <c r="M480" s="102"/>
      <c r="N480" s="104"/>
      <c r="O480" s="108"/>
      <c r="P480" s="109"/>
      <c r="Q480" s="110"/>
      <c r="R480" s="108"/>
      <c r="S480" s="120"/>
    </row>
    <row r="481" spans="1:19" ht="15.75" x14ac:dyDescent="0.25">
      <c r="A481" s="58">
        <v>2901</v>
      </c>
      <c r="B481" s="154"/>
      <c r="C481" s="154"/>
      <c r="D481" s="154"/>
      <c r="E481" s="154"/>
      <c r="F481" s="154"/>
      <c r="G481" s="154"/>
      <c r="H481" s="154"/>
      <c r="I481" s="154"/>
      <c r="J481" s="154"/>
      <c r="K481" s="144"/>
      <c r="L481" s="101"/>
      <c r="M481" s="102"/>
      <c r="N481" s="104"/>
      <c r="O481" s="102"/>
      <c r="P481" s="104"/>
      <c r="Q481" s="146"/>
      <c r="R481" s="108"/>
      <c r="S481" s="120"/>
    </row>
    <row r="482" spans="1:19" ht="15.75" x14ac:dyDescent="0.25">
      <c r="A482" s="58">
        <v>2902</v>
      </c>
      <c r="B482" s="154"/>
      <c r="C482" s="154"/>
      <c r="D482" s="154"/>
      <c r="E482" s="154"/>
      <c r="F482" s="154"/>
      <c r="G482" s="154"/>
      <c r="H482" s="154"/>
      <c r="I482" s="154"/>
      <c r="J482" s="154"/>
      <c r="K482" s="144"/>
      <c r="L482" s="101"/>
      <c r="M482" s="102"/>
      <c r="N482" s="104"/>
      <c r="O482" s="197" t="s">
        <v>83</v>
      </c>
      <c r="P482" s="82"/>
      <c r="Q482" s="83" t="str">
        <f>IF(SUM(K475:K478)=0,"",SUM(K475:K478))</f>
        <v/>
      </c>
      <c r="R482" s="199" t="s">
        <v>11</v>
      </c>
      <c r="S482" s="120"/>
    </row>
    <row r="483" spans="1:19" ht="15.75" x14ac:dyDescent="0.25">
      <c r="A483" s="58">
        <v>3001</v>
      </c>
      <c r="B483" s="154"/>
      <c r="C483" s="154"/>
      <c r="D483" s="154"/>
      <c r="E483" s="154"/>
      <c r="F483" s="154"/>
      <c r="G483" s="154"/>
      <c r="H483" s="154"/>
      <c r="I483" s="154"/>
      <c r="J483" s="154"/>
      <c r="K483" s="144"/>
      <c r="L483" s="101"/>
      <c r="M483" s="102"/>
      <c r="N483" s="104"/>
      <c r="O483" s="198" t="s">
        <v>85</v>
      </c>
      <c r="P483" s="86" t="str">
        <f>IF(P482/B469=0,"",P482/B469)</f>
        <v/>
      </c>
      <c r="Q483" s="87" t="e">
        <f>IF(P482/Q482=0,"",P482/Q482)</f>
        <v>#VALUE!</v>
      </c>
      <c r="R483" s="200" t="s">
        <v>86</v>
      </c>
      <c r="S483" s="120"/>
    </row>
    <row r="484" spans="1:19" ht="15.75" x14ac:dyDescent="0.25">
      <c r="A484" s="58">
        <v>3002</v>
      </c>
      <c r="B484" s="154"/>
      <c r="C484" s="154"/>
      <c r="D484" s="154"/>
      <c r="E484" s="154"/>
      <c r="F484" s="154"/>
      <c r="G484" s="154"/>
      <c r="H484" s="154"/>
      <c r="I484" s="154"/>
      <c r="J484" s="154"/>
      <c r="K484" s="144"/>
      <c r="L484" s="147"/>
      <c r="M484" s="148"/>
      <c r="N484" s="149"/>
      <c r="O484" s="90"/>
      <c r="P484" s="91"/>
      <c r="Q484" s="91"/>
      <c r="R484" s="113"/>
      <c r="S484" s="120"/>
    </row>
    <row r="485" spans="1:19" ht="18" customHeight="1" x14ac:dyDescent="0.25">
      <c r="A485" s="28"/>
      <c r="B485" s="297" t="s">
        <v>111</v>
      </c>
      <c r="C485" s="297"/>
      <c r="D485" s="297"/>
      <c r="E485" s="297"/>
      <c r="F485" s="297"/>
      <c r="G485" s="297"/>
      <c r="H485" s="297"/>
      <c r="I485" s="297"/>
      <c r="J485" s="297"/>
      <c r="K485" s="93">
        <f>SUM(K469:K481)</f>
        <v>0</v>
      </c>
      <c r="L485" s="94" t="str">
        <f>IF(K477=0,"",K477/B469)</f>
        <v/>
      </c>
      <c r="M485" s="94" t="str">
        <f>IF(K485=0,"",K485/B469)</f>
        <v/>
      </c>
      <c r="N485" s="94" t="str">
        <f>IF(K477=0,"",M485-L485)</f>
        <v/>
      </c>
      <c r="O485" s="3"/>
      <c r="P485" s="29"/>
      <c r="Q485" s="22"/>
      <c r="R485" s="3"/>
      <c r="S485" s="120"/>
    </row>
    <row r="486" spans="1:19" ht="12.75" customHeight="1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191"/>
      <c r="L486" s="3"/>
      <c r="M486" s="3"/>
      <c r="N486" s="29"/>
      <c r="O486" s="3"/>
      <c r="P486" s="29"/>
      <c r="Q486" s="29"/>
      <c r="R486" s="29"/>
    </row>
    <row r="487" spans="1:19" ht="12.75" customHeight="1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191"/>
      <c r="L487" s="3"/>
      <c r="M487" s="3"/>
      <c r="N487" s="29"/>
      <c r="O487" s="3"/>
      <c r="P487" s="29"/>
      <c r="Q487" s="29"/>
      <c r="R487" s="29"/>
    </row>
    <row r="488" spans="1:19" ht="26.25" x14ac:dyDescent="0.4">
      <c r="A488" s="2"/>
      <c r="B488" s="298" t="s">
        <v>99</v>
      </c>
      <c r="C488" s="299"/>
      <c r="D488" s="299"/>
      <c r="E488" s="299"/>
      <c r="F488" s="299"/>
      <c r="G488" s="299"/>
      <c r="H488" s="299"/>
      <c r="I488" s="299"/>
      <c r="J488" s="299"/>
      <c r="K488" s="181" t="s">
        <v>143</v>
      </c>
      <c r="L488" s="57"/>
      <c r="M488" s="57"/>
      <c r="N488" s="29"/>
      <c r="O488" s="3"/>
      <c r="P488" s="29"/>
      <c r="Q488" s="29"/>
      <c r="R488" s="29"/>
      <c r="S488" s="120"/>
    </row>
    <row r="489" spans="1:19" ht="20.25" x14ac:dyDescent="0.2">
      <c r="A489" s="300" t="s">
        <v>10</v>
      </c>
      <c r="B489" s="301" t="s">
        <v>100</v>
      </c>
      <c r="C489" s="302"/>
      <c r="D489" s="302"/>
      <c r="E489" s="302"/>
      <c r="F489" s="302"/>
      <c r="G489" s="302"/>
      <c r="H489" s="302"/>
      <c r="I489" s="302"/>
      <c r="J489" s="303"/>
      <c r="K489" s="304" t="s">
        <v>11</v>
      </c>
      <c r="L489" s="296" t="s">
        <v>3</v>
      </c>
      <c r="M489" s="296" t="s">
        <v>4</v>
      </c>
      <c r="N489" s="306" t="s">
        <v>5</v>
      </c>
      <c r="O489" s="296" t="s">
        <v>6</v>
      </c>
      <c r="P489" s="294" t="s">
        <v>7</v>
      </c>
      <c r="Q489" s="294" t="s">
        <v>8</v>
      </c>
      <c r="R489" s="296" t="s">
        <v>101</v>
      </c>
      <c r="S489" s="120"/>
    </row>
    <row r="490" spans="1:19" ht="15.75" x14ac:dyDescent="0.25">
      <c r="A490" s="295"/>
      <c r="B490" s="58" t="s">
        <v>102</v>
      </c>
      <c r="C490" s="58" t="s">
        <v>103</v>
      </c>
      <c r="D490" s="58" t="s">
        <v>104</v>
      </c>
      <c r="E490" s="58" t="s">
        <v>105</v>
      </c>
      <c r="F490" s="58" t="s">
        <v>106</v>
      </c>
      <c r="G490" s="58" t="s">
        <v>107</v>
      </c>
      <c r="H490" s="58" t="s">
        <v>108</v>
      </c>
      <c r="I490" s="58" t="s">
        <v>109</v>
      </c>
      <c r="J490" s="58" t="s">
        <v>110</v>
      </c>
      <c r="K490" s="305"/>
      <c r="L490" s="295"/>
      <c r="M490" s="295"/>
      <c r="N490" s="295"/>
      <c r="O490" s="295"/>
      <c r="P490" s="295"/>
      <c r="Q490" s="295"/>
      <c r="R490" s="295"/>
      <c r="S490" s="120"/>
    </row>
    <row r="491" spans="1:19" ht="15.75" x14ac:dyDescent="0.25">
      <c r="A491" s="58">
        <v>2302</v>
      </c>
      <c r="B491" s="154">
        <v>126</v>
      </c>
      <c r="C491" s="154"/>
      <c r="D491" s="154"/>
      <c r="E491" s="154"/>
      <c r="F491" s="154"/>
      <c r="G491" s="154"/>
      <c r="H491" s="154"/>
      <c r="I491" s="154"/>
      <c r="J491" s="154"/>
      <c r="K491" s="144"/>
      <c r="L491" s="96"/>
      <c r="M491" s="97"/>
      <c r="N491" s="98"/>
      <c r="O491" s="99"/>
      <c r="P491" s="63">
        <f>B491</f>
        <v>126</v>
      </c>
      <c r="Q491" s="100"/>
      <c r="R491" s="99"/>
      <c r="S491" s="120"/>
    </row>
    <row r="492" spans="1:19" ht="15.75" x14ac:dyDescent="0.25">
      <c r="A492" s="58">
        <v>2401</v>
      </c>
      <c r="B492" s="154"/>
      <c r="C492" s="154">
        <v>96</v>
      </c>
      <c r="D492" s="154"/>
      <c r="E492" s="154"/>
      <c r="F492" s="154"/>
      <c r="G492" s="154"/>
      <c r="H492" s="154"/>
      <c r="I492" s="154"/>
      <c r="J492" s="154"/>
      <c r="K492" s="144"/>
      <c r="L492" s="101"/>
      <c r="M492" s="102"/>
      <c r="N492" s="103"/>
      <c r="O492" s="67">
        <f>IF(C492=0,"",C492/B491)</f>
        <v>0.76190476190476186</v>
      </c>
      <c r="P492" s="68">
        <v>99</v>
      </c>
      <c r="Q492" s="69">
        <f t="shared" ref="Q492:Q499" si="42">IF(P492=0,"",P492/P491)</f>
        <v>0.7857142857142857</v>
      </c>
      <c r="R492" s="69">
        <f t="shared" ref="R492:R499" si="43">IF(P492=0,"",100%-Q492)</f>
        <v>0.2142857142857143</v>
      </c>
      <c r="S492" s="120"/>
    </row>
    <row r="493" spans="1:19" ht="15.75" x14ac:dyDescent="0.25">
      <c r="A493" s="58">
        <v>2402</v>
      </c>
      <c r="B493" s="154"/>
      <c r="C493" s="154"/>
      <c r="D493" s="154">
        <v>90</v>
      </c>
      <c r="E493" s="154"/>
      <c r="F493" s="154"/>
      <c r="G493" s="154"/>
      <c r="H493" s="154"/>
      <c r="I493" s="154"/>
      <c r="J493" s="154"/>
      <c r="K493" s="144"/>
      <c r="L493" s="101"/>
      <c r="M493" s="102"/>
      <c r="N493" s="103"/>
      <c r="O493" s="67">
        <f>IF(D493=0,"",D493/C492)</f>
        <v>0.9375</v>
      </c>
      <c r="P493" s="68">
        <v>92</v>
      </c>
      <c r="Q493" s="69">
        <f t="shared" si="42"/>
        <v>0.92929292929292928</v>
      </c>
      <c r="R493" s="69">
        <f t="shared" si="43"/>
        <v>7.0707070707070718E-2</v>
      </c>
      <c r="S493" s="8">
        <f>P493/P491</f>
        <v>0.73015873015873012</v>
      </c>
    </row>
    <row r="494" spans="1:19" ht="15.75" x14ac:dyDescent="0.25">
      <c r="A494" s="58">
        <v>2501</v>
      </c>
      <c r="B494" s="154"/>
      <c r="C494" s="154"/>
      <c r="D494" s="154"/>
      <c r="E494" s="154">
        <v>84</v>
      </c>
      <c r="F494" s="154"/>
      <c r="G494" s="154"/>
      <c r="H494" s="154"/>
      <c r="I494" s="154"/>
      <c r="J494" s="154"/>
      <c r="K494" s="144"/>
      <c r="L494" s="101"/>
      <c r="M494" s="102"/>
      <c r="N494" s="103"/>
      <c r="O494" s="67">
        <f>IF(E494=0,"",E494/D493)</f>
        <v>0.93333333333333335</v>
      </c>
      <c r="P494" s="68">
        <v>91</v>
      </c>
      <c r="Q494" s="69">
        <f t="shared" si="42"/>
        <v>0.98913043478260865</v>
      </c>
      <c r="R494" s="69">
        <f t="shared" si="43"/>
        <v>1.0869565217391353E-2</v>
      </c>
      <c r="S494" s="120"/>
    </row>
    <row r="495" spans="1:19" ht="15.75" x14ac:dyDescent="0.25">
      <c r="A495" s="58">
        <v>2502</v>
      </c>
      <c r="B495" s="154"/>
      <c r="C495" s="154"/>
      <c r="D495" s="154"/>
      <c r="E495" s="154"/>
      <c r="F495" s="154">
        <v>80</v>
      </c>
      <c r="G495" s="154"/>
      <c r="H495" s="154"/>
      <c r="I495" s="154"/>
      <c r="J495" s="154"/>
      <c r="K495" s="144"/>
      <c r="L495" s="101"/>
      <c r="M495" s="102"/>
      <c r="N495" s="103"/>
      <c r="O495" s="67">
        <f>IF(F495=0,"",F495/E494)</f>
        <v>0.95238095238095233</v>
      </c>
      <c r="P495" s="68">
        <v>90</v>
      </c>
      <c r="Q495" s="69">
        <f t="shared" si="42"/>
        <v>0.98901098901098905</v>
      </c>
      <c r="R495" s="69">
        <f t="shared" si="43"/>
        <v>1.098901098901095E-2</v>
      </c>
      <c r="S495" s="120"/>
    </row>
    <row r="496" spans="1:19" ht="15.75" x14ac:dyDescent="0.25">
      <c r="A496" s="58">
        <v>2601</v>
      </c>
      <c r="B496" s="154"/>
      <c r="C496" s="154"/>
      <c r="D496" s="154"/>
      <c r="E496" s="154"/>
      <c r="F496" s="154"/>
      <c r="G496" s="154"/>
      <c r="H496" s="154"/>
      <c r="I496" s="154"/>
      <c r="J496" s="154"/>
      <c r="K496" s="144"/>
      <c r="L496" s="101"/>
      <c r="M496" s="102"/>
      <c r="N496" s="103"/>
      <c r="O496" s="67" t="str">
        <f>IF(G496=0,"",G496/F495)</f>
        <v/>
      </c>
      <c r="P496" s="68"/>
      <c r="Q496" s="69" t="str">
        <f t="shared" si="42"/>
        <v/>
      </c>
      <c r="R496" s="69" t="str">
        <f t="shared" si="43"/>
        <v/>
      </c>
      <c r="S496" s="120"/>
    </row>
    <row r="497" spans="1:19" ht="15.75" x14ac:dyDescent="0.25">
      <c r="A497" s="58">
        <v>2602</v>
      </c>
      <c r="B497" s="154"/>
      <c r="C497" s="154"/>
      <c r="D497" s="154"/>
      <c r="E497" s="154"/>
      <c r="F497" s="154"/>
      <c r="G497" s="154"/>
      <c r="H497" s="154"/>
      <c r="I497" s="154"/>
      <c r="J497" s="154"/>
      <c r="K497" s="144"/>
      <c r="L497" s="101"/>
      <c r="M497" s="102"/>
      <c r="N497" s="103"/>
      <c r="O497" s="67" t="str">
        <f>IF(H497=0,"",H497/G496)</f>
        <v/>
      </c>
      <c r="P497" s="68"/>
      <c r="Q497" s="69" t="str">
        <f t="shared" si="42"/>
        <v/>
      </c>
      <c r="R497" s="69" t="str">
        <f t="shared" si="43"/>
        <v/>
      </c>
      <c r="S497" s="120"/>
    </row>
    <row r="498" spans="1:19" ht="15.75" x14ac:dyDescent="0.25">
      <c r="A498" s="58">
        <v>2701</v>
      </c>
      <c r="B498" s="154"/>
      <c r="C498" s="154"/>
      <c r="D498" s="154"/>
      <c r="E498" s="154"/>
      <c r="F498" s="154"/>
      <c r="G498" s="154"/>
      <c r="H498" s="154"/>
      <c r="I498" s="154"/>
      <c r="J498" s="154"/>
      <c r="K498" s="144"/>
      <c r="L498" s="101"/>
      <c r="M498" s="102"/>
      <c r="N498" s="103"/>
      <c r="O498" s="67" t="str">
        <f>IF(I498=0,"",I498/H497)</f>
        <v/>
      </c>
      <c r="P498" s="68"/>
      <c r="Q498" s="69" t="str">
        <f t="shared" si="42"/>
        <v/>
      </c>
      <c r="R498" s="69" t="str">
        <f t="shared" si="43"/>
        <v/>
      </c>
      <c r="S498" s="120"/>
    </row>
    <row r="499" spans="1:19" ht="15.75" x14ac:dyDescent="0.25">
      <c r="A499" s="58">
        <v>2702</v>
      </c>
      <c r="B499" s="154"/>
      <c r="C499" s="154"/>
      <c r="D499" s="154"/>
      <c r="E499" s="154"/>
      <c r="F499" s="154"/>
      <c r="G499" s="154"/>
      <c r="H499" s="154"/>
      <c r="I499" s="154"/>
      <c r="J499" s="154"/>
      <c r="K499" s="144"/>
      <c r="L499" s="101"/>
      <c r="M499" s="102"/>
      <c r="N499" s="103"/>
      <c r="O499" s="71" t="str">
        <f>IF(J499=0,"",J499/I498)</f>
        <v/>
      </c>
      <c r="P499" s="68"/>
      <c r="Q499" s="72" t="str">
        <f t="shared" si="42"/>
        <v/>
      </c>
      <c r="R499" s="72" t="str">
        <f t="shared" si="43"/>
        <v/>
      </c>
      <c r="S499" s="120"/>
    </row>
    <row r="500" spans="1:19" ht="15.75" x14ac:dyDescent="0.25">
      <c r="A500" s="58">
        <v>2801</v>
      </c>
      <c r="B500" s="154"/>
      <c r="C500" s="154"/>
      <c r="D500" s="154"/>
      <c r="E500" s="154"/>
      <c r="F500" s="154"/>
      <c r="G500" s="154"/>
      <c r="H500" s="154"/>
      <c r="I500" s="154"/>
      <c r="J500" s="154"/>
      <c r="K500" s="144"/>
      <c r="L500" s="101"/>
      <c r="M500" s="102"/>
      <c r="N500" s="104"/>
      <c r="O500" s="129"/>
      <c r="P500" s="68"/>
      <c r="Q500" s="106"/>
      <c r="R500" s="107"/>
      <c r="S500" s="120"/>
    </row>
    <row r="501" spans="1:19" ht="15.75" x14ac:dyDescent="0.25">
      <c r="A501" s="58">
        <v>2802</v>
      </c>
      <c r="B501" s="154"/>
      <c r="C501" s="154"/>
      <c r="D501" s="154"/>
      <c r="E501" s="154"/>
      <c r="F501" s="154"/>
      <c r="G501" s="154"/>
      <c r="H501" s="154"/>
      <c r="I501" s="154"/>
      <c r="J501" s="154"/>
      <c r="K501" s="144"/>
      <c r="L501" s="101"/>
      <c r="M501" s="102"/>
      <c r="N501" s="104"/>
      <c r="O501" s="108"/>
      <c r="P501" s="109"/>
      <c r="Q501" s="110"/>
      <c r="R501" s="108"/>
      <c r="S501" s="120"/>
    </row>
    <row r="502" spans="1:19" ht="15.75" x14ac:dyDescent="0.25">
      <c r="A502" s="58">
        <v>2901</v>
      </c>
      <c r="B502" s="154"/>
      <c r="C502" s="154"/>
      <c r="D502" s="154"/>
      <c r="E502" s="154"/>
      <c r="F502" s="154"/>
      <c r="G502" s="154"/>
      <c r="H502" s="154"/>
      <c r="I502" s="154"/>
      <c r="J502" s="154"/>
      <c r="K502" s="144"/>
      <c r="L502" s="101"/>
      <c r="M502" s="102"/>
      <c r="N502" s="104"/>
      <c r="O502" s="108"/>
      <c r="P502" s="109"/>
      <c r="Q502" s="110"/>
      <c r="R502" s="108"/>
      <c r="S502" s="120"/>
    </row>
    <row r="503" spans="1:19" ht="15.75" x14ac:dyDescent="0.25">
      <c r="A503" s="58">
        <v>2902</v>
      </c>
      <c r="B503" s="154"/>
      <c r="C503" s="154"/>
      <c r="D503" s="154"/>
      <c r="E503" s="154"/>
      <c r="F503" s="154"/>
      <c r="G503" s="154"/>
      <c r="H503" s="154"/>
      <c r="I503" s="154"/>
      <c r="J503" s="154"/>
      <c r="K503" s="144"/>
      <c r="L503" s="101"/>
      <c r="M503" s="102"/>
      <c r="N503" s="104"/>
      <c r="O503" s="102"/>
      <c r="P503" s="104"/>
      <c r="Q503" s="146"/>
      <c r="R503" s="108"/>
      <c r="S503" s="120"/>
    </row>
    <row r="504" spans="1:19" ht="15.75" x14ac:dyDescent="0.25">
      <c r="A504" s="58">
        <v>3001</v>
      </c>
      <c r="B504" s="154"/>
      <c r="C504" s="154"/>
      <c r="D504" s="154"/>
      <c r="E504" s="154"/>
      <c r="F504" s="154"/>
      <c r="G504" s="154"/>
      <c r="H504" s="154"/>
      <c r="I504" s="154"/>
      <c r="J504" s="154"/>
      <c r="K504" s="144"/>
      <c r="L504" s="101"/>
      <c r="M504" s="102"/>
      <c r="N504" s="104"/>
      <c r="O504" s="197" t="s">
        <v>83</v>
      </c>
      <c r="P504" s="82"/>
      <c r="Q504" s="83" t="str">
        <f>IF(SUM(K497:K500)=0,"",SUM(K497:K500))</f>
        <v/>
      </c>
      <c r="R504" s="199" t="s">
        <v>11</v>
      </c>
      <c r="S504" s="120"/>
    </row>
    <row r="505" spans="1:19" ht="15.75" x14ac:dyDescent="0.25">
      <c r="A505" s="58">
        <v>3002</v>
      </c>
      <c r="B505" s="154"/>
      <c r="C505" s="154"/>
      <c r="D505" s="154"/>
      <c r="E505" s="154"/>
      <c r="F505" s="154"/>
      <c r="G505" s="154"/>
      <c r="H505" s="154"/>
      <c r="I505" s="154"/>
      <c r="J505" s="154"/>
      <c r="K505" s="144"/>
      <c r="L505" s="101"/>
      <c r="M505" s="102"/>
      <c r="N505" s="104"/>
      <c r="O505" s="198" t="s">
        <v>85</v>
      </c>
      <c r="P505" s="86" t="str">
        <f>IF(P504/B491=0,"",P504/B491)</f>
        <v/>
      </c>
      <c r="Q505" s="87" t="e">
        <f>IF(P504/Q504=0,"",P504/Q504)</f>
        <v>#VALUE!</v>
      </c>
      <c r="R505" s="200" t="s">
        <v>86</v>
      </c>
      <c r="S505" s="120"/>
    </row>
    <row r="506" spans="1:19" ht="15.75" x14ac:dyDescent="0.25">
      <c r="A506" s="58">
        <v>3101</v>
      </c>
      <c r="B506" s="154"/>
      <c r="C506" s="154"/>
      <c r="D506" s="154"/>
      <c r="E506" s="154"/>
      <c r="F506" s="154"/>
      <c r="G506" s="154"/>
      <c r="H506" s="154"/>
      <c r="I506" s="154"/>
      <c r="J506" s="154"/>
      <c r="K506" s="144"/>
      <c r="L506" s="147"/>
      <c r="M506" s="148"/>
      <c r="N506" s="149"/>
      <c r="O506" s="90"/>
      <c r="P506" s="91"/>
      <c r="Q506" s="91"/>
      <c r="R506" s="113"/>
      <c r="S506" s="120"/>
    </row>
    <row r="507" spans="1:19" ht="18" customHeight="1" x14ac:dyDescent="0.25">
      <c r="A507" s="28"/>
      <c r="B507" s="297" t="s">
        <v>111</v>
      </c>
      <c r="C507" s="297"/>
      <c r="D507" s="297"/>
      <c r="E507" s="297"/>
      <c r="F507" s="297"/>
      <c r="G507" s="297"/>
      <c r="H507" s="297"/>
      <c r="I507" s="297"/>
      <c r="J507" s="297"/>
      <c r="K507" s="93">
        <f>SUM(K491:K503)</f>
        <v>0</v>
      </c>
      <c r="L507" s="94" t="str">
        <f>IF(K499=0,"",K499/B491)</f>
        <v/>
      </c>
      <c r="M507" s="94" t="str">
        <f>IF(K507=0,"",K507/B491)</f>
        <v/>
      </c>
      <c r="N507" s="94" t="str">
        <f>IF(K499=0,"",M507-L507)</f>
        <v/>
      </c>
      <c r="O507" s="3"/>
      <c r="P507" s="29"/>
      <c r="Q507" s="22"/>
      <c r="R507" s="3"/>
      <c r="S507" s="120"/>
    </row>
    <row r="508" spans="1:19" ht="12.75" customHeight="1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191"/>
      <c r="L508" s="3"/>
      <c r="M508" s="3"/>
      <c r="N508" s="29"/>
      <c r="O508" s="3"/>
      <c r="P508" s="29"/>
      <c r="Q508" s="29"/>
      <c r="R508" s="29"/>
    </row>
    <row r="509" spans="1:19" ht="12.75" customHeight="1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191"/>
      <c r="L509" s="3"/>
      <c r="M509" s="3"/>
      <c r="N509" s="29"/>
      <c r="O509" s="3"/>
      <c r="P509" s="29"/>
      <c r="Q509" s="29"/>
      <c r="R509" s="29"/>
    </row>
    <row r="510" spans="1:19" ht="26.25" x14ac:dyDescent="0.4">
      <c r="A510" s="2"/>
      <c r="B510" s="298" t="s">
        <v>99</v>
      </c>
      <c r="C510" s="299"/>
      <c r="D510" s="299"/>
      <c r="E510" s="299"/>
      <c r="F510" s="299"/>
      <c r="G510" s="299"/>
      <c r="H510" s="299"/>
      <c r="I510" s="299"/>
      <c r="J510" s="299"/>
      <c r="K510" s="181" t="s">
        <v>144</v>
      </c>
      <c r="L510" s="57"/>
      <c r="M510" s="57"/>
      <c r="N510" s="29"/>
      <c r="O510" s="3"/>
      <c r="P510" s="29"/>
      <c r="Q510" s="29"/>
      <c r="R510" s="29"/>
      <c r="S510" s="120"/>
    </row>
    <row r="511" spans="1:19" ht="20.25" x14ac:dyDescent="0.2">
      <c r="A511" s="300" t="s">
        <v>10</v>
      </c>
      <c r="B511" s="301" t="s">
        <v>100</v>
      </c>
      <c r="C511" s="302"/>
      <c r="D511" s="302"/>
      <c r="E511" s="302"/>
      <c r="F511" s="302"/>
      <c r="G511" s="302"/>
      <c r="H511" s="302"/>
      <c r="I511" s="302"/>
      <c r="J511" s="303"/>
      <c r="K511" s="304" t="s">
        <v>11</v>
      </c>
      <c r="L511" s="296" t="s">
        <v>3</v>
      </c>
      <c r="M511" s="296" t="s">
        <v>4</v>
      </c>
      <c r="N511" s="306" t="s">
        <v>5</v>
      </c>
      <c r="O511" s="296" t="s">
        <v>6</v>
      </c>
      <c r="P511" s="294" t="s">
        <v>7</v>
      </c>
      <c r="Q511" s="294" t="s">
        <v>8</v>
      </c>
      <c r="R511" s="296" t="s">
        <v>101</v>
      </c>
      <c r="S511" s="120"/>
    </row>
    <row r="512" spans="1:19" ht="15.75" x14ac:dyDescent="0.25">
      <c r="A512" s="295"/>
      <c r="B512" s="58" t="s">
        <v>102</v>
      </c>
      <c r="C512" s="58" t="s">
        <v>103</v>
      </c>
      <c r="D512" s="58" t="s">
        <v>104</v>
      </c>
      <c r="E512" s="58" t="s">
        <v>105</v>
      </c>
      <c r="F512" s="58" t="s">
        <v>106</v>
      </c>
      <c r="G512" s="58" t="s">
        <v>107</v>
      </c>
      <c r="H512" s="58" t="s">
        <v>108</v>
      </c>
      <c r="I512" s="58" t="s">
        <v>109</v>
      </c>
      <c r="J512" s="58" t="s">
        <v>110</v>
      </c>
      <c r="K512" s="305"/>
      <c r="L512" s="295"/>
      <c r="M512" s="295"/>
      <c r="N512" s="295"/>
      <c r="O512" s="295"/>
      <c r="P512" s="295"/>
      <c r="Q512" s="295"/>
      <c r="R512" s="295"/>
      <c r="S512" s="120"/>
    </row>
    <row r="513" spans="1:19" ht="15.75" x14ac:dyDescent="0.25">
      <c r="A513" s="58">
        <v>2401</v>
      </c>
      <c r="B513" s="154">
        <v>111</v>
      </c>
      <c r="C513" s="154"/>
      <c r="D513" s="154"/>
      <c r="E513" s="154"/>
      <c r="F513" s="154"/>
      <c r="G513" s="154"/>
      <c r="H513" s="154"/>
      <c r="I513" s="154"/>
      <c r="J513" s="154"/>
      <c r="K513" s="144"/>
      <c r="L513" s="96"/>
      <c r="M513" s="97"/>
      <c r="N513" s="98"/>
      <c r="O513" s="99"/>
      <c r="P513" s="63">
        <f>B513</f>
        <v>111</v>
      </c>
      <c r="Q513" s="100"/>
      <c r="R513" s="99"/>
      <c r="S513" s="120"/>
    </row>
    <row r="514" spans="1:19" ht="15.75" x14ac:dyDescent="0.25">
      <c r="A514" s="58">
        <v>2402</v>
      </c>
      <c r="B514" s="154"/>
      <c r="C514" s="154">
        <v>79</v>
      </c>
      <c r="D514" s="154"/>
      <c r="E514" s="154"/>
      <c r="F514" s="154"/>
      <c r="G514" s="154"/>
      <c r="H514" s="154"/>
      <c r="I514" s="154"/>
      <c r="J514" s="154"/>
      <c r="K514" s="144"/>
      <c r="L514" s="101"/>
      <c r="M514" s="102"/>
      <c r="N514" s="103"/>
      <c r="O514" s="67">
        <f>IF(C514=0,"",C514/B513)</f>
        <v>0.71171171171171166</v>
      </c>
      <c r="P514" s="68">
        <v>81</v>
      </c>
      <c r="Q514" s="69">
        <f t="shared" ref="Q514:Q521" si="44">IF(P514=0,"",P514/P513)</f>
        <v>0.72972972972972971</v>
      </c>
      <c r="R514" s="69">
        <f t="shared" ref="R514:R521" si="45">IF(P514=0,"",100%-Q514)</f>
        <v>0.27027027027027029</v>
      </c>
      <c r="S514" s="120"/>
    </row>
    <row r="515" spans="1:19" ht="15.75" x14ac:dyDescent="0.25">
      <c r="A515" s="58">
        <v>2501</v>
      </c>
      <c r="B515" s="154"/>
      <c r="C515" s="154"/>
      <c r="D515" s="154">
        <v>72</v>
      </c>
      <c r="E515" s="154"/>
      <c r="F515" s="154"/>
      <c r="G515" s="154"/>
      <c r="H515" s="154"/>
      <c r="I515" s="154"/>
      <c r="J515" s="154"/>
      <c r="K515" s="144"/>
      <c r="L515" s="101"/>
      <c r="M515" s="102"/>
      <c r="N515" s="103"/>
      <c r="O515" s="67">
        <f>IF(D515=0,"",D515/C514)</f>
        <v>0.91139240506329111</v>
      </c>
      <c r="P515" s="68">
        <v>79</v>
      </c>
      <c r="Q515" s="69">
        <f t="shared" si="44"/>
        <v>0.97530864197530864</v>
      </c>
      <c r="R515" s="69">
        <f t="shared" si="45"/>
        <v>2.4691358024691357E-2</v>
      </c>
      <c r="S515" s="8">
        <f>P515/P513</f>
        <v>0.71171171171171166</v>
      </c>
    </row>
    <row r="516" spans="1:19" ht="15.75" x14ac:dyDescent="0.25">
      <c r="A516" s="58">
        <v>2502</v>
      </c>
      <c r="B516" s="154"/>
      <c r="C516" s="154"/>
      <c r="D516" s="154"/>
      <c r="E516" s="154">
        <v>55</v>
      </c>
      <c r="F516" s="154"/>
      <c r="G516" s="154"/>
      <c r="H516" s="154"/>
      <c r="I516" s="154"/>
      <c r="J516" s="154"/>
      <c r="K516" s="144"/>
      <c r="L516" s="101"/>
      <c r="M516" s="102"/>
      <c r="N516" s="103"/>
      <c r="O516" s="67">
        <f>IF(E516=0,"",E516/D515)</f>
        <v>0.76388888888888884</v>
      </c>
      <c r="P516" s="68">
        <v>70</v>
      </c>
      <c r="Q516" s="69">
        <f t="shared" si="44"/>
        <v>0.88607594936708856</v>
      </c>
      <c r="R516" s="69">
        <f t="shared" si="45"/>
        <v>0.11392405063291144</v>
      </c>
      <c r="S516" s="120"/>
    </row>
    <row r="517" spans="1:19" ht="15.75" x14ac:dyDescent="0.25">
      <c r="A517" s="58">
        <v>2601</v>
      </c>
      <c r="B517" s="154"/>
      <c r="C517" s="154"/>
      <c r="D517" s="154"/>
      <c r="E517" s="154"/>
      <c r="F517" s="154"/>
      <c r="G517" s="154"/>
      <c r="H517" s="154"/>
      <c r="I517" s="154"/>
      <c r="J517" s="154"/>
      <c r="K517" s="144"/>
      <c r="L517" s="101"/>
      <c r="M517" s="102"/>
      <c r="N517" s="103"/>
      <c r="O517" s="67" t="str">
        <f>IF(F517=0,"",F517/E516)</f>
        <v/>
      </c>
      <c r="P517" s="68"/>
      <c r="Q517" s="69" t="str">
        <f t="shared" si="44"/>
        <v/>
      </c>
      <c r="R517" s="69" t="str">
        <f t="shared" si="45"/>
        <v/>
      </c>
      <c r="S517" s="120"/>
    </row>
    <row r="518" spans="1:19" ht="15.75" x14ac:dyDescent="0.25">
      <c r="A518" s="58">
        <v>2602</v>
      </c>
      <c r="B518" s="154"/>
      <c r="C518" s="154"/>
      <c r="D518" s="154"/>
      <c r="E518" s="154"/>
      <c r="F518" s="154"/>
      <c r="G518" s="154"/>
      <c r="H518" s="154"/>
      <c r="I518" s="154"/>
      <c r="J518" s="154"/>
      <c r="K518" s="144"/>
      <c r="L518" s="101"/>
      <c r="M518" s="102"/>
      <c r="N518" s="103"/>
      <c r="O518" s="67" t="str">
        <f>IF(G518=0,"",G518/F517)</f>
        <v/>
      </c>
      <c r="P518" s="68"/>
      <c r="Q518" s="69" t="str">
        <f t="shared" si="44"/>
        <v/>
      </c>
      <c r="R518" s="69" t="str">
        <f t="shared" si="45"/>
        <v/>
      </c>
      <c r="S518" s="120"/>
    </row>
    <row r="519" spans="1:19" ht="15.75" x14ac:dyDescent="0.25">
      <c r="A519" s="58">
        <v>2701</v>
      </c>
      <c r="B519" s="154"/>
      <c r="C519" s="154"/>
      <c r="D519" s="154"/>
      <c r="E519" s="154"/>
      <c r="F519" s="154"/>
      <c r="G519" s="154"/>
      <c r="H519" s="154"/>
      <c r="I519" s="154"/>
      <c r="J519" s="154"/>
      <c r="K519" s="144"/>
      <c r="L519" s="101"/>
      <c r="M519" s="102"/>
      <c r="N519" s="103"/>
      <c r="O519" s="67" t="str">
        <f>IF(H519=0,"",H519/G518)</f>
        <v/>
      </c>
      <c r="P519" s="68"/>
      <c r="Q519" s="69" t="str">
        <f t="shared" si="44"/>
        <v/>
      </c>
      <c r="R519" s="69" t="str">
        <f t="shared" si="45"/>
        <v/>
      </c>
      <c r="S519" s="120"/>
    </row>
    <row r="520" spans="1:19" ht="15.75" x14ac:dyDescent="0.25">
      <c r="A520" s="58">
        <v>2702</v>
      </c>
      <c r="B520" s="154"/>
      <c r="C520" s="154"/>
      <c r="D520" s="154"/>
      <c r="E520" s="154"/>
      <c r="F520" s="154"/>
      <c r="G520" s="154"/>
      <c r="H520" s="154"/>
      <c r="I520" s="154"/>
      <c r="J520" s="154"/>
      <c r="K520" s="144"/>
      <c r="L520" s="101"/>
      <c r="M520" s="102"/>
      <c r="N520" s="103"/>
      <c r="O520" s="67" t="str">
        <f>IF(I520=0,"",I520/H519)</f>
        <v/>
      </c>
      <c r="P520" s="68"/>
      <c r="Q520" s="69" t="str">
        <f t="shared" si="44"/>
        <v/>
      </c>
      <c r="R520" s="69" t="str">
        <f t="shared" si="45"/>
        <v/>
      </c>
      <c r="S520" s="120"/>
    </row>
    <row r="521" spans="1:19" ht="15.75" x14ac:dyDescent="0.25">
      <c r="A521" s="58">
        <v>2801</v>
      </c>
      <c r="B521" s="154"/>
      <c r="C521" s="154"/>
      <c r="D521" s="154"/>
      <c r="E521" s="154"/>
      <c r="F521" s="154"/>
      <c r="G521" s="154"/>
      <c r="H521" s="154"/>
      <c r="I521" s="154"/>
      <c r="J521" s="154"/>
      <c r="K521" s="144"/>
      <c r="L521" s="101"/>
      <c r="M521" s="102"/>
      <c r="N521" s="103"/>
      <c r="O521" s="71" t="str">
        <f>IF(J521=0,"",J521/I520)</f>
        <v/>
      </c>
      <c r="P521" s="68"/>
      <c r="Q521" s="72" t="str">
        <f t="shared" si="44"/>
        <v/>
      </c>
      <c r="R521" s="72" t="str">
        <f t="shared" si="45"/>
        <v/>
      </c>
      <c r="S521" s="120"/>
    </row>
    <row r="522" spans="1:19" ht="15.75" x14ac:dyDescent="0.25">
      <c r="A522" s="58">
        <v>2802</v>
      </c>
      <c r="B522" s="154"/>
      <c r="C522" s="154"/>
      <c r="D522" s="154"/>
      <c r="E522" s="154"/>
      <c r="F522" s="154"/>
      <c r="G522" s="154"/>
      <c r="H522" s="154"/>
      <c r="I522" s="154"/>
      <c r="J522" s="154"/>
      <c r="K522" s="144"/>
      <c r="L522" s="101"/>
      <c r="M522" s="102"/>
      <c r="N522" s="104"/>
      <c r="O522" s="129"/>
      <c r="P522" s="68"/>
      <c r="Q522" s="106"/>
      <c r="R522" s="107"/>
      <c r="S522" s="120"/>
    </row>
    <row r="523" spans="1:19" ht="15.75" x14ac:dyDescent="0.25">
      <c r="A523" s="58">
        <v>2901</v>
      </c>
      <c r="B523" s="154"/>
      <c r="C523" s="154"/>
      <c r="D523" s="154"/>
      <c r="E523" s="154"/>
      <c r="F523" s="154"/>
      <c r="G523" s="154"/>
      <c r="H523" s="154"/>
      <c r="I523" s="154"/>
      <c r="J523" s="154"/>
      <c r="K523" s="144"/>
      <c r="L523" s="101"/>
      <c r="M523" s="102"/>
      <c r="N523" s="104"/>
      <c r="O523" s="108"/>
      <c r="P523" s="109"/>
      <c r="Q523" s="110"/>
      <c r="R523" s="108"/>
      <c r="S523" s="120"/>
    </row>
    <row r="524" spans="1:19" ht="15.75" x14ac:dyDescent="0.25">
      <c r="A524" s="58">
        <v>2902</v>
      </c>
      <c r="B524" s="154"/>
      <c r="C524" s="154"/>
      <c r="D524" s="154"/>
      <c r="E524" s="154"/>
      <c r="F524" s="154"/>
      <c r="G524" s="154"/>
      <c r="H524" s="154"/>
      <c r="I524" s="154"/>
      <c r="J524" s="154"/>
      <c r="K524" s="144"/>
      <c r="L524" s="101"/>
      <c r="M524" s="102"/>
      <c r="N524" s="104"/>
      <c r="O524" s="108"/>
      <c r="P524" s="109"/>
      <c r="Q524" s="110"/>
      <c r="R524" s="108"/>
      <c r="S524" s="120"/>
    </row>
    <row r="525" spans="1:19" ht="15.75" x14ac:dyDescent="0.25">
      <c r="A525" s="58">
        <v>3001</v>
      </c>
      <c r="B525" s="154"/>
      <c r="C525" s="154"/>
      <c r="D525" s="154"/>
      <c r="E525" s="154"/>
      <c r="F525" s="154"/>
      <c r="G525" s="154"/>
      <c r="H525" s="154"/>
      <c r="I525" s="154"/>
      <c r="J525" s="154"/>
      <c r="K525" s="144"/>
      <c r="L525" s="101"/>
      <c r="M525" s="102"/>
      <c r="N525" s="104"/>
      <c r="O525" s="102"/>
      <c r="P525" s="104"/>
      <c r="Q525" s="146"/>
      <c r="R525" s="108"/>
      <c r="S525" s="120"/>
    </row>
    <row r="526" spans="1:19" ht="15.75" x14ac:dyDescent="0.25">
      <c r="A526" s="58">
        <v>3002</v>
      </c>
      <c r="B526" s="154"/>
      <c r="C526" s="154"/>
      <c r="D526" s="154"/>
      <c r="E526" s="154"/>
      <c r="F526" s="154"/>
      <c r="G526" s="154"/>
      <c r="H526" s="154"/>
      <c r="I526" s="154"/>
      <c r="J526" s="154"/>
      <c r="K526" s="144"/>
      <c r="L526" s="101"/>
      <c r="M526" s="102"/>
      <c r="N526" s="104"/>
      <c r="O526" s="197" t="s">
        <v>83</v>
      </c>
      <c r="P526" s="82"/>
      <c r="Q526" s="83" t="str">
        <f>IF(SUM(K519:K522)=0,"",SUM(K519:K522))</f>
        <v/>
      </c>
      <c r="R526" s="199" t="s">
        <v>11</v>
      </c>
      <c r="S526" s="120"/>
    </row>
    <row r="527" spans="1:19" ht="15.75" x14ac:dyDescent="0.25">
      <c r="A527" s="58">
        <v>3101</v>
      </c>
      <c r="B527" s="154"/>
      <c r="C527" s="154"/>
      <c r="D527" s="154"/>
      <c r="E527" s="154"/>
      <c r="F527" s="154"/>
      <c r="G527" s="154"/>
      <c r="H527" s="154"/>
      <c r="I527" s="154"/>
      <c r="J527" s="154"/>
      <c r="K527" s="144"/>
      <c r="L527" s="101"/>
      <c r="M527" s="102"/>
      <c r="N527" s="104"/>
      <c r="O527" s="198" t="s">
        <v>85</v>
      </c>
      <c r="P527" s="86" t="str">
        <f>IF(P526/B513=0,"",P526/B513)</f>
        <v/>
      </c>
      <c r="Q527" s="87" t="e">
        <f>IF(P526/Q526=0,"",P526/Q526)</f>
        <v>#VALUE!</v>
      </c>
      <c r="R527" s="200" t="s">
        <v>86</v>
      </c>
      <c r="S527" s="120"/>
    </row>
    <row r="528" spans="1:19" ht="15.75" x14ac:dyDescent="0.25">
      <c r="A528" s="58">
        <v>3102</v>
      </c>
      <c r="B528" s="154"/>
      <c r="C528" s="154"/>
      <c r="D528" s="154"/>
      <c r="E528" s="154"/>
      <c r="F528" s="154"/>
      <c r="G528" s="154"/>
      <c r="H528" s="154"/>
      <c r="I528" s="154"/>
      <c r="J528" s="154"/>
      <c r="K528" s="144"/>
      <c r="L528" s="147"/>
      <c r="M528" s="148"/>
      <c r="N528" s="149"/>
      <c r="O528" s="90"/>
      <c r="P528" s="91"/>
      <c r="Q528" s="91"/>
      <c r="R528" s="113"/>
      <c r="S528" s="120"/>
    </row>
    <row r="529" spans="1:19" ht="18" customHeight="1" x14ac:dyDescent="0.25">
      <c r="A529" s="28"/>
      <c r="B529" s="297" t="s">
        <v>111</v>
      </c>
      <c r="C529" s="297"/>
      <c r="D529" s="297"/>
      <c r="E529" s="297"/>
      <c r="F529" s="297"/>
      <c r="G529" s="297"/>
      <c r="H529" s="297"/>
      <c r="I529" s="297"/>
      <c r="J529" s="297"/>
      <c r="K529" s="93">
        <f>SUM(K513:K525)</f>
        <v>0</v>
      </c>
      <c r="L529" s="94" t="str">
        <f>IF(K521=0,"",K521/B513)</f>
        <v/>
      </c>
      <c r="M529" s="94" t="str">
        <f>IF(K529=0,"",K529/B513)</f>
        <v/>
      </c>
      <c r="N529" s="94" t="str">
        <f>IF(K521=0,"",M529-L529)</f>
        <v/>
      </c>
      <c r="O529" s="3"/>
      <c r="P529" s="29"/>
      <c r="Q529" s="22"/>
      <c r="R529" s="3"/>
      <c r="S529" s="120"/>
    </row>
    <row r="530" spans="1:19" ht="12.75" customHeight="1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191"/>
      <c r="L530" s="3"/>
      <c r="M530" s="3"/>
      <c r="N530" s="29"/>
      <c r="O530" s="3"/>
      <c r="P530" s="29"/>
      <c r="Q530" s="29"/>
      <c r="R530" s="29"/>
    </row>
    <row r="531" spans="1:19" ht="12.75" customHeight="1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191"/>
      <c r="L531" s="3"/>
      <c r="M531" s="3"/>
      <c r="N531" s="29"/>
      <c r="O531" s="3"/>
      <c r="P531" s="29"/>
      <c r="Q531" s="29"/>
      <c r="R531" s="29"/>
    </row>
    <row r="532" spans="1:19" ht="26.25" x14ac:dyDescent="0.4">
      <c r="A532" s="2"/>
      <c r="B532" s="298" t="s">
        <v>99</v>
      </c>
      <c r="C532" s="299"/>
      <c r="D532" s="299"/>
      <c r="E532" s="299"/>
      <c r="F532" s="299"/>
      <c r="G532" s="299"/>
      <c r="H532" s="299"/>
      <c r="I532" s="299"/>
      <c r="J532" s="299"/>
      <c r="K532" s="181" t="s">
        <v>145</v>
      </c>
      <c r="L532" s="57"/>
      <c r="M532" s="57"/>
      <c r="N532" s="29"/>
      <c r="O532" s="3"/>
      <c r="P532" s="29"/>
      <c r="Q532" s="29"/>
      <c r="R532" s="29"/>
      <c r="S532" s="120"/>
    </row>
    <row r="533" spans="1:19" ht="20.25" x14ac:dyDescent="0.2">
      <c r="A533" s="300" t="s">
        <v>10</v>
      </c>
      <c r="B533" s="301" t="s">
        <v>100</v>
      </c>
      <c r="C533" s="302"/>
      <c r="D533" s="302"/>
      <c r="E533" s="302"/>
      <c r="F533" s="302"/>
      <c r="G533" s="302"/>
      <c r="H533" s="302"/>
      <c r="I533" s="302"/>
      <c r="J533" s="303"/>
      <c r="K533" s="304" t="s">
        <v>11</v>
      </c>
      <c r="L533" s="296" t="s">
        <v>3</v>
      </c>
      <c r="M533" s="296" t="s">
        <v>4</v>
      </c>
      <c r="N533" s="306" t="s">
        <v>5</v>
      </c>
      <c r="O533" s="296" t="s">
        <v>6</v>
      </c>
      <c r="P533" s="294" t="s">
        <v>7</v>
      </c>
      <c r="Q533" s="294" t="s">
        <v>8</v>
      </c>
      <c r="R533" s="296" t="s">
        <v>101</v>
      </c>
      <c r="S533" s="120"/>
    </row>
    <row r="534" spans="1:19" ht="15.75" x14ac:dyDescent="0.25">
      <c r="A534" s="295"/>
      <c r="B534" s="58" t="s">
        <v>102</v>
      </c>
      <c r="C534" s="58" t="s">
        <v>103</v>
      </c>
      <c r="D534" s="58" t="s">
        <v>104</v>
      </c>
      <c r="E534" s="58" t="s">
        <v>105</v>
      </c>
      <c r="F534" s="58" t="s">
        <v>106</v>
      </c>
      <c r="G534" s="58" t="s">
        <v>107</v>
      </c>
      <c r="H534" s="58" t="s">
        <v>108</v>
      </c>
      <c r="I534" s="58" t="s">
        <v>109</v>
      </c>
      <c r="J534" s="58" t="s">
        <v>110</v>
      </c>
      <c r="K534" s="305"/>
      <c r="L534" s="295"/>
      <c r="M534" s="295"/>
      <c r="N534" s="295"/>
      <c r="O534" s="295"/>
      <c r="P534" s="295"/>
      <c r="Q534" s="295"/>
      <c r="R534" s="295"/>
      <c r="S534" s="120"/>
    </row>
    <row r="535" spans="1:19" ht="15.75" customHeight="1" x14ac:dyDescent="0.25">
      <c r="A535" s="58">
        <v>2402</v>
      </c>
      <c r="B535" s="154">
        <v>140</v>
      </c>
      <c r="C535" s="154"/>
      <c r="D535" s="154"/>
      <c r="E535" s="154"/>
      <c r="F535" s="154"/>
      <c r="G535" s="154"/>
      <c r="H535" s="154"/>
      <c r="I535" s="154"/>
      <c r="J535" s="154"/>
      <c r="K535" s="144"/>
      <c r="L535" s="96"/>
      <c r="M535" s="97"/>
      <c r="N535" s="98"/>
      <c r="O535" s="99"/>
      <c r="P535" s="63">
        <f>B535</f>
        <v>140</v>
      </c>
      <c r="Q535" s="100"/>
      <c r="R535" s="99"/>
      <c r="S535" s="120"/>
    </row>
    <row r="536" spans="1:19" ht="15.75" customHeight="1" x14ac:dyDescent="0.25">
      <c r="A536" s="58">
        <v>2501</v>
      </c>
      <c r="B536" s="154"/>
      <c r="C536" s="154">
        <v>121</v>
      </c>
      <c r="D536" s="154"/>
      <c r="E536" s="154"/>
      <c r="F536" s="154"/>
      <c r="G536" s="154"/>
      <c r="H536" s="154"/>
      <c r="I536" s="154"/>
      <c r="J536" s="154"/>
      <c r="K536" s="144"/>
      <c r="L536" s="101"/>
      <c r="M536" s="102"/>
      <c r="N536" s="103"/>
      <c r="O536" s="67">
        <f>IF(C536=0,"",C536/B535)</f>
        <v>0.86428571428571432</v>
      </c>
      <c r="P536" s="68">
        <v>122</v>
      </c>
      <c r="Q536" s="69">
        <f t="shared" ref="Q536:Q543" si="46">IF(P536=0,"",P536/P535)</f>
        <v>0.87142857142857144</v>
      </c>
      <c r="R536" s="69">
        <f t="shared" ref="R536:R543" si="47">IF(P536=0,"",100%-Q536)</f>
        <v>0.12857142857142856</v>
      </c>
      <c r="S536" s="120"/>
    </row>
    <row r="537" spans="1:19" ht="15.75" customHeight="1" x14ac:dyDescent="0.25">
      <c r="A537" s="58">
        <v>2502</v>
      </c>
      <c r="B537" s="154"/>
      <c r="C537" s="154"/>
      <c r="D537" s="154">
        <v>100</v>
      </c>
      <c r="E537" s="154"/>
      <c r="F537" s="154"/>
      <c r="G537" s="154"/>
      <c r="H537" s="154"/>
      <c r="I537" s="154"/>
      <c r="J537" s="154"/>
      <c r="K537" s="144"/>
      <c r="L537" s="101"/>
      <c r="M537" s="102"/>
      <c r="N537" s="103"/>
      <c r="O537" s="67">
        <f>IF(D537=0,"",D537/C536)</f>
        <v>0.82644628099173556</v>
      </c>
      <c r="P537" s="68">
        <v>114</v>
      </c>
      <c r="Q537" s="69">
        <f t="shared" si="46"/>
        <v>0.93442622950819676</v>
      </c>
      <c r="R537" s="69">
        <f t="shared" si="47"/>
        <v>6.557377049180324E-2</v>
      </c>
      <c r="S537" s="8">
        <f>P537/P535</f>
        <v>0.81428571428571428</v>
      </c>
    </row>
    <row r="538" spans="1:19" ht="15.75" customHeight="1" x14ac:dyDescent="0.25">
      <c r="A538" s="58">
        <v>2601</v>
      </c>
      <c r="B538" s="154"/>
      <c r="C538" s="154"/>
      <c r="D538" s="154"/>
      <c r="E538" s="154"/>
      <c r="F538" s="154"/>
      <c r="G538" s="154"/>
      <c r="H538" s="154"/>
      <c r="I538" s="154"/>
      <c r="J538" s="154"/>
      <c r="K538" s="144"/>
      <c r="L538" s="101"/>
      <c r="M538" s="102"/>
      <c r="N538" s="103"/>
      <c r="O538" s="67" t="str">
        <f>IF(E538=0,"",E538/D537)</f>
        <v/>
      </c>
      <c r="P538" s="68"/>
      <c r="Q538" s="69" t="str">
        <f t="shared" si="46"/>
        <v/>
      </c>
      <c r="R538" s="69" t="str">
        <f t="shared" si="47"/>
        <v/>
      </c>
      <c r="S538" s="120"/>
    </row>
    <row r="539" spans="1:19" ht="15.75" customHeight="1" x14ac:dyDescent="0.25">
      <c r="A539" s="58">
        <v>2602</v>
      </c>
      <c r="B539" s="154"/>
      <c r="C539" s="154"/>
      <c r="D539" s="154"/>
      <c r="E539" s="154"/>
      <c r="F539" s="154"/>
      <c r="G539" s="154"/>
      <c r="H539" s="154"/>
      <c r="I539" s="154"/>
      <c r="J539" s="154"/>
      <c r="K539" s="144"/>
      <c r="L539" s="101"/>
      <c r="M539" s="102"/>
      <c r="N539" s="103"/>
      <c r="O539" s="67" t="str">
        <f>IF(F539=0,"",F539/E538)</f>
        <v/>
      </c>
      <c r="P539" s="68"/>
      <c r="Q539" s="69" t="str">
        <f t="shared" si="46"/>
        <v/>
      </c>
      <c r="R539" s="69" t="str">
        <f t="shared" si="47"/>
        <v/>
      </c>
      <c r="S539" s="120"/>
    </row>
    <row r="540" spans="1:19" ht="15.75" customHeight="1" x14ac:dyDescent="0.25">
      <c r="A540" s="58">
        <v>2701</v>
      </c>
      <c r="B540" s="154"/>
      <c r="C540" s="154"/>
      <c r="D540" s="154"/>
      <c r="E540" s="154"/>
      <c r="F540" s="154"/>
      <c r="G540" s="154"/>
      <c r="H540" s="154"/>
      <c r="I540" s="154"/>
      <c r="J540" s="154"/>
      <c r="K540" s="144"/>
      <c r="L540" s="101"/>
      <c r="M540" s="102"/>
      <c r="N540" s="103"/>
      <c r="O540" s="67" t="str">
        <f>IF(G540=0,"",G540/F539)</f>
        <v/>
      </c>
      <c r="P540" s="68"/>
      <c r="Q540" s="69" t="str">
        <f t="shared" si="46"/>
        <v/>
      </c>
      <c r="R540" s="69" t="str">
        <f t="shared" si="47"/>
        <v/>
      </c>
      <c r="S540" s="120"/>
    </row>
    <row r="541" spans="1:19" ht="15.75" customHeight="1" x14ac:dyDescent="0.25">
      <c r="A541" s="58">
        <v>2702</v>
      </c>
      <c r="B541" s="154"/>
      <c r="C541" s="154"/>
      <c r="D541" s="154"/>
      <c r="E541" s="154"/>
      <c r="F541" s="154"/>
      <c r="G541" s="154"/>
      <c r="H541" s="154"/>
      <c r="I541" s="154"/>
      <c r="J541" s="154"/>
      <c r="K541" s="144"/>
      <c r="L541" s="101"/>
      <c r="M541" s="102"/>
      <c r="N541" s="103"/>
      <c r="O541" s="67" t="str">
        <f>IF(H541=0,"",H541/G540)</f>
        <v/>
      </c>
      <c r="P541" s="68"/>
      <c r="Q541" s="69" t="str">
        <f t="shared" si="46"/>
        <v/>
      </c>
      <c r="R541" s="69" t="str">
        <f t="shared" si="47"/>
        <v/>
      </c>
      <c r="S541" s="120"/>
    </row>
    <row r="542" spans="1:19" ht="15.75" customHeight="1" x14ac:dyDescent="0.25">
      <c r="A542" s="58">
        <v>2801</v>
      </c>
      <c r="B542" s="154"/>
      <c r="C542" s="154"/>
      <c r="D542" s="154"/>
      <c r="E542" s="154"/>
      <c r="F542" s="154"/>
      <c r="G542" s="154"/>
      <c r="H542" s="154"/>
      <c r="I542" s="154"/>
      <c r="J542" s="154"/>
      <c r="K542" s="144"/>
      <c r="L542" s="101"/>
      <c r="M542" s="102"/>
      <c r="N542" s="103"/>
      <c r="O542" s="67" t="str">
        <f>IF(I542=0,"",I542/H541)</f>
        <v/>
      </c>
      <c r="P542" s="68"/>
      <c r="Q542" s="69" t="str">
        <f t="shared" si="46"/>
        <v/>
      </c>
      <c r="R542" s="69" t="str">
        <f t="shared" si="47"/>
        <v/>
      </c>
      <c r="S542" s="120"/>
    </row>
    <row r="543" spans="1:19" ht="15.75" customHeight="1" x14ac:dyDescent="0.25">
      <c r="A543" s="58">
        <v>2802</v>
      </c>
      <c r="B543" s="154"/>
      <c r="C543" s="154"/>
      <c r="D543" s="154"/>
      <c r="E543" s="154"/>
      <c r="F543" s="154"/>
      <c r="G543" s="154"/>
      <c r="H543" s="154"/>
      <c r="I543" s="154"/>
      <c r="J543" s="154"/>
      <c r="K543" s="144"/>
      <c r="L543" s="101"/>
      <c r="M543" s="102"/>
      <c r="N543" s="103"/>
      <c r="O543" s="71" t="str">
        <f>IF(J543=0,"",J543/I542)</f>
        <v/>
      </c>
      <c r="P543" s="68"/>
      <c r="Q543" s="72" t="str">
        <f t="shared" si="46"/>
        <v/>
      </c>
      <c r="R543" s="72" t="str">
        <f t="shared" si="47"/>
        <v/>
      </c>
      <c r="S543" s="120"/>
    </row>
    <row r="544" spans="1:19" ht="15.75" customHeight="1" x14ac:dyDescent="0.25">
      <c r="A544" s="58">
        <v>2901</v>
      </c>
      <c r="B544" s="154"/>
      <c r="C544" s="154"/>
      <c r="D544" s="154"/>
      <c r="E544" s="154"/>
      <c r="F544" s="154"/>
      <c r="G544" s="154"/>
      <c r="H544" s="154"/>
      <c r="I544" s="154"/>
      <c r="J544" s="154"/>
      <c r="K544" s="144"/>
      <c r="L544" s="101"/>
      <c r="M544" s="102"/>
      <c r="N544" s="104"/>
      <c r="O544" s="129"/>
      <c r="P544" s="68"/>
      <c r="Q544" s="106"/>
      <c r="R544" s="107"/>
      <c r="S544" s="120"/>
    </row>
    <row r="545" spans="1:19" ht="15.75" customHeight="1" x14ac:dyDescent="0.25">
      <c r="A545" s="58">
        <v>2902</v>
      </c>
      <c r="B545" s="154"/>
      <c r="C545" s="154"/>
      <c r="D545" s="154"/>
      <c r="E545" s="154"/>
      <c r="F545" s="154"/>
      <c r="G545" s="154"/>
      <c r="H545" s="154"/>
      <c r="I545" s="154"/>
      <c r="J545" s="154"/>
      <c r="K545" s="144"/>
      <c r="L545" s="101"/>
      <c r="M545" s="102"/>
      <c r="N545" s="104"/>
      <c r="O545" s="108"/>
      <c r="P545" s="109"/>
      <c r="Q545" s="110"/>
      <c r="R545" s="108"/>
      <c r="S545" s="120"/>
    </row>
    <row r="546" spans="1:19" ht="15.75" customHeight="1" x14ac:dyDescent="0.25">
      <c r="A546" s="58">
        <v>3001</v>
      </c>
      <c r="B546" s="154"/>
      <c r="C546" s="154"/>
      <c r="D546" s="154"/>
      <c r="E546" s="154"/>
      <c r="F546" s="154"/>
      <c r="G546" s="154"/>
      <c r="H546" s="154"/>
      <c r="I546" s="154"/>
      <c r="J546" s="154"/>
      <c r="K546" s="144"/>
      <c r="L546" s="101"/>
      <c r="M546" s="102"/>
      <c r="N546" s="104"/>
      <c r="O546" s="108"/>
      <c r="P546" s="109"/>
      <c r="Q546" s="110"/>
      <c r="R546" s="108"/>
      <c r="S546" s="120"/>
    </row>
    <row r="547" spans="1:19" ht="15.75" customHeight="1" x14ac:dyDescent="0.25">
      <c r="A547" s="58">
        <v>3002</v>
      </c>
      <c r="B547" s="154"/>
      <c r="C547" s="154"/>
      <c r="D547" s="154"/>
      <c r="E547" s="154"/>
      <c r="F547" s="154"/>
      <c r="G547" s="154"/>
      <c r="H547" s="154"/>
      <c r="I547" s="154"/>
      <c r="J547" s="154"/>
      <c r="K547" s="144"/>
      <c r="L547" s="101"/>
      <c r="M547" s="102"/>
      <c r="N547" s="104"/>
      <c r="O547" s="102"/>
      <c r="P547" s="104"/>
      <c r="Q547" s="146"/>
      <c r="R547" s="108"/>
      <c r="S547" s="120"/>
    </row>
    <row r="548" spans="1:19" ht="15.75" customHeight="1" x14ac:dyDescent="0.25">
      <c r="A548" s="58">
        <v>3101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44"/>
      <c r="L548" s="101"/>
      <c r="M548" s="102"/>
      <c r="N548" s="104"/>
      <c r="O548" s="197" t="s">
        <v>83</v>
      </c>
      <c r="P548" s="82"/>
      <c r="Q548" s="83" t="str">
        <f>IF(SUM(K541:K544)=0,"",SUM(K541:K544))</f>
        <v/>
      </c>
      <c r="R548" s="199" t="s">
        <v>11</v>
      </c>
      <c r="S548" s="120"/>
    </row>
    <row r="549" spans="1:19" ht="15.75" customHeight="1" x14ac:dyDescent="0.25">
      <c r="A549" s="58">
        <v>3102</v>
      </c>
      <c r="B549" s="154"/>
      <c r="C549" s="154"/>
      <c r="D549" s="154"/>
      <c r="E549" s="154"/>
      <c r="F549" s="154"/>
      <c r="G549" s="154"/>
      <c r="H549" s="154"/>
      <c r="I549" s="154"/>
      <c r="J549" s="154"/>
      <c r="K549" s="144"/>
      <c r="L549" s="101"/>
      <c r="M549" s="102"/>
      <c r="N549" s="104"/>
      <c r="O549" s="198" t="s">
        <v>85</v>
      </c>
      <c r="P549" s="86" t="str">
        <f>IF(P548/B535=0,"",P548/B535)</f>
        <v/>
      </c>
      <c r="Q549" s="87" t="e">
        <f>IF(P548/Q548=0,"",P548/Q548)</f>
        <v>#VALUE!</v>
      </c>
      <c r="R549" s="200" t="s">
        <v>86</v>
      </c>
      <c r="S549" s="120"/>
    </row>
    <row r="550" spans="1:19" ht="15.75" customHeight="1" x14ac:dyDescent="0.25">
      <c r="A550" s="58">
        <v>3201</v>
      </c>
      <c r="B550" s="154"/>
      <c r="C550" s="154"/>
      <c r="D550" s="154"/>
      <c r="E550" s="154"/>
      <c r="F550" s="154"/>
      <c r="G550" s="154"/>
      <c r="H550" s="154"/>
      <c r="I550" s="154"/>
      <c r="J550" s="154"/>
      <c r="K550" s="144"/>
      <c r="L550" s="147"/>
      <c r="M550" s="148"/>
      <c r="N550" s="149"/>
      <c r="O550" s="90"/>
      <c r="P550" s="91"/>
      <c r="Q550" s="91"/>
      <c r="R550" s="113"/>
      <c r="S550" s="120"/>
    </row>
    <row r="551" spans="1:19" ht="18" customHeight="1" x14ac:dyDescent="0.25">
      <c r="A551" s="28"/>
      <c r="B551" s="297" t="s">
        <v>111</v>
      </c>
      <c r="C551" s="297"/>
      <c r="D551" s="297"/>
      <c r="E551" s="297"/>
      <c r="F551" s="297"/>
      <c r="G551" s="297"/>
      <c r="H551" s="297"/>
      <c r="I551" s="297"/>
      <c r="J551" s="297"/>
      <c r="K551" s="93">
        <f>SUM(K535:K547)</f>
        <v>0</v>
      </c>
      <c r="L551" s="94" t="str">
        <f>IF(K543=0,"",K543/B535)</f>
        <v/>
      </c>
      <c r="M551" s="94" t="str">
        <f>IF(K551=0,"",K551/B535)</f>
        <v/>
      </c>
      <c r="N551" s="94" t="str">
        <f>IF(K543=0,"",M551-L551)</f>
        <v/>
      </c>
      <c r="O551" s="3"/>
      <c r="P551" s="29"/>
      <c r="Q551" s="22"/>
      <c r="R551" s="3"/>
      <c r="S551" s="120"/>
    </row>
    <row r="552" spans="1:19" ht="12.75" customHeight="1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191"/>
      <c r="L552" s="3"/>
      <c r="M552" s="3"/>
      <c r="N552" s="29"/>
      <c r="O552" s="3"/>
      <c r="P552" s="29"/>
      <c r="Q552" s="29"/>
      <c r="R552" s="29"/>
    </row>
    <row r="553" spans="1:19" ht="12.75" customHeight="1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191"/>
      <c r="L553" s="3"/>
      <c r="M553" s="3"/>
      <c r="N553" s="29"/>
      <c r="O553" s="3"/>
      <c r="P553" s="29"/>
      <c r="Q553" s="29"/>
      <c r="R553" s="29"/>
    </row>
    <row r="554" spans="1:19" ht="26.25" x14ac:dyDescent="0.4">
      <c r="A554" s="2"/>
      <c r="B554" s="298" t="s">
        <v>99</v>
      </c>
      <c r="C554" s="299"/>
      <c r="D554" s="299"/>
      <c r="E554" s="299"/>
      <c r="F554" s="299"/>
      <c r="G554" s="299"/>
      <c r="H554" s="299"/>
      <c r="I554" s="299"/>
      <c r="J554" s="299"/>
      <c r="K554" s="181" t="s">
        <v>146</v>
      </c>
      <c r="L554" s="57"/>
      <c r="M554" s="57"/>
      <c r="N554" s="29"/>
      <c r="O554" s="3"/>
      <c r="P554" s="29"/>
      <c r="Q554" s="29"/>
      <c r="R554" s="29"/>
      <c r="S554" s="120"/>
    </row>
    <row r="555" spans="1:19" ht="20.25" x14ac:dyDescent="0.2">
      <c r="A555" s="300" t="s">
        <v>10</v>
      </c>
      <c r="B555" s="301" t="s">
        <v>100</v>
      </c>
      <c r="C555" s="302"/>
      <c r="D555" s="302"/>
      <c r="E555" s="302"/>
      <c r="F555" s="302"/>
      <c r="G555" s="302"/>
      <c r="H555" s="302"/>
      <c r="I555" s="302"/>
      <c r="J555" s="303"/>
      <c r="K555" s="304" t="s">
        <v>11</v>
      </c>
      <c r="L555" s="296" t="s">
        <v>3</v>
      </c>
      <c r="M555" s="296" t="s">
        <v>4</v>
      </c>
      <c r="N555" s="306" t="s">
        <v>5</v>
      </c>
      <c r="O555" s="296" t="s">
        <v>6</v>
      </c>
      <c r="P555" s="294" t="s">
        <v>7</v>
      </c>
      <c r="Q555" s="294" t="s">
        <v>8</v>
      </c>
      <c r="R555" s="296" t="s">
        <v>101</v>
      </c>
      <c r="S555" s="120"/>
    </row>
    <row r="556" spans="1:19" ht="15.75" x14ac:dyDescent="0.25">
      <c r="A556" s="295"/>
      <c r="B556" s="58" t="s">
        <v>102</v>
      </c>
      <c r="C556" s="58" t="s">
        <v>103</v>
      </c>
      <c r="D556" s="58" t="s">
        <v>104</v>
      </c>
      <c r="E556" s="58" t="s">
        <v>105</v>
      </c>
      <c r="F556" s="58" t="s">
        <v>106</v>
      </c>
      <c r="G556" s="58" t="s">
        <v>107</v>
      </c>
      <c r="H556" s="58" t="s">
        <v>108</v>
      </c>
      <c r="I556" s="58" t="s">
        <v>109</v>
      </c>
      <c r="J556" s="58" t="s">
        <v>110</v>
      </c>
      <c r="K556" s="305"/>
      <c r="L556" s="295"/>
      <c r="M556" s="295"/>
      <c r="N556" s="295"/>
      <c r="O556" s="295"/>
      <c r="P556" s="295"/>
      <c r="Q556" s="295"/>
      <c r="R556" s="295"/>
      <c r="S556" s="120"/>
    </row>
    <row r="557" spans="1:19" ht="15.75" customHeight="1" x14ac:dyDescent="0.25">
      <c r="A557" s="58">
        <v>2501</v>
      </c>
      <c r="B557" s="180">
        <v>109</v>
      </c>
      <c r="C557" s="154"/>
      <c r="D557" s="154"/>
      <c r="E557" s="154"/>
      <c r="F557" s="154"/>
      <c r="G557" s="154"/>
      <c r="H557" s="154"/>
      <c r="I557" s="154"/>
      <c r="J557" s="154"/>
      <c r="K557" s="115"/>
      <c r="L557" s="60"/>
      <c r="M557" s="47"/>
      <c r="N557" s="61"/>
      <c r="O557" s="99"/>
      <c r="P557" s="63">
        <f>B557</f>
        <v>109</v>
      </c>
      <c r="Q557" s="100"/>
      <c r="R557" s="99"/>
      <c r="S557" s="120"/>
    </row>
    <row r="558" spans="1:19" ht="15.75" customHeight="1" x14ac:dyDescent="0.25">
      <c r="A558" s="58">
        <v>2502</v>
      </c>
      <c r="B558" s="180"/>
      <c r="C558" s="154">
        <v>65</v>
      </c>
      <c r="D558" s="154"/>
      <c r="E558" s="154"/>
      <c r="F558" s="154"/>
      <c r="G558" s="154"/>
      <c r="H558" s="154"/>
      <c r="I558" s="154"/>
      <c r="J558" s="154"/>
      <c r="K558" s="115"/>
      <c r="L558" s="65"/>
      <c r="M558" s="3"/>
      <c r="N558" s="66"/>
      <c r="O558" s="67">
        <f>IF(C558=0,"",C558/B557)</f>
        <v>0.59633027522935778</v>
      </c>
      <c r="P558" s="68">
        <v>68</v>
      </c>
      <c r="Q558" s="69">
        <f t="shared" ref="Q558:Q565" si="48">IF(P558=0,"",P558/P557)</f>
        <v>0.62385321100917435</v>
      </c>
      <c r="R558" s="69">
        <f t="shared" ref="R558:R565" si="49">IF(P558=0,"",100%-Q558)</f>
        <v>0.37614678899082565</v>
      </c>
      <c r="S558" s="120"/>
    </row>
    <row r="559" spans="1:19" ht="15.75" customHeight="1" x14ac:dyDescent="0.25">
      <c r="A559" s="58">
        <v>2601</v>
      </c>
      <c r="B559" s="154"/>
      <c r="C559" s="154"/>
      <c r="D559" s="154"/>
      <c r="E559" s="154"/>
      <c r="F559" s="154"/>
      <c r="G559" s="154"/>
      <c r="H559" s="154"/>
      <c r="I559" s="154"/>
      <c r="J559" s="154"/>
      <c r="K559" s="115"/>
      <c r="L559" s="65"/>
      <c r="M559" s="3"/>
      <c r="N559" s="66"/>
      <c r="O559" s="67" t="str">
        <f>IF(D559=0,"",D559/C558)</f>
        <v/>
      </c>
      <c r="P559" s="68"/>
      <c r="Q559" s="69" t="str">
        <f t="shared" si="48"/>
        <v/>
      </c>
      <c r="R559" s="69" t="str">
        <f t="shared" si="49"/>
        <v/>
      </c>
      <c r="S559" s="8">
        <f>P559/P557</f>
        <v>0</v>
      </c>
    </row>
    <row r="560" spans="1:19" ht="15.75" customHeight="1" x14ac:dyDescent="0.25">
      <c r="A560" s="58">
        <v>2602</v>
      </c>
      <c r="B560" s="154"/>
      <c r="C560" s="154"/>
      <c r="D560" s="154"/>
      <c r="E560" s="154"/>
      <c r="F560" s="154"/>
      <c r="G560" s="154"/>
      <c r="H560" s="154"/>
      <c r="I560" s="154"/>
      <c r="J560" s="154"/>
      <c r="K560" s="115"/>
      <c r="L560" s="65"/>
      <c r="M560" s="3"/>
      <c r="N560" s="66"/>
      <c r="O560" s="67" t="str">
        <f>IF(E560=0,"",E560/D559)</f>
        <v/>
      </c>
      <c r="P560" s="68"/>
      <c r="Q560" s="69" t="str">
        <f t="shared" si="48"/>
        <v/>
      </c>
      <c r="R560" s="69" t="str">
        <f t="shared" si="49"/>
        <v/>
      </c>
      <c r="S560" s="120"/>
    </row>
    <row r="561" spans="1:19" ht="15.75" customHeight="1" x14ac:dyDescent="0.25">
      <c r="A561" s="58">
        <v>2701</v>
      </c>
      <c r="B561" s="154"/>
      <c r="C561" s="154"/>
      <c r="D561" s="154"/>
      <c r="E561" s="154"/>
      <c r="F561" s="154"/>
      <c r="G561" s="154"/>
      <c r="H561" s="154"/>
      <c r="I561" s="154"/>
      <c r="J561" s="154"/>
      <c r="K561" s="115"/>
      <c r="L561" s="65"/>
      <c r="M561" s="3"/>
      <c r="N561" s="66"/>
      <c r="O561" s="67" t="str">
        <f>IF(F561=0,"",F561/E560)</f>
        <v/>
      </c>
      <c r="P561" s="68"/>
      <c r="Q561" s="69" t="str">
        <f t="shared" si="48"/>
        <v/>
      </c>
      <c r="R561" s="69" t="str">
        <f t="shared" si="49"/>
        <v/>
      </c>
      <c r="S561" s="120"/>
    </row>
    <row r="562" spans="1:19" ht="15.75" customHeight="1" x14ac:dyDescent="0.25">
      <c r="A562" s="58">
        <v>2702</v>
      </c>
      <c r="B562" s="154"/>
      <c r="C562" s="154"/>
      <c r="D562" s="154"/>
      <c r="E562" s="154"/>
      <c r="F562" s="154"/>
      <c r="G562" s="154"/>
      <c r="H562" s="154"/>
      <c r="I562" s="154"/>
      <c r="J562" s="154"/>
      <c r="K562" s="115"/>
      <c r="L562" s="65"/>
      <c r="M562" s="3"/>
      <c r="N562" s="66"/>
      <c r="O562" s="67" t="str">
        <f>IF(G562=0,"",G562/F561)</f>
        <v/>
      </c>
      <c r="P562" s="68"/>
      <c r="Q562" s="69" t="str">
        <f t="shared" si="48"/>
        <v/>
      </c>
      <c r="R562" s="69" t="str">
        <f t="shared" si="49"/>
        <v/>
      </c>
      <c r="S562" s="120"/>
    </row>
    <row r="563" spans="1:19" ht="15.75" customHeight="1" x14ac:dyDescent="0.25">
      <c r="A563" s="58">
        <v>2801</v>
      </c>
      <c r="B563" s="154"/>
      <c r="C563" s="154"/>
      <c r="D563" s="154"/>
      <c r="E563" s="154"/>
      <c r="F563" s="154"/>
      <c r="G563" s="154"/>
      <c r="H563" s="154"/>
      <c r="I563" s="154"/>
      <c r="J563" s="154"/>
      <c r="K563" s="115"/>
      <c r="L563" s="65"/>
      <c r="M563" s="3"/>
      <c r="N563" s="66"/>
      <c r="O563" s="67" t="str">
        <f>IF(H563=0,"",H563/G562)</f>
        <v/>
      </c>
      <c r="P563" s="68"/>
      <c r="Q563" s="69" t="str">
        <f t="shared" si="48"/>
        <v/>
      </c>
      <c r="R563" s="69" t="str">
        <f t="shared" si="49"/>
        <v/>
      </c>
      <c r="S563" s="120"/>
    </row>
    <row r="564" spans="1:19" ht="15.75" customHeight="1" x14ac:dyDescent="0.25">
      <c r="A564" s="58">
        <v>2802</v>
      </c>
      <c r="B564" s="154"/>
      <c r="C564" s="154"/>
      <c r="D564" s="154"/>
      <c r="E564" s="154"/>
      <c r="F564" s="154"/>
      <c r="G564" s="154"/>
      <c r="H564" s="154"/>
      <c r="I564" s="154"/>
      <c r="J564" s="154"/>
      <c r="K564" s="115"/>
      <c r="L564" s="65"/>
      <c r="M564" s="3"/>
      <c r="N564" s="66"/>
      <c r="O564" s="67" t="str">
        <f>IF(I564=0,"",I564/H563)</f>
        <v/>
      </c>
      <c r="P564" s="68"/>
      <c r="Q564" s="69" t="str">
        <f t="shared" si="48"/>
        <v/>
      </c>
      <c r="R564" s="69" t="str">
        <f t="shared" si="49"/>
        <v/>
      </c>
      <c r="S564" s="120"/>
    </row>
    <row r="565" spans="1:19" ht="15.75" customHeight="1" x14ac:dyDescent="0.25">
      <c r="A565" s="58">
        <v>2901</v>
      </c>
      <c r="B565" s="154"/>
      <c r="C565" s="154"/>
      <c r="D565" s="154"/>
      <c r="E565" s="154"/>
      <c r="F565" s="154"/>
      <c r="G565" s="154"/>
      <c r="H565" s="154"/>
      <c r="I565" s="154"/>
      <c r="J565" s="154"/>
      <c r="K565" s="115"/>
      <c r="L565" s="65"/>
      <c r="M565" s="3"/>
      <c r="N565" s="66"/>
      <c r="O565" s="71" t="str">
        <f>IF(J565=0,"",J565/I564)</f>
        <v/>
      </c>
      <c r="P565" s="68"/>
      <c r="Q565" s="72" t="str">
        <f t="shared" si="48"/>
        <v/>
      </c>
      <c r="R565" s="72" t="str">
        <f t="shared" si="49"/>
        <v/>
      </c>
      <c r="S565" s="120"/>
    </row>
    <row r="566" spans="1:19" ht="15.75" customHeight="1" x14ac:dyDescent="0.25">
      <c r="A566" s="58">
        <v>2902</v>
      </c>
      <c r="B566" s="154"/>
      <c r="C566" s="154"/>
      <c r="D566" s="154"/>
      <c r="E566" s="154"/>
      <c r="F566" s="154"/>
      <c r="G566" s="154"/>
      <c r="H566" s="154"/>
      <c r="I566" s="154"/>
      <c r="J566" s="154"/>
      <c r="K566" s="115"/>
      <c r="L566" s="65"/>
      <c r="M566" s="3"/>
      <c r="N566" s="29"/>
      <c r="O566" s="114"/>
      <c r="P566" s="74"/>
      <c r="Q566" s="75"/>
      <c r="R566" s="76"/>
      <c r="S566" s="120"/>
    </row>
    <row r="567" spans="1:19" ht="15.75" customHeight="1" x14ac:dyDescent="0.25">
      <c r="A567" s="58">
        <v>3001</v>
      </c>
      <c r="B567" s="154"/>
      <c r="C567" s="154"/>
      <c r="D567" s="154"/>
      <c r="E567" s="154"/>
      <c r="F567" s="154"/>
      <c r="G567" s="154"/>
      <c r="H567" s="154"/>
      <c r="I567" s="154"/>
      <c r="J567" s="154"/>
      <c r="K567" s="115"/>
      <c r="L567" s="65"/>
      <c r="M567" s="3"/>
      <c r="N567" s="29"/>
      <c r="O567" s="77"/>
      <c r="P567" s="159"/>
      <c r="Q567" s="79"/>
      <c r="R567" s="77"/>
      <c r="S567" s="120"/>
    </row>
    <row r="568" spans="1:19" ht="15.75" customHeight="1" x14ac:dyDescent="0.25">
      <c r="A568" s="58">
        <v>3002</v>
      </c>
      <c r="B568" s="154"/>
      <c r="C568" s="154"/>
      <c r="D568" s="154"/>
      <c r="E568" s="154"/>
      <c r="F568" s="154"/>
      <c r="G568" s="154"/>
      <c r="H568" s="154"/>
      <c r="I568" s="154"/>
      <c r="J568" s="154"/>
      <c r="K568" s="115"/>
      <c r="L568" s="65"/>
      <c r="M568" s="3"/>
      <c r="N568" s="29"/>
      <c r="O568" s="77"/>
      <c r="P568" s="159"/>
      <c r="Q568" s="79"/>
      <c r="R568" s="77"/>
      <c r="S568" s="120"/>
    </row>
    <row r="569" spans="1:19" ht="15.75" customHeight="1" x14ac:dyDescent="0.25">
      <c r="A569" s="58">
        <v>3101</v>
      </c>
      <c r="B569" s="154"/>
      <c r="C569" s="154"/>
      <c r="D569" s="154"/>
      <c r="E569" s="154"/>
      <c r="F569" s="154"/>
      <c r="G569" s="154"/>
      <c r="H569" s="154"/>
      <c r="I569" s="154"/>
      <c r="J569" s="154"/>
      <c r="K569" s="115"/>
      <c r="L569" s="65"/>
      <c r="M569" s="3"/>
      <c r="N569" s="29"/>
      <c r="O569" s="3"/>
      <c r="P569" s="29"/>
      <c r="Q569" s="22"/>
      <c r="R569" s="77"/>
      <c r="S569" s="120"/>
    </row>
    <row r="570" spans="1:19" ht="15.75" customHeight="1" x14ac:dyDescent="0.25">
      <c r="A570" s="58">
        <v>3102</v>
      </c>
      <c r="B570" s="154"/>
      <c r="C570" s="154"/>
      <c r="D570" s="154"/>
      <c r="E570" s="154"/>
      <c r="F570" s="154"/>
      <c r="G570" s="154"/>
      <c r="H570" s="154"/>
      <c r="I570" s="154"/>
      <c r="J570" s="154"/>
      <c r="K570" s="115"/>
      <c r="L570" s="65"/>
      <c r="M570" s="3"/>
      <c r="N570" s="29"/>
      <c r="O570" s="197" t="s">
        <v>83</v>
      </c>
      <c r="P570" s="82"/>
      <c r="Q570" s="83" t="str">
        <f>IF(SUM(K563:K566)=0,"",SUM(K563:K566))</f>
        <v/>
      </c>
      <c r="R570" s="199" t="s">
        <v>11</v>
      </c>
      <c r="S570" s="120"/>
    </row>
    <row r="571" spans="1:19" ht="15.75" customHeight="1" x14ac:dyDescent="0.25">
      <c r="A571" s="58">
        <v>3201</v>
      </c>
      <c r="B571" s="154"/>
      <c r="C571" s="154"/>
      <c r="D571" s="154"/>
      <c r="E571" s="154"/>
      <c r="F571" s="154"/>
      <c r="G571" s="154"/>
      <c r="H571" s="154"/>
      <c r="I571" s="154"/>
      <c r="J571" s="154"/>
      <c r="K571" s="115"/>
      <c r="L571" s="65"/>
      <c r="M571" s="3"/>
      <c r="N571" s="29"/>
      <c r="O571" s="198" t="s">
        <v>85</v>
      </c>
      <c r="P571" s="86" t="str">
        <f>IF(P570/B557=0,"",P570/B557)</f>
        <v/>
      </c>
      <c r="Q571" s="87" t="e">
        <f>IF(P570/Q570=0,"",P570/Q570)</f>
        <v>#VALUE!</v>
      </c>
      <c r="R571" s="200" t="s">
        <v>86</v>
      </c>
      <c r="S571" s="120"/>
    </row>
    <row r="572" spans="1:19" ht="15.75" customHeight="1" x14ac:dyDescent="0.25">
      <c r="A572" s="58">
        <v>3202</v>
      </c>
      <c r="B572" s="201"/>
      <c r="C572" s="201"/>
      <c r="D572" s="201"/>
      <c r="E572" s="201"/>
      <c r="F572" s="201"/>
      <c r="G572" s="201"/>
      <c r="H572" s="201"/>
      <c r="I572" s="201"/>
      <c r="J572" s="201"/>
      <c r="K572" s="115"/>
      <c r="L572" s="89"/>
      <c r="M572" s="90"/>
      <c r="N572" s="91"/>
      <c r="O572" s="90"/>
      <c r="P572" s="91"/>
      <c r="Q572" s="91"/>
      <c r="R572" s="113"/>
      <c r="S572" s="120"/>
    </row>
    <row r="573" spans="1:19" ht="18" customHeight="1" x14ac:dyDescent="0.25">
      <c r="A573" s="28"/>
      <c r="B573" s="297" t="s">
        <v>111</v>
      </c>
      <c r="C573" s="297"/>
      <c r="D573" s="297"/>
      <c r="E573" s="297"/>
      <c r="F573" s="297"/>
      <c r="G573" s="297"/>
      <c r="H573" s="297"/>
      <c r="I573" s="297"/>
      <c r="J573" s="297"/>
      <c r="K573" s="196">
        <f>SUM(K557:K569)</f>
        <v>0</v>
      </c>
      <c r="L573" s="94" t="str">
        <f>IF(K565=0,"",K565/B557)</f>
        <v/>
      </c>
      <c r="M573" s="94" t="str">
        <f>IF(K573=0,"",K573/B557)</f>
        <v/>
      </c>
      <c r="N573" s="94" t="str">
        <f>IF(K565=0,"",M573-L573)</f>
        <v/>
      </c>
      <c r="O573" s="3"/>
      <c r="P573" s="29"/>
      <c r="Q573" s="22"/>
      <c r="R573" s="3"/>
      <c r="S573" s="120"/>
    </row>
    <row r="574" spans="1:19" ht="12.75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191"/>
      <c r="L574" s="3"/>
      <c r="M574" s="3"/>
      <c r="N574" s="29"/>
      <c r="O574" s="3"/>
      <c r="P574" s="29"/>
      <c r="Q574" s="29"/>
      <c r="R574" s="29"/>
    </row>
    <row r="575" spans="1:19" ht="12.75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191"/>
      <c r="L575" s="3"/>
      <c r="M575" s="3"/>
      <c r="N575" s="29"/>
      <c r="O575" s="3"/>
      <c r="P575" s="29"/>
      <c r="Q575" s="29"/>
      <c r="R575" s="29"/>
    </row>
    <row r="576" spans="1:19" s="293" customFormat="1" ht="26.25" x14ac:dyDescent="0.4">
      <c r="A576" s="2"/>
      <c r="B576" s="298" t="s">
        <v>99</v>
      </c>
      <c r="C576" s="299"/>
      <c r="D576" s="299"/>
      <c r="E576" s="299"/>
      <c r="F576" s="299"/>
      <c r="G576" s="299"/>
      <c r="H576" s="299"/>
      <c r="I576" s="299"/>
      <c r="J576" s="299"/>
      <c r="K576" s="256" t="s">
        <v>147</v>
      </c>
      <c r="L576" s="57"/>
      <c r="M576" s="57"/>
      <c r="N576" s="29"/>
      <c r="O576" s="3"/>
      <c r="P576" s="29"/>
      <c r="Q576" s="29"/>
      <c r="R576" s="29"/>
      <c r="S576" s="120"/>
    </row>
    <row r="577" spans="1:19" s="293" customFormat="1" ht="20.25" x14ac:dyDescent="0.2">
      <c r="A577" s="300" t="s">
        <v>10</v>
      </c>
      <c r="B577" s="301" t="s">
        <v>100</v>
      </c>
      <c r="C577" s="302"/>
      <c r="D577" s="302"/>
      <c r="E577" s="302"/>
      <c r="F577" s="302"/>
      <c r="G577" s="302"/>
      <c r="H577" s="302"/>
      <c r="I577" s="302"/>
      <c r="J577" s="303"/>
      <c r="K577" s="304" t="s">
        <v>11</v>
      </c>
      <c r="L577" s="296" t="s">
        <v>3</v>
      </c>
      <c r="M577" s="296" t="s">
        <v>4</v>
      </c>
      <c r="N577" s="306" t="s">
        <v>5</v>
      </c>
      <c r="O577" s="296" t="s">
        <v>6</v>
      </c>
      <c r="P577" s="294" t="s">
        <v>7</v>
      </c>
      <c r="Q577" s="294" t="s">
        <v>8</v>
      </c>
      <c r="R577" s="296" t="s">
        <v>101</v>
      </c>
      <c r="S577" s="120"/>
    </row>
    <row r="578" spans="1:19" s="293" customFormat="1" ht="15.75" x14ac:dyDescent="0.25">
      <c r="A578" s="295"/>
      <c r="B578" s="58" t="s">
        <v>102</v>
      </c>
      <c r="C578" s="58" t="s">
        <v>103</v>
      </c>
      <c r="D578" s="58" t="s">
        <v>104</v>
      </c>
      <c r="E578" s="58" t="s">
        <v>105</v>
      </c>
      <c r="F578" s="58" t="s">
        <v>106</v>
      </c>
      <c r="G578" s="58" t="s">
        <v>107</v>
      </c>
      <c r="H578" s="58" t="s">
        <v>108</v>
      </c>
      <c r="I578" s="58" t="s">
        <v>109</v>
      </c>
      <c r="J578" s="58" t="s">
        <v>110</v>
      </c>
      <c r="K578" s="305"/>
      <c r="L578" s="295"/>
      <c r="M578" s="295"/>
      <c r="N578" s="295"/>
      <c r="O578" s="295"/>
      <c r="P578" s="295"/>
      <c r="Q578" s="295"/>
      <c r="R578" s="295"/>
      <c r="S578" s="120"/>
    </row>
    <row r="579" spans="1:19" s="293" customFormat="1" ht="15.75" customHeight="1" x14ac:dyDescent="0.25">
      <c r="A579" s="58">
        <v>2502</v>
      </c>
      <c r="B579" s="180">
        <v>123</v>
      </c>
      <c r="C579" s="154"/>
      <c r="D579" s="154"/>
      <c r="E579" s="154"/>
      <c r="F579" s="154"/>
      <c r="G579" s="154"/>
      <c r="H579" s="154"/>
      <c r="I579" s="154"/>
      <c r="J579" s="154"/>
      <c r="K579" s="115"/>
      <c r="L579" s="60"/>
      <c r="M579" s="47"/>
      <c r="N579" s="61"/>
      <c r="O579" s="99"/>
      <c r="P579" s="63">
        <f>B579</f>
        <v>123</v>
      </c>
      <c r="Q579" s="100"/>
      <c r="R579" s="99"/>
      <c r="S579" s="120"/>
    </row>
    <row r="580" spans="1:19" s="293" customFormat="1" ht="15.75" customHeight="1" x14ac:dyDescent="0.25">
      <c r="A580" s="58">
        <v>2601</v>
      </c>
      <c r="B580" s="180"/>
      <c r="C580" s="154"/>
      <c r="D580" s="154"/>
      <c r="E580" s="154"/>
      <c r="F580" s="154"/>
      <c r="G580" s="154"/>
      <c r="H580" s="154"/>
      <c r="I580" s="154"/>
      <c r="J580" s="154"/>
      <c r="K580" s="115"/>
      <c r="L580" s="65"/>
      <c r="M580" s="3"/>
      <c r="N580" s="66"/>
      <c r="O580" s="67" t="str">
        <f>IF(C580=0,"",C580/B579)</f>
        <v/>
      </c>
      <c r="P580" s="68"/>
      <c r="Q580" s="69" t="str">
        <f t="shared" ref="Q580:Q587" si="50">IF(P580=0,"",P580/P579)</f>
        <v/>
      </c>
      <c r="R580" s="69" t="str">
        <f t="shared" ref="R580:R587" si="51">IF(P580=0,"",100%-Q580)</f>
        <v/>
      </c>
      <c r="S580" s="120"/>
    </row>
    <row r="581" spans="1:19" s="293" customFormat="1" ht="15.75" customHeight="1" x14ac:dyDescent="0.25">
      <c r="A581" s="58">
        <v>2602</v>
      </c>
      <c r="B581" s="154"/>
      <c r="C581" s="154"/>
      <c r="D581" s="154"/>
      <c r="E581" s="154"/>
      <c r="F581" s="154"/>
      <c r="G581" s="154"/>
      <c r="H581" s="154"/>
      <c r="I581" s="154"/>
      <c r="J581" s="154"/>
      <c r="K581" s="115"/>
      <c r="L581" s="65"/>
      <c r="M581" s="3"/>
      <c r="N581" s="66"/>
      <c r="O581" s="67" t="str">
        <f>IF(D581=0,"",D581/C580)</f>
        <v/>
      </c>
      <c r="P581" s="68"/>
      <c r="Q581" s="69" t="str">
        <f t="shared" si="50"/>
        <v/>
      </c>
      <c r="R581" s="69" t="str">
        <f t="shared" si="51"/>
        <v/>
      </c>
      <c r="S581" s="8">
        <f>P581/P579</f>
        <v>0</v>
      </c>
    </row>
    <row r="582" spans="1:19" s="293" customFormat="1" ht="15.75" customHeight="1" x14ac:dyDescent="0.25">
      <c r="A582" s="58">
        <v>2701</v>
      </c>
      <c r="B582" s="154"/>
      <c r="C582" s="154"/>
      <c r="D582" s="154"/>
      <c r="E582" s="154"/>
      <c r="F582" s="154"/>
      <c r="G582" s="154"/>
      <c r="H582" s="154"/>
      <c r="I582" s="154"/>
      <c r="J582" s="154"/>
      <c r="K582" s="115"/>
      <c r="L582" s="65"/>
      <c r="M582" s="3"/>
      <c r="N582" s="66"/>
      <c r="O582" s="67" t="str">
        <f>IF(E582=0,"",E582/D581)</f>
        <v/>
      </c>
      <c r="P582" s="68"/>
      <c r="Q582" s="69" t="str">
        <f t="shared" si="50"/>
        <v/>
      </c>
      <c r="R582" s="69" t="str">
        <f t="shared" si="51"/>
        <v/>
      </c>
      <c r="S582" s="120"/>
    </row>
    <row r="583" spans="1:19" s="293" customFormat="1" ht="15.75" customHeight="1" x14ac:dyDescent="0.25">
      <c r="A583" s="58">
        <v>2702</v>
      </c>
      <c r="B583" s="154"/>
      <c r="C583" s="154"/>
      <c r="D583" s="154"/>
      <c r="E583" s="154"/>
      <c r="F583" s="154"/>
      <c r="G583" s="154"/>
      <c r="H583" s="154"/>
      <c r="I583" s="154"/>
      <c r="J583" s="154"/>
      <c r="K583" s="115"/>
      <c r="L583" s="65"/>
      <c r="M583" s="3"/>
      <c r="N583" s="66"/>
      <c r="O583" s="67" t="str">
        <f>IF(F583=0,"",F583/E582)</f>
        <v/>
      </c>
      <c r="P583" s="68"/>
      <c r="Q583" s="69" t="str">
        <f t="shared" si="50"/>
        <v/>
      </c>
      <c r="R583" s="69" t="str">
        <f t="shared" si="51"/>
        <v/>
      </c>
      <c r="S583" s="120"/>
    </row>
    <row r="584" spans="1:19" s="293" customFormat="1" ht="15.75" customHeight="1" x14ac:dyDescent="0.25">
      <c r="A584" s="58">
        <v>2801</v>
      </c>
      <c r="B584" s="154"/>
      <c r="C584" s="154"/>
      <c r="D584" s="154"/>
      <c r="E584" s="154"/>
      <c r="F584" s="154"/>
      <c r="G584" s="154"/>
      <c r="H584" s="154"/>
      <c r="I584" s="154"/>
      <c r="J584" s="154"/>
      <c r="K584" s="115"/>
      <c r="L584" s="65"/>
      <c r="M584" s="3"/>
      <c r="N584" s="66"/>
      <c r="O584" s="67" t="str">
        <f>IF(G584=0,"",G584/F583)</f>
        <v/>
      </c>
      <c r="P584" s="68"/>
      <c r="Q584" s="69" t="str">
        <f t="shared" si="50"/>
        <v/>
      </c>
      <c r="R584" s="69" t="str">
        <f t="shared" si="51"/>
        <v/>
      </c>
      <c r="S584" s="120"/>
    </row>
    <row r="585" spans="1:19" s="293" customFormat="1" ht="15.75" customHeight="1" x14ac:dyDescent="0.25">
      <c r="A585" s="58">
        <v>2802</v>
      </c>
      <c r="B585" s="154"/>
      <c r="C585" s="154"/>
      <c r="D585" s="154"/>
      <c r="E585" s="154"/>
      <c r="F585" s="154"/>
      <c r="G585" s="154"/>
      <c r="H585" s="154"/>
      <c r="I585" s="154"/>
      <c r="J585" s="154"/>
      <c r="K585" s="115"/>
      <c r="L585" s="65"/>
      <c r="M585" s="3"/>
      <c r="N585" s="66"/>
      <c r="O585" s="67" t="str">
        <f>IF(H585=0,"",H585/G584)</f>
        <v/>
      </c>
      <c r="P585" s="68"/>
      <c r="Q585" s="69" t="str">
        <f t="shared" si="50"/>
        <v/>
      </c>
      <c r="R585" s="69" t="str">
        <f t="shared" si="51"/>
        <v/>
      </c>
      <c r="S585" s="120"/>
    </row>
    <row r="586" spans="1:19" s="293" customFormat="1" ht="15.75" customHeight="1" x14ac:dyDescent="0.25">
      <c r="A586" s="58">
        <v>2901</v>
      </c>
      <c r="B586" s="154"/>
      <c r="C586" s="154"/>
      <c r="D586" s="154"/>
      <c r="E586" s="154"/>
      <c r="F586" s="154"/>
      <c r="G586" s="154"/>
      <c r="H586" s="154"/>
      <c r="I586" s="154"/>
      <c r="J586" s="154"/>
      <c r="K586" s="115"/>
      <c r="L586" s="65"/>
      <c r="M586" s="3"/>
      <c r="N586" s="66"/>
      <c r="O586" s="67" t="str">
        <f>IF(I586=0,"",I586/H585)</f>
        <v/>
      </c>
      <c r="P586" s="68"/>
      <c r="Q586" s="69" t="str">
        <f t="shared" si="50"/>
        <v/>
      </c>
      <c r="R586" s="69" t="str">
        <f t="shared" si="51"/>
        <v/>
      </c>
      <c r="S586" s="120"/>
    </row>
    <row r="587" spans="1:19" s="293" customFormat="1" ht="15.75" customHeight="1" x14ac:dyDescent="0.25">
      <c r="A587" s="58">
        <v>2902</v>
      </c>
      <c r="B587" s="154"/>
      <c r="C587" s="154"/>
      <c r="D587" s="154"/>
      <c r="E587" s="154"/>
      <c r="F587" s="154"/>
      <c r="G587" s="154"/>
      <c r="H587" s="154"/>
      <c r="I587" s="154"/>
      <c r="J587" s="154"/>
      <c r="K587" s="115"/>
      <c r="L587" s="65"/>
      <c r="M587" s="3"/>
      <c r="N587" s="66"/>
      <c r="O587" s="71" t="str">
        <f>IF(J587=0,"",J587/I586)</f>
        <v/>
      </c>
      <c r="P587" s="68"/>
      <c r="Q587" s="72" t="str">
        <f t="shared" si="50"/>
        <v/>
      </c>
      <c r="R587" s="72" t="str">
        <f t="shared" si="51"/>
        <v/>
      </c>
      <c r="S587" s="120"/>
    </row>
    <row r="588" spans="1:19" s="293" customFormat="1" ht="15.75" customHeight="1" x14ac:dyDescent="0.25">
      <c r="A588" s="58">
        <v>3001</v>
      </c>
      <c r="B588" s="154"/>
      <c r="C588" s="154"/>
      <c r="D588" s="154"/>
      <c r="E588" s="154"/>
      <c r="F588" s="154"/>
      <c r="G588" s="154"/>
      <c r="H588" s="154"/>
      <c r="I588" s="154"/>
      <c r="J588" s="154"/>
      <c r="K588" s="115"/>
      <c r="L588" s="65"/>
      <c r="M588" s="3"/>
      <c r="N588" s="29"/>
      <c r="O588" s="114"/>
      <c r="P588" s="74"/>
      <c r="Q588" s="75"/>
      <c r="R588" s="76"/>
      <c r="S588" s="120"/>
    </row>
    <row r="589" spans="1:19" s="293" customFormat="1" ht="15.75" customHeight="1" x14ac:dyDescent="0.25">
      <c r="A589" s="58">
        <v>3002</v>
      </c>
      <c r="B589" s="154"/>
      <c r="C589" s="154"/>
      <c r="D589" s="154"/>
      <c r="E589" s="154"/>
      <c r="F589" s="154"/>
      <c r="G589" s="154"/>
      <c r="H589" s="154"/>
      <c r="I589" s="154"/>
      <c r="J589" s="154"/>
      <c r="K589" s="115"/>
      <c r="L589" s="65"/>
      <c r="M589" s="3"/>
      <c r="N589" s="29"/>
      <c r="O589" s="77"/>
      <c r="P589" s="159"/>
      <c r="Q589" s="79"/>
      <c r="R589" s="77"/>
      <c r="S589" s="120"/>
    </row>
    <row r="590" spans="1:19" s="293" customFormat="1" ht="15.75" customHeight="1" x14ac:dyDescent="0.25">
      <c r="A590" s="58">
        <v>3101</v>
      </c>
      <c r="B590" s="154"/>
      <c r="C590" s="154"/>
      <c r="D590" s="154"/>
      <c r="E590" s="154"/>
      <c r="F590" s="154"/>
      <c r="G590" s="154"/>
      <c r="H590" s="154"/>
      <c r="I590" s="154"/>
      <c r="J590" s="154"/>
      <c r="K590" s="115"/>
      <c r="L590" s="65"/>
      <c r="M590" s="3"/>
      <c r="N590" s="29"/>
      <c r="O590" s="77"/>
      <c r="P590" s="159"/>
      <c r="Q590" s="79"/>
      <c r="R590" s="77"/>
      <c r="S590" s="120"/>
    </row>
    <row r="591" spans="1:19" s="293" customFormat="1" ht="15.75" customHeight="1" x14ac:dyDescent="0.25">
      <c r="A591" s="58">
        <v>3102</v>
      </c>
      <c r="B591" s="154"/>
      <c r="C591" s="154"/>
      <c r="D591" s="154"/>
      <c r="E591" s="154"/>
      <c r="F591" s="154"/>
      <c r="G591" s="154"/>
      <c r="H591" s="154"/>
      <c r="I591" s="154"/>
      <c r="J591" s="154"/>
      <c r="K591" s="115"/>
      <c r="L591" s="65"/>
      <c r="M591" s="3"/>
      <c r="N591" s="29"/>
      <c r="O591" s="3"/>
      <c r="P591" s="29"/>
      <c r="Q591" s="22"/>
      <c r="R591" s="77"/>
      <c r="S591" s="120"/>
    </row>
    <row r="592" spans="1:19" s="293" customFormat="1" ht="15.75" customHeight="1" x14ac:dyDescent="0.25">
      <c r="A592" s="58">
        <v>3201</v>
      </c>
      <c r="B592" s="154"/>
      <c r="C592" s="154"/>
      <c r="D592" s="154"/>
      <c r="E592" s="154"/>
      <c r="F592" s="154"/>
      <c r="G592" s="154"/>
      <c r="H592" s="154"/>
      <c r="I592" s="154"/>
      <c r="J592" s="154"/>
      <c r="K592" s="115"/>
      <c r="L592" s="65"/>
      <c r="M592" s="3"/>
      <c r="N592" s="29"/>
      <c r="O592" s="197" t="s">
        <v>83</v>
      </c>
      <c r="P592" s="82"/>
      <c r="Q592" s="83" t="str">
        <f>IF(SUM(K585:K588)=0,"",SUM(K585:K588))</f>
        <v/>
      </c>
      <c r="R592" s="199" t="s">
        <v>11</v>
      </c>
      <c r="S592" s="120"/>
    </row>
    <row r="593" spans="1:19" s="293" customFormat="1" ht="15.75" customHeight="1" x14ac:dyDescent="0.25">
      <c r="A593" s="58">
        <v>3202</v>
      </c>
      <c r="B593" s="154"/>
      <c r="C593" s="154"/>
      <c r="D593" s="154"/>
      <c r="E593" s="154"/>
      <c r="F593" s="154"/>
      <c r="G593" s="154"/>
      <c r="H593" s="154"/>
      <c r="I593" s="154"/>
      <c r="J593" s="154"/>
      <c r="K593" s="115"/>
      <c r="L593" s="65"/>
      <c r="M593" s="3"/>
      <c r="N593" s="29"/>
      <c r="O593" s="198" t="s">
        <v>85</v>
      </c>
      <c r="P593" s="86" t="str">
        <f>IF(P592/B579=0,"",P592/B579)</f>
        <v/>
      </c>
      <c r="Q593" s="87" t="e">
        <f>IF(P592/Q592=0,"",P592/Q592)</f>
        <v>#VALUE!</v>
      </c>
      <c r="R593" s="200" t="s">
        <v>86</v>
      </c>
      <c r="S593" s="120"/>
    </row>
    <row r="594" spans="1:19" s="293" customFormat="1" ht="15.75" customHeight="1" x14ac:dyDescent="0.25">
      <c r="A594" s="58">
        <v>3301</v>
      </c>
      <c r="B594" s="201"/>
      <c r="C594" s="201"/>
      <c r="D594" s="201"/>
      <c r="E594" s="201"/>
      <c r="F594" s="201"/>
      <c r="G594" s="201"/>
      <c r="H594" s="201"/>
      <c r="I594" s="201"/>
      <c r="J594" s="201"/>
      <c r="K594" s="115"/>
      <c r="L594" s="89"/>
      <c r="M594" s="90"/>
      <c r="N594" s="91"/>
      <c r="O594" s="90"/>
      <c r="P594" s="91"/>
      <c r="Q594" s="91"/>
      <c r="R594" s="113"/>
      <c r="S594" s="120"/>
    </row>
    <row r="595" spans="1:19" s="293" customFormat="1" ht="18" customHeight="1" x14ac:dyDescent="0.25">
      <c r="A595" s="28"/>
      <c r="B595" s="297" t="s">
        <v>111</v>
      </c>
      <c r="C595" s="297"/>
      <c r="D595" s="297"/>
      <c r="E595" s="297"/>
      <c r="F595" s="297"/>
      <c r="G595" s="297"/>
      <c r="H595" s="297"/>
      <c r="I595" s="297"/>
      <c r="J595" s="297"/>
      <c r="K595" s="196">
        <f>SUM(K579:K591)</f>
        <v>0</v>
      </c>
      <c r="L595" s="94" t="str">
        <f>IF(K587=0,"",K587/B579)</f>
        <v/>
      </c>
      <c r="M595" s="94" t="str">
        <f>IF(K595=0,"",K595/B579)</f>
        <v/>
      </c>
      <c r="N595" s="94" t="str">
        <f>IF(K587=0,"",M595-L595)</f>
        <v/>
      </c>
      <c r="O595" s="3"/>
      <c r="P595" s="29"/>
      <c r="Q595" s="22"/>
      <c r="R595" s="3"/>
      <c r="S595" s="120"/>
    </row>
    <row r="596" spans="1:19" ht="12.75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191"/>
      <c r="L596" s="3"/>
      <c r="M596" s="3"/>
      <c r="N596" s="29"/>
      <c r="O596" s="3"/>
      <c r="P596" s="29"/>
      <c r="Q596" s="29"/>
      <c r="R596" s="29"/>
    </row>
    <row r="597" spans="1:19" ht="12.75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191"/>
      <c r="L597" s="3"/>
      <c r="M597" s="3"/>
      <c r="N597" s="29"/>
      <c r="O597" s="3"/>
      <c r="P597" s="29"/>
      <c r="Q597" s="29"/>
      <c r="R597" s="29"/>
    </row>
    <row r="598" spans="1:19" ht="12.75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191"/>
      <c r="L598" s="3"/>
      <c r="M598" s="3"/>
      <c r="N598" s="29"/>
      <c r="O598" s="3"/>
      <c r="P598" s="29"/>
      <c r="Q598" s="29"/>
      <c r="R598" s="29"/>
    </row>
    <row r="599" spans="1:19" ht="12.75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191"/>
      <c r="L599" s="3"/>
      <c r="M599" s="3"/>
      <c r="N599" s="29"/>
      <c r="O599" s="3"/>
      <c r="P599" s="29"/>
      <c r="Q599" s="29"/>
      <c r="R599" s="29"/>
    </row>
    <row r="600" spans="1:19" ht="12.75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191"/>
      <c r="L600" s="3"/>
      <c r="M600" s="3"/>
      <c r="N600" s="29"/>
      <c r="O600" s="3"/>
      <c r="P600" s="29"/>
      <c r="Q600" s="29"/>
      <c r="R600" s="29"/>
    </row>
    <row r="601" spans="1:19" ht="12.75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191"/>
      <c r="L601" s="3"/>
      <c r="M601" s="3"/>
      <c r="N601" s="29"/>
      <c r="O601" s="3"/>
      <c r="P601" s="29"/>
      <c r="Q601" s="29"/>
      <c r="R601" s="29"/>
    </row>
    <row r="602" spans="1:19" ht="12.75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191"/>
      <c r="L602" s="3"/>
      <c r="M602" s="3"/>
      <c r="N602" s="29"/>
      <c r="O602" s="3"/>
      <c r="P602" s="29"/>
      <c r="Q602" s="29"/>
      <c r="R602" s="29"/>
    </row>
    <row r="603" spans="1:19" ht="12.75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191"/>
      <c r="L603" s="3"/>
      <c r="M603" s="3"/>
      <c r="N603" s="29"/>
      <c r="O603" s="3"/>
      <c r="P603" s="29"/>
      <c r="Q603" s="29"/>
      <c r="R603" s="29"/>
    </row>
    <row r="604" spans="1:19" ht="12.75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191"/>
      <c r="L604" s="3"/>
      <c r="M604" s="3"/>
      <c r="N604" s="29"/>
      <c r="O604" s="3"/>
      <c r="P604" s="29"/>
      <c r="Q604" s="29"/>
      <c r="R604" s="29"/>
    </row>
    <row r="605" spans="1:19" ht="12.75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191"/>
      <c r="L605" s="3"/>
      <c r="M605" s="3"/>
      <c r="N605" s="29"/>
      <c r="O605" s="3"/>
      <c r="P605" s="29"/>
      <c r="Q605" s="29"/>
      <c r="R605" s="29"/>
    </row>
    <row r="606" spans="1:19" ht="12.75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191"/>
      <c r="L606" s="3"/>
      <c r="M606" s="3"/>
      <c r="N606" s="29"/>
      <c r="O606" s="3"/>
      <c r="P606" s="29"/>
      <c r="Q606" s="29"/>
      <c r="R606" s="29"/>
    </row>
    <row r="607" spans="1:19" ht="12.75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191"/>
      <c r="L607" s="3"/>
      <c r="M607" s="3"/>
      <c r="N607" s="29"/>
      <c r="O607" s="3"/>
      <c r="P607" s="29"/>
      <c r="Q607" s="29"/>
      <c r="R607" s="29"/>
    </row>
    <row r="608" spans="1:19" ht="12.75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191"/>
      <c r="L608" s="3"/>
      <c r="M608" s="3"/>
      <c r="N608" s="29"/>
      <c r="O608" s="3"/>
      <c r="P608" s="29"/>
      <c r="Q608" s="29"/>
      <c r="R608" s="29"/>
    </row>
    <row r="609" spans="1:18" ht="12.75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191"/>
      <c r="L609" s="3"/>
      <c r="M609" s="3"/>
      <c r="N609" s="29"/>
      <c r="O609" s="3"/>
      <c r="P609" s="29"/>
      <c r="Q609" s="29"/>
      <c r="R609" s="29"/>
    </row>
    <row r="610" spans="1:18" ht="12.75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191"/>
      <c r="L610" s="3"/>
      <c r="M610" s="3"/>
      <c r="N610" s="29"/>
      <c r="O610" s="3"/>
      <c r="P610" s="29"/>
      <c r="Q610" s="29"/>
      <c r="R610" s="29"/>
    </row>
    <row r="611" spans="1:18" ht="12.75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191"/>
      <c r="L611" s="3"/>
      <c r="M611" s="3"/>
      <c r="N611" s="29"/>
      <c r="O611" s="3"/>
      <c r="P611" s="29"/>
      <c r="Q611" s="29"/>
      <c r="R611" s="29"/>
    </row>
    <row r="612" spans="1:18" ht="12.75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191"/>
      <c r="L612" s="3"/>
      <c r="M612" s="3"/>
      <c r="N612" s="29"/>
      <c r="O612" s="3"/>
      <c r="P612" s="29"/>
      <c r="Q612" s="29"/>
      <c r="R612" s="29"/>
    </row>
    <row r="613" spans="1:18" ht="12.75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191"/>
      <c r="L613" s="3"/>
      <c r="M613" s="3"/>
      <c r="N613" s="29"/>
      <c r="O613" s="3"/>
      <c r="P613" s="29"/>
      <c r="Q613" s="29"/>
      <c r="R613" s="29"/>
    </row>
    <row r="614" spans="1:18" ht="12.75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191"/>
      <c r="L614" s="3"/>
      <c r="M614" s="3"/>
      <c r="N614" s="29"/>
      <c r="O614" s="3"/>
      <c r="P614" s="29"/>
      <c r="Q614" s="29"/>
      <c r="R614" s="29"/>
    </row>
    <row r="615" spans="1:18" ht="12.75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191"/>
      <c r="L615" s="3"/>
      <c r="M615" s="3"/>
      <c r="N615" s="29"/>
      <c r="O615" s="3"/>
      <c r="P615" s="29"/>
      <c r="Q615" s="29"/>
      <c r="R615" s="29"/>
    </row>
    <row r="616" spans="1:18" ht="12.75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191"/>
      <c r="L616" s="3"/>
      <c r="M616" s="3"/>
      <c r="N616" s="29"/>
      <c r="O616" s="3"/>
      <c r="P616" s="29"/>
      <c r="Q616" s="29"/>
      <c r="R616" s="29"/>
    </row>
    <row r="617" spans="1:18" ht="12.75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191"/>
      <c r="L617" s="3"/>
      <c r="M617" s="3"/>
      <c r="N617" s="29"/>
      <c r="O617" s="3"/>
      <c r="P617" s="29"/>
      <c r="Q617" s="29"/>
      <c r="R617" s="29"/>
    </row>
    <row r="618" spans="1:18" ht="12.75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191"/>
      <c r="L618" s="3"/>
      <c r="M618" s="3"/>
      <c r="N618" s="29"/>
      <c r="O618" s="3"/>
      <c r="P618" s="29"/>
      <c r="Q618" s="29"/>
      <c r="R618" s="29"/>
    </row>
    <row r="619" spans="1:18" ht="12.75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191"/>
      <c r="L619" s="3"/>
      <c r="M619" s="3"/>
      <c r="N619" s="29"/>
      <c r="O619" s="3"/>
      <c r="P619" s="29"/>
      <c r="Q619" s="29"/>
      <c r="R619" s="29"/>
    </row>
    <row r="620" spans="1:18" ht="12.75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191"/>
      <c r="L620" s="3"/>
      <c r="M620" s="3"/>
      <c r="N620" s="29"/>
      <c r="O620" s="3"/>
      <c r="P620" s="29"/>
      <c r="Q620" s="29"/>
      <c r="R620" s="29"/>
    </row>
    <row r="621" spans="1:18" ht="12.75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191"/>
      <c r="L621" s="3"/>
      <c r="M621" s="3"/>
      <c r="N621" s="29"/>
      <c r="O621" s="3"/>
      <c r="P621" s="29"/>
      <c r="Q621" s="29"/>
      <c r="R621" s="29"/>
    </row>
    <row r="622" spans="1:18" ht="12.75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191"/>
      <c r="L622" s="3"/>
      <c r="M622" s="3"/>
      <c r="N622" s="29"/>
      <c r="O622" s="3"/>
      <c r="P622" s="29"/>
      <c r="Q622" s="29"/>
      <c r="R622" s="29"/>
    </row>
    <row r="623" spans="1:18" ht="12.75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191"/>
      <c r="L623" s="3"/>
      <c r="M623" s="3"/>
      <c r="N623" s="29"/>
      <c r="O623" s="3"/>
      <c r="P623" s="29"/>
      <c r="Q623" s="29"/>
      <c r="R623" s="29"/>
    </row>
    <row r="624" spans="1:18" ht="12.75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191"/>
      <c r="L624" s="3"/>
      <c r="M624" s="3"/>
      <c r="N624" s="29"/>
      <c r="O624" s="3"/>
      <c r="P624" s="29"/>
      <c r="Q624" s="29"/>
      <c r="R624" s="29"/>
    </row>
    <row r="625" spans="1:18" ht="12.75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191"/>
      <c r="L625" s="3"/>
      <c r="M625" s="3"/>
      <c r="N625" s="29"/>
      <c r="O625" s="3"/>
      <c r="P625" s="29"/>
      <c r="Q625" s="29"/>
      <c r="R625" s="29"/>
    </row>
    <row r="626" spans="1:18" ht="12.75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191"/>
      <c r="L626" s="3"/>
      <c r="M626" s="3"/>
      <c r="N626" s="29"/>
      <c r="O626" s="3"/>
      <c r="P626" s="29"/>
      <c r="Q626" s="29"/>
      <c r="R626" s="29"/>
    </row>
    <row r="627" spans="1:18" ht="12.75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191"/>
      <c r="L627" s="3"/>
      <c r="M627" s="3"/>
      <c r="N627" s="29"/>
      <c r="O627" s="3"/>
      <c r="P627" s="29"/>
      <c r="Q627" s="29"/>
      <c r="R627" s="29"/>
    </row>
    <row r="628" spans="1:18" ht="12.75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191"/>
      <c r="L628" s="3"/>
      <c r="M628" s="3"/>
      <c r="N628" s="29"/>
      <c r="O628" s="3"/>
      <c r="P628" s="29"/>
      <c r="Q628" s="29"/>
      <c r="R628" s="29"/>
    </row>
    <row r="629" spans="1:18" ht="12.75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191"/>
      <c r="L629" s="3"/>
      <c r="M629" s="3"/>
      <c r="N629" s="29"/>
      <c r="O629" s="3"/>
      <c r="P629" s="29"/>
      <c r="Q629" s="29"/>
      <c r="R629" s="29"/>
    </row>
    <row r="630" spans="1:18" ht="12.75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191"/>
      <c r="L630" s="3"/>
      <c r="M630" s="3"/>
      <c r="N630" s="29"/>
      <c r="O630" s="3"/>
      <c r="P630" s="29"/>
      <c r="Q630" s="29"/>
      <c r="R630" s="29"/>
    </row>
    <row r="631" spans="1:18" ht="12.75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191"/>
      <c r="L631" s="3"/>
      <c r="M631" s="3"/>
      <c r="N631" s="29"/>
      <c r="O631" s="3"/>
      <c r="P631" s="29"/>
      <c r="Q631" s="29"/>
      <c r="R631" s="29"/>
    </row>
    <row r="632" spans="1:18" ht="12.75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191"/>
      <c r="L632" s="3"/>
      <c r="M632" s="3"/>
      <c r="N632" s="29"/>
      <c r="O632" s="3"/>
      <c r="P632" s="29"/>
      <c r="Q632" s="29"/>
      <c r="R632" s="29"/>
    </row>
    <row r="633" spans="1:18" ht="12.75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191"/>
      <c r="L633" s="3"/>
      <c r="M633" s="3"/>
      <c r="N633" s="29"/>
      <c r="O633" s="3"/>
      <c r="P633" s="29"/>
      <c r="Q633" s="29"/>
      <c r="R633" s="29"/>
    </row>
    <row r="634" spans="1:18" ht="12.75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191"/>
      <c r="L634" s="3"/>
      <c r="M634" s="3"/>
      <c r="N634" s="29"/>
      <c r="O634" s="3"/>
      <c r="P634" s="29"/>
      <c r="Q634" s="29"/>
      <c r="R634" s="29"/>
    </row>
    <row r="635" spans="1:18" ht="12.75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191"/>
      <c r="L635" s="3"/>
      <c r="M635" s="3"/>
      <c r="N635" s="29"/>
      <c r="O635" s="3"/>
      <c r="P635" s="29"/>
      <c r="Q635" s="29"/>
      <c r="R635" s="29"/>
    </row>
    <row r="636" spans="1:18" ht="12.75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191"/>
      <c r="L636" s="3"/>
      <c r="M636" s="3"/>
      <c r="N636" s="29"/>
      <c r="O636" s="3"/>
      <c r="P636" s="29"/>
      <c r="Q636" s="29"/>
      <c r="R636" s="29"/>
    </row>
    <row r="637" spans="1:18" ht="12.75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191"/>
      <c r="L637" s="3"/>
      <c r="M637" s="3"/>
      <c r="N637" s="29"/>
      <c r="O637" s="3"/>
      <c r="P637" s="29"/>
      <c r="Q637" s="29"/>
      <c r="R637" s="29"/>
    </row>
    <row r="638" spans="1:18" ht="12.75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191"/>
      <c r="L638" s="3"/>
      <c r="M638" s="3"/>
      <c r="N638" s="29"/>
      <c r="O638" s="3"/>
      <c r="P638" s="29"/>
      <c r="Q638" s="29"/>
      <c r="R638" s="29"/>
    </row>
    <row r="639" spans="1:18" ht="12.75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191"/>
      <c r="L639" s="3"/>
      <c r="M639" s="3"/>
      <c r="N639" s="29"/>
      <c r="O639" s="3"/>
      <c r="P639" s="29"/>
      <c r="Q639" s="29"/>
      <c r="R639" s="29"/>
    </row>
    <row r="640" spans="1:18" ht="12.75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191"/>
      <c r="L640" s="3"/>
      <c r="M640" s="3"/>
      <c r="N640" s="29"/>
      <c r="O640" s="3"/>
      <c r="P640" s="29"/>
      <c r="Q640" s="29"/>
      <c r="R640" s="29"/>
    </row>
    <row r="641" spans="1:18" ht="12.75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191"/>
      <c r="L641" s="3"/>
      <c r="M641" s="3"/>
      <c r="N641" s="29"/>
      <c r="O641" s="3"/>
      <c r="P641" s="29"/>
      <c r="Q641" s="29"/>
      <c r="R641" s="29"/>
    </row>
    <row r="642" spans="1:18" ht="12.75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191"/>
      <c r="L642" s="3"/>
      <c r="M642" s="3"/>
      <c r="N642" s="29"/>
      <c r="O642" s="3"/>
      <c r="P642" s="29"/>
      <c r="Q642" s="29"/>
      <c r="R642" s="29"/>
    </row>
    <row r="643" spans="1:18" ht="12.75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191"/>
      <c r="L643" s="3"/>
      <c r="M643" s="3"/>
      <c r="N643" s="29"/>
      <c r="O643" s="3"/>
      <c r="P643" s="29"/>
      <c r="Q643" s="29"/>
      <c r="R643" s="29"/>
    </row>
    <row r="644" spans="1:18" ht="12.75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191"/>
      <c r="L644" s="3"/>
      <c r="M644" s="3"/>
      <c r="N644" s="29"/>
      <c r="O644" s="3"/>
      <c r="P644" s="29"/>
      <c r="Q644" s="29"/>
      <c r="R644" s="29"/>
    </row>
    <row r="645" spans="1:18" ht="12.75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191"/>
      <c r="L645" s="3"/>
      <c r="M645" s="3"/>
      <c r="N645" s="29"/>
      <c r="O645" s="3"/>
      <c r="P645" s="29"/>
      <c r="Q645" s="29"/>
      <c r="R645" s="29"/>
    </row>
    <row r="646" spans="1:18" ht="12.75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191"/>
      <c r="L646" s="3"/>
      <c r="M646" s="3"/>
      <c r="N646" s="29"/>
      <c r="O646" s="3"/>
      <c r="P646" s="29"/>
      <c r="Q646" s="29"/>
      <c r="R646" s="29"/>
    </row>
    <row r="647" spans="1:18" ht="12.75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191"/>
      <c r="L647" s="3"/>
      <c r="M647" s="3"/>
      <c r="N647" s="29"/>
      <c r="O647" s="3"/>
      <c r="P647" s="29"/>
      <c r="Q647" s="29"/>
      <c r="R647" s="29"/>
    </row>
    <row r="648" spans="1:18" ht="12.75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191"/>
      <c r="L648" s="3"/>
      <c r="M648" s="3"/>
      <c r="N648" s="29"/>
      <c r="O648" s="3"/>
      <c r="P648" s="29"/>
      <c r="Q648" s="29"/>
      <c r="R648" s="29"/>
    </row>
    <row r="649" spans="1:18" ht="12.75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191"/>
      <c r="L649" s="3"/>
      <c r="M649" s="3"/>
      <c r="N649" s="29"/>
      <c r="O649" s="3"/>
      <c r="P649" s="29"/>
      <c r="Q649" s="29"/>
      <c r="R649" s="29"/>
    </row>
    <row r="650" spans="1:18" ht="12.75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191"/>
      <c r="L650" s="3"/>
      <c r="M650" s="3"/>
      <c r="N650" s="29"/>
      <c r="O650" s="3"/>
      <c r="P650" s="29"/>
      <c r="Q650" s="29"/>
      <c r="R650" s="29"/>
    </row>
    <row r="651" spans="1:18" ht="12.75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191"/>
      <c r="L651" s="3"/>
      <c r="M651" s="3"/>
      <c r="N651" s="29"/>
      <c r="O651" s="3"/>
      <c r="P651" s="29"/>
      <c r="Q651" s="29"/>
      <c r="R651" s="29"/>
    </row>
    <row r="652" spans="1:18" ht="12.75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191"/>
      <c r="L652" s="3"/>
      <c r="M652" s="3"/>
      <c r="N652" s="29"/>
      <c r="O652" s="3"/>
      <c r="P652" s="29"/>
      <c r="Q652" s="29"/>
      <c r="R652" s="29"/>
    </row>
    <row r="653" spans="1:18" ht="12.75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191"/>
      <c r="L653" s="3"/>
      <c r="M653" s="3"/>
      <c r="N653" s="29"/>
      <c r="O653" s="3"/>
      <c r="P653" s="29"/>
      <c r="Q653" s="29"/>
      <c r="R653" s="29"/>
    </row>
    <row r="654" spans="1:18" ht="12.75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191"/>
      <c r="L654" s="3"/>
      <c r="M654" s="3"/>
      <c r="N654" s="29"/>
      <c r="O654" s="3"/>
      <c r="P654" s="29"/>
      <c r="Q654" s="29"/>
      <c r="R654" s="29"/>
    </row>
    <row r="655" spans="1:18" ht="12.75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191"/>
      <c r="L655" s="3"/>
      <c r="M655" s="3"/>
      <c r="N655" s="29"/>
      <c r="O655" s="3"/>
      <c r="P655" s="29"/>
      <c r="Q655" s="29"/>
      <c r="R655" s="29"/>
    </row>
    <row r="656" spans="1:18" ht="12.75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191"/>
      <c r="L656" s="3"/>
      <c r="M656" s="3"/>
      <c r="N656" s="29"/>
      <c r="O656" s="3"/>
      <c r="P656" s="29"/>
      <c r="Q656" s="29"/>
      <c r="R656" s="29"/>
    </row>
    <row r="657" spans="1:18" ht="12.75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191"/>
      <c r="L657" s="3"/>
      <c r="M657" s="3"/>
      <c r="N657" s="29"/>
      <c r="O657" s="3"/>
      <c r="P657" s="29"/>
      <c r="Q657" s="29"/>
      <c r="R657" s="29"/>
    </row>
    <row r="658" spans="1:18" ht="12.75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191"/>
      <c r="L658" s="3"/>
      <c r="M658" s="3"/>
      <c r="N658" s="29"/>
      <c r="O658" s="3"/>
      <c r="P658" s="29"/>
      <c r="Q658" s="29"/>
      <c r="R658" s="29"/>
    </row>
    <row r="659" spans="1:18" ht="12.75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191"/>
      <c r="L659" s="3"/>
      <c r="M659" s="3"/>
      <c r="N659" s="29"/>
      <c r="O659" s="3"/>
      <c r="P659" s="29"/>
      <c r="Q659" s="29"/>
      <c r="R659" s="29"/>
    </row>
    <row r="660" spans="1:18" ht="12.75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191"/>
      <c r="L660" s="3"/>
      <c r="M660" s="3"/>
      <c r="N660" s="29"/>
      <c r="O660" s="3"/>
      <c r="P660" s="29"/>
      <c r="Q660" s="29"/>
      <c r="R660" s="29"/>
    </row>
    <row r="661" spans="1:18" ht="12.75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191"/>
      <c r="L661" s="3"/>
      <c r="M661" s="3"/>
      <c r="N661" s="29"/>
      <c r="O661" s="3"/>
      <c r="P661" s="29"/>
      <c r="Q661" s="29"/>
      <c r="R661" s="29"/>
    </row>
    <row r="662" spans="1:18" ht="12.75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191"/>
      <c r="L662" s="3"/>
      <c r="M662" s="3"/>
      <c r="N662" s="29"/>
      <c r="O662" s="3"/>
      <c r="P662" s="29"/>
      <c r="Q662" s="29"/>
      <c r="R662" s="29"/>
    </row>
    <row r="663" spans="1:18" ht="12.75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191"/>
      <c r="L663" s="3"/>
      <c r="M663" s="3"/>
      <c r="N663" s="29"/>
      <c r="O663" s="3"/>
      <c r="P663" s="29"/>
      <c r="Q663" s="29"/>
      <c r="R663" s="29"/>
    </row>
    <row r="664" spans="1:18" ht="12.75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191"/>
      <c r="L664" s="3"/>
      <c r="M664" s="3"/>
      <c r="N664" s="29"/>
      <c r="O664" s="3"/>
      <c r="P664" s="29"/>
      <c r="Q664" s="29"/>
      <c r="R664" s="29"/>
    </row>
    <row r="665" spans="1:18" ht="12.75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191"/>
      <c r="L665" s="3"/>
      <c r="M665" s="3"/>
      <c r="N665" s="29"/>
      <c r="O665" s="3"/>
      <c r="P665" s="29"/>
      <c r="Q665" s="29"/>
      <c r="R665" s="29"/>
    </row>
    <row r="666" spans="1:18" ht="12.75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191"/>
      <c r="L666" s="3"/>
      <c r="M666" s="3"/>
      <c r="N666" s="29"/>
      <c r="O666" s="3"/>
      <c r="P666" s="29"/>
      <c r="Q666" s="29"/>
      <c r="R666" s="29"/>
    </row>
    <row r="667" spans="1:18" ht="12.75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191"/>
      <c r="L667" s="3"/>
      <c r="M667" s="3"/>
      <c r="N667" s="29"/>
      <c r="O667" s="3"/>
      <c r="P667" s="29"/>
      <c r="Q667" s="29"/>
      <c r="R667" s="29"/>
    </row>
    <row r="668" spans="1:18" ht="12.75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191"/>
      <c r="L668" s="3"/>
      <c r="M668" s="3"/>
      <c r="N668" s="29"/>
      <c r="O668" s="3"/>
      <c r="P668" s="29"/>
      <c r="Q668" s="29"/>
      <c r="R668" s="29"/>
    </row>
    <row r="669" spans="1:18" ht="12.75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191"/>
      <c r="L669" s="3"/>
      <c r="M669" s="3"/>
      <c r="N669" s="29"/>
      <c r="O669" s="3"/>
      <c r="P669" s="29"/>
      <c r="Q669" s="29"/>
      <c r="R669" s="29"/>
    </row>
    <row r="670" spans="1:18" ht="12.75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191"/>
      <c r="L670" s="3"/>
      <c r="M670" s="3"/>
      <c r="N670" s="29"/>
      <c r="O670" s="3"/>
      <c r="P670" s="29"/>
      <c r="Q670" s="29"/>
      <c r="R670" s="29"/>
    </row>
    <row r="671" spans="1:18" ht="12.75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191"/>
      <c r="L671" s="3"/>
      <c r="M671" s="3"/>
      <c r="N671" s="29"/>
      <c r="O671" s="3"/>
      <c r="P671" s="29"/>
      <c r="Q671" s="29"/>
      <c r="R671" s="29"/>
    </row>
    <row r="672" spans="1:18" ht="12.75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191"/>
      <c r="L672" s="3"/>
      <c r="M672" s="3"/>
      <c r="N672" s="29"/>
      <c r="O672" s="3"/>
      <c r="P672" s="29"/>
      <c r="Q672" s="29"/>
      <c r="R672" s="29"/>
    </row>
    <row r="673" spans="1:18" ht="12.75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191"/>
      <c r="L673" s="3"/>
      <c r="M673" s="3"/>
      <c r="N673" s="29"/>
      <c r="O673" s="3"/>
      <c r="P673" s="29"/>
      <c r="Q673" s="29"/>
      <c r="R673" s="29"/>
    </row>
    <row r="674" spans="1:18" ht="12.75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191"/>
      <c r="L674" s="3"/>
      <c r="M674" s="3"/>
      <c r="N674" s="29"/>
      <c r="O674" s="3"/>
      <c r="P674" s="29"/>
      <c r="Q674" s="29"/>
      <c r="R674" s="29"/>
    </row>
    <row r="675" spans="1:18" ht="12.75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191"/>
      <c r="L675" s="3"/>
      <c r="M675" s="3"/>
      <c r="N675" s="29"/>
      <c r="O675" s="3"/>
      <c r="P675" s="29"/>
      <c r="Q675" s="29"/>
      <c r="R675" s="29"/>
    </row>
    <row r="676" spans="1:18" ht="12.75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191"/>
      <c r="L676" s="3"/>
      <c r="M676" s="3"/>
      <c r="N676" s="29"/>
      <c r="O676" s="3"/>
      <c r="P676" s="29"/>
      <c r="Q676" s="29"/>
      <c r="R676" s="29"/>
    </row>
    <row r="677" spans="1:18" ht="12.75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191"/>
      <c r="L677" s="3"/>
      <c r="M677" s="3"/>
      <c r="N677" s="29"/>
      <c r="O677" s="3"/>
      <c r="P677" s="29"/>
      <c r="Q677" s="29"/>
      <c r="R677" s="29"/>
    </row>
    <row r="678" spans="1:18" ht="12.75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191"/>
      <c r="L678" s="3"/>
      <c r="M678" s="3"/>
      <c r="N678" s="29"/>
      <c r="O678" s="3"/>
      <c r="P678" s="29"/>
      <c r="Q678" s="29"/>
      <c r="R678" s="29"/>
    </row>
    <row r="679" spans="1:18" ht="12.75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191"/>
      <c r="L679" s="3"/>
      <c r="M679" s="3"/>
      <c r="N679" s="29"/>
      <c r="O679" s="3"/>
      <c r="P679" s="29"/>
      <c r="Q679" s="29"/>
      <c r="R679" s="29"/>
    </row>
    <row r="680" spans="1:18" ht="12.75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191"/>
      <c r="L680" s="3"/>
      <c r="M680" s="3"/>
      <c r="N680" s="29"/>
      <c r="O680" s="3"/>
      <c r="P680" s="29"/>
      <c r="Q680" s="29"/>
      <c r="R680" s="29"/>
    </row>
    <row r="681" spans="1:18" ht="12.75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191"/>
      <c r="L681" s="3"/>
      <c r="M681" s="3"/>
      <c r="N681" s="29"/>
      <c r="O681" s="3"/>
      <c r="P681" s="29"/>
      <c r="Q681" s="29"/>
      <c r="R681" s="29"/>
    </row>
    <row r="682" spans="1:18" ht="12.75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191"/>
      <c r="L682" s="3"/>
      <c r="M682" s="3"/>
      <c r="N682" s="29"/>
      <c r="O682" s="3"/>
      <c r="P682" s="29"/>
      <c r="Q682" s="29"/>
      <c r="R682" s="29"/>
    </row>
    <row r="683" spans="1:18" ht="12.75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191"/>
      <c r="L683" s="3"/>
      <c r="M683" s="3"/>
      <c r="N683" s="29"/>
      <c r="O683" s="3"/>
      <c r="P683" s="29"/>
      <c r="Q683" s="29"/>
      <c r="R683" s="29"/>
    </row>
    <row r="684" spans="1:18" ht="12.75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191"/>
      <c r="L684" s="3"/>
      <c r="M684" s="3"/>
      <c r="N684" s="29"/>
      <c r="O684" s="3"/>
      <c r="P684" s="29"/>
      <c r="Q684" s="29"/>
      <c r="R684" s="29"/>
    </row>
    <row r="685" spans="1:18" ht="12.75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191"/>
      <c r="L685" s="3"/>
      <c r="M685" s="3"/>
      <c r="N685" s="29"/>
      <c r="O685" s="3"/>
      <c r="P685" s="29"/>
      <c r="Q685" s="29"/>
      <c r="R685" s="29"/>
    </row>
    <row r="686" spans="1:18" ht="12.75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191"/>
      <c r="L686" s="3"/>
      <c r="M686" s="3"/>
      <c r="N686" s="29"/>
      <c r="O686" s="3"/>
      <c r="P686" s="29"/>
      <c r="Q686" s="29"/>
      <c r="R686" s="29"/>
    </row>
    <row r="687" spans="1:18" ht="12.75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191"/>
      <c r="L687" s="3"/>
      <c r="M687" s="3"/>
      <c r="N687" s="29"/>
      <c r="O687" s="3"/>
      <c r="P687" s="29"/>
      <c r="Q687" s="29"/>
      <c r="R687" s="29"/>
    </row>
    <row r="688" spans="1:18" ht="12.75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191"/>
      <c r="L688" s="3"/>
      <c r="M688" s="3"/>
      <c r="N688" s="29"/>
      <c r="O688" s="3"/>
      <c r="P688" s="29"/>
      <c r="Q688" s="29"/>
      <c r="R688" s="29"/>
    </row>
    <row r="689" spans="1:18" ht="12.75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191"/>
      <c r="L689" s="3"/>
      <c r="M689" s="3"/>
      <c r="N689" s="29"/>
      <c r="O689" s="3"/>
      <c r="P689" s="29"/>
      <c r="Q689" s="29"/>
      <c r="R689" s="29"/>
    </row>
    <row r="690" spans="1:18" ht="12.75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191"/>
      <c r="L690" s="3"/>
      <c r="M690" s="3"/>
      <c r="N690" s="29"/>
      <c r="O690" s="3"/>
      <c r="P690" s="29"/>
      <c r="Q690" s="29"/>
      <c r="R690" s="29"/>
    </row>
    <row r="691" spans="1:18" ht="12.75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191"/>
      <c r="L691" s="3"/>
      <c r="M691" s="3"/>
      <c r="N691" s="29"/>
      <c r="O691" s="3"/>
      <c r="P691" s="29"/>
      <c r="Q691" s="29"/>
      <c r="R691" s="29"/>
    </row>
    <row r="692" spans="1:18" ht="12.75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191"/>
      <c r="L692" s="3"/>
      <c r="M692" s="3"/>
      <c r="N692" s="29"/>
      <c r="O692" s="3"/>
      <c r="P692" s="29"/>
      <c r="Q692" s="29"/>
      <c r="R692" s="29"/>
    </row>
    <row r="693" spans="1:18" ht="12.75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191"/>
      <c r="L693" s="3"/>
      <c r="M693" s="3"/>
      <c r="N693" s="29"/>
      <c r="O693" s="3"/>
      <c r="P693" s="29"/>
      <c r="Q693" s="29"/>
      <c r="R693" s="29"/>
    </row>
    <row r="694" spans="1:18" ht="12.75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191"/>
      <c r="L694" s="3"/>
      <c r="M694" s="3"/>
      <c r="N694" s="29"/>
      <c r="O694" s="3"/>
      <c r="P694" s="29"/>
      <c r="Q694" s="29"/>
      <c r="R694" s="29"/>
    </row>
    <row r="695" spans="1:18" ht="12.75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191"/>
      <c r="L695" s="3"/>
      <c r="M695" s="3"/>
      <c r="N695" s="29"/>
      <c r="O695" s="3"/>
      <c r="P695" s="29"/>
      <c r="Q695" s="29"/>
      <c r="R695" s="29"/>
    </row>
    <row r="696" spans="1:18" ht="12.75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191"/>
      <c r="L696" s="3"/>
      <c r="M696" s="3"/>
      <c r="N696" s="29"/>
      <c r="O696" s="3"/>
      <c r="P696" s="29"/>
      <c r="Q696" s="29"/>
      <c r="R696" s="29"/>
    </row>
    <row r="697" spans="1:18" ht="12.75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191"/>
      <c r="L697" s="3"/>
      <c r="M697" s="3"/>
      <c r="N697" s="29"/>
      <c r="O697" s="3"/>
      <c r="P697" s="29"/>
      <c r="Q697" s="29"/>
      <c r="R697" s="29"/>
    </row>
    <row r="698" spans="1:18" ht="12.75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191"/>
      <c r="L698" s="3"/>
      <c r="M698" s="3"/>
      <c r="N698" s="29"/>
      <c r="O698" s="3"/>
      <c r="P698" s="29"/>
      <c r="Q698" s="29"/>
      <c r="R698" s="29"/>
    </row>
    <row r="699" spans="1:18" ht="12.75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191"/>
      <c r="L699" s="3"/>
      <c r="M699" s="3"/>
      <c r="N699" s="29"/>
      <c r="O699" s="3"/>
      <c r="P699" s="29"/>
      <c r="Q699" s="29"/>
      <c r="R699" s="29"/>
    </row>
    <row r="700" spans="1:18" ht="12.75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191"/>
      <c r="L700" s="3"/>
      <c r="M700" s="3"/>
      <c r="N700" s="29"/>
      <c r="O700" s="3"/>
      <c r="P700" s="29"/>
      <c r="Q700" s="29"/>
      <c r="R700" s="29"/>
    </row>
    <row r="701" spans="1:18" ht="12.75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191"/>
      <c r="L701" s="3"/>
      <c r="M701" s="3"/>
      <c r="N701" s="29"/>
      <c r="O701" s="3"/>
      <c r="P701" s="29"/>
      <c r="Q701" s="29"/>
      <c r="R701" s="29"/>
    </row>
    <row r="702" spans="1:18" ht="12.75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191"/>
      <c r="L702" s="3"/>
      <c r="M702" s="3"/>
      <c r="N702" s="29"/>
      <c r="O702" s="3"/>
      <c r="P702" s="29"/>
      <c r="Q702" s="29"/>
      <c r="R702" s="29"/>
    </row>
    <row r="703" spans="1:18" ht="12.75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191"/>
      <c r="L703" s="3"/>
      <c r="M703" s="3"/>
      <c r="N703" s="29"/>
      <c r="O703" s="3"/>
      <c r="P703" s="29"/>
      <c r="Q703" s="29"/>
      <c r="R703" s="29"/>
    </row>
    <row r="704" spans="1:18" ht="12.75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191"/>
      <c r="L704" s="3"/>
      <c r="M704" s="3"/>
      <c r="N704" s="29"/>
      <c r="O704" s="3"/>
      <c r="P704" s="29"/>
      <c r="Q704" s="29"/>
      <c r="R704" s="29"/>
    </row>
    <row r="705" spans="1:18" ht="12.75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191"/>
      <c r="L705" s="3"/>
      <c r="M705" s="3"/>
      <c r="N705" s="29"/>
      <c r="O705" s="3"/>
      <c r="P705" s="29"/>
      <c r="Q705" s="29"/>
      <c r="R705" s="29"/>
    </row>
    <row r="706" spans="1:18" ht="12.75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191"/>
      <c r="L706" s="3"/>
      <c r="M706" s="3"/>
      <c r="N706" s="29"/>
      <c r="O706" s="3"/>
      <c r="P706" s="29"/>
      <c r="Q706" s="29"/>
      <c r="R706" s="29"/>
    </row>
    <row r="707" spans="1:18" ht="12.75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191"/>
      <c r="L707" s="3"/>
      <c r="M707" s="3"/>
      <c r="N707" s="29"/>
      <c r="O707" s="3"/>
      <c r="P707" s="29"/>
      <c r="Q707" s="29"/>
      <c r="R707" s="29"/>
    </row>
    <row r="708" spans="1:18" ht="12.75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191"/>
      <c r="L708" s="3"/>
      <c r="M708" s="3"/>
      <c r="N708" s="29"/>
      <c r="O708" s="3"/>
      <c r="P708" s="29"/>
      <c r="Q708" s="29"/>
      <c r="R708" s="29"/>
    </row>
    <row r="709" spans="1:18" ht="12.75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191"/>
      <c r="L709" s="3"/>
      <c r="M709" s="3"/>
      <c r="N709" s="29"/>
      <c r="O709" s="3"/>
      <c r="P709" s="29"/>
      <c r="Q709" s="29"/>
      <c r="R709" s="29"/>
    </row>
    <row r="710" spans="1:18" ht="12.75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191"/>
      <c r="L710" s="3"/>
      <c r="M710" s="3"/>
      <c r="N710" s="29"/>
      <c r="O710" s="3"/>
      <c r="P710" s="29"/>
      <c r="Q710" s="29"/>
      <c r="R710" s="29"/>
    </row>
    <row r="711" spans="1:18" ht="12.75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191"/>
      <c r="L711" s="3"/>
      <c r="M711" s="3"/>
      <c r="N711" s="29"/>
      <c r="O711" s="3"/>
      <c r="P711" s="29"/>
      <c r="Q711" s="29"/>
      <c r="R711" s="29"/>
    </row>
    <row r="712" spans="1:18" ht="12.75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191"/>
      <c r="L712" s="3"/>
      <c r="M712" s="3"/>
      <c r="N712" s="29"/>
      <c r="O712" s="3"/>
      <c r="P712" s="29"/>
      <c r="Q712" s="29"/>
      <c r="R712" s="29"/>
    </row>
    <row r="713" spans="1:18" ht="12.75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191"/>
      <c r="L713" s="3"/>
      <c r="M713" s="3"/>
      <c r="N713" s="29"/>
      <c r="O713" s="3"/>
      <c r="P713" s="29"/>
      <c r="Q713" s="29"/>
      <c r="R713" s="29"/>
    </row>
    <row r="714" spans="1:18" ht="12.75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191"/>
      <c r="L714" s="3"/>
      <c r="M714" s="3"/>
      <c r="N714" s="29"/>
      <c r="O714" s="3"/>
      <c r="P714" s="29"/>
      <c r="Q714" s="29"/>
      <c r="R714" s="29"/>
    </row>
    <row r="715" spans="1:18" ht="12.75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191"/>
      <c r="L715" s="3"/>
      <c r="M715" s="3"/>
      <c r="N715" s="29"/>
      <c r="O715" s="3"/>
      <c r="P715" s="29"/>
      <c r="Q715" s="29"/>
      <c r="R715" s="29"/>
    </row>
    <row r="716" spans="1:18" ht="12.75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191"/>
      <c r="L716" s="3"/>
      <c r="M716" s="3"/>
      <c r="N716" s="29"/>
      <c r="O716" s="3"/>
      <c r="P716" s="29"/>
      <c r="Q716" s="29"/>
      <c r="R716" s="29"/>
    </row>
    <row r="717" spans="1:18" ht="12.75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191"/>
      <c r="L717" s="3"/>
      <c r="M717" s="3"/>
      <c r="N717" s="29"/>
      <c r="O717" s="3"/>
      <c r="P717" s="29"/>
      <c r="Q717" s="29"/>
      <c r="R717" s="29"/>
    </row>
    <row r="718" spans="1:18" ht="12.75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191"/>
      <c r="L718" s="3"/>
      <c r="M718" s="3"/>
      <c r="N718" s="29"/>
      <c r="O718" s="3"/>
      <c r="P718" s="29"/>
      <c r="Q718" s="29"/>
      <c r="R718" s="29"/>
    </row>
    <row r="719" spans="1:18" ht="12.75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191"/>
      <c r="L719" s="3"/>
      <c r="M719" s="3"/>
      <c r="N719" s="29"/>
      <c r="O719" s="3"/>
      <c r="P719" s="29"/>
      <c r="Q719" s="29"/>
      <c r="R719" s="29"/>
    </row>
    <row r="720" spans="1:18" ht="12.75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191"/>
      <c r="L720" s="3"/>
      <c r="M720" s="3"/>
      <c r="N720" s="29"/>
      <c r="O720" s="3"/>
      <c r="P720" s="29"/>
      <c r="Q720" s="29"/>
      <c r="R720" s="29"/>
    </row>
    <row r="721" spans="1:18" ht="12.75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191"/>
      <c r="L721" s="3"/>
      <c r="M721" s="3"/>
      <c r="N721" s="29"/>
      <c r="O721" s="3"/>
      <c r="P721" s="29"/>
      <c r="Q721" s="29"/>
      <c r="R721" s="29"/>
    </row>
    <row r="722" spans="1:18" ht="12.75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191"/>
      <c r="L722" s="3"/>
      <c r="M722" s="3"/>
      <c r="N722" s="29"/>
      <c r="O722" s="3"/>
      <c r="P722" s="29"/>
      <c r="Q722" s="29"/>
      <c r="R722" s="29"/>
    </row>
    <row r="723" spans="1:18" ht="12.75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191"/>
      <c r="L723" s="3"/>
      <c r="M723" s="3"/>
      <c r="N723" s="29"/>
      <c r="O723" s="3"/>
      <c r="P723" s="29"/>
      <c r="Q723" s="29"/>
      <c r="R723" s="29"/>
    </row>
    <row r="724" spans="1:18" ht="12.75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191"/>
      <c r="L724" s="3"/>
      <c r="M724" s="3"/>
      <c r="N724" s="29"/>
      <c r="O724" s="3"/>
      <c r="P724" s="29"/>
      <c r="Q724" s="29"/>
      <c r="R724" s="29"/>
    </row>
    <row r="725" spans="1:18" ht="12.75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191"/>
      <c r="L725" s="3"/>
      <c r="M725" s="3"/>
      <c r="N725" s="29"/>
      <c r="O725" s="3"/>
      <c r="P725" s="29"/>
      <c r="Q725" s="29"/>
      <c r="R725" s="29"/>
    </row>
    <row r="726" spans="1:18" ht="12.75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191"/>
      <c r="L726" s="3"/>
      <c r="M726" s="3"/>
      <c r="N726" s="29"/>
      <c r="O726" s="3"/>
      <c r="P726" s="29"/>
      <c r="Q726" s="29"/>
      <c r="R726" s="29"/>
    </row>
    <row r="727" spans="1:18" ht="12.75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191"/>
      <c r="L727" s="3"/>
      <c r="M727" s="3"/>
      <c r="N727" s="29"/>
      <c r="O727" s="3"/>
      <c r="P727" s="29"/>
      <c r="Q727" s="29"/>
      <c r="R727" s="29"/>
    </row>
    <row r="728" spans="1:18" ht="12.75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191"/>
      <c r="L728" s="3"/>
      <c r="M728" s="3"/>
      <c r="N728" s="29"/>
      <c r="O728" s="3"/>
      <c r="P728" s="29"/>
      <c r="Q728" s="29"/>
      <c r="R728" s="29"/>
    </row>
    <row r="729" spans="1:18" ht="12.75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191"/>
      <c r="L729" s="3"/>
      <c r="M729" s="3"/>
      <c r="N729" s="29"/>
      <c r="O729" s="3"/>
      <c r="P729" s="29"/>
      <c r="Q729" s="29"/>
      <c r="R729" s="29"/>
    </row>
    <row r="730" spans="1:18" ht="12.75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191"/>
      <c r="L730" s="3"/>
      <c r="M730" s="3"/>
      <c r="N730" s="29"/>
      <c r="O730" s="3"/>
      <c r="P730" s="29"/>
      <c r="Q730" s="29"/>
      <c r="R730" s="29"/>
    </row>
    <row r="731" spans="1:18" ht="12.75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191"/>
      <c r="L731" s="3"/>
      <c r="M731" s="3"/>
      <c r="N731" s="29"/>
      <c r="O731" s="3"/>
      <c r="P731" s="29"/>
      <c r="Q731" s="29"/>
      <c r="R731" s="29"/>
    </row>
    <row r="732" spans="1:18" ht="12.75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191"/>
      <c r="L732" s="3"/>
      <c r="M732" s="3"/>
      <c r="N732" s="29"/>
      <c r="O732" s="3"/>
      <c r="P732" s="29"/>
      <c r="Q732" s="29"/>
      <c r="R732" s="29"/>
    </row>
    <row r="733" spans="1:18" ht="12.75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191"/>
      <c r="L733" s="3"/>
      <c r="M733" s="3"/>
      <c r="N733" s="29"/>
      <c r="O733" s="3"/>
      <c r="P733" s="29"/>
      <c r="Q733" s="29"/>
      <c r="R733" s="29"/>
    </row>
    <row r="734" spans="1:18" ht="12.75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191"/>
      <c r="L734" s="3"/>
      <c r="M734" s="3"/>
      <c r="N734" s="29"/>
      <c r="O734" s="3"/>
      <c r="P734" s="29"/>
      <c r="Q734" s="29"/>
      <c r="R734" s="29"/>
    </row>
    <row r="735" spans="1:18" ht="12.75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191"/>
      <c r="L735" s="3"/>
      <c r="M735" s="3"/>
      <c r="N735" s="29"/>
      <c r="O735" s="3"/>
      <c r="P735" s="29"/>
      <c r="Q735" s="29"/>
      <c r="R735" s="29"/>
    </row>
    <row r="736" spans="1:18" ht="12.75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191"/>
      <c r="L736" s="3"/>
      <c r="M736" s="3"/>
      <c r="N736" s="29"/>
      <c r="O736" s="3"/>
      <c r="P736" s="29"/>
      <c r="Q736" s="29"/>
      <c r="R736" s="29"/>
    </row>
    <row r="737" spans="1:18" ht="12.75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191"/>
      <c r="L737" s="3"/>
      <c r="M737" s="3"/>
      <c r="N737" s="29"/>
      <c r="O737" s="3"/>
      <c r="P737" s="29"/>
      <c r="Q737" s="29"/>
      <c r="R737" s="29"/>
    </row>
    <row r="738" spans="1:18" ht="12.75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191"/>
      <c r="L738" s="3"/>
      <c r="M738" s="3"/>
      <c r="N738" s="29"/>
      <c r="O738" s="3"/>
      <c r="P738" s="29"/>
      <c r="Q738" s="29"/>
      <c r="R738" s="29"/>
    </row>
    <row r="739" spans="1:18" ht="12.75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191"/>
      <c r="L739" s="3"/>
      <c r="M739" s="3"/>
      <c r="N739" s="29"/>
      <c r="O739" s="3"/>
      <c r="P739" s="29"/>
      <c r="Q739" s="29"/>
      <c r="R739" s="29"/>
    </row>
    <row r="740" spans="1:18" ht="12.75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191"/>
      <c r="L740" s="3"/>
      <c r="M740" s="3"/>
      <c r="N740" s="29"/>
      <c r="O740" s="3"/>
      <c r="P740" s="29"/>
      <c r="Q740" s="29"/>
      <c r="R740" s="29"/>
    </row>
    <row r="741" spans="1:18" ht="12.75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191"/>
      <c r="L741" s="3"/>
      <c r="M741" s="3"/>
      <c r="N741" s="29"/>
      <c r="O741" s="3"/>
      <c r="P741" s="29"/>
      <c r="Q741" s="29"/>
      <c r="R741" s="29"/>
    </row>
    <row r="742" spans="1:18" ht="12.75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191"/>
      <c r="L742" s="3"/>
      <c r="M742" s="3"/>
      <c r="N742" s="29"/>
      <c r="O742" s="3"/>
      <c r="P742" s="29"/>
      <c r="Q742" s="29"/>
      <c r="R742" s="29"/>
    </row>
    <row r="743" spans="1:18" ht="12.75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191"/>
      <c r="L743" s="3"/>
      <c r="M743" s="3"/>
      <c r="N743" s="29"/>
      <c r="O743" s="3"/>
      <c r="P743" s="29"/>
      <c r="Q743" s="29"/>
      <c r="R743" s="29"/>
    </row>
    <row r="744" spans="1:18" ht="12.75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191"/>
      <c r="L744" s="3"/>
      <c r="M744" s="3"/>
      <c r="N744" s="29"/>
      <c r="O744" s="3"/>
      <c r="P744" s="29"/>
      <c r="Q744" s="29"/>
      <c r="R744" s="29"/>
    </row>
    <row r="745" spans="1:18" ht="12.75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191"/>
      <c r="L745" s="3"/>
      <c r="M745" s="3"/>
      <c r="N745" s="29"/>
      <c r="O745" s="3"/>
      <c r="P745" s="29"/>
      <c r="Q745" s="29"/>
      <c r="R745" s="29"/>
    </row>
    <row r="746" spans="1:18" ht="12.75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191"/>
      <c r="L746" s="3"/>
      <c r="M746" s="3"/>
      <c r="N746" s="29"/>
      <c r="O746" s="3"/>
      <c r="P746" s="29"/>
      <c r="Q746" s="29"/>
      <c r="R746" s="29"/>
    </row>
    <row r="747" spans="1:18" ht="12.75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191"/>
      <c r="L747" s="3"/>
      <c r="M747" s="3"/>
      <c r="N747" s="29"/>
      <c r="O747" s="3"/>
      <c r="P747" s="29"/>
      <c r="Q747" s="29"/>
      <c r="R747" s="29"/>
    </row>
    <row r="748" spans="1:18" ht="12.75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191"/>
      <c r="L748" s="3"/>
      <c r="M748" s="3"/>
      <c r="N748" s="29"/>
      <c r="O748" s="3"/>
      <c r="P748" s="29"/>
      <c r="Q748" s="29"/>
      <c r="R748" s="29"/>
    </row>
    <row r="749" spans="1:18" ht="12.75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191"/>
      <c r="L749" s="3"/>
      <c r="M749" s="3"/>
      <c r="N749" s="29"/>
      <c r="O749" s="3"/>
      <c r="P749" s="29"/>
      <c r="Q749" s="29"/>
      <c r="R749" s="29"/>
    </row>
    <row r="750" spans="1:18" ht="12.75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191"/>
      <c r="L750" s="3"/>
      <c r="M750" s="3"/>
      <c r="N750" s="29"/>
      <c r="O750" s="3"/>
      <c r="P750" s="29"/>
      <c r="Q750" s="29"/>
      <c r="R750" s="29"/>
    </row>
    <row r="751" spans="1:18" ht="12.75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191"/>
      <c r="L751" s="3"/>
      <c r="M751" s="3"/>
      <c r="N751" s="29"/>
      <c r="O751" s="3"/>
      <c r="P751" s="29"/>
      <c r="Q751" s="29"/>
      <c r="R751" s="29"/>
    </row>
    <row r="752" spans="1:18" ht="12.75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191"/>
      <c r="L752" s="3"/>
      <c r="M752" s="3"/>
      <c r="N752" s="29"/>
      <c r="O752" s="3"/>
      <c r="P752" s="29"/>
      <c r="Q752" s="29"/>
      <c r="R752" s="29"/>
    </row>
    <row r="753" spans="1:18" ht="12.75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191"/>
      <c r="L753" s="3"/>
      <c r="M753" s="3"/>
      <c r="N753" s="29"/>
      <c r="O753" s="3"/>
      <c r="P753" s="29"/>
      <c r="Q753" s="29"/>
      <c r="R753" s="29"/>
    </row>
    <row r="754" spans="1:18" ht="12.75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191"/>
      <c r="L754" s="3"/>
      <c r="M754" s="3"/>
      <c r="N754" s="29"/>
      <c r="O754" s="3"/>
      <c r="P754" s="29"/>
      <c r="Q754" s="29"/>
      <c r="R754" s="29"/>
    </row>
    <row r="755" spans="1:18" ht="12.75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191"/>
      <c r="L755" s="3"/>
      <c r="M755" s="3"/>
      <c r="N755" s="29"/>
      <c r="O755" s="3"/>
      <c r="P755" s="29"/>
      <c r="Q755" s="29"/>
      <c r="R755" s="29"/>
    </row>
    <row r="756" spans="1:18" ht="12.75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191"/>
      <c r="L756" s="3"/>
      <c r="M756" s="3"/>
      <c r="N756" s="29"/>
      <c r="O756" s="3"/>
      <c r="P756" s="29"/>
      <c r="Q756" s="29"/>
      <c r="R756" s="29"/>
    </row>
    <row r="757" spans="1:18" ht="12.75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191"/>
      <c r="L757" s="3"/>
      <c r="M757" s="3"/>
      <c r="N757" s="29"/>
      <c r="O757" s="3"/>
      <c r="P757" s="29"/>
      <c r="Q757" s="29"/>
      <c r="R757" s="29"/>
    </row>
    <row r="758" spans="1:18" ht="12.75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191"/>
      <c r="L758" s="3"/>
      <c r="M758" s="3"/>
      <c r="N758" s="29"/>
      <c r="O758" s="3"/>
      <c r="P758" s="29"/>
      <c r="Q758" s="29"/>
      <c r="R758" s="29"/>
    </row>
    <row r="759" spans="1:18" ht="12.75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191"/>
      <c r="L759" s="3"/>
      <c r="M759" s="3"/>
      <c r="N759" s="29"/>
      <c r="O759" s="3"/>
      <c r="P759" s="29"/>
      <c r="Q759" s="29"/>
      <c r="R759" s="29"/>
    </row>
    <row r="760" spans="1:18" ht="12.75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191"/>
      <c r="L760" s="3"/>
      <c r="M760" s="3"/>
      <c r="N760" s="29"/>
      <c r="O760" s="3"/>
      <c r="P760" s="29"/>
      <c r="Q760" s="29"/>
      <c r="R760" s="29"/>
    </row>
    <row r="761" spans="1:18" ht="12.75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191"/>
      <c r="L761" s="3"/>
      <c r="M761" s="3"/>
      <c r="N761" s="29"/>
      <c r="O761" s="3"/>
      <c r="P761" s="29"/>
      <c r="Q761" s="29"/>
      <c r="R761" s="29"/>
    </row>
    <row r="762" spans="1:18" ht="12.75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191"/>
      <c r="L762" s="3"/>
      <c r="M762" s="3"/>
      <c r="N762" s="29"/>
      <c r="O762" s="3"/>
      <c r="P762" s="29"/>
      <c r="Q762" s="29"/>
      <c r="R762" s="29"/>
    </row>
    <row r="763" spans="1:18" ht="12.75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191"/>
      <c r="L763" s="3"/>
      <c r="M763" s="3"/>
      <c r="N763" s="29"/>
      <c r="O763" s="3"/>
      <c r="P763" s="29"/>
      <c r="Q763" s="29"/>
      <c r="R763" s="29"/>
    </row>
    <row r="764" spans="1:18" ht="12.75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191"/>
      <c r="L764" s="3"/>
      <c r="M764" s="3"/>
      <c r="N764" s="29"/>
      <c r="O764" s="3"/>
      <c r="P764" s="29"/>
      <c r="Q764" s="29"/>
      <c r="R764" s="29"/>
    </row>
    <row r="765" spans="1:18" ht="12.75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191"/>
      <c r="L765" s="3"/>
      <c r="M765" s="3"/>
      <c r="N765" s="29"/>
      <c r="O765" s="3"/>
      <c r="P765" s="29"/>
      <c r="Q765" s="29"/>
      <c r="R765" s="29"/>
    </row>
    <row r="766" spans="1:18" ht="12.75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191"/>
      <c r="L766" s="3"/>
      <c r="M766" s="3"/>
      <c r="N766" s="29"/>
      <c r="O766" s="3"/>
      <c r="P766" s="29"/>
      <c r="Q766" s="29"/>
      <c r="R766" s="29"/>
    </row>
    <row r="767" spans="1:18" ht="12.75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191"/>
      <c r="L767" s="3"/>
      <c r="M767" s="3"/>
      <c r="N767" s="29"/>
      <c r="O767" s="3"/>
      <c r="P767" s="29"/>
      <c r="Q767" s="29"/>
      <c r="R767" s="29"/>
    </row>
    <row r="768" spans="1:18" ht="12.75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191"/>
      <c r="L768" s="3"/>
      <c r="M768" s="3"/>
      <c r="N768" s="29"/>
      <c r="O768" s="3"/>
      <c r="P768" s="29"/>
      <c r="Q768" s="29"/>
      <c r="R768" s="29"/>
    </row>
    <row r="769" spans="1:18" ht="12.75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191"/>
      <c r="L769" s="3"/>
      <c r="M769" s="3"/>
      <c r="N769" s="29"/>
      <c r="O769" s="3"/>
      <c r="P769" s="29"/>
      <c r="Q769" s="29"/>
      <c r="R769" s="29"/>
    </row>
    <row r="770" spans="1:18" ht="12.75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191"/>
      <c r="L770" s="3"/>
      <c r="M770" s="3"/>
      <c r="N770" s="29"/>
      <c r="O770" s="3"/>
      <c r="P770" s="29"/>
      <c r="Q770" s="29"/>
      <c r="R770" s="29"/>
    </row>
    <row r="771" spans="1:18" ht="12.75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191"/>
      <c r="L771" s="3"/>
      <c r="M771" s="3"/>
      <c r="N771" s="29"/>
      <c r="O771" s="3"/>
      <c r="P771" s="29"/>
      <c r="Q771" s="29"/>
      <c r="R771" s="29"/>
    </row>
    <row r="772" spans="1:18" ht="12.75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191"/>
      <c r="L772" s="3"/>
      <c r="M772" s="3"/>
      <c r="N772" s="29"/>
      <c r="O772" s="3"/>
      <c r="P772" s="29"/>
      <c r="Q772" s="29"/>
      <c r="R772" s="29"/>
    </row>
    <row r="773" spans="1:18" ht="12.75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191"/>
      <c r="L773" s="3"/>
      <c r="M773" s="3"/>
      <c r="N773" s="29"/>
      <c r="O773" s="3"/>
      <c r="P773" s="29"/>
      <c r="Q773" s="29"/>
      <c r="R773" s="29"/>
    </row>
    <row r="774" spans="1:18" ht="12.75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191"/>
      <c r="L774" s="3"/>
      <c r="M774" s="3"/>
      <c r="N774" s="29"/>
      <c r="O774" s="3"/>
      <c r="P774" s="29"/>
      <c r="Q774" s="29"/>
      <c r="R774" s="29"/>
    </row>
    <row r="775" spans="1:18" ht="12.75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191"/>
      <c r="L775" s="3"/>
      <c r="M775" s="3"/>
      <c r="N775" s="29"/>
      <c r="O775" s="3"/>
      <c r="P775" s="29"/>
      <c r="Q775" s="29"/>
      <c r="R775" s="29"/>
    </row>
    <row r="776" spans="1:18" ht="12.75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191"/>
      <c r="L776" s="3"/>
      <c r="M776" s="3"/>
      <c r="N776" s="29"/>
      <c r="O776" s="3"/>
      <c r="P776" s="29"/>
      <c r="Q776" s="29"/>
      <c r="R776" s="29"/>
    </row>
    <row r="777" spans="1:18" ht="12.75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191"/>
      <c r="L777" s="3"/>
      <c r="M777" s="3"/>
      <c r="N777" s="29"/>
      <c r="O777" s="3"/>
      <c r="P777" s="29"/>
      <c r="Q777" s="29"/>
      <c r="R777" s="29"/>
    </row>
    <row r="778" spans="1:18" ht="12.75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191"/>
      <c r="L778" s="3"/>
      <c r="M778" s="3"/>
      <c r="N778" s="29"/>
      <c r="O778" s="3"/>
      <c r="P778" s="29"/>
      <c r="Q778" s="29"/>
      <c r="R778" s="29"/>
    </row>
    <row r="779" spans="1:18" ht="12.75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191"/>
      <c r="L779" s="3"/>
      <c r="M779" s="3"/>
      <c r="N779" s="29"/>
      <c r="O779" s="3"/>
      <c r="P779" s="29"/>
      <c r="Q779" s="29"/>
      <c r="R779" s="29"/>
    </row>
    <row r="780" spans="1:18" ht="12.75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191"/>
      <c r="L780" s="3"/>
      <c r="M780" s="3"/>
      <c r="N780" s="29"/>
      <c r="O780" s="3"/>
      <c r="P780" s="29"/>
      <c r="Q780" s="29"/>
      <c r="R780" s="29"/>
    </row>
    <row r="781" spans="1:18" ht="12.75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191"/>
      <c r="L781" s="3"/>
      <c r="M781" s="3"/>
      <c r="N781" s="29"/>
      <c r="O781" s="3"/>
      <c r="P781" s="29"/>
      <c r="Q781" s="29"/>
      <c r="R781" s="29"/>
    </row>
    <row r="782" spans="1:18" ht="12.75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191"/>
      <c r="L782" s="3"/>
      <c r="M782" s="3"/>
      <c r="N782" s="29"/>
      <c r="O782" s="3"/>
      <c r="P782" s="29"/>
      <c r="Q782" s="29"/>
      <c r="R782" s="29"/>
    </row>
    <row r="783" spans="1:18" ht="12.75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191"/>
      <c r="L783" s="3"/>
      <c r="M783" s="3"/>
      <c r="N783" s="29"/>
      <c r="O783" s="3"/>
      <c r="P783" s="29"/>
      <c r="Q783" s="29"/>
      <c r="R783" s="29"/>
    </row>
    <row r="784" spans="1:18" ht="12.75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191"/>
      <c r="L784" s="3"/>
      <c r="M784" s="3"/>
      <c r="N784" s="29"/>
      <c r="O784" s="3"/>
      <c r="P784" s="29"/>
      <c r="Q784" s="29"/>
      <c r="R784" s="29"/>
    </row>
    <row r="785" spans="1:18" ht="12.75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191"/>
      <c r="L785" s="3"/>
      <c r="M785" s="3"/>
      <c r="N785" s="29"/>
      <c r="O785" s="3"/>
      <c r="P785" s="29"/>
      <c r="Q785" s="29"/>
      <c r="R785" s="29"/>
    </row>
    <row r="786" spans="1:18" ht="12.75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191"/>
      <c r="L786" s="3"/>
      <c r="M786" s="3"/>
      <c r="N786" s="29"/>
      <c r="O786" s="3"/>
      <c r="P786" s="29"/>
      <c r="Q786" s="29"/>
      <c r="R786" s="29"/>
    </row>
    <row r="787" spans="1:18" ht="12.75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191"/>
      <c r="L787" s="3"/>
      <c r="M787" s="3"/>
      <c r="N787" s="29"/>
      <c r="O787" s="3"/>
      <c r="P787" s="29"/>
      <c r="Q787" s="29"/>
      <c r="R787" s="29"/>
    </row>
    <row r="788" spans="1:18" ht="12.75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191"/>
      <c r="L788" s="3"/>
      <c r="M788" s="3"/>
      <c r="N788" s="29"/>
      <c r="O788" s="3"/>
      <c r="P788" s="29"/>
      <c r="Q788" s="29"/>
      <c r="R788" s="29"/>
    </row>
    <row r="789" spans="1:18" ht="12.75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191"/>
      <c r="L789" s="3"/>
      <c r="M789" s="3"/>
      <c r="N789" s="29"/>
      <c r="O789" s="3"/>
      <c r="P789" s="29"/>
      <c r="Q789" s="29"/>
      <c r="R789" s="29"/>
    </row>
    <row r="790" spans="1:18" ht="12.75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191"/>
      <c r="L790" s="3"/>
      <c r="M790" s="3"/>
      <c r="N790" s="29"/>
      <c r="O790" s="3"/>
      <c r="P790" s="29"/>
      <c r="Q790" s="29"/>
      <c r="R790" s="29"/>
    </row>
    <row r="791" spans="1:18" ht="12.75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191"/>
      <c r="L791" s="3"/>
      <c r="M791" s="3"/>
      <c r="N791" s="29"/>
      <c r="O791" s="3"/>
      <c r="P791" s="29"/>
      <c r="Q791" s="29"/>
      <c r="R791" s="29"/>
    </row>
    <row r="792" spans="1:18" ht="12.75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191"/>
      <c r="L792" s="3"/>
      <c r="M792" s="3"/>
      <c r="N792" s="29"/>
      <c r="O792" s="3"/>
      <c r="P792" s="29"/>
      <c r="Q792" s="29"/>
      <c r="R792" s="29"/>
    </row>
    <row r="793" spans="1:18" ht="12.75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191"/>
      <c r="L793" s="3"/>
      <c r="M793" s="3"/>
      <c r="N793" s="29"/>
      <c r="O793" s="3"/>
      <c r="P793" s="29"/>
      <c r="Q793" s="29"/>
      <c r="R793" s="29"/>
    </row>
    <row r="794" spans="1:18" ht="12.75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191"/>
      <c r="L794" s="3"/>
      <c r="M794" s="3"/>
      <c r="N794" s="29"/>
      <c r="O794" s="3"/>
      <c r="P794" s="29"/>
      <c r="Q794" s="29"/>
      <c r="R794" s="29"/>
    </row>
    <row r="795" spans="1:18" ht="12.75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191"/>
      <c r="L795" s="3"/>
      <c r="M795" s="3"/>
      <c r="N795" s="29"/>
      <c r="O795" s="3"/>
      <c r="P795" s="29"/>
      <c r="Q795" s="29"/>
      <c r="R795" s="29"/>
    </row>
    <row r="796" spans="1:18" ht="12.75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191"/>
      <c r="L796" s="3"/>
      <c r="M796" s="3"/>
      <c r="N796" s="29"/>
      <c r="O796" s="3"/>
      <c r="P796" s="29"/>
      <c r="Q796" s="29"/>
      <c r="R796" s="29"/>
    </row>
    <row r="797" spans="1:18" ht="12.75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191"/>
      <c r="L797" s="3"/>
      <c r="M797" s="3"/>
      <c r="N797" s="29"/>
      <c r="O797" s="3"/>
      <c r="P797" s="29"/>
      <c r="Q797" s="29"/>
      <c r="R797" s="29"/>
    </row>
    <row r="798" spans="1:18" ht="12.75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191"/>
      <c r="L798" s="3"/>
      <c r="M798" s="3"/>
      <c r="N798" s="29"/>
      <c r="O798" s="3"/>
      <c r="P798" s="29"/>
      <c r="Q798" s="29"/>
      <c r="R798" s="29"/>
    </row>
    <row r="799" spans="1:18" ht="12.75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191"/>
      <c r="L799" s="3"/>
      <c r="M799" s="3"/>
      <c r="N799" s="29"/>
      <c r="O799" s="3"/>
      <c r="P799" s="29"/>
      <c r="Q799" s="29"/>
      <c r="R799" s="29"/>
    </row>
    <row r="800" spans="1:18" ht="12.75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191"/>
      <c r="L800" s="3"/>
      <c r="M800" s="3"/>
      <c r="N800" s="29"/>
      <c r="O800" s="3"/>
      <c r="P800" s="29"/>
      <c r="Q800" s="29"/>
      <c r="R800" s="29"/>
    </row>
    <row r="801" spans="1:18" ht="12.75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191"/>
      <c r="L801" s="3"/>
      <c r="M801" s="3"/>
      <c r="N801" s="29"/>
      <c r="O801" s="3"/>
      <c r="P801" s="29"/>
      <c r="Q801" s="29"/>
      <c r="R801" s="29"/>
    </row>
    <row r="802" spans="1:18" ht="12.75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191"/>
      <c r="L802" s="3"/>
      <c r="M802" s="3"/>
      <c r="N802" s="29"/>
      <c r="O802" s="3"/>
      <c r="P802" s="29"/>
      <c r="Q802" s="29"/>
      <c r="R802" s="29"/>
    </row>
    <row r="803" spans="1:18" ht="12.75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191"/>
      <c r="L803" s="3"/>
      <c r="M803" s="3"/>
      <c r="N803" s="29"/>
      <c r="O803" s="3"/>
      <c r="P803" s="29"/>
      <c r="Q803" s="29"/>
      <c r="R803" s="29"/>
    </row>
    <row r="804" spans="1:18" ht="12.75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191"/>
      <c r="L804" s="3"/>
      <c r="M804" s="3"/>
      <c r="N804" s="29"/>
      <c r="O804" s="3"/>
      <c r="P804" s="29"/>
      <c r="Q804" s="29"/>
      <c r="R804" s="29"/>
    </row>
    <row r="805" spans="1:18" ht="12.75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191"/>
      <c r="L805" s="3"/>
      <c r="M805" s="3"/>
      <c r="N805" s="29"/>
      <c r="O805" s="3"/>
      <c r="P805" s="29"/>
      <c r="Q805" s="29"/>
      <c r="R805" s="29"/>
    </row>
    <row r="806" spans="1:18" ht="12.75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191"/>
      <c r="L806" s="3"/>
      <c r="M806" s="3"/>
      <c r="N806" s="29"/>
      <c r="O806" s="3"/>
      <c r="P806" s="29"/>
      <c r="Q806" s="29"/>
      <c r="R806" s="29"/>
    </row>
    <row r="807" spans="1:18" ht="12.75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191"/>
      <c r="L807" s="3"/>
      <c r="M807" s="3"/>
      <c r="N807" s="29"/>
      <c r="O807" s="3"/>
      <c r="P807" s="29"/>
      <c r="Q807" s="29"/>
      <c r="R807" s="29"/>
    </row>
    <row r="808" spans="1:18" ht="12.75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191"/>
      <c r="L808" s="3"/>
      <c r="M808" s="3"/>
      <c r="N808" s="29"/>
      <c r="O808" s="3"/>
      <c r="P808" s="29"/>
      <c r="Q808" s="29"/>
      <c r="R808" s="29"/>
    </row>
    <row r="809" spans="1:18" ht="12.75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191"/>
      <c r="L809" s="3"/>
      <c r="M809" s="3"/>
      <c r="N809" s="29"/>
      <c r="O809" s="3"/>
      <c r="P809" s="29"/>
      <c r="Q809" s="29"/>
      <c r="R809" s="29"/>
    </row>
    <row r="810" spans="1:18" ht="12.75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191"/>
      <c r="L810" s="3"/>
      <c r="M810" s="3"/>
      <c r="N810" s="29"/>
      <c r="O810" s="3"/>
      <c r="P810" s="29"/>
      <c r="Q810" s="29"/>
      <c r="R810" s="29"/>
    </row>
    <row r="811" spans="1:18" ht="12.75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191"/>
      <c r="L811" s="3"/>
      <c r="M811" s="3"/>
      <c r="N811" s="29"/>
      <c r="O811" s="3"/>
      <c r="P811" s="29"/>
      <c r="Q811" s="29"/>
      <c r="R811" s="29"/>
    </row>
    <row r="812" spans="1:18" ht="12.75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191"/>
      <c r="L812" s="3"/>
      <c r="M812" s="3"/>
      <c r="N812" s="29"/>
      <c r="O812" s="3"/>
      <c r="P812" s="29"/>
      <c r="Q812" s="29"/>
      <c r="R812" s="29"/>
    </row>
    <row r="813" spans="1:18" ht="12.75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191"/>
      <c r="L813" s="3"/>
      <c r="M813" s="3"/>
      <c r="N813" s="29"/>
      <c r="O813" s="3"/>
      <c r="P813" s="29"/>
      <c r="Q813" s="29"/>
      <c r="R813" s="29"/>
    </row>
    <row r="814" spans="1:18" ht="12.75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191"/>
      <c r="L814" s="3"/>
      <c r="M814" s="3"/>
      <c r="N814" s="29"/>
      <c r="O814" s="3"/>
      <c r="P814" s="29"/>
      <c r="Q814" s="29"/>
      <c r="R814" s="29"/>
    </row>
    <row r="815" spans="1:18" ht="12.75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191"/>
      <c r="L815" s="3"/>
      <c r="M815" s="3"/>
      <c r="N815" s="29"/>
      <c r="O815" s="3"/>
      <c r="P815" s="29"/>
      <c r="Q815" s="29"/>
      <c r="R815" s="29"/>
    </row>
    <row r="816" spans="1:18" ht="12.75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191"/>
      <c r="L816" s="3"/>
      <c r="M816" s="3"/>
      <c r="N816" s="29"/>
      <c r="O816" s="3"/>
      <c r="P816" s="29"/>
      <c r="Q816" s="29"/>
      <c r="R816" s="29"/>
    </row>
    <row r="817" spans="1:18" ht="12.75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191"/>
      <c r="L817" s="3"/>
      <c r="M817" s="3"/>
      <c r="N817" s="29"/>
      <c r="O817" s="3"/>
      <c r="P817" s="29"/>
      <c r="Q817" s="29"/>
      <c r="R817" s="29"/>
    </row>
    <row r="818" spans="1:18" ht="12.75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191"/>
      <c r="L818" s="3"/>
      <c r="M818" s="3"/>
      <c r="N818" s="29"/>
      <c r="O818" s="3"/>
      <c r="P818" s="29"/>
      <c r="Q818" s="29"/>
      <c r="R818" s="29"/>
    </row>
    <row r="819" spans="1:18" ht="12.75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191"/>
      <c r="L819" s="3"/>
      <c r="M819" s="3"/>
      <c r="N819" s="29"/>
      <c r="O819" s="3"/>
      <c r="P819" s="29"/>
      <c r="Q819" s="29"/>
      <c r="R819" s="29"/>
    </row>
    <row r="820" spans="1:18" ht="12.75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191"/>
      <c r="L820" s="3"/>
      <c r="M820" s="3"/>
      <c r="N820" s="29"/>
      <c r="O820" s="3"/>
      <c r="P820" s="29"/>
      <c r="Q820" s="29"/>
      <c r="R820" s="29"/>
    </row>
    <row r="821" spans="1:18" ht="12.75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191"/>
      <c r="L821" s="3"/>
      <c r="M821" s="3"/>
      <c r="N821" s="29"/>
      <c r="O821" s="3"/>
      <c r="P821" s="29"/>
      <c r="Q821" s="29"/>
      <c r="R821" s="29"/>
    </row>
    <row r="822" spans="1:18" ht="12.75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191"/>
      <c r="L822" s="3"/>
      <c r="M822" s="3"/>
      <c r="N822" s="29"/>
      <c r="O822" s="3"/>
      <c r="P822" s="29"/>
      <c r="Q822" s="29"/>
      <c r="R822" s="29"/>
    </row>
    <row r="823" spans="1:18" ht="12.75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191"/>
      <c r="L823" s="3"/>
      <c r="M823" s="3"/>
      <c r="N823" s="29"/>
      <c r="O823" s="3"/>
      <c r="P823" s="29"/>
      <c r="Q823" s="29"/>
      <c r="R823" s="29"/>
    </row>
    <row r="824" spans="1:18" ht="12.75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191"/>
      <c r="L824" s="3"/>
      <c r="M824" s="3"/>
      <c r="N824" s="29"/>
      <c r="O824" s="3"/>
      <c r="P824" s="29"/>
      <c r="Q824" s="29"/>
      <c r="R824" s="29"/>
    </row>
    <row r="825" spans="1:18" ht="12.75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191"/>
      <c r="L825" s="3"/>
      <c r="M825" s="3"/>
      <c r="N825" s="29"/>
      <c r="O825" s="3"/>
      <c r="P825" s="29"/>
      <c r="Q825" s="29"/>
      <c r="R825" s="29"/>
    </row>
    <row r="826" spans="1:18" ht="12.75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191"/>
      <c r="L826" s="3"/>
      <c r="M826" s="3"/>
      <c r="N826" s="29"/>
      <c r="O826" s="3"/>
      <c r="P826" s="29"/>
      <c r="Q826" s="29"/>
      <c r="R826" s="29"/>
    </row>
    <row r="827" spans="1:18" ht="12.75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191"/>
      <c r="L827" s="3"/>
      <c r="M827" s="3"/>
      <c r="N827" s="29"/>
      <c r="O827" s="3"/>
      <c r="P827" s="29"/>
      <c r="Q827" s="29"/>
      <c r="R827" s="29"/>
    </row>
    <row r="828" spans="1:18" ht="12.75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191"/>
      <c r="L828" s="3"/>
      <c r="M828" s="3"/>
      <c r="N828" s="29"/>
      <c r="O828" s="3"/>
      <c r="P828" s="29"/>
      <c r="Q828" s="29"/>
      <c r="R828" s="29"/>
    </row>
    <row r="829" spans="1:18" ht="12.75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191"/>
      <c r="L829" s="3"/>
      <c r="M829" s="3"/>
      <c r="N829" s="29"/>
      <c r="O829" s="3"/>
      <c r="P829" s="29"/>
      <c r="Q829" s="29"/>
      <c r="R829" s="29"/>
    </row>
    <row r="830" spans="1:18" ht="12.75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191"/>
      <c r="L830" s="3"/>
      <c r="M830" s="3"/>
      <c r="N830" s="29"/>
      <c r="O830" s="3"/>
      <c r="P830" s="29"/>
      <c r="Q830" s="29"/>
      <c r="R830" s="29"/>
    </row>
    <row r="831" spans="1:18" ht="12.75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191"/>
      <c r="L831" s="3"/>
      <c r="M831" s="3"/>
      <c r="N831" s="29"/>
      <c r="O831" s="3"/>
      <c r="P831" s="29"/>
      <c r="Q831" s="29"/>
      <c r="R831" s="29"/>
    </row>
    <row r="832" spans="1:18" ht="12.75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191"/>
      <c r="L832" s="3"/>
      <c r="M832" s="3"/>
      <c r="N832" s="29"/>
      <c r="O832" s="3"/>
      <c r="P832" s="29"/>
      <c r="Q832" s="29"/>
      <c r="R832" s="29"/>
    </row>
    <row r="833" spans="1:18" ht="12.75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191"/>
      <c r="L833" s="3"/>
      <c r="M833" s="3"/>
      <c r="N833" s="29"/>
      <c r="O833" s="3"/>
      <c r="P833" s="29"/>
      <c r="Q833" s="29"/>
      <c r="R833" s="29"/>
    </row>
    <row r="834" spans="1:18" ht="12.75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191"/>
      <c r="L834" s="3"/>
      <c r="M834" s="3"/>
      <c r="N834" s="29"/>
      <c r="O834" s="3"/>
      <c r="P834" s="29"/>
      <c r="Q834" s="29"/>
      <c r="R834" s="29"/>
    </row>
    <row r="835" spans="1:18" ht="12.75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191"/>
      <c r="L835" s="3"/>
      <c r="M835" s="3"/>
      <c r="N835" s="29"/>
      <c r="O835" s="3"/>
      <c r="P835" s="29"/>
      <c r="Q835" s="29"/>
      <c r="R835" s="29"/>
    </row>
    <row r="836" spans="1:18" ht="12.75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191"/>
      <c r="L836" s="3"/>
      <c r="M836" s="3"/>
      <c r="N836" s="29"/>
      <c r="O836" s="3"/>
      <c r="P836" s="29"/>
      <c r="Q836" s="29"/>
      <c r="R836" s="29"/>
    </row>
    <row r="837" spans="1:18" ht="12.75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191"/>
      <c r="L837" s="3"/>
      <c r="M837" s="3"/>
      <c r="N837" s="29"/>
      <c r="O837" s="3"/>
      <c r="P837" s="29"/>
      <c r="Q837" s="29"/>
      <c r="R837" s="29"/>
    </row>
    <row r="838" spans="1:18" ht="12.75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191"/>
      <c r="L838" s="3"/>
      <c r="M838" s="3"/>
      <c r="N838" s="29"/>
      <c r="O838" s="3"/>
      <c r="P838" s="29"/>
      <c r="Q838" s="29"/>
      <c r="R838" s="29"/>
    </row>
    <row r="839" spans="1:18" ht="12.75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191"/>
      <c r="L839" s="3"/>
      <c r="M839" s="3"/>
      <c r="N839" s="29"/>
      <c r="O839" s="3"/>
      <c r="P839" s="29"/>
      <c r="Q839" s="29"/>
      <c r="R839" s="29"/>
    </row>
    <row r="840" spans="1:18" ht="12.75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191"/>
      <c r="L840" s="3"/>
      <c r="M840" s="3"/>
      <c r="N840" s="29"/>
      <c r="O840" s="3"/>
      <c r="P840" s="29"/>
      <c r="Q840" s="29"/>
      <c r="R840" s="29"/>
    </row>
    <row r="841" spans="1:18" ht="12.75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191"/>
      <c r="L841" s="3"/>
      <c r="M841" s="3"/>
      <c r="N841" s="29"/>
      <c r="O841" s="3"/>
      <c r="P841" s="29"/>
      <c r="Q841" s="29"/>
      <c r="R841" s="29"/>
    </row>
    <row r="842" spans="1:18" ht="12.75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191"/>
      <c r="L842" s="3"/>
      <c r="M842" s="3"/>
      <c r="N842" s="29"/>
      <c r="O842" s="3"/>
      <c r="P842" s="29"/>
      <c r="Q842" s="29"/>
      <c r="R842" s="29"/>
    </row>
    <row r="843" spans="1:18" ht="12.75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191"/>
      <c r="L843" s="3"/>
      <c r="M843" s="3"/>
      <c r="N843" s="29"/>
      <c r="O843" s="3"/>
      <c r="P843" s="29"/>
      <c r="Q843" s="29"/>
      <c r="R843" s="29"/>
    </row>
    <row r="844" spans="1:18" ht="12.75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191"/>
      <c r="L844" s="3"/>
      <c r="M844" s="3"/>
      <c r="N844" s="29"/>
      <c r="O844" s="3"/>
      <c r="P844" s="29"/>
      <c r="Q844" s="29"/>
      <c r="R844" s="29"/>
    </row>
    <row r="845" spans="1:18" ht="12.75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191"/>
      <c r="L845" s="3"/>
      <c r="M845" s="3"/>
      <c r="N845" s="29"/>
      <c r="O845" s="3"/>
      <c r="P845" s="29"/>
      <c r="Q845" s="29"/>
      <c r="R845" s="29"/>
    </row>
    <row r="846" spans="1:18" ht="12.75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191"/>
      <c r="L846" s="3"/>
      <c r="M846" s="3"/>
      <c r="N846" s="29"/>
      <c r="O846" s="3"/>
      <c r="P846" s="29"/>
      <c r="Q846" s="29"/>
      <c r="R846" s="29"/>
    </row>
    <row r="847" spans="1:18" ht="12.75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191"/>
      <c r="L847" s="3"/>
      <c r="M847" s="3"/>
      <c r="N847" s="29"/>
      <c r="O847" s="3"/>
      <c r="P847" s="29"/>
      <c r="Q847" s="29"/>
      <c r="R847" s="29"/>
    </row>
    <row r="848" spans="1:18" ht="12.75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191"/>
      <c r="L848" s="3"/>
      <c r="M848" s="3"/>
      <c r="N848" s="29"/>
      <c r="O848" s="3"/>
      <c r="P848" s="29"/>
      <c r="Q848" s="29"/>
      <c r="R848" s="29"/>
    </row>
    <row r="849" spans="1:18" ht="12.75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191"/>
      <c r="L849" s="3"/>
      <c r="M849" s="3"/>
      <c r="N849" s="29"/>
      <c r="O849" s="3"/>
      <c r="P849" s="29"/>
      <c r="Q849" s="29"/>
      <c r="R849" s="29"/>
    </row>
    <row r="850" spans="1:18" ht="12.75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191"/>
      <c r="L850" s="3"/>
      <c r="M850" s="3"/>
      <c r="N850" s="29"/>
      <c r="O850" s="3"/>
      <c r="P850" s="29"/>
      <c r="Q850" s="29"/>
      <c r="R850" s="29"/>
    </row>
    <row r="851" spans="1:18" ht="12.75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191"/>
      <c r="L851" s="3"/>
      <c r="M851" s="3"/>
      <c r="N851" s="29"/>
      <c r="O851" s="3"/>
      <c r="P851" s="29"/>
      <c r="Q851" s="29"/>
      <c r="R851" s="29"/>
    </row>
    <row r="852" spans="1:18" ht="12.75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191"/>
      <c r="L852" s="3"/>
      <c r="M852" s="3"/>
      <c r="N852" s="29"/>
      <c r="O852" s="3"/>
      <c r="P852" s="29"/>
      <c r="Q852" s="29"/>
      <c r="R852" s="29"/>
    </row>
    <row r="853" spans="1:18" ht="12.75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191"/>
      <c r="L853" s="3"/>
      <c r="M853" s="3"/>
      <c r="N853" s="29"/>
      <c r="O853" s="3"/>
      <c r="P853" s="29"/>
      <c r="Q853" s="29"/>
      <c r="R853" s="29"/>
    </row>
    <row r="854" spans="1:18" ht="12.75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191"/>
      <c r="L854" s="3"/>
      <c r="M854" s="3"/>
      <c r="N854" s="29"/>
      <c r="O854" s="3"/>
      <c r="P854" s="29"/>
      <c r="Q854" s="29"/>
      <c r="R854" s="29"/>
    </row>
    <row r="855" spans="1:18" ht="12.75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191"/>
      <c r="L855" s="3"/>
      <c r="M855" s="3"/>
      <c r="N855" s="29"/>
      <c r="O855" s="3"/>
      <c r="P855" s="29"/>
      <c r="Q855" s="29"/>
      <c r="R855" s="29"/>
    </row>
    <row r="856" spans="1:18" ht="12.75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191"/>
      <c r="L856" s="3"/>
      <c r="M856" s="3"/>
      <c r="N856" s="29"/>
      <c r="O856" s="3"/>
      <c r="P856" s="29"/>
      <c r="Q856" s="29"/>
      <c r="R856" s="29"/>
    </row>
    <row r="857" spans="1:18" ht="12.75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191"/>
      <c r="L857" s="3"/>
      <c r="M857" s="3"/>
      <c r="N857" s="29"/>
      <c r="O857" s="3"/>
      <c r="P857" s="29"/>
      <c r="Q857" s="29"/>
      <c r="R857" s="29"/>
    </row>
    <row r="858" spans="1:18" ht="12.75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191"/>
      <c r="L858" s="3"/>
      <c r="M858" s="3"/>
      <c r="N858" s="29"/>
      <c r="O858" s="3"/>
      <c r="P858" s="29"/>
      <c r="Q858" s="29"/>
      <c r="R858" s="29"/>
    </row>
    <row r="859" spans="1:18" ht="12.75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191"/>
      <c r="L859" s="3"/>
      <c r="M859" s="3"/>
      <c r="N859" s="29"/>
      <c r="O859" s="3"/>
      <c r="P859" s="29"/>
      <c r="Q859" s="29"/>
      <c r="R859" s="29"/>
    </row>
    <row r="860" spans="1:18" ht="12.75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191"/>
      <c r="L860" s="3"/>
      <c r="M860" s="3"/>
      <c r="N860" s="29"/>
      <c r="O860" s="3"/>
      <c r="P860" s="29"/>
      <c r="Q860" s="29"/>
      <c r="R860" s="29"/>
    </row>
    <row r="861" spans="1:18" ht="12.75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191"/>
      <c r="L861" s="3"/>
      <c r="M861" s="3"/>
      <c r="N861" s="29"/>
      <c r="O861" s="3"/>
      <c r="P861" s="29"/>
      <c r="Q861" s="29"/>
      <c r="R861" s="29"/>
    </row>
    <row r="862" spans="1:18" ht="12.75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191"/>
      <c r="L862" s="3"/>
      <c r="M862" s="3"/>
      <c r="N862" s="29"/>
      <c r="O862" s="3"/>
      <c r="P862" s="29"/>
      <c r="Q862" s="29"/>
      <c r="R862" s="29"/>
    </row>
    <row r="863" spans="1:18" ht="12.75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191"/>
      <c r="L863" s="3"/>
      <c r="M863" s="3"/>
      <c r="N863" s="29"/>
      <c r="O863" s="3"/>
      <c r="P863" s="29"/>
      <c r="Q863" s="29"/>
      <c r="R863" s="29"/>
    </row>
    <row r="864" spans="1:18" ht="12.75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191"/>
      <c r="L864" s="3"/>
      <c r="M864" s="3"/>
      <c r="N864" s="29"/>
      <c r="O864" s="3"/>
      <c r="P864" s="29"/>
      <c r="Q864" s="29"/>
      <c r="R864" s="29"/>
    </row>
    <row r="865" spans="1:18" ht="12.75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191"/>
      <c r="L865" s="3"/>
      <c r="M865" s="3"/>
      <c r="N865" s="29"/>
      <c r="O865" s="3"/>
      <c r="P865" s="29"/>
      <c r="Q865" s="29"/>
      <c r="R865" s="29"/>
    </row>
    <row r="866" spans="1:18" ht="12.75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191"/>
      <c r="L866" s="3"/>
      <c r="M866" s="3"/>
      <c r="N866" s="29"/>
      <c r="O866" s="3"/>
      <c r="P866" s="29"/>
      <c r="Q866" s="29"/>
      <c r="R866" s="29"/>
    </row>
    <row r="867" spans="1:18" ht="12.75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191"/>
      <c r="L867" s="3"/>
      <c r="M867" s="3"/>
      <c r="N867" s="29"/>
      <c r="O867" s="3"/>
      <c r="P867" s="29"/>
      <c r="Q867" s="29"/>
      <c r="R867" s="29"/>
    </row>
    <row r="868" spans="1:18" ht="12.75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191"/>
      <c r="L868" s="3"/>
      <c r="M868" s="3"/>
      <c r="N868" s="29"/>
      <c r="O868" s="3"/>
      <c r="P868" s="29"/>
      <c r="Q868" s="29"/>
      <c r="R868" s="29"/>
    </row>
    <row r="869" spans="1:18" ht="12.75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191"/>
      <c r="L869" s="3"/>
      <c r="M869" s="3"/>
      <c r="N869" s="29"/>
      <c r="O869" s="3"/>
      <c r="P869" s="29"/>
      <c r="Q869" s="29"/>
      <c r="R869" s="29"/>
    </row>
    <row r="870" spans="1:18" ht="12.75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191"/>
      <c r="L870" s="3"/>
      <c r="M870" s="3"/>
      <c r="N870" s="29"/>
      <c r="O870" s="3"/>
      <c r="P870" s="29"/>
      <c r="Q870" s="29"/>
      <c r="R870" s="29"/>
    </row>
    <row r="871" spans="1:18" ht="12.75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191"/>
      <c r="L871" s="3"/>
      <c r="M871" s="3"/>
      <c r="N871" s="29"/>
      <c r="O871" s="3"/>
      <c r="P871" s="29"/>
      <c r="Q871" s="29"/>
      <c r="R871" s="29"/>
    </row>
    <row r="872" spans="1:18" ht="12.75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191"/>
      <c r="L872" s="3"/>
      <c r="M872" s="3"/>
      <c r="N872" s="29"/>
      <c r="O872" s="3"/>
      <c r="P872" s="29"/>
      <c r="Q872" s="29"/>
      <c r="R872" s="29"/>
    </row>
    <row r="873" spans="1:18" ht="12.75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191"/>
      <c r="L873" s="3"/>
      <c r="M873" s="3"/>
      <c r="N873" s="29"/>
      <c r="O873" s="3"/>
      <c r="P873" s="29"/>
      <c r="Q873" s="29"/>
      <c r="R873" s="29"/>
    </row>
    <row r="874" spans="1:18" ht="12.75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191"/>
      <c r="L874" s="3"/>
      <c r="M874" s="3"/>
      <c r="N874" s="29"/>
      <c r="O874" s="3"/>
      <c r="P874" s="29"/>
      <c r="Q874" s="29"/>
      <c r="R874" s="29"/>
    </row>
    <row r="875" spans="1:18" ht="12.75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191"/>
      <c r="L875" s="3"/>
      <c r="M875" s="3"/>
      <c r="N875" s="29"/>
      <c r="O875" s="3"/>
      <c r="P875" s="29"/>
      <c r="Q875" s="29"/>
      <c r="R875" s="29"/>
    </row>
    <row r="876" spans="1:18" ht="12.75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191"/>
      <c r="L876" s="3"/>
      <c r="M876" s="3"/>
      <c r="N876" s="29"/>
      <c r="O876" s="3"/>
      <c r="P876" s="29"/>
      <c r="Q876" s="29"/>
      <c r="R876" s="29"/>
    </row>
    <row r="877" spans="1:18" ht="12.75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191"/>
      <c r="L877" s="3"/>
      <c r="M877" s="3"/>
      <c r="N877" s="29"/>
      <c r="O877" s="3"/>
      <c r="P877" s="29"/>
      <c r="Q877" s="29"/>
      <c r="R877" s="29"/>
    </row>
    <row r="878" spans="1:18" ht="12.75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191"/>
      <c r="L878" s="3"/>
      <c r="M878" s="3"/>
      <c r="N878" s="29"/>
      <c r="O878" s="3"/>
      <c r="P878" s="29"/>
      <c r="Q878" s="29"/>
      <c r="R878" s="29"/>
    </row>
    <row r="879" spans="1:18" ht="12.75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191"/>
      <c r="L879" s="3"/>
      <c r="M879" s="3"/>
      <c r="N879" s="29"/>
      <c r="O879" s="3"/>
      <c r="P879" s="29"/>
      <c r="Q879" s="29"/>
      <c r="R879" s="29"/>
    </row>
    <row r="880" spans="1:18" ht="12.75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191"/>
      <c r="L880" s="3"/>
      <c r="M880" s="3"/>
      <c r="N880" s="29"/>
      <c r="O880" s="3"/>
      <c r="P880" s="29"/>
      <c r="Q880" s="29"/>
      <c r="R880" s="29"/>
    </row>
    <row r="881" spans="1:18" ht="12.75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191"/>
      <c r="L881" s="3"/>
      <c r="M881" s="3"/>
      <c r="N881" s="29"/>
      <c r="O881" s="3"/>
      <c r="P881" s="29"/>
      <c r="Q881" s="29"/>
      <c r="R881" s="29"/>
    </row>
    <row r="882" spans="1:18" ht="12.75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191"/>
      <c r="L882" s="3"/>
      <c r="M882" s="3"/>
      <c r="N882" s="29"/>
      <c r="O882" s="3"/>
      <c r="P882" s="29"/>
      <c r="Q882" s="29"/>
      <c r="R882" s="29"/>
    </row>
    <row r="883" spans="1:18" ht="12.75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191"/>
      <c r="L883" s="3"/>
      <c r="M883" s="3"/>
      <c r="N883" s="29"/>
      <c r="O883" s="3"/>
      <c r="P883" s="29"/>
      <c r="Q883" s="29"/>
      <c r="R883" s="29"/>
    </row>
    <row r="884" spans="1:18" ht="12.75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191"/>
      <c r="L884" s="3"/>
      <c r="M884" s="3"/>
      <c r="N884" s="29"/>
      <c r="O884" s="3"/>
      <c r="P884" s="29"/>
      <c r="Q884" s="29"/>
      <c r="R884" s="29"/>
    </row>
    <row r="885" spans="1:18" ht="12.75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191"/>
      <c r="L885" s="3"/>
      <c r="M885" s="3"/>
      <c r="N885" s="29"/>
      <c r="O885" s="3"/>
      <c r="P885" s="29"/>
      <c r="Q885" s="29"/>
      <c r="R885" s="29"/>
    </row>
    <row r="886" spans="1:18" ht="12.75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191"/>
      <c r="L886" s="3"/>
      <c r="M886" s="3"/>
      <c r="N886" s="29"/>
      <c r="O886" s="3"/>
      <c r="P886" s="29"/>
      <c r="Q886" s="29"/>
      <c r="R886" s="29"/>
    </row>
    <row r="887" spans="1:18" ht="12.75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191"/>
      <c r="L887" s="3"/>
      <c r="M887" s="3"/>
      <c r="N887" s="29"/>
      <c r="O887" s="3"/>
      <c r="P887" s="29"/>
      <c r="Q887" s="29"/>
      <c r="R887" s="29"/>
    </row>
    <row r="888" spans="1:18" ht="12.75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191"/>
      <c r="L888" s="3"/>
      <c r="M888" s="3"/>
      <c r="N888" s="29"/>
      <c r="O888" s="3"/>
      <c r="P888" s="29"/>
      <c r="Q888" s="29"/>
      <c r="R888" s="29"/>
    </row>
    <row r="889" spans="1:18" ht="12.75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191"/>
      <c r="L889" s="3"/>
      <c r="M889" s="3"/>
      <c r="N889" s="29"/>
      <c r="O889" s="3"/>
      <c r="P889" s="29"/>
      <c r="Q889" s="29"/>
      <c r="R889" s="29"/>
    </row>
    <row r="890" spans="1:18" ht="12.75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191"/>
      <c r="L890" s="3"/>
      <c r="M890" s="3"/>
      <c r="N890" s="29"/>
      <c r="O890" s="3"/>
      <c r="P890" s="29"/>
      <c r="Q890" s="29"/>
      <c r="R890" s="29"/>
    </row>
    <row r="891" spans="1:18" ht="12.75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191"/>
      <c r="L891" s="3"/>
      <c r="M891" s="3"/>
      <c r="N891" s="29"/>
      <c r="O891" s="3"/>
      <c r="P891" s="29"/>
      <c r="Q891" s="29"/>
      <c r="R891" s="29"/>
    </row>
    <row r="892" spans="1:18" ht="12.75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191"/>
      <c r="L892" s="3"/>
      <c r="M892" s="3"/>
      <c r="N892" s="29"/>
      <c r="O892" s="3"/>
      <c r="P892" s="29"/>
      <c r="Q892" s="29"/>
      <c r="R892" s="29"/>
    </row>
    <row r="893" spans="1:18" ht="12.75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191"/>
      <c r="L893" s="3"/>
      <c r="M893" s="3"/>
      <c r="N893" s="29"/>
      <c r="O893" s="3"/>
      <c r="P893" s="29"/>
      <c r="Q893" s="29"/>
      <c r="R893" s="29"/>
    </row>
    <row r="894" spans="1:18" ht="12.75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191"/>
      <c r="L894" s="3"/>
      <c r="M894" s="3"/>
      <c r="N894" s="29"/>
      <c r="O894" s="3"/>
      <c r="P894" s="29"/>
      <c r="Q894" s="29"/>
      <c r="R894" s="29"/>
    </row>
    <row r="895" spans="1:18" ht="12.75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191"/>
      <c r="L895" s="3"/>
      <c r="M895" s="3"/>
      <c r="N895" s="29"/>
      <c r="O895" s="3"/>
      <c r="P895" s="29"/>
      <c r="Q895" s="29"/>
      <c r="R895" s="29"/>
    </row>
    <row r="896" spans="1:18" ht="12.75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191"/>
      <c r="L896" s="3"/>
      <c r="M896" s="3"/>
      <c r="N896" s="29"/>
      <c r="O896" s="3"/>
      <c r="P896" s="29"/>
      <c r="Q896" s="29"/>
      <c r="R896" s="29"/>
    </row>
    <row r="897" spans="1:18" ht="12.75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191"/>
      <c r="L897" s="3"/>
      <c r="M897" s="3"/>
      <c r="N897" s="29"/>
      <c r="O897" s="3"/>
      <c r="P897" s="29"/>
      <c r="Q897" s="29"/>
      <c r="R897" s="29"/>
    </row>
    <row r="898" spans="1:18" ht="12.75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191"/>
      <c r="L898" s="3"/>
      <c r="M898" s="3"/>
      <c r="N898" s="29"/>
      <c r="O898" s="3"/>
      <c r="P898" s="29"/>
      <c r="Q898" s="29"/>
      <c r="R898" s="29"/>
    </row>
    <row r="899" spans="1:18" ht="12.75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191"/>
      <c r="L899" s="3"/>
      <c r="M899" s="3"/>
      <c r="N899" s="29"/>
      <c r="O899" s="3"/>
      <c r="P899" s="29"/>
      <c r="Q899" s="29"/>
      <c r="R899" s="29"/>
    </row>
    <row r="900" spans="1:18" ht="12.75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191"/>
      <c r="L900" s="3"/>
      <c r="M900" s="3"/>
      <c r="N900" s="29"/>
      <c r="O900" s="3"/>
      <c r="P900" s="29"/>
      <c r="Q900" s="29"/>
      <c r="R900" s="29"/>
    </row>
    <row r="901" spans="1:18" ht="12.75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191"/>
      <c r="L901" s="3"/>
      <c r="M901" s="3"/>
      <c r="N901" s="29"/>
      <c r="O901" s="3"/>
      <c r="P901" s="29"/>
      <c r="Q901" s="29"/>
      <c r="R901" s="29"/>
    </row>
    <row r="902" spans="1:18" ht="12.75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191"/>
      <c r="L902" s="3"/>
      <c r="M902" s="3"/>
      <c r="N902" s="29"/>
      <c r="O902" s="3"/>
      <c r="P902" s="29"/>
      <c r="Q902" s="29"/>
      <c r="R902" s="29"/>
    </row>
    <row r="903" spans="1:18" ht="12.75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191"/>
      <c r="L903" s="3"/>
      <c r="M903" s="3"/>
      <c r="N903" s="29"/>
      <c r="O903" s="3"/>
      <c r="P903" s="29"/>
      <c r="Q903" s="29"/>
      <c r="R903" s="29"/>
    </row>
    <row r="904" spans="1:18" ht="12.75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191"/>
      <c r="L904" s="3"/>
      <c r="M904" s="3"/>
      <c r="N904" s="29"/>
      <c r="O904" s="3"/>
      <c r="P904" s="29"/>
      <c r="Q904" s="29"/>
      <c r="R904" s="29"/>
    </row>
    <row r="905" spans="1:18" ht="12.75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191"/>
      <c r="L905" s="3"/>
      <c r="M905" s="3"/>
      <c r="N905" s="29"/>
      <c r="O905" s="3"/>
      <c r="P905" s="29"/>
      <c r="Q905" s="29"/>
      <c r="R905" s="29"/>
    </row>
    <row r="906" spans="1:18" ht="12.75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191"/>
      <c r="L906" s="3"/>
      <c r="M906" s="3"/>
      <c r="N906" s="29"/>
      <c r="O906" s="3"/>
      <c r="P906" s="29"/>
      <c r="Q906" s="29"/>
      <c r="R906" s="29"/>
    </row>
    <row r="907" spans="1:18" ht="12.75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191"/>
      <c r="L907" s="3"/>
      <c r="M907" s="3"/>
      <c r="N907" s="29"/>
      <c r="O907" s="3"/>
      <c r="P907" s="29"/>
      <c r="Q907" s="29"/>
      <c r="R907" s="29"/>
    </row>
    <row r="908" spans="1:18" ht="12.75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191"/>
      <c r="L908" s="3"/>
      <c r="M908" s="3"/>
      <c r="N908" s="29"/>
      <c r="O908" s="3"/>
      <c r="P908" s="29"/>
      <c r="Q908" s="29"/>
      <c r="R908" s="29"/>
    </row>
    <row r="909" spans="1:18" ht="12.75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191"/>
      <c r="L909" s="3"/>
      <c r="M909" s="3"/>
      <c r="N909" s="29"/>
      <c r="O909" s="3"/>
      <c r="P909" s="29"/>
      <c r="Q909" s="29"/>
      <c r="R909" s="29"/>
    </row>
    <row r="910" spans="1:18" ht="12.75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191"/>
      <c r="L910" s="3"/>
      <c r="M910" s="3"/>
      <c r="N910" s="29"/>
      <c r="O910" s="3"/>
      <c r="P910" s="29"/>
      <c r="Q910" s="29"/>
      <c r="R910" s="29"/>
    </row>
    <row r="911" spans="1:18" ht="12.75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191"/>
      <c r="L911" s="3"/>
      <c r="M911" s="3"/>
      <c r="N911" s="29"/>
      <c r="O911" s="3"/>
      <c r="P911" s="29"/>
      <c r="Q911" s="29"/>
      <c r="R911" s="29"/>
    </row>
    <row r="912" spans="1:18" ht="12.75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191"/>
      <c r="L912" s="3"/>
      <c r="M912" s="3"/>
      <c r="N912" s="29"/>
      <c r="O912" s="3"/>
      <c r="P912" s="29"/>
      <c r="Q912" s="29"/>
      <c r="R912" s="29"/>
    </row>
    <row r="913" spans="1:18" ht="12.75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191"/>
      <c r="L913" s="3"/>
      <c r="M913" s="3"/>
      <c r="N913" s="29"/>
      <c r="O913" s="3"/>
      <c r="P913" s="29"/>
      <c r="Q913" s="29"/>
      <c r="R913" s="29"/>
    </row>
    <row r="914" spans="1:18" ht="12.75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191"/>
      <c r="L914" s="3"/>
      <c r="M914" s="3"/>
      <c r="N914" s="29"/>
      <c r="O914" s="3"/>
      <c r="P914" s="29"/>
      <c r="Q914" s="29"/>
      <c r="R914" s="29"/>
    </row>
    <row r="915" spans="1:18" ht="12.75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191"/>
      <c r="L915" s="3"/>
      <c r="M915" s="3"/>
      <c r="N915" s="29"/>
      <c r="O915" s="3"/>
      <c r="P915" s="29"/>
      <c r="Q915" s="29"/>
      <c r="R915" s="29"/>
    </row>
    <row r="916" spans="1:18" ht="12.75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191"/>
      <c r="L916" s="3"/>
      <c r="M916" s="3"/>
      <c r="N916" s="29"/>
      <c r="O916" s="3"/>
      <c r="P916" s="29"/>
      <c r="Q916" s="29"/>
      <c r="R916" s="29"/>
    </row>
    <row r="917" spans="1:18" ht="12.75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191"/>
      <c r="L917" s="3"/>
      <c r="M917" s="3"/>
      <c r="N917" s="29"/>
      <c r="O917" s="3"/>
      <c r="P917" s="29"/>
      <c r="Q917" s="29"/>
      <c r="R917" s="29"/>
    </row>
    <row r="918" spans="1:18" ht="12.75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191"/>
      <c r="L918" s="3"/>
      <c r="M918" s="3"/>
      <c r="N918" s="29"/>
      <c r="O918" s="3"/>
      <c r="P918" s="29"/>
      <c r="Q918" s="29"/>
      <c r="R918" s="29"/>
    </row>
    <row r="919" spans="1:18" ht="12.75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191"/>
      <c r="L919" s="3"/>
      <c r="M919" s="3"/>
      <c r="N919" s="29"/>
      <c r="O919" s="3"/>
      <c r="P919" s="29"/>
      <c r="Q919" s="29"/>
      <c r="R919" s="29"/>
    </row>
    <row r="920" spans="1:18" ht="12.75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191"/>
      <c r="L920" s="3"/>
      <c r="M920" s="3"/>
      <c r="N920" s="29"/>
      <c r="O920" s="3"/>
      <c r="P920" s="29"/>
      <c r="Q920" s="29"/>
      <c r="R920" s="29"/>
    </row>
    <row r="921" spans="1:18" ht="12.75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191"/>
      <c r="L921" s="3"/>
      <c r="M921" s="3"/>
      <c r="N921" s="29"/>
      <c r="O921" s="3"/>
      <c r="P921" s="29"/>
      <c r="Q921" s="29"/>
      <c r="R921" s="29"/>
    </row>
    <row r="922" spans="1:18" ht="12.75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191"/>
      <c r="L922" s="3"/>
      <c r="M922" s="3"/>
      <c r="N922" s="29"/>
      <c r="O922" s="3"/>
      <c r="P922" s="29"/>
      <c r="Q922" s="29"/>
      <c r="R922" s="29"/>
    </row>
    <row r="923" spans="1:18" ht="12.75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191"/>
      <c r="L923" s="3"/>
      <c r="M923" s="3"/>
      <c r="N923" s="29"/>
      <c r="O923" s="3"/>
      <c r="P923" s="29"/>
      <c r="Q923" s="29"/>
      <c r="R923" s="29"/>
    </row>
    <row r="924" spans="1:18" ht="12.75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191"/>
      <c r="L924" s="3"/>
      <c r="M924" s="3"/>
      <c r="N924" s="29"/>
      <c r="O924" s="3"/>
      <c r="P924" s="29"/>
      <c r="Q924" s="29"/>
      <c r="R924" s="29"/>
    </row>
    <row r="925" spans="1:18" ht="12.75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191"/>
      <c r="L925" s="3"/>
      <c r="M925" s="3"/>
      <c r="N925" s="29"/>
      <c r="O925" s="3"/>
      <c r="P925" s="29"/>
      <c r="Q925" s="29"/>
      <c r="R925" s="29"/>
    </row>
    <row r="926" spans="1:18" ht="12.75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191"/>
      <c r="L926" s="3"/>
      <c r="M926" s="3"/>
      <c r="N926" s="29"/>
      <c r="O926" s="3"/>
      <c r="P926" s="29"/>
      <c r="Q926" s="29"/>
      <c r="R926" s="29"/>
    </row>
    <row r="927" spans="1:18" ht="12.75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191"/>
      <c r="L927" s="3"/>
      <c r="M927" s="3"/>
      <c r="N927" s="29"/>
      <c r="O927" s="3"/>
      <c r="P927" s="29"/>
      <c r="Q927" s="29"/>
      <c r="R927" s="29"/>
    </row>
    <row r="928" spans="1:18" ht="12.75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191"/>
      <c r="L928" s="3"/>
      <c r="M928" s="3"/>
      <c r="N928" s="29"/>
      <c r="O928" s="3"/>
      <c r="P928" s="29"/>
      <c r="Q928" s="29"/>
      <c r="R928" s="29"/>
    </row>
    <row r="929" spans="1:18" ht="12.75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191"/>
      <c r="L929" s="3"/>
      <c r="M929" s="3"/>
      <c r="N929" s="29"/>
      <c r="O929" s="3"/>
      <c r="P929" s="29"/>
      <c r="Q929" s="29"/>
      <c r="R929" s="29"/>
    </row>
    <row r="930" spans="1:18" ht="12.75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191"/>
      <c r="L930" s="3"/>
      <c r="M930" s="3"/>
      <c r="N930" s="29"/>
      <c r="O930" s="3"/>
      <c r="P930" s="29"/>
      <c r="Q930" s="29"/>
      <c r="R930" s="29"/>
    </row>
    <row r="931" spans="1:18" ht="12.75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191"/>
      <c r="L931" s="3"/>
      <c r="M931" s="3"/>
      <c r="N931" s="29"/>
      <c r="O931" s="3"/>
      <c r="P931" s="29"/>
      <c r="Q931" s="29"/>
      <c r="R931" s="29"/>
    </row>
    <row r="932" spans="1:18" ht="12.75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191"/>
      <c r="L932" s="3"/>
      <c r="M932" s="3"/>
      <c r="N932" s="29"/>
      <c r="O932" s="3"/>
      <c r="P932" s="29"/>
      <c r="Q932" s="29"/>
      <c r="R932" s="29"/>
    </row>
    <row r="933" spans="1:18" ht="12.75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191"/>
      <c r="L933" s="3"/>
      <c r="M933" s="3"/>
      <c r="N933" s="29"/>
      <c r="O933" s="3"/>
      <c r="P933" s="29"/>
      <c r="Q933" s="29"/>
      <c r="R933" s="29"/>
    </row>
    <row r="934" spans="1:18" ht="12.75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191"/>
      <c r="L934" s="3"/>
      <c r="M934" s="3"/>
      <c r="N934" s="29"/>
      <c r="O934" s="3"/>
      <c r="P934" s="29"/>
      <c r="Q934" s="29"/>
      <c r="R934" s="29"/>
    </row>
    <row r="935" spans="1:18" ht="12.75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191"/>
      <c r="L935" s="3"/>
      <c r="M935" s="3"/>
      <c r="N935" s="29"/>
      <c r="O935" s="3"/>
      <c r="P935" s="29"/>
      <c r="Q935" s="29"/>
      <c r="R935" s="29"/>
    </row>
    <row r="936" spans="1:18" ht="12.75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191"/>
      <c r="L936" s="3"/>
      <c r="M936" s="3"/>
      <c r="N936" s="29"/>
      <c r="O936" s="3"/>
      <c r="P936" s="29"/>
      <c r="Q936" s="29"/>
      <c r="R936" s="29"/>
    </row>
    <row r="937" spans="1:18" ht="12.75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191"/>
      <c r="L937" s="3"/>
      <c r="M937" s="3"/>
      <c r="N937" s="29"/>
      <c r="O937" s="3"/>
      <c r="P937" s="29"/>
      <c r="Q937" s="29"/>
      <c r="R937" s="29"/>
    </row>
    <row r="938" spans="1:18" ht="12.75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191"/>
      <c r="L938" s="3"/>
      <c r="M938" s="3"/>
      <c r="N938" s="29"/>
      <c r="O938" s="3"/>
      <c r="P938" s="29"/>
      <c r="Q938" s="29"/>
      <c r="R938" s="29"/>
    </row>
    <row r="939" spans="1:18" ht="12.75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191"/>
      <c r="L939" s="3"/>
      <c r="M939" s="3"/>
      <c r="N939" s="29"/>
      <c r="O939" s="3"/>
      <c r="P939" s="29"/>
      <c r="Q939" s="29"/>
      <c r="R939" s="29"/>
    </row>
    <row r="940" spans="1:18" ht="12.75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191"/>
      <c r="L940" s="3"/>
      <c r="M940" s="3"/>
      <c r="N940" s="29"/>
      <c r="O940" s="3"/>
      <c r="P940" s="29"/>
      <c r="Q940" s="29"/>
      <c r="R940" s="29"/>
    </row>
    <row r="941" spans="1:18" ht="12.75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191"/>
      <c r="L941" s="3"/>
      <c r="M941" s="3"/>
      <c r="N941" s="29"/>
      <c r="O941" s="3"/>
      <c r="P941" s="29"/>
      <c r="Q941" s="29"/>
      <c r="R941" s="29"/>
    </row>
    <row r="942" spans="1:18" ht="12.75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191"/>
      <c r="L942" s="3"/>
      <c r="M942" s="3"/>
      <c r="N942" s="29"/>
      <c r="O942" s="3"/>
      <c r="P942" s="29"/>
      <c r="Q942" s="29"/>
      <c r="R942" s="29"/>
    </row>
    <row r="943" spans="1:18" ht="12.75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191"/>
      <c r="L943" s="3"/>
      <c r="M943" s="3"/>
      <c r="N943" s="29"/>
      <c r="O943" s="3"/>
      <c r="P943" s="29"/>
      <c r="Q943" s="29"/>
      <c r="R943" s="29"/>
    </row>
    <row r="944" spans="1:18" ht="12.75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191"/>
      <c r="L944" s="3"/>
      <c r="M944" s="3"/>
      <c r="N944" s="29"/>
      <c r="O944" s="3"/>
      <c r="P944" s="29"/>
      <c r="Q944" s="29"/>
      <c r="R944" s="29"/>
    </row>
    <row r="945" spans="1:18" ht="12.75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191"/>
      <c r="L945" s="3"/>
      <c r="M945" s="3"/>
      <c r="N945" s="29"/>
      <c r="O945" s="3"/>
      <c r="P945" s="29"/>
      <c r="Q945" s="29"/>
      <c r="R945" s="29"/>
    </row>
    <row r="946" spans="1:18" ht="12.75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191"/>
      <c r="L946" s="3"/>
      <c r="M946" s="3"/>
      <c r="N946" s="29"/>
      <c r="O946" s="3"/>
      <c r="P946" s="29"/>
      <c r="Q946" s="29"/>
      <c r="R946" s="29"/>
    </row>
    <row r="947" spans="1:18" ht="12.75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191"/>
      <c r="L947" s="3"/>
      <c r="M947" s="3"/>
      <c r="N947" s="29"/>
      <c r="O947" s="3"/>
      <c r="P947" s="29"/>
      <c r="Q947" s="29"/>
      <c r="R947" s="29"/>
    </row>
    <row r="948" spans="1:18" ht="12.75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191"/>
      <c r="L948" s="3"/>
      <c r="M948" s="3"/>
      <c r="N948" s="29"/>
      <c r="O948" s="3"/>
      <c r="P948" s="29"/>
      <c r="Q948" s="29"/>
      <c r="R948" s="29"/>
    </row>
    <row r="949" spans="1:18" ht="12.75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191"/>
      <c r="L949" s="3"/>
      <c r="M949" s="3"/>
      <c r="N949" s="29"/>
      <c r="O949" s="3"/>
      <c r="P949" s="29"/>
      <c r="Q949" s="29"/>
      <c r="R949" s="29"/>
    </row>
    <row r="950" spans="1:18" ht="12.75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191"/>
      <c r="L950" s="3"/>
      <c r="M950" s="3"/>
      <c r="N950" s="29"/>
      <c r="O950" s="3"/>
      <c r="P950" s="29"/>
      <c r="Q950" s="29"/>
      <c r="R950" s="29"/>
    </row>
    <row r="951" spans="1:18" ht="12.75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191"/>
      <c r="L951" s="3"/>
      <c r="M951" s="3"/>
      <c r="N951" s="29"/>
      <c r="O951" s="3"/>
      <c r="P951" s="29"/>
      <c r="Q951" s="29"/>
      <c r="R951" s="29"/>
    </row>
    <row r="952" spans="1:18" ht="12.75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191"/>
      <c r="L952" s="3"/>
      <c r="M952" s="3"/>
      <c r="N952" s="29"/>
      <c r="O952" s="3"/>
      <c r="P952" s="29"/>
      <c r="Q952" s="29"/>
      <c r="R952" s="29"/>
    </row>
    <row r="953" spans="1:18" ht="12.75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191"/>
      <c r="L953" s="3"/>
      <c r="M953" s="3"/>
      <c r="N953" s="29"/>
      <c r="O953" s="3"/>
      <c r="P953" s="29"/>
      <c r="Q953" s="29"/>
      <c r="R953" s="29"/>
    </row>
    <row r="954" spans="1:18" ht="12.75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191"/>
      <c r="L954" s="3"/>
      <c r="M954" s="3"/>
      <c r="N954" s="29"/>
      <c r="O954" s="3"/>
      <c r="P954" s="29"/>
      <c r="Q954" s="29"/>
      <c r="R954" s="29"/>
    </row>
    <row r="955" spans="1:18" ht="12.75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191"/>
      <c r="L955" s="3"/>
      <c r="M955" s="3"/>
      <c r="N955" s="29"/>
      <c r="O955" s="3"/>
      <c r="P955" s="29"/>
      <c r="Q955" s="29"/>
      <c r="R955" s="29"/>
    </row>
    <row r="956" spans="1:18" ht="12.75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191"/>
      <c r="L956" s="3"/>
      <c r="M956" s="3"/>
      <c r="N956" s="29"/>
      <c r="O956" s="3"/>
      <c r="P956" s="29"/>
      <c r="Q956" s="29"/>
      <c r="R956" s="29"/>
    </row>
    <row r="957" spans="1:18" ht="12.75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191"/>
      <c r="L957" s="3"/>
      <c r="M957" s="3"/>
      <c r="N957" s="29"/>
      <c r="O957" s="3"/>
      <c r="P957" s="29"/>
      <c r="Q957" s="29"/>
      <c r="R957" s="29"/>
    </row>
    <row r="958" spans="1:18" ht="12.75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191"/>
      <c r="L958" s="3"/>
      <c r="M958" s="3"/>
      <c r="N958" s="29"/>
      <c r="O958" s="3"/>
      <c r="P958" s="29"/>
      <c r="Q958" s="29"/>
      <c r="R958" s="29"/>
    </row>
    <row r="959" spans="1:18" ht="12.75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191"/>
      <c r="L959" s="3"/>
      <c r="M959" s="3"/>
      <c r="N959" s="29"/>
      <c r="O959" s="3"/>
      <c r="P959" s="29"/>
      <c r="Q959" s="29"/>
      <c r="R959" s="29"/>
    </row>
    <row r="960" spans="1:18" ht="12.75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191"/>
      <c r="L960" s="3"/>
      <c r="M960" s="3"/>
      <c r="N960" s="29"/>
      <c r="O960" s="3"/>
      <c r="P960" s="29"/>
      <c r="Q960" s="29"/>
      <c r="R960" s="29"/>
    </row>
    <row r="961" spans="1:18" ht="12.75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191"/>
      <c r="L961" s="3"/>
      <c r="M961" s="3"/>
      <c r="N961" s="29"/>
      <c r="O961" s="3"/>
      <c r="P961" s="29"/>
      <c r="Q961" s="29"/>
      <c r="R961" s="29"/>
    </row>
    <row r="962" spans="1:18" ht="12.75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191"/>
      <c r="L962" s="3"/>
      <c r="M962" s="3"/>
      <c r="N962" s="29"/>
      <c r="O962" s="3"/>
      <c r="P962" s="29"/>
      <c r="Q962" s="29"/>
      <c r="R962" s="29"/>
    </row>
    <row r="963" spans="1:18" ht="12.75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191"/>
      <c r="L963" s="3"/>
      <c r="M963" s="3"/>
      <c r="N963" s="29"/>
      <c r="O963" s="3"/>
      <c r="P963" s="29"/>
      <c r="Q963" s="29"/>
      <c r="R963" s="29"/>
    </row>
    <row r="964" spans="1:18" ht="12.75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191"/>
      <c r="L964" s="3"/>
      <c r="M964" s="3"/>
      <c r="N964" s="29"/>
      <c r="O964" s="3"/>
      <c r="P964" s="29"/>
      <c r="Q964" s="29"/>
      <c r="R964" s="29"/>
    </row>
    <row r="965" spans="1:18" ht="12.75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191"/>
      <c r="L965" s="3"/>
      <c r="M965" s="3"/>
      <c r="N965" s="29"/>
      <c r="O965" s="3"/>
      <c r="P965" s="29"/>
      <c r="Q965" s="29"/>
      <c r="R965" s="29"/>
    </row>
    <row r="966" spans="1:18" ht="12.75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191"/>
      <c r="L966" s="3"/>
      <c r="M966" s="3"/>
      <c r="N966" s="29"/>
      <c r="O966" s="3"/>
      <c r="P966" s="29"/>
      <c r="Q966" s="29"/>
      <c r="R966" s="29"/>
    </row>
    <row r="967" spans="1:18" ht="12.75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191"/>
      <c r="L967" s="3"/>
      <c r="M967" s="3"/>
      <c r="N967" s="29"/>
      <c r="O967" s="3"/>
      <c r="P967" s="29"/>
      <c r="Q967" s="29"/>
      <c r="R967" s="29"/>
    </row>
    <row r="968" spans="1:18" ht="12.75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191"/>
      <c r="L968" s="3"/>
      <c r="M968" s="3"/>
      <c r="N968" s="29"/>
      <c r="O968" s="3"/>
      <c r="P968" s="29"/>
      <c r="Q968" s="29"/>
      <c r="R968" s="29"/>
    </row>
    <row r="969" spans="1:18" ht="12.75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191"/>
      <c r="L969" s="3"/>
      <c r="M969" s="3"/>
      <c r="N969" s="29"/>
      <c r="O969" s="3"/>
      <c r="P969" s="29"/>
      <c r="Q969" s="29"/>
      <c r="R969" s="29"/>
    </row>
    <row r="970" spans="1:18" ht="12.75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191"/>
      <c r="L970" s="3"/>
      <c r="M970" s="3"/>
      <c r="N970" s="29"/>
      <c r="O970" s="3"/>
      <c r="P970" s="29"/>
      <c r="Q970" s="29"/>
      <c r="R970" s="29"/>
    </row>
    <row r="971" spans="1:18" ht="12.75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191"/>
      <c r="L971" s="3"/>
      <c r="M971" s="3"/>
      <c r="N971" s="29"/>
      <c r="O971" s="3"/>
      <c r="P971" s="29"/>
      <c r="Q971" s="29"/>
      <c r="R971" s="29"/>
    </row>
    <row r="972" spans="1:18" ht="12.75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191"/>
      <c r="L972" s="3"/>
      <c r="M972" s="3"/>
      <c r="N972" s="29"/>
      <c r="O972" s="3"/>
      <c r="P972" s="29"/>
      <c r="Q972" s="29"/>
      <c r="R972" s="29"/>
    </row>
    <row r="973" spans="1:18" ht="12.75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191"/>
      <c r="L973" s="3"/>
      <c r="M973" s="3"/>
      <c r="N973" s="29"/>
      <c r="O973" s="3"/>
      <c r="P973" s="29"/>
      <c r="Q973" s="29"/>
      <c r="R973" s="29"/>
    </row>
    <row r="974" spans="1:18" ht="12.75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191"/>
      <c r="L974" s="3"/>
      <c r="M974" s="3"/>
      <c r="N974" s="29"/>
      <c r="O974" s="3"/>
      <c r="P974" s="29"/>
      <c r="Q974" s="29"/>
      <c r="R974" s="29"/>
    </row>
    <row r="975" spans="1:18" ht="12.75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191"/>
      <c r="L975" s="3"/>
      <c r="M975" s="3"/>
      <c r="N975" s="29"/>
      <c r="O975" s="3"/>
      <c r="P975" s="29"/>
      <c r="Q975" s="29"/>
      <c r="R975" s="29"/>
    </row>
    <row r="976" spans="1:18" ht="12.75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191"/>
      <c r="L976" s="3"/>
      <c r="M976" s="3"/>
      <c r="N976" s="29"/>
      <c r="O976" s="3"/>
      <c r="P976" s="29"/>
      <c r="Q976" s="29"/>
      <c r="R976" s="29"/>
    </row>
    <row r="977" spans="1:18" ht="12.75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191"/>
      <c r="L977" s="3"/>
      <c r="M977" s="3"/>
      <c r="N977" s="29"/>
      <c r="O977" s="3"/>
      <c r="P977" s="29"/>
      <c r="Q977" s="29"/>
      <c r="R977" s="29"/>
    </row>
    <row r="978" spans="1:18" ht="12.75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191"/>
      <c r="L978" s="3"/>
      <c r="M978" s="3"/>
      <c r="N978" s="29"/>
      <c r="O978" s="3"/>
      <c r="P978" s="29"/>
      <c r="Q978" s="29"/>
      <c r="R978" s="29"/>
    </row>
    <row r="979" spans="1:18" ht="12.75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191"/>
      <c r="L979" s="3"/>
      <c r="M979" s="3"/>
      <c r="N979" s="29"/>
      <c r="O979" s="3"/>
      <c r="P979" s="29"/>
      <c r="Q979" s="29"/>
      <c r="R979" s="29"/>
    </row>
    <row r="980" spans="1:18" ht="12.75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191"/>
      <c r="L980" s="3"/>
      <c r="M980" s="3"/>
      <c r="N980" s="29"/>
      <c r="O980" s="3"/>
      <c r="P980" s="29"/>
      <c r="Q980" s="29"/>
      <c r="R980" s="29"/>
    </row>
    <row r="981" spans="1:18" ht="12.75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191"/>
      <c r="L981" s="3"/>
      <c r="M981" s="3"/>
      <c r="N981" s="29"/>
      <c r="O981" s="3"/>
      <c r="P981" s="29"/>
      <c r="Q981" s="29"/>
      <c r="R981" s="29"/>
    </row>
    <row r="982" spans="1:18" ht="12.75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191"/>
      <c r="L982" s="3"/>
      <c r="M982" s="3"/>
      <c r="N982" s="29"/>
      <c r="O982" s="3"/>
      <c r="P982" s="29"/>
      <c r="Q982" s="29"/>
      <c r="R982" s="29"/>
    </row>
    <row r="983" spans="1:18" ht="12.75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191"/>
      <c r="L983" s="3"/>
      <c r="M983" s="3"/>
      <c r="N983" s="29"/>
      <c r="O983" s="3"/>
      <c r="P983" s="29"/>
      <c r="Q983" s="29"/>
      <c r="R983" s="29"/>
    </row>
    <row r="984" spans="1:18" ht="12.75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191"/>
      <c r="L984" s="3"/>
      <c r="M984" s="3"/>
      <c r="N984" s="29"/>
      <c r="O984" s="3"/>
      <c r="P984" s="29"/>
      <c r="Q984" s="29"/>
      <c r="R984" s="29"/>
    </row>
    <row r="985" spans="1:18" ht="12.75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191"/>
      <c r="L985" s="3"/>
      <c r="M985" s="3"/>
      <c r="N985" s="29"/>
      <c r="O985" s="3"/>
      <c r="P985" s="29"/>
      <c r="Q985" s="29"/>
      <c r="R985" s="29"/>
    </row>
    <row r="986" spans="1:18" ht="12.75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191"/>
      <c r="L986" s="3"/>
      <c r="M986" s="3"/>
      <c r="N986" s="29"/>
      <c r="O986" s="3"/>
      <c r="P986" s="29"/>
      <c r="Q986" s="29"/>
      <c r="R986" s="29"/>
    </row>
    <row r="987" spans="1:18" ht="12.75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191"/>
      <c r="L987" s="3"/>
      <c r="M987" s="3"/>
      <c r="N987" s="29"/>
      <c r="O987" s="3"/>
      <c r="P987" s="29"/>
      <c r="Q987" s="29"/>
      <c r="R987" s="29"/>
    </row>
    <row r="988" spans="1:18" ht="12.75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191"/>
      <c r="L988" s="3"/>
      <c r="M988" s="3"/>
      <c r="N988" s="29"/>
      <c r="O988" s="3"/>
      <c r="P988" s="29"/>
      <c r="Q988" s="29"/>
      <c r="R988" s="29"/>
    </row>
    <row r="989" spans="1:18" ht="12.75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191"/>
      <c r="L989" s="3"/>
      <c r="M989" s="3"/>
      <c r="N989" s="29"/>
      <c r="O989" s="3"/>
      <c r="P989" s="29"/>
      <c r="Q989" s="29"/>
      <c r="R989" s="29"/>
    </row>
    <row r="990" spans="1:18" ht="12.75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191"/>
      <c r="L990" s="3"/>
      <c r="M990" s="3"/>
      <c r="N990" s="29"/>
      <c r="O990" s="3"/>
      <c r="P990" s="29"/>
      <c r="Q990" s="29"/>
      <c r="R990" s="29"/>
    </row>
    <row r="991" spans="1:18" ht="12.75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191"/>
      <c r="L991" s="3"/>
      <c r="M991" s="3"/>
      <c r="N991" s="29"/>
      <c r="O991" s="3"/>
      <c r="P991" s="29"/>
      <c r="Q991" s="29"/>
      <c r="R991" s="29"/>
    </row>
    <row r="992" spans="1:18" ht="12.75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191"/>
      <c r="L992" s="3"/>
      <c r="M992" s="3"/>
      <c r="N992" s="29"/>
      <c r="O992" s="3"/>
      <c r="P992" s="29"/>
      <c r="Q992" s="29"/>
      <c r="R992" s="29"/>
    </row>
    <row r="993" spans="1:18" ht="12.75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191"/>
      <c r="L993" s="3"/>
      <c r="M993" s="3"/>
      <c r="N993" s="29"/>
      <c r="O993" s="3"/>
      <c r="P993" s="29"/>
      <c r="Q993" s="29"/>
      <c r="R993" s="29"/>
    </row>
    <row r="994" spans="1:18" ht="12.75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191"/>
      <c r="L994" s="3"/>
      <c r="M994" s="3"/>
      <c r="N994" s="29"/>
      <c r="O994" s="3"/>
      <c r="P994" s="29"/>
      <c r="Q994" s="29"/>
      <c r="R994" s="29"/>
    </row>
    <row r="995" spans="1:18" ht="12.75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191"/>
      <c r="L995" s="3"/>
      <c r="M995" s="3"/>
      <c r="N995" s="29"/>
      <c r="O995" s="3"/>
      <c r="P995" s="29"/>
      <c r="Q995" s="29"/>
      <c r="R995" s="29"/>
    </row>
    <row r="996" spans="1:18" ht="12.75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191"/>
      <c r="L996" s="3"/>
      <c r="M996" s="3"/>
      <c r="N996" s="29"/>
      <c r="O996" s="3"/>
      <c r="P996" s="29"/>
      <c r="Q996" s="29"/>
      <c r="R996" s="29"/>
    </row>
    <row r="997" spans="1:18" ht="12.75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191"/>
      <c r="L997" s="3"/>
      <c r="M997" s="3"/>
      <c r="N997" s="29"/>
      <c r="O997" s="3"/>
      <c r="P997" s="29"/>
      <c r="Q997" s="29"/>
      <c r="R997" s="29"/>
    </row>
    <row r="998" spans="1:18" ht="12.75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191"/>
      <c r="L998" s="3"/>
      <c r="M998" s="3"/>
      <c r="N998" s="29"/>
      <c r="O998" s="3"/>
      <c r="P998" s="29"/>
      <c r="Q998" s="29"/>
      <c r="R998" s="29"/>
    </row>
    <row r="999" spans="1:18" ht="12.75" customHeight="1" x14ac:dyDescent="0.2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191"/>
      <c r="L999" s="3"/>
      <c r="M999" s="3"/>
      <c r="N999" s="29"/>
      <c r="O999" s="3"/>
      <c r="P999" s="29"/>
      <c r="Q999" s="29"/>
      <c r="R999" s="29"/>
    </row>
    <row r="1000" spans="1:18" ht="12.75" customHeight="1" x14ac:dyDescent="0.2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191"/>
      <c r="L1000" s="3"/>
      <c r="M1000" s="3"/>
      <c r="N1000" s="29"/>
      <c r="O1000" s="3"/>
      <c r="P1000" s="29"/>
      <c r="Q1000" s="29"/>
      <c r="R1000" s="29"/>
    </row>
    <row r="1001" spans="1:18" ht="12.75" customHeight="1" x14ac:dyDescent="0.2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191"/>
      <c r="L1001" s="3"/>
      <c r="M1001" s="3"/>
      <c r="N1001" s="29"/>
      <c r="O1001" s="3"/>
      <c r="P1001" s="29"/>
      <c r="Q1001" s="29"/>
      <c r="R1001" s="29"/>
    </row>
    <row r="1002" spans="1:18" ht="12.75" customHeight="1" x14ac:dyDescent="0.2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191"/>
      <c r="L1002" s="3"/>
      <c r="M1002" s="3"/>
      <c r="N1002" s="29"/>
      <c r="O1002" s="3"/>
      <c r="P1002" s="29"/>
      <c r="Q1002" s="29"/>
      <c r="R1002" s="29"/>
    </row>
    <row r="1003" spans="1:18" ht="12.75" customHeight="1" x14ac:dyDescent="0.2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191"/>
      <c r="L1003" s="3"/>
      <c r="M1003" s="3"/>
      <c r="N1003" s="29"/>
      <c r="O1003" s="3"/>
      <c r="P1003" s="29"/>
      <c r="Q1003" s="29"/>
      <c r="R1003" s="29"/>
    </row>
    <row r="1004" spans="1:18" ht="12.75" customHeight="1" x14ac:dyDescent="0.2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191"/>
      <c r="L1004" s="3"/>
      <c r="M1004" s="3"/>
      <c r="N1004" s="29"/>
      <c r="O1004" s="3"/>
      <c r="P1004" s="29"/>
      <c r="Q1004" s="29"/>
      <c r="R1004" s="29"/>
    </row>
    <row r="1005" spans="1:18" ht="12.75" customHeight="1" x14ac:dyDescent="0.2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191"/>
      <c r="L1005" s="3"/>
      <c r="M1005" s="3"/>
      <c r="N1005" s="29"/>
      <c r="O1005" s="3"/>
      <c r="P1005" s="29"/>
      <c r="Q1005" s="29"/>
      <c r="R1005" s="29"/>
    </row>
    <row r="1006" spans="1:18" ht="12.75" customHeight="1" x14ac:dyDescent="0.2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191"/>
      <c r="L1006" s="3"/>
      <c r="M1006" s="3"/>
      <c r="N1006" s="29"/>
      <c r="O1006" s="3"/>
      <c r="P1006" s="29"/>
      <c r="Q1006" s="29"/>
      <c r="R1006" s="29"/>
    </row>
    <row r="1007" spans="1:18" ht="12.75" customHeight="1" x14ac:dyDescent="0.2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191"/>
      <c r="L1007" s="3"/>
      <c r="M1007" s="3"/>
      <c r="N1007" s="29"/>
      <c r="O1007" s="3"/>
      <c r="P1007" s="29"/>
      <c r="Q1007" s="29"/>
      <c r="R1007" s="29"/>
    </row>
    <row r="1008" spans="1:18" ht="12.75" customHeight="1" x14ac:dyDescent="0.2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191"/>
      <c r="L1008" s="3"/>
      <c r="M1008" s="3"/>
      <c r="N1008" s="29"/>
      <c r="O1008" s="3"/>
      <c r="P1008" s="29"/>
      <c r="Q1008" s="29"/>
      <c r="R1008" s="29"/>
    </row>
    <row r="1009" spans="1:18" ht="12.75" customHeight="1" x14ac:dyDescent="0.2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191"/>
      <c r="L1009" s="3"/>
      <c r="M1009" s="3"/>
      <c r="N1009" s="29"/>
      <c r="O1009" s="3"/>
      <c r="P1009" s="29"/>
      <c r="Q1009" s="29"/>
      <c r="R1009" s="29"/>
    </row>
    <row r="1010" spans="1:18" ht="12.75" customHeight="1" x14ac:dyDescent="0.2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191"/>
      <c r="L1010" s="3"/>
      <c r="M1010" s="3"/>
      <c r="N1010" s="29"/>
      <c r="O1010" s="3"/>
      <c r="P1010" s="29"/>
      <c r="Q1010" s="29"/>
      <c r="R1010" s="29"/>
    </row>
  </sheetData>
  <mergeCells count="312">
    <mergeCell ref="P85:P86"/>
    <mergeCell ref="Q85:Q86"/>
    <mergeCell ref="R85:R86"/>
    <mergeCell ref="B84:J84"/>
    <mergeCell ref="A85:A86"/>
    <mergeCell ref="B85:J85"/>
    <mergeCell ref="K85:K86"/>
    <mergeCell ref="L85:L86"/>
    <mergeCell ref="M85:M86"/>
    <mergeCell ref="A108:A109"/>
    <mergeCell ref="B108:J108"/>
    <mergeCell ref="K108:K109"/>
    <mergeCell ref="L108:L109"/>
    <mergeCell ref="M108:M109"/>
    <mergeCell ref="B81:J81"/>
    <mergeCell ref="B104:J104"/>
    <mergeCell ref="N85:N86"/>
    <mergeCell ref="O85:O86"/>
    <mergeCell ref="A154:A155"/>
    <mergeCell ref="B154:J154"/>
    <mergeCell ref="K154:K155"/>
    <mergeCell ref="L154:L155"/>
    <mergeCell ref="M154:M155"/>
    <mergeCell ref="N131:N132"/>
    <mergeCell ref="O131:O132"/>
    <mergeCell ref="P131:P132"/>
    <mergeCell ref="Q131:Q132"/>
    <mergeCell ref="A131:A132"/>
    <mergeCell ref="B131:J131"/>
    <mergeCell ref="K131:K132"/>
    <mergeCell ref="L131:L132"/>
    <mergeCell ref="M131:M132"/>
    <mergeCell ref="A269:A270"/>
    <mergeCell ref="N177:N178"/>
    <mergeCell ref="O177:O178"/>
    <mergeCell ref="P177:P178"/>
    <mergeCell ref="Q177:Q178"/>
    <mergeCell ref="R177:R178"/>
    <mergeCell ref="B176:J176"/>
    <mergeCell ref="A177:A178"/>
    <mergeCell ref="B177:J177"/>
    <mergeCell ref="K177:K178"/>
    <mergeCell ref="L177:L178"/>
    <mergeCell ref="M177:M178"/>
    <mergeCell ref="A223:A224"/>
    <mergeCell ref="B223:J223"/>
    <mergeCell ref="K223:K224"/>
    <mergeCell ref="L223:L224"/>
    <mergeCell ref="M223:M224"/>
    <mergeCell ref="Q200:Q201"/>
    <mergeCell ref="A246:A247"/>
    <mergeCell ref="B246:J246"/>
    <mergeCell ref="K246:K247"/>
    <mergeCell ref="L246:L247"/>
    <mergeCell ref="M246:M247"/>
    <mergeCell ref="A200:A201"/>
    <mergeCell ref="B200:J200"/>
    <mergeCell ref="K200:K201"/>
    <mergeCell ref="L200:L201"/>
    <mergeCell ref="M200:M201"/>
    <mergeCell ref="O16:O17"/>
    <mergeCell ref="P16:P17"/>
    <mergeCell ref="B35:J35"/>
    <mergeCell ref="Q16:Q17"/>
    <mergeCell ref="R16:R17"/>
    <mergeCell ref="B58:J58"/>
    <mergeCell ref="N62:N63"/>
    <mergeCell ref="O62:O63"/>
    <mergeCell ref="P62:P63"/>
    <mergeCell ref="Q62:Q63"/>
    <mergeCell ref="B61:J61"/>
    <mergeCell ref="B196:J196"/>
    <mergeCell ref="B173:J173"/>
    <mergeCell ref="B150:J150"/>
    <mergeCell ref="N108:N109"/>
    <mergeCell ref="O108:O109"/>
    <mergeCell ref="P108:P109"/>
    <mergeCell ref="Q108:Q109"/>
    <mergeCell ref="R108:R109"/>
    <mergeCell ref="B107:J107"/>
    <mergeCell ref="B15:J15"/>
    <mergeCell ref="A16:A17"/>
    <mergeCell ref="B16:J16"/>
    <mergeCell ref="K16:K17"/>
    <mergeCell ref="L16:L17"/>
    <mergeCell ref="M16:M17"/>
    <mergeCell ref="N16:N17"/>
    <mergeCell ref="Q39:Q40"/>
    <mergeCell ref="R39:R40"/>
    <mergeCell ref="B38:J38"/>
    <mergeCell ref="A39:A40"/>
    <mergeCell ref="B39:J39"/>
    <mergeCell ref="K39:K40"/>
    <mergeCell ref="L39:L40"/>
    <mergeCell ref="M39:M40"/>
    <mergeCell ref="A62:A63"/>
    <mergeCell ref="B62:J62"/>
    <mergeCell ref="K62:K63"/>
    <mergeCell ref="L62:L63"/>
    <mergeCell ref="M62:M63"/>
    <mergeCell ref="N39:N40"/>
    <mergeCell ref="O39:O40"/>
    <mergeCell ref="P39:P40"/>
    <mergeCell ref="O423:O424"/>
    <mergeCell ref="P423:P424"/>
    <mergeCell ref="P223:P224"/>
    <mergeCell ref="B290:J290"/>
    <mergeCell ref="B291:J291"/>
    <mergeCell ref="K291:K292"/>
    <mergeCell ref="N200:N201"/>
    <mergeCell ref="O200:O201"/>
    <mergeCell ref="P200:P201"/>
    <mergeCell ref="B269:J269"/>
    <mergeCell ref="K269:K270"/>
    <mergeCell ref="L269:L270"/>
    <mergeCell ref="M269:M270"/>
    <mergeCell ref="P246:P247"/>
    <mergeCell ref="B242:J242"/>
    <mergeCell ref="B219:J219"/>
    <mergeCell ref="Q423:Q424"/>
    <mergeCell ref="B422:J422"/>
    <mergeCell ref="B423:J423"/>
    <mergeCell ref="K423:K424"/>
    <mergeCell ref="L423:L424"/>
    <mergeCell ref="M423:M424"/>
    <mergeCell ref="R62:R63"/>
    <mergeCell ref="R200:R201"/>
    <mergeCell ref="Q223:Q224"/>
    <mergeCell ref="R223:R224"/>
    <mergeCell ref="B222:J222"/>
    <mergeCell ref="N269:N270"/>
    <mergeCell ref="B199:J199"/>
    <mergeCell ref="N154:N155"/>
    <mergeCell ref="O154:O155"/>
    <mergeCell ref="P154:P155"/>
    <mergeCell ref="Q154:Q155"/>
    <mergeCell ref="R154:R155"/>
    <mergeCell ref="B153:J153"/>
    <mergeCell ref="R131:R132"/>
    <mergeCell ref="B130:J130"/>
    <mergeCell ref="B127:J127"/>
    <mergeCell ref="N223:N224"/>
    <mergeCell ref="O223:O224"/>
    <mergeCell ref="A445:A446"/>
    <mergeCell ref="B445:J445"/>
    <mergeCell ref="K445:K446"/>
    <mergeCell ref="L445:L446"/>
    <mergeCell ref="M445:M446"/>
    <mergeCell ref="A423:A424"/>
    <mergeCell ref="A291:A292"/>
    <mergeCell ref="N246:N247"/>
    <mergeCell ref="O246:O247"/>
    <mergeCell ref="N313:N314"/>
    <mergeCell ref="O313:O314"/>
    <mergeCell ref="B375:J375"/>
    <mergeCell ref="N357:N358"/>
    <mergeCell ref="O357:O358"/>
    <mergeCell ref="N379:N380"/>
    <mergeCell ref="O379:O380"/>
    <mergeCell ref="N401:N402"/>
    <mergeCell ref="O401:O402"/>
    <mergeCell ref="B331:J331"/>
    <mergeCell ref="B309:J309"/>
    <mergeCell ref="B287:J287"/>
    <mergeCell ref="B265:J265"/>
    <mergeCell ref="M291:M292"/>
    <mergeCell ref="N423:N424"/>
    <mergeCell ref="Q246:Q247"/>
    <mergeCell ref="R246:R247"/>
    <mergeCell ref="B245:J245"/>
    <mergeCell ref="R269:R270"/>
    <mergeCell ref="N445:N446"/>
    <mergeCell ref="O445:O446"/>
    <mergeCell ref="P445:P446"/>
    <mergeCell ref="Q445:Q446"/>
    <mergeCell ref="R445:R446"/>
    <mergeCell ref="B444:J444"/>
    <mergeCell ref="R423:R424"/>
    <mergeCell ref="N291:N292"/>
    <mergeCell ref="O291:O292"/>
    <mergeCell ref="P291:P292"/>
    <mergeCell ref="Q291:Q292"/>
    <mergeCell ref="R291:R292"/>
    <mergeCell ref="O269:O270"/>
    <mergeCell ref="P269:P270"/>
    <mergeCell ref="Q269:Q270"/>
    <mergeCell ref="B268:J268"/>
    <mergeCell ref="B353:J353"/>
    <mergeCell ref="L291:L292"/>
    <mergeCell ref="N335:N336"/>
    <mergeCell ref="O335:O336"/>
    <mergeCell ref="P335:P336"/>
    <mergeCell ref="Q335:Q336"/>
    <mergeCell ref="R335:R336"/>
    <mergeCell ref="B334:J334"/>
    <mergeCell ref="A335:A336"/>
    <mergeCell ref="B335:J335"/>
    <mergeCell ref="K335:K336"/>
    <mergeCell ref="L335:L336"/>
    <mergeCell ref="M335:M336"/>
    <mergeCell ref="P313:P314"/>
    <mergeCell ref="Q313:Q314"/>
    <mergeCell ref="R313:R314"/>
    <mergeCell ref="B312:J312"/>
    <mergeCell ref="A313:A314"/>
    <mergeCell ref="B313:J313"/>
    <mergeCell ref="K313:K314"/>
    <mergeCell ref="L313:L314"/>
    <mergeCell ref="M313:M314"/>
    <mergeCell ref="P357:P358"/>
    <mergeCell ref="Q357:Q358"/>
    <mergeCell ref="R357:R358"/>
    <mergeCell ref="B356:J356"/>
    <mergeCell ref="A357:A358"/>
    <mergeCell ref="B357:J357"/>
    <mergeCell ref="K357:K358"/>
    <mergeCell ref="L357:L358"/>
    <mergeCell ref="M357:M358"/>
    <mergeCell ref="P379:P380"/>
    <mergeCell ref="Q379:Q380"/>
    <mergeCell ref="R379:R380"/>
    <mergeCell ref="B378:J378"/>
    <mergeCell ref="A379:A380"/>
    <mergeCell ref="B379:J379"/>
    <mergeCell ref="K379:K380"/>
    <mergeCell ref="L379:L380"/>
    <mergeCell ref="M379:M380"/>
    <mergeCell ref="P401:P402"/>
    <mergeCell ref="Q401:Q402"/>
    <mergeCell ref="R401:R402"/>
    <mergeCell ref="B400:J400"/>
    <mergeCell ref="A401:A402"/>
    <mergeCell ref="B401:J401"/>
    <mergeCell ref="K401:K402"/>
    <mergeCell ref="L401:L402"/>
    <mergeCell ref="M401:M402"/>
    <mergeCell ref="Q467:Q468"/>
    <mergeCell ref="R467:R468"/>
    <mergeCell ref="B466:J466"/>
    <mergeCell ref="A467:A468"/>
    <mergeCell ref="B467:J467"/>
    <mergeCell ref="K467:K468"/>
    <mergeCell ref="L467:L468"/>
    <mergeCell ref="M467:M468"/>
    <mergeCell ref="N467:N468"/>
    <mergeCell ref="O467:O468"/>
    <mergeCell ref="P467:P468"/>
    <mergeCell ref="Q489:Q490"/>
    <mergeCell ref="R489:R490"/>
    <mergeCell ref="B488:J488"/>
    <mergeCell ref="A489:A490"/>
    <mergeCell ref="B489:J489"/>
    <mergeCell ref="K489:K490"/>
    <mergeCell ref="L489:L490"/>
    <mergeCell ref="M489:M490"/>
    <mergeCell ref="N489:N490"/>
    <mergeCell ref="O489:O490"/>
    <mergeCell ref="P489:P490"/>
    <mergeCell ref="Q511:Q512"/>
    <mergeCell ref="R511:R512"/>
    <mergeCell ref="B510:J510"/>
    <mergeCell ref="A511:A512"/>
    <mergeCell ref="B511:J511"/>
    <mergeCell ref="K511:K512"/>
    <mergeCell ref="L511:L512"/>
    <mergeCell ref="M511:M512"/>
    <mergeCell ref="N511:N512"/>
    <mergeCell ref="O511:O512"/>
    <mergeCell ref="P511:P512"/>
    <mergeCell ref="Q533:Q534"/>
    <mergeCell ref="R533:R534"/>
    <mergeCell ref="B532:J532"/>
    <mergeCell ref="A533:A534"/>
    <mergeCell ref="B533:J533"/>
    <mergeCell ref="K533:K534"/>
    <mergeCell ref="L533:L534"/>
    <mergeCell ref="M533:M534"/>
    <mergeCell ref="N533:N534"/>
    <mergeCell ref="O533:O534"/>
    <mergeCell ref="P533:P534"/>
    <mergeCell ref="Q555:Q556"/>
    <mergeCell ref="R555:R556"/>
    <mergeCell ref="B554:J554"/>
    <mergeCell ref="A555:A556"/>
    <mergeCell ref="B555:J555"/>
    <mergeCell ref="K555:K556"/>
    <mergeCell ref="L555:L556"/>
    <mergeCell ref="M555:M556"/>
    <mergeCell ref="N555:N556"/>
    <mergeCell ref="O555:O556"/>
    <mergeCell ref="P555:P556"/>
    <mergeCell ref="B573:J573"/>
    <mergeCell ref="B551:J551"/>
    <mergeCell ref="B529:J529"/>
    <mergeCell ref="B507:J507"/>
    <mergeCell ref="B485:J485"/>
    <mergeCell ref="B463:J463"/>
    <mergeCell ref="B441:J441"/>
    <mergeCell ref="B419:J419"/>
    <mergeCell ref="B397:J397"/>
    <mergeCell ref="Q577:Q578"/>
    <mergeCell ref="R577:R578"/>
    <mergeCell ref="B595:J595"/>
    <mergeCell ref="B576:J576"/>
    <mergeCell ref="A577:A578"/>
    <mergeCell ref="B577:J577"/>
    <mergeCell ref="K577:K578"/>
    <mergeCell ref="L577:L578"/>
    <mergeCell ref="M577:M578"/>
    <mergeCell ref="N577:N578"/>
    <mergeCell ref="O577:O578"/>
    <mergeCell ref="P577:P578"/>
  </mergeCells>
  <pageMargins left="0.7" right="0.7" top="0.75" bottom="0.75" header="0" footer="0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010"/>
  <sheetViews>
    <sheetView workbookViewId="0">
      <selection activeCell="X24" sqref="X24"/>
    </sheetView>
  </sheetViews>
  <sheetFormatPr baseColWidth="10" defaultColWidth="12.5703125" defaultRowHeight="15" customHeight="1" x14ac:dyDescent="0.2"/>
  <cols>
    <col min="1" max="1" width="10" customWidth="1"/>
    <col min="2" max="2" width="4.5703125" customWidth="1"/>
    <col min="3" max="3" width="5" customWidth="1"/>
    <col min="4" max="4" width="3" customWidth="1"/>
    <col min="5" max="5" width="5.85546875" customWidth="1"/>
    <col min="6" max="6" width="4" customWidth="1"/>
    <col min="7" max="9" width="4.5703125" customWidth="1"/>
    <col min="10" max="26" width="10" customWidth="1"/>
  </cols>
  <sheetData>
    <row r="1" spans="1:12" s="286" customFormat="1" ht="15" customHeight="1" x14ac:dyDescent="0.2">
      <c r="K1" s="187"/>
    </row>
    <row r="2" spans="1:12" s="286" customFormat="1" ht="15" customHeight="1" x14ac:dyDescent="0.2">
      <c r="K2" s="187"/>
    </row>
    <row r="3" spans="1:12" s="286" customFormat="1" ht="15" customHeight="1" x14ac:dyDescent="0.2">
      <c r="K3" s="187"/>
    </row>
    <row r="4" spans="1:12" s="286" customFormat="1" ht="15" customHeight="1" x14ac:dyDescent="0.2">
      <c r="K4" s="187"/>
    </row>
    <row r="5" spans="1:12" s="286" customFormat="1" ht="15" customHeight="1" x14ac:dyDescent="0.2">
      <c r="K5" s="187"/>
    </row>
    <row r="6" spans="1:12" s="286" customFormat="1" ht="15" customHeight="1" x14ac:dyDescent="0.2">
      <c r="K6" s="187"/>
    </row>
    <row r="7" spans="1:12" s="286" customFormat="1" ht="15" customHeight="1" x14ac:dyDescent="0.2">
      <c r="K7" s="187"/>
    </row>
    <row r="8" spans="1:12" s="286" customFormat="1" ht="15" customHeight="1" x14ac:dyDescent="0.2">
      <c r="K8" s="187"/>
    </row>
    <row r="9" spans="1:12" s="286" customFormat="1" ht="15" customHeight="1" x14ac:dyDescent="0.2">
      <c r="K9" s="187"/>
    </row>
    <row r="10" spans="1:12" s="286" customFormat="1" ht="15" customHeight="1" x14ac:dyDescent="0.2">
      <c r="K10" s="187"/>
    </row>
    <row r="11" spans="1:12" s="286" customFormat="1" ht="15" customHeight="1" x14ac:dyDescent="0.2">
      <c r="K11" s="187"/>
    </row>
    <row r="12" spans="1:12" s="286" customFormat="1" ht="15" customHeight="1" x14ac:dyDescent="0.2">
      <c r="K12" s="187"/>
    </row>
    <row r="13" spans="1:12" s="286" customFormat="1" ht="15" customHeight="1" x14ac:dyDescent="0.2">
      <c r="K13" s="187"/>
    </row>
    <row r="14" spans="1:12" ht="12.75" customHeight="1" x14ac:dyDescent="0.2"/>
    <row r="15" spans="1:12" ht="12.75" customHeight="1" x14ac:dyDescent="0.3">
      <c r="A15" s="38" t="s">
        <v>81</v>
      </c>
    </row>
    <row r="16" spans="1:12" ht="12.75" customHeight="1" x14ac:dyDescent="0.2">
      <c r="B16" s="310" t="s">
        <v>2</v>
      </c>
      <c r="C16" s="311"/>
      <c r="D16" s="311"/>
      <c r="E16" s="343"/>
      <c r="F16" s="161"/>
      <c r="G16" s="161"/>
      <c r="H16" s="161"/>
      <c r="I16" s="161"/>
      <c r="J16" s="137" t="s">
        <v>11</v>
      </c>
      <c r="L16" s="29" t="s">
        <v>83</v>
      </c>
    </row>
    <row r="17" spans="1:11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29">
        <v>5</v>
      </c>
      <c r="G17" s="29">
        <v>6</v>
      </c>
      <c r="H17" s="29">
        <v>7</v>
      </c>
      <c r="I17" s="29">
        <v>8</v>
      </c>
      <c r="J17" s="16"/>
      <c r="K17" s="4" t="s">
        <v>3</v>
      </c>
    </row>
    <row r="18" spans="1:11" ht="12.75" customHeight="1" x14ac:dyDescent="0.2">
      <c r="A18" s="28" t="s">
        <v>51</v>
      </c>
      <c r="B18" s="25">
        <v>2</v>
      </c>
      <c r="C18" s="10"/>
      <c r="D18" s="10"/>
      <c r="E18" s="10"/>
      <c r="F18" s="10"/>
      <c r="G18" s="10"/>
      <c r="H18" s="10"/>
      <c r="I18" s="10"/>
      <c r="J18" s="16"/>
    </row>
    <row r="19" spans="1:11" ht="12.75" customHeight="1" x14ac:dyDescent="0.2">
      <c r="A19" s="28" t="s">
        <v>52</v>
      </c>
      <c r="C19" s="25">
        <v>2</v>
      </c>
      <c r="J19" s="16"/>
    </row>
    <row r="20" spans="1:11" ht="12.75" customHeight="1" x14ac:dyDescent="0.2">
      <c r="A20" s="28" t="s">
        <v>53</v>
      </c>
      <c r="D20" s="25">
        <v>2</v>
      </c>
      <c r="J20" s="16"/>
    </row>
    <row r="21" spans="1:11" ht="12.75" customHeight="1" x14ac:dyDescent="0.2">
      <c r="A21" s="28" t="s">
        <v>54</v>
      </c>
      <c r="E21" s="25">
        <v>2</v>
      </c>
      <c r="J21" s="16"/>
    </row>
    <row r="22" spans="1:11" ht="12.75" customHeight="1" x14ac:dyDescent="0.2">
      <c r="A22" s="28" t="s">
        <v>55</v>
      </c>
      <c r="F22" s="25">
        <v>2</v>
      </c>
      <c r="J22" s="16"/>
    </row>
    <row r="23" spans="1:11" ht="12.75" customHeight="1" x14ac:dyDescent="0.2">
      <c r="A23" s="28" t="s">
        <v>56</v>
      </c>
      <c r="G23" s="25">
        <v>2</v>
      </c>
      <c r="J23" s="16"/>
    </row>
    <row r="24" spans="1:11" ht="12.75" customHeight="1" x14ac:dyDescent="0.2">
      <c r="A24" s="28" t="s">
        <v>57</v>
      </c>
      <c r="H24" s="25">
        <v>2</v>
      </c>
      <c r="J24" s="16"/>
    </row>
    <row r="25" spans="1:11" ht="12.75" customHeight="1" x14ac:dyDescent="0.2">
      <c r="A25" s="28"/>
      <c r="J25" s="16"/>
    </row>
    <row r="26" spans="1:11" ht="12.75" customHeight="1" x14ac:dyDescent="0.2"/>
    <row r="27" spans="1:11" ht="12.75" customHeight="1" x14ac:dyDescent="0.2"/>
    <row r="28" spans="1:11" ht="12.75" customHeight="1" x14ac:dyDescent="0.2"/>
    <row r="29" spans="1:11" ht="12.75" customHeight="1" x14ac:dyDescent="0.2"/>
    <row r="30" spans="1:11" ht="12.75" customHeight="1" x14ac:dyDescent="0.2"/>
    <row r="31" spans="1:11" ht="12.75" customHeight="1" x14ac:dyDescent="0.2"/>
    <row r="32" spans="1:11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</sheetData>
  <mergeCells count="1">
    <mergeCell ref="B16:E16"/>
  </mergeCells>
  <pageMargins left="0.7" right="0.7" top="0.75" bottom="0.75" header="0" footer="0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010"/>
  <sheetViews>
    <sheetView workbookViewId="0">
      <selection activeCell="W24" sqref="W24"/>
    </sheetView>
  </sheetViews>
  <sheetFormatPr baseColWidth="10" defaultColWidth="12.5703125" defaultRowHeight="15" customHeight="1" x14ac:dyDescent="0.2"/>
  <cols>
    <col min="1" max="1" width="10" customWidth="1"/>
    <col min="2" max="2" width="4.28515625" customWidth="1"/>
    <col min="3" max="3" width="5.42578125" customWidth="1"/>
    <col min="4" max="4" width="6.42578125" customWidth="1"/>
    <col min="5" max="5" width="6" customWidth="1"/>
    <col min="6" max="6" width="6.42578125" customWidth="1"/>
    <col min="7" max="7" width="7.28515625" customWidth="1"/>
    <col min="8" max="8" width="8.5703125" customWidth="1"/>
    <col min="9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81</v>
      </c>
    </row>
    <row r="16" spans="1:11" ht="12.75" customHeight="1" x14ac:dyDescent="0.2">
      <c r="B16" s="310" t="s">
        <v>2</v>
      </c>
      <c r="C16" s="311"/>
      <c r="D16" s="311"/>
      <c r="E16" s="343"/>
      <c r="F16" s="161"/>
      <c r="G16" s="161"/>
      <c r="H16" s="137" t="s">
        <v>11</v>
      </c>
      <c r="J16" s="29" t="s">
        <v>83</v>
      </c>
    </row>
    <row r="17" spans="1:10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29">
        <v>5</v>
      </c>
      <c r="G17" s="29">
        <v>6</v>
      </c>
      <c r="H17" s="16"/>
      <c r="I17" s="4" t="s">
        <v>3</v>
      </c>
    </row>
    <row r="18" spans="1:10" ht="12.75" customHeight="1" x14ac:dyDescent="0.2">
      <c r="A18" s="28" t="s">
        <v>51</v>
      </c>
      <c r="B18" s="25">
        <v>3</v>
      </c>
      <c r="C18" s="10"/>
      <c r="D18" s="10"/>
      <c r="E18" s="10"/>
      <c r="F18" s="10"/>
      <c r="G18" s="10"/>
      <c r="H18" s="16"/>
    </row>
    <row r="19" spans="1:10" ht="12.75" customHeight="1" x14ac:dyDescent="0.2">
      <c r="A19" s="28" t="s">
        <v>52</v>
      </c>
      <c r="C19" s="25">
        <v>3</v>
      </c>
      <c r="H19" s="16"/>
    </row>
    <row r="20" spans="1:10" ht="12.75" customHeight="1" x14ac:dyDescent="0.2">
      <c r="A20" s="28" t="s">
        <v>53</v>
      </c>
      <c r="D20" s="25">
        <v>3</v>
      </c>
      <c r="H20" s="16"/>
    </row>
    <row r="21" spans="1:10" ht="12.75" customHeight="1" x14ac:dyDescent="0.2">
      <c r="A21" s="28" t="s">
        <v>54</v>
      </c>
      <c r="E21" s="25">
        <v>3</v>
      </c>
      <c r="H21" s="16"/>
    </row>
    <row r="22" spans="1:10" ht="12.75" customHeight="1" x14ac:dyDescent="0.2">
      <c r="A22" s="28" t="s">
        <v>55</v>
      </c>
      <c r="F22" s="25">
        <v>3</v>
      </c>
      <c r="H22" s="16"/>
    </row>
    <row r="23" spans="1:10" ht="12.75" customHeight="1" x14ac:dyDescent="0.2">
      <c r="A23" s="28" t="s">
        <v>56</v>
      </c>
      <c r="G23" s="25">
        <v>3</v>
      </c>
      <c r="H23" s="16">
        <v>3</v>
      </c>
      <c r="J23" s="25">
        <v>1</v>
      </c>
    </row>
    <row r="24" spans="1:10" ht="12.75" customHeight="1" x14ac:dyDescent="0.2">
      <c r="A24" s="28" t="s">
        <v>57</v>
      </c>
      <c r="H24" s="16"/>
    </row>
    <row r="25" spans="1:10" ht="12.75" customHeight="1" x14ac:dyDescent="0.2">
      <c r="I25" s="37">
        <f>H23/B18</f>
        <v>1</v>
      </c>
      <c r="J25" s="37">
        <f>J23/B18</f>
        <v>0.33333333333333331</v>
      </c>
    </row>
    <row r="26" spans="1:10" ht="12.75" customHeight="1" x14ac:dyDescent="0.2"/>
    <row r="27" spans="1:10" ht="12.75" customHeight="1" x14ac:dyDescent="0.2"/>
    <row r="28" spans="1:10" ht="12.75" customHeight="1" x14ac:dyDescent="0.2"/>
    <row r="29" spans="1:10" ht="12.75" customHeight="1" x14ac:dyDescent="0.2"/>
    <row r="30" spans="1:10" ht="12.75" customHeight="1" x14ac:dyDescent="0.2"/>
    <row r="31" spans="1:10" ht="12.75" customHeight="1" x14ac:dyDescent="0.2"/>
    <row r="32" spans="1:10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</sheetData>
  <mergeCells count="1">
    <mergeCell ref="B16:E16"/>
  </mergeCells>
  <pageMargins left="0.7" right="0.7" top="0.75" bottom="0.75" header="0" footer="0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1011"/>
  <sheetViews>
    <sheetView workbookViewId="0">
      <selection activeCell="W25" sqref="W25"/>
    </sheetView>
  </sheetViews>
  <sheetFormatPr baseColWidth="10" defaultColWidth="12.5703125" defaultRowHeight="15" customHeight="1" x14ac:dyDescent="0.2"/>
  <cols>
    <col min="1" max="1" width="10" customWidth="1"/>
    <col min="2" max="2" width="6" customWidth="1"/>
    <col min="3" max="3" width="5.85546875" customWidth="1"/>
    <col min="4" max="5" width="5.5703125" customWidth="1"/>
    <col min="6" max="6" width="5.7109375" customWidth="1"/>
    <col min="7" max="7" width="5.85546875" customWidth="1"/>
    <col min="8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81</v>
      </c>
    </row>
    <row r="16" spans="1:11" ht="12.75" customHeight="1" x14ac:dyDescent="0.2">
      <c r="B16" s="310" t="s">
        <v>2</v>
      </c>
      <c r="C16" s="311"/>
      <c r="D16" s="311"/>
      <c r="E16" s="343"/>
      <c r="F16" s="161"/>
      <c r="G16" s="161"/>
      <c r="H16" s="137" t="s">
        <v>11</v>
      </c>
      <c r="J16" s="29" t="s">
        <v>83</v>
      </c>
    </row>
    <row r="17" spans="1:10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29">
        <v>5</v>
      </c>
      <c r="G17" s="29">
        <v>6</v>
      </c>
      <c r="H17" s="16"/>
      <c r="I17" s="4" t="s">
        <v>3</v>
      </c>
    </row>
    <row r="18" spans="1:10" ht="12.75" customHeight="1" x14ac:dyDescent="0.2">
      <c r="A18" s="28" t="s">
        <v>51</v>
      </c>
      <c r="B18" s="25">
        <v>2</v>
      </c>
      <c r="C18" s="10"/>
      <c r="D18" s="10"/>
      <c r="E18" s="10"/>
      <c r="F18" s="10"/>
      <c r="G18" s="10"/>
      <c r="H18" s="16"/>
    </row>
    <row r="19" spans="1:10" ht="12.75" customHeight="1" x14ac:dyDescent="0.2">
      <c r="A19" s="28" t="s">
        <v>52</v>
      </c>
      <c r="C19" s="25">
        <v>2</v>
      </c>
      <c r="H19" s="16"/>
    </row>
    <row r="20" spans="1:10" ht="12.75" customHeight="1" x14ac:dyDescent="0.2">
      <c r="A20" s="28" t="s">
        <v>53</v>
      </c>
      <c r="D20" s="25">
        <v>2</v>
      </c>
      <c r="H20" s="16"/>
    </row>
    <row r="21" spans="1:10" ht="12.75" customHeight="1" x14ac:dyDescent="0.2">
      <c r="A21" s="28" t="s">
        <v>54</v>
      </c>
      <c r="E21" s="25">
        <v>2</v>
      </c>
      <c r="H21" s="16"/>
    </row>
    <row r="22" spans="1:10" ht="12.75" customHeight="1" x14ac:dyDescent="0.2">
      <c r="A22" s="28" t="s">
        <v>55</v>
      </c>
      <c r="F22" s="25">
        <v>2</v>
      </c>
      <c r="H22" s="16"/>
    </row>
    <row r="23" spans="1:10" ht="12.75" customHeight="1" x14ac:dyDescent="0.2">
      <c r="A23" s="28" t="s">
        <v>56</v>
      </c>
      <c r="G23" s="25">
        <v>2</v>
      </c>
      <c r="H23" s="16">
        <v>2</v>
      </c>
      <c r="J23" s="25">
        <v>2</v>
      </c>
    </row>
    <row r="24" spans="1:10" ht="12.75" customHeight="1" x14ac:dyDescent="0.2">
      <c r="A24" s="28" t="s">
        <v>57</v>
      </c>
      <c r="H24" s="16"/>
    </row>
    <row r="25" spans="1:10" ht="12.75" customHeight="1" x14ac:dyDescent="0.2">
      <c r="I25" s="37">
        <f>H23/B18</f>
        <v>1</v>
      </c>
      <c r="J25" s="37">
        <f>J23/B18</f>
        <v>1</v>
      </c>
    </row>
    <row r="26" spans="1:10" ht="12.75" customHeight="1" x14ac:dyDescent="0.2"/>
    <row r="27" spans="1:10" ht="12.75" customHeight="1" x14ac:dyDescent="0.2">
      <c r="A27" s="344" t="s">
        <v>141</v>
      </c>
      <c r="B27" s="311"/>
      <c r="C27" s="311"/>
      <c r="D27" s="311"/>
      <c r="E27" s="311"/>
      <c r="F27" s="311"/>
      <c r="G27" s="311"/>
      <c r="H27" s="311"/>
    </row>
    <row r="28" spans="1:10" ht="12.75" customHeight="1" x14ac:dyDescent="0.2"/>
    <row r="29" spans="1:10" ht="12.75" customHeight="1" x14ac:dyDescent="0.3">
      <c r="A29" s="38" t="s">
        <v>81</v>
      </c>
    </row>
    <row r="30" spans="1:10" ht="12.75" customHeight="1" x14ac:dyDescent="0.2">
      <c r="B30" s="310" t="s">
        <v>2</v>
      </c>
      <c r="C30" s="311"/>
      <c r="D30" s="311"/>
      <c r="E30" s="343"/>
      <c r="F30" s="161"/>
      <c r="G30" s="161"/>
      <c r="H30" s="137" t="s">
        <v>11</v>
      </c>
      <c r="J30" s="29" t="s">
        <v>83</v>
      </c>
    </row>
    <row r="31" spans="1:10" ht="25.5" customHeight="1" x14ac:dyDescent="0.2">
      <c r="A31" s="135" t="s">
        <v>10</v>
      </c>
      <c r="B31" s="136">
        <v>1</v>
      </c>
      <c r="C31" s="136">
        <v>2</v>
      </c>
      <c r="D31" s="29">
        <v>3</v>
      </c>
      <c r="E31" s="29">
        <v>4</v>
      </c>
      <c r="F31" s="29">
        <v>5</v>
      </c>
      <c r="G31" s="29">
        <v>6</v>
      </c>
      <c r="H31" s="16"/>
      <c r="I31" s="4" t="s">
        <v>3</v>
      </c>
    </row>
    <row r="32" spans="1:10" ht="12.75" customHeight="1" x14ac:dyDescent="0.2">
      <c r="A32" s="28" t="s">
        <v>51</v>
      </c>
      <c r="B32" s="25">
        <v>2</v>
      </c>
      <c r="C32" s="10"/>
      <c r="D32" s="10"/>
      <c r="E32" s="10"/>
      <c r="F32" s="10"/>
      <c r="G32" s="10"/>
      <c r="H32" s="16"/>
    </row>
    <row r="33" spans="1:10" ht="12.75" customHeight="1" x14ac:dyDescent="0.2">
      <c r="A33" s="28" t="s">
        <v>52</v>
      </c>
      <c r="C33" s="25">
        <v>2</v>
      </c>
      <c r="H33" s="16"/>
    </row>
    <row r="34" spans="1:10" ht="12.75" customHeight="1" x14ac:dyDescent="0.2">
      <c r="A34" s="28" t="s">
        <v>53</v>
      </c>
      <c r="D34" s="25">
        <v>2</v>
      </c>
      <c r="H34" s="16"/>
    </row>
    <row r="35" spans="1:10" ht="12.75" customHeight="1" x14ac:dyDescent="0.2">
      <c r="A35" s="28" t="s">
        <v>54</v>
      </c>
      <c r="E35" s="25">
        <v>2</v>
      </c>
      <c r="H35" s="16"/>
    </row>
    <row r="36" spans="1:10" ht="12.75" customHeight="1" x14ac:dyDescent="0.2">
      <c r="A36" s="28" t="s">
        <v>55</v>
      </c>
      <c r="F36" s="25">
        <v>2</v>
      </c>
      <c r="H36" s="16"/>
    </row>
    <row r="37" spans="1:10" ht="12.75" customHeight="1" x14ac:dyDescent="0.2">
      <c r="A37" s="28" t="s">
        <v>56</v>
      </c>
      <c r="G37" s="25">
        <v>2</v>
      </c>
      <c r="H37" s="16">
        <v>2</v>
      </c>
      <c r="J37" s="25">
        <v>2</v>
      </c>
    </row>
    <row r="38" spans="1:10" ht="12.75" customHeight="1" x14ac:dyDescent="0.2">
      <c r="A38" s="28" t="s">
        <v>57</v>
      </c>
      <c r="H38" s="16"/>
    </row>
    <row r="39" spans="1:10" ht="12.75" customHeight="1" x14ac:dyDescent="0.2">
      <c r="I39" s="37">
        <f>H37/B32</f>
        <v>1</v>
      </c>
      <c r="J39" s="37">
        <f>J37/B32</f>
        <v>1</v>
      </c>
    </row>
    <row r="40" spans="1:10" ht="12.75" customHeight="1" x14ac:dyDescent="0.2"/>
    <row r="41" spans="1:10" ht="12.75" customHeight="1" x14ac:dyDescent="0.2"/>
    <row r="42" spans="1:10" ht="12.75" customHeight="1" x14ac:dyDescent="0.2"/>
    <row r="43" spans="1:10" ht="12.75" customHeight="1" x14ac:dyDescent="0.2"/>
    <row r="44" spans="1:10" ht="12.75" customHeight="1" x14ac:dyDescent="0.2"/>
    <row r="45" spans="1:10" ht="12.75" customHeight="1" x14ac:dyDescent="0.2"/>
    <row r="46" spans="1:10" ht="12.75" customHeight="1" x14ac:dyDescent="0.2"/>
    <row r="47" spans="1:10" ht="12.75" customHeight="1" x14ac:dyDescent="0.2"/>
    <row r="48" spans="1:10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3">
    <mergeCell ref="B16:E16"/>
    <mergeCell ref="A27:H27"/>
    <mergeCell ref="B30:E30"/>
  </mergeCells>
  <pageMargins left="0.7" right="0.7" top="0.75" bottom="0.75" header="0" footer="0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1012"/>
  <sheetViews>
    <sheetView workbookViewId="0">
      <selection activeCell="W23" sqref="W23"/>
    </sheetView>
  </sheetViews>
  <sheetFormatPr baseColWidth="10" defaultColWidth="12.5703125" defaultRowHeight="15" customHeight="1" x14ac:dyDescent="0.2"/>
  <cols>
    <col min="1" max="1" width="10" customWidth="1"/>
    <col min="2" max="2" width="4.7109375" customWidth="1"/>
    <col min="3" max="3" width="3.42578125" customWidth="1"/>
    <col min="4" max="4" width="3.28515625" customWidth="1"/>
    <col min="5" max="5" width="4.7109375" customWidth="1"/>
    <col min="6" max="6" width="4" customWidth="1"/>
    <col min="7" max="7" width="2.5703125" customWidth="1"/>
    <col min="8" max="8" width="7.85546875" customWidth="1"/>
    <col min="9" max="26" width="10" customWidth="1"/>
  </cols>
  <sheetData>
    <row r="1" spans="1:11" s="286" customFormat="1" ht="15" customHeight="1" x14ac:dyDescent="0.2">
      <c r="K1" s="187"/>
    </row>
    <row r="2" spans="1:11" s="286" customFormat="1" ht="15" customHeight="1" x14ac:dyDescent="0.2">
      <c r="K2" s="187"/>
    </row>
    <row r="3" spans="1:11" s="286" customFormat="1" ht="15" customHeight="1" x14ac:dyDescent="0.2">
      <c r="K3" s="187"/>
    </row>
    <row r="4" spans="1:11" s="286" customFormat="1" ht="15" customHeight="1" x14ac:dyDescent="0.2">
      <c r="K4" s="187"/>
    </row>
    <row r="5" spans="1:11" s="286" customFormat="1" ht="15" customHeight="1" x14ac:dyDescent="0.2">
      <c r="K5" s="187"/>
    </row>
    <row r="6" spans="1:11" s="286" customFormat="1" ht="15" customHeight="1" x14ac:dyDescent="0.2">
      <c r="K6" s="187"/>
    </row>
    <row r="7" spans="1:11" s="286" customFormat="1" ht="15" customHeight="1" x14ac:dyDescent="0.2">
      <c r="K7" s="187"/>
    </row>
    <row r="8" spans="1:11" s="286" customFormat="1" ht="15" customHeight="1" x14ac:dyDescent="0.2">
      <c r="K8" s="187"/>
    </row>
    <row r="9" spans="1:11" s="286" customFormat="1" ht="15" customHeight="1" x14ac:dyDescent="0.2">
      <c r="K9" s="187"/>
    </row>
    <row r="10" spans="1:11" s="286" customFormat="1" ht="15" customHeight="1" x14ac:dyDescent="0.2">
      <c r="K10" s="187"/>
    </row>
    <row r="11" spans="1:11" s="286" customFormat="1" ht="15" customHeight="1" x14ac:dyDescent="0.2">
      <c r="K11" s="187"/>
    </row>
    <row r="12" spans="1:11" s="286" customFormat="1" ht="15" customHeight="1" x14ac:dyDescent="0.2">
      <c r="K12" s="187"/>
    </row>
    <row r="13" spans="1:11" s="286" customFormat="1" ht="15" customHeight="1" x14ac:dyDescent="0.2">
      <c r="K13" s="187"/>
    </row>
    <row r="14" spans="1:11" ht="12.75" customHeight="1" x14ac:dyDescent="0.2"/>
    <row r="15" spans="1:11" ht="12.75" customHeight="1" x14ac:dyDescent="0.3">
      <c r="A15" s="38" t="s">
        <v>81</v>
      </c>
    </row>
    <row r="16" spans="1:11" ht="12.75" customHeight="1" x14ac:dyDescent="0.2">
      <c r="B16" s="310" t="s">
        <v>2</v>
      </c>
      <c r="C16" s="311"/>
      <c r="D16" s="311"/>
      <c r="E16" s="343"/>
      <c r="F16" s="161"/>
      <c r="G16" s="161"/>
      <c r="H16" s="137" t="s">
        <v>11</v>
      </c>
      <c r="J16" s="29" t="s">
        <v>83</v>
      </c>
    </row>
    <row r="17" spans="1:9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29">
        <v>5</v>
      </c>
      <c r="G17" s="29">
        <v>6</v>
      </c>
      <c r="H17" s="16"/>
      <c r="I17" s="4" t="s">
        <v>3</v>
      </c>
    </row>
    <row r="18" spans="1:9" ht="12.75" customHeight="1" x14ac:dyDescent="0.2">
      <c r="A18" s="28" t="s">
        <v>51</v>
      </c>
      <c r="B18" s="25">
        <v>2</v>
      </c>
      <c r="C18" s="10"/>
      <c r="D18" s="10"/>
      <c r="E18" s="10"/>
      <c r="F18" s="10"/>
      <c r="G18" s="10"/>
      <c r="H18" s="16"/>
    </row>
    <row r="19" spans="1:9" ht="12.75" customHeight="1" x14ac:dyDescent="0.2">
      <c r="A19" s="28" t="s">
        <v>52</v>
      </c>
      <c r="C19" s="25">
        <v>2</v>
      </c>
      <c r="H19" s="16"/>
    </row>
    <row r="20" spans="1:9" ht="12.75" customHeight="1" x14ac:dyDescent="0.2">
      <c r="A20" s="28" t="s">
        <v>53</v>
      </c>
      <c r="D20" s="25">
        <v>2</v>
      </c>
      <c r="H20" s="16"/>
    </row>
    <row r="21" spans="1:9" ht="12.75" customHeight="1" x14ac:dyDescent="0.2">
      <c r="A21" s="28" t="s">
        <v>54</v>
      </c>
      <c r="E21" s="25">
        <v>2</v>
      </c>
      <c r="H21" s="16"/>
    </row>
    <row r="22" spans="1:9" ht="12.75" customHeight="1" x14ac:dyDescent="0.2">
      <c r="A22" s="28" t="s">
        <v>55</v>
      </c>
      <c r="F22" s="25">
        <v>2</v>
      </c>
      <c r="H22" s="16"/>
    </row>
    <row r="23" spans="1:9" ht="12.75" customHeight="1" x14ac:dyDescent="0.2">
      <c r="A23" s="28" t="s">
        <v>56</v>
      </c>
      <c r="G23" s="25">
        <v>2</v>
      </c>
      <c r="H23" s="16">
        <v>2</v>
      </c>
    </row>
    <row r="24" spans="1:9" ht="12.75" customHeight="1" x14ac:dyDescent="0.2">
      <c r="A24" s="28" t="s">
        <v>57</v>
      </c>
      <c r="H24" s="16"/>
    </row>
    <row r="25" spans="1:9" ht="12.75" customHeight="1" x14ac:dyDescent="0.2">
      <c r="I25" s="37">
        <f>H23/B18</f>
        <v>1</v>
      </c>
    </row>
    <row r="26" spans="1:9" ht="12.75" customHeight="1" x14ac:dyDescent="0.2"/>
    <row r="27" spans="1:9" ht="12.75" customHeight="1" x14ac:dyDescent="0.2"/>
    <row r="28" spans="1:9" ht="12.75" customHeight="1" x14ac:dyDescent="0.2"/>
    <row r="29" spans="1:9" ht="12.75" customHeight="1" x14ac:dyDescent="0.2"/>
    <row r="30" spans="1:9" ht="12.75" customHeight="1" x14ac:dyDescent="0.2"/>
    <row r="31" spans="1:9" ht="12.75" customHeight="1" x14ac:dyDescent="0.2"/>
    <row r="32" spans="1:9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1">
    <mergeCell ref="B16:E16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Z20968"/>
  <sheetViews>
    <sheetView topLeftCell="A988" workbookViewId="0">
      <selection activeCell="P1018" sqref="P1018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7" bestFit="1" customWidth="1"/>
    <col min="12" max="18" width="12.85546875" customWidth="1"/>
    <col min="19" max="20" width="11.7109375" customWidth="1"/>
    <col min="21" max="52" width="10" customWidth="1"/>
  </cols>
  <sheetData>
    <row r="1" spans="1:36" s="286" customFormat="1" ht="15" customHeight="1" x14ac:dyDescent="0.2">
      <c r="K1" s="187"/>
    </row>
    <row r="2" spans="1:36" s="286" customFormat="1" ht="15" customHeight="1" x14ac:dyDescent="0.2">
      <c r="K2" s="187"/>
    </row>
    <row r="3" spans="1:36" s="286" customFormat="1" ht="15" customHeight="1" x14ac:dyDescent="0.2">
      <c r="K3" s="187"/>
    </row>
    <row r="4" spans="1:36" s="286" customFormat="1" ht="15" customHeight="1" x14ac:dyDescent="0.2">
      <c r="K4" s="187"/>
    </row>
    <row r="5" spans="1:36" s="286" customFormat="1" ht="15" customHeight="1" x14ac:dyDescent="0.2">
      <c r="K5" s="187"/>
    </row>
    <row r="6" spans="1:36" s="286" customFormat="1" ht="15" customHeight="1" x14ac:dyDescent="0.2">
      <c r="K6" s="187"/>
    </row>
    <row r="7" spans="1:36" s="286" customFormat="1" ht="15" customHeight="1" x14ac:dyDescent="0.2">
      <c r="K7" s="187"/>
    </row>
    <row r="8" spans="1:36" s="286" customFormat="1" ht="15" customHeight="1" x14ac:dyDescent="0.2">
      <c r="K8" s="187"/>
    </row>
    <row r="9" spans="1:36" s="286" customFormat="1" ht="15" customHeight="1" x14ac:dyDescent="0.2">
      <c r="K9" s="187"/>
    </row>
    <row r="10" spans="1:36" s="286" customFormat="1" ht="15" customHeight="1" x14ac:dyDescent="0.2">
      <c r="K10" s="187"/>
    </row>
    <row r="11" spans="1:36" s="286" customFormat="1" ht="15" customHeight="1" x14ac:dyDescent="0.2">
      <c r="K11" s="187"/>
    </row>
    <row r="12" spans="1:36" s="286" customFormat="1" ht="15" customHeight="1" x14ac:dyDescent="0.2">
      <c r="K12" s="187"/>
    </row>
    <row r="13" spans="1:36" s="286" customFormat="1" ht="15" customHeight="1" x14ac:dyDescent="0.2">
      <c r="K13" s="187"/>
    </row>
    <row r="14" spans="1:36" ht="12.75" customHeight="1" x14ac:dyDescent="0.2">
      <c r="L14" s="3"/>
      <c r="M14" s="3"/>
      <c r="O14" s="3"/>
    </row>
    <row r="15" spans="1:36" ht="12.75" customHeight="1" x14ac:dyDescent="0.2">
      <c r="A15" s="2" t="s">
        <v>1</v>
      </c>
      <c r="L15" s="3"/>
      <c r="M15" s="3"/>
      <c r="O15" s="3"/>
    </row>
    <row r="16" spans="1:36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7" t="s">
        <v>3</v>
      </c>
      <c r="M16" s="7" t="s">
        <v>4</v>
      </c>
      <c r="N16" s="49" t="s">
        <v>5</v>
      </c>
      <c r="O16" s="7" t="s">
        <v>6</v>
      </c>
      <c r="P16" s="6" t="s">
        <v>7</v>
      </c>
      <c r="Q16" s="6" t="s">
        <v>8</v>
      </c>
      <c r="R16" s="7" t="s">
        <v>9</v>
      </c>
      <c r="AA16" s="8" t="s">
        <v>6</v>
      </c>
      <c r="AB16" s="8"/>
      <c r="AC16" s="8"/>
      <c r="AD16" s="8"/>
      <c r="AE16" s="8"/>
      <c r="AF16" s="8"/>
      <c r="AG16" s="8"/>
      <c r="AH16" s="8"/>
      <c r="AI16" s="8"/>
      <c r="AJ16" s="8"/>
    </row>
    <row r="17" spans="1:42" ht="12.75" customHeight="1" x14ac:dyDescent="0.2">
      <c r="A17" s="50" t="s">
        <v>10</v>
      </c>
      <c r="B17" s="51">
        <v>1</v>
      </c>
      <c r="C17" s="51">
        <v>2</v>
      </c>
      <c r="D17" s="51">
        <v>3</v>
      </c>
      <c r="E17" s="51">
        <v>4</v>
      </c>
      <c r="F17" s="51">
        <v>5</v>
      </c>
      <c r="G17" s="51">
        <v>6</v>
      </c>
      <c r="H17" s="51">
        <v>7</v>
      </c>
      <c r="I17" s="51">
        <v>8</v>
      </c>
      <c r="J17" s="51">
        <v>9</v>
      </c>
      <c r="K17" s="194" t="s">
        <v>11</v>
      </c>
      <c r="L17" s="3"/>
      <c r="M17" s="3"/>
      <c r="O17" s="3"/>
      <c r="P17" s="14"/>
      <c r="Q17" s="14"/>
      <c r="R17" s="3"/>
      <c r="AA17" s="312" t="s">
        <v>12</v>
      </c>
      <c r="AB17" s="311"/>
      <c r="AC17" s="311"/>
      <c r="AD17" s="311"/>
      <c r="AE17" s="311"/>
      <c r="AF17" s="311"/>
      <c r="AG17" s="311"/>
      <c r="AH17" s="311"/>
      <c r="AI17" s="311"/>
      <c r="AJ17" s="311"/>
    </row>
    <row r="18" spans="1:42" ht="12.75" customHeight="1" x14ac:dyDescent="0.2">
      <c r="A18" s="25">
        <v>9701</v>
      </c>
      <c r="B18" s="25">
        <v>10</v>
      </c>
      <c r="K18" s="189"/>
      <c r="L18" s="3"/>
      <c r="M18" s="3"/>
      <c r="O18" s="3"/>
      <c r="P18" s="17">
        <f>B18</f>
        <v>10</v>
      </c>
      <c r="Q18" s="14"/>
      <c r="R18" s="3"/>
      <c r="Z18" s="18" t="s">
        <v>13</v>
      </c>
      <c r="AA18" s="1">
        <v>9701</v>
      </c>
      <c r="AB18" s="19">
        <v>9702</v>
      </c>
      <c r="AC18" s="19">
        <v>9801</v>
      </c>
      <c r="AD18" s="19">
        <v>9802</v>
      </c>
      <c r="AE18" s="19">
        <v>9901</v>
      </c>
      <c r="AF18" s="19">
        <v>9902</v>
      </c>
      <c r="AG18" s="20" t="s">
        <v>14</v>
      </c>
      <c r="AH18" s="20" t="s">
        <v>15</v>
      </c>
      <c r="AI18" s="20" t="s">
        <v>16</v>
      </c>
      <c r="AJ18" s="20" t="s">
        <v>17</v>
      </c>
      <c r="AK18" s="20" t="s">
        <v>18</v>
      </c>
      <c r="AL18" s="20" t="s">
        <v>19</v>
      </c>
      <c r="AM18" s="20" t="s">
        <v>20</v>
      </c>
      <c r="AN18" s="1" t="s">
        <v>21</v>
      </c>
      <c r="AO18" s="20" t="s">
        <v>22</v>
      </c>
      <c r="AP18" s="20" t="s">
        <v>23</v>
      </c>
    </row>
    <row r="19" spans="1:42" ht="12.75" customHeight="1" x14ac:dyDescent="0.2">
      <c r="A19" s="25">
        <v>9702</v>
      </c>
      <c r="C19" s="25">
        <v>10</v>
      </c>
      <c r="K19" s="189"/>
      <c r="L19" s="3"/>
      <c r="M19" s="3"/>
      <c r="O19" s="3">
        <f>C19/B18</f>
        <v>1</v>
      </c>
      <c r="P19" s="21">
        <v>10</v>
      </c>
      <c r="Q19" s="22">
        <f t="shared" ref="Q19:Q29" si="0">P19/P18</f>
        <v>1</v>
      </c>
      <c r="R19" s="3">
        <f t="shared" ref="R19:R29" si="1">100%-Q19</f>
        <v>0</v>
      </c>
      <c r="S19" s="2" t="s">
        <v>3</v>
      </c>
      <c r="Z19" s="23" t="s">
        <v>37</v>
      </c>
      <c r="AA19" s="22">
        <f>C19/B18</f>
        <v>1</v>
      </c>
      <c r="AB19" s="22">
        <f t="shared" ref="AB19:AB26" si="2">O40</f>
        <v>0.88888888888888884</v>
      </c>
      <c r="AC19" s="22">
        <f t="shared" ref="AC19:AC26" si="3">O61</f>
        <v>0.8</v>
      </c>
      <c r="AD19" s="22">
        <f t="shared" ref="AD19:AD26" si="4">O80</f>
        <v>0.81632653061224492</v>
      </c>
      <c r="AE19" s="22">
        <f t="shared" ref="AE19:AE26" si="5">O97</f>
        <v>0.78378378378378377</v>
      </c>
      <c r="AF19" s="24">
        <f t="shared" ref="AF19:AF26" si="6">O116</f>
        <v>0.70769230769230773</v>
      </c>
      <c r="AG19" s="24">
        <f t="shared" ref="AG19:AG26" si="7">O136</f>
        <v>0.375</v>
      </c>
      <c r="AH19" s="24">
        <f t="shared" ref="AH19:AH26" si="8">O153</f>
        <v>0.65714285714285714</v>
      </c>
      <c r="AI19" s="24">
        <f t="shared" ref="AI19:AI26" si="9">O172</f>
        <v>0.56000000000000005</v>
      </c>
      <c r="AJ19" s="24">
        <f t="shared" ref="AJ19:AJ25" si="10">O189</f>
        <v>0.75</v>
      </c>
      <c r="AK19" s="3">
        <f t="shared" ref="AK19:AK24" si="11">O206</f>
        <v>0.30303030303030304</v>
      </c>
      <c r="AL19" s="3">
        <f t="shared" ref="AL19:AL23" si="12">O226</f>
        <v>0.56818181818181823</v>
      </c>
      <c r="AM19" s="3">
        <f t="shared" ref="AM19:AM22" si="13">O245</f>
        <v>0.55000000000000004</v>
      </c>
      <c r="AN19" s="3">
        <f t="shared" ref="AN19:AN21" si="14">O265</f>
        <v>0.52380952380952384</v>
      </c>
      <c r="AO19" s="3">
        <f t="shared" ref="AO19:AO20" si="15">O282</f>
        <v>0.69696969696969702</v>
      </c>
      <c r="AP19" s="3">
        <f>O299</f>
        <v>0.7</v>
      </c>
    </row>
    <row r="20" spans="1:42" ht="12.75" customHeight="1" x14ac:dyDescent="0.2">
      <c r="A20" s="25">
        <v>9801</v>
      </c>
      <c r="D20" s="25">
        <v>10</v>
      </c>
      <c r="K20" s="189"/>
      <c r="L20" s="3"/>
      <c r="M20" s="3"/>
      <c r="O20" s="3">
        <f>D20/C19</f>
        <v>1</v>
      </c>
      <c r="P20" s="21">
        <v>10</v>
      </c>
      <c r="Q20" s="22">
        <f t="shared" si="0"/>
        <v>1</v>
      </c>
      <c r="R20" s="3">
        <f t="shared" si="1"/>
        <v>0</v>
      </c>
      <c r="S20" s="27">
        <v>9701</v>
      </c>
      <c r="T20" s="3">
        <f>L32</f>
        <v>0.7</v>
      </c>
      <c r="Z20" s="23" t="s">
        <v>38</v>
      </c>
      <c r="AA20" s="22">
        <f>D20/C19</f>
        <v>1</v>
      </c>
      <c r="AB20" s="22">
        <f t="shared" si="2"/>
        <v>0.82499999999999996</v>
      </c>
      <c r="AC20" s="22">
        <f t="shared" si="3"/>
        <v>0.875</v>
      </c>
      <c r="AD20" s="22">
        <f t="shared" si="4"/>
        <v>0.82499999999999996</v>
      </c>
      <c r="AE20" s="22">
        <f t="shared" si="5"/>
        <v>0.72413793103448276</v>
      </c>
      <c r="AF20" s="24">
        <f t="shared" si="6"/>
        <v>0.69565217391304346</v>
      </c>
      <c r="AG20" s="24">
        <f t="shared" si="7"/>
        <v>1</v>
      </c>
      <c r="AH20" s="24">
        <f t="shared" si="8"/>
        <v>0.65217391304347827</v>
      </c>
      <c r="AI20" s="24">
        <f t="shared" si="9"/>
        <v>0.8571428571428571</v>
      </c>
      <c r="AJ20" s="24">
        <f t="shared" si="10"/>
        <v>0.8</v>
      </c>
      <c r="AK20" s="3">
        <f t="shared" si="11"/>
        <v>1</v>
      </c>
      <c r="AL20" s="3">
        <f t="shared" si="12"/>
        <v>0.92</v>
      </c>
      <c r="AM20" s="3">
        <f t="shared" si="13"/>
        <v>0.95454545454545459</v>
      </c>
      <c r="AN20" s="3">
        <f t="shared" si="14"/>
        <v>1</v>
      </c>
      <c r="AO20" s="3">
        <f t="shared" si="15"/>
        <v>0.82608695652173914</v>
      </c>
    </row>
    <row r="21" spans="1:42" ht="12.75" customHeight="1" x14ac:dyDescent="0.2">
      <c r="A21" s="25">
        <v>9802</v>
      </c>
      <c r="E21" s="25">
        <v>8</v>
      </c>
      <c r="K21" s="189"/>
      <c r="L21" s="3"/>
      <c r="M21" s="3"/>
      <c r="O21" s="3">
        <f>E21/D20</f>
        <v>0.8</v>
      </c>
      <c r="P21" s="21">
        <v>8</v>
      </c>
      <c r="Q21" s="22">
        <f t="shared" si="0"/>
        <v>0.8</v>
      </c>
      <c r="R21" s="3">
        <f t="shared" si="1"/>
        <v>0.19999999999999996</v>
      </c>
      <c r="S21" s="27">
        <v>9702</v>
      </c>
      <c r="T21" s="3">
        <f>L53</f>
        <v>0</v>
      </c>
      <c r="Z21" s="23" t="s">
        <v>39</v>
      </c>
      <c r="AA21" s="22">
        <f>E21/D20</f>
        <v>0.8</v>
      </c>
      <c r="AB21" s="22">
        <f t="shared" si="2"/>
        <v>0.51515151515151514</v>
      </c>
      <c r="AC21" s="22">
        <f t="shared" si="3"/>
        <v>0.6428571428571429</v>
      </c>
      <c r="AD21" s="22">
        <f t="shared" si="4"/>
        <v>0.75757575757575757</v>
      </c>
      <c r="AE21" s="22">
        <f t="shared" si="5"/>
        <v>0.33333333333333331</v>
      </c>
      <c r="AF21" s="24">
        <f t="shared" si="6"/>
        <v>0.5625</v>
      </c>
      <c r="AG21" s="24">
        <f t="shared" si="7"/>
        <v>0.91666666666666663</v>
      </c>
      <c r="AH21" s="24">
        <f t="shared" si="8"/>
        <v>0.6</v>
      </c>
      <c r="AI21" s="24">
        <f t="shared" si="9"/>
        <v>0.83333333333333337</v>
      </c>
      <c r="AJ21" s="24">
        <f t="shared" si="10"/>
        <v>0.91666666666666663</v>
      </c>
      <c r="AK21" s="3">
        <f t="shared" si="11"/>
        <v>1</v>
      </c>
      <c r="AL21" s="3">
        <f t="shared" si="12"/>
        <v>0.86956521739130432</v>
      </c>
      <c r="AM21" s="3">
        <f t="shared" si="13"/>
        <v>0.95238095238095233</v>
      </c>
      <c r="AN21" s="3">
        <f t="shared" si="14"/>
        <v>0.90909090909090906</v>
      </c>
    </row>
    <row r="22" spans="1:42" ht="12.75" customHeight="1" x14ac:dyDescent="0.2">
      <c r="A22" s="25">
        <v>9901</v>
      </c>
      <c r="F22" s="25">
        <v>8</v>
      </c>
      <c r="K22" s="189"/>
      <c r="L22" s="3"/>
      <c r="M22" s="3"/>
      <c r="O22" s="3">
        <f>F22/E21</f>
        <v>1</v>
      </c>
      <c r="P22" s="21">
        <v>8</v>
      </c>
      <c r="Q22" s="22">
        <f t="shared" si="0"/>
        <v>1</v>
      </c>
      <c r="R22" s="3">
        <f t="shared" si="1"/>
        <v>0</v>
      </c>
      <c r="S22" s="27">
        <v>9801</v>
      </c>
      <c r="T22" s="3">
        <f>L73</f>
        <v>0.15</v>
      </c>
      <c r="Z22" s="23" t="s">
        <v>40</v>
      </c>
      <c r="AA22" s="22">
        <f>F22/E21</f>
        <v>1</v>
      </c>
      <c r="AB22" s="22">
        <f t="shared" si="2"/>
        <v>0.29411764705882354</v>
      </c>
      <c r="AC22" s="22">
        <f t="shared" si="3"/>
        <v>0.55555555555555558</v>
      </c>
      <c r="AD22" s="22">
        <f t="shared" si="4"/>
        <v>0.56000000000000005</v>
      </c>
      <c r="AE22" s="22">
        <f t="shared" si="5"/>
        <v>0.8571428571428571</v>
      </c>
      <c r="AF22" s="24">
        <f t="shared" si="6"/>
        <v>0.83333333333333337</v>
      </c>
      <c r="AG22" s="24">
        <f t="shared" si="7"/>
        <v>0.90909090909090906</v>
      </c>
      <c r="AH22" s="24">
        <f t="shared" si="8"/>
        <v>0.88888888888888884</v>
      </c>
      <c r="AI22" s="24">
        <f t="shared" si="9"/>
        <v>0.6</v>
      </c>
      <c r="AJ22" s="24">
        <f t="shared" si="10"/>
        <v>1</v>
      </c>
      <c r="AK22" s="3">
        <f t="shared" si="11"/>
        <v>0.7</v>
      </c>
      <c r="AL22" s="3">
        <f t="shared" si="12"/>
        <v>1</v>
      </c>
      <c r="AM22" s="3">
        <f t="shared" si="13"/>
        <v>0.65</v>
      </c>
      <c r="AN22" s="3" t="s">
        <v>27</v>
      </c>
    </row>
    <row r="23" spans="1:42" ht="12.75" customHeight="1" x14ac:dyDescent="0.2">
      <c r="A23" s="25">
        <v>9902</v>
      </c>
      <c r="G23" s="25">
        <v>8</v>
      </c>
      <c r="K23" s="189"/>
      <c r="L23" s="3"/>
      <c r="M23" s="3"/>
      <c r="O23" s="3">
        <f>G23/F22</f>
        <v>1</v>
      </c>
      <c r="P23" s="21">
        <v>8</v>
      </c>
      <c r="Q23" s="22">
        <f t="shared" si="0"/>
        <v>1</v>
      </c>
      <c r="R23" s="3">
        <f t="shared" si="1"/>
        <v>0</v>
      </c>
      <c r="S23" s="27">
        <v>9802</v>
      </c>
      <c r="T23" s="3">
        <f>L90</f>
        <v>0.30612244897959184</v>
      </c>
      <c r="Z23" s="23" t="s">
        <v>41</v>
      </c>
      <c r="AA23" s="22">
        <f>G23/F22</f>
        <v>1</v>
      </c>
      <c r="AB23" s="22">
        <f t="shared" si="2"/>
        <v>1</v>
      </c>
      <c r="AC23" s="22">
        <f t="shared" si="3"/>
        <v>0.4</v>
      </c>
      <c r="AD23" s="22">
        <f t="shared" si="4"/>
        <v>1</v>
      </c>
      <c r="AE23" s="22">
        <f t="shared" si="5"/>
        <v>1</v>
      </c>
      <c r="AF23" s="24">
        <f t="shared" si="6"/>
        <v>0.8666666666666667</v>
      </c>
      <c r="AG23" s="24">
        <f t="shared" si="7"/>
        <v>0.9</v>
      </c>
      <c r="AH23" s="24">
        <f t="shared" si="8"/>
        <v>0.75</v>
      </c>
      <c r="AI23" s="24">
        <f t="shared" si="9"/>
        <v>1.1666666666666667</v>
      </c>
      <c r="AJ23" s="24">
        <f t="shared" si="10"/>
        <v>0.95454545454545459</v>
      </c>
      <c r="AK23" s="3">
        <f t="shared" si="11"/>
        <v>0.8571428571428571</v>
      </c>
      <c r="AL23" s="3">
        <f t="shared" si="12"/>
        <v>0.95</v>
      </c>
      <c r="AM23" s="3" t="s">
        <v>27</v>
      </c>
      <c r="AN23" s="3" t="s">
        <v>27</v>
      </c>
    </row>
    <row r="24" spans="1:42" ht="12.75" customHeight="1" x14ac:dyDescent="0.2">
      <c r="A24" s="28" t="s">
        <v>14</v>
      </c>
      <c r="H24" s="25">
        <v>7</v>
      </c>
      <c r="K24" s="189"/>
      <c r="L24" s="3"/>
      <c r="M24" s="3"/>
      <c r="O24" s="3">
        <f>H24/G23</f>
        <v>0.875</v>
      </c>
      <c r="P24" s="21">
        <v>7</v>
      </c>
      <c r="Q24" s="22">
        <f t="shared" si="0"/>
        <v>0.875</v>
      </c>
      <c r="R24" s="3">
        <f t="shared" si="1"/>
        <v>0.125</v>
      </c>
      <c r="S24" s="27">
        <v>9901</v>
      </c>
      <c r="T24" s="3">
        <f>L109</f>
        <v>5.4054054054054057E-2</v>
      </c>
      <c r="Z24" s="26" t="s">
        <v>42</v>
      </c>
      <c r="AA24" s="24">
        <f>H24/G23</f>
        <v>0.875</v>
      </c>
      <c r="AB24" s="22">
        <f t="shared" si="2"/>
        <v>0.8</v>
      </c>
      <c r="AC24" s="22">
        <f t="shared" si="3"/>
        <v>1</v>
      </c>
      <c r="AD24" s="22">
        <f t="shared" si="4"/>
        <v>1</v>
      </c>
      <c r="AE24" s="22">
        <f t="shared" si="5"/>
        <v>1</v>
      </c>
      <c r="AF24" s="24">
        <f t="shared" si="6"/>
        <v>0.84615384615384615</v>
      </c>
      <c r="AG24" s="24">
        <f t="shared" si="7"/>
        <v>1</v>
      </c>
      <c r="AH24" s="24">
        <f t="shared" si="8"/>
        <v>1</v>
      </c>
      <c r="AI24" s="24">
        <f t="shared" si="9"/>
        <v>0.8571428571428571</v>
      </c>
      <c r="AJ24" s="24">
        <f t="shared" si="10"/>
        <v>0.95238095238095233</v>
      </c>
      <c r="AK24" s="3">
        <f t="shared" si="11"/>
        <v>0.83333333333333337</v>
      </c>
      <c r="AL24" s="3" t="s">
        <v>27</v>
      </c>
    </row>
    <row r="25" spans="1:42" ht="12.75" customHeight="1" x14ac:dyDescent="0.2">
      <c r="A25" s="28" t="s">
        <v>15</v>
      </c>
      <c r="I25" s="25">
        <v>7</v>
      </c>
      <c r="K25" s="189"/>
      <c r="L25" s="3"/>
      <c r="M25" s="3"/>
      <c r="O25" s="3">
        <f>I25/H24</f>
        <v>1</v>
      </c>
      <c r="P25" s="21">
        <v>7</v>
      </c>
      <c r="Q25" s="22">
        <f t="shared" si="0"/>
        <v>1</v>
      </c>
      <c r="R25" s="3">
        <f t="shared" si="1"/>
        <v>0</v>
      </c>
      <c r="S25" s="27">
        <v>9902</v>
      </c>
      <c r="T25" s="3">
        <f>L129</f>
        <v>0.16923076923076924</v>
      </c>
      <c r="Z25" s="26" t="s">
        <v>43</v>
      </c>
      <c r="AA25" s="24">
        <f>I25/H24</f>
        <v>1</v>
      </c>
      <c r="AB25" s="22">
        <f t="shared" si="2"/>
        <v>0.75</v>
      </c>
      <c r="AC25" s="22">
        <f t="shared" si="3"/>
        <v>1</v>
      </c>
      <c r="AD25" s="22">
        <f t="shared" si="4"/>
        <v>1</v>
      </c>
      <c r="AE25" s="22">
        <f t="shared" si="5"/>
        <v>1</v>
      </c>
      <c r="AF25" s="24">
        <f t="shared" si="6"/>
        <v>1</v>
      </c>
      <c r="AG25" s="24">
        <f t="shared" si="7"/>
        <v>1</v>
      </c>
      <c r="AH25" s="24">
        <f t="shared" si="8"/>
        <v>1</v>
      </c>
      <c r="AI25" s="24">
        <f t="shared" si="9"/>
        <v>1</v>
      </c>
      <c r="AJ25" s="24">
        <f t="shared" si="10"/>
        <v>0.95</v>
      </c>
      <c r="AK25" s="3" t="s">
        <v>27</v>
      </c>
    </row>
    <row r="26" spans="1:42" ht="12.75" customHeight="1" x14ac:dyDescent="0.2">
      <c r="A26" s="28" t="s">
        <v>16</v>
      </c>
      <c r="J26" s="25">
        <v>7</v>
      </c>
      <c r="K26" s="189">
        <v>7</v>
      </c>
      <c r="L26" s="3"/>
      <c r="M26" s="3"/>
      <c r="O26" s="3">
        <f>J26/I25</f>
        <v>1</v>
      </c>
      <c r="P26" s="21">
        <v>7</v>
      </c>
      <c r="Q26" s="22">
        <f t="shared" si="0"/>
        <v>1</v>
      </c>
      <c r="R26" s="3">
        <f t="shared" si="1"/>
        <v>0</v>
      </c>
      <c r="S26" s="27" t="s">
        <v>14</v>
      </c>
      <c r="T26" s="3">
        <f>L146</f>
        <v>0.28125</v>
      </c>
      <c r="Z26" s="26" t="s">
        <v>44</v>
      </c>
      <c r="AA26" s="24">
        <f>J26/I25</f>
        <v>1</v>
      </c>
      <c r="AB26" s="22">
        <f t="shared" si="2"/>
        <v>1</v>
      </c>
      <c r="AC26" s="22">
        <f t="shared" si="3"/>
        <v>1</v>
      </c>
      <c r="AD26" s="22">
        <f t="shared" si="4"/>
        <v>1.1428571428571428</v>
      </c>
      <c r="AE26" s="22">
        <f t="shared" si="5"/>
        <v>0.83333333333333337</v>
      </c>
      <c r="AF26" s="24">
        <f t="shared" si="6"/>
        <v>1</v>
      </c>
      <c r="AG26" s="24">
        <f t="shared" si="7"/>
        <v>1</v>
      </c>
      <c r="AH26" s="24">
        <f t="shared" si="8"/>
        <v>1</v>
      </c>
      <c r="AI26" s="24">
        <f t="shared" si="9"/>
        <v>0.83333333333333337</v>
      </c>
      <c r="AJ26" s="24" t="s">
        <v>27</v>
      </c>
    </row>
    <row r="27" spans="1:42" ht="12.75" customHeight="1" x14ac:dyDescent="0.2">
      <c r="A27" s="28" t="s">
        <v>17</v>
      </c>
      <c r="K27" s="189"/>
      <c r="L27" s="3"/>
      <c r="M27" s="3"/>
      <c r="O27" s="3"/>
      <c r="P27" s="21"/>
      <c r="Q27" s="22">
        <f t="shared" si="0"/>
        <v>0</v>
      </c>
      <c r="R27" s="3">
        <f t="shared" si="1"/>
        <v>1</v>
      </c>
      <c r="S27" s="27" t="s">
        <v>15</v>
      </c>
      <c r="T27" s="3">
        <f>L164</f>
        <v>0.17142857142857143</v>
      </c>
    </row>
    <row r="28" spans="1:42" ht="12.75" customHeight="1" x14ac:dyDescent="0.2">
      <c r="A28" s="28" t="s">
        <v>18</v>
      </c>
      <c r="K28" s="189"/>
      <c r="L28" s="3"/>
      <c r="M28" s="3"/>
      <c r="O28" s="3"/>
      <c r="P28" s="21"/>
      <c r="Q28" s="22" t="e">
        <f t="shared" si="0"/>
        <v>#DIV/0!</v>
      </c>
      <c r="R28" s="3" t="e">
        <f t="shared" si="1"/>
        <v>#DIV/0!</v>
      </c>
      <c r="S28" s="27" t="s">
        <v>16</v>
      </c>
      <c r="T28" s="3">
        <f>L183</f>
        <v>0.16</v>
      </c>
    </row>
    <row r="29" spans="1:42" ht="12.75" customHeight="1" x14ac:dyDescent="0.2">
      <c r="A29" s="28" t="s">
        <v>19</v>
      </c>
      <c r="K29" s="189"/>
      <c r="L29" s="3"/>
      <c r="M29" s="3"/>
      <c r="O29" s="3"/>
      <c r="P29" s="21"/>
      <c r="Q29" s="22" t="e">
        <f t="shared" si="0"/>
        <v>#DIV/0!</v>
      </c>
      <c r="R29" s="3" t="e">
        <f t="shared" si="1"/>
        <v>#DIV/0!</v>
      </c>
      <c r="S29" s="27" t="s">
        <v>17</v>
      </c>
      <c r="T29" s="3">
        <f>L201</f>
        <v>0.42499999999999999</v>
      </c>
    </row>
    <row r="30" spans="1:42" ht="12.75" customHeight="1" x14ac:dyDescent="0.2">
      <c r="A30" s="28" t="s">
        <v>20</v>
      </c>
      <c r="K30" s="189"/>
      <c r="L30" s="3"/>
      <c r="M30" s="3"/>
      <c r="O30" s="3"/>
      <c r="S30" s="27" t="s">
        <v>18</v>
      </c>
      <c r="T30" s="3">
        <f>L221</f>
        <v>0.12121212121212122</v>
      </c>
    </row>
    <row r="31" spans="1:42" ht="12.75" customHeight="1" x14ac:dyDescent="0.2">
      <c r="A31" s="28" t="s">
        <v>21</v>
      </c>
      <c r="K31" s="189"/>
      <c r="L31" s="3"/>
      <c r="M31" s="3"/>
      <c r="O31" s="3"/>
      <c r="S31" s="27" t="s">
        <v>19</v>
      </c>
      <c r="T31" s="3">
        <f>L240</f>
        <v>0.36363636363636365</v>
      </c>
    </row>
    <row r="32" spans="1:42" ht="12.75" customHeight="1" x14ac:dyDescent="0.2">
      <c r="A32" s="28"/>
      <c r="J32" s="50" t="s">
        <v>33</v>
      </c>
      <c r="K32" s="205">
        <f>SUM(K26:K29)</f>
        <v>7</v>
      </c>
      <c r="L32" s="3">
        <f>K32/B18</f>
        <v>0.7</v>
      </c>
      <c r="M32" s="37">
        <f>K32/B18</f>
        <v>0.7</v>
      </c>
      <c r="N32" s="3">
        <f>M32-L32</f>
        <v>0</v>
      </c>
      <c r="O32" s="3"/>
      <c r="S32" s="27" t="s">
        <v>20</v>
      </c>
    </row>
    <row r="33" spans="1:42" ht="12.75" customHeight="1" x14ac:dyDescent="0.2">
      <c r="L33" s="3"/>
      <c r="M33" s="3"/>
      <c r="O33" s="3"/>
      <c r="S33" s="27" t="s">
        <v>21</v>
      </c>
    </row>
    <row r="34" spans="1:42" ht="12.75" customHeight="1" x14ac:dyDescent="0.2">
      <c r="A34" s="32" t="s">
        <v>34</v>
      </c>
      <c r="B34" s="32"/>
      <c r="C34" s="32"/>
      <c r="D34" s="33"/>
      <c r="E34" s="33"/>
      <c r="F34" s="126">
        <f>K26*9/K32</f>
        <v>9</v>
      </c>
      <c r="H34" s="121"/>
      <c r="L34" s="3"/>
      <c r="M34" s="3"/>
      <c r="O34" s="3"/>
      <c r="P34" s="35"/>
      <c r="S34" s="27" t="s">
        <v>22</v>
      </c>
      <c r="Z34" s="2"/>
      <c r="AA34" s="8" t="s">
        <v>35</v>
      </c>
      <c r="AB34" s="8"/>
      <c r="AC34" s="8"/>
      <c r="AD34" s="8"/>
      <c r="AE34" s="8"/>
      <c r="AF34" s="8"/>
      <c r="AG34" s="8"/>
      <c r="AH34" s="8"/>
      <c r="AI34" s="8"/>
      <c r="AJ34" s="8"/>
    </row>
    <row r="35" spans="1:42" ht="12.75" customHeight="1" x14ac:dyDescent="0.2">
      <c r="L35" s="3"/>
      <c r="M35" s="3"/>
      <c r="O35" s="3"/>
      <c r="S35" s="27"/>
      <c r="AA35" s="312" t="s">
        <v>12</v>
      </c>
      <c r="AB35" s="311"/>
      <c r="AC35" s="311"/>
      <c r="AD35" s="311"/>
      <c r="AE35" s="311"/>
      <c r="AF35" s="311"/>
      <c r="AG35" s="311"/>
      <c r="AH35" s="311"/>
      <c r="AI35" s="311"/>
      <c r="AJ35" s="311"/>
    </row>
    <row r="36" spans="1:42" ht="12.75" customHeight="1" x14ac:dyDescent="0.2">
      <c r="A36" s="2" t="s">
        <v>36</v>
      </c>
      <c r="L36" s="3"/>
      <c r="M36" s="3"/>
      <c r="O36" s="3"/>
      <c r="Z36" s="18" t="s">
        <v>13</v>
      </c>
      <c r="AA36" s="1">
        <v>9701</v>
      </c>
      <c r="AB36" s="19">
        <v>9702</v>
      </c>
      <c r="AC36" s="19">
        <v>9801</v>
      </c>
      <c r="AD36" s="19">
        <v>9802</v>
      </c>
      <c r="AE36" s="19">
        <v>9901</v>
      </c>
      <c r="AF36" s="19">
        <v>9902</v>
      </c>
      <c r="AG36" s="20" t="s">
        <v>14</v>
      </c>
      <c r="AH36" s="20" t="s">
        <v>15</v>
      </c>
      <c r="AI36" s="20" t="s">
        <v>16</v>
      </c>
      <c r="AJ36" s="20" t="s">
        <v>17</v>
      </c>
      <c r="AK36" s="20" t="s">
        <v>18</v>
      </c>
      <c r="AL36" s="20" t="s">
        <v>19</v>
      </c>
      <c r="AM36" s="20" t="s">
        <v>20</v>
      </c>
      <c r="AN36" s="20" t="s">
        <v>21</v>
      </c>
      <c r="AO36" s="20" t="s">
        <v>22</v>
      </c>
      <c r="AP36" s="20" t="s">
        <v>23</v>
      </c>
    </row>
    <row r="37" spans="1:42" ht="25.5" customHeight="1" x14ac:dyDescent="0.2">
      <c r="B37" s="308" t="s">
        <v>2</v>
      </c>
      <c r="C37" s="309"/>
      <c r="D37" s="309"/>
      <c r="E37" s="309"/>
      <c r="F37" s="309"/>
      <c r="G37" s="309"/>
      <c r="H37" s="309"/>
      <c r="I37" s="309"/>
      <c r="J37" s="309"/>
      <c r="L37" s="7" t="s">
        <v>3</v>
      </c>
      <c r="M37" s="7" t="s">
        <v>4</v>
      </c>
      <c r="N37" s="49" t="s">
        <v>5</v>
      </c>
      <c r="O37" s="7" t="s">
        <v>6</v>
      </c>
      <c r="P37" s="6" t="s">
        <v>7</v>
      </c>
      <c r="Q37" s="6" t="s">
        <v>8</v>
      </c>
      <c r="R37" s="7" t="s">
        <v>9</v>
      </c>
      <c r="Z37" s="23" t="s">
        <v>37</v>
      </c>
      <c r="AA37" s="22">
        <f t="shared" ref="AA37:AA43" si="16">Q19</f>
        <v>1</v>
      </c>
      <c r="AB37" s="22">
        <f t="shared" ref="AB37:AB43" si="17">Q40</f>
        <v>0.88888888888888884</v>
      </c>
      <c r="AC37" s="22">
        <f t="shared" ref="AC37:AC43" si="18">Q61</f>
        <v>0.8</v>
      </c>
      <c r="AD37" s="22">
        <f t="shared" ref="AD37:AD43" si="19">Q80</f>
        <v>0.83673469387755106</v>
      </c>
      <c r="AE37" s="22">
        <f t="shared" ref="AE37:AE43" si="20">Q97</f>
        <v>0.81081081081081086</v>
      </c>
      <c r="AF37" s="22">
        <f t="shared" ref="AF37:AF43" si="21">Q116</f>
        <v>0.70769230769230773</v>
      </c>
      <c r="AG37" s="22">
        <f t="shared" ref="AG37:AG43" si="22">Q136</f>
        <v>0.375</v>
      </c>
      <c r="AH37" s="22">
        <f t="shared" ref="AH37:AH43" si="23">Q153</f>
        <v>0.65714285714285714</v>
      </c>
      <c r="AI37" s="22">
        <f t="shared" ref="AI37:AI43" si="24">Q172</f>
        <v>0.56000000000000005</v>
      </c>
      <c r="AJ37" s="22">
        <f t="shared" ref="AJ37:AJ43" si="25">Q189</f>
        <v>0.75</v>
      </c>
      <c r="AK37" s="22">
        <f t="shared" ref="AK37:AK42" si="26">Q206</f>
        <v>0.30303030303030304</v>
      </c>
      <c r="AL37" s="22">
        <f t="shared" ref="AL37:AL41" si="27">Q226</f>
        <v>0.59090909090909094</v>
      </c>
      <c r="AM37" s="22">
        <f t="shared" ref="AM37:AM40" si="28">Q245</f>
        <v>0.57499999999999996</v>
      </c>
      <c r="AN37" s="22">
        <f t="shared" ref="AN37:AN39" si="29">Q265</f>
        <v>0.52380952380952384</v>
      </c>
      <c r="AO37" s="22">
        <f t="shared" ref="AO37:AO38" si="30">Q282</f>
        <v>0.69696969696969702</v>
      </c>
      <c r="AP37" s="22">
        <f>Q299</f>
        <v>0.7</v>
      </c>
    </row>
    <row r="38" spans="1:42" ht="12.75" customHeight="1" x14ac:dyDescent="0.2">
      <c r="A38" s="50" t="s">
        <v>10</v>
      </c>
      <c r="B38" s="51">
        <v>1</v>
      </c>
      <c r="C38" s="51">
        <v>2</v>
      </c>
      <c r="D38" s="51">
        <v>3</v>
      </c>
      <c r="E38" s="51">
        <v>4</v>
      </c>
      <c r="F38" s="51">
        <v>5</v>
      </c>
      <c r="G38" s="51">
        <v>6</v>
      </c>
      <c r="H38" s="51">
        <v>7</v>
      </c>
      <c r="I38" s="51">
        <v>8</v>
      </c>
      <c r="J38" s="51">
        <v>9</v>
      </c>
      <c r="K38" s="194" t="s">
        <v>11</v>
      </c>
      <c r="L38" s="3"/>
      <c r="M38" s="3"/>
      <c r="O38" s="3"/>
      <c r="P38" s="14"/>
      <c r="Q38" s="14"/>
      <c r="R38" s="3"/>
      <c r="Z38" s="23" t="s">
        <v>38</v>
      </c>
      <c r="AA38" s="22">
        <f t="shared" si="16"/>
        <v>1</v>
      </c>
      <c r="AB38" s="22">
        <f t="shared" si="17"/>
        <v>0.95</v>
      </c>
      <c r="AC38" s="22">
        <f t="shared" si="18"/>
        <v>0.875</v>
      </c>
      <c r="AD38" s="22">
        <f t="shared" si="19"/>
        <v>0.92682926829268297</v>
      </c>
      <c r="AE38" s="22">
        <f t="shared" si="20"/>
        <v>0.93333333333333335</v>
      </c>
      <c r="AF38" s="22">
        <f t="shared" si="21"/>
        <v>0.86956521739130432</v>
      </c>
      <c r="AG38" s="22">
        <f t="shared" si="22"/>
        <v>1</v>
      </c>
      <c r="AH38" s="22">
        <f t="shared" si="23"/>
        <v>0.91304347826086951</v>
      </c>
      <c r="AI38" s="22">
        <f t="shared" si="24"/>
        <v>0.9285714285714286</v>
      </c>
      <c r="AJ38" s="22">
        <f t="shared" si="25"/>
        <v>0.9</v>
      </c>
      <c r="AK38" s="22">
        <f t="shared" si="26"/>
        <v>1</v>
      </c>
      <c r="AL38" s="22">
        <f t="shared" si="27"/>
        <v>0.88461538461538458</v>
      </c>
      <c r="AM38" s="22">
        <f t="shared" si="28"/>
        <v>1</v>
      </c>
      <c r="AN38" s="22">
        <f t="shared" si="29"/>
        <v>1</v>
      </c>
      <c r="AO38" s="22">
        <f t="shared" si="30"/>
        <v>0.91304347826086951</v>
      </c>
    </row>
    <row r="39" spans="1:42" ht="12.75" customHeight="1" x14ac:dyDescent="0.2">
      <c r="A39" s="25">
        <v>9702</v>
      </c>
      <c r="B39" s="25">
        <v>45</v>
      </c>
      <c r="K39" s="189"/>
      <c r="L39" s="3"/>
      <c r="M39" s="3"/>
      <c r="O39" s="3"/>
      <c r="P39" s="17">
        <f>B39</f>
        <v>45</v>
      </c>
      <c r="Q39" s="14"/>
      <c r="R39" s="3"/>
      <c r="Z39" s="23" t="s">
        <v>39</v>
      </c>
      <c r="AA39" s="22">
        <f t="shared" si="16"/>
        <v>0.8</v>
      </c>
      <c r="AB39" s="22">
        <f t="shared" si="17"/>
        <v>0.97368421052631582</v>
      </c>
      <c r="AC39" s="22">
        <f t="shared" si="18"/>
        <v>0.8571428571428571</v>
      </c>
      <c r="AD39" s="22">
        <f t="shared" si="19"/>
        <v>0.86842105263157898</v>
      </c>
      <c r="AE39" s="22">
        <f t="shared" si="20"/>
        <v>0.7142857142857143</v>
      </c>
      <c r="AF39" s="22">
        <f t="shared" si="21"/>
        <v>0.7</v>
      </c>
      <c r="AG39" s="22">
        <f t="shared" si="22"/>
        <v>1</v>
      </c>
      <c r="AH39" s="22">
        <f t="shared" si="23"/>
        <v>0.90476190476190477</v>
      </c>
      <c r="AI39" s="22">
        <f t="shared" si="24"/>
        <v>1</v>
      </c>
      <c r="AJ39" s="22">
        <f t="shared" si="25"/>
        <v>1</v>
      </c>
      <c r="AK39" s="22">
        <f t="shared" si="26"/>
        <v>1</v>
      </c>
      <c r="AL39" s="22">
        <f t="shared" si="27"/>
        <v>0.95652173913043481</v>
      </c>
      <c r="AM39" s="22">
        <f t="shared" si="28"/>
        <v>0.95652173913043481</v>
      </c>
      <c r="AN39" s="22">
        <f t="shared" si="29"/>
        <v>1</v>
      </c>
      <c r="AO39" s="22" t="s">
        <v>27</v>
      </c>
    </row>
    <row r="40" spans="1:42" ht="12.75" customHeight="1" x14ac:dyDescent="0.2">
      <c r="A40" s="25">
        <v>9801</v>
      </c>
      <c r="C40" s="25">
        <v>40</v>
      </c>
      <c r="K40" s="189"/>
      <c r="L40" s="3"/>
      <c r="M40" s="3"/>
      <c r="O40" s="3">
        <f>C40/B39</f>
        <v>0.88888888888888884</v>
      </c>
      <c r="P40" s="21">
        <v>40</v>
      </c>
      <c r="Q40" s="22">
        <f t="shared" ref="Q40:Q50" si="31">P40/P39</f>
        <v>0.88888888888888884</v>
      </c>
      <c r="R40" s="3">
        <f t="shared" ref="R40:R50" si="32">100%-Q40</f>
        <v>0.11111111111111116</v>
      </c>
      <c r="Z40" s="23" t="s">
        <v>40</v>
      </c>
      <c r="AA40" s="22">
        <f t="shared" si="16"/>
        <v>1</v>
      </c>
      <c r="AB40" s="22">
        <f t="shared" si="17"/>
        <v>0.91891891891891897</v>
      </c>
      <c r="AC40" s="22">
        <f t="shared" si="18"/>
        <v>1</v>
      </c>
      <c r="AD40" s="22">
        <f t="shared" si="19"/>
        <v>0.63636363636363635</v>
      </c>
      <c r="AE40" s="22">
        <f t="shared" si="20"/>
        <v>0.8</v>
      </c>
      <c r="AF40" s="22">
        <f t="shared" si="21"/>
        <v>0.9285714285714286</v>
      </c>
      <c r="AG40" s="22">
        <f t="shared" si="22"/>
        <v>0.91666666666666663</v>
      </c>
      <c r="AH40" s="22">
        <f t="shared" si="23"/>
        <v>0.89473684210526316</v>
      </c>
      <c r="AI40" s="22">
        <f t="shared" si="24"/>
        <v>0.84615384615384615</v>
      </c>
      <c r="AJ40" s="22">
        <f t="shared" si="25"/>
        <v>0.96296296296296291</v>
      </c>
      <c r="AK40" s="22">
        <f t="shared" si="26"/>
        <v>1</v>
      </c>
      <c r="AL40" s="22">
        <f t="shared" si="27"/>
        <v>1</v>
      </c>
      <c r="AM40" s="22">
        <f t="shared" si="28"/>
        <v>1</v>
      </c>
      <c r="AN40" s="22" t="s">
        <v>27</v>
      </c>
      <c r="AO40" s="22" t="s">
        <v>27</v>
      </c>
    </row>
    <row r="41" spans="1:42" ht="12.75" customHeight="1" x14ac:dyDescent="0.2">
      <c r="A41" s="25">
        <v>9802</v>
      </c>
      <c r="D41" s="25">
        <v>33</v>
      </c>
      <c r="K41" s="189"/>
      <c r="L41" s="3"/>
      <c r="M41" s="3"/>
      <c r="O41" s="3">
        <f>D41/C40</f>
        <v>0.82499999999999996</v>
      </c>
      <c r="P41" s="21">
        <v>38</v>
      </c>
      <c r="Q41" s="22">
        <f t="shared" si="31"/>
        <v>0.95</v>
      </c>
      <c r="R41" s="3">
        <f t="shared" si="32"/>
        <v>5.0000000000000044E-2</v>
      </c>
      <c r="Z41" s="23" t="s">
        <v>41</v>
      </c>
      <c r="AA41" s="22">
        <f t="shared" si="16"/>
        <v>1</v>
      </c>
      <c r="AB41" s="22">
        <f t="shared" si="17"/>
        <v>0.94117647058823528</v>
      </c>
      <c r="AC41" s="22">
        <f t="shared" si="18"/>
        <v>0.75</v>
      </c>
      <c r="AD41" s="22">
        <f t="shared" si="19"/>
        <v>0.95238095238095233</v>
      </c>
      <c r="AE41" s="22">
        <f t="shared" si="20"/>
        <v>0.9375</v>
      </c>
      <c r="AF41" s="22">
        <f t="shared" si="21"/>
        <v>0.92307692307692313</v>
      </c>
      <c r="AG41" s="22">
        <f t="shared" si="22"/>
        <v>1</v>
      </c>
      <c r="AH41" s="22">
        <f t="shared" si="23"/>
        <v>1</v>
      </c>
      <c r="AI41" s="22">
        <f t="shared" si="24"/>
        <v>1</v>
      </c>
      <c r="AJ41" s="22">
        <f t="shared" si="25"/>
        <v>0.96153846153846156</v>
      </c>
      <c r="AK41" s="22">
        <f t="shared" si="26"/>
        <v>1</v>
      </c>
      <c r="AL41" s="22">
        <f t="shared" si="27"/>
        <v>1</v>
      </c>
      <c r="AM41" s="22" t="s">
        <v>27</v>
      </c>
      <c r="AN41" s="22" t="s">
        <v>27</v>
      </c>
      <c r="AO41" s="22" t="s">
        <v>27</v>
      </c>
    </row>
    <row r="42" spans="1:42" ht="12.75" customHeight="1" x14ac:dyDescent="0.2">
      <c r="A42" s="25">
        <v>9901</v>
      </c>
      <c r="E42" s="25">
        <v>17</v>
      </c>
      <c r="K42" s="189"/>
      <c r="L42" s="3"/>
      <c r="M42" s="3"/>
      <c r="O42" s="3">
        <f>E42/D41</f>
        <v>0.51515151515151514</v>
      </c>
      <c r="P42" s="21">
        <v>37</v>
      </c>
      <c r="Q42" s="22">
        <f t="shared" si="31"/>
        <v>0.97368421052631582</v>
      </c>
      <c r="R42" s="3">
        <f t="shared" si="32"/>
        <v>2.6315789473684181E-2</v>
      </c>
      <c r="Z42" s="26" t="s">
        <v>42</v>
      </c>
      <c r="AA42" s="22">
        <f t="shared" si="16"/>
        <v>0.875</v>
      </c>
      <c r="AB42" s="22">
        <f t="shared" si="17"/>
        <v>0.84375</v>
      </c>
      <c r="AC42" s="22">
        <f t="shared" si="18"/>
        <v>0.88888888888888884</v>
      </c>
      <c r="AD42" s="22">
        <f t="shared" si="19"/>
        <v>0.95</v>
      </c>
      <c r="AE42" s="22">
        <f t="shared" si="20"/>
        <v>1</v>
      </c>
      <c r="AF42" s="22">
        <f t="shared" si="21"/>
        <v>0.875</v>
      </c>
      <c r="AG42" s="22">
        <f t="shared" si="22"/>
        <v>1</v>
      </c>
      <c r="AH42" s="22">
        <f t="shared" si="23"/>
        <v>0.94117647058823528</v>
      </c>
      <c r="AI42" s="22">
        <f t="shared" si="24"/>
        <v>1</v>
      </c>
      <c r="AJ42" s="22">
        <f t="shared" si="25"/>
        <v>0.92</v>
      </c>
      <c r="AK42" s="22">
        <f t="shared" si="26"/>
        <v>0.8</v>
      </c>
      <c r="AL42" s="22" t="s">
        <v>27</v>
      </c>
      <c r="AM42" s="22" t="s">
        <v>27</v>
      </c>
      <c r="AN42" s="22" t="s">
        <v>27</v>
      </c>
      <c r="AO42" s="22" t="s">
        <v>27</v>
      </c>
    </row>
    <row r="43" spans="1:42" ht="12.75" customHeight="1" x14ac:dyDescent="0.2">
      <c r="A43" s="25">
        <v>9902</v>
      </c>
      <c r="F43" s="25">
        <v>5</v>
      </c>
      <c r="K43" s="189"/>
      <c r="L43" s="3"/>
      <c r="M43" s="3"/>
      <c r="O43" s="3">
        <f>F43/E42</f>
        <v>0.29411764705882354</v>
      </c>
      <c r="P43" s="21">
        <v>34</v>
      </c>
      <c r="Q43" s="22">
        <f t="shared" si="31"/>
        <v>0.91891891891891897</v>
      </c>
      <c r="R43" s="3">
        <f t="shared" si="32"/>
        <v>8.108108108108103E-2</v>
      </c>
      <c r="Z43" s="26" t="s">
        <v>43</v>
      </c>
      <c r="AA43" s="22">
        <f t="shared" si="16"/>
        <v>1</v>
      </c>
      <c r="AB43" s="22">
        <f t="shared" si="17"/>
        <v>0.96296296296296291</v>
      </c>
      <c r="AC43" s="22">
        <f t="shared" si="18"/>
        <v>1</v>
      </c>
      <c r="AD43" s="22">
        <f t="shared" si="19"/>
        <v>0.94736842105263153</v>
      </c>
      <c r="AE43" s="22">
        <f t="shared" si="20"/>
        <v>0.93333333333333335</v>
      </c>
      <c r="AF43" s="22">
        <f t="shared" si="21"/>
        <v>0.95238095238095233</v>
      </c>
      <c r="AG43" s="22">
        <f t="shared" si="22"/>
        <v>0.90909090909090906</v>
      </c>
      <c r="AH43" s="22">
        <f t="shared" si="23"/>
        <v>1</v>
      </c>
      <c r="AI43" s="22">
        <f t="shared" si="24"/>
        <v>1</v>
      </c>
      <c r="AJ43" s="22">
        <f t="shared" si="25"/>
        <v>1.0869565217391304</v>
      </c>
      <c r="AK43" s="22" t="s">
        <v>27</v>
      </c>
      <c r="AL43" s="22" t="s">
        <v>27</v>
      </c>
      <c r="AM43" s="22" t="s">
        <v>27</v>
      </c>
      <c r="AN43" s="22" t="s">
        <v>27</v>
      </c>
      <c r="AO43" s="22" t="s">
        <v>27</v>
      </c>
    </row>
    <row r="44" spans="1:42" ht="12.75" customHeight="1" x14ac:dyDescent="0.2">
      <c r="A44" s="28" t="s">
        <v>14</v>
      </c>
      <c r="G44" s="25">
        <v>5</v>
      </c>
      <c r="K44" s="189"/>
      <c r="L44" s="3"/>
      <c r="M44" s="3"/>
      <c r="O44" s="3">
        <f>G44/F43</f>
        <v>1</v>
      </c>
      <c r="P44" s="21">
        <v>32</v>
      </c>
      <c r="Q44" s="22">
        <f t="shared" si="31"/>
        <v>0.94117647058823528</v>
      </c>
      <c r="R44" s="3">
        <f t="shared" si="32"/>
        <v>5.8823529411764719E-2</v>
      </c>
      <c r="Z44" s="26" t="s">
        <v>44</v>
      </c>
    </row>
    <row r="45" spans="1:42" ht="12.75" customHeight="1" x14ac:dyDescent="0.2">
      <c r="A45" s="28" t="s">
        <v>15</v>
      </c>
      <c r="H45" s="25">
        <v>4</v>
      </c>
      <c r="K45" s="189"/>
      <c r="L45" s="3"/>
      <c r="M45" s="3"/>
      <c r="O45" s="3">
        <f>H45/G44</f>
        <v>0.8</v>
      </c>
      <c r="P45" s="21">
        <v>27</v>
      </c>
      <c r="Q45" s="22">
        <f t="shared" si="31"/>
        <v>0.84375</v>
      </c>
      <c r="R45" s="3">
        <f t="shared" si="32"/>
        <v>0.15625</v>
      </c>
      <c r="S45" s="2" t="s">
        <v>4</v>
      </c>
    </row>
    <row r="46" spans="1:42" ht="12.75" customHeight="1" x14ac:dyDescent="0.2">
      <c r="A46" s="28" t="s">
        <v>16</v>
      </c>
      <c r="I46" s="25">
        <v>3</v>
      </c>
      <c r="K46" s="189"/>
      <c r="L46" s="3"/>
      <c r="M46" s="3"/>
      <c r="O46" s="3">
        <f>I46/H45</f>
        <v>0.75</v>
      </c>
      <c r="P46" s="21">
        <v>26</v>
      </c>
      <c r="Q46" s="22">
        <f t="shared" si="31"/>
        <v>0.96296296296296291</v>
      </c>
      <c r="R46" s="3">
        <f t="shared" si="32"/>
        <v>3.703703703703709E-2</v>
      </c>
      <c r="S46" s="25">
        <v>9701</v>
      </c>
      <c r="T46" s="37">
        <f>M32</f>
        <v>0.7</v>
      </c>
    </row>
    <row r="47" spans="1:42" ht="12.75" customHeight="1" x14ac:dyDescent="0.2">
      <c r="A47" s="28" t="s">
        <v>17</v>
      </c>
      <c r="J47" s="25">
        <v>3</v>
      </c>
      <c r="K47" s="189"/>
      <c r="L47" s="3"/>
      <c r="M47" s="3"/>
      <c r="O47" s="3">
        <f>J47/I46</f>
        <v>1</v>
      </c>
      <c r="P47" s="21">
        <v>24</v>
      </c>
      <c r="Q47" s="22">
        <f t="shared" si="31"/>
        <v>0.92307692307692313</v>
      </c>
      <c r="R47" s="3">
        <f t="shared" si="32"/>
        <v>7.6923076923076872E-2</v>
      </c>
      <c r="S47" s="25">
        <v>9702</v>
      </c>
      <c r="T47" s="37">
        <f>M53</f>
        <v>0.51111111111111107</v>
      </c>
    </row>
    <row r="48" spans="1:42" ht="12.75" customHeight="1" x14ac:dyDescent="0.2">
      <c r="A48" s="28" t="s">
        <v>18</v>
      </c>
      <c r="J48" s="25">
        <v>16</v>
      </c>
      <c r="K48" s="189">
        <v>18</v>
      </c>
      <c r="L48" s="3"/>
      <c r="M48" s="3"/>
      <c r="O48" s="3"/>
      <c r="P48" s="21">
        <v>19</v>
      </c>
      <c r="Q48" s="22">
        <f t="shared" si="31"/>
        <v>0.79166666666666663</v>
      </c>
      <c r="R48" s="3">
        <f t="shared" si="32"/>
        <v>0.20833333333333337</v>
      </c>
      <c r="S48" s="25">
        <v>9801</v>
      </c>
      <c r="T48" s="37">
        <f>M73</f>
        <v>0.4</v>
      </c>
    </row>
    <row r="49" spans="1:42" ht="12.75" customHeight="1" x14ac:dyDescent="0.2">
      <c r="A49" s="28" t="s">
        <v>19</v>
      </c>
      <c r="J49" s="25">
        <v>4</v>
      </c>
      <c r="K49" s="189">
        <v>5</v>
      </c>
      <c r="L49" s="3"/>
      <c r="M49" s="3"/>
      <c r="O49" s="3"/>
      <c r="P49" s="21">
        <v>4</v>
      </c>
      <c r="Q49" s="22">
        <f t="shared" si="31"/>
        <v>0.21052631578947367</v>
      </c>
      <c r="R49" s="3">
        <f t="shared" si="32"/>
        <v>0.78947368421052633</v>
      </c>
      <c r="S49" s="25">
        <v>9802</v>
      </c>
      <c r="T49" s="37">
        <f>M90</f>
        <v>0.36734693877551022</v>
      </c>
    </row>
    <row r="50" spans="1:42" ht="12.75" customHeight="1" x14ac:dyDescent="0.2">
      <c r="A50" s="28" t="s">
        <v>20</v>
      </c>
      <c r="K50" s="189"/>
      <c r="L50" s="3"/>
      <c r="M50" s="3"/>
      <c r="O50" s="3"/>
      <c r="P50" s="21"/>
      <c r="Q50" s="22">
        <f t="shared" si="31"/>
        <v>0</v>
      </c>
      <c r="R50" s="3">
        <f t="shared" si="32"/>
        <v>1</v>
      </c>
      <c r="S50" s="25">
        <v>9901</v>
      </c>
      <c r="T50" s="3">
        <f>M109</f>
        <v>0.29729729729729731</v>
      </c>
    </row>
    <row r="51" spans="1:42" ht="12.75" customHeight="1" x14ac:dyDescent="0.2">
      <c r="A51" s="28" t="s">
        <v>21</v>
      </c>
      <c r="K51" s="189"/>
      <c r="L51" s="3"/>
      <c r="M51" s="3"/>
      <c r="O51" s="3"/>
      <c r="S51" s="25">
        <v>9902</v>
      </c>
      <c r="T51" s="3">
        <f>M129</f>
        <v>0.24615384615384617</v>
      </c>
    </row>
    <row r="52" spans="1:42" ht="12.75" customHeight="1" x14ac:dyDescent="0.2">
      <c r="A52" s="28"/>
      <c r="K52" s="189"/>
      <c r="L52" s="3"/>
      <c r="M52" s="3"/>
      <c r="O52" s="3"/>
      <c r="S52" s="29" t="s">
        <v>14</v>
      </c>
      <c r="T52" s="3">
        <f>M146</f>
        <v>0.3125</v>
      </c>
    </row>
    <row r="53" spans="1:42" ht="12.75" customHeight="1" x14ac:dyDescent="0.2">
      <c r="K53" s="189">
        <f>K48+K49</f>
        <v>23</v>
      </c>
      <c r="L53" s="3">
        <f>K47/B39</f>
        <v>0</v>
      </c>
      <c r="M53" s="3">
        <f>K53/B39</f>
        <v>0.51111111111111107</v>
      </c>
      <c r="N53" s="3">
        <f>M53-L53</f>
        <v>0.51111111111111107</v>
      </c>
      <c r="O53" s="3"/>
      <c r="S53" s="29" t="s">
        <v>15</v>
      </c>
      <c r="T53" s="3">
        <f>M164</f>
        <v>0.45714285714285713</v>
      </c>
      <c r="Z53" s="2"/>
      <c r="AA53" s="8" t="s">
        <v>45</v>
      </c>
      <c r="AB53" s="8"/>
      <c r="AC53" s="8"/>
      <c r="AD53" s="8"/>
      <c r="AE53" s="8"/>
      <c r="AF53" s="8"/>
      <c r="AG53" s="8"/>
      <c r="AH53" s="8"/>
      <c r="AI53" s="8"/>
      <c r="AJ53" s="8"/>
    </row>
    <row r="54" spans="1:42" ht="12.75" customHeight="1" x14ac:dyDescent="0.2">
      <c r="A54" s="32" t="s">
        <v>34</v>
      </c>
      <c r="B54" s="32"/>
      <c r="C54" s="32"/>
      <c r="D54" s="33"/>
      <c r="E54" s="33"/>
      <c r="F54" s="127">
        <f>((K47*9)+(K48*10)+(K49*11))/K53</f>
        <v>10.217391304347826</v>
      </c>
      <c r="L54" s="3"/>
      <c r="M54" s="3"/>
      <c r="O54" s="3"/>
      <c r="S54" s="29" t="s">
        <v>16</v>
      </c>
      <c r="T54" s="3">
        <f>M183</f>
        <v>0.4</v>
      </c>
      <c r="AA54" s="312" t="s">
        <v>12</v>
      </c>
      <c r="AB54" s="311"/>
      <c r="AC54" s="311"/>
      <c r="AD54" s="311"/>
      <c r="AE54" s="311"/>
      <c r="AF54" s="311"/>
      <c r="AG54" s="311"/>
      <c r="AH54" s="311"/>
      <c r="AI54" s="311"/>
      <c r="AJ54" s="311"/>
    </row>
    <row r="55" spans="1:42" ht="12.75" customHeight="1" x14ac:dyDescent="0.2">
      <c r="L55" s="3"/>
      <c r="M55" s="3"/>
      <c r="O55" s="3"/>
      <c r="S55" s="29" t="s">
        <v>17</v>
      </c>
      <c r="T55" s="3">
        <f>M201</f>
        <v>0.55000000000000004</v>
      </c>
      <c r="Z55" s="18" t="s">
        <v>13</v>
      </c>
      <c r="AA55" s="1">
        <v>9701</v>
      </c>
      <c r="AB55" s="19">
        <v>9702</v>
      </c>
      <c r="AC55" s="19">
        <v>9801</v>
      </c>
      <c r="AD55" s="19">
        <v>9802</v>
      </c>
      <c r="AE55" s="19">
        <v>9901</v>
      </c>
      <c r="AF55" s="19">
        <v>9902</v>
      </c>
      <c r="AG55" s="20" t="s">
        <v>14</v>
      </c>
      <c r="AH55" s="20" t="s">
        <v>15</v>
      </c>
      <c r="AI55" s="20" t="s">
        <v>16</v>
      </c>
      <c r="AJ55" s="20" t="s">
        <v>17</v>
      </c>
      <c r="AK55" s="20" t="s">
        <v>18</v>
      </c>
      <c r="AL55" s="20" t="s">
        <v>19</v>
      </c>
      <c r="AM55" s="20" t="s">
        <v>20</v>
      </c>
      <c r="AN55" s="20" t="s">
        <v>21</v>
      </c>
      <c r="AO55" s="20" t="s">
        <v>22</v>
      </c>
      <c r="AP55" s="20" t="s">
        <v>23</v>
      </c>
    </row>
    <row r="56" spans="1:42" ht="12.75" customHeight="1" x14ac:dyDescent="0.2">
      <c r="L56" s="3"/>
      <c r="M56" s="3"/>
      <c r="O56" s="3"/>
      <c r="S56" s="27" t="s">
        <v>18</v>
      </c>
      <c r="T56" s="3">
        <f>M221</f>
        <v>0.24242424242424243</v>
      </c>
      <c r="Z56" s="23" t="s">
        <v>37</v>
      </c>
      <c r="AA56" s="22">
        <f t="shared" ref="AA56:AA62" si="33">R19</f>
        <v>0</v>
      </c>
      <c r="AB56" s="22">
        <f t="shared" ref="AB56:AB62" si="34">R40</f>
        <v>0.11111111111111116</v>
      </c>
      <c r="AC56" s="22">
        <f t="shared" ref="AC56:AC62" si="35">R61</f>
        <v>0.19999999999999996</v>
      </c>
      <c r="AD56" s="22">
        <f t="shared" ref="AD56:AD62" si="36">R80</f>
        <v>0.16326530612244894</v>
      </c>
      <c r="AE56" s="22">
        <f t="shared" ref="AE56:AE62" si="37">R97</f>
        <v>0.18918918918918914</v>
      </c>
      <c r="AF56" s="22">
        <f t="shared" ref="AF56:AF62" si="38">R116</f>
        <v>0.29230769230769227</v>
      </c>
      <c r="AG56" s="22">
        <f t="shared" ref="AG56:AG62" si="39">R136</f>
        <v>0.625</v>
      </c>
      <c r="AH56" s="22">
        <f t="shared" ref="AH56:AH62" si="40">R153</f>
        <v>0.34285714285714286</v>
      </c>
      <c r="AI56" s="22">
        <f t="shared" ref="AI56:AI62" si="41">R172</f>
        <v>0.43999999999999995</v>
      </c>
      <c r="AJ56" s="22">
        <f t="shared" ref="AJ56:AJ62" si="42">R189</f>
        <v>0.25</v>
      </c>
      <c r="AK56" s="3">
        <f t="shared" ref="AK56:AK61" si="43">R206</f>
        <v>0.69696969696969702</v>
      </c>
      <c r="AL56" s="3">
        <f t="shared" ref="AL56:AL60" si="44">R226</f>
        <v>0.40909090909090906</v>
      </c>
      <c r="AM56" s="3">
        <f t="shared" ref="AM56:AM59" si="45">R245</f>
        <v>0.42500000000000004</v>
      </c>
      <c r="AN56" s="3">
        <f t="shared" ref="AN56:AN58" si="46">R265</f>
        <v>0.47619047619047616</v>
      </c>
      <c r="AO56" s="3">
        <f t="shared" ref="AO56:AO57" si="47">R282</f>
        <v>0.30303030303030298</v>
      </c>
      <c r="AP56" s="3">
        <f>R299</f>
        <v>0.30000000000000004</v>
      </c>
    </row>
    <row r="57" spans="1:42" ht="12.75" customHeight="1" x14ac:dyDescent="0.3">
      <c r="A57" s="38" t="s">
        <v>46</v>
      </c>
      <c r="L57" s="3"/>
      <c r="M57" s="3"/>
      <c r="O57" s="3"/>
      <c r="S57" s="27" t="s">
        <v>19</v>
      </c>
      <c r="T57" s="3">
        <f>M240</f>
        <v>0.47727272727272729</v>
      </c>
      <c r="Z57" s="23" t="s">
        <v>38</v>
      </c>
      <c r="AA57" s="22">
        <f t="shared" si="33"/>
        <v>0</v>
      </c>
      <c r="AB57" s="22">
        <f t="shared" si="34"/>
        <v>5.0000000000000044E-2</v>
      </c>
      <c r="AC57" s="22">
        <f t="shared" si="35"/>
        <v>0.125</v>
      </c>
      <c r="AD57" s="22">
        <f t="shared" si="36"/>
        <v>7.3170731707317027E-2</v>
      </c>
      <c r="AE57" s="22">
        <f t="shared" si="37"/>
        <v>6.6666666666666652E-2</v>
      </c>
      <c r="AF57" s="22">
        <f t="shared" si="38"/>
        <v>0.13043478260869568</v>
      </c>
      <c r="AG57" s="22">
        <f t="shared" si="39"/>
        <v>0</v>
      </c>
      <c r="AH57" s="22">
        <f t="shared" si="40"/>
        <v>8.6956521739130488E-2</v>
      </c>
      <c r="AI57" s="22">
        <f t="shared" si="41"/>
        <v>7.1428571428571397E-2</v>
      </c>
      <c r="AJ57" s="22">
        <f t="shared" si="42"/>
        <v>9.9999999999999978E-2</v>
      </c>
      <c r="AK57" s="3">
        <f t="shared" si="43"/>
        <v>0</v>
      </c>
      <c r="AL57" s="3">
        <f t="shared" si="44"/>
        <v>0.11538461538461542</v>
      </c>
      <c r="AM57" s="3">
        <f t="shared" si="45"/>
        <v>0</v>
      </c>
      <c r="AN57" s="3">
        <f t="shared" si="46"/>
        <v>0</v>
      </c>
      <c r="AO57" s="3">
        <f t="shared" si="47"/>
        <v>8.6956521739130488E-2</v>
      </c>
    </row>
    <row r="58" spans="1:42" ht="25.5" customHeight="1" x14ac:dyDescent="0.2">
      <c r="B58" s="308" t="s">
        <v>2</v>
      </c>
      <c r="C58" s="309"/>
      <c r="D58" s="309"/>
      <c r="E58" s="309"/>
      <c r="F58" s="309"/>
      <c r="G58" s="309"/>
      <c r="H58" s="309"/>
      <c r="I58" s="309"/>
      <c r="J58" s="309"/>
      <c r="L58" s="7" t="s">
        <v>3</v>
      </c>
      <c r="M58" s="7" t="s">
        <v>4</v>
      </c>
      <c r="N58" s="49" t="s">
        <v>5</v>
      </c>
      <c r="O58" s="7" t="s">
        <v>6</v>
      </c>
      <c r="P58" s="6" t="s">
        <v>7</v>
      </c>
      <c r="Q58" s="6" t="s">
        <v>8</v>
      </c>
      <c r="R58" s="7" t="s">
        <v>9</v>
      </c>
      <c r="S58" s="27" t="s">
        <v>20</v>
      </c>
      <c r="Z58" s="23" t="s">
        <v>39</v>
      </c>
      <c r="AA58" s="22">
        <f t="shared" si="33"/>
        <v>0.19999999999999996</v>
      </c>
      <c r="AB58" s="22">
        <f t="shared" si="34"/>
        <v>2.6315789473684181E-2</v>
      </c>
      <c r="AC58" s="22">
        <f t="shared" si="35"/>
        <v>0.1428571428571429</v>
      </c>
      <c r="AD58" s="22">
        <f t="shared" si="36"/>
        <v>0.13157894736842102</v>
      </c>
      <c r="AE58" s="22">
        <f t="shared" si="37"/>
        <v>0.2857142857142857</v>
      </c>
      <c r="AF58" s="22">
        <f t="shared" si="38"/>
        <v>0.30000000000000004</v>
      </c>
      <c r="AG58" s="22">
        <f t="shared" si="39"/>
        <v>0</v>
      </c>
      <c r="AH58" s="22">
        <f t="shared" si="40"/>
        <v>9.5238095238095233E-2</v>
      </c>
      <c r="AI58" s="22">
        <f t="shared" si="41"/>
        <v>0</v>
      </c>
      <c r="AJ58" s="22">
        <f t="shared" si="42"/>
        <v>0</v>
      </c>
      <c r="AK58" s="3">
        <f t="shared" si="43"/>
        <v>0</v>
      </c>
      <c r="AL58" s="3">
        <f t="shared" si="44"/>
        <v>4.3478260869565188E-2</v>
      </c>
      <c r="AM58" s="3">
        <f t="shared" si="45"/>
        <v>4.3478260869565188E-2</v>
      </c>
      <c r="AN58" s="3">
        <f t="shared" si="46"/>
        <v>0</v>
      </c>
      <c r="AO58" s="3" t="s">
        <v>27</v>
      </c>
    </row>
    <row r="59" spans="1:42" ht="12.75" customHeight="1" x14ac:dyDescent="0.2">
      <c r="A59" s="50" t="s">
        <v>10</v>
      </c>
      <c r="B59" s="51">
        <v>1</v>
      </c>
      <c r="C59" s="51">
        <v>2</v>
      </c>
      <c r="D59" s="51">
        <v>3</v>
      </c>
      <c r="E59" s="51">
        <v>4</v>
      </c>
      <c r="F59" s="51">
        <v>5</v>
      </c>
      <c r="G59" s="51">
        <v>6</v>
      </c>
      <c r="H59" s="51">
        <v>7</v>
      </c>
      <c r="I59" s="51">
        <v>8</v>
      </c>
      <c r="J59" s="51">
        <v>9</v>
      </c>
      <c r="K59" s="194" t="s">
        <v>11</v>
      </c>
      <c r="L59" s="3"/>
      <c r="M59" s="3"/>
      <c r="O59" s="3"/>
      <c r="P59" s="14"/>
      <c r="Q59" s="14"/>
      <c r="R59" s="3"/>
      <c r="S59" s="27" t="s">
        <v>21</v>
      </c>
      <c r="Z59" s="23" t="s">
        <v>40</v>
      </c>
      <c r="AA59" s="22">
        <f t="shared" si="33"/>
        <v>0</v>
      </c>
      <c r="AB59" s="22">
        <f t="shared" si="34"/>
        <v>8.108108108108103E-2</v>
      </c>
      <c r="AC59" s="22">
        <f t="shared" si="35"/>
        <v>0</v>
      </c>
      <c r="AD59" s="22">
        <f t="shared" si="36"/>
        <v>0.36363636363636365</v>
      </c>
      <c r="AE59" s="22">
        <f t="shared" si="37"/>
        <v>0.19999999999999996</v>
      </c>
      <c r="AF59" s="22">
        <f t="shared" si="38"/>
        <v>7.1428571428571397E-2</v>
      </c>
      <c r="AG59" s="22">
        <f t="shared" si="39"/>
        <v>8.333333333333337E-2</v>
      </c>
      <c r="AH59" s="22">
        <f t="shared" si="40"/>
        <v>0.10526315789473684</v>
      </c>
      <c r="AI59" s="22">
        <f t="shared" si="41"/>
        <v>0.15384615384615385</v>
      </c>
      <c r="AJ59" s="22">
        <f t="shared" si="42"/>
        <v>3.703703703703709E-2</v>
      </c>
      <c r="AK59" s="3">
        <f t="shared" si="43"/>
        <v>0</v>
      </c>
      <c r="AL59" s="3">
        <f t="shared" si="44"/>
        <v>0</v>
      </c>
      <c r="AM59" s="3">
        <f t="shared" si="45"/>
        <v>0</v>
      </c>
      <c r="AN59" s="3" t="s">
        <v>27</v>
      </c>
      <c r="AO59" s="3" t="s">
        <v>27</v>
      </c>
    </row>
    <row r="60" spans="1:42" ht="12.75" customHeight="1" x14ac:dyDescent="0.2">
      <c r="A60" s="25">
        <v>9801</v>
      </c>
      <c r="B60" s="25">
        <v>20</v>
      </c>
      <c r="K60" s="205"/>
      <c r="L60" s="3"/>
      <c r="M60" s="3"/>
      <c r="O60" s="3"/>
      <c r="P60" s="17">
        <f>B60</f>
        <v>20</v>
      </c>
      <c r="Q60" s="14"/>
      <c r="R60" s="3"/>
      <c r="S60" s="27" t="s">
        <v>22</v>
      </c>
      <c r="Z60" s="23" t="s">
        <v>41</v>
      </c>
      <c r="AA60" s="22">
        <f t="shared" si="33"/>
        <v>0</v>
      </c>
      <c r="AB60" s="22">
        <f t="shared" si="34"/>
        <v>5.8823529411764719E-2</v>
      </c>
      <c r="AC60" s="22">
        <f t="shared" si="35"/>
        <v>0.25</v>
      </c>
      <c r="AD60" s="22">
        <f t="shared" si="36"/>
        <v>4.7619047619047672E-2</v>
      </c>
      <c r="AE60" s="22">
        <f t="shared" si="37"/>
        <v>6.25E-2</v>
      </c>
      <c r="AF60" s="22">
        <f t="shared" si="38"/>
        <v>7.6923076923076872E-2</v>
      </c>
      <c r="AG60" s="22">
        <f t="shared" si="39"/>
        <v>0</v>
      </c>
      <c r="AH60" s="22">
        <f t="shared" si="40"/>
        <v>0</v>
      </c>
      <c r="AI60" s="22">
        <f t="shared" si="41"/>
        <v>0</v>
      </c>
      <c r="AJ60" s="22">
        <f t="shared" si="42"/>
        <v>3.8461538461538436E-2</v>
      </c>
      <c r="AK60" s="3">
        <f t="shared" si="43"/>
        <v>0</v>
      </c>
      <c r="AL60" s="3">
        <f t="shared" si="44"/>
        <v>0</v>
      </c>
      <c r="AM60" s="3" t="s">
        <v>27</v>
      </c>
      <c r="AN60" s="3" t="s">
        <v>27</v>
      </c>
      <c r="AO60" s="3" t="s">
        <v>27</v>
      </c>
    </row>
    <row r="61" spans="1:42" ht="12.75" customHeight="1" x14ac:dyDescent="0.2">
      <c r="A61" s="25">
        <v>9802</v>
      </c>
      <c r="C61" s="25">
        <v>16</v>
      </c>
      <c r="K61" s="205"/>
      <c r="L61" s="3"/>
      <c r="M61" s="3"/>
      <c r="O61" s="3">
        <f>C61/B60</f>
        <v>0.8</v>
      </c>
      <c r="P61" s="21">
        <v>16</v>
      </c>
      <c r="Q61" s="22">
        <f t="shared" ref="Q61:Q71" si="48">P61/P60</f>
        <v>0.8</v>
      </c>
      <c r="R61" s="3">
        <f t="shared" ref="R61:R71" si="49">100%-Q61</f>
        <v>0.19999999999999996</v>
      </c>
      <c r="Z61" s="26" t="s">
        <v>42</v>
      </c>
      <c r="AA61" s="22">
        <f t="shared" si="33"/>
        <v>0.125</v>
      </c>
      <c r="AB61" s="22">
        <f t="shared" si="34"/>
        <v>0.15625</v>
      </c>
      <c r="AC61" s="22">
        <f t="shared" si="35"/>
        <v>0.11111111111111116</v>
      </c>
      <c r="AD61" s="22">
        <f t="shared" si="36"/>
        <v>5.0000000000000044E-2</v>
      </c>
      <c r="AE61" s="22">
        <f t="shared" si="37"/>
        <v>0</v>
      </c>
      <c r="AF61" s="22">
        <f t="shared" si="38"/>
        <v>0.125</v>
      </c>
      <c r="AG61" s="22">
        <f t="shared" si="39"/>
        <v>0</v>
      </c>
      <c r="AH61" s="22">
        <f t="shared" si="40"/>
        <v>5.8823529411764719E-2</v>
      </c>
      <c r="AI61" s="22">
        <f t="shared" si="41"/>
        <v>0</v>
      </c>
      <c r="AJ61" s="22">
        <f t="shared" si="42"/>
        <v>7.999999999999996E-2</v>
      </c>
      <c r="AK61" s="3">
        <f t="shared" si="43"/>
        <v>0.19999999999999996</v>
      </c>
      <c r="AL61" s="3" t="s">
        <v>27</v>
      </c>
      <c r="AM61" s="3" t="s">
        <v>27</v>
      </c>
      <c r="AN61" s="3" t="s">
        <v>27</v>
      </c>
      <c r="AO61" s="3" t="s">
        <v>27</v>
      </c>
    </row>
    <row r="62" spans="1:42" ht="12.75" customHeight="1" x14ac:dyDescent="0.2">
      <c r="A62" s="25">
        <v>9901</v>
      </c>
      <c r="D62" s="25">
        <v>14</v>
      </c>
      <c r="K62" s="205"/>
      <c r="L62" s="3"/>
      <c r="M62" s="3"/>
      <c r="O62" s="3">
        <f>D62/C61</f>
        <v>0.875</v>
      </c>
      <c r="P62" s="21">
        <v>14</v>
      </c>
      <c r="Q62" s="22">
        <f t="shared" si="48"/>
        <v>0.875</v>
      </c>
      <c r="R62" s="3">
        <f t="shared" si="49"/>
        <v>0.125</v>
      </c>
      <c r="Z62" s="26" t="s">
        <v>43</v>
      </c>
      <c r="AA62" s="22">
        <f t="shared" si="33"/>
        <v>0</v>
      </c>
      <c r="AB62" s="22">
        <f t="shared" si="34"/>
        <v>3.703703703703709E-2</v>
      </c>
      <c r="AC62" s="22">
        <f t="shared" si="35"/>
        <v>0</v>
      </c>
      <c r="AD62" s="22">
        <f t="shared" si="36"/>
        <v>5.2631578947368474E-2</v>
      </c>
      <c r="AE62" s="22">
        <f t="shared" si="37"/>
        <v>6.6666666666666652E-2</v>
      </c>
      <c r="AF62" s="22">
        <f t="shared" si="38"/>
        <v>4.7619047619047672E-2</v>
      </c>
      <c r="AG62" s="22">
        <f t="shared" si="39"/>
        <v>9.0909090909090939E-2</v>
      </c>
      <c r="AH62" s="22">
        <f t="shared" si="40"/>
        <v>0</v>
      </c>
      <c r="AI62" s="22">
        <f t="shared" si="41"/>
        <v>0</v>
      </c>
      <c r="AJ62" s="22">
        <f t="shared" si="42"/>
        <v>-8.6956521739130377E-2</v>
      </c>
      <c r="AK62" s="3" t="s">
        <v>27</v>
      </c>
      <c r="AL62" s="3" t="s">
        <v>27</v>
      </c>
      <c r="AM62" s="3" t="s">
        <v>27</v>
      </c>
      <c r="AN62" s="3" t="s">
        <v>27</v>
      </c>
      <c r="AO62" s="3" t="s">
        <v>27</v>
      </c>
    </row>
    <row r="63" spans="1:42" ht="12.75" customHeight="1" x14ac:dyDescent="0.2">
      <c r="A63" s="25">
        <v>9902</v>
      </c>
      <c r="D63" s="25">
        <v>3</v>
      </c>
      <c r="E63" s="25">
        <v>9</v>
      </c>
      <c r="K63" s="205"/>
      <c r="L63" s="3"/>
      <c r="M63" s="3"/>
      <c r="O63" s="3">
        <f>E63/D62</f>
        <v>0.6428571428571429</v>
      </c>
      <c r="P63" s="21">
        <v>12</v>
      </c>
      <c r="Q63" s="22">
        <f t="shared" si="48"/>
        <v>0.8571428571428571</v>
      </c>
      <c r="R63" s="3">
        <f t="shared" si="49"/>
        <v>0.1428571428571429</v>
      </c>
      <c r="Z63" s="26" t="s">
        <v>44</v>
      </c>
      <c r="AA63" s="22"/>
      <c r="AB63" s="22"/>
      <c r="AC63" s="22"/>
      <c r="AD63" s="22"/>
      <c r="AE63" s="24"/>
      <c r="AF63" s="24"/>
      <c r="AG63" s="24"/>
      <c r="AH63" s="24"/>
      <c r="AI63" s="24"/>
      <c r="AJ63" s="24"/>
    </row>
    <row r="64" spans="1:42" ht="12.75" customHeight="1" x14ac:dyDescent="0.2">
      <c r="A64" s="28" t="s">
        <v>14</v>
      </c>
      <c r="E64" s="25">
        <v>7</v>
      </c>
      <c r="F64" s="25">
        <v>5</v>
      </c>
      <c r="K64" s="205"/>
      <c r="L64" s="3"/>
      <c r="M64" s="3"/>
      <c r="O64" s="3">
        <f>F64/E63</f>
        <v>0.55555555555555558</v>
      </c>
      <c r="P64" s="21">
        <v>12</v>
      </c>
      <c r="Q64" s="22">
        <f t="shared" si="48"/>
        <v>1</v>
      </c>
      <c r="R64" s="3">
        <f t="shared" si="49"/>
        <v>0</v>
      </c>
      <c r="Z64" s="39"/>
      <c r="AA64" s="37"/>
      <c r="AB64" s="37"/>
      <c r="AC64" s="37"/>
      <c r="AD64" s="40"/>
      <c r="AE64" s="40"/>
      <c r="AF64" s="40"/>
      <c r="AG64" s="40"/>
      <c r="AH64" s="40"/>
      <c r="AI64" s="40"/>
      <c r="AJ64" s="40"/>
    </row>
    <row r="65" spans="1:52" ht="12.75" customHeight="1" x14ac:dyDescent="0.2">
      <c r="A65" s="28" t="s">
        <v>15</v>
      </c>
      <c r="F65" s="25">
        <v>7</v>
      </c>
      <c r="G65" s="25">
        <v>2</v>
      </c>
      <c r="K65" s="205"/>
      <c r="L65" s="3"/>
      <c r="M65" s="3"/>
      <c r="O65" s="3">
        <f>G65/F64</f>
        <v>0.4</v>
      </c>
      <c r="P65" s="21">
        <v>9</v>
      </c>
      <c r="Q65" s="22">
        <f t="shared" si="48"/>
        <v>0.75</v>
      </c>
      <c r="R65" s="3">
        <f t="shared" si="49"/>
        <v>0.25</v>
      </c>
      <c r="Z65" s="28"/>
      <c r="AA65" s="37"/>
      <c r="AB65" s="37"/>
      <c r="AC65" s="40"/>
      <c r="AD65" s="40"/>
      <c r="AE65" s="40"/>
      <c r="AF65" s="40"/>
      <c r="AG65" s="40"/>
      <c r="AH65" s="40"/>
      <c r="AI65" s="40"/>
      <c r="AJ65" s="40"/>
    </row>
    <row r="66" spans="1:52" ht="12.75" customHeight="1" x14ac:dyDescent="0.2">
      <c r="A66" s="28" t="s">
        <v>16</v>
      </c>
      <c r="G66" s="25">
        <v>6</v>
      </c>
      <c r="H66" s="25">
        <v>2</v>
      </c>
      <c r="K66" s="205"/>
      <c r="L66" s="3"/>
      <c r="M66" s="3"/>
      <c r="O66" s="3">
        <f>H66/G65</f>
        <v>1</v>
      </c>
      <c r="P66" s="21">
        <v>8</v>
      </c>
      <c r="Q66" s="22">
        <f t="shared" si="48"/>
        <v>0.88888888888888884</v>
      </c>
      <c r="R66" s="3">
        <f t="shared" si="49"/>
        <v>0.11111111111111116</v>
      </c>
      <c r="Z66" s="28"/>
      <c r="AA66" s="37"/>
      <c r="AB66" s="40"/>
      <c r="AC66" s="40"/>
      <c r="AD66" s="40"/>
      <c r="AE66" s="40"/>
      <c r="AF66" s="40"/>
      <c r="AG66" s="40"/>
      <c r="AH66" s="40"/>
      <c r="AI66" s="40"/>
      <c r="AJ66" s="40"/>
    </row>
    <row r="67" spans="1:52" ht="12.75" customHeight="1" x14ac:dyDescent="0.2">
      <c r="A67" s="28" t="s">
        <v>17</v>
      </c>
      <c r="H67" s="25">
        <v>6</v>
      </c>
      <c r="I67" s="25">
        <v>2</v>
      </c>
      <c r="K67" s="205"/>
      <c r="L67" s="3"/>
      <c r="M67" s="3"/>
      <c r="O67" s="3">
        <f>I67/H66</f>
        <v>1</v>
      </c>
      <c r="P67" s="21">
        <v>8</v>
      </c>
      <c r="Q67" s="22">
        <f t="shared" si="48"/>
        <v>1</v>
      </c>
      <c r="R67" s="3">
        <f t="shared" si="49"/>
        <v>0</v>
      </c>
      <c r="Z67" s="29"/>
      <c r="AA67" s="8" t="s">
        <v>47</v>
      </c>
      <c r="AB67" s="37"/>
      <c r="AC67" s="37"/>
      <c r="AD67" s="37"/>
      <c r="AE67" s="37"/>
      <c r="AF67" s="37"/>
      <c r="AG67" s="37"/>
      <c r="AH67" s="37"/>
      <c r="AI67" s="37"/>
      <c r="AJ67" s="37"/>
    </row>
    <row r="68" spans="1:52" ht="12.75" customHeight="1" x14ac:dyDescent="0.2">
      <c r="A68" s="28" t="s">
        <v>18</v>
      </c>
      <c r="I68" s="25">
        <v>6</v>
      </c>
      <c r="J68" s="25">
        <v>2</v>
      </c>
      <c r="K68" s="205">
        <v>3</v>
      </c>
      <c r="L68" s="3"/>
      <c r="M68" s="3"/>
      <c r="O68" s="3">
        <f>J68/I67</f>
        <v>1</v>
      </c>
      <c r="P68" s="21">
        <v>8</v>
      </c>
      <c r="Q68" s="22">
        <f t="shared" si="48"/>
        <v>1</v>
      </c>
      <c r="R68" s="3">
        <f t="shared" si="49"/>
        <v>0</v>
      </c>
      <c r="Z68" s="41" t="s">
        <v>13</v>
      </c>
      <c r="AA68" s="42">
        <v>9701</v>
      </c>
      <c r="AB68" s="43">
        <v>9702</v>
      </c>
      <c r="AC68" s="43">
        <v>9801</v>
      </c>
      <c r="AD68" s="43">
        <v>9802</v>
      </c>
      <c r="AE68" s="43">
        <v>9901</v>
      </c>
      <c r="AF68" s="43">
        <v>9902</v>
      </c>
      <c r="AG68" s="44" t="s">
        <v>14</v>
      </c>
      <c r="AH68" s="44" t="s">
        <v>15</v>
      </c>
      <c r="AI68" s="44" t="s">
        <v>16</v>
      </c>
      <c r="AJ68" s="44" t="s">
        <v>17</v>
      </c>
      <c r="AK68" s="44" t="s">
        <v>18</v>
      </c>
      <c r="AL68" s="44" t="s">
        <v>19</v>
      </c>
      <c r="AM68" s="44" t="s">
        <v>20</v>
      </c>
      <c r="AN68" s="44" t="s">
        <v>21</v>
      </c>
      <c r="AO68" s="44" t="s">
        <v>22</v>
      </c>
      <c r="AP68" s="44" t="s">
        <v>23</v>
      </c>
      <c r="AQ68" s="44" t="s">
        <v>48</v>
      </c>
      <c r="AR68" s="44" t="s">
        <v>49</v>
      </c>
      <c r="AS68" s="44" t="s">
        <v>50</v>
      </c>
      <c r="AT68" s="44" t="s">
        <v>51</v>
      </c>
      <c r="AU68" s="44" t="s">
        <v>52</v>
      </c>
      <c r="AV68" s="44" t="s">
        <v>53</v>
      </c>
      <c r="AW68" s="44" t="s">
        <v>54</v>
      </c>
      <c r="AX68" s="44" t="s">
        <v>55</v>
      </c>
      <c r="AY68" s="44" t="s">
        <v>56</v>
      </c>
      <c r="AZ68" s="44" t="s">
        <v>57</v>
      </c>
    </row>
    <row r="69" spans="1:52" ht="12.75" customHeight="1" x14ac:dyDescent="0.3">
      <c r="A69" s="28" t="s">
        <v>19</v>
      </c>
      <c r="J69" s="25">
        <v>5</v>
      </c>
      <c r="K69" s="189">
        <v>5</v>
      </c>
      <c r="L69" s="3"/>
      <c r="M69" s="3"/>
      <c r="O69" s="3"/>
      <c r="P69" s="21">
        <v>3</v>
      </c>
      <c r="Q69" s="22">
        <f t="shared" si="48"/>
        <v>0.375</v>
      </c>
      <c r="R69" s="3">
        <f t="shared" si="49"/>
        <v>0.625</v>
      </c>
      <c r="Z69" s="45" t="s">
        <v>37</v>
      </c>
      <c r="AA69" s="46">
        <f>P20/P18</f>
        <v>1</v>
      </c>
      <c r="AB69" s="46">
        <f>P41/P39</f>
        <v>0.84444444444444444</v>
      </c>
      <c r="AC69" s="46">
        <f>P62/P60</f>
        <v>0.7</v>
      </c>
      <c r="AD69" s="46">
        <f>P81/P79</f>
        <v>0.77551020408163263</v>
      </c>
      <c r="AE69" s="46">
        <f>P98/P96</f>
        <v>0.7567567567567568</v>
      </c>
      <c r="AF69" s="46">
        <f>P117/P115</f>
        <v>0.61538461538461542</v>
      </c>
      <c r="AG69" s="46">
        <f>P137/P135</f>
        <v>0.375</v>
      </c>
      <c r="AH69" s="46">
        <f>P154/P152</f>
        <v>0.6</v>
      </c>
      <c r="AI69" s="46">
        <f>P173/P171</f>
        <v>0.52</v>
      </c>
      <c r="AJ69" s="46">
        <f>P190/P188</f>
        <v>0.67500000000000004</v>
      </c>
      <c r="AK69" s="46">
        <f>P207/P205</f>
        <v>0.30303030303030304</v>
      </c>
      <c r="AL69" s="46">
        <f>P227/P225</f>
        <v>0.52272727272727271</v>
      </c>
      <c r="AM69" s="46">
        <f>P246/P244</f>
        <v>0.57499999999999996</v>
      </c>
      <c r="AN69" s="46">
        <f>P266/P264</f>
        <v>0.52380952380952384</v>
      </c>
      <c r="AO69" s="46">
        <f>P283/P281</f>
        <v>0.63636363636363635</v>
      </c>
      <c r="AP69" s="46">
        <f>P300/P298</f>
        <v>0.73333333333333328</v>
      </c>
      <c r="AQ69" s="46">
        <f>P320/P318</f>
        <v>0.6216216216216216</v>
      </c>
      <c r="AR69" s="46">
        <f>P338/P336</f>
        <v>0.87096774193548387</v>
      </c>
      <c r="AS69" s="46">
        <f>P356/P354</f>
        <v>0.70588235294117652</v>
      </c>
      <c r="AT69" s="46">
        <f>P374/P372</f>
        <v>0.78787878787878785</v>
      </c>
      <c r="AU69" s="46">
        <f>P390/P388</f>
        <v>0.53125</v>
      </c>
      <c r="AV69" s="46">
        <f>P408/P406</f>
        <v>0.65714285714285714</v>
      </c>
      <c r="AW69" s="46">
        <f>P427/P425</f>
        <v>0.58333333333333337</v>
      </c>
      <c r="AX69" s="46">
        <f>P445/P443</f>
        <v>0.81481481481481477</v>
      </c>
      <c r="AY69" s="46">
        <f>P463/P461</f>
        <v>0.4</v>
      </c>
      <c r="AZ69" s="46">
        <f>P481/P479</f>
        <v>0.75862068965517238</v>
      </c>
    </row>
    <row r="70" spans="1:52" ht="12.75" customHeight="1" x14ac:dyDescent="0.2">
      <c r="A70" s="28" t="s">
        <v>20</v>
      </c>
      <c r="K70" s="189"/>
      <c r="L70" s="3"/>
      <c r="M70" s="3"/>
      <c r="O70" s="3"/>
      <c r="P70" s="21"/>
      <c r="Q70" s="22">
        <f t="shared" si="48"/>
        <v>0</v>
      </c>
      <c r="R70" s="3">
        <f t="shared" si="49"/>
        <v>1</v>
      </c>
      <c r="S70" s="313" t="s">
        <v>5</v>
      </c>
      <c r="T70" s="311"/>
      <c r="Z70" s="2"/>
      <c r="AA70" s="8"/>
      <c r="AB70" s="37"/>
      <c r="AC70" s="37"/>
      <c r="AD70" s="37"/>
      <c r="AE70" s="37"/>
      <c r="AF70" s="37"/>
      <c r="AG70" s="37"/>
      <c r="AH70" s="37"/>
      <c r="AI70" s="37"/>
      <c r="AJ70" s="37"/>
    </row>
    <row r="71" spans="1:52" ht="12.75" customHeight="1" x14ac:dyDescent="0.2">
      <c r="A71" s="28" t="s">
        <v>21</v>
      </c>
      <c r="K71" s="189"/>
      <c r="L71" s="3"/>
      <c r="M71" s="3"/>
      <c r="O71" s="3"/>
      <c r="P71" s="21"/>
      <c r="Q71" s="22" t="e">
        <f t="shared" si="48"/>
        <v>#DIV/0!</v>
      </c>
      <c r="R71" s="3" t="e">
        <f t="shared" si="49"/>
        <v>#DIV/0!</v>
      </c>
    </row>
    <row r="72" spans="1:52" ht="12.75" customHeight="1" x14ac:dyDescent="0.2">
      <c r="A72" s="28"/>
      <c r="K72" s="189"/>
      <c r="L72" s="3"/>
      <c r="M72" s="3"/>
      <c r="O72" s="3"/>
      <c r="P72" s="21"/>
      <c r="Q72" s="22"/>
      <c r="R72" s="3"/>
    </row>
    <row r="73" spans="1:52" ht="12.75" customHeight="1" x14ac:dyDescent="0.2">
      <c r="J73" s="2" t="s">
        <v>58</v>
      </c>
      <c r="K73" s="192">
        <f>K69+K68</f>
        <v>8</v>
      </c>
      <c r="L73" s="3">
        <f>K68/B60</f>
        <v>0.15</v>
      </c>
      <c r="M73" s="3">
        <f>K73/B60</f>
        <v>0.4</v>
      </c>
      <c r="N73" s="3">
        <f>M73-L73</f>
        <v>0.25</v>
      </c>
      <c r="O73" s="3"/>
      <c r="S73" s="25">
        <v>9701</v>
      </c>
      <c r="T73" s="3">
        <f>N32</f>
        <v>0</v>
      </c>
    </row>
    <row r="74" spans="1:52" ht="12.75" customHeight="1" x14ac:dyDescent="0.2">
      <c r="A74" s="32" t="s">
        <v>34</v>
      </c>
      <c r="B74" s="32"/>
      <c r="C74" s="32"/>
      <c r="D74" s="33"/>
      <c r="E74" s="33"/>
      <c r="F74" s="127">
        <f>((K68*9)+(K69*10))/K73</f>
        <v>9.625</v>
      </c>
      <c r="L74" s="3"/>
      <c r="M74" s="3"/>
      <c r="O74" s="3"/>
      <c r="S74" s="25">
        <v>9702</v>
      </c>
      <c r="T74" s="3">
        <f>N73</f>
        <v>0.25</v>
      </c>
    </row>
    <row r="75" spans="1:52" ht="12.75" customHeight="1" x14ac:dyDescent="0.2">
      <c r="L75" s="3"/>
      <c r="M75" s="3"/>
      <c r="O75" s="3"/>
      <c r="S75" s="25">
        <v>9801</v>
      </c>
      <c r="T75" s="3">
        <f>N73</f>
        <v>0.25</v>
      </c>
    </row>
    <row r="76" spans="1:52" ht="12.75" customHeight="1" x14ac:dyDescent="0.3">
      <c r="A76" s="38" t="s">
        <v>59</v>
      </c>
      <c r="L76" s="3"/>
      <c r="M76" s="3"/>
      <c r="O76" s="3"/>
      <c r="S76" s="25">
        <v>9802</v>
      </c>
      <c r="T76" s="3">
        <f>N90</f>
        <v>6.122448979591838E-2</v>
      </c>
    </row>
    <row r="77" spans="1:52" ht="25.5" customHeight="1" x14ac:dyDescent="0.2">
      <c r="B77" s="308" t="s">
        <v>2</v>
      </c>
      <c r="C77" s="309"/>
      <c r="D77" s="309"/>
      <c r="E77" s="309"/>
      <c r="F77" s="309"/>
      <c r="G77" s="309"/>
      <c r="H77" s="309"/>
      <c r="I77" s="309"/>
      <c r="J77" s="309"/>
      <c r="L77" s="7" t="s">
        <v>3</v>
      </c>
      <c r="M77" s="7" t="s">
        <v>4</v>
      </c>
      <c r="N77" s="49" t="s">
        <v>5</v>
      </c>
      <c r="O77" s="7" t="s">
        <v>6</v>
      </c>
      <c r="P77" s="6" t="s">
        <v>7</v>
      </c>
      <c r="Q77" s="6" t="s">
        <v>8</v>
      </c>
      <c r="R77" s="7" t="s">
        <v>9</v>
      </c>
      <c r="S77" s="25">
        <v>9901</v>
      </c>
      <c r="T77" s="3">
        <f>N109</f>
        <v>0.24324324324324326</v>
      </c>
    </row>
    <row r="78" spans="1:52" ht="12.75" customHeight="1" x14ac:dyDescent="0.2">
      <c r="A78" s="50" t="s">
        <v>10</v>
      </c>
      <c r="B78" s="51">
        <v>1</v>
      </c>
      <c r="C78" s="51">
        <v>2</v>
      </c>
      <c r="D78" s="51">
        <v>3</v>
      </c>
      <c r="E78" s="51">
        <v>4</v>
      </c>
      <c r="F78" s="51">
        <v>5</v>
      </c>
      <c r="G78" s="51">
        <v>6</v>
      </c>
      <c r="H78" s="51">
        <v>7</v>
      </c>
      <c r="I78" s="51">
        <v>8</v>
      </c>
      <c r="J78" s="51">
        <v>9</v>
      </c>
      <c r="K78" s="194" t="s">
        <v>11</v>
      </c>
      <c r="L78" s="3"/>
      <c r="M78" s="3"/>
      <c r="O78" s="3"/>
      <c r="P78" s="14"/>
      <c r="Q78" s="14"/>
      <c r="R78" s="3"/>
      <c r="S78" s="25">
        <v>9902</v>
      </c>
      <c r="T78" s="3">
        <f>N129</f>
        <v>7.6923076923076927E-2</v>
      </c>
    </row>
    <row r="79" spans="1:52" ht="12.75" customHeight="1" x14ac:dyDescent="0.2">
      <c r="A79" s="25">
        <v>9802</v>
      </c>
      <c r="B79" s="25">
        <v>49</v>
      </c>
      <c r="K79" s="189"/>
      <c r="L79" s="3"/>
      <c r="M79" s="3"/>
      <c r="O79" s="3"/>
      <c r="P79" s="17">
        <f>B79</f>
        <v>49</v>
      </c>
      <c r="Q79" s="14"/>
      <c r="R79" s="3"/>
      <c r="S79" s="29" t="s">
        <v>14</v>
      </c>
      <c r="T79" s="3">
        <f>N146</f>
        <v>3.125E-2</v>
      </c>
    </row>
    <row r="80" spans="1:52" ht="12.75" customHeight="1" x14ac:dyDescent="0.2">
      <c r="A80" s="25">
        <v>9901</v>
      </c>
      <c r="B80" s="25">
        <v>1</v>
      </c>
      <c r="C80" s="25">
        <v>40</v>
      </c>
      <c r="K80" s="189"/>
      <c r="L80" s="3"/>
      <c r="M80" s="3"/>
      <c r="O80" s="3">
        <f>C80/B79</f>
        <v>0.81632653061224492</v>
      </c>
      <c r="P80" s="21">
        <v>41</v>
      </c>
      <c r="Q80" s="22">
        <f t="shared" ref="Q80:Q90" si="50">P80/P79</f>
        <v>0.83673469387755106</v>
      </c>
      <c r="R80" s="3">
        <f t="shared" ref="R80:R90" si="51">100%-Q80</f>
        <v>0.16326530612244894</v>
      </c>
      <c r="S80" s="29" t="s">
        <v>15</v>
      </c>
      <c r="T80" s="3">
        <f>N164</f>
        <v>0.2857142857142857</v>
      </c>
    </row>
    <row r="81" spans="1:20" ht="12.75" customHeight="1" x14ac:dyDescent="0.2">
      <c r="A81" s="25">
        <v>9902</v>
      </c>
      <c r="C81" s="25">
        <v>5</v>
      </c>
      <c r="D81" s="25">
        <v>33</v>
      </c>
      <c r="K81" s="189"/>
      <c r="L81" s="3"/>
      <c r="M81" s="3"/>
      <c r="O81" s="3">
        <f>D81/C80</f>
        <v>0.82499999999999996</v>
      </c>
      <c r="P81" s="21">
        <v>38</v>
      </c>
      <c r="Q81" s="22">
        <f t="shared" si="50"/>
        <v>0.92682926829268297</v>
      </c>
      <c r="R81" s="3">
        <f t="shared" si="51"/>
        <v>7.3170731707317027E-2</v>
      </c>
      <c r="S81" s="29" t="s">
        <v>16</v>
      </c>
      <c r="T81" s="3">
        <f>N183</f>
        <v>0.24000000000000002</v>
      </c>
    </row>
    <row r="82" spans="1:20" ht="12.75" customHeight="1" x14ac:dyDescent="0.2">
      <c r="A82" s="28" t="s">
        <v>14</v>
      </c>
      <c r="D82" s="25">
        <v>8</v>
      </c>
      <c r="E82" s="25">
        <v>25</v>
      </c>
      <c r="K82" s="189"/>
      <c r="L82" s="3"/>
      <c r="M82" s="3"/>
      <c r="O82" s="3">
        <f>E82/D81</f>
        <v>0.75757575757575757</v>
      </c>
      <c r="P82" s="21">
        <v>33</v>
      </c>
      <c r="Q82" s="22">
        <f t="shared" si="50"/>
        <v>0.86842105263157898</v>
      </c>
      <c r="R82" s="3">
        <f t="shared" si="51"/>
        <v>0.13157894736842102</v>
      </c>
      <c r="S82" s="29" t="s">
        <v>17</v>
      </c>
      <c r="T82" s="3">
        <f>N201</f>
        <v>0.12500000000000006</v>
      </c>
    </row>
    <row r="83" spans="1:20" ht="12.75" customHeight="1" x14ac:dyDescent="0.2">
      <c r="A83" s="28" t="s">
        <v>15</v>
      </c>
      <c r="D83" s="25">
        <v>1</v>
      </c>
      <c r="E83" s="25">
        <v>6</v>
      </c>
      <c r="F83" s="25">
        <v>14</v>
      </c>
      <c r="K83" s="189"/>
      <c r="L83" s="3"/>
      <c r="M83" s="3"/>
      <c r="O83" s="3">
        <f>F83/E82</f>
        <v>0.56000000000000005</v>
      </c>
      <c r="P83" s="21">
        <v>21</v>
      </c>
      <c r="Q83" s="22">
        <f t="shared" si="50"/>
        <v>0.63636363636363635</v>
      </c>
      <c r="R83" s="3">
        <f t="shared" si="51"/>
        <v>0.36363636363636365</v>
      </c>
      <c r="S83" s="27" t="s">
        <v>18</v>
      </c>
      <c r="T83" s="3">
        <f>N221</f>
        <v>0.12121212121212122</v>
      </c>
    </row>
    <row r="84" spans="1:20" ht="12.75" customHeight="1" x14ac:dyDescent="0.2">
      <c r="A84" s="28" t="s">
        <v>16</v>
      </c>
      <c r="F84" s="25">
        <v>6</v>
      </c>
      <c r="G84" s="25">
        <v>14</v>
      </c>
      <c r="K84" s="189"/>
      <c r="L84" s="3"/>
      <c r="M84" s="3"/>
      <c r="O84" s="3">
        <f>G84/F83</f>
        <v>1</v>
      </c>
      <c r="P84" s="21">
        <v>20</v>
      </c>
      <c r="Q84" s="22">
        <f t="shared" si="50"/>
        <v>0.95238095238095233</v>
      </c>
      <c r="R84" s="3">
        <f t="shared" si="51"/>
        <v>4.7619047619047672E-2</v>
      </c>
      <c r="S84" s="27" t="s">
        <v>19</v>
      </c>
      <c r="T84" s="3">
        <f>N240</f>
        <v>0.11363636363636365</v>
      </c>
    </row>
    <row r="85" spans="1:20" ht="12.75" customHeight="1" x14ac:dyDescent="0.2">
      <c r="A85" s="28" t="s">
        <v>17</v>
      </c>
      <c r="F85" s="25">
        <v>1</v>
      </c>
      <c r="G85" s="25">
        <v>3</v>
      </c>
      <c r="H85" s="25">
        <v>14</v>
      </c>
      <c r="K85" s="189"/>
      <c r="L85" s="3"/>
      <c r="M85" s="3"/>
      <c r="O85" s="3">
        <f>H85/G84</f>
        <v>1</v>
      </c>
      <c r="P85" s="21">
        <v>19</v>
      </c>
      <c r="Q85" s="22">
        <f t="shared" si="50"/>
        <v>0.95</v>
      </c>
      <c r="R85" s="3">
        <f t="shared" si="51"/>
        <v>5.0000000000000044E-2</v>
      </c>
      <c r="S85" s="27" t="s">
        <v>20</v>
      </c>
    </row>
    <row r="86" spans="1:20" ht="12.75" customHeight="1" x14ac:dyDescent="0.2">
      <c r="A86" s="28" t="s">
        <v>18</v>
      </c>
      <c r="H86" s="25">
        <v>4</v>
      </c>
      <c r="I86" s="25">
        <v>14</v>
      </c>
      <c r="K86" s="189"/>
      <c r="L86" s="3"/>
      <c r="M86" s="3"/>
      <c r="O86" s="3">
        <f>I86/H85</f>
        <v>1</v>
      </c>
      <c r="P86" s="21">
        <v>18</v>
      </c>
      <c r="Q86" s="22">
        <f t="shared" si="50"/>
        <v>0.94736842105263153</v>
      </c>
      <c r="R86" s="3">
        <f t="shared" si="51"/>
        <v>5.2631578947368474E-2</v>
      </c>
      <c r="S86" s="27" t="s">
        <v>21</v>
      </c>
    </row>
    <row r="87" spans="1:20" ht="12.75" customHeight="1" x14ac:dyDescent="0.2">
      <c r="A87" s="28" t="s">
        <v>19</v>
      </c>
      <c r="I87" s="25">
        <v>2</v>
      </c>
      <c r="J87" s="25">
        <v>16</v>
      </c>
      <c r="K87" s="189">
        <v>15</v>
      </c>
      <c r="L87" s="3"/>
      <c r="M87" s="3"/>
      <c r="O87" s="3">
        <f>J87/I86</f>
        <v>1.1428571428571428</v>
      </c>
      <c r="P87" s="21">
        <v>18</v>
      </c>
      <c r="Q87" s="22">
        <f t="shared" si="50"/>
        <v>1</v>
      </c>
      <c r="R87" s="3">
        <f t="shared" si="51"/>
        <v>0</v>
      </c>
      <c r="S87" s="27" t="s">
        <v>22</v>
      </c>
    </row>
    <row r="88" spans="1:20" ht="12.75" customHeight="1" x14ac:dyDescent="0.2">
      <c r="A88" s="28" t="s">
        <v>20</v>
      </c>
      <c r="J88" s="25">
        <v>2</v>
      </c>
      <c r="K88" s="189">
        <v>2</v>
      </c>
      <c r="L88" s="3"/>
      <c r="M88" s="3"/>
      <c r="O88" s="3"/>
      <c r="P88" s="21">
        <v>2</v>
      </c>
      <c r="Q88" s="22">
        <f t="shared" si="50"/>
        <v>0.1111111111111111</v>
      </c>
      <c r="R88" s="3">
        <f t="shared" si="51"/>
        <v>0.88888888888888884</v>
      </c>
    </row>
    <row r="89" spans="1:20" ht="12.75" customHeight="1" x14ac:dyDescent="0.2">
      <c r="A89" s="28" t="s">
        <v>21</v>
      </c>
      <c r="K89" s="189">
        <v>1</v>
      </c>
      <c r="L89" s="3"/>
      <c r="M89" s="3"/>
      <c r="O89" s="3"/>
      <c r="P89" s="21"/>
      <c r="Q89" s="22">
        <f t="shared" si="50"/>
        <v>0</v>
      </c>
      <c r="R89" s="3">
        <f t="shared" si="51"/>
        <v>1</v>
      </c>
    </row>
    <row r="90" spans="1:20" ht="12.75" customHeight="1" x14ac:dyDescent="0.2">
      <c r="K90" s="189">
        <f>SUM(K87:K89)</f>
        <v>18</v>
      </c>
      <c r="L90" s="3">
        <f>K87/B79</f>
        <v>0.30612244897959184</v>
      </c>
      <c r="M90" s="3">
        <f>K90/B79</f>
        <v>0.36734693877551022</v>
      </c>
      <c r="N90" s="3">
        <f>M90-L90</f>
        <v>6.122448979591838E-2</v>
      </c>
      <c r="O90" s="3"/>
      <c r="P90" s="21"/>
      <c r="Q90" s="22" t="e">
        <f t="shared" si="50"/>
        <v>#DIV/0!</v>
      </c>
      <c r="R90" s="3" t="e">
        <f t="shared" si="51"/>
        <v>#DIV/0!</v>
      </c>
    </row>
    <row r="91" spans="1:20" ht="12.75" customHeight="1" x14ac:dyDescent="0.2">
      <c r="A91" s="32" t="s">
        <v>34</v>
      </c>
      <c r="B91" s="32"/>
      <c r="C91" s="32"/>
      <c r="D91" s="33"/>
      <c r="E91" s="33"/>
      <c r="F91" s="127">
        <f>((K87*9)+(K88*10)+(K89*11))/K90</f>
        <v>9.2222222222222214</v>
      </c>
      <c r="L91" s="3"/>
      <c r="M91" s="3"/>
      <c r="O91" s="3"/>
    </row>
    <row r="92" spans="1:20" ht="12.75" customHeight="1" x14ac:dyDescent="0.2">
      <c r="L92" s="3"/>
      <c r="M92" s="3"/>
      <c r="O92" s="3"/>
    </row>
    <row r="93" spans="1:20" ht="12.75" customHeight="1" x14ac:dyDescent="0.3">
      <c r="A93" s="38" t="s">
        <v>60</v>
      </c>
      <c r="L93" s="3"/>
      <c r="M93" s="3"/>
      <c r="O93" s="3"/>
    </row>
    <row r="94" spans="1:20" ht="25.5" customHeight="1" x14ac:dyDescent="0.2">
      <c r="B94" s="308" t="s">
        <v>2</v>
      </c>
      <c r="C94" s="309"/>
      <c r="D94" s="309"/>
      <c r="E94" s="309"/>
      <c r="F94" s="309"/>
      <c r="G94" s="309"/>
      <c r="H94" s="309"/>
      <c r="I94" s="309"/>
      <c r="J94" s="309"/>
      <c r="L94" s="7" t="s">
        <v>3</v>
      </c>
      <c r="M94" s="7" t="s">
        <v>4</v>
      </c>
      <c r="N94" s="49" t="s">
        <v>5</v>
      </c>
      <c r="O94" s="7" t="s">
        <v>6</v>
      </c>
      <c r="P94" s="6" t="s">
        <v>7</v>
      </c>
      <c r="Q94" s="6" t="s">
        <v>8</v>
      </c>
      <c r="R94" s="7" t="s">
        <v>9</v>
      </c>
    </row>
    <row r="95" spans="1:20" ht="12.75" customHeight="1" x14ac:dyDescent="0.2">
      <c r="A95" s="50" t="s">
        <v>10</v>
      </c>
      <c r="B95" s="51">
        <v>1</v>
      </c>
      <c r="C95" s="51">
        <v>2</v>
      </c>
      <c r="D95" s="51">
        <v>3</v>
      </c>
      <c r="E95" s="51">
        <v>4</v>
      </c>
      <c r="F95" s="51">
        <v>5</v>
      </c>
      <c r="G95" s="51">
        <v>6</v>
      </c>
      <c r="H95" s="51">
        <v>7</v>
      </c>
      <c r="I95" s="51">
        <v>8</v>
      </c>
      <c r="J95" s="51">
        <v>9</v>
      </c>
      <c r="K95" s="194" t="s">
        <v>11</v>
      </c>
      <c r="L95" s="3"/>
      <c r="M95" s="3"/>
      <c r="O95" s="3"/>
      <c r="P95" s="14"/>
      <c r="Q95" s="14"/>
      <c r="R95" s="3"/>
    </row>
    <row r="96" spans="1:20" ht="12.75" customHeight="1" x14ac:dyDescent="0.2">
      <c r="A96" s="25">
        <v>9901</v>
      </c>
      <c r="B96" s="25">
        <v>37</v>
      </c>
      <c r="K96" s="189"/>
      <c r="L96" s="3"/>
      <c r="M96" s="3"/>
      <c r="O96" s="3"/>
      <c r="P96" s="17">
        <f>B96</f>
        <v>37</v>
      </c>
      <c r="Q96" s="14"/>
      <c r="R96" s="3"/>
    </row>
    <row r="97" spans="1:18" ht="12.75" customHeight="1" x14ac:dyDescent="0.2">
      <c r="A97" s="25">
        <v>9902</v>
      </c>
      <c r="B97" s="25">
        <v>1</v>
      </c>
      <c r="C97" s="25">
        <v>29</v>
      </c>
      <c r="K97" s="189"/>
      <c r="L97" s="3"/>
      <c r="M97" s="3"/>
      <c r="O97" s="3">
        <f>C97/B96</f>
        <v>0.78378378378378377</v>
      </c>
      <c r="P97" s="21">
        <v>30</v>
      </c>
      <c r="Q97" s="22">
        <f t="shared" ref="Q97:Q105" si="52">P97/P96</f>
        <v>0.81081081081081086</v>
      </c>
      <c r="R97" s="3">
        <f t="shared" ref="R97:R105" si="53">100%-Q97</f>
        <v>0.18918918918918914</v>
      </c>
    </row>
    <row r="98" spans="1:18" ht="12.75" customHeight="1" x14ac:dyDescent="0.2">
      <c r="A98" s="28" t="s">
        <v>14</v>
      </c>
      <c r="B98" s="25">
        <v>2</v>
      </c>
      <c r="C98" s="25">
        <v>5</v>
      </c>
      <c r="D98" s="25">
        <v>21</v>
      </c>
      <c r="K98" s="189"/>
      <c r="L98" s="3"/>
      <c r="M98" s="3"/>
      <c r="O98" s="3">
        <f>D98/C97</f>
        <v>0.72413793103448276</v>
      </c>
      <c r="P98" s="21">
        <v>28</v>
      </c>
      <c r="Q98" s="22">
        <f t="shared" si="52"/>
        <v>0.93333333333333335</v>
      </c>
      <c r="R98" s="3">
        <f t="shared" si="53"/>
        <v>6.6666666666666652E-2</v>
      </c>
    </row>
    <row r="99" spans="1:18" ht="12.75" customHeight="1" x14ac:dyDescent="0.2">
      <c r="A99" s="28" t="s">
        <v>15</v>
      </c>
      <c r="C99" s="25">
        <v>1</v>
      </c>
      <c r="D99" s="25">
        <v>12</v>
      </c>
      <c r="E99" s="25">
        <v>7</v>
      </c>
      <c r="K99" s="189"/>
      <c r="L99" s="3"/>
      <c r="M99" s="3"/>
      <c r="O99" s="3">
        <f>E99/D98</f>
        <v>0.33333333333333331</v>
      </c>
      <c r="P99" s="21">
        <v>20</v>
      </c>
      <c r="Q99" s="22">
        <f t="shared" si="52"/>
        <v>0.7142857142857143</v>
      </c>
      <c r="R99" s="3">
        <f t="shared" si="53"/>
        <v>0.2857142857142857</v>
      </c>
    </row>
    <row r="100" spans="1:18" ht="12.75" customHeight="1" x14ac:dyDescent="0.2">
      <c r="A100" s="28" t="s">
        <v>16</v>
      </c>
      <c r="D100" s="25">
        <v>10</v>
      </c>
      <c r="F100" s="25">
        <v>6</v>
      </c>
      <c r="K100" s="189"/>
      <c r="L100" s="3"/>
      <c r="M100" s="3"/>
      <c r="O100" s="3">
        <f>F100/E99</f>
        <v>0.8571428571428571</v>
      </c>
      <c r="P100" s="21">
        <v>16</v>
      </c>
      <c r="Q100" s="22">
        <f t="shared" si="52"/>
        <v>0.8</v>
      </c>
      <c r="R100" s="3">
        <f t="shared" si="53"/>
        <v>0.19999999999999996</v>
      </c>
    </row>
    <row r="101" spans="1:18" ht="12.75" customHeight="1" x14ac:dyDescent="0.2">
      <c r="A101" s="28" t="s">
        <v>17</v>
      </c>
      <c r="F101" s="25">
        <v>9</v>
      </c>
      <c r="G101" s="25">
        <v>6</v>
      </c>
      <c r="K101" s="189"/>
      <c r="L101" s="3"/>
      <c r="M101" s="3"/>
      <c r="O101" s="3">
        <f>G101/F100</f>
        <v>1</v>
      </c>
      <c r="P101" s="21">
        <v>15</v>
      </c>
      <c r="Q101" s="22">
        <f t="shared" si="52"/>
        <v>0.9375</v>
      </c>
      <c r="R101" s="3">
        <f t="shared" si="53"/>
        <v>6.25E-2</v>
      </c>
    </row>
    <row r="102" spans="1:18" ht="12.75" customHeight="1" x14ac:dyDescent="0.2">
      <c r="A102" s="28" t="s">
        <v>18</v>
      </c>
      <c r="F102" s="25">
        <v>3</v>
      </c>
      <c r="G102" s="25">
        <v>6</v>
      </c>
      <c r="H102" s="25">
        <v>6</v>
      </c>
      <c r="K102" s="189"/>
      <c r="L102" s="3"/>
      <c r="M102" s="3"/>
      <c r="O102" s="3">
        <f>H102/G101</f>
        <v>1</v>
      </c>
      <c r="P102" s="21">
        <v>15</v>
      </c>
      <c r="Q102" s="22">
        <f t="shared" si="52"/>
        <v>1</v>
      </c>
      <c r="R102" s="3">
        <f t="shared" si="53"/>
        <v>0</v>
      </c>
    </row>
    <row r="103" spans="1:18" ht="12.75" customHeight="1" x14ac:dyDescent="0.2">
      <c r="A103" s="28" t="s">
        <v>19</v>
      </c>
      <c r="F103" s="25">
        <v>2</v>
      </c>
      <c r="G103" s="25">
        <v>2</v>
      </c>
      <c r="H103" s="25">
        <v>4</v>
      </c>
      <c r="I103" s="25">
        <v>6</v>
      </c>
      <c r="K103" s="189"/>
      <c r="L103" s="3"/>
      <c r="M103" s="3"/>
      <c r="O103" s="3">
        <f>I103/H102</f>
        <v>1</v>
      </c>
      <c r="P103" s="21">
        <v>14</v>
      </c>
      <c r="Q103" s="22">
        <f t="shared" si="52"/>
        <v>0.93333333333333335</v>
      </c>
      <c r="R103" s="3">
        <f t="shared" si="53"/>
        <v>6.6666666666666652E-2</v>
      </c>
    </row>
    <row r="104" spans="1:18" ht="12.75" customHeight="1" x14ac:dyDescent="0.2">
      <c r="A104" s="28" t="s">
        <v>20</v>
      </c>
      <c r="J104" s="25">
        <v>5</v>
      </c>
      <c r="K104" s="189">
        <v>2</v>
      </c>
      <c r="L104" s="3"/>
      <c r="M104" s="3"/>
      <c r="O104" s="3">
        <f>J104/I103</f>
        <v>0.83333333333333337</v>
      </c>
      <c r="P104" s="21">
        <v>12</v>
      </c>
      <c r="Q104" s="22">
        <f t="shared" si="52"/>
        <v>0.8571428571428571</v>
      </c>
      <c r="R104" s="3">
        <f t="shared" si="53"/>
        <v>0.1428571428571429</v>
      </c>
    </row>
    <row r="105" spans="1:18" ht="12.75" customHeight="1" x14ac:dyDescent="0.2">
      <c r="A105" s="28" t="s">
        <v>21</v>
      </c>
      <c r="J105" s="25">
        <v>4</v>
      </c>
      <c r="K105" s="189">
        <v>3</v>
      </c>
      <c r="L105" s="3"/>
      <c r="M105" s="3"/>
      <c r="O105" s="3"/>
      <c r="P105" s="21">
        <v>9</v>
      </c>
      <c r="Q105" s="22">
        <f t="shared" si="52"/>
        <v>0.75</v>
      </c>
      <c r="R105" s="3">
        <f t="shared" si="53"/>
        <v>0.25</v>
      </c>
    </row>
    <row r="106" spans="1:18" ht="12.75" customHeight="1" x14ac:dyDescent="0.2">
      <c r="A106" s="53" t="s">
        <v>22</v>
      </c>
      <c r="J106" s="25">
        <v>5</v>
      </c>
      <c r="K106" s="189">
        <v>4</v>
      </c>
      <c r="L106" s="3"/>
      <c r="M106" s="3"/>
      <c r="O106" s="3"/>
      <c r="P106" s="21">
        <v>6</v>
      </c>
      <c r="Q106" s="22"/>
      <c r="R106" s="3"/>
    </row>
    <row r="107" spans="1:18" ht="12.75" customHeight="1" x14ac:dyDescent="0.2">
      <c r="A107" s="28" t="s">
        <v>23</v>
      </c>
      <c r="J107" s="25">
        <v>2</v>
      </c>
      <c r="K107" s="189">
        <v>1</v>
      </c>
      <c r="L107" s="3"/>
      <c r="M107" s="3"/>
      <c r="O107" s="3"/>
      <c r="P107" s="21">
        <v>2</v>
      </c>
      <c r="Q107" s="22"/>
      <c r="R107" s="3"/>
    </row>
    <row r="108" spans="1:18" ht="12.75" customHeight="1" x14ac:dyDescent="0.2">
      <c r="A108" s="28" t="s">
        <v>48</v>
      </c>
      <c r="J108" s="25">
        <v>1</v>
      </c>
      <c r="K108" s="189">
        <v>1</v>
      </c>
      <c r="L108" s="3"/>
      <c r="M108" s="3"/>
      <c r="O108" s="3"/>
      <c r="P108" s="21">
        <v>1</v>
      </c>
      <c r="Q108" s="22"/>
      <c r="R108" s="3"/>
    </row>
    <row r="109" spans="1:18" ht="12.75" customHeight="1" x14ac:dyDescent="0.2">
      <c r="K109" s="191">
        <f>SUM(K104:K108)</f>
        <v>11</v>
      </c>
      <c r="L109" s="3">
        <f>K104/B96</f>
        <v>5.4054054054054057E-2</v>
      </c>
      <c r="M109" s="3">
        <f>K109/B96</f>
        <v>0.29729729729729731</v>
      </c>
      <c r="N109" s="3">
        <f>M109-L109</f>
        <v>0.24324324324324326</v>
      </c>
      <c r="O109" s="3"/>
      <c r="P109" s="21"/>
      <c r="Q109" s="22"/>
      <c r="R109" s="3"/>
    </row>
    <row r="110" spans="1:18" ht="12.75" customHeight="1" x14ac:dyDescent="0.2">
      <c r="A110" s="32" t="s">
        <v>34</v>
      </c>
      <c r="B110" s="32"/>
      <c r="C110" s="32"/>
      <c r="D110" s="33"/>
      <c r="E110" s="33"/>
      <c r="F110" s="127">
        <f>((K104*8)+(K105*9)+(K106*10)+(K107*11)+(K108*12))/K109</f>
        <v>9.6363636363636367</v>
      </c>
      <c r="K110" s="191"/>
      <c r="L110" s="3"/>
      <c r="M110" s="3"/>
      <c r="N110" s="3"/>
      <c r="O110" s="3"/>
      <c r="P110" s="21"/>
      <c r="Q110" s="22"/>
      <c r="R110" s="3"/>
    </row>
    <row r="111" spans="1:18" ht="12.75" customHeight="1" x14ac:dyDescent="0.2">
      <c r="L111" s="3"/>
      <c r="M111" s="3"/>
      <c r="O111" s="3"/>
    </row>
    <row r="112" spans="1:18" ht="12.75" customHeight="1" x14ac:dyDescent="0.3">
      <c r="A112" s="38" t="s">
        <v>62</v>
      </c>
      <c r="L112" s="3"/>
      <c r="M112" s="3"/>
      <c r="O112" s="3"/>
    </row>
    <row r="113" spans="1:18" ht="25.5" customHeight="1" x14ac:dyDescent="0.2">
      <c r="B113" s="308" t="s">
        <v>2</v>
      </c>
      <c r="C113" s="309"/>
      <c r="D113" s="309"/>
      <c r="E113" s="309"/>
      <c r="F113" s="309"/>
      <c r="G113" s="309"/>
      <c r="H113" s="309"/>
      <c r="I113" s="309"/>
      <c r="J113" s="309"/>
      <c r="L113" s="7" t="s">
        <v>3</v>
      </c>
      <c r="M113" s="7" t="s">
        <v>4</v>
      </c>
      <c r="N113" s="49" t="s">
        <v>5</v>
      </c>
      <c r="O113" s="7" t="s">
        <v>6</v>
      </c>
      <c r="P113" s="6" t="s">
        <v>7</v>
      </c>
      <c r="Q113" s="6" t="s">
        <v>8</v>
      </c>
      <c r="R113" s="7" t="s">
        <v>9</v>
      </c>
    </row>
    <row r="114" spans="1:18" ht="12.75" customHeight="1" x14ac:dyDescent="0.2">
      <c r="A114" s="50" t="s">
        <v>10</v>
      </c>
      <c r="B114" s="51">
        <v>1</v>
      </c>
      <c r="C114" s="51">
        <v>2</v>
      </c>
      <c r="D114" s="51">
        <v>3</v>
      </c>
      <c r="E114" s="51">
        <v>4</v>
      </c>
      <c r="F114" s="51">
        <v>5</v>
      </c>
      <c r="G114" s="51">
        <v>6</v>
      </c>
      <c r="H114" s="51">
        <v>7</v>
      </c>
      <c r="I114" s="51">
        <v>8</v>
      </c>
      <c r="J114" s="51">
        <v>9</v>
      </c>
      <c r="K114" s="194" t="s">
        <v>11</v>
      </c>
      <c r="L114" s="3"/>
      <c r="M114" s="3"/>
      <c r="O114" s="3"/>
      <c r="P114" s="14"/>
      <c r="Q114" s="14"/>
      <c r="R114" s="3"/>
    </row>
    <row r="115" spans="1:18" ht="12.75" customHeight="1" x14ac:dyDescent="0.2">
      <c r="A115" s="25">
        <v>9902</v>
      </c>
      <c r="B115" s="25">
        <v>65</v>
      </c>
      <c r="K115" s="189"/>
      <c r="L115" s="3"/>
      <c r="M115" s="3"/>
      <c r="O115" s="3"/>
      <c r="P115" s="17">
        <f>B115</f>
        <v>65</v>
      </c>
      <c r="Q115" s="14"/>
      <c r="R115" s="3"/>
    </row>
    <row r="116" spans="1:18" ht="12.75" customHeight="1" x14ac:dyDescent="0.2">
      <c r="A116" s="28" t="s">
        <v>14</v>
      </c>
      <c r="C116" s="25">
        <v>46</v>
      </c>
      <c r="K116" s="189"/>
      <c r="L116" s="3"/>
      <c r="M116" s="3"/>
      <c r="O116" s="3">
        <f>C116/B115</f>
        <v>0.70769230769230773</v>
      </c>
      <c r="P116" s="21">
        <v>46</v>
      </c>
      <c r="Q116" s="22">
        <f t="shared" ref="Q116:Q123" si="54">P116/P115</f>
        <v>0.70769230769230773</v>
      </c>
      <c r="R116" s="3">
        <f t="shared" ref="R116:R123" si="55">100%-Q116</f>
        <v>0.29230769230769227</v>
      </c>
    </row>
    <row r="117" spans="1:18" ht="12.75" customHeight="1" x14ac:dyDescent="0.2">
      <c r="A117" s="28" t="s">
        <v>15</v>
      </c>
      <c r="C117" s="25">
        <v>8</v>
      </c>
      <c r="D117" s="25">
        <v>32</v>
      </c>
      <c r="K117" s="189"/>
      <c r="L117" s="3"/>
      <c r="M117" s="3"/>
      <c r="O117" s="3">
        <f>D117/C116</f>
        <v>0.69565217391304346</v>
      </c>
      <c r="P117" s="21">
        <v>40</v>
      </c>
      <c r="Q117" s="22">
        <f t="shared" si="54"/>
        <v>0.86956521739130432</v>
      </c>
      <c r="R117" s="3">
        <f t="shared" si="55"/>
        <v>0.13043478260869568</v>
      </c>
    </row>
    <row r="118" spans="1:18" ht="12.75" customHeight="1" x14ac:dyDescent="0.2">
      <c r="A118" s="28" t="s">
        <v>16</v>
      </c>
      <c r="D118" s="25">
        <v>10</v>
      </c>
      <c r="E118" s="25">
        <v>18</v>
      </c>
      <c r="K118" s="189"/>
      <c r="L118" s="3"/>
      <c r="M118" s="3"/>
      <c r="O118" s="3">
        <f>E118/D117</f>
        <v>0.5625</v>
      </c>
      <c r="P118" s="21">
        <v>28</v>
      </c>
      <c r="Q118" s="22">
        <f t="shared" si="54"/>
        <v>0.7</v>
      </c>
      <c r="R118" s="3">
        <f t="shared" si="55"/>
        <v>0.30000000000000004</v>
      </c>
    </row>
    <row r="119" spans="1:18" ht="12.75" customHeight="1" x14ac:dyDescent="0.2">
      <c r="A119" s="28" t="s">
        <v>17</v>
      </c>
      <c r="D119" s="25">
        <v>4</v>
      </c>
      <c r="E119" s="25">
        <v>7</v>
      </c>
      <c r="F119" s="25">
        <v>15</v>
      </c>
      <c r="K119" s="189"/>
      <c r="L119" s="3"/>
      <c r="M119" s="3"/>
      <c r="O119" s="3">
        <f>F119/E118</f>
        <v>0.83333333333333337</v>
      </c>
      <c r="P119" s="21">
        <v>26</v>
      </c>
      <c r="Q119" s="22">
        <f t="shared" si="54"/>
        <v>0.9285714285714286</v>
      </c>
      <c r="R119" s="3">
        <f t="shared" si="55"/>
        <v>7.1428571428571397E-2</v>
      </c>
    </row>
    <row r="120" spans="1:18" ht="12.75" customHeight="1" x14ac:dyDescent="0.2">
      <c r="A120" s="28" t="s">
        <v>18</v>
      </c>
      <c r="D120" s="25">
        <v>3</v>
      </c>
      <c r="E120" s="25">
        <v>5</v>
      </c>
      <c r="F120" s="25">
        <v>3</v>
      </c>
      <c r="G120" s="25">
        <v>13</v>
      </c>
      <c r="K120" s="189"/>
      <c r="L120" s="3"/>
      <c r="M120" s="3"/>
      <c r="O120" s="3">
        <f>G120/F119</f>
        <v>0.8666666666666667</v>
      </c>
      <c r="P120" s="21">
        <v>24</v>
      </c>
      <c r="Q120" s="22">
        <f t="shared" si="54"/>
        <v>0.92307692307692313</v>
      </c>
      <c r="R120" s="3">
        <f t="shared" si="55"/>
        <v>7.6923076923076872E-2</v>
      </c>
    </row>
    <row r="121" spans="1:18" ht="12.75" customHeight="1" x14ac:dyDescent="0.2">
      <c r="A121" s="28" t="s">
        <v>19</v>
      </c>
      <c r="E121" s="25">
        <v>5</v>
      </c>
      <c r="F121" s="25">
        <v>1</v>
      </c>
      <c r="G121" s="25">
        <v>4</v>
      </c>
      <c r="H121" s="25">
        <v>11</v>
      </c>
      <c r="K121" s="189"/>
      <c r="L121" s="3"/>
      <c r="M121" s="3"/>
      <c r="O121" s="3">
        <f>H121/G120</f>
        <v>0.84615384615384615</v>
      </c>
      <c r="P121" s="21">
        <v>21</v>
      </c>
      <c r="Q121" s="22">
        <f t="shared" si="54"/>
        <v>0.875</v>
      </c>
      <c r="R121" s="3">
        <f t="shared" si="55"/>
        <v>0.125</v>
      </c>
    </row>
    <row r="122" spans="1:18" ht="12.75" customHeight="1" x14ac:dyDescent="0.2">
      <c r="A122" s="28" t="s">
        <v>20</v>
      </c>
      <c r="I122" s="25">
        <v>11</v>
      </c>
      <c r="K122" s="189"/>
      <c r="L122" s="3"/>
      <c r="M122" s="3"/>
      <c r="O122" s="3">
        <f>H121/I122</f>
        <v>1</v>
      </c>
      <c r="P122" s="21">
        <v>20</v>
      </c>
      <c r="Q122" s="22">
        <f t="shared" si="54"/>
        <v>0.95238095238095233</v>
      </c>
      <c r="R122" s="3">
        <f t="shared" si="55"/>
        <v>4.7619047619047672E-2</v>
      </c>
    </row>
    <row r="123" spans="1:18" ht="12.75" customHeight="1" x14ac:dyDescent="0.2">
      <c r="A123" s="28" t="s">
        <v>21</v>
      </c>
      <c r="J123" s="25">
        <v>11</v>
      </c>
      <c r="K123" s="189">
        <v>11</v>
      </c>
      <c r="L123" s="3"/>
      <c r="M123" s="3"/>
      <c r="O123" s="3">
        <f>J123/I122</f>
        <v>1</v>
      </c>
      <c r="P123" s="21">
        <v>20</v>
      </c>
      <c r="Q123" s="22">
        <f t="shared" si="54"/>
        <v>1</v>
      </c>
      <c r="R123" s="3">
        <f t="shared" si="55"/>
        <v>0</v>
      </c>
    </row>
    <row r="124" spans="1:18" ht="12.75" customHeight="1" x14ac:dyDescent="0.2">
      <c r="A124" s="53" t="s">
        <v>22</v>
      </c>
      <c r="J124" s="25">
        <v>2</v>
      </c>
      <c r="K124" s="189">
        <v>1</v>
      </c>
      <c r="L124" s="3"/>
      <c r="M124" s="3"/>
      <c r="O124" s="3"/>
      <c r="P124" s="21">
        <v>7</v>
      </c>
      <c r="Q124" s="22"/>
      <c r="R124" s="3"/>
    </row>
    <row r="125" spans="1:18" ht="12.75" customHeight="1" x14ac:dyDescent="0.2">
      <c r="A125" s="28" t="s">
        <v>23</v>
      </c>
      <c r="J125" s="25">
        <v>2</v>
      </c>
      <c r="K125" s="189">
        <v>2</v>
      </c>
      <c r="L125" s="3"/>
      <c r="M125" s="3"/>
      <c r="O125" s="3"/>
      <c r="P125" s="21">
        <v>6</v>
      </c>
      <c r="Q125" s="22"/>
      <c r="R125" s="3"/>
    </row>
    <row r="126" spans="1:18" ht="12.75" customHeight="1" x14ac:dyDescent="0.2">
      <c r="A126" s="28" t="s">
        <v>48</v>
      </c>
      <c r="J126" s="25">
        <v>2</v>
      </c>
      <c r="K126" s="189"/>
      <c r="L126" s="3"/>
      <c r="M126" s="3"/>
      <c r="O126" s="3"/>
      <c r="P126" s="21">
        <v>3</v>
      </c>
      <c r="Q126" s="22"/>
      <c r="R126" s="3"/>
    </row>
    <row r="127" spans="1:18" ht="12.75" customHeight="1" x14ac:dyDescent="0.2">
      <c r="A127" s="28" t="s">
        <v>49</v>
      </c>
      <c r="J127" s="25">
        <v>1</v>
      </c>
      <c r="K127" s="189">
        <v>1</v>
      </c>
      <c r="L127" s="3"/>
      <c r="M127" s="3"/>
      <c r="O127" s="3"/>
      <c r="P127" s="21">
        <v>3</v>
      </c>
      <c r="Q127" s="22"/>
      <c r="R127" s="3"/>
    </row>
    <row r="128" spans="1:18" ht="12.75" customHeight="1" x14ac:dyDescent="0.2">
      <c r="A128" s="28" t="s">
        <v>50</v>
      </c>
      <c r="J128" s="25">
        <v>1</v>
      </c>
      <c r="K128" s="189">
        <v>1</v>
      </c>
      <c r="L128" s="3"/>
      <c r="M128" s="3"/>
      <c r="O128" s="3"/>
      <c r="P128" s="21">
        <v>2</v>
      </c>
      <c r="Q128" s="22"/>
      <c r="R128" s="3"/>
    </row>
    <row r="129" spans="1:19" ht="12.75" customHeight="1" x14ac:dyDescent="0.2">
      <c r="A129" s="28"/>
      <c r="K129" s="191">
        <f>SUM(K123:K128)</f>
        <v>16</v>
      </c>
      <c r="L129" s="3">
        <f>K123/B115</f>
        <v>0.16923076923076924</v>
      </c>
      <c r="M129" s="3">
        <f>K129/B115</f>
        <v>0.24615384615384617</v>
      </c>
      <c r="N129" s="3">
        <f>M129-L129</f>
        <v>7.6923076923076927E-2</v>
      </c>
      <c r="O129" s="3"/>
      <c r="P129" s="21"/>
      <c r="Q129" s="22"/>
      <c r="R129" s="3"/>
    </row>
    <row r="130" spans="1:19" ht="12.75" customHeight="1" x14ac:dyDescent="0.2">
      <c r="A130" s="32" t="s">
        <v>34</v>
      </c>
      <c r="B130" s="32"/>
      <c r="C130" s="32"/>
      <c r="D130" s="33"/>
      <c r="E130" s="33"/>
      <c r="F130" s="127">
        <f>((K123*9)+(K124*10)+(K125*11))/K129</f>
        <v>8.1875</v>
      </c>
      <c r="L130" s="3"/>
      <c r="M130" s="3"/>
      <c r="O130" s="3"/>
      <c r="P130" s="21"/>
      <c r="Q130" s="22"/>
      <c r="R130" s="3"/>
    </row>
    <row r="131" spans="1:19" ht="12.75" customHeight="1" x14ac:dyDescent="0.2">
      <c r="L131" s="3"/>
      <c r="M131" s="3"/>
      <c r="O131" s="3"/>
      <c r="Q131" s="25">
        <f>B115+B135</f>
        <v>97</v>
      </c>
      <c r="R131" s="25">
        <f>K123+K143</f>
        <v>20</v>
      </c>
      <c r="S131" s="37">
        <f>R131/Q131</f>
        <v>0.20618556701030927</v>
      </c>
    </row>
    <row r="132" spans="1:19" ht="12.75" customHeight="1" x14ac:dyDescent="0.3">
      <c r="A132" s="38" t="s">
        <v>63</v>
      </c>
      <c r="L132" s="3"/>
      <c r="M132" s="3"/>
      <c r="O132" s="3"/>
    </row>
    <row r="133" spans="1:19" ht="25.5" customHeight="1" x14ac:dyDescent="0.2">
      <c r="B133" s="308" t="s">
        <v>2</v>
      </c>
      <c r="C133" s="309"/>
      <c r="D133" s="309"/>
      <c r="E133" s="309"/>
      <c r="F133" s="309"/>
      <c r="G133" s="309"/>
      <c r="H133" s="309"/>
      <c r="I133" s="309"/>
      <c r="J133" s="309"/>
      <c r="L133" s="7" t="s">
        <v>3</v>
      </c>
      <c r="M133" s="7" t="s">
        <v>4</v>
      </c>
      <c r="N133" s="49" t="s">
        <v>5</v>
      </c>
      <c r="O133" s="7" t="s">
        <v>6</v>
      </c>
      <c r="P133" s="6" t="s">
        <v>7</v>
      </c>
      <c r="Q133" s="6" t="s">
        <v>8</v>
      </c>
      <c r="R133" s="7" t="s">
        <v>9</v>
      </c>
    </row>
    <row r="134" spans="1:19" ht="12.75" customHeight="1" x14ac:dyDescent="0.2">
      <c r="A134" s="50" t="s">
        <v>10</v>
      </c>
      <c r="B134" s="51">
        <v>1</v>
      </c>
      <c r="C134" s="51">
        <v>2</v>
      </c>
      <c r="D134" s="51">
        <v>3</v>
      </c>
      <c r="E134" s="51">
        <v>4</v>
      </c>
      <c r="F134" s="51">
        <v>5</v>
      </c>
      <c r="G134" s="51">
        <v>6</v>
      </c>
      <c r="H134" s="51">
        <v>7</v>
      </c>
      <c r="I134" s="51">
        <v>8</v>
      </c>
      <c r="J134" s="51">
        <v>9</v>
      </c>
      <c r="K134" s="194" t="s">
        <v>11</v>
      </c>
      <c r="L134" s="3"/>
      <c r="M134" s="3"/>
      <c r="O134" s="3"/>
      <c r="P134" s="14"/>
      <c r="Q134" s="14"/>
      <c r="R134" s="3"/>
    </row>
    <row r="135" spans="1:19" ht="12.75" customHeight="1" x14ac:dyDescent="0.2">
      <c r="A135" s="28" t="s">
        <v>14</v>
      </c>
      <c r="B135" s="25">
        <v>32</v>
      </c>
      <c r="K135" s="189"/>
      <c r="L135" s="3"/>
      <c r="M135" s="3"/>
      <c r="O135" s="3"/>
      <c r="P135" s="17">
        <f>B135</f>
        <v>32</v>
      </c>
      <c r="Q135" s="14"/>
      <c r="R135" s="3"/>
    </row>
    <row r="136" spans="1:19" ht="12.75" customHeight="1" x14ac:dyDescent="0.2">
      <c r="A136" s="28" t="s">
        <v>15</v>
      </c>
      <c r="C136" s="25">
        <v>12</v>
      </c>
      <c r="K136" s="189"/>
      <c r="L136" s="3"/>
      <c r="M136" s="3"/>
      <c r="O136" s="3">
        <f>C136/B135</f>
        <v>0.375</v>
      </c>
      <c r="P136" s="21">
        <v>12</v>
      </c>
      <c r="Q136" s="22">
        <f t="shared" ref="Q136:Q143" si="56">P136/P135</f>
        <v>0.375</v>
      </c>
      <c r="R136" s="3">
        <f t="shared" ref="R136:R143" si="57">100%-Q136</f>
        <v>0.625</v>
      </c>
    </row>
    <row r="137" spans="1:19" ht="12.75" customHeight="1" x14ac:dyDescent="0.2">
      <c r="A137" s="28" t="s">
        <v>16</v>
      </c>
      <c r="D137" s="25">
        <v>12</v>
      </c>
      <c r="K137" s="189"/>
      <c r="L137" s="3"/>
      <c r="M137" s="3"/>
      <c r="O137" s="3">
        <f>D137/C136</f>
        <v>1</v>
      </c>
      <c r="P137" s="21">
        <v>12</v>
      </c>
      <c r="Q137" s="22">
        <f t="shared" si="56"/>
        <v>1</v>
      </c>
      <c r="R137" s="3">
        <f t="shared" si="57"/>
        <v>0</v>
      </c>
    </row>
    <row r="138" spans="1:19" ht="12.75" customHeight="1" x14ac:dyDescent="0.2">
      <c r="A138" s="28" t="s">
        <v>17</v>
      </c>
      <c r="D138" s="25">
        <v>1</v>
      </c>
      <c r="E138" s="25">
        <v>11</v>
      </c>
      <c r="K138" s="189"/>
      <c r="L138" s="3"/>
      <c r="M138" s="3"/>
      <c r="O138" s="3">
        <f>E138/D137</f>
        <v>0.91666666666666663</v>
      </c>
      <c r="P138" s="21">
        <v>12</v>
      </c>
      <c r="Q138" s="22">
        <f t="shared" si="56"/>
        <v>1</v>
      </c>
      <c r="R138" s="3">
        <f t="shared" si="57"/>
        <v>0</v>
      </c>
    </row>
    <row r="139" spans="1:19" ht="12.75" customHeight="1" x14ac:dyDescent="0.2">
      <c r="A139" s="28" t="s">
        <v>18</v>
      </c>
      <c r="E139" s="25">
        <v>1</v>
      </c>
      <c r="F139" s="25">
        <v>10</v>
      </c>
      <c r="K139" s="189"/>
      <c r="L139" s="3"/>
      <c r="M139" s="3"/>
      <c r="O139" s="3">
        <f>F139/E138</f>
        <v>0.90909090909090906</v>
      </c>
      <c r="P139" s="21">
        <v>11</v>
      </c>
      <c r="Q139" s="22">
        <f t="shared" si="56"/>
        <v>0.91666666666666663</v>
      </c>
      <c r="R139" s="3">
        <f t="shared" si="57"/>
        <v>8.333333333333337E-2</v>
      </c>
    </row>
    <row r="140" spans="1:19" ht="12.75" customHeight="1" x14ac:dyDescent="0.2">
      <c r="A140" s="28" t="s">
        <v>19</v>
      </c>
      <c r="F140" s="25">
        <v>2</v>
      </c>
      <c r="G140" s="25">
        <v>9</v>
      </c>
      <c r="K140" s="189"/>
      <c r="L140" s="3"/>
      <c r="M140" s="3"/>
      <c r="O140" s="3">
        <f>G140/F139</f>
        <v>0.9</v>
      </c>
      <c r="P140" s="21">
        <v>11</v>
      </c>
      <c r="Q140" s="22">
        <f t="shared" si="56"/>
        <v>1</v>
      </c>
      <c r="R140" s="3">
        <f t="shared" si="57"/>
        <v>0</v>
      </c>
    </row>
    <row r="141" spans="1:19" ht="12.75" customHeight="1" x14ac:dyDescent="0.2">
      <c r="A141" s="28" t="s">
        <v>20</v>
      </c>
      <c r="H141" s="25">
        <v>9</v>
      </c>
      <c r="K141" s="189"/>
      <c r="L141" s="3"/>
      <c r="M141" s="3"/>
      <c r="O141" s="3">
        <f>H141/G140</f>
        <v>1</v>
      </c>
      <c r="P141" s="21">
        <v>11</v>
      </c>
      <c r="Q141" s="22">
        <f t="shared" si="56"/>
        <v>1</v>
      </c>
      <c r="R141" s="3">
        <f t="shared" si="57"/>
        <v>0</v>
      </c>
    </row>
    <row r="142" spans="1:19" ht="12.75" customHeight="1" x14ac:dyDescent="0.2">
      <c r="A142" s="28" t="s">
        <v>21</v>
      </c>
      <c r="I142" s="25">
        <v>9</v>
      </c>
      <c r="K142" s="189"/>
      <c r="L142" s="3"/>
      <c r="M142" s="3"/>
      <c r="O142" s="3">
        <f>I142/H141</f>
        <v>1</v>
      </c>
      <c r="P142" s="21">
        <v>10</v>
      </c>
      <c r="Q142" s="22">
        <f t="shared" si="56"/>
        <v>0.90909090909090906</v>
      </c>
      <c r="R142" s="3">
        <f t="shared" si="57"/>
        <v>9.0909090909090939E-2</v>
      </c>
    </row>
    <row r="143" spans="1:19" ht="12.75" customHeight="1" x14ac:dyDescent="0.2">
      <c r="A143" s="53" t="s">
        <v>22</v>
      </c>
      <c r="J143" s="25">
        <v>9</v>
      </c>
      <c r="K143" s="189">
        <v>9</v>
      </c>
      <c r="L143" s="3"/>
      <c r="M143" s="3"/>
      <c r="O143" s="3">
        <f>J143/I142</f>
        <v>1</v>
      </c>
      <c r="P143" s="21">
        <v>10</v>
      </c>
      <c r="Q143" s="22">
        <f t="shared" si="56"/>
        <v>1</v>
      </c>
      <c r="R143" s="3">
        <f t="shared" si="57"/>
        <v>0</v>
      </c>
    </row>
    <row r="144" spans="1:19" ht="12.75" customHeight="1" x14ac:dyDescent="0.2">
      <c r="A144" s="28" t="s">
        <v>23</v>
      </c>
      <c r="J144" s="25">
        <v>1</v>
      </c>
      <c r="K144" s="189">
        <v>1</v>
      </c>
      <c r="L144" s="3"/>
      <c r="M144" s="3"/>
      <c r="O144" s="3"/>
      <c r="P144" s="21"/>
      <c r="Q144" s="22"/>
      <c r="R144" s="3"/>
    </row>
    <row r="145" spans="1:18" ht="12.75" customHeight="1" x14ac:dyDescent="0.2">
      <c r="A145" s="53"/>
      <c r="K145" s="189"/>
      <c r="L145" s="3"/>
      <c r="M145" s="3"/>
      <c r="O145" s="3"/>
      <c r="P145" s="21"/>
      <c r="Q145" s="22"/>
      <c r="R145" s="3"/>
    </row>
    <row r="146" spans="1:18" ht="12.75" customHeight="1" x14ac:dyDescent="0.2">
      <c r="A146" s="53"/>
      <c r="K146" s="191">
        <f>SUM(K143:K145)</f>
        <v>10</v>
      </c>
      <c r="L146" s="3">
        <f>K143/B135</f>
        <v>0.28125</v>
      </c>
      <c r="M146" s="3">
        <f>K146/B135</f>
        <v>0.3125</v>
      </c>
      <c r="N146" s="3">
        <f>M146-L146</f>
        <v>3.125E-2</v>
      </c>
      <c r="O146" s="3"/>
    </row>
    <row r="147" spans="1:18" ht="12.75" customHeight="1" x14ac:dyDescent="0.2">
      <c r="A147" s="32" t="s">
        <v>34</v>
      </c>
      <c r="B147" s="32"/>
      <c r="C147" s="32"/>
      <c r="D147" s="33"/>
      <c r="E147" s="33"/>
      <c r="F147" s="127">
        <f>((K143*9)+(K144*10))/K146</f>
        <v>9.1</v>
      </c>
      <c r="K147" s="191"/>
      <c r="L147" s="3"/>
      <c r="M147" s="3"/>
      <c r="N147" s="3"/>
      <c r="O147" s="3"/>
    </row>
    <row r="148" spans="1:18" ht="12.75" customHeight="1" x14ac:dyDescent="0.2">
      <c r="A148" s="53"/>
      <c r="K148" s="191"/>
      <c r="L148" s="3"/>
      <c r="M148" s="3"/>
      <c r="N148" s="3"/>
      <c r="O148" s="3"/>
    </row>
    <row r="149" spans="1:18" ht="12.75" customHeight="1" x14ac:dyDescent="0.3">
      <c r="A149" s="38" t="s">
        <v>64</v>
      </c>
      <c r="L149" s="3"/>
      <c r="M149" s="3"/>
      <c r="O149" s="3"/>
    </row>
    <row r="150" spans="1:18" ht="25.5" customHeight="1" x14ac:dyDescent="0.2">
      <c r="B150" s="308" t="s">
        <v>2</v>
      </c>
      <c r="C150" s="309"/>
      <c r="D150" s="309"/>
      <c r="E150" s="309"/>
      <c r="F150" s="309"/>
      <c r="G150" s="309"/>
      <c r="H150" s="309"/>
      <c r="I150" s="309"/>
      <c r="J150" s="309"/>
      <c r="L150" s="7" t="s">
        <v>3</v>
      </c>
      <c r="M150" s="7" t="s">
        <v>4</v>
      </c>
      <c r="N150" s="49" t="s">
        <v>5</v>
      </c>
      <c r="O150" s="7" t="s">
        <v>6</v>
      </c>
      <c r="P150" s="6" t="s">
        <v>7</v>
      </c>
      <c r="Q150" s="6" t="s">
        <v>8</v>
      </c>
      <c r="R150" s="7" t="s">
        <v>9</v>
      </c>
    </row>
    <row r="151" spans="1:18" ht="12.75" customHeight="1" x14ac:dyDescent="0.2">
      <c r="A151" s="50" t="s">
        <v>10</v>
      </c>
      <c r="B151" s="51">
        <v>1</v>
      </c>
      <c r="C151" s="51">
        <v>2</v>
      </c>
      <c r="D151" s="51">
        <v>3</v>
      </c>
      <c r="E151" s="51">
        <v>4</v>
      </c>
      <c r="F151" s="51">
        <v>5</v>
      </c>
      <c r="G151" s="51">
        <v>6</v>
      </c>
      <c r="H151" s="51">
        <v>7</v>
      </c>
      <c r="I151" s="51">
        <v>8</v>
      </c>
      <c r="J151" s="51">
        <v>9</v>
      </c>
      <c r="K151" s="194" t="s">
        <v>11</v>
      </c>
      <c r="L151" s="3"/>
      <c r="M151" s="3"/>
      <c r="O151" s="3"/>
      <c r="P151" s="14"/>
      <c r="Q151" s="14"/>
      <c r="R151" s="3"/>
    </row>
    <row r="152" spans="1:18" ht="12.75" customHeight="1" x14ac:dyDescent="0.2">
      <c r="A152" s="28" t="s">
        <v>15</v>
      </c>
      <c r="B152" s="25">
        <v>35</v>
      </c>
      <c r="K152" s="189"/>
      <c r="L152" s="3"/>
      <c r="M152" s="3"/>
      <c r="O152" s="3"/>
      <c r="P152" s="17">
        <f>B152</f>
        <v>35</v>
      </c>
      <c r="Q152" s="14"/>
      <c r="R152" s="3"/>
    </row>
    <row r="153" spans="1:18" ht="12.75" customHeight="1" x14ac:dyDescent="0.2">
      <c r="A153" s="28" t="s">
        <v>16</v>
      </c>
      <c r="C153" s="25">
        <v>23</v>
      </c>
      <c r="K153" s="189"/>
      <c r="L153" s="3"/>
      <c r="M153" s="3"/>
      <c r="O153" s="3">
        <f>C153/B152</f>
        <v>0.65714285714285714</v>
      </c>
      <c r="P153" s="21">
        <v>23</v>
      </c>
      <c r="Q153" s="22">
        <f t="shared" ref="Q153:Q160" si="58">P153/P152</f>
        <v>0.65714285714285714</v>
      </c>
      <c r="R153" s="3">
        <f t="shared" ref="R153:R160" si="59">100%-Q153</f>
        <v>0.34285714285714286</v>
      </c>
    </row>
    <row r="154" spans="1:18" ht="12.75" customHeight="1" x14ac:dyDescent="0.2">
      <c r="A154" s="28" t="s">
        <v>17</v>
      </c>
      <c r="C154" s="25">
        <v>6</v>
      </c>
      <c r="D154" s="25">
        <v>15</v>
      </c>
      <c r="K154" s="189"/>
      <c r="L154" s="3"/>
      <c r="M154" s="3"/>
      <c r="O154" s="3">
        <f>D154/C153</f>
        <v>0.65217391304347827</v>
      </c>
      <c r="P154" s="21">
        <v>21</v>
      </c>
      <c r="Q154" s="22">
        <f t="shared" si="58"/>
        <v>0.91304347826086951</v>
      </c>
      <c r="R154" s="3">
        <f t="shared" si="59"/>
        <v>8.6956521739130488E-2</v>
      </c>
    </row>
    <row r="155" spans="1:18" ht="12.75" customHeight="1" x14ac:dyDescent="0.2">
      <c r="A155" s="28" t="s">
        <v>18</v>
      </c>
      <c r="C155" s="25">
        <v>1</v>
      </c>
      <c r="D155" s="25">
        <v>9</v>
      </c>
      <c r="E155" s="25">
        <v>9</v>
      </c>
      <c r="K155" s="189"/>
      <c r="L155" s="3"/>
      <c r="M155" s="3"/>
      <c r="O155" s="3">
        <f>E155/D154</f>
        <v>0.6</v>
      </c>
      <c r="P155" s="21">
        <v>19</v>
      </c>
      <c r="Q155" s="22">
        <f t="shared" si="58"/>
        <v>0.90476190476190477</v>
      </c>
      <c r="R155" s="3">
        <f t="shared" si="59"/>
        <v>9.5238095238095233E-2</v>
      </c>
    </row>
    <row r="156" spans="1:18" ht="12.75" customHeight="1" x14ac:dyDescent="0.2">
      <c r="A156" s="28" t="s">
        <v>19</v>
      </c>
      <c r="C156" s="25">
        <v>1</v>
      </c>
      <c r="D156" s="25">
        <v>1</v>
      </c>
      <c r="E156" s="25">
        <v>7</v>
      </c>
      <c r="F156" s="25">
        <v>8</v>
      </c>
      <c r="K156" s="189"/>
      <c r="L156" s="3"/>
      <c r="M156" s="3"/>
      <c r="O156" s="3">
        <f>F156/E155</f>
        <v>0.88888888888888884</v>
      </c>
      <c r="P156" s="21">
        <v>17</v>
      </c>
      <c r="Q156" s="22">
        <f t="shared" si="58"/>
        <v>0.89473684210526316</v>
      </c>
      <c r="R156" s="3">
        <f t="shared" si="59"/>
        <v>0.10526315789473684</v>
      </c>
    </row>
    <row r="157" spans="1:18" ht="12.75" customHeight="1" x14ac:dyDescent="0.2">
      <c r="A157" s="28" t="s">
        <v>20</v>
      </c>
      <c r="G157" s="25">
        <v>6</v>
      </c>
      <c r="K157" s="189"/>
      <c r="L157" s="3"/>
      <c r="M157" s="3"/>
      <c r="O157" s="3">
        <f>G157/F156</f>
        <v>0.75</v>
      </c>
      <c r="P157" s="21">
        <v>17</v>
      </c>
      <c r="Q157" s="22">
        <f t="shared" si="58"/>
        <v>1</v>
      </c>
      <c r="R157" s="3">
        <f t="shared" si="59"/>
        <v>0</v>
      </c>
    </row>
    <row r="158" spans="1:18" ht="12.75" customHeight="1" x14ac:dyDescent="0.2">
      <c r="A158" s="28" t="s">
        <v>21</v>
      </c>
      <c r="H158" s="25">
        <v>6</v>
      </c>
      <c r="K158" s="189"/>
      <c r="L158" s="3"/>
      <c r="M158" s="3"/>
      <c r="O158" s="3">
        <f>H158/G157</f>
        <v>1</v>
      </c>
      <c r="P158" s="21">
        <v>16</v>
      </c>
      <c r="Q158" s="22">
        <f t="shared" si="58"/>
        <v>0.94117647058823528</v>
      </c>
      <c r="R158" s="3">
        <f t="shared" si="59"/>
        <v>5.8823529411764719E-2</v>
      </c>
    </row>
    <row r="159" spans="1:18" ht="12.75" customHeight="1" x14ac:dyDescent="0.2">
      <c r="A159" s="28" t="s">
        <v>22</v>
      </c>
      <c r="I159" s="25">
        <v>6</v>
      </c>
      <c r="K159" s="189"/>
      <c r="L159" s="3"/>
      <c r="M159" s="3"/>
      <c r="O159" s="3">
        <f>I159/H158</f>
        <v>1</v>
      </c>
      <c r="P159" s="21">
        <v>16</v>
      </c>
      <c r="Q159" s="22">
        <f t="shared" si="58"/>
        <v>1</v>
      </c>
      <c r="R159" s="3">
        <f t="shared" si="59"/>
        <v>0</v>
      </c>
    </row>
    <row r="160" spans="1:18" ht="12.75" customHeight="1" x14ac:dyDescent="0.2">
      <c r="A160" s="28" t="s">
        <v>23</v>
      </c>
      <c r="J160" s="25">
        <v>6</v>
      </c>
      <c r="K160" s="189">
        <v>6</v>
      </c>
      <c r="L160" s="3"/>
      <c r="M160" s="3"/>
      <c r="O160" s="3">
        <f>J160/I159</f>
        <v>1</v>
      </c>
      <c r="P160" s="21">
        <v>16</v>
      </c>
      <c r="Q160" s="22">
        <f t="shared" si="58"/>
        <v>1</v>
      </c>
      <c r="R160" s="3">
        <f t="shared" si="59"/>
        <v>0</v>
      </c>
    </row>
    <row r="161" spans="1:18" ht="12.75" customHeight="1" x14ac:dyDescent="0.2">
      <c r="A161" s="28" t="s">
        <v>48</v>
      </c>
      <c r="J161" s="25">
        <v>8</v>
      </c>
      <c r="K161" s="189">
        <v>6</v>
      </c>
      <c r="L161" s="3"/>
      <c r="M161" s="3"/>
      <c r="O161" s="3"/>
      <c r="P161" s="21">
        <v>10</v>
      </c>
      <c r="Q161" s="22"/>
      <c r="R161" s="3"/>
    </row>
    <row r="162" spans="1:18" ht="12.75" customHeight="1" x14ac:dyDescent="0.2">
      <c r="A162" s="28" t="s">
        <v>49</v>
      </c>
      <c r="J162" s="25">
        <v>4</v>
      </c>
      <c r="K162" s="189">
        <v>2</v>
      </c>
      <c r="L162" s="3"/>
      <c r="M162" s="3"/>
      <c r="O162" s="3"/>
      <c r="P162" s="21">
        <v>4</v>
      </c>
      <c r="Q162" s="22"/>
      <c r="R162" s="3"/>
    </row>
    <row r="163" spans="1:18" ht="12.75" customHeight="1" x14ac:dyDescent="0.2">
      <c r="A163" s="28" t="s">
        <v>50</v>
      </c>
      <c r="J163" s="25">
        <v>2</v>
      </c>
      <c r="K163" s="189">
        <v>2</v>
      </c>
      <c r="L163" s="3"/>
      <c r="M163" s="3"/>
      <c r="O163" s="3"/>
      <c r="P163" s="21">
        <v>2</v>
      </c>
      <c r="Q163" s="22"/>
      <c r="R163" s="3"/>
    </row>
    <row r="164" spans="1:18" ht="12.75" customHeight="1" x14ac:dyDescent="0.2">
      <c r="A164" s="28"/>
      <c r="K164" s="193">
        <f>SUM(K160:K163)</f>
        <v>16</v>
      </c>
      <c r="L164" s="3">
        <f>K160/B152</f>
        <v>0.17142857142857143</v>
      </c>
      <c r="M164" s="3">
        <f>K164/B152</f>
        <v>0.45714285714285713</v>
      </c>
      <c r="N164" s="3">
        <f>M164-L164</f>
        <v>0.2857142857142857</v>
      </c>
      <c r="O164" s="3"/>
      <c r="P164" s="21"/>
      <c r="Q164" s="22"/>
      <c r="R164" s="3"/>
    </row>
    <row r="165" spans="1:18" ht="12.75" customHeight="1" x14ac:dyDescent="0.2">
      <c r="A165" s="32" t="s">
        <v>34</v>
      </c>
      <c r="B165" s="32"/>
      <c r="C165" s="32"/>
      <c r="D165" s="33"/>
      <c r="E165" s="33"/>
      <c r="F165" s="127">
        <f>((K160*9)+(K161*10))/K164</f>
        <v>7.125</v>
      </c>
      <c r="K165" s="191"/>
      <c r="L165" s="3"/>
      <c r="M165" s="3"/>
      <c r="O165" s="3"/>
    </row>
    <row r="166" spans="1:18" ht="12.75" customHeight="1" x14ac:dyDescent="0.2">
      <c r="K166" s="191"/>
      <c r="L166" s="3"/>
      <c r="M166" s="3"/>
      <c r="O166" s="3"/>
    </row>
    <row r="167" spans="1:18" ht="12.75" customHeight="1" x14ac:dyDescent="0.2">
      <c r="K167" s="191"/>
      <c r="L167" s="3"/>
      <c r="M167" s="3"/>
      <c r="O167" s="3"/>
    </row>
    <row r="168" spans="1:18" ht="12.75" customHeight="1" x14ac:dyDescent="0.3">
      <c r="A168" s="38" t="s">
        <v>65</v>
      </c>
      <c r="L168" s="3"/>
      <c r="M168" s="3"/>
      <c r="O168" s="3"/>
    </row>
    <row r="169" spans="1:18" ht="25.5" customHeight="1" x14ac:dyDescent="0.2">
      <c r="B169" s="308" t="s">
        <v>2</v>
      </c>
      <c r="C169" s="309"/>
      <c r="D169" s="309"/>
      <c r="E169" s="309"/>
      <c r="F169" s="309"/>
      <c r="G169" s="309"/>
      <c r="H169" s="309"/>
      <c r="I169" s="309"/>
      <c r="J169" s="309"/>
      <c r="L169" s="7" t="s">
        <v>3</v>
      </c>
      <c r="M169" s="7" t="s">
        <v>4</v>
      </c>
      <c r="N169" s="49" t="s">
        <v>5</v>
      </c>
      <c r="O169" s="7" t="s">
        <v>6</v>
      </c>
      <c r="P169" s="6" t="s">
        <v>7</v>
      </c>
      <c r="Q169" s="6" t="s">
        <v>8</v>
      </c>
      <c r="R169" s="7" t="s">
        <v>9</v>
      </c>
    </row>
    <row r="170" spans="1:18" ht="12.75" customHeight="1" x14ac:dyDescent="0.2">
      <c r="A170" s="50" t="s">
        <v>10</v>
      </c>
      <c r="B170" s="51">
        <v>1</v>
      </c>
      <c r="C170" s="51">
        <v>2</v>
      </c>
      <c r="D170" s="51">
        <v>3</v>
      </c>
      <c r="E170" s="51">
        <v>4</v>
      </c>
      <c r="F170" s="51">
        <v>5</v>
      </c>
      <c r="G170" s="51">
        <v>6</v>
      </c>
      <c r="H170" s="51">
        <v>7</v>
      </c>
      <c r="I170" s="51">
        <v>8</v>
      </c>
      <c r="J170" s="51">
        <v>9</v>
      </c>
      <c r="K170" s="194" t="s">
        <v>11</v>
      </c>
      <c r="L170" s="3"/>
      <c r="M170" s="3"/>
      <c r="O170" s="3"/>
      <c r="P170" s="14"/>
      <c r="Q170" s="14"/>
      <c r="R170" s="3"/>
    </row>
    <row r="171" spans="1:18" ht="12.75" customHeight="1" x14ac:dyDescent="0.2">
      <c r="A171" s="28" t="s">
        <v>16</v>
      </c>
      <c r="B171" s="25">
        <v>25</v>
      </c>
      <c r="K171" s="189"/>
      <c r="L171" s="3"/>
      <c r="M171" s="3"/>
      <c r="O171" s="3"/>
      <c r="P171" s="17">
        <f>B171</f>
        <v>25</v>
      </c>
      <c r="Q171" s="14"/>
      <c r="R171" s="3"/>
    </row>
    <row r="172" spans="1:18" ht="12.75" customHeight="1" x14ac:dyDescent="0.2">
      <c r="A172" s="28" t="s">
        <v>17</v>
      </c>
      <c r="C172" s="25">
        <v>14</v>
      </c>
      <c r="K172" s="189"/>
      <c r="L172" s="3"/>
      <c r="M172" s="3"/>
      <c r="O172" s="3">
        <f>C172/B171</f>
        <v>0.56000000000000005</v>
      </c>
      <c r="P172" s="21">
        <v>14</v>
      </c>
      <c r="Q172" s="22">
        <f t="shared" ref="Q172:Q179" si="60">P172/P171</f>
        <v>0.56000000000000005</v>
      </c>
      <c r="R172" s="3">
        <f t="shared" ref="R172:R179" si="61">100%-Q172</f>
        <v>0.43999999999999995</v>
      </c>
    </row>
    <row r="173" spans="1:18" ht="12.75" customHeight="1" x14ac:dyDescent="0.2">
      <c r="A173" s="28" t="s">
        <v>18</v>
      </c>
      <c r="C173" s="25">
        <v>1</v>
      </c>
      <c r="D173" s="25">
        <v>12</v>
      </c>
      <c r="K173" s="189"/>
      <c r="L173" s="3"/>
      <c r="M173" s="3"/>
      <c r="O173" s="3">
        <f>D173/C172</f>
        <v>0.8571428571428571</v>
      </c>
      <c r="P173" s="21">
        <v>13</v>
      </c>
      <c r="Q173" s="22">
        <f t="shared" si="60"/>
        <v>0.9285714285714286</v>
      </c>
      <c r="R173" s="3">
        <f t="shared" si="61"/>
        <v>7.1428571428571397E-2</v>
      </c>
    </row>
    <row r="174" spans="1:18" ht="12.75" customHeight="1" x14ac:dyDescent="0.2">
      <c r="A174" s="28" t="s">
        <v>19</v>
      </c>
      <c r="C174" s="25">
        <v>1</v>
      </c>
      <c r="D174" s="25">
        <v>2</v>
      </c>
      <c r="E174" s="25">
        <v>10</v>
      </c>
      <c r="K174" s="189"/>
      <c r="L174" s="3"/>
      <c r="M174" s="3"/>
      <c r="O174" s="3">
        <f>E174/D173</f>
        <v>0.83333333333333337</v>
      </c>
      <c r="P174" s="21">
        <v>13</v>
      </c>
      <c r="Q174" s="22">
        <f t="shared" si="60"/>
        <v>1</v>
      </c>
      <c r="R174" s="3">
        <f t="shared" si="61"/>
        <v>0</v>
      </c>
    </row>
    <row r="175" spans="1:18" ht="12.75" customHeight="1" x14ac:dyDescent="0.2">
      <c r="A175" s="28" t="s">
        <v>20</v>
      </c>
      <c r="F175" s="25">
        <v>6</v>
      </c>
      <c r="K175" s="189"/>
      <c r="L175" s="3"/>
      <c r="M175" s="3"/>
      <c r="O175" s="3">
        <f>F175/E174</f>
        <v>0.6</v>
      </c>
      <c r="P175" s="21">
        <v>11</v>
      </c>
      <c r="Q175" s="22">
        <f t="shared" si="60"/>
        <v>0.84615384615384615</v>
      </c>
      <c r="R175" s="3">
        <f t="shared" si="61"/>
        <v>0.15384615384615385</v>
      </c>
    </row>
    <row r="176" spans="1:18" ht="12.75" customHeight="1" x14ac:dyDescent="0.2">
      <c r="A176" s="28" t="s">
        <v>21</v>
      </c>
      <c r="G176" s="25">
        <v>7</v>
      </c>
      <c r="K176" s="189"/>
      <c r="L176" s="3"/>
      <c r="M176" s="3"/>
      <c r="O176" s="3">
        <f>G176/F175</f>
        <v>1.1666666666666667</v>
      </c>
      <c r="P176" s="21">
        <v>11</v>
      </c>
      <c r="Q176" s="22">
        <f t="shared" si="60"/>
        <v>1</v>
      </c>
      <c r="R176" s="3">
        <f t="shared" si="61"/>
        <v>0</v>
      </c>
    </row>
    <row r="177" spans="1:18" ht="12.75" customHeight="1" x14ac:dyDescent="0.2">
      <c r="A177" s="28" t="s">
        <v>22</v>
      </c>
      <c r="H177" s="25">
        <v>6</v>
      </c>
      <c r="K177" s="189"/>
      <c r="L177" s="3"/>
      <c r="M177" s="3"/>
      <c r="O177" s="3">
        <f>H177/G176</f>
        <v>0.8571428571428571</v>
      </c>
      <c r="P177" s="21">
        <v>11</v>
      </c>
      <c r="Q177" s="22">
        <f t="shared" si="60"/>
        <v>1</v>
      </c>
      <c r="R177" s="3">
        <f t="shared" si="61"/>
        <v>0</v>
      </c>
    </row>
    <row r="178" spans="1:18" ht="12.75" customHeight="1" x14ac:dyDescent="0.2">
      <c r="A178" s="28" t="s">
        <v>23</v>
      </c>
      <c r="I178" s="25">
        <v>6</v>
      </c>
      <c r="K178" s="189"/>
      <c r="L178" s="3"/>
      <c r="M178" s="3"/>
      <c r="O178" s="3">
        <f>I178/H177</f>
        <v>1</v>
      </c>
      <c r="P178" s="21">
        <v>11</v>
      </c>
      <c r="Q178" s="22">
        <f t="shared" si="60"/>
        <v>1</v>
      </c>
      <c r="R178" s="3">
        <f t="shared" si="61"/>
        <v>0</v>
      </c>
    </row>
    <row r="179" spans="1:18" ht="12.75" customHeight="1" x14ac:dyDescent="0.2">
      <c r="A179" s="28" t="s">
        <v>48</v>
      </c>
      <c r="J179" s="25">
        <v>5</v>
      </c>
      <c r="K179" s="189">
        <v>4</v>
      </c>
      <c r="L179" s="3"/>
      <c r="M179" s="3"/>
      <c r="O179" s="3">
        <f>J179/I178</f>
        <v>0.83333333333333337</v>
      </c>
      <c r="P179" s="21">
        <v>11</v>
      </c>
      <c r="Q179" s="22">
        <f t="shared" si="60"/>
        <v>1</v>
      </c>
      <c r="R179" s="3">
        <f t="shared" si="61"/>
        <v>0</v>
      </c>
    </row>
    <row r="180" spans="1:18" ht="12.75" customHeight="1" x14ac:dyDescent="0.2">
      <c r="A180" s="28" t="s">
        <v>49</v>
      </c>
      <c r="J180" s="25">
        <v>5</v>
      </c>
      <c r="K180" s="189">
        <v>3</v>
      </c>
      <c r="L180" s="3"/>
      <c r="M180" s="3"/>
      <c r="O180" s="3"/>
      <c r="P180" s="21">
        <v>7</v>
      </c>
      <c r="Q180" s="22"/>
      <c r="R180" s="3"/>
    </row>
    <row r="181" spans="1:18" ht="12.75" customHeight="1" x14ac:dyDescent="0.2">
      <c r="A181" s="28" t="s">
        <v>50</v>
      </c>
      <c r="J181" s="25">
        <v>2</v>
      </c>
      <c r="K181" s="189">
        <v>2</v>
      </c>
      <c r="L181" s="3"/>
      <c r="M181" s="3"/>
      <c r="O181" s="3"/>
      <c r="P181" s="21">
        <v>3</v>
      </c>
      <c r="Q181" s="22"/>
      <c r="R181" s="3"/>
    </row>
    <row r="182" spans="1:18" ht="12.75" customHeight="1" x14ac:dyDescent="0.2">
      <c r="A182" s="28" t="s">
        <v>51</v>
      </c>
      <c r="J182" s="25">
        <v>1</v>
      </c>
      <c r="K182" s="189">
        <v>1</v>
      </c>
      <c r="L182" s="3"/>
      <c r="M182" s="3"/>
      <c r="O182" s="3"/>
      <c r="P182" s="21">
        <v>2</v>
      </c>
      <c r="Q182" s="22"/>
      <c r="R182" s="3"/>
    </row>
    <row r="183" spans="1:18" ht="12.75" customHeight="1" x14ac:dyDescent="0.2">
      <c r="K183" s="191">
        <f>SUM(K179:K182)</f>
        <v>10</v>
      </c>
      <c r="L183" s="3">
        <f>K179/B171</f>
        <v>0.16</v>
      </c>
      <c r="M183" s="3">
        <f>K183/B171</f>
        <v>0.4</v>
      </c>
      <c r="N183" s="3">
        <f>M183-L183</f>
        <v>0.24000000000000002</v>
      </c>
      <c r="O183" s="3"/>
    </row>
    <row r="184" spans="1:18" ht="12.75" customHeight="1" x14ac:dyDescent="0.2">
      <c r="K184" s="191"/>
      <c r="L184" s="3"/>
      <c r="M184" s="3"/>
      <c r="N184" s="3"/>
      <c r="O184" s="3"/>
    </row>
    <row r="185" spans="1:18" ht="12.75" customHeight="1" x14ac:dyDescent="0.3">
      <c r="A185" s="38" t="s">
        <v>66</v>
      </c>
      <c r="L185" s="3"/>
      <c r="M185" s="3"/>
      <c r="O185" s="3"/>
    </row>
    <row r="186" spans="1:18" ht="25.5" customHeight="1" x14ac:dyDescent="0.2">
      <c r="B186" s="308" t="s">
        <v>2</v>
      </c>
      <c r="C186" s="309"/>
      <c r="D186" s="309"/>
      <c r="E186" s="309"/>
      <c r="F186" s="309"/>
      <c r="G186" s="309"/>
      <c r="H186" s="309"/>
      <c r="I186" s="309"/>
      <c r="J186" s="309"/>
      <c r="L186" s="7" t="s">
        <v>3</v>
      </c>
      <c r="M186" s="7" t="s">
        <v>4</v>
      </c>
      <c r="N186" s="49" t="s">
        <v>5</v>
      </c>
      <c r="O186" s="7" t="s">
        <v>6</v>
      </c>
      <c r="P186" s="6" t="s">
        <v>7</v>
      </c>
      <c r="Q186" s="6" t="s">
        <v>8</v>
      </c>
      <c r="R186" s="7" t="s">
        <v>9</v>
      </c>
    </row>
    <row r="187" spans="1:18" ht="12.75" customHeight="1" x14ac:dyDescent="0.2">
      <c r="A187" s="50" t="s">
        <v>10</v>
      </c>
      <c r="B187" s="51">
        <v>1</v>
      </c>
      <c r="C187" s="51">
        <v>2</v>
      </c>
      <c r="D187" s="51">
        <v>3</v>
      </c>
      <c r="E187" s="51">
        <v>4</v>
      </c>
      <c r="F187" s="51">
        <v>5</v>
      </c>
      <c r="G187" s="51">
        <v>6</v>
      </c>
      <c r="H187" s="51">
        <v>7</v>
      </c>
      <c r="I187" s="51">
        <v>8</v>
      </c>
      <c r="J187" s="51">
        <v>9</v>
      </c>
      <c r="K187" s="194" t="s">
        <v>11</v>
      </c>
      <c r="L187" s="3"/>
      <c r="M187" s="3"/>
      <c r="O187" s="3"/>
      <c r="P187" s="14"/>
      <c r="Q187" s="14"/>
      <c r="R187" s="3"/>
    </row>
    <row r="188" spans="1:18" ht="12.75" customHeight="1" x14ac:dyDescent="0.2">
      <c r="A188" s="28" t="s">
        <v>17</v>
      </c>
      <c r="B188" s="25">
        <v>40</v>
      </c>
      <c r="K188" s="189"/>
      <c r="L188" s="3"/>
      <c r="M188" s="3"/>
      <c r="O188" s="3"/>
      <c r="P188" s="17">
        <f>B188</f>
        <v>40</v>
      </c>
      <c r="Q188" s="14"/>
      <c r="R188" s="3"/>
    </row>
    <row r="189" spans="1:18" ht="12.75" customHeight="1" x14ac:dyDescent="0.2">
      <c r="A189" s="28" t="s">
        <v>18</v>
      </c>
      <c r="C189" s="25">
        <v>30</v>
      </c>
      <c r="K189" s="189"/>
      <c r="L189" s="3"/>
      <c r="M189" s="3"/>
      <c r="O189" s="3">
        <f>C189/B188</f>
        <v>0.75</v>
      </c>
      <c r="P189" s="21">
        <v>30</v>
      </c>
      <c r="Q189" s="22">
        <f t="shared" ref="Q189:Q196" si="62">P189/P188</f>
        <v>0.75</v>
      </c>
      <c r="R189" s="3">
        <f t="shared" ref="R189:R196" si="63">100%-Q189</f>
        <v>0.25</v>
      </c>
    </row>
    <row r="190" spans="1:18" ht="12.75" customHeight="1" x14ac:dyDescent="0.2">
      <c r="A190" s="28" t="s">
        <v>19</v>
      </c>
      <c r="C190" s="25">
        <v>3</v>
      </c>
      <c r="D190" s="25">
        <v>24</v>
      </c>
      <c r="K190" s="189"/>
      <c r="L190" s="3"/>
      <c r="M190" s="3"/>
      <c r="O190" s="3">
        <f>D190/C189</f>
        <v>0.8</v>
      </c>
      <c r="P190" s="21">
        <v>27</v>
      </c>
      <c r="Q190" s="22">
        <f t="shared" si="62"/>
        <v>0.9</v>
      </c>
      <c r="R190" s="3">
        <f t="shared" si="63"/>
        <v>9.9999999999999978E-2</v>
      </c>
    </row>
    <row r="191" spans="1:18" ht="12.75" customHeight="1" x14ac:dyDescent="0.2">
      <c r="A191" s="28" t="s">
        <v>20</v>
      </c>
      <c r="E191" s="25">
        <v>22</v>
      </c>
      <c r="K191" s="189"/>
      <c r="L191" s="3"/>
      <c r="M191" s="3"/>
      <c r="O191" s="3">
        <f>E191/D190</f>
        <v>0.91666666666666663</v>
      </c>
      <c r="P191" s="21">
        <v>27</v>
      </c>
      <c r="Q191" s="22">
        <f t="shared" si="62"/>
        <v>1</v>
      </c>
      <c r="R191" s="3">
        <f t="shared" si="63"/>
        <v>0</v>
      </c>
    </row>
    <row r="192" spans="1:18" ht="12.75" customHeight="1" x14ac:dyDescent="0.2">
      <c r="A192" s="28" t="s">
        <v>21</v>
      </c>
      <c r="F192" s="25">
        <v>22</v>
      </c>
      <c r="K192" s="189"/>
      <c r="L192" s="3"/>
      <c r="M192" s="3"/>
      <c r="O192" s="3">
        <f>F192/E191</f>
        <v>1</v>
      </c>
      <c r="P192" s="21">
        <v>26</v>
      </c>
      <c r="Q192" s="22">
        <f t="shared" si="62"/>
        <v>0.96296296296296291</v>
      </c>
      <c r="R192" s="3">
        <f t="shared" si="63"/>
        <v>3.703703703703709E-2</v>
      </c>
    </row>
    <row r="193" spans="1:18" ht="12.75" customHeight="1" x14ac:dyDescent="0.2">
      <c r="A193" s="28" t="s">
        <v>22</v>
      </c>
      <c r="G193" s="25">
        <v>21</v>
      </c>
      <c r="K193" s="189"/>
      <c r="L193" s="3"/>
      <c r="M193" s="3"/>
      <c r="O193" s="3">
        <f>G193/F192</f>
        <v>0.95454545454545459</v>
      </c>
      <c r="P193" s="21">
        <v>25</v>
      </c>
      <c r="Q193" s="22">
        <f t="shared" si="62"/>
        <v>0.96153846153846156</v>
      </c>
      <c r="R193" s="3">
        <f t="shared" si="63"/>
        <v>3.8461538461538436E-2</v>
      </c>
    </row>
    <row r="194" spans="1:18" ht="12.75" customHeight="1" x14ac:dyDescent="0.2">
      <c r="A194" s="28" t="s">
        <v>23</v>
      </c>
      <c r="H194" s="25">
        <v>20</v>
      </c>
      <c r="K194" s="189"/>
      <c r="L194" s="3"/>
      <c r="M194" s="3"/>
      <c r="O194" s="3">
        <f>H194/G193</f>
        <v>0.95238095238095233</v>
      </c>
      <c r="P194" s="21">
        <v>23</v>
      </c>
      <c r="Q194" s="22">
        <f t="shared" si="62"/>
        <v>0.92</v>
      </c>
      <c r="R194" s="3">
        <f t="shared" si="63"/>
        <v>7.999999999999996E-2</v>
      </c>
    </row>
    <row r="195" spans="1:18" ht="12.75" customHeight="1" x14ac:dyDescent="0.2">
      <c r="A195" s="28" t="s">
        <v>48</v>
      </c>
      <c r="I195" s="25">
        <v>19</v>
      </c>
      <c r="K195" s="189"/>
      <c r="L195" s="3"/>
      <c r="M195" s="3"/>
      <c r="O195" s="3">
        <f>I195/H194</f>
        <v>0.95</v>
      </c>
      <c r="P195" s="21">
        <v>25</v>
      </c>
      <c r="Q195" s="22">
        <f t="shared" si="62"/>
        <v>1.0869565217391304</v>
      </c>
      <c r="R195" s="3">
        <f t="shared" si="63"/>
        <v>-8.6956521739130377E-2</v>
      </c>
    </row>
    <row r="196" spans="1:18" ht="12.75" customHeight="1" x14ac:dyDescent="0.2">
      <c r="A196" s="28" t="s">
        <v>49</v>
      </c>
      <c r="J196" s="25">
        <v>19</v>
      </c>
      <c r="K196" s="189">
        <v>17</v>
      </c>
      <c r="L196" s="3"/>
      <c r="M196" s="3"/>
      <c r="O196" s="3">
        <f>J196/I195</f>
        <v>1</v>
      </c>
      <c r="P196" s="21">
        <v>23</v>
      </c>
      <c r="Q196" s="22">
        <f t="shared" si="62"/>
        <v>0.92</v>
      </c>
      <c r="R196" s="3">
        <f t="shared" si="63"/>
        <v>7.999999999999996E-2</v>
      </c>
    </row>
    <row r="197" spans="1:18" ht="12.75" customHeight="1" x14ac:dyDescent="0.2">
      <c r="A197" s="28" t="s">
        <v>50</v>
      </c>
      <c r="J197" s="25">
        <v>5</v>
      </c>
      <c r="K197" s="189">
        <v>3</v>
      </c>
      <c r="L197" s="3"/>
      <c r="M197" s="3"/>
      <c r="O197" s="3"/>
      <c r="P197" s="21">
        <v>6</v>
      </c>
      <c r="Q197" s="22"/>
      <c r="R197" s="3"/>
    </row>
    <row r="198" spans="1:18" ht="12.75" customHeight="1" x14ac:dyDescent="0.2">
      <c r="A198" s="28" t="s">
        <v>51</v>
      </c>
      <c r="J198" s="25">
        <v>3</v>
      </c>
      <c r="K198" s="189">
        <v>1</v>
      </c>
      <c r="L198" s="3"/>
      <c r="M198" s="3"/>
      <c r="O198" s="3"/>
      <c r="P198" s="21">
        <v>3</v>
      </c>
      <c r="Q198" s="22"/>
      <c r="R198" s="3"/>
    </row>
    <row r="199" spans="1:18" ht="12.75" customHeight="1" x14ac:dyDescent="0.2">
      <c r="A199" s="28" t="s">
        <v>52</v>
      </c>
      <c r="J199" s="25">
        <v>1</v>
      </c>
      <c r="K199" s="189">
        <v>1</v>
      </c>
      <c r="L199" s="3"/>
      <c r="M199" s="3"/>
      <c r="O199" s="3"/>
      <c r="P199" s="21">
        <v>1</v>
      </c>
      <c r="Q199" s="22"/>
      <c r="R199" s="3"/>
    </row>
    <row r="200" spans="1:18" ht="12.75" customHeight="1" x14ac:dyDescent="0.2">
      <c r="A200" s="28" t="s">
        <v>54</v>
      </c>
      <c r="K200" s="189"/>
      <c r="L200" s="3"/>
      <c r="M200" s="3"/>
      <c r="O200" s="3"/>
      <c r="P200" s="21"/>
      <c r="Q200" s="22"/>
      <c r="R200" s="3"/>
    </row>
    <row r="201" spans="1:18" ht="12.75" customHeight="1" x14ac:dyDescent="0.2">
      <c r="K201" s="191">
        <f>SUM(K196:K199)</f>
        <v>22</v>
      </c>
      <c r="L201" s="3">
        <f>K196/B188</f>
        <v>0.42499999999999999</v>
      </c>
      <c r="M201" s="3">
        <f>K201/B188</f>
        <v>0.55000000000000004</v>
      </c>
      <c r="N201" s="3">
        <f>M201-L201</f>
        <v>0.12500000000000006</v>
      </c>
      <c r="O201" s="3"/>
    </row>
    <row r="202" spans="1:18" ht="12.75" customHeight="1" x14ac:dyDescent="0.3">
      <c r="A202" s="38" t="s">
        <v>67</v>
      </c>
      <c r="L202" s="3"/>
      <c r="M202" s="3"/>
      <c r="O202" s="3"/>
    </row>
    <row r="203" spans="1:18" ht="25.5" customHeight="1" x14ac:dyDescent="0.2">
      <c r="B203" s="308" t="s">
        <v>2</v>
      </c>
      <c r="C203" s="309"/>
      <c r="D203" s="309"/>
      <c r="E203" s="309"/>
      <c r="F203" s="309"/>
      <c r="G203" s="309"/>
      <c r="H203" s="309"/>
      <c r="I203" s="309"/>
      <c r="J203" s="309"/>
      <c r="L203" s="7" t="s">
        <v>3</v>
      </c>
      <c r="M203" s="7" t="s">
        <v>4</v>
      </c>
      <c r="N203" s="49" t="s">
        <v>5</v>
      </c>
      <c r="O203" s="7" t="s">
        <v>6</v>
      </c>
      <c r="P203" s="6" t="s">
        <v>7</v>
      </c>
      <c r="Q203" s="6" t="s">
        <v>8</v>
      </c>
      <c r="R203" s="7" t="s">
        <v>9</v>
      </c>
    </row>
    <row r="204" spans="1:18" ht="12.75" customHeight="1" x14ac:dyDescent="0.2">
      <c r="A204" s="50" t="s">
        <v>10</v>
      </c>
      <c r="B204" s="51">
        <v>1</v>
      </c>
      <c r="C204" s="51">
        <v>2</v>
      </c>
      <c r="D204" s="51">
        <v>3</v>
      </c>
      <c r="E204" s="51">
        <v>4</v>
      </c>
      <c r="F204" s="51">
        <v>5</v>
      </c>
      <c r="G204" s="51">
        <v>6</v>
      </c>
      <c r="H204" s="51">
        <v>7</v>
      </c>
      <c r="I204" s="51">
        <v>8</v>
      </c>
      <c r="J204" s="51">
        <v>9</v>
      </c>
      <c r="K204" s="194" t="s">
        <v>11</v>
      </c>
      <c r="L204" s="3"/>
      <c r="M204" s="3"/>
      <c r="O204" s="3"/>
      <c r="P204" s="14"/>
      <c r="Q204" s="14"/>
      <c r="R204" s="3"/>
    </row>
    <row r="205" spans="1:18" ht="12.75" customHeight="1" x14ac:dyDescent="0.2">
      <c r="A205" s="28" t="s">
        <v>18</v>
      </c>
      <c r="B205" s="25">
        <v>33</v>
      </c>
      <c r="K205" s="189"/>
      <c r="L205" s="3"/>
      <c r="M205" s="3"/>
      <c r="O205" s="3"/>
      <c r="P205" s="17">
        <f>B205</f>
        <v>33</v>
      </c>
      <c r="Q205" s="14"/>
      <c r="R205" s="3"/>
    </row>
    <row r="206" spans="1:18" ht="12.75" customHeight="1" x14ac:dyDescent="0.2">
      <c r="A206" s="28" t="s">
        <v>19</v>
      </c>
      <c r="C206" s="25">
        <v>10</v>
      </c>
      <c r="K206" s="189"/>
      <c r="L206" s="3"/>
      <c r="M206" s="3"/>
      <c r="O206" s="3">
        <f>C206/B205</f>
        <v>0.30303030303030304</v>
      </c>
      <c r="P206" s="21">
        <v>10</v>
      </c>
      <c r="Q206" s="22">
        <f t="shared" ref="Q206:Q212" si="64">P206/P205</f>
        <v>0.30303030303030304</v>
      </c>
      <c r="R206" s="3">
        <f t="shared" ref="R206:R212" si="65">100%-Q206</f>
        <v>0.69696969696969702</v>
      </c>
    </row>
    <row r="207" spans="1:18" ht="12.75" customHeight="1" x14ac:dyDescent="0.2">
      <c r="A207" s="28" t="s">
        <v>20</v>
      </c>
      <c r="D207" s="25">
        <v>10</v>
      </c>
      <c r="K207" s="189"/>
      <c r="L207" s="3"/>
      <c r="M207" s="3"/>
      <c r="O207" s="3">
        <f>D207/C206</f>
        <v>1</v>
      </c>
      <c r="P207" s="21">
        <v>10</v>
      </c>
      <c r="Q207" s="22">
        <f t="shared" si="64"/>
        <v>1</v>
      </c>
      <c r="R207" s="3">
        <f t="shared" si="65"/>
        <v>0</v>
      </c>
    </row>
    <row r="208" spans="1:18" ht="12.75" customHeight="1" x14ac:dyDescent="0.2">
      <c r="A208" s="28" t="s">
        <v>21</v>
      </c>
      <c r="E208" s="25">
        <v>10</v>
      </c>
      <c r="K208" s="189"/>
      <c r="L208" s="3"/>
      <c r="M208" s="3"/>
      <c r="O208" s="3">
        <f>E208/D207</f>
        <v>1</v>
      </c>
      <c r="P208" s="21">
        <v>10</v>
      </c>
      <c r="Q208" s="22">
        <f t="shared" si="64"/>
        <v>1</v>
      </c>
      <c r="R208" s="3">
        <f t="shared" si="65"/>
        <v>0</v>
      </c>
    </row>
    <row r="209" spans="1:18" ht="12.75" customHeight="1" x14ac:dyDescent="0.2">
      <c r="A209" s="28" t="s">
        <v>22</v>
      </c>
      <c r="F209" s="25">
        <v>7</v>
      </c>
      <c r="K209" s="189"/>
      <c r="L209" s="3"/>
      <c r="M209" s="3"/>
      <c r="O209" s="3">
        <f>F209/E208</f>
        <v>0.7</v>
      </c>
      <c r="P209" s="21">
        <v>10</v>
      </c>
      <c r="Q209" s="22">
        <f t="shared" si="64"/>
        <v>1</v>
      </c>
      <c r="R209" s="3">
        <f t="shared" si="65"/>
        <v>0</v>
      </c>
    </row>
    <row r="210" spans="1:18" ht="12.75" customHeight="1" x14ac:dyDescent="0.2">
      <c r="A210" s="28" t="s">
        <v>23</v>
      </c>
      <c r="G210" s="25">
        <v>6</v>
      </c>
      <c r="K210" s="189"/>
      <c r="L210" s="3"/>
      <c r="M210" s="3"/>
      <c r="O210" s="3">
        <f>G210/F209</f>
        <v>0.8571428571428571</v>
      </c>
      <c r="P210" s="21">
        <v>10</v>
      </c>
      <c r="Q210" s="22">
        <f t="shared" si="64"/>
        <v>1</v>
      </c>
      <c r="R210" s="3">
        <f t="shared" si="65"/>
        <v>0</v>
      </c>
    </row>
    <row r="211" spans="1:18" ht="12.75" customHeight="1" x14ac:dyDescent="0.2">
      <c r="A211" s="28" t="s">
        <v>48</v>
      </c>
      <c r="H211" s="25">
        <v>5</v>
      </c>
      <c r="K211" s="189"/>
      <c r="L211" s="3"/>
      <c r="M211" s="3"/>
      <c r="O211" s="3">
        <f>H211/G210</f>
        <v>0.83333333333333337</v>
      </c>
      <c r="P211" s="21">
        <v>8</v>
      </c>
      <c r="Q211" s="22">
        <f t="shared" si="64"/>
        <v>0.8</v>
      </c>
      <c r="R211" s="3">
        <f t="shared" si="65"/>
        <v>0.19999999999999996</v>
      </c>
    </row>
    <row r="212" spans="1:18" ht="12.75" customHeight="1" x14ac:dyDescent="0.2">
      <c r="A212" s="28" t="s">
        <v>49</v>
      </c>
      <c r="I212" s="25">
        <v>5</v>
      </c>
      <c r="K212" s="189"/>
      <c r="L212" s="3"/>
      <c r="M212" s="3"/>
      <c r="O212" s="3">
        <f>I212/H211</f>
        <v>1</v>
      </c>
      <c r="P212" s="21">
        <v>9</v>
      </c>
      <c r="Q212" s="22">
        <f t="shared" si="64"/>
        <v>1.125</v>
      </c>
      <c r="R212" s="3">
        <f t="shared" si="65"/>
        <v>-0.125</v>
      </c>
    </row>
    <row r="213" spans="1:18" ht="12.75" customHeight="1" x14ac:dyDescent="0.2">
      <c r="A213" s="28" t="s">
        <v>50</v>
      </c>
      <c r="J213" s="25">
        <v>5</v>
      </c>
      <c r="K213" s="189">
        <v>4</v>
      </c>
      <c r="L213" s="3"/>
      <c r="M213" s="3"/>
      <c r="O213" s="3">
        <f>J213/I212</f>
        <v>1</v>
      </c>
      <c r="P213" s="21">
        <v>8</v>
      </c>
      <c r="Q213" s="22"/>
      <c r="R213" s="3"/>
    </row>
    <row r="214" spans="1:18" ht="12.75" customHeight="1" x14ac:dyDescent="0.2">
      <c r="A214" s="28" t="s">
        <v>51</v>
      </c>
      <c r="J214" s="25">
        <v>2</v>
      </c>
      <c r="K214" s="189">
        <v>2</v>
      </c>
      <c r="L214" s="3"/>
      <c r="M214" s="3"/>
      <c r="O214" s="3"/>
      <c r="P214" s="21">
        <v>4</v>
      </c>
      <c r="Q214" s="22"/>
      <c r="R214" s="3"/>
    </row>
    <row r="215" spans="1:18" ht="12.75" customHeight="1" x14ac:dyDescent="0.2">
      <c r="A215" s="28" t="s">
        <v>52</v>
      </c>
      <c r="J215" s="25">
        <v>1</v>
      </c>
      <c r="K215" s="189"/>
      <c r="L215" s="3"/>
      <c r="M215" s="3"/>
      <c r="O215" s="3"/>
      <c r="P215" s="21">
        <v>1</v>
      </c>
      <c r="Q215" s="22"/>
      <c r="R215" s="3"/>
    </row>
    <row r="216" spans="1:18" ht="12.75" customHeight="1" x14ac:dyDescent="0.2">
      <c r="A216" s="28" t="s">
        <v>53</v>
      </c>
      <c r="J216" s="25">
        <v>1</v>
      </c>
      <c r="K216" s="189"/>
      <c r="L216" s="3"/>
      <c r="M216" s="3"/>
      <c r="O216" s="3"/>
      <c r="P216" s="21">
        <v>1</v>
      </c>
      <c r="Q216" s="22"/>
      <c r="R216" s="3"/>
    </row>
    <row r="217" spans="1:18" ht="12.75" customHeight="1" x14ac:dyDescent="0.2">
      <c r="A217" s="28" t="s">
        <v>54</v>
      </c>
      <c r="J217" s="25">
        <v>1</v>
      </c>
      <c r="K217" s="189"/>
      <c r="L217" s="3"/>
      <c r="M217" s="3"/>
      <c r="O217" s="3"/>
      <c r="P217" s="21">
        <v>2</v>
      </c>
      <c r="Q217" s="22"/>
      <c r="R217" s="3"/>
    </row>
    <row r="218" spans="1:18" ht="12.75" customHeight="1" x14ac:dyDescent="0.2">
      <c r="A218" s="28" t="s">
        <v>55</v>
      </c>
      <c r="J218" s="25">
        <v>1</v>
      </c>
      <c r="K218" s="189">
        <v>1</v>
      </c>
      <c r="L218" s="3"/>
      <c r="M218" s="3"/>
      <c r="O218" s="3"/>
      <c r="P218" s="21">
        <v>2</v>
      </c>
      <c r="Q218" s="22"/>
      <c r="R218" s="3"/>
    </row>
    <row r="219" spans="1:18" ht="12.75" customHeight="1" x14ac:dyDescent="0.2">
      <c r="A219" s="28" t="s">
        <v>56</v>
      </c>
      <c r="J219" s="25">
        <v>1</v>
      </c>
      <c r="K219" s="189"/>
      <c r="L219" s="3"/>
      <c r="M219" s="3"/>
      <c r="O219" s="3"/>
      <c r="P219" s="21">
        <v>1</v>
      </c>
      <c r="Q219" s="22"/>
      <c r="R219" s="3"/>
    </row>
    <row r="220" spans="1:18" ht="12.75" customHeight="1" x14ac:dyDescent="0.2">
      <c r="A220" s="28" t="s">
        <v>57</v>
      </c>
      <c r="J220" s="25">
        <v>1</v>
      </c>
      <c r="K220" s="189">
        <v>1</v>
      </c>
      <c r="L220" s="3"/>
      <c r="M220" s="3"/>
      <c r="O220" s="3"/>
      <c r="P220" s="21">
        <v>1</v>
      </c>
      <c r="Q220" s="22"/>
      <c r="R220" s="3"/>
    </row>
    <row r="221" spans="1:18" ht="12.75" customHeight="1" x14ac:dyDescent="0.2">
      <c r="K221" s="191">
        <f>SUM(K213:K220)</f>
        <v>8</v>
      </c>
      <c r="L221" s="3">
        <f>K213/B205</f>
        <v>0.12121212121212122</v>
      </c>
      <c r="M221" s="3">
        <f>K221/B205</f>
        <v>0.24242424242424243</v>
      </c>
      <c r="N221" s="3">
        <f>M221-L221</f>
        <v>0.12121212121212122</v>
      </c>
      <c r="O221" s="3"/>
    </row>
    <row r="222" spans="1:18" ht="12.75" customHeight="1" x14ac:dyDescent="0.3">
      <c r="A222" s="38" t="s">
        <v>68</v>
      </c>
      <c r="L222" s="3"/>
      <c r="M222" s="3"/>
      <c r="O222" s="3"/>
    </row>
    <row r="223" spans="1:18" ht="25.5" customHeight="1" x14ac:dyDescent="0.2">
      <c r="B223" s="308" t="s">
        <v>2</v>
      </c>
      <c r="C223" s="309"/>
      <c r="D223" s="309"/>
      <c r="E223" s="309"/>
      <c r="F223" s="309"/>
      <c r="G223" s="309"/>
      <c r="H223" s="309"/>
      <c r="I223" s="309"/>
      <c r="J223" s="309"/>
      <c r="L223" s="7" t="s">
        <v>3</v>
      </c>
      <c r="M223" s="7" t="s">
        <v>4</v>
      </c>
      <c r="N223" s="49" t="s">
        <v>5</v>
      </c>
      <c r="O223" s="7" t="s">
        <v>6</v>
      </c>
      <c r="P223" s="6" t="s">
        <v>7</v>
      </c>
      <c r="Q223" s="6" t="s">
        <v>8</v>
      </c>
      <c r="R223" s="7" t="s">
        <v>9</v>
      </c>
    </row>
    <row r="224" spans="1:18" ht="12.75" customHeight="1" x14ac:dyDescent="0.2">
      <c r="A224" s="50" t="s">
        <v>10</v>
      </c>
      <c r="B224" s="51">
        <v>1</v>
      </c>
      <c r="C224" s="51">
        <v>2</v>
      </c>
      <c r="D224" s="51">
        <v>3</v>
      </c>
      <c r="E224" s="51">
        <v>4</v>
      </c>
      <c r="F224" s="51">
        <v>5</v>
      </c>
      <c r="G224" s="51">
        <v>6</v>
      </c>
      <c r="H224" s="51">
        <v>7</v>
      </c>
      <c r="I224" s="51">
        <v>8</v>
      </c>
      <c r="J224" s="51">
        <v>9</v>
      </c>
      <c r="K224" s="194" t="s">
        <v>11</v>
      </c>
      <c r="L224" s="3"/>
      <c r="M224" s="3"/>
      <c r="O224" s="3"/>
      <c r="P224" s="14"/>
      <c r="Q224" s="14"/>
      <c r="R224" s="3"/>
    </row>
    <row r="225" spans="1:18" ht="12.75" customHeight="1" x14ac:dyDescent="0.2">
      <c r="A225" s="28" t="s">
        <v>18</v>
      </c>
      <c r="B225" s="25">
        <v>44</v>
      </c>
      <c r="K225" s="189"/>
      <c r="L225" s="3"/>
      <c r="M225" s="3"/>
      <c r="O225" s="3"/>
      <c r="P225" s="17">
        <f>B225</f>
        <v>44</v>
      </c>
      <c r="Q225" s="14"/>
      <c r="R225" s="3"/>
    </row>
    <row r="226" spans="1:18" ht="12.75" customHeight="1" x14ac:dyDescent="0.2">
      <c r="A226" s="28" t="s">
        <v>20</v>
      </c>
      <c r="C226" s="25">
        <v>25</v>
      </c>
      <c r="K226" s="189"/>
      <c r="L226" s="3"/>
      <c r="M226" s="3"/>
      <c r="O226" s="3">
        <f>C226/B225</f>
        <v>0.56818181818181823</v>
      </c>
      <c r="P226" s="21">
        <v>26</v>
      </c>
      <c r="Q226" s="22">
        <f t="shared" ref="Q226:Q233" si="66">P226/P225</f>
        <v>0.59090909090909094</v>
      </c>
      <c r="R226" s="3">
        <f t="shared" ref="R226:R233" si="67">100%-Q226</f>
        <v>0.40909090909090906</v>
      </c>
    </row>
    <row r="227" spans="1:18" ht="12.75" customHeight="1" x14ac:dyDescent="0.2">
      <c r="A227" s="28" t="s">
        <v>21</v>
      </c>
      <c r="D227" s="25">
        <v>23</v>
      </c>
      <c r="K227" s="189"/>
      <c r="L227" s="3"/>
      <c r="M227" s="3"/>
      <c r="O227" s="3">
        <f>D227/C226</f>
        <v>0.92</v>
      </c>
      <c r="P227" s="21">
        <v>23</v>
      </c>
      <c r="Q227" s="22">
        <f t="shared" si="66"/>
        <v>0.88461538461538458</v>
      </c>
      <c r="R227" s="3">
        <f t="shared" si="67"/>
        <v>0.11538461538461542</v>
      </c>
    </row>
    <row r="228" spans="1:18" ht="12.75" customHeight="1" x14ac:dyDescent="0.2">
      <c r="A228" s="28" t="s">
        <v>22</v>
      </c>
      <c r="E228" s="25">
        <v>20</v>
      </c>
      <c r="K228" s="189"/>
      <c r="L228" s="3"/>
      <c r="M228" s="3"/>
      <c r="O228" s="3">
        <f>E228/D227</f>
        <v>0.86956521739130432</v>
      </c>
      <c r="P228" s="21">
        <v>22</v>
      </c>
      <c r="Q228" s="22">
        <f t="shared" si="66"/>
        <v>0.95652173913043481</v>
      </c>
      <c r="R228" s="3">
        <f t="shared" si="67"/>
        <v>4.3478260869565188E-2</v>
      </c>
    </row>
    <row r="229" spans="1:18" ht="12.75" customHeight="1" x14ac:dyDescent="0.2">
      <c r="A229" s="28" t="s">
        <v>23</v>
      </c>
      <c r="F229" s="25">
        <v>20</v>
      </c>
      <c r="K229" s="189"/>
      <c r="L229" s="3"/>
      <c r="M229" s="3"/>
      <c r="O229" s="3">
        <f>F229/E228</f>
        <v>1</v>
      </c>
      <c r="P229" s="21">
        <v>22</v>
      </c>
      <c r="Q229" s="22">
        <f t="shared" si="66"/>
        <v>1</v>
      </c>
      <c r="R229" s="3">
        <f t="shared" si="67"/>
        <v>0</v>
      </c>
    </row>
    <row r="230" spans="1:18" ht="12.75" customHeight="1" x14ac:dyDescent="0.2">
      <c r="A230" s="28" t="s">
        <v>48</v>
      </c>
      <c r="G230" s="25">
        <v>19</v>
      </c>
      <c r="K230" s="189"/>
      <c r="L230" s="3"/>
      <c r="M230" s="3"/>
      <c r="O230" s="3">
        <f>G230/F229</f>
        <v>0.95</v>
      </c>
      <c r="P230" s="21">
        <v>22</v>
      </c>
      <c r="Q230" s="22">
        <f t="shared" si="66"/>
        <v>1</v>
      </c>
      <c r="R230" s="3">
        <f t="shared" si="67"/>
        <v>0</v>
      </c>
    </row>
    <row r="231" spans="1:18" ht="12.75" customHeight="1" x14ac:dyDescent="0.2">
      <c r="A231" s="28" t="s">
        <v>49</v>
      </c>
      <c r="H231" s="25">
        <v>18</v>
      </c>
      <c r="K231" s="189"/>
      <c r="L231" s="3"/>
      <c r="M231" s="3"/>
      <c r="O231" s="3">
        <f>H231/G230</f>
        <v>0.94736842105263153</v>
      </c>
      <c r="P231" s="21">
        <v>19</v>
      </c>
      <c r="Q231" s="22">
        <f t="shared" si="66"/>
        <v>0.86363636363636365</v>
      </c>
      <c r="R231" s="3">
        <f t="shared" si="67"/>
        <v>0.13636363636363635</v>
      </c>
    </row>
    <row r="232" spans="1:18" ht="12.75" customHeight="1" x14ac:dyDescent="0.2">
      <c r="A232" s="28" t="s">
        <v>50</v>
      </c>
      <c r="I232" s="25">
        <v>18</v>
      </c>
      <c r="K232" s="189"/>
      <c r="L232" s="3"/>
      <c r="M232" s="3"/>
      <c r="O232" s="3">
        <f>I232/H231</f>
        <v>1</v>
      </c>
      <c r="P232" s="21">
        <v>21</v>
      </c>
      <c r="Q232" s="22">
        <f t="shared" si="66"/>
        <v>1.1052631578947369</v>
      </c>
      <c r="R232" s="3">
        <f t="shared" si="67"/>
        <v>-0.10526315789473695</v>
      </c>
    </row>
    <row r="233" spans="1:18" ht="12.75" customHeight="1" x14ac:dyDescent="0.2">
      <c r="A233" s="28" t="s">
        <v>51</v>
      </c>
      <c r="J233" s="25">
        <v>16</v>
      </c>
      <c r="K233" s="189">
        <v>16</v>
      </c>
      <c r="L233" s="3"/>
      <c r="M233" s="3"/>
      <c r="O233" s="3">
        <f>J233/I232</f>
        <v>0.88888888888888884</v>
      </c>
      <c r="P233" s="21">
        <v>21</v>
      </c>
      <c r="Q233" s="22">
        <f t="shared" si="66"/>
        <v>1</v>
      </c>
      <c r="R233" s="3">
        <f t="shared" si="67"/>
        <v>0</v>
      </c>
    </row>
    <row r="234" spans="1:18" ht="12.75" customHeight="1" x14ac:dyDescent="0.2">
      <c r="A234" s="28" t="s">
        <v>52</v>
      </c>
      <c r="J234" s="25">
        <v>3</v>
      </c>
      <c r="K234" s="189">
        <v>1</v>
      </c>
      <c r="L234" s="3"/>
      <c r="M234" s="3"/>
      <c r="O234" s="3"/>
      <c r="P234" s="21">
        <v>5</v>
      </c>
      <c r="Q234" s="22"/>
      <c r="R234" s="3"/>
    </row>
    <row r="235" spans="1:18" ht="12.75" customHeight="1" x14ac:dyDescent="0.2">
      <c r="A235" s="28" t="s">
        <v>53</v>
      </c>
      <c r="J235" s="25">
        <v>2</v>
      </c>
      <c r="K235" s="189">
        <v>1</v>
      </c>
      <c r="L235" s="3"/>
      <c r="M235" s="3"/>
      <c r="O235" s="3"/>
      <c r="P235" s="21">
        <v>4</v>
      </c>
      <c r="Q235" s="22"/>
      <c r="R235" s="3"/>
    </row>
    <row r="236" spans="1:18" ht="12.75" customHeight="1" x14ac:dyDescent="0.2">
      <c r="A236" s="28" t="s">
        <v>54</v>
      </c>
      <c r="J236" s="25">
        <v>3</v>
      </c>
      <c r="K236" s="189">
        <v>2</v>
      </c>
      <c r="L236" s="3"/>
      <c r="M236" s="3"/>
      <c r="O236" s="3"/>
      <c r="P236" s="21">
        <v>3</v>
      </c>
      <c r="Q236" s="22"/>
      <c r="R236" s="3"/>
    </row>
    <row r="237" spans="1:18" ht="12.75" customHeight="1" x14ac:dyDescent="0.2">
      <c r="A237" s="28" t="s">
        <v>55</v>
      </c>
      <c r="J237" s="25">
        <v>1</v>
      </c>
      <c r="K237" s="189">
        <v>1</v>
      </c>
      <c r="L237" s="3"/>
      <c r="M237" s="3"/>
      <c r="O237" s="3"/>
      <c r="P237" s="21">
        <v>1</v>
      </c>
      <c r="Q237" s="22"/>
      <c r="R237" s="3"/>
    </row>
    <row r="238" spans="1:18" ht="12.75" customHeight="1" x14ac:dyDescent="0.2">
      <c r="A238" s="28" t="s">
        <v>56</v>
      </c>
      <c r="K238" s="189"/>
      <c r="L238" s="3"/>
      <c r="M238" s="3"/>
      <c r="O238" s="3"/>
      <c r="P238" s="21"/>
      <c r="Q238" s="22"/>
      <c r="R238" s="3"/>
    </row>
    <row r="239" spans="1:18" ht="12.75" customHeight="1" x14ac:dyDescent="0.2">
      <c r="A239" s="28" t="s">
        <v>57</v>
      </c>
      <c r="K239" s="189"/>
      <c r="L239" s="3"/>
      <c r="M239" s="3"/>
      <c r="O239" s="3"/>
      <c r="P239" s="21"/>
      <c r="Q239" s="22"/>
      <c r="R239" s="3"/>
    </row>
    <row r="240" spans="1:18" ht="12.75" customHeight="1" x14ac:dyDescent="0.2">
      <c r="K240" s="193">
        <f>SUM(K233:K237)</f>
        <v>21</v>
      </c>
      <c r="L240" s="3">
        <f>K233/B225</f>
        <v>0.36363636363636365</v>
      </c>
      <c r="M240" s="3">
        <f>K240/B225</f>
        <v>0.47727272727272729</v>
      </c>
      <c r="N240" s="3">
        <f>M240-L240</f>
        <v>0.11363636363636365</v>
      </c>
      <c r="O240" s="3"/>
    </row>
    <row r="241" spans="1:18" ht="12.75" customHeight="1" x14ac:dyDescent="0.3">
      <c r="A241" s="38" t="s">
        <v>71</v>
      </c>
      <c r="L241" s="3"/>
      <c r="M241" s="3"/>
      <c r="O241" s="3"/>
    </row>
    <row r="242" spans="1:18" ht="25.5" customHeight="1" x14ac:dyDescent="0.2">
      <c r="B242" s="308" t="s">
        <v>2</v>
      </c>
      <c r="C242" s="309"/>
      <c r="D242" s="309"/>
      <c r="E242" s="309"/>
      <c r="F242" s="309"/>
      <c r="G242" s="309"/>
      <c r="H242" s="309"/>
      <c r="I242" s="309"/>
      <c r="J242" s="309"/>
      <c r="L242" s="7" t="s">
        <v>3</v>
      </c>
      <c r="M242" s="7" t="s">
        <v>4</v>
      </c>
      <c r="N242" s="49" t="s">
        <v>5</v>
      </c>
      <c r="O242" s="7" t="s">
        <v>6</v>
      </c>
      <c r="P242" s="6" t="s">
        <v>7</v>
      </c>
      <c r="Q242" s="6" t="s">
        <v>8</v>
      </c>
      <c r="R242" s="7" t="s">
        <v>9</v>
      </c>
    </row>
    <row r="243" spans="1:18" ht="12.75" customHeight="1" x14ac:dyDescent="0.2">
      <c r="A243" s="50" t="s">
        <v>10</v>
      </c>
      <c r="B243" s="51">
        <v>1</v>
      </c>
      <c r="C243" s="51">
        <v>2</v>
      </c>
      <c r="D243" s="51">
        <v>3</v>
      </c>
      <c r="E243" s="51">
        <v>4</v>
      </c>
      <c r="F243" s="51">
        <v>5</v>
      </c>
      <c r="G243" s="51">
        <v>6</v>
      </c>
      <c r="H243" s="51">
        <v>7</v>
      </c>
      <c r="I243" s="51">
        <v>8</v>
      </c>
      <c r="J243" s="51">
        <v>9</v>
      </c>
      <c r="K243" s="194" t="s">
        <v>11</v>
      </c>
      <c r="L243" s="3"/>
      <c r="M243" s="3"/>
      <c r="O243" s="3"/>
      <c r="P243" s="14"/>
      <c r="Q243" s="14"/>
      <c r="R243" s="3"/>
    </row>
    <row r="244" spans="1:18" ht="12.75" customHeight="1" x14ac:dyDescent="0.2">
      <c r="A244" s="28" t="s">
        <v>20</v>
      </c>
      <c r="B244" s="25">
        <v>40</v>
      </c>
      <c r="K244" s="189"/>
      <c r="L244" s="3"/>
      <c r="M244" s="3"/>
      <c r="O244" s="3"/>
      <c r="P244" s="17">
        <f>B244</f>
        <v>40</v>
      </c>
      <c r="Q244" s="14"/>
      <c r="R244" s="3"/>
    </row>
    <row r="245" spans="1:18" ht="12.75" customHeight="1" x14ac:dyDescent="0.2">
      <c r="A245" s="28" t="s">
        <v>21</v>
      </c>
      <c r="C245" s="25">
        <v>22</v>
      </c>
      <c r="K245" s="189"/>
      <c r="L245" s="3"/>
      <c r="M245" s="3"/>
      <c r="O245" s="3">
        <f>C245/B244</f>
        <v>0.55000000000000004</v>
      </c>
      <c r="P245" s="21">
        <v>23</v>
      </c>
      <c r="Q245" s="22">
        <f t="shared" ref="Q245:Q252" si="68">P245/P244</f>
        <v>0.57499999999999996</v>
      </c>
      <c r="R245" s="3">
        <f t="shared" ref="R245:R252" si="69">100%-Q245</f>
        <v>0.42500000000000004</v>
      </c>
    </row>
    <row r="246" spans="1:18" ht="12.75" customHeight="1" x14ac:dyDescent="0.2">
      <c r="A246" s="28" t="s">
        <v>22</v>
      </c>
      <c r="D246" s="25">
        <v>21</v>
      </c>
      <c r="K246" s="189"/>
      <c r="L246" s="3"/>
      <c r="M246" s="3"/>
      <c r="O246" s="3">
        <f>D246/C245</f>
        <v>0.95454545454545459</v>
      </c>
      <c r="P246" s="21">
        <v>23</v>
      </c>
      <c r="Q246" s="22">
        <f t="shared" si="68"/>
        <v>1</v>
      </c>
      <c r="R246" s="3">
        <f t="shared" si="69"/>
        <v>0</v>
      </c>
    </row>
    <row r="247" spans="1:18" ht="12.75" customHeight="1" x14ac:dyDescent="0.2">
      <c r="A247" s="28" t="s">
        <v>23</v>
      </c>
      <c r="E247" s="25">
        <v>20</v>
      </c>
      <c r="K247" s="189"/>
      <c r="L247" s="3"/>
      <c r="M247" s="3"/>
      <c r="O247" s="3">
        <f>E247/D246</f>
        <v>0.95238095238095233</v>
      </c>
      <c r="P247" s="21">
        <v>22</v>
      </c>
      <c r="Q247" s="22">
        <f t="shared" si="68"/>
        <v>0.95652173913043481</v>
      </c>
      <c r="R247" s="3">
        <f t="shared" si="69"/>
        <v>4.3478260869565188E-2</v>
      </c>
    </row>
    <row r="248" spans="1:18" ht="12.75" customHeight="1" x14ac:dyDescent="0.2">
      <c r="A248" s="28" t="s">
        <v>48</v>
      </c>
      <c r="F248" s="25">
        <v>13</v>
      </c>
      <c r="K248" s="189"/>
      <c r="L248" s="3"/>
      <c r="M248" s="3"/>
      <c r="O248" s="3">
        <f>F248/E247</f>
        <v>0.65</v>
      </c>
      <c r="P248" s="21">
        <v>22</v>
      </c>
      <c r="Q248" s="22">
        <f t="shared" si="68"/>
        <v>1</v>
      </c>
      <c r="R248" s="3">
        <f t="shared" si="69"/>
        <v>0</v>
      </c>
    </row>
    <row r="249" spans="1:18" ht="12.75" customHeight="1" x14ac:dyDescent="0.2">
      <c r="A249" s="28" t="s">
        <v>49</v>
      </c>
      <c r="G249" s="25">
        <v>11</v>
      </c>
      <c r="K249" s="189"/>
      <c r="L249" s="3"/>
      <c r="M249" s="3"/>
      <c r="O249" s="3">
        <f>G249/F248</f>
        <v>0.84615384615384615</v>
      </c>
      <c r="P249" s="21">
        <v>21</v>
      </c>
      <c r="Q249" s="22">
        <f t="shared" si="68"/>
        <v>0.95454545454545459</v>
      </c>
      <c r="R249" s="3">
        <f t="shared" si="69"/>
        <v>4.5454545454545414E-2</v>
      </c>
    </row>
    <row r="250" spans="1:18" ht="12.75" customHeight="1" x14ac:dyDescent="0.2">
      <c r="A250" s="28" t="s">
        <v>50</v>
      </c>
      <c r="H250" s="25">
        <v>11</v>
      </c>
      <c r="K250" s="189"/>
      <c r="L250" s="3"/>
      <c r="M250" s="3"/>
      <c r="O250" s="3">
        <f>H250/G249</f>
        <v>1</v>
      </c>
      <c r="P250" s="21">
        <v>21</v>
      </c>
      <c r="Q250" s="22">
        <f t="shared" si="68"/>
        <v>1</v>
      </c>
      <c r="R250" s="3">
        <f t="shared" si="69"/>
        <v>0</v>
      </c>
    </row>
    <row r="251" spans="1:18" ht="12.75" customHeight="1" x14ac:dyDescent="0.2">
      <c r="A251" s="28" t="s">
        <v>51</v>
      </c>
      <c r="I251" s="25">
        <v>9</v>
      </c>
      <c r="K251" s="189"/>
      <c r="L251" s="3"/>
      <c r="M251" s="3"/>
      <c r="O251" s="3">
        <f>I251/H250</f>
        <v>0.81818181818181823</v>
      </c>
      <c r="P251" s="21">
        <v>21</v>
      </c>
      <c r="Q251" s="22">
        <f t="shared" si="68"/>
        <v>1</v>
      </c>
      <c r="R251" s="3">
        <f t="shared" si="69"/>
        <v>0</v>
      </c>
    </row>
    <row r="252" spans="1:18" ht="12.75" customHeight="1" x14ac:dyDescent="0.2">
      <c r="A252" s="28" t="s">
        <v>52</v>
      </c>
      <c r="J252" s="25">
        <v>9</v>
      </c>
      <c r="K252" s="189">
        <v>7</v>
      </c>
      <c r="L252" s="3"/>
      <c r="M252" s="3"/>
      <c r="O252" s="3">
        <f>J252/I251</f>
        <v>1</v>
      </c>
      <c r="P252" s="21">
        <v>21</v>
      </c>
      <c r="Q252" s="22">
        <f t="shared" si="68"/>
        <v>1</v>
      </c>
      <c r="R252" s="3">
        <f t="shared" si="69"/>
        <v>0</v>
      </c>
    </row>
    <row r="253" spans="1:18" ht="12.75" customHeight="1" x14ac:dyDescent="0.2">
      <c r="A253" s="28" t="s">
        <v>53</v>
      </c>
      <c r="J253" s="25">
        <v>5</v>
      </c>
      <c r="K253" s="189">
        <v>3</v>
      </c>
      <c r="L253" s="3"/>
      <c r="M253" s="3"/>
      <c r="O253" s="3"/>
      <c r="P253" s="21">
        <v>14</v>
      </c>
      <c r="Q253" s="22"/>
      <c r="R253" s="3"/>
    </row>
    <row r="254" spans="1:18" ht="12.75" customHeight="1" x14ac:dyDescent="0.2">
      <c r="A254" s="28" t="s">
        <v>54</v>
      </c>
      <c r="J254" s="25">
        <v>8</v>
      </c>
      <c r="K254" s="189">
        <v>4</v>
      </c>
      <c r="L254" s="3"/>
      <c r="M254" s="3"/>
      <c r="O254" s="3"/>
      <c r="P254" s="21">
        <v>11</v>
      </c>
      <c r="Q254" s="22"/>
      <c r="R254" s="3"/>
    </row>
    <row r="255" spans="1:18" ht="12.75" customHeight="1" x14ac:dyDescent="0.2">
      <c r="A255" s="28" t="s">
        <v>55</v>
      </c>
      <c r="J255" s="25">
        <v>5</v>
      </c>
      <c r="K255" s="189">
        <v>4</v>
      </c>
      <c r="L255" s="3"/>
      <c r="M255" s="3"/>
      <c r="O255" s="3"/>
      <c r="P255" s="21">
        <v>5</v>
      </c>
      <c r="Q255" s="22"/>
      <c r="R255" s="3"/>
    </row>
    <row r="256" spans="1:18" ht="12.75" customHeight="1" x14ac:dyDescent="0.2">
      <c r="A256" s="28" t="s">
        <v>56</v>
      </c>
      <c r="J256" s="25">
        <v>1</v>
      </c>
      <c r="K256" s="189"/>
      <c r="L256" s="3"/>
      <c r="M256" s="3"/>
      <c r="O256" s="3"/>
      <c r="P256" s="21"/>
      <c r="Q256" s="22"/>
      <c r="R256" s="3"/>
    </row>
    <row r="257" spans="1:18" ht="12.75" customHeight="1" x14ac:dyDescent="0.2">
      <c r="A257" s="28" t="s">
        <v>57</v>
      </c>
      <c r="K257" s="189"/>
      <c r="L257" s="3"/>
      <c r="M257" s="3"/>
      <c r="O257" s="3"/>
      <c r="P257" s="21"/>
      <c r="Q257" s="22"/>
      <c r="R257" s="3"/>
    </row>
    <row r="258" spans="1:18" ht="12.75" customHeight="1" x14ac:dyDescent="0.2">
      <c r="A258" s="28" t="s">
        <v>69</v>
      </c>
      <c r="K258" s="189"/>
      <c r="L258" s="3"/>
      <c r="M258" s="3"/>
      <c r="O258" s="3"/>
      <c r="P258" s="21"/>
      <c r="Q258" s="22"/>
      <c r="R258" s="3"/>
    </row>
    <row r="259" spans="1:18" ht="12.75" customHeight="1" x14ac:dyDescent="0.2">
      <c r="A259" s="28" t="s">
        <v>70</v>
      </c>
      <c r="J259" s="25">
        <v>1</v>
      </c>
      <c r="K259" s="189">
        <v>1</v>
      </c>
      <c r="L259" s="3"/>
      <c r="M259" s="3"/>
      <c r="O259" s="3"/>
      <c r="P259" s="21">
        <v>1</v>
      </c>
      <c r="Q259" s="22"/>
      <c r="R259" s="3"/>
    </row>
    <row r="260" spans="1:18" ht="12.75" customHeight="1" x14ac:dyDescent="0.2">
      <c r="K260" s="193">
        <f>SUM(K252:K259)</f>
        <v>19</v>
      </c>
      <c r="L260" s="3">
        <f>K252/B244</f>
        <v>0.17499999999999999</v>
      </c>
      <c r="M260" s="3">
        <f>K260/B244</f>
        <v>0.47499999999999998</v>
      </c>
      <c r="N260" s="3">
        <f>M260-L260</f>
        <v>0.3</v>
      </c>
      <c r="O260" s="3"/>
    </row>
    <row r="261" spans="1:18" ht="12.75" customHeight="1" x14ac:dyDescent="0.3">
      <c r="A261" s="38" t="s">
        <v>72</v>
      </c>
      <c r="L261" s="3"/>
      <c r="M261" s="3"/>
      <c r="O261" s="3"/>
    </row>
    <row r="262" spans="1:18" ht="25.5" customHeight="1" x14ac:dyDescent="0.2">
      <c r="B262" s="308" t="s">
        <v>2</v>
      </c>
      <c r="C262" s="309"/>
      <c r="D262" s="309"/>
      <c r="E262" s="309"/>
      <c r="F262" s="309"/>
      <c r="G262" s="309"/>
      <c r="H262" s="309"/>
      <c r="I262" s="309"/>
      <c r="J262" s="309"/>
      <c r="L262" s="7" t="s">
        <v>3</v>
      </c>
      <c r="M262" s="7" t="s">
        <v>4</v>
      </c>
      <c r="N262" s="49" t="s">
        <v>5</v>
      </c>
      <c r="O262" s="7" t="s">
        <v>6</v>
      </c>
      <c r="P262" s="6" t="s">
        <v>7</v>
      </c>
      <c r="Q262" s="6" t="s">
        <v>8</v>
      </c>
      <c r="R262" s="7" t="s">
        <v>9</v>
      </c>
    </row>
    <row r="263" spans="1:18" ht="12.75" customHeight="1" x14ac:dyDescent="0.2">
      <c r="A263" s="50" t="s">
        <v>10</v>
      </c>
      <c r="B263" s="51">
        <v>1</v>
      </c>
      <c r="C263" s="51">
        <v>2</v>
      </c>
      <c r="D263" s="51">
        <v>3</v>
      </c>
      <c r="E263" s="51">
        <v>4</v>
      </c>
      <c r="F263" s="51">
        <v>5</v>
      </c>
      <c r="G263" s="51">
        <v>6</v>
      </c>
      <c r="H263" s="51">
        <v>7</v>
      </c>
      <c r="I263" s="51">
        <v>8</v>
      </c>
      <c r="J263" s="51">
        <v>9</v>
      </c>
      <c r="K263" s="194" t="s">
        <v>11</v>
      </c>
      <c r="L263" s="3"/>
      <c r="M263" s="3"/>
      <c r="O263" s="3"/>
      <c r="P263" s="14"/>
      <c r="Q263" s="14"/>
      <c r="R263" s="3"/>
    </row>
    <row r="264" spans="1:18" ht="12.75" customHeight="1" x14ac:dyDescent="0.2">
      <c r="A264" s="28" t="s">
        <v>21</v>
      </c>
      <c r="B264" s="25">
        <v>42</v>
      </c>
      <c r="K264" s="189"/>
      <c r="L264" s="3"/>
      <c r="M264" s="3"/>
      <c r="O264" s="3"/>
      <c r="P264" s="17">
        <f>B264</f>
        <v>42</v>
      </c>
      <c r="Q264" s="14"/>
      <c r="R264" s="3"/>
    </row>
    <row r="265" spans="1:18" ht="12.75" customHeight="1" x14ac:dyDescent="0.2">
      <c r="A265" s="53" t="s">
        <v>22</v>
      </c>
      <c r="C265" s="25">
        <v>22</v>
      </c>
      <c r="K265" s="189"/>
      <c r="L265" s="3"/>
      <c r="M265" s="3"/>
      <c r="N265" s="3"/>
      <c r="O265" s="3">
        <f>C265/B264</f>
        <v>0.52380952380952384</v>
      </c>
      <c r="P265" s="21">
        <v>22</v>
      </c>
      <c r="Q265" s="22">
        <f t="shared" ref="Q265:Q272" si="70">P265/P264</f>
        <v>0.52380952380952384</v>
      </c>
      <c r="R265" s="3">
        <f t="shared" ref="R265:R272" si="71">100%-Q265</f>
        <v>0.47619047619047616</v>
      </c>
    </row>
    <row r="266" spans="1:18" ht="12.75" customHeight="1" x14ac:dyDescent="0.2">
      <c r="A266" s="28" t="s">
        <v>23</v>
      </c>
      <c r="D266" s="25">
        <v>22</v>
      </c>
      <c r="K266" s="189"/>
      <c r="L266" s="3"/>
      <c r="M266" s="3"/>
      <c r="N266" s="3"/>
      <c r="O266" s="3">
        <f>D266/C265</f>
        <v>1</v>
      </c>
      <c r="P266" s="21">
        <v>22</v>
      </c>
      <c r="Q266" s="22">
        <f t="shared" si="70"/>
        <v>1</v>
      </c>
      <c r="R266" s="3">
        <f t="shared" si="71"/>
        <v>0</v>
      </c>
    </row>
    <row r="267" spans="1:18" ht="12.75" customHeight="1" x14ac:dyDescent="0.2">
      <c r="A267" s="28" t="s">
        <v>48</v>
      </c>
      <c r="E267" s="25">
        <v>20</v>
      </c>
      <c r="K267" s="189"/>
      <c r="L267" s="3"/>
      <c r="M267" s="3"/>
      <c r="N267" s="3"/>
      <c r="O267" s="3">
        <f>E267/D266</f>
        <v>0.90909090909090906</v>
      </c>
      <c r="P267" s="21">
        <v>22</v>
      </c>
      <c r="Q267" s="22">
        <f t="shared" si="70"/>
        <v>1</v>
      </c>
      <c r="R267" s="3">
        <f t="shared" si="71"/>
        <v>0</v>
      </c>
    </row>
    <row r="268" spans="1:18" ht="12.75" customHeight="1" x14ac:dyDescent="0.2">
      <c r="A268" s="28" t="s">
        <v>49</v>
      </c>
      <c r="F268" s="25">
        <v>14</v>
      </c>
      <c r="K268" s="189"/>
      <c r="L268" s="3"/>
      <c r="M268" s="3"/>
      <c r="O268" s="3">
        <f>F268/E267</f>
        <v>0.7</v>
      </c>
      <c r="P268" s="21">
        <v>22</v>
      </c>
      <c r="Q268" s="22">
        <f t="shared" si="70"/>
        <v>1</v>
      </c>
      <c r="R268" s="3">
        <f t="shared" si="71"/>
        <v>0</v>
      </c>
    </row>
    <row r="269" spans="1:18" ht="12.75" customHeight="1" x14ac:dyDescent="0.2">
      <c r="A269" s="28" t="s">
        <v>50</v>
      </c>
      <c r="G269" s="25">
        <v>14</v>
      </c>
      <c r="K269" s="189"/>
      <c r="L269" s="3"/>
      <c r="M269" s="3"/>
      <c r="O269" s="3">
        <f>G269/F268</f>
        <v>1</v>
      </c>
      <c r="P269" s="21">
        <v>22</v>
      </c>
      <c r="Q269" s="22">
        <f t="shared" si="70"/>
        <v>1</v>
      </c>
      <c r="R269" s="3">
        <f t="shared" si="71"/>
        <v>0</v>
      </c>
    </row>
    <row r="270" spans="1:18" ht="12.75" customHeight="1" x14ac:dyDescent="0.2">
      <c r="A270" s="28" t="s">
        <v>51</v>
      </c>
      <c r="H270" s="25">
        <v>14</v>
      </c>
      <c r="K270" s="189"/>
      <c r="L270" s="3"/>
      <c r="M270" s="3"/>
      <c r="O270" s="3">
        <f>H270/G269</f>
        <v>1</v>
      </c>
      <c r="P270" s="21">
        <v>20</v>
      </c>
      <c r="Q270" s="22">
        <f t="shared" si="70"/>
        <v>0.90909090909090906</v>
      </c>
      <c r="R270" s="3">
        <f t="shared" si="71"/>
        <v>9.0909090909090939E-2</v>
      </c>
    </row>
    <row r="271" spans="1:18" ht="12.75" customHeight="1" x14ac:dyDescent="0.2">
      <c r="A271" s="28" t="s">
        <v>52</v>
      </c>
      <c r="I271" s="25">
        <v>13</v>
      </c>
      <c r="K271" s="189"/>
      <c r="L271" s="3"/>
      <c r="M271" s="3"/>
      <c r="O271" s="3">
        <f>I271/H270</f>
        <v>0.9285714285714286</v>
      </c>
      <c r="P271" s="21">
        <v>22</v>
      </c>
      <c r="Q271" s="22">
        <f t="shared" si="70"/>
        <v>1.1000000000000001</v>
      </c>
      <c r="R271" s="3">
        <f t="shared" si="71"/>
        <v>-0.10000000000000009</v>
      </c>
    </row>
    <row r="272" spans="1:18" ht="12.75" customHeight="1" x14ac:dyDescent="0.2">
      <c r="A272" s="28" t="s">
        <v>53</v>
      </c>
      <c r="J272" s="25">
        <v>13</v>
      </c>
      <c r="K272" s="189">
        <v>12</v>
      </c>
      <c r="L272" s="3"/>
      <c r="M272" s="3"/>
      <c r="O272" s="3">
        <f>J272/I271</f>
        <v>1</v>
      </c>
      <c r="P272" s="21">
        <v>22</v>
      </c>
      <c r="Q272" s="22">
        <f t="shared" si="70"/>
        <v>1</v>
      </c>
      <c r="R272" s="3">
        <f t="shared" si="71"/>
        <v>0</v>
      </c>
    </row>
    <row r="273" spans="1:18" ht="12.75" customHeight="1" x14ac:dyDescent="0.2">
      <c r="A273" s="28" t="s">
        <v>54</v>
      </c>
      <c r="J273" s="25">
        <v>4</v>
      </c>
      <c r="K273" s="189">
        <v>1</v>
      </c>
      <c r="L273" s="3"/>
      <c r="M273" s="3"/>
      <c r="O273" s="3"/>
      <c r="P273" s="21">
        <v>9</v>
      </c>
      <c r="Q273" s="22"/>
      <c r="R273" s="3"/>
    </row>
    <row r="274" spans="1:18" ht="12.75" customHeight="1" x14ac:dyDescent="0.2">
      <c r="A274" s="28" t="s">
        <v>55</v>
      </c>
      <c r="J274" s="25">
        <v>7</v>
      </c>
      <c r="K274" s="189">
        <v>3</v>
      </c>
      <c r="L274" s="3"/>
      <c r="M274" s="3"/>
      <c r="O274" s="3"/>
      <c r="P274" s="21">
        <v>8</v>
      </c>
      <c r="Q274" s="22"/>
      <c r="R274" s="3"/>
    </row>
    <row r="275" spans="1:18" ht="12.75" customHeight="1" x14ac:dyDescent="0.2">
      <c r="A275" s="28" t="s">
        <v>56</v>
      </c>
      <c r="J275" s="25">
        <v>3</v>
      </c>
      <c r="K275" s="189">
        <v>4</v>
      </c>
      <c r="L275" s="3"/>
      <c r="M275" s="3"/>
      <c r="O275" s="3"/>
      <c r="P275" s="21">
        <v>5</v>
      </c>
      <c r="Q275" s="22"/>
      <c r="R275" s="3"/>
    </row>
    <row r="276" spans="1:18" ht="12.75" customHeight="1" x14ac:dyDescent="0.2">
      <c r="A276" s="28" t="s">
        <v>57</v>
      </c>
      <c r="K276" s="189"/>
      <c r="L276" s="3"/>
      <c r="M276" s="3"/>
      <c r="O276" s="3"/>
      <c r="P276" s="21"/>
      <c r="Q276" s="22"/>
      <c r="R276" s="3"/>
    </row>
    <row r="277" spans="1:18" ht="12.75" customHeight="1" x14ac:dyDescent="0.2">
      <c r="K277" s="193">
        <f>SUM(K272:K275)</f>
        <v>20</v>
      </c>
      <c r="L277" s="3">
        <f>K272/B264</f>
        <v>0.2857142857142857</v>
      </c>
      <c r="M277" s="3">
        <f>K277/B264</f>
        <v>0.47619047619047616</v>
      </c>
      <c r="N277" s="3">
        <f>M277-L277</f>
        <v>0.19047619047619047</v>
      </c>
      <c r="O277" s="3"/>
    </row>
    <row r="278" spans="1:18" ht="12.75" customHeight="1" x14ac:dyDescent="0.3">
      <c r="A278" s="38" t="s">
        <v>74</v>
      </c>
      <c r="L278" s="3"/>
      <c r="M278" s="3"/>
      <c r="O278" s="3"/>
    </row>
    <row r="279" spans="1:18" ht="25.5" customHeight="1" x14ac:dyDescent="0.2">
      <c r="B279" s="308" t="s">
        <v>2</v>
      </c>
      <c r="C279" s="309"/>
      <c r="D279" s="309"/>
      <c r="E279" s="309"/>
      <c r="F279" s="309"/>
      <c r="G279" s="309"/>
      <c r="H279" s="309"/>
      <c r="I279" s="309"/>
      <c r="J279" s="309"/>
      <c r="L279" s="7" t="s">
        <v>3</v>
      </c>
      <c r="M279" s="7" t="s">
        <v>4</v>
      </c>
      <c r="N279" s="49" t="s">
        <v>5</v>
      </c>
      <c r="O279" s="7" t="s">
        <v>6</v>
      </c>
      <c r="P279" s="6" t="s">
        <v>7</v>
      </c>
      <c r="Q279" s="6" t="s">
        <v>8</v>
      </c>
      <c r="R279" s="7" t="s">
        <v>9</v>
      </c>
    </row>
    <row r="280" spans="1:18" ht="12.75" customHeight="1" x14ac:dyDescent="0.2">
      <c r="A280" s="50" t="s">
        <v>10</v>
      </c>
      <c r="B280" s="51">
        <v>1</v>
      </c>
      <c r="C280" s="51">
        <v>2</v>
      </c>
      <c r="D280" s="51">
        <v>3</v>
      </c>
      <c r="E280" s="51">
        <v>4</v>
      </c>
      <c r="F280" s="51">
        <v>5</v>
      </c>
      <c r="G280" s="51">
        <v>6</v>
      </c>
      <c r="H280" s="51">
        <v>7</v>
      </c>
      <c r="I280" s="51">
        <v>8</v>
      </c>
      <c r="J280" s="51">
        <v>9</v>
      </c>
      <c r="K280" s="194" t="s">
        <v>11</v>
      </c>
      <c r="L280" s="3"/>
      <c r="M280" s="3"/>
      <c r="O280" s="3"/>
      <c r="P280" s="14"/>
      <c r="Q280" s="14"/>
      <c r="R280" s="3"/>
    </row>
    <row r="281" spans="1:18" ht="12.75" customHeight="1" x14ac:dyDescent="0.2">
      <c r="A281" s="28" t="s">
        <v>22</v>
      </c>
      <c r="B281" s="25">
        <v>33</v>
      </c>
      <c r="K281" s="189"/>
      <c r="L281" s="3"/>
      <c r="M281" s="3"/>
      <c r="O281" s="3"/>
      <c r="P281" s="17">
        <f>B281</f>
        <v>33</v>
      </c>
      <c r="Q281" s="14"/>
      <c r="R281" s="3"/>
    </row>
    <row r="282" spans="1:18" ht="12.75" customHeight="1" x14ac:dyDescent="0.2">
      <c r="A282" s="28" t="s">
        <v>23</v>
      </c>
      <c r="C282" s="25">
        <v>23</v>
      </c>
      <c r="K282" s="189"/>
      <c r="L282" s="3"/>
      <c r="M282" s="3"/>
      <c r="N282" s="3"/>
      <c r="O282" s="3">
        <f>C282/B281</f>
        <v>0.69696969696969702</v>
      </c>
      <c r="P282" s="21">
        <v>23</v>
      </c>
      <c r="Q282" s="22">
        <f t="shared" ref="Q282:Q289" si="72">P282/P281</f>
        <v>0.69696969696969702</v>
      </c>
      <c r="R282" s="3">
        <f t="shared" ref="R282:R289" si="73">100%-Q282</f>
        <v>0.30303030303030298</v>
      </c>
    </row>
    <row r="283" spans="1:18" ht="12.75" customHeight="1" x14ac:dyDescent="0.2">
      <c r="A283" s="28" t="s">
        <v>48</v>
      </c>
      <c r="D283" s="25">
        <v>19</v>
      </c>
      <c r="K283" s="189"/>
      <c r="L283" s="3"/>
      <c r="M283" s="3"/>
      <c r="N283" s="3"/>
      <c r="O283" s="3">
        <f>D283/C282</f>
        <v>0.82608695652173914</v>
      </c>
      <c r="P283" s="21">
        <v>21</v>
      </c>
      <c r="Q283" s="22">
        <f t="shared" si="72"/>
        <v>0.91304347826086951</v>
      </c>
      <c r="R283" s="3">
        <f t="shared" si="73"/>
        <v>8.6956521739130488E-2</v>
      </c>
    </row>
    <row r="284" spans="1:18" ht="12.75" customHeight="1" x14ac:dyDescent="0.2">
      <c r="A284" s="28" t="s">
        <v>49</v>
      </c>
      <c r="E284" s="25">
        <v>16</v>
      </c>
      <c r="K284" s="189"/>
      <c r="L284" s="3"/>
      <c r="M284" s="3"/>
      <c r="O284" s="3">
        <f>E284/D283</f>
        <v>0.84210526315789469</v>
      </c>
      <c r="P284" s="21">
        <v>19</v>
      </c>
      <c r="Q284" s="22">
        <f t="shared" si="72"/>
        <v>0.90476190476190477</v>
      </c>
      <c r="R284" s="3">
        <f t="shared" si="73"/>
        <v>9.5238095238095233E-2</v>
      </c>
    </row>
    <row r="285" spans="1:18" ht="12.75" customHeight="1" x14ac:dyDescent="0.2">
      <c r="A285" s="28" t="s">
        <v>50</v>
      </c>
      <c r="F285" s="25">
        <v>9</v>
      </c>
      <c r="K285" s="189"/>
      <c r="L285" s="3"/>
      <c r="M285" s="3"/>
      <c r="O285" s="3">
        <f>F285/E284</f>
        <v>0.5625</v>
      </c>
      <c r="P285" s="21">
        <v>18</v>
      </c>
      <c r="Q285" s="22">
        <f t="shared" si="72"/>
        <v>0.94736842105263153</v>
      </c>
      <c r="R285" s="3">
        <f t="shared" si="73"/>
        <v>5.2631578947368474E-2</v>
      </c>
    </row>
    <row r="286" spans="1:18" ht="12.75" customHeight="1" x14ac:dyDescent="0.2">
      <c r="A286" s="28" t="s">
        <v>51</v>
      </c>
      <c r="G286" s="25">
        <v>9</v>
      </c>
      <c r="K286" s="189"/>
      <c r="L286" s="3"/>
      <c r="M286" s="3"/>
      <c r="O286" s="3">
        <f>G286/F285</f>
        <v>1</v>
      </c>
      <c r="P286" s="21">
        <v>17</v>
      </c>
      <c r="Q286" s="22">
        <f t="shared" si="72"/>
        <v>0.94444444444444442</v>
      </c>
      <c r="R286" s="3">
        <f t="shared" si="73"/>
        <v>5.555555555555558E-2</v>
      </c>
    </row>
    <row r="287" spans="1:18" ht="12.75" customHeight="1" x14ac:dyDescent="0.2">
      <c r="A287" s="28" t="s">
        <v>52</v>
      </c>
      <c r="H287" s="25">
        <v>8</v>
      </c>
      <c r="K287" s="189"/>
      <c r="L287" s="3"/>
      <c r="M287" s="3"/>
      <c r="O287" s="3">
        <f>H287/G286</f>
        <v>0.88888888888888884</v>
      </c>
      <c r="P287" s="21">
        <v>17</v>
      </c>
      <c r="Q287" s="22">
        <f t="shared" si="72"/>
        <v>1</v>
      </c>
      <c r="R287" s="3">
        <f t="shared" si="73"/>
        <v>0</v>
      </c>
    </row>
    <row r="288" spans="1:18" ht="12.75" customHeight="1" x14ac:dyDescent="0.2">
      <c r="A288" s="28" t="s">
        <v>53</v>
      </c>
      <c r="I288" s="25">
        <v>8</v>
      </c>
      <c r="K288" s="189"/>
      <c r="L288" s="3"/>
      <c r="M288" s="3"/>
      <c r="O288" s="3">
        <f>I288/H287</f>
        <v>1</v>
      </c>
      <c r="P288" s="21">
        <v>17</v>
      </c>
      <c r="Q288" s="22">
        <f t="shared" si="72"/>
        <v>1</v>
      </c>
      <c r="R288" s="3">
        <f t="shared" si="73"/>
        <v>0</v>
      </c>
    </row>
    <row r="289" spans="1:18" ht="12.75" customHeight="1" x14ac:dyDescent="0.2">
      <c r="A289" s="28" t="s">
        <v>54</v>
      </c>
      <c r="J289" s="25">
        <v>8</v>
      </c>
      <c r="K289" s="189">
        <v>5</v>
      </c>
      <c r="L289" s="3"/>
      <c r="M289" s="3"/>
      <c r="O289" s="3">
        <f>J289/I288</f>
        <v>1</v>
      </c>
      <c r="P289" s="21">
        <v>17</v>
      </c>
      <c r="Q289" s="22">
        <f t="shared" si="72"/>
        <v>1</v>
      </c>
      <c r="R289" s="3">
        <f t="shared" si="73"/>
        <v>0</v>
      </c>
    </row>
    <row r="290" spans="1:18" ht="12.75" customHeight="1" x14ac:dyDescent="0.2">
      <c r="A290" s="28" t="s">
        <v>55</v>
      </c>
      <c r="J290" s="25">
        <v>7</v>
      </c>
      <c r="K290" s="189">
        <v>5</v>
      </c>
      <c r="L290" s="3"/>
      <c r="M290" s="3"/>
      <c r="O290" s="3"/>
      <c r="P290" s="21">
        <v>11</v>
      </c>
      <c r="Q290" s="22"/>
      <c r="R290" s="3"/>
    </row>
    <row r="291" spans="1:18" ht="12.75" customHeight="1" x14ac:dyDescent="0.2">
      <c r="A291" s="28" t="s">
        <v>56</v>
      </c>
      <c r="J291" s="25">
        <v>4</v>
      </c>
      <c r="K291" s="189">
        <v>3</v>
      </c>
      <c r="L291" s="3"/>
      <c r="M291" s="3"/>
      <c r="O291" s="3"/>
      <c r="P291" s="21">
        <v>5</v>
      </c>
      <c r="Q291" s="22"/>
      <c r="R291" s="3"/>
    </row>
    <row r="292" spans="1:18" ht="12.75" customHeight="1" x14ac:dyDescent="0.2">
      <c r="A292" s="28" t="s">
        <v>57</v>
      </c>
      <c r="J292" s="25">
        <v>1</v>
      </c>
      <c r="K292" s="189"/>
      <c r="L292" s="3"/>
      <c r="M292" s="3"/>
      <c r="O292" s="3"/>
      <c r="P292" s="21">
        <v>1</v>
      </c>
      <c r="Q292" s="22"/>
      <c r="R292" s="3"/>
    </row>
    <row r="293" spans="1:18" ht="12.75" customHeight="1" x14ac:dyDescent="0.2">
      <c r="A293" s="28" t="s">
        <v>69</v>
      </c>
      <c r="K293" s="189"/>
      <c r="L293" s="3"/>
      <c r="M293" s="3"/>
      <c r="O293" s="3"/>
      <c r="P293" s="21"/>
      <c r="Q293" s="22"/>
      <c r="R293" s="3"/>
    </row>
    <row r="294" spans="1:18" ht="12.75" customHeight="1" x14ac:dyDescent="0.2">
      <c r="K294" s="193">
        <f>SUM(K289:K291)</f>
        <v>13</v>
      </c>
      <c r="L294" s="3">
        <f>K289/B281</f>
        <v>0.15151515151515152</v>
      </c>
      <c r="M294" s="3">
        <f>K294/B281</f>
        <v>0.39393939393939392</v>
      </c>
      <c r="N294" s="3">
        <f>M294-L294</f>
        <v>0.2424242424242424</v>
      </c>
      <c r="O294" s="3"/>
    </row>
    <row r="295" spans="1:18" ht="12.75" customHeight="1" x14ac:dyDescent="0.3">
      <c r="A295" s="38" t="s">
        <v>75</v>
      </c>
      <c r="L295" s="3"/>
      <c r="M295" s="3"/>
      <c r="O295" s="3"/>
    </row>
    <row r="296" spans="1:18" ht="25.5" customHeight="1" x14ac:dyDescent="0.2">
      <c r="B296" s="308" t="s">
        <v>2</v>
      </c>
      <c r="C296" s="309"/>
      <c r="D296" s="309"/>
      <c r="E296" s="309"/>
      <c r="F296" s="309"/>
      <c r="G296" s="309"/>
      <c r="H296" s="309"/>
      <c r="I296" s="309"/>
      <c r="J296" s="309"/>
      <c r="L296" s="7" t="s">
        <v>3</v>
      </c>
      <c r="M296" s="7" t="s">
        <v>4</v>
      </c>
      <c r="N296" s="49" t="s">
        <v>5</v>
      </c>
      <c r="O296" s="7" t="s">
        <v>6</v>
      </c>
      <c r="P296" s="6" t="s">
        <v>7</v>
      </c>
      <c r="Q296" s="6" t="s">
        <v>8</v>
      </c>
      <c r="R296" s="7" t="s">
        <v>9</v>
      </c>
    </row>
    <row r="297" spans="1:18" ht="12.75" customHeight="1" x14ac:dyDescent="0.2">
      <c r="A297" s="50" t="s">
        <v>10</v>
      </c>
      <c r="B297" s="51">
        <v>1</v>
      </c>
      <c r="C297" s="51">
        <v>2</v>
      </c>
      <c r="D297" s="51">
        <v>3</v>
      </c>
      <c r="E297" s="51">
        <v>4</v>
      </c>
      <c r="F297" s="51">
        <v>5</v>
      </c>
      <c r="G297" s="51">
        <v>6</v>
      </c>
      <c r="H297" s="51">
        <v>7</v>
      </c>
      <c r="I297" s="51">
        <v>8</v>
      </c>
      <c r="J297" s="51">
        <v>9</v>
      </c>
      <c r="K297" s="194" t="s">
        <v>11</v>
      </c>
      <c r="L297" s="3"/>
      <c r="M297" s="3"/>
      <c r="O297" s="3"/>
      <c r="P297" s="14"/>
      <c r="Q297" s="14"/>
      <c r="R297" s="3"/>
    </row>
    <row r="298" spans="1:18" ht="12.75" customHeight="1" x14ac:dyDescent="0.2">
      <c r="A298" s="28" t="s">
        <v>23</v>
      </c>
      <c r="B298" s="25">
        <v>30</v>
      </c>
      <c r="K298" s="189"/>
      <c r="L298" s="3"/>
      <c r="M298" s="3"/>
      <c r="O298" s="3"/>
      <c r="P298" s="17">
        <f>B298</f>
        <v>30</v>
      </c>
      <c r="Q298" s="14"/>
      <c r="R298" s="3"/>
    </row>
    <row r="299" spans="1:18" ht="12.75" customHeight="1" x14ac:dyDescent="0.2">
      <c r="A299" s="28" t="s">
        <v>48</v>
      </c>
      <c r="C299" s="25">
        <v>21</v>
      </c>
      <c r="K299" s="189"/>
      <c r="L299" s="3"/>
      <c r="M299" s="3"/>
      <c r="N299" s="3"/>
      <c r="O299" s="3">
        <f>C299/B298</f>
        <v>0.7</v>
      </c>
      <c r="P299" s="21">
        <v>21</v>
      </c>
      <c r="Q299" s="22">
        <f t="shared" ref="Q299:Q306" si="74">P299/P298</f>
        <v>0.7</v>
      </c>
      <c r="R299" s="3">
        <f t="shared" ref="R299:R306" si="75">100%-Q299</f>
        <v>0.30000000000000004</v>
      </c>
    </row>
    <row r="300" spans="1:18" ht="12.75" customHeight="1" x14ac:dyDescent="0.2">
      <c r="A300" s="28" t="s">
        <v>49</v>
      </c>
      <c r="D300" s="25">
        <v>16</v>
      </c>
      <c r="K300" s="189"/>
      <c r="L300" s="3"/>
      <c r="M300" s="3"/>
      <c r="O300" s="3">
        <f>D300/C299</f>
        <v>0.76190476190476186</v>
      </c>
      <c r="P300" s="21">
        <v>22</v>
      </c>
      <c r="Q300" s="22">
        <f t="shared" si="74"/>
        <v>1.0476190476190477</v>
      </c>
      <c r="R300" s="3">
        <f t="shared" si="75"/>
        <v>-4.7619047619047672E-2</v>
      </c>
    </row>
    <row r="301" spans="1:18" ht="12.75" customHeight="1" x14ac:dyDescent="0.2">
      <c r="A301" s="28" t="s">
        <v>50</v>
      </c>
      <c r="F301" s="25">
        <v>16</v>
      </c>
      <c r="K301" s="189"/>
      <c r="L301" s="3"/>
      <c r="M301" s="3"/>
      <c r="O301" s="3">
        <f>F301/D300</f>
        <v>1</v>
      </c>
      <c r="P301" s="21">
        <v>21</v>
      </c>
      <c r="Q301" s="22">
        <f t="shared" si="74"/>
        <v>0.95454545454545459</v>
      </c>
      <c r="R301" s="3">
        <f t="shared" si="75"/>
        <v>4.5454545454545414E-2</v>
      </c>
    </row>
    <row r="302" spans="1:18" ht="12.75" customHeight="1" x14ac:dyDescent="0.2">
      <c r="A302" s="28" t="s">
        <v>51</v>
      </c>
      <c r="G302" s="25">
        <v>12</v>
      </c>
      <c r="K302" s="189"/>
      <c r="L302" s="3"/>
      <c r="M302" s="3"/>
      <c r="O302" s="3">
        <f>G302/F301</f>
        <v>0.75</v>
      </c>
      <c r="P302" s="21">
        <v>18</v>
      </c>
      <c r="Q302" s="22">
        <f t="shared" si="74"/>
        <v>0.8571428571428571</v>
      </c>
      <c r="R302" s="3">
        <f t="shared" si="75"/>
        <v>0.1428571428571429</v>
      </c>
    </row>
    <row r="303" spans="1:18" ht="12.75" customHeight="1" x14ac:dyDescent="0.2">
      <c r="A303" s="28" t="s">
        <v>52</v>
      </c>
      <c r="G303" s="25">
        <v>10</v>
      </c>
      <c r="K303" s="189"/>
      <c r="L303" s="3"/>
      <c r="M303" s="3"/>
      <c r="O303" s="3">
        <f>H303/G302</f>
        <v>0</v>
      </c>
      <c r="P303" s="21">
        <v>17</v>
      </c>
      <c r="Q303" s="22">
        <f t="shared" si="74"/>
        <v>0.94444444444444442</v>
      </c>
      <c r="R303" s="3">
        <f t="shared" si="75"/>
        <v>5.555555555555558E-2</v>
      </c>
    </row>
    <row r="304" spans="1:18" ht="12.75" customHeight="1" x14ac:dyDescent="0.2">
      <c r="A304" s="28" t="s">
        <v>53</v>
      </c>
      <c r="H304" s="25">
        <v>8</v>
      </c>
      <c r="K304" s="189"/>
      <c r="L304" s="3"/>
      <c r="M304" s="3"/>
      <c r="O304" s="3">
        <v>0</v>
      </c>
      <c r="P304" s="21">
        <v>15</v>
      </c>
      <c r="Q304" s="22">
        <f t="shared" si="74"/>
        <v>0.88235294117647056</v>
      </c>
      <c r="R304" s="3">
        <f t="shared" si="75"/>
        <v>0.11764705882352944</v>
      </c>
    </row>
    <row r="305" spans="1:18" ht="12.75" customHeight="1" x14ac:dyDescent="0.2">
      <c r="A305" s="28" t="s">
        <v>54</v>
      </c>
      <c r="I305" s="25">
        <v>7</v>
      </c>
      <c r="K305" s="189"/>
      <c r="L305" s="3"/>
      <c r="M305" s="3"/>
      <c r="O305" s="3">
        <f>I305/H304</f>
        <v>0.875</v>
      </c>
      <c r="P305" s="21">
        <v>16</v>
      </c>
      <c r="Q305" s="22">
        <f t="shared" si="74"/>
        <v>1.0666666666666667</v>
      </c>
      <c r="R305" s="3">
        <f t="shared" si="75"/>
        <v>-6.6666666666666652E-2</v>
      </c>
    </row>
    <row r="306" spans="1:18" ht="12.75" customHeight="1" x14ac:dyDescent="0.2">
      <c r="A306" s="28" t="s">
        <v>55</v>
      </c>
      <c r="J306" s="25">
        <v>7</v>
      </c>
      <c r="K306" s="189">
        <v>8</v>
      </c>
      <c r="L306" s="3"/>
      <c r="M306" s="3"/>
      <c r="O306" s="3">
        <f>J306/I305</f>
        <v>1</v>
      </c>
      <c r="P306" s="21">
        <v>16</v>
      </c>
      <c r="Q306" s="22">
        <f t="shared" si="74"/>
        <v>1</v>
      </c>
      <c r="R306" s="3">
        <f t="shared" si="75"/>
        <v>0</v>
      </c>
    </row>
    <row r="307" spans="1:18" ht="12.75" customHeight="1" x14ac:dyDescent="0.2">
      <c r="A307" s="28" t="s">
        <v>56</v>
      </c>
      <c r="J307" s="25">
        <v>5</v>
      </c>
      <c r="K307" s="189">
        <v>5</v>
      </c>
      <c r="L307" s="3"/>
      <c r="M307" s="3"/>
      <c r="O307" s="3"/>
      <c r="P307" s="21">
        <v>8</v>
      </c>
      <c r="Q307" s="22"/>
      <c r="R307" s="3"/>
    </row>
    <row r="308" spans="1:18" ht="12.75" customHeight="1" x14ac:dyDescent="0.2">
      <c r="A308" s="28" t="s">
        <v>57</v>
      </c>
      <c r="J308" s="25">
        <v>2</v>
      </c>
      <c r="K308" s="189"/>
      <c r="L308" s="3"/>
      <c r="M308" s="3"/>
      <c r="O308" s="3"/>
      <c r="P308" s="21">
        <v>3</v>
      </c>
      <c r="Q308" s="22"/>
      <c r="R308" s="3"/>
    </row>
    <row r="309" spans="1:18" ht="12.75" customHeight="1" x14ac:dyDescent="0.2">
      <c r="A309" s="28" t="s">
        <v>69</v>
      </c>
      <c r="J309" s="25">
        <v>1</v>
      </c>
      <c r="K309" s="189"/>
      <c r="L309" s="3"/>
      <c r="M309" s="3"/>
      <c r="O309" s="3"/>
      <c r="P309" s="21">
        <v>1</v>
      </c>
      <c r="Q309" s="22"/>
      <c r="R309" s="3"/>
    </row>
    <row r="310" spans="1:18" ht="12.75" customHeight="1" x14ac:dyDescent="0.2">
      <c r="A310" s="28" t="s">
        <v>70</v>
      </c>
      <c r="K310" s="189"/>
      <c r="L310" s="3"/>
      <c r="M310" s="3"/>
      <c r="O310" s="3"/>
      <c r="P310" s="21"/>
      <c r="Q310" s="22"/>
      <c r="R310" s="3"/>
    </row>
    <row r="311" spans="1:18" ht="12.75" customHeight="1" x14ac:dyDescent="0.2">
      <c r="A311" s="28" t="s">
        <v>73</v>
      </c>
      <c r="K311" s="189"/>
      <c r="L311" s="3"/>
      <c r="M311" s="3"/>
      <c r="O311" s="3"/>
      <c r="P311" s="21"/>
      <c r="Q311" s="22"/>
      <c r="R311" s="3"/>
    </row>
    <row r="312" spans="1:18" ht="12.75" customHeight="1" x14ac:dyDescent="0.2">
      <c r="A312" s="28" t="s">
        <v>76</v>
      </c>
      <c r="K312" s="189"/>
      <c r="L312" s="3"/>
      <c r="M312" s="3"/>
      <c r="O312" s="3"/>
      <c r="P312" s="21"/>
      <c r="Q312" s="22"/>
      <c r="R312" s="3"/>
    </row>
    <row r="313" spans="1:18" ht="12.75" customHeight="1" x14ac:dyDescent="0.2">
      <c r="A313" s="28" t="s">
        <v>80</v>
      </c>
      <c r="J313" s="25">
        <v>1</v>
      </c>
      <c r="K313" s="189">
        <v>1</v>
      </c>
      <c r="L313" s="3"/>
      <c r="M313" s="3"/>
      <c r="O313" s="3"/>
      <c r="P313" s="21">
        <v>1</v>
      </c>
      <c r="Q313" s="22"/>
      <c r="R313" s="3"/>
    </row>
    <row r="314" spans="1:18" ht="12.75" customHeight="1" x14ac:dyDescent="0.2">
      <c r="K314" s="193">
        <f>SUM(K306:K313)</f>
        <v>14</v>
      </c>
      <c r="L314" s="3">
        <f>K306/B298</f>
        <v>0.26666666666666666</v>
      </c>
      <c r="M314" s="3">
        <f>K314/B298</f>
        <v>0.46666666666666667</v>
      </c>
      <c r="N314" s="3">
        <f>M314-L314</f>
        <v>0.2</v>
      </c>
      <c r="O314" s="3"/>
    </row>
    <row r="315" spans="1:18" ht="12.75" customHeight="1" x14ac:dyDescent="0.3">
      <c r="A315" s="38" t="s">
        <v>77</v>
      </c>
      <c r="L315" s="3"/>
      <c r="M315" s="3"/>
      <c r="O315" s="3"/>
    </row>
    <row r="316" spans="1:18" ht="25.5" customHeight="1" x14ac:dyDescent="0.2">
      <c r="B316" s="308" t="s">
        <v>2</v>
      </c>
      <c r="C316" s="309"/>
      <c r="D316" s="309"/>
      <c r="E316" s="309"/>
      <c r="F316" s="309"/>
      <c r="G316" s="309"/>
      <c r="H316" s="309"/>
      <c r="I316" s="309"/>
      <c r="J316" s="309"/>
      <c r="L316" s="7" t="s">
        <v>3</v>
      </c>
      <c r="M316" s="7" t="s">
        <v>4</v>
      </c>
      <c r="N316" s="49" t="s">
        <v>5</v>
      </c>
      <c r="O316" s="7" t="s">
        <v>6</v>
      </c>
      <c r="P316" s="6" t="s">
        <v>7</v>
      </c>
      <c r="Q316" s="6" t="s">
        <v>8</v>
      </c>
      <c r="R316" s="7" t="s">
        <v>9</v>
      </c>
    </row>
    <row r="317" spans="1:18" ht="12.75" customHeight="1" x14ac:dyDescent="0.2">
      <c r="A317" s="50" t="s">
        <v>10</v>
      </c>
      <c r="B317" s="51">
        <v>1</v>
      </c>
      <c r="C317" s="51">
        <v>2</v>
      </c>
      <c r="D317" s="51">
        <v>3</v>
      </c>
      <c r="E317" s="51">
        <v>4</v>
      </c>
      <c r="F317" s="51">
        <v>5</v>
      </c>
      <c r="G317" s="51">
        <v>6</v>
      </c>
      <c r="H317" s="51">
        <v>7</v>
      </c>
      <c r="I317" s="51">
        <v>8</v>
      </c>
      <c r="J317" s="51">
        <v>9</v>
      </c>
      <c r="K317" s="194" t="s">
        <v>11</v>
      </c>
      <c r="L317" s="3"/>
      <c r="M317" s="3"/>
      <c r="O317" s="3"/>
      <c r="P317" s="14"/>
      <c r="Q317" s="14"/>
      <c r="R317" s="3"/>
    </row>
    <row r="318" spans="1:18" ht="12.75" customHeight="1" x14ac:dyDescent="0.2">
      <c r="A318" s="28" t="s">
        <v>48</v>
      </c>
      <c r="B318" s="25">
        <v>37</v>
      </c>
      <c r="K318" s="189"/>
      <c r="L318" s="3"/>
      <c r="M318" s="3"/>
      <c r="O318" s="3"/>
      <c r="P318" s="17">
        <f>B318</f>
        <v>37</v>
      </c>
      <c r="Q318" s="14"/>
      <c r="R318" s="3"/>
    </row>
    <row r="319" spans="1:18" ht="12.75" customHeight="1" x14ac:dyDescent="0.2">
      <c r="A319" s="28" t="s">
        <v>49</v>
      </c>
      <c r="C319" s="25">
        <v>22</v>
      </c>
      <c r="K319" s="189"/>
      <c r="L319" s="3"/>
      <c r="M319" s="3"/>
      <c r="N319" s="3"/>
      <c r="O319" s="3">
        <f>C319/B318</f>
        <v>0.59459459459459463</v>
      </c>
      <c r="P319" s="21">
        <v>23</v>
      </c>
      <c r="Q319" s="22">
        <f t="shared" ref="Q319:Q326" si="76">P319/P318</f>
        <v>0.6216216216216216</v>
      </c>
      <c r="R319" s="3">
        <f t="shared" ref="R319:R326" si="77">100%-Q319</f>
        <v>0.3783783783783784</v>
      </c>
    </row>
    <row r="320" spans="1:18" ht="12.75" customHeight="1" x14ac:dyDescent="0.2">
      <c r="A320" s="28" t="s">
        <v>50</v>
      </c>
      <c r="D320" s="25">
        <v>17</v>
      </c>
      <c r="K320" s="189"/>
      <c r="L320" s="3"/>
      <c r="M320" s="3"/>
      <c r="O320" s="3">
        <f>D320/C319</f>
        <v>0.77272727272727271</v>
      </c>
      <c r="P320" s="21">
        <v>23</v>
      </c>
      <c r="Q320" s="22">
        <f t="shared" si="76"/>
        <v>1</v>
      </c>
      <c r="R320" s="3">
        <f t="shared" si="77"/>
        <v>0</v>
      </c>
    </row>
    <row r="321" spans="1:18" ht="12.75" customHeight="1" x14ac:dyDescent="0.2">
      <c r="A321" s="28" t="s">
        <v>51</v>
      </c>
      <c r="E321" s="25">
        <v>11</v>
      </c>
      <c r="K321" s="189"/>
      <c r="L321" s="3"/>
      <c r="M321" s="3"/>
      <c r="O321" s="3">
        <f>E321/D320</f>
        <v>0.6470588235294118</v>
      </c>
      <c r="P321" s="21">
        <v>22</v>
      </c>
      <c r="Q321" s="22">
        <f t="shared" si="76"/>
        <v>0.95652173913043481</v>
      </c>
      <c r="R321" s="3">
        <f t="shared" si="77"/>
        <v>4.3478260869565188E-2</v>
      </c>
    </row>
    <row r="322" spans="1:18" ht="12.75" customHeight="1" x14ac:dyDescent="0.2">
      <c r="A322" s="28" t="s">
        <v>52</v>
      </c>
      <c r="F322" s="25">
        <v>6</v>
      </c>
      <c r="K322" s="189"/>
      <c r="L322" s="3"/>
      <c r="M322" s="3"/>
      <c r="O322" s="3">
        <f>F322/E321</f>
        <v>0.54545454545454541</v>
      </c>
      <c r="P322" s="21">
        <v>17</v>
      </c>
      <c r="Q322" s="22">
        <f t="shared" si="76"/>
        <v>0.77272727272727271</v>
      </c>
      <c r="R322" s="3">
        <f t="shared" si="77"/>
        <v>0.22727272727272729</v>
      </c>
    </row>
    <row r="323" spans="1:18" ht="12.75" customHeight="1" x14ac:dyDescent="0.2">
      <c r="A323" s="28" t="s">
        <v>53</v>
      </c>
      <c r="G323" s="25">
        <v>6</v>
      </c>
      <c r="K323" s="189"/>
      <c r="L323" s="3"/>
      <c r="M323" s="3"/>
      <c r="O323" s="3">
        <f>G323/F322</f>
        <v>1</v>
      </c>
      <c r="P323" s="21">
        <v>15</v>
      </c>
      <c r="Q323" s="22">
        <f t="shared" si="76"/>
        <v>0.88235294117647056</v>
      </c>
      <c r="R323" s="3">
        <f t="shared" si="77"/>
        <v>0.11764705882352944</v>
      </c>
    </row>
    <row r="324" spans="1:18" ht="12.75" customHeight="1" x14ac:dyDescent="0.2">
      <c r="A324" s="28" t="s">
        <v>54</v>
      </c>
      <c r="H324" s="25">
        <v>6</v>
      </c>
      <c r="K324" s="189"/>
      <c r="L324" s="3"/>
      <c r="M324" s="3"/>
      <c r="O324" s="3">
        <f>H324/G323</f>
        <v>1</v>
      </c>
      <c r="P324" s="21">
        <v>14</v>
      </c>
      <c r="Q324" s="22">
        <f t="shared" si="76"/>
        <v>0.93333333333333335</v>
      </c>
      <c r="R324" s="3">
        <f t="shared" si="77"/>
        <v>6.6666666666666652E-2</v>
      </c>
    </row>
    <row r="325" spans="1:18" ht="12.75" customHeight="1" x14ac:dyDescent="0.2">
      <c r="A325" s="28" t="s">
        <v>55</v>
      </c>
      <c r="I325" s="25">
        <v>6</v>
      </c>
      <c r="K325" s="189">
        <v>1</v>
      </c>
      <c r="L325" s="3"/>
      <c r="M325" s="3"/>
      <c r="O325" s="3">
        <f>I325/H324</f>
        <v>1</v>
      </c>
      <c r="P325" s="21">
        <v>13</v>
      </c>
      <c r="Q325" s="22">
        <f t="shared" si="76"/>
        <v>0.9285714285714286</v>
      </c>
      <c r="R325" s="3">
        <f t="shared" si="77"/>
        <v>7.1428571428571397E-2</v>
      </c>
    </row>
    <row r="326" spans="1:18" ht="12.75" customHeight="1" x14ac:dyDescent="0.2">
      <c r="A326" s="28" t="s">
        <v>56</v>
      </c>
      <c r="J326" s="25">
        <v>6</v>
      </c>
      <c r="K326" s="189">
        <v>6</v>
      </c>
      <c r="L326" s="3"/>
      <c r="M326" s="3"/>
      <c r="O326" s="3">
        <f>J326/I325</f>
        <v>1</v>
      </c>
      <c r="P326" s="21">
        <v>13</v>
      </c>
      <c r="Q326" s="22">
        <f t="shared" si="76"/>
        <v>1</v>
      </c>
      <c r="R326" s="3">
        <f t="shared" si="77"/>
        <v>0</v>
      </c>
    </row>
    <row r="327" spans="1:18" ht="12.75" customHeight="1" x14ac:dyDescent="0.2">
      <c r="A327" s="28" t="s">
        <v>57</v>
      </c>
      <c r="J327" s="25">
        <v>3</v>
      </c>
      <c r="K327" s="189">
        <v>1</v>
      </c>
      <c r="L327" s="3"/>
      <c r="M327" s="3"/>
      <c r="O327" s="3"/>
      <c r="P327" s="21">
        <v>7</v>
      </c>
      <c r="Q327" s="22"/>
      <c r="R327" s="3"/>
    </row>
    <row r="328" spans="1:18" ht="12.75" customHeight="1" x14ac:dyDescent="0.2">
      <c r="A328" s="28" t="s">
        <v>69</v>
      </c>
      <c r="J328" s="25">
        <v>2</v>
      </c>
      <c r="K328" s="189">
        <v>2</v>
      </c>
      <c r="L328" s="3"/>
      <c r="M328" s="3"/>
      <c r="O328" s="3"/>
      <c r="P328" s="21">
        <v>5</v>
      </c>
      <c r="Q328" s="22"/>
      <c r="R328" s="3"/>
    </row>
    <row r="329" spans="1:18" ht="12.75" customHeight="1" x14ac:dyDescent="0.2">
      <c r="A329" s="28" t="s">
        <v>70</v>
      </c>
      <c r="J329" s="25">
        <v>2</v>
      </c>
      <c r="K329" s="189"/>
      <c r="L329" s="3"/>
      <c r="M329" s="3"/>
      <c r="O329" s="3"/>
      <c r="P329" s="21">
        <v>3</v>
      </c>
      <c r="Q329" s="22"/>
      <c r="R329" s="3"/>
    </row>
    <row r="330" spans="1:18" ht="12.75" customHeight="1" x14ac:dyDescent="0.2">
      <c r="A330" s="28" t="s">
        <v>73</v>
      </c>
      <c r="J330" s="25">
        <v>2</v>
      </c>
      <c r="K330" s="189">
        <v>1</v>
      </c>
      <c r="L330" s="3"/>
      <c r="M330" s="3"/>
      <c r="O330" s="3"/>
      <c r="P330" s="21">
        <v>2</v>
      </c>
      <c r="Q330" s="22"/>
      <c r="R330" s="3"/>
    </row>
    <row r="331" spans="1:18" ht="12.75" customHeight="1" x14ac:dyDescent="0.2">
      <c r="A331" s="28" t="s">
        <v>76</v>
      </c>
      <c r="J331" s="25">
        <v>1</v>
      </c>
      <c r="K331" s="189">
        <v>1</v>
      </c>
      <c r="L331" s="3"/>
      <c r="M331" s="3"/>
      <c r="O331" s="3"/>
      <c r="P331" s="21">
        <v>1</v>
      </c>
      <c r="Q331" s="22"/>
      <c r="R331" s="3"/>
    </row>
    <row r="332" spans="1:18" ht="12.75" customHeight="1" x14ac:dyDescent="0.2">
      <c r="K332" s="193">
        <f>SUM(K325:K331)</f>
        <v>12</v>
      </c>
      <c r="L332" s="3">
        <f>SUM(K325:K326)/B318</f>
        <v>0.1891891891891892</v>
      </c>
      <c r="M332" s="3">
        <f>K332/B318</f>
        <v>0.32432432432432434</v>
      </c>
      <c r="N332" s="3">
        <f>M332-L332</f>
        <v>0.13513513513513514</v>
      </c>
      <c r="O332" s="3"/>
    </row>
    <row r="333" spans="1:18" ht="12.75" customHeight="1" x14ac:dyDescent="0.3">
      <c r="A333" s="38" t="s">
        <v>78</v>
      </c>
      <c r="L333" s="3"/>
      <c r="M333" s="3"/>
      <c r="O333" s="3"/>
    </row>
    <row r="334" spans="1:18" ht="25.5" customHeight="1" x14ac:dyDescent="0.2">
      <c r="B334" s="308" t="s">
        <v>2</v>
      </c>
      <c r="C334" s="309"/>
      <c r="D334" s="309"/>
      <c r="E334" s="309"/>
      <c r="F334" s="309"/>
      <c r="G334" s="309"/>
      <c r="H334" s="309"/>
      <c r="I334" s="309"/>
      <c r="J334" s="309"/>
      <c r="L334" s="7" t="s">
        <v>3</v>
      </c>
      <c r="M334" s="7" t="s">
        <v>4</v>
      </c>
      <c r="N334" s="49" t="s">
        <v>5</v>
      </c>
      <c r="O334" s="7" t="s">
        <v>6</v>
      </c>
      <c r="P334" s="6" t="s">
        <v>7</v>
      </c>
      <c r="Q334" s="6" t="s">
        <v>8</v>
      </c>
      <c r="R334" s="7" t="s">
        <v>9</v>
      </c>
    </row>
    <row r="335" spans="1:18" ht="12.75" customHeight="1" x14ac:dyDescent="0.2">
      <c r="A335" s="50" t="s">
        <v>10</v>
      </c>
      <c r="B335" s="51">
        <v>1</v>
      </c>
      <c r="C335" s="51">
        <v>2</v>
      </c>
      <c r="D335" s="51">
        <v>3</v>
      </c>
      <c r="E335" s="51">
        <v>4</v>
      </c>
      <c r="F335" s="51">
        <v>5</v>
      </c>
      <c r="G335" s="51">
        <v>6</v>
      </c>
      <c r="H335" s="51">
        <v>7</v>
      </c>
      <c r="I335" s="51">
        <v>8</v>
      </c>
      <c r="J335" s="51">
        <v>9</v>
      </c>
      <c r="K335" s="194" t="s">
        <v>11</v>
      </c>
      <c r="L335" s="3"/>
      <c r="M335" s="3"/>
      <c r="O335" s="3"/>
      <c r="P335" s="14"/>
      <c r="Q335" s="14"/>
      <c r="R335" s="3"/>
    </row>
    <row r="336" spans="1:18" ht="12.75" customHeight="1" x14ac:dyDescent="0.2">
      <c r="A336" s="28" t="s">
        <v>49</v>
      </c>
      <c r="B336" s="25">
        <v>31</v>
      </c>
      <c r="K336" s="189"/>
      <c r="L336" s="3"/>
      <c r="M336" s="3"/>
      <c r="O336" s="3"/>
      <c r="P336" s="17">
        <f>B336</f>
        <v>31</v>
      </c>
      <c r="Q336" s="14"/>
      <c r="R336" s="3"/>
    </row>
    <row r="337" spans="1:18" ht="12.75" customHeight="1" x14ac:dyDescent="0.2">
      <c r="A337" s="28" t="s">
        <v>50</v>
      </c>
      <c r="C337" s="25">
        <v>27</v>
      </c>
      <c r="K337" s="189"/>
      <c r="L337" s="3"/>
      <c r="M337" s="3"/>
      <c r="N337" s="3"/>
      <c r="O337" s="3">
        <f>C337/B336</f>
        <v>0.87096774193548387</v>
      </c>
      <c r="P337" s="21">
        <v>29</v>
      </c>
      <c r="Q337" s="22">
        <f t="shared" ref="Q337:Q344" si="78">P337/P336</f>
        <v>0.93548387096774188</v>
      </c>
      <c r="R337" s="3">
        <f t="shared" ref="R337:R344" si="79">100%-Q337</f>
        <v>6.4516129032258118E-2</v>
      </c>
    </row>
    <row r="338" spans="1:18" ht="12.75" customHeight="1" x14ac:dyDescent="0.2">
      <c r="A338" s="28" t="s">
        <v>51</v>
      </c>
      <c r="D338" s="25">
        <v>25</v>
      </c>
      <c r="K338" s="189"/>
      <c r="L338" s="3"/>
      <c r="M338" s="3"/>
      <c r="O338" s="3">
        <f>D338/C337</f>
        <v>0.92592592592592593</v>
      </c>
      <c r="P338" s="21">
        <v>27</v>
      </c>
      <c r="Q338" s="22">
        <f t="shared" si="78"/>
        <v>0.93103448275862066</v>
      </c>
      <c r="R338" s="3">
        <f t="shared" si="79"/>
        <v>6.8965517241379337E-2</v>
      </c>
    </row>
    <row r="339" spans="1:18" ht="12.75" customHeight="1" x14ac:dyDescent="0.2">
      <c r="A339" s="28" t="s">
        <v>52</v>
      </c>
      <c r="E339" s="25">
        <v>19</v>
      </c>
      <c r="K339" s="189"/>
      <c r="L339" s="3"/>
      <c r="M339" s="3"/>
      <c r="O339" s="3">
        <f>E339/D338</f>
        <v>0.76</v>
      </c>
      <c r="P339" s="21">
        <v>27</v>
      </c>
      <c r="Q339" s="22">
        <f t="shared" si="78"/>
        <v>1</v>
      </c>
      <c r="R339" s="3">
        <f t="shared" si="79"/>
        <v>0</v>
      </c>
    </row>
    <row r="340" spans="1:18" ht="12.75" customHeight="1" x14ac:dyDescent="0.2">
      <c r="A340" s="28" t="s">
        <v>53</v>
      </c>
      <c r="F340" s="25">
        <v>15</v>
      </c>
      <c r="K340" s="189"/>
      <c r="L340" s="3"/>
      <c r="M340" s="3"/>
      <c r="O340" s="3">
        <f>F340/E339</f>
        <v>0.78947368421052633</v>
      </c>
      <c r="P340" s="21">
        <v>26</v>
      </c>
      <c r="Q340" s="22">
        <f t="shared" si="78"/>
        <v>0.96296296296296291</v>
      </c>
      <c r="R340" s="3">
        <f t="shared" si="79"/>
        <v>3.703703703703709E-2</v>
      </c>
    </row>
    <row r="341" spans="1:18" ht="12.75" customHeight="1" x14ac:dyDescent="0.2">
      <c r="A341" s="28" t="s">
        <v>54</v>
      </c>
      <c r="G341" s="25">
        <v>15</v>
      </c>
      <c r="K341" s="189"/>
      <c r="L341" s="3"/>
      <c r="M341" s="3"/>
      <c r="O341" s="3">
        <f>G341/F340</f>
        <v>1</v>
      </c>
      <c r="P341" s="21">
        <v>25</v>
      </c>
      <c r="Q341" s="22">
        <f t="shared" si="78"/>
        <v>0.96153846153846156</v>
      </c>
      <c r="R341" s="3">
        <f t="shared" si="79"/>
        <v>3.8461538461538436E-2</v>
      </c>
    </row>
    <row r="342" spans="1:18" ht="12.75" customHeight="1" x14ac:dyDescent="0.2">
      <c r="A342" s="28" t="s">
        <v>55</v>
      </c>
      <c r="H342" s="25">
        <v>15</v>
      </c>
      <c r="K342" s="189"/>
      <c r="L342" s="3"/>
      <c r="M342" s="3"/>
      <c r="O342" s="3">
        <f>H342/G341</f>
        <v>1</v>
      </c>
      <c r="P342" s="21">
        <v>26</v>
      </c>
      <c r="Q342" s="22">
        <f t="shared" si="78"/>
        <v>1.04</v>
      </c>
      <c r="R342" s="3">
        <f t="shared" si="79"/>
        <v>-4.0000000000000036E-2</v>
      </c>
    </row>
    <row r="343" spans="1:18" ht="12.75" customHeight="1" x14ac:dyDescent="0.2">
      <c r="A343" s="28" t="s">
        <v>56</v>
      </c>
      <c r="I343" s="25">
        <v>15</v>
      </c>
      <c r="K343" s="189"/>
      <c r="L343" s="3"/>
      <c r="M343" s="3"/>
      <c r="O343" s="3">
        <f>I343/H342</f>
        <v>1</v>
      </c>
      <c r="P343" s="21">
        <v>26</v>
      </c>
      <c r="Q343" s="22">
        <f t="shared" si="78"/>
        <v>1</v>
      </c>
      <c r="R343" s="3">
        <f t="shared" si="79"/>
        <v>0</v>
      </c>
    </row>
    <row r="344" spans="1:18" ht="12.75" customHeight="1" x14ac:dyDescent="0.2">
      <c r="A344" s="28" t="s">
        <v>57</v>
      </c>
      <c r="J344" s="25">
        <v>15</v>
      </c>
      <c r="K344" s="189">
        <v>13</v>
      </c>
      <c r="L344" s="3"/>
      <c r="M344" s="3"/>
      <c r="O344" s="3">
        <f>J344/I343</f>
        <v>1</v>
      </c>
      <c r="P344" s="21">
        <v>25</v>
      </c>
      <c r="Q344" s="22">
        <f t="shared" si="78"/>
        <v>0.96153846153846156</v>
      </c>
      <c r="R344" s="3">
        <f t="shared" si="79"/>
        <v>3.8461538461538436E-2</v>
      </c>
    </row>
    <row r="345" spans="1:18" ht="12.75" customHeight="1" x14ac:dyDescent="0.2">
      <c r="A345" s="28" t="s">
        <v>69</v>
      </c>
      <c r="J345" s="25">
        <v>6</v>
      </c>
      <c r="K345" s="189">
        <v>2</v>
      </c>
      <c r="L345" s="3"/>
      <c r="M345" s="3"/>
      <c r="O345" s="3"/>
      <c r="P345" s="21">
        <v>11</v>
      </c>
      <c r="Q345" s="22"/>
      <c r="R345" s="3"/>
    </row>
    <row r="346" spans="1:18" ht="12.75" customHeight="1" x14ac:dyDescent="0.2">
      <c r="A346" s="28" t="s">
        <v>70</v>
      </c>
      <c r="J346" s="25">
        <v>4</v>
      </c>
      <c r="K346" s="189">
        <v>3</v>
      </c>
      <c r="L346" s="3"/>
      <c r="M346" s="3"/>
      <c r="O346" s="3"/>
      <c r="P346" s="21">
        <v>7</v>
      </c>
      <c r="Q346" s="22"/>
      <c r="R346" s="3"/>
    </row>
    <row r="347" spans="1:18" ht="12.75" customHeight="1" x14ac:dyDescent="0.2">
      <c r="A347" s="28" t="s">
        <v>73</v>
      </c>
      <c r="J347" s="25">
        <v>4</v>
      </c>
      <c r="K347" s="189"/>
      <c r="L347" s="3"/>
      <c r="M347" s="3"/>
      <c r="O347" s="3"/>
      <c r="P347" s="21">
        <v>4</v>
      </c>
      <c r="Q347" s="22"/>
      <c r="R347" s="3"/>
    </row>
    <row r="348" spans="1:18" ht="12.75" customHeight="1" x14ac:dyDescent="0.2">
      <c r="A348" s="28" t="s">
        <v>76</v>
      </c>
      <c r="J348" s="25">
        <v>1</v>
      </c>
      <c r="K348" s="189"/>
      <c r="L348" s="3"/>
      <c r="M348" s="3"/>
      <c r="O348" s="3"/>
      <c r="P348" s="21">
        <v>3</v>
      </c>
      <c r="Q348" s="22"/>
      <c r="R348" s="3"/>
    </row>
    <row r="349" spans="1:18" ht="12.75" customHeight="1" x14ac:dyDescent="0.2">
      <c r="A349" s="28" t="s">
        <v>80</v>
      </c>
      <c r="J349" s="25">
        <v>1</v>
      </c>
      <c r="K349" s="189">
        <v>1</v>
      </c>
      <c r="L349" s="3"/>
      <c r="M349" s="3"/>
      <c r="O349" s="3"/>
      <c r="P349" s="21">
        <v>2</v>
      </c>
      <c r="Q349" s="22"/>
      <c r="R349" s="3"/>
    </row>
    <row r="350" spans="1:18" ht="12.75" customHeight="1" x14ac:dyDescent="0.2">
      <c r="A350" s="28"/>
      <c r="K350" s="193">
        <f>SUM(K344:K349)</f>
        <v>19</v>
      </c>
      <c r="L350" s="3">
        <f>K344/B336</f>
        <v>0.41935483870967744</v>
      </c>
      <c r="M350" s="3">
        <f>K350/B336</f>
        <v>0.61290322580645162</v>
      </c>
      <c r="N350" s="3">
        <f>M350-L350</f>
        <v>0.19354838709677419</v>
      </c>
      <c r="O350" s="3"/>
    </row>
    <row r="351" spans="1:18" ht="12.75" customHeight="1" x14ac:dyDescent="0.3">
      <c r="A351" s="38" t="s">
        <v>79</v>
      </c>
      <c r="L351" s="3"/>
      <c r="M351" s="3"/>
      <c r="O351" s="3"/>
    </row>
    <row r="352" spans="1:18" ht="25.5" customHeight="1" x14ac:dyDescent="0.2">
      <c r="B352" s="308" t="s">
        <v>2</v>
      </c>
      <c r="C352" s="309"/>
      <c r="D352" s="309"/>
      <c r="E352" s="309"/>
      <c r="F352" s="309"/>
      <c r="G352" s="309"/>
      <c r="H352" s="309"/>
      <c r="I352" s="309"/>
      <c r="J352" s="309"/>
      <c r="L352" s="7" t="s">
        <v>3</v>
      </c>
      <c r="M352" s="7" t="s">
        <v>4</v>
      </c>
      <c r="N352" s="49" t="s">
        <v>5</v>
      </c>
      <c r="O352" s="7" t="s">
        <v>6</v>
      </c>
      <c r="P352" s="6" t="s">
        <v>7</v>
      </c>
      <c r="Q352" s="6" t="s">
        <v>8</v>
      </c>
      <c r="R352" s="7" t="s">
        <v>9</v>
      </c>
    </row>
    <row r="353" spans="1:18" ht="12.75" customHeight="1" x14ac:dyDescent="0.2">
      <c r="A353" s="50" t="s">
        <v>10</v>
      </c>
      <c r="B353" s="51">
        <v>1</v>
      </c>
      <c r="C353" s="51">
        <v>2</v>
      </c>
      <c r="D353" s="51">
        <v>3</v>
      </c>
      <c r="E353" s="51">
        <v>4</v>
      </c>
      <c r="F353" s="51">
        <v>5</v>
      </c>
      <c r="G353" s="51">
        <v>6</v>
      </c>
      <c r="H353" s="51">
        <v>7</v>
      </c>
      <c r="I353" s="51">
        <v>8</v>
      </c>
      <c r="J353" s="51">
        <v>9</v>
      </c>
      <c r="K353" s="194" t="s">
        <v>11</v>
      </c>
      <c r="L353" s="3"/>
      <c r="M353" s="3"/>
      <c r="O353" s="3"/>
      <c r="P353" s="14"/>
      <c r="Q353" s="14"/>
      <c r="R353" s="3"/>
    </row>
    <row r="354" spans="1:18" ht="12.75" customHeight="1" x14ac:dyDescent="0.2">
      <c r="A354" s="28" t="s">
        <v>50</v>
      </c>
      <c r="B354" s="25">
        <v>34</v>
      </c>
      <c r="K354" s="189"/>
      <c r="L354" s="3"/>
      <c r="M354" s="3"/>
      <c r="O354" s="3"/>
      <c r="P354" s="17">
        <f>B354</f>
        <v>34</v>
      </c>
      <c r="Q354" s="14"/>
      <c r="R354" s="3"/>
    </row>
    <row r="355" spans="1:18" ht="12.75" customHeight="1" x14ac:dyDescent="0.2">
      <c r="A355" s="28" t="s">
        <v>51</v>
      </c>
      <c r="C355" s="25">
        <v>26</v>
      </c>
      <c r="K355" s="189"/>
      <c r="L355" s="3"/>
      <c r="M355" s="3"/>
      <c r="N355" s="3"/>
      <c r="O355" s="3">
        <f>C355/B354</f>
        <v>0.76470588235294112</v>
      </c>
      <c r="P355" s="21">
        <v>26</v>
      </c>
      <c r="Q355" s="22">
        <f t="shared" ref="Q355:Q362" si="80">P355/P354</f>
        <v>0.76470588235294112</v>
      </c>
      <c r="R355" s="3">
        <f t="shared" ref="R355:R362" si="81">100%-Q355</f>
        <v>0.23529411764705888</v>
      </c>
    </row>
    <row r="356" spans="1:18" ht="12.75" customHeight="1" x14ac:dyDescent="0.2">
      <c r="A356" s="28" t="s">
        <v>52</v>
      </c>
      <c r="D356" s="25">
        <v>13</v>
      </c>
      <c r="K356" s="189"/>
      <c r="L356" s="3"/>
      <c r="M356" s="3"/>
      <c r="O356" s="3">
        <f>D356/C355</f>
        <v>0.5</v>
      </c>
      <c r="P356" s="21">
        <v>24</v>
      </c>
      <c r="Q356" s="22">
        <f t="shared" si="80"/>
        <v>0.92307692307692313</v>
      </c>
      <c r="R356" s="3">
        <f t="shared" si="81"/>
        <v>7.6923076923076872E-2</v>
      </c>
    </row>
    <row r="357" spans="1:18" ht="12.75" customHeight="1" x14ac:dyDescent="0.2">
      <c r="A357" s="28" t="s">
        <v>53</v>
      </c>
      <c r="E357" s="25">
        <v>5</v>
      </c>
      <c r="K357" s="189"/>
      <c r="L357" s="3"/>
      <c r="M357" s="3"/>
      <c r="O357" s="3">
        <f>E357/D356</f>
        <v>0.38461538461538464</v>
      </c>
      <c r="P357" s="21">
        <v>22</v>
      </c>
      <c r="Q357" s="22">
        <f t="shared" si="80"/>
        <v>0.91666666666666663</v>
      </c>
      <c r="R357" s="3">
        <f t="shared" si="81"/>
        <v>8.333333333333337E-2</v>
      </c>
    </row>
    <row r="358" spans="1:18" ht="12.75" customHeight="1" x14ac:dyDescent="0.2">
      <c r="A358" s="28" t="s">
        <v>54</v>
      </c>
      <c r="F358" s="25">
        <v>3</v>
      </c>
      <c r="K358" s="189"/>
      <c r="L358" s="3"/>
      <c r="M358" s="3"/>
      <c r="O358" s="3">
        <f>F358/E357</f>
        <v>0.6</v>
      </c>
      <c r="P358" s="21">
        <v>17</v>
      </c>
      <c r="Q358" s="22">
        <f t="shared" si="80"/>
        <v>0.77272727272727271</v>
      </c>
      <c r="R358" s="3">
        <f t="shared" si="81"/>
        <v>0.22727272727272729</v>
      </c>
    </row>
    <row r="359" spans="1:18" ht="12.75" customHeight="1" x14ac:dyDescent="0.2">
      <c r="A359" s="28" t="s">
        <v>55</v>
      </c>
      <c r="G359" s="25">
        <v>3</v>
      </c>
      <c r="K359" s="189"/>
      <c r="L359" s="3"/>
      <c r="M359" s="3"/>
      <c r="O359" s="3">
        <f>G359/F358</f>
        <v>1</v>
      </c>
      <c r="P359" s="21">
        <v>16</v>
      </c>
      <c r="Q359" s="22">
        <f t="shared" si="80"/>
        <v>0.94117647058823528</v>
      </c>
      <c r="R359" s="3">
        <f t="shared" si="81"/>
        <v>5.8823529411764719E-2</v>
      </c>
    </row>
    <row r="360" spans="1:18" ht="12.75" customHeight="1" x14ac:dyDescent="0.2">
      <c r="A360" s="28" t="s">
        <v>56</v>
      </c>
      <c r="H360" s="25">
        <v>3</v>
      </c>
      <c r="K360" s="189"/>
      <c r="L360" s="3"/>
      <c r="M360" s="3"/>
      <c r="O360" s="3">
        <f>H360/G359</f>
        <v>1</v>
      </c>
      <c r="P360" s="21">
        <v>14</v>
      </c>
      <c r="Q360" s="22">
        <f t="shared" si="80"/>
        <v>0.875</v>
      </c>
      <c r="R360" s="3">
        <f t="shared" si="81"/>
        <v>0.125</v>
      </c>
    </row>
    <row r="361" spans="1:18" ht="12.75" customHeight="1" x14ac:dyDescent="0.2">
      <c r="A361" s="28" t="s">
        <v>57</v>
      </c>
      <c r="I361" s="25">
        <v>3</v>
      </c>
      <c r="K361" s="189"/>
      <c r="L361" s="3"/>
      <c r="M361" s="3"/>
      <c r="O361" s="3">
        <f>I361/H360</f>
        <v>1</v>
      </c>
      <c r="P361" s="21">
        <v>13</v>
      </c>
      <c r="Q361" s="22">
        <f t="shared" si="80"/>
        <v>0.9285714285714286</v>
      </c>
      <c r="R361" s="3">
        <f t="shared" si="81"/>
        <v>7.1428571428571397E-2</v>
      </c>
    </row>
    <row r="362" spans="1:18" ht="12.75" customHeight="1" x14ac:dyDescent="0.2">
      <c r="A362" s="28" t="s">
        <v>69</v>
      </c>
      <c r="J362" s="25">
        <v>3</v>
      </c>
      <c r="K362" s="189">
        <v>3</v>
      </c>
      <c r="L362" s="3"/>
      <c r="M362" s="3"/>
      <c r="O362" s="3">
        <f>J362/I361</f>
        <v>1</v>
      </c>
      <c r="P362" s="21">
        <v>13</v>
      </c>
      <c r="Q362" s="22">
        <f t="shared" si="80"/>
        <v>1</v>
      </c>
      <c r="R362" s="3">
        <f t="shared" si="81"/>
        <v>0</v>
      </c>
    </row>
    <row r="363" spans="1:18" ht="12.75" customHeight="1" x14ac:dyDescent="0.2">
      <c r="A363" s="28" t="s">
        <v>70</v>
      </c>
      <c r="J363" s="25">
        <v>3</v>
      </c>
      <c r="K363" s="189">
        <v>2</v>
      </c>
      <c r="L363" s="3"/>
      <c r="M363" s="3"/>
      <c r="O363" s="3"/>
      <c r="P363" s="21">
        <v>9</v>
      </c>
      <c r="Q363" s="22"/>
      <c r="R363" s="3"/>
    </row>
    <row r="364" spans="1:18" ht="12.75" customHeight="1" x14ac:dyDescent="0.2">
      <c r="A364" s="28" t="s">
        <v>73</v>
      </c>
      <c r="J364" s="25">
        <v>6</v>
      </c>
      <c r="K364" s="189">
        <v>1</v>
      </c>
      <c r="L364" s="3"/>
      <c r="M364" s="3"/>
      <c r="O364" s="3"/>
      <c r="P364" s="21">
        <v>6</v>
      </c>
      <c r="Q364" s="22"/>
      <c r="R364" s="3"/>
    </row>
    <row r="365" spans="1:18" ht="12.75" customHeight="1" x14ac:dyDescent="0.2">
      <c r="A365" s="28" t="s">
        <v>76</v>
      </c>
      <c r="J365" s="25">
        <v>4</v>
      </c>
      <c r="K365" s="189"/>
      <c r="L365" s="3"/>
      <c r="M365" s="3"/>
      <c r="O365" s="3"/>
      <c r="P365" s="21">
        <v>5</v>
      </c>
      <c r="Q365" s="22"/>
      <c r="R365" s="3"/>
    </row>
    <row r="366" spans="1:18" ht="12.75" customHeight="1" x14ac:dyDescent="0.2">
      <c r="A366" s="28" t="s">
        <v>80</v>
      </c>
      <c r="J366" s="25">
        <v>4</v>
      </c>
      <c r="K366" s="189">
        <v>3</v>
      </c>
      <c r="L366" s="3"/>
      <c r="M366" s="3"/>
      <c r="O366" s="3"/>
      <c r="P366" s="21">
        <v>4</v>
      </c>
      <c r="Q366" s="22"/>
      <c r="R366" s="3"/>
    </row>
    <row r="367" spans="1:18" ht="12.75" customHeight="1" x14ac:dyDescent="0.2">
      <c r="A367" s="28" t="s">
        <v>84</v>
      </c>
      <c r="J367" s="25">
        <v>1</v>
      </c>
      <c r="K367" s="189"/>
      <c r="L367" s="3"/>
      <c r="M367" s="3"/>
      <c r="O367" s="3"/>
      <c r="P367" s="21">
        <v>1</v>
      </c>
      <c r="Q367" s="22"/>
      <c r="R367" s="3"/>
    </row>
    <row r="368" spans="1:18" ht="12.75" customHeight="1" x14ac:dyDescent="0.2">
      <c r="K368" s="193">
        <f>SUM(K362:K366)</f>
        <v>9</v>
      </c>
      <c r="L368" s="3">
        <f>K362/B354</f>
        <v>8.8235294117647065E-2</v>
      </c>
      <c r="M368" s="3">
        <f>K368/B354</f>
        <v>0.26470588235294118</v>
      </c>
      <c r="N368" s="3">
        <f>M368-L368</f>
        <v>0.1764705882352941</v>
      </c>
      <c r="O368" s="3"/>
    </row>
    <row r="369" spans="1:18" ht="12.75" customHeight="1" x14ac:dyDescent="0.3">
      <c r="A369" s="38" t="s">
        <v>81</v>
      </c>
      <c r="L369" s="3"/>
      <c r="M369" s="3"/>
      <c r="O369" s="3"/>
    </row>
    <row r="370" spans="1:18" ht="25.5" customHeight="1" x14ac:dyDescent="0.2">
      <c r="B370" s="308" t="s">
        <v>2</v>
      </c>
      <c r="C370" s="309"/>
      <c r="D370" s="309"/>
      <c r="E370" s="309"/>
      <c r="F370" s="309"/>
      <c r="G370" s="309"/>
      <c r="H370" s="309"/>
      <c r="I370" s="309"/>
      <c r="J370" s="309"/>
      <c r="L370" s="7" t="s">
        <v>3</v>
      </c>
      <c r="M370" s="7" t="s">
        <v>4</v>
      </c>
      <c r="N370" s="49" t="s">
        <v>5</v>
      </c>
      <c r="O370" s="7" t="s">
        <v>6</v>
      </c>
      <c r="P370" s="6" t="s">
        <v>7</v>
      </c>
      <c r="Q370" s="6" t="s">
        <v>8</v>
      </c>
      <c r="R370" s="7" t="s">
        <v>9</v>
      </c>
    </row>
    <row r="371" spans="1:18" ht="12.75" customHeight="1" x14ac:dyDescent="0.2">
      <c r="A371" s="50" t="s">
        <v>10</v>
      </c>
      <c r="B371" s="51">
        <v>1</v>
      </c>
      <c r="C371" s="51">
        <v>2</v>
      </c>
      <c r="D371" s="51">
        <v>3</v>
      </c>
      <c r="E371" s="51">
        <v>4</v>
      </c>
      <c r="F371" s="51">
        <v>5</v>
      </c>
      <c r="G371" s="51">
        <v>6</v>
      </c>
      <c r="H371" s="51">
        <v>7</v>
      </c>
      <c r="I371" s="51">
        <v>8</v>
      </c>
      <c r="J371" s="51">
        <v>9</v>
      </c>
      <c r="K371" s="194" t="s">
        <v>11</v>
      </c>
      <c r="L371" s="3"/>
      <c r="M371" s="3"/>
      <c r="O371" s="3"/>
      <c r="P371" s="14"/>
      <c r="Q371" s="14"/>
      <c r="R371" s="3"/>
    </row>
    <row r="372" spans="1:18" ht="12.75" customHeight="1" x14ac:dyDescent="0.2">
      <c r="A372" s="28" t="s">
        <v>51</v>
      </c>
      <c r="B372" s="25">
        <v>33</v>
      </c>
      <c r="K372" s="189"/>
      <c r="L372" s="3"/>
      <c r="M372" s="3"/>
      <c r="O372" s="3"/>
      <c r="P372" s="17">
        <f>B372</f>
        <v>33</v>
      </c>
      <c r="Q372" s="14"/>
      <c r="R372" s="3"/>
    </row>
    <row r="373" spans="1:18" ht="12.75" customHeight="1" x14ac:dyDescent="0.2">
      <c r="A373" s="28" t="s">
        <v>52</v>
      </c>
      <c r="C373" s="25">
        <v>27</v>
      </c>
      <c r="K373" s="189"/>
      <c r="L373" s="3"/>
      <c r="M373" s="3"/>
      <c r="N373" s="3"/>
      <c r="O373" s="3">
        <f>C373/B372</f>
        <v>0.81818181818181823</v>
      </c>
      <c r="P373" s="21">
        <v>27</v>
      </c>
      <c r="Q373" s="22">
        <f t="shared" ref="Q373:Q380" si="82">P373/P372</f>
        <v>0.81818181818181823</v>
      </c>
      <c r="R373" s="3">
        <f t="shared" ref="R373:R380" si="83">100%-Q373</f>
        <v>0.18181818181818177</v>
      </c>
    </row>
    <row r="374" spans="1:18" ht="12.75" customHeight="1" x14ac:dyDescent="0.2">
      <c r="A374" s="28" t="s">
        <v>53</v>
      </c>
      <c r="D374" s="25">
        <v>25</v>
      </c>
      <c r="K374" s="189"/>
      <c r="L374" s="3"/>
      <c r="M374" s="3"/>
      <c r="O374" s="3">
        <f>D374/C373</f>
        <v>0.92592592592592593</v>
      </c>
      <c r="P374" s="21">
        <v>26</v>
      </c>
      <c r="Q374" s="22">
        <f t="shared" si="82"/>
        <v>0.96296296296296291</v>
      </c>
      <c r="R374" s="3">
        <f t="shared" si="83"/>
        <v>3.703703703703709E-2</v>
      </c>
    </row>
    <row r="375" spans="1:18" ht="12.75" customHeight="1" x14ac:dyDescent="0.2">
      <c r="A375" s="28" t="s">
        <v>54</v>
      </c>
      <c r="E375" s="25">
        <v>16</v>
      </c>
      <c r="K375" s="189"/>
      <c r="L375" s="3"/>
      <c r="M375" s="3"/>
      <c r="O375" s="3">
        <f>E375/D374</f>
        <v>0.64</v>
      </c>
      <c r="P375" s="21">
        <v>24</v>
      </c>
      <c r="Q375" s="22">
        <f t="shared" si="82"/>
        <v>0.92307692307692313</v>
      </c>
      <c r="R375" s="3">
        <f t="shared" si="83"/>
        <v>7.6923076923076872E-2</v>
      </c>
    </row>
    <row r="376" spans="1:18" ht="12.75" customHeight="1" x14ac:dyDescent="0.2">
      <c r="A376" s="28" t="s">
        <v>55</v>
      </c>
      <c r="F376" s="25">
        <v>10</v>
      </c>
      <c r="K376" s="189"/>
      <c r="L376" s="3"/>
      <c r="M376" s="3"/>
      <c r="O376" s="3">
        <f>F376/E375</f>
        <v>0.625</v>
      </c>
      <c r="P376" s="21">
        <v>23</v>
      </c>
      <c r="Q376" s="22">
        <f t="shared" si="82"/>
        <v>0.95833333333333337</v>
      </c>
      <c r="R376" s="3">
        <f t="shared" si="83"/>
        <v>4.166666666666663E-2</v>
      </c>
    </row>
    <row r="377" spans="1:18" ht="12.75" customHeight="1" x14ac:dyDescent="0.2">
      <c r="A377" s="28" t="s">
        <v>56</v>
      </c>
      <c r="G377" s="25">
        <v>8</v>
      </c>
      <c r="K377" s="189"/>
      <c r="L377" s="3"/>
      <c r="M377" s="3"/>
      <c r="O377" s="3">
        <f>G377/F376</f>
        <v>0.8</v>
      </c>
      <c r="P377" s="21">
        <v>23</v>
      </c>
      <c r="Q377" s="22">
        <f t="shared" si="82"/>
        <v>1</v>
      </c>
      <c r="R377" s="3">
        <f t="shared" si="83"/>
        <v>0</v>
      </c>
    </row>
    <row r="378" spans="1:18" ht="12.75" customHeight="1" x14ac:dyDescent="0.2">
      <c r="A378" s="28" t="s">
        <v>57</v>
      </c>
      <c r="H378" s="25">
        <v>8</v>
      </c>
      <c r="K378" s="189"/>
      <c r="L378" s="3"/>
      <c r="M378" s="3"/>
      <c r="O378" s="3">
        <f>H378/G377</f>
        <v>1</v>
      </c>
      <c r="P378" s="21">
        <v>23</v>
      </c>
      <c r="Q378" s="22">
        <f t="shared" si="82"/>
        <v>1</v>
      </c>
      <c r="R378" s="3">
        <f t="shared" si="83"/>
        <v>0</v>
      </c>
    </row>
    <row r="379" spans="1:18" ht="12.75" customHeight="1" x14ac:dyDescent="0.2">
      <c r="A379" s="28" t="s">
        <v>69</v>
      </c>
      <c r="I379" s="25">
        <v>8</v>
      </c>
      <c r="K379" s="189"/>
      <c r="L379" s="3"/>
      <c r="M379" s="3"/>
      <c r="O379" s="3">
        <f>I379/H378</f>
        <v>1</v>
      </c>
      <c r="P379" s="21">
        <v>22</v>
      </c>
      <c r="Q379" s="22">
        <f t="shared" si="82"/>
        <v>0.95652173913043481</v>
      </c>
      <c r="R379" s="3">
        <f t="shared" si="83"/>
        <v>4.3478260869565188E-2</v>
      </c>
    </row>
    <row r="380" spans="1:18" ht="12.75" customHeight="1" x14ac:dyDescent="0.2">
      <c r="A380" s="28" t="s">
        <v>70</v>
      </c>
      <c r="J380" s="25">
        <v>8</v>
      </c>
      <c r="K380" s="189">
        <v>6</v>
      </c>
      <c r="L380" s="3"/>
      <c r="M380" s="3"/>
      <c r="O380" s="3">
        <f>J380/I379</f>
        <v>1</v>
      </c>
      <c r="P380" s="21">
        <v>22</v>
      </c>
      <c r="Q380" s="22">
        <f t="shared" si="82"/>
        <v>1</v>
      </c>
      <c r="R380" s="3">
        <f t="shared" si="83"/>
        <v>0</v>
      </c>
    </row>
    <row r="381" spans="1:18" ht="12.75" customHeight="1" x14ac:dyDescent="0.2">
      <c r="A381" s="28" t="s">
        <v>73</v>
      </c>
      <c r="J381" s="25">
        <v>9</v>
      </c>
      <c r="K381" s="189">
        <v>6</v>
      </c>
      <c r="L381" s="3"/>
      <c r="M381" s="3"/>
      <c r="O381" s="3"/>
      <c r="P381" s="21">
        <v>14</v>
      </c>
      <c r="Q381" s="22"/>
      <c r="R381" s="3"/>
    </row>
    <row r="382" spans="1:18" ht="12.75" customHeight="1" x14ac:dyDescent="0.2">
      <c r="A382" s="28" t="s">
        <v>76</v>
      </c>
      <c r="J382" s="25">
        <v>6</v>
      </c>
      <c r="K382" s="189">
        <v>3</v>
      </c>
      <c r="L382" s="3"/>
      <c r="M382" s="3"/>
      <c r="O382" s="3"/>
      <c r="P382" s="21">
        <v>6</v>
      </c>
      <c r="Q382" s="22"/>
      <c r="R382" s="3"/>
    </row>
    <row r="383" spans="1:18" ht="12.75" customHeight="1" x14ac:dyDescent="0.2">
      <c r="A383" s="28" t="s">
        <v>80</v>
      </c>
      <c r="J383" s="25">
        <v>3</v>
      </c>
      <c r="K383" s="189">
        <v>3</v>
      </c>
      <c r="L383" s="3"/>
      <c r="M383" s="3"/>
      <c r="O383" s="3"/>
      <c r="P383" s="21">
        <v>3</v>
      </c>
      <c r="Q383" s="22"/>
      <c r="R383" s="3"/>
    </row>
    <row r="384" spans="1:18" ht="12.75" customHeight="1" x14ac:dyDescent="0.2">
      <c r="K384" s="193">
        <f>SUM(K380:K383)</f>
        <v>18</v>
      </c>
      <c r="L384" s="3">
        <f>K380/B372</f>
        <v>0.18181818181818182</v>
      </c>
      <c r="M384" s="3">
        <f>K384/B372</f>
        <v>0.54545454545454541</v>
      </c>
      <c r="N384" s="3">
        <f>M384-L384</f>
        <v>0.36363636363636359</v>
      </c>
      <c r="O384" s="3"/>
    </row>
    <row r="385" spans="1:22" ht="12.75" customHeight="1" x14ac:dyDescent="0.3">
      <c r="A385" s="38" t="s">
        <v>82</v>
      </c>
      <c r="L385" s="3"/>
      <c r="M385" s="3"/>
      <c r="O385" s="3"/>
    </row>
    <row r="386" spans="1:22" ht="25.5" customHeight="1" x14ac:dyDescent="0.2">
      <c r="B386" s="308" t="s">
        <v>2</v>
      </c>
      <c r="C386" s="309"/>
      <c r="D386" s="309"/>
      <c r="E386" s="309"/>
      <c r="F386" s="309"/>
      <c r="G386" s="309"/>
      <c r="H386" s="309"/>
      <c r="I386" s="309"/>
      <c r="J386" s="309"/>
      <c r="L386" s="7" t="s">
        <v>3</v>
      </c>
      <c r="M386" s="7" t="s">
        <v>4</v>
      </c>
      <c r="N386" s="49" t="s">
        <v>5</v>
      </c>
      <c r="O386" s="7" t="s">
        <v>6</v>
      </c>
      <c r="P386" s="6" t="s">
        <v>7</v>
      </c>
      <c r="Q386" s="6" t="s">
        <v>8</v>
      </c>
      <c r="R386" s="7" t="s">
        <v>9</v>
      </c>
    </row>
    <row r="387" spans="1:22" ht="12.75" customHeight="1" x14ac:dyDescent="0.2">
      <c r="A387" s="50" t="s">
        <v>10</v>
      </c>
      <c r="B387" s="51">
        <v>1</v>
      </c>
      <c r="C387" s="51">
        <v>2</v>
      </c>
      <c r="D387" s="51">
        <v>3</v>
      </c>
      <c r="E387" s="51">
        <v>4</v>
      </c>
      <c r="F387" s="51">
        <v>5</v>
      </c>
      <c r="G387" s="51">
        <v>6</v>
      </c>
      <c r="H387" s="51">
        <v>7</v>
      </c>
      <c r="I387" s="51">
        <v>8</v>
      </c>
      <c r="J387" s="51">
        <v>9</v>
      </c>
      <c r="K387" s="194" t="s">
        <v>11</v>
      </c>
      <c r="L387" s="3"/>
      <c r="M387" s="3"/>
      <c r="O387" s="3"/>
      <c r="P387" s="14"/>
      <c r="Q387" s="14"/>
      <c r="R387" s="3"/>
    </row>
    <row r="388" spans="1:22" ht="12.75" customHeight="1" x14ac:dyDescent="0.2">
      <c r="A388" s="28" t="s">
        <v>52</v>
      </c>
      <c r="B388" s="25">
        <v>32</v>
      </c>
      <c r="K388" s="189"/>
      <c r="L388" s="3"/>
      <c r="M388" s="3"/>
      <c r="O388" s="3"/>
      <c r="P388" s="17">
        <f>B388</f>
        <v>32</v>
      </c>
      <c r="Q388" s="14"/>
      <c r="R388" s="3"/>
    </row>
    <row r="389" spans="1:22" ht="12.75" customHeight="1" x14ac:dyDescent="0.2">
      <c r="A389" s="28" t="s">
        <v>53</v>
      </c>
      <c r="C389" s="25">
        <v>17</v>
      </c>
      <c r="K389" s="189"/>
      <c r="L389" s="3"/>
      <c r="M389" s="3"/>
      <c r="N389" s="3"/>
      <c r="O389" s="3">
        <f>C389/B388</f>
        <v>0.53125</v>
      </c>
      <c r="P389" s="21">
        <v>17</v>
      </c>
      <c r="Q389" s="22">
        <f t="shared" ref="Q389:Q396" si="84">P389/P388</f>
        <v>0.53125</v>
      </c>
      <c r="R389" s="3">
        <f t="shared" ref="R389:R396" si="85">100%-Q389</f>
        <v>0.46875</v>
      </c>
    </row>
    <row r="390" spans="1:22" ht="12.75" customHeight="1" x14ac:dyDescent="0.2">
      <c r="A390" s="28" t="s">
        <v>54</v>
      </c>
      <c r="D390" s="25">
        <v>16</v>
      </c>
      <c r="K390" s="189"/>
      <c r="L390" s="3"/>
      <c r="M390" s="3"/>
      <c r="O390" s="3">
        <f>D390/C389</f>
        <v>0.94117647058823528</v>
      </c>
      <c r="P390" s="21">
        <v>17</v>
      </c>
      <c r="Q390" s="22">
        <f t="shared" si="84"/>
        <v>1</v>
      </c>
      <c r="R390" s="3">
        <f t="shared" si="85"/>
        <v>0</v>
      </c>
    </row>
    <row r="391" spans="1:22" ht="12.75" customHeight="1" x14ac:dyDescent="0.2">
      <c r="A391" s="28" t="s">
        <v>55</v>
      </c>
      <c r="E391" s="25">
        <v>10</v>
      </c>
      <c r="K391" s="189"/>
      <c r="L391" s="3"/>
      <c r="M391" s="3"/>
      <c r="O391" s="3">
        <f>E391/D390</f>
        <v>0.625</v>
      </c>
      <c r="P391" s="21">
        <v>15</v>
      </c>
      <c r="Q391" s="22">
        <f t="shared" si="84"/>
        <v>0.88235294117647056</v>
      </c>
      <c r="R391" s="3">
        <f t="shared" si="85"/>
        <v>0.11764705882352944</v>
      </c>
    </row>
    <row r="392" spans="1:22" ht="12.75" customHeight="1" x14ac:dyDescent="0.2">
      <c r="A392" s="28" t="s">
        <v>56</v>
      </c>
      <c r="F392" s="25">
        <v>10</v>
      </c>
      <c r="K392" s="189"/>
      <c r="L392" s="3"/>
      <c r="M392" s="3"/>
      <c r="O392" s="3">
        <f>F392/E391</f>
        <v>1</v>
      </c>
      <c r="P392" s="21">
        <v>14</v>
      </c>
      <c r="Q392" s="22">
        <f t="shared" si="84"/>
        <v>0.93333333333333335</v>
      </c>
      <c r="R392" s="3">
        <f t="shared" si="85"/>
        <v>6.6666666666666652E-2</v>
      </c>
    </row>
    <row r="393" spans="1:22" ht="12.75" customHeight="1" x14ac:dyDescent="0.2">
      <c r="A393" s="28" t="s">
        <v>57</v>
      </c>
      <c r="G393" s="25">
        <v>10</v>
      </c>
      <c r="K393" s="189"/>
      <c r="L393" s="3"/>
      <c r="M393" s="3"/>
      <c r="O393" s="3">
        <f>G393/F392</f>
        <v>1</v>
      </c>
      <c r="P393" s="21">
        <v>14</v>
      </c>
      <c r="Q393" s="22">
        <f t="shared" si="84"/>
        <v>1</v>
      </c>
      <c r="R393" s="3">
        <f t="shared" si="85"/>
        <v>0</v>
      </c>
    </row>
    <row r="394" spans="1:22" ht="12.75" customHeight="1" x14ac:dyDescent="0.2">
      <c r="A394" s="28" t="s">
        <v>69</v>
      </c>
      <c r="H394" s="25">
        <v>10</v>
      </c>
      <c r="K394" s="189"/>
      <c r="L394" s="3"/>
      <c r="M394" s="3"/>
      <c r="O394" s="3">
        <f>H394/G393</f>
        <v>1</v>
      </c>
      <c r="P394" s="21">
        <v>12</v>
      </c>
      <c r="Q394" s="22">
        <f t="shared" si="84"/>
        <v>0.8571428571428571</v>
      </c>
      <c r="R394" s="3">
        <f t="shared" si="85"/>
        <v>0.1428571428571429</v>
      </c>
    </row>
    <row r="395" spans="1:22" ht="12.75" customHeight="1" x14ac:dyDescent="0.2">
      <c r="A395" s="28" t="s">
        <v>70</v>
      </c>
      <c r="I395" s="25">
        <v>9</v>
      </c>
      <c r="K395" s="189"/>
      <c r="L395" s="3"/>
      <c r="M395" s="3"/>
      <c r="O395" s="3">
        <f>I395/H394</f>
        <v>0.9</v>
      </c>
      <c r="P395" s="21">
        <v>12</v>
      </c>
      <c r="Q395" s="22">
        <f t="shared" si="84"/>
        <v>1</v>
      </c>
      <c r="R395" s="3">
        <f t="shared" si="85"/>
        <v>0</v>
      </c>
    </row>
    <row r="396" spans="1:22" ht="12.75" customHeight="1" x14ac:dyDescent="0.2">
      <c r="A396" s="28" t="s">
        <v>73</v>
      </c>
      <c r="J396" s="25">
        <v>4</v>
      </c>
      <c r="K396" s="189">
        <v>2</v>
      </c>
      <c r="L396" s="3"/>
      <c r="M396" s="3"/>
      <c r="O396" s="3">
        <f>J396/I395</f>
        <v>0.44444444444444442</v>
      </c>
      <c r="P396" s="21">
        <v>12</v>
      </c>
      <c r="Q396" s="22">
        <f t="shared" si="84"/>
        <v>1</v>
      </c>
      <c r="R396" s="3">
        <f t="shared" si="85"/>
        <v>0</v>
      </c>
    </row>
    <row r="397" spans="1:22" ht="12.75" customHeight="1" x14ac:dyDescent="0.2">
      <c r="A397" s="28" t="s">
        <v>76</v>
      </c>
      <c r="J397" s="25">
        <v>6</v>
      </c>
      <c r="K397" s="189">
        <v>2</v>
      </c>
      <c r="L397" s="3"/>
      <c r="M397" s="3"/>
      <c r="O397" s="3"/>
      <c r="P397" s="21">
        <v>10</v>
      </c>
      <c r="Q397" s="22"/>
      <c r="R397" s="3"/>
    </row>
    <row r="398" spans="1:22" ht="12.75" customHeight="1" x14ac:dyDescent="0.2">
      <c r="A398" s="28" t="s">
        <v>80</v>
      </c>
      <c r="J398" s="25">
        <v>4</v>
      </c>
      <c r="K398" s="189">
        <v>4</v>
      </c>
      <c r="L398" s="3"/>
      <c r="M398" s="3"/>
      <c r="O398" s="3"/>
      <c r="P398" s="21">
        <v>6</v>
      </c>
      <c r="Q398" s="22"/>
      <c r="R398" s="3"/>
    </row>
    <row r="399" spans="1:22" ht="12.75" customHeight="1" x14ac:dyDescent="0.2">
      <c r="A399" s="28" t="s">
        <v>84</v>
      </c>
      <c r="J399" s="25">
        <v>2</v>
      </c>
      <c r="K399" s="189"/>
      <c r="L399" s="3"/>
      <c r="M399" s="3"/>
      <c r="O399" s="3"/>
      <c r="P399" s="21">
        <v>2</v>
      </c>
      <c r="Q399" s="22"/>
      <c r="R399" s="3"/>
      <c r="S399" s="29" t="s">
        <v>83</v>
      </c>
      <c r="T399" s="29">
        <v>9</v>
      </c>
      <c r="U399" s="29">
        <f>K402</f>
        <v>9</v>
      </c>
      <c r="V399" s="29" t="s">
        <v>11</v>
      </c>
    </row>
    <row r="400" spans="1:22" ht="12.75" customHeight="1" x14ac:dyDescent="0.2">
      <c r="A400" s="28" t="s">
        <v>87</v>
      </c>
      <c r="J400" s="25">
        <v>1</v>
      </c>
      <c r="K400" s="189"/>
      <c r="L400" s="3"/>
      <c r="M400" s="3"/>
      <c r="O400" s="3"/>
      <c r="P400" s="21">
        <v>2</v>
      </c>
      <c r="Q400" s="22"/>
      <c r="R400" s="3"/>
      <c r="S400" s="29" t="s">
        <v>85</v>
      </c>
      <c r="T400" s="22">
        <f>T399/B388</f>
        <v>0.28125</v>
      </c>
      <c r="U400" s="22">
        <f>T399/U399</f>
        <v>1</v>
      </c>
      <c r="V400" s="29" t="s">
        <v>86</v>
      </c>
    </row>
    <row r="401" spans="1:18" ht="12.75" customHeight="1" x14ac:dyDescent="0.2">
      <c r="A401" s="28" t="s">
        <v>88</v>
      </c>
      <c r="J401" s="25">
        <v>2</v>
      </c>
      <c r="K401" s="189">
        <v>1</v>
      </c>
      <c r="L401" s="3"/>
      <c r="M401" s="3"/>
      <c r="O401" s="3"/>
      <c r="P401" s="21">
        <v>2</v>
      </c>
      <c r="Q401" s="22"/>
      <c r="R401" s="3"/>
    </row>
    <row r="402" spans="1:18" ht="12.75" customHeight="1" x14ac:dyDescent="0.2">
      <c r="K402" s="193">
        <f>SUM(K396:K401)</f>
        <v>9</v>
      </c>
      <c r="L402" s="3">
        <f>K396/B388</f>
        <v>6.25E-2</v>
      </c>
      <c r="M402" s="3">
        <f>K402/B388</f>
        <v>0.28125</v>
      </c>
      <c r="N402" s="3">
        <f>M402-L402</f>
        <v>0.21875</v>
      </c>
      <c r="O402" s="3"/>
    </row>
    <row r="403" spans="1:18" ht="12.75" customHeight="1" x14ac:dyDescent="0.3">
      <c r="A403" s="38" t="s">
        <v>89</v>
      </c>
      <c r="L403" s="3"/>
      <c r="M403" s="3"/>
      <c r="O403" s="3"/>
    </row>
    <row r="404" spans="1:18" ht="25.5" customHeight="1" x14ac:dyDescent="0.2">
      <c r="B404" s="308" t="s">
        <v>2</v>
      </c>
      <c r="C404" s="309"/>
      <c r="D404" s="309"/>
      <c r="E404" s="309"/>
      <c r="F404" s="309"/>
      <c r="G404" s="309"/>
      <c r="H404" s="309"/>
      <c r="I404" s="309"/>
      <c r="J404" s="309"/>
      <c r="L404" s="7" t="s">
        <v>3</v>
      </c>
      <c r="M404" s="7" t="s">
        <v>4</v>
      </c>
      <c r="N404" s="49" t="s">
        <v>5</v>
      </c>
      <c r="O404" s="7" t="s">
        <v>6</v>
      </c>
      <c r="P404" s="6" t="s">
        <v>7</v>
      </c>
      <c r="Q404" s="6" t="s">
        <v>8</v>
      </c>
      <c r="R404" s="7" t="s">
        <v>9</v>
      </c>
    </row>
    <row r="405" spans="1:18" ht="12.75" customHeight="1" x14ac:dyDescent="0.2">
      <c r="A405" s="50" t="s">
        <v>10</v>
      </c>
      <c r="B405" s="51">
        <v>1</v>
      </c>
      <c r="C405" s="51">
        <v>2</v>
      </c>
      <c r="D405" s="51">
        <v>3</v>
      </c>
      <c r="E405" s="51">
        <v>4</v>
      </c>
      <c r="F405" s="51">
        <v>5</v>
      </c>
      <c r="G405" s="51">
        <v>6</v>
      </c>
      <c r="H405" s="51">
        <v>7</v>
      </c>
      <c r="I405" s="51">
        <v>8</v>
      </c>
      <c r="J405" s="51">
        <v>9</v>
      </c>
      <c r="K405" s="194" t="s">
        <v>11</v>
      </c>
      <c r="L405" s="3"/>
      <c r="M405" s="3"/>
      <c r="O405" s="3"/>
      <c r="P405" s="14"/>
      <c r="Q405" s="14"/>
      <c r="R405" s="3"/>
    </row>
    <row r="406" spans="1:18" ht="12.75" customHeight="1" x14ac:dyDescent="0.2">
      <c r="A406" s="28" t="s">
        <v>53</v>
      </c>
      <c r="B406" s="25">
        <v>35</v>
      </c>
      <c r="K406" s="189"/>
      <c r="L406" s="3"/>
      <c r="M406" s="3"/>
      <c r="O406" s="3"/>
      <c r="P406" s="17">
        <f>B406</f>
        <v>35</v>
      </c>
      <c r="Q406" s="14"/>
      <c r="R406" s="3"/>
    </row>
    <row r="407" spans="1:18" ht="12.75" customHeight="1" x14ac:dyDescent="0.2">
      <c r="A407" s="28" t="s">
        <v>54</v>
      </c>
      <c r="C407" s="25">
        <v>24</v>
      </c>
      <c r="K407" s="189"/>
      <c r="L407" s="3"/>
      <c r="M407" s="3"/>
      <c r="N407" s="3"/>
      <c r="O407" s="3">
        <f>C407/B406</f>
        <v>0.68571428571428572</v>
      </c>
      <c r="P407" s="21">
        <v>24</v>
      </c>
      <c r="Q407" s="22">
        <f t="shared" ref="Q407:Q414" si="86">P407/P406</f>
        <v>0.68571428571428572</v>
      </c>
      <c r="R407" s="3">
        <f t="shared" ref="R407:R414" si="87">100%-Q407</f>
        <v>0.31428571428571428</v>
      </c>
    </row>
    <row r="408" spans="1:18" ht="12.75" customHeight="1" x14ac:dyDescent="0.2">
      <c r="A408" s="28" t="s">
        <v>55</v>
      </c>
      <c r="D408" s="25">
        <v>21</v>
      </c>
      <c r="K408" s="189"/>
      <c r="L408" s="3"/>
      <c r="M408" s="3"/>
      <c r="O408" s="3">
        <f>D408/C407</f>
        <v>0.875</v>
      </c>
      <c r="P408" s="21">
        <v>23</v>
      </c>
      <c r="Q408" s="22">
        <f t="shared" si="86"/>
        <v>0.95833333333333337</v>
      </c>
      <c r="R408" s="3">
        <f t="shared" si="87"/>
        <v>4.166666666666663E-2</v>
      </c>
    </row>
    <row r="409" spans="1:18" ht="12.75" customHeight="1" x14ac:dyDescent="0.2">
      <c r="A409" s="28" t="s">
        <v>56</v>
      </c>
      <c r="E409" s="25">
        <v>16</v>
      </c>
      <c r="K409" s="189"/>
      <c r="L409" s="3"/>
      <c r="M409" s="3"/>
      <c r="O409" s="3">
        <f>E409/D408</f>
        <v>0.76190476190476186</v>
      </c>
      <c r="P409" s="21">
        <v>23</v>
      </c>
      <c r="Q409" s="22">
        <f t="shared" si="86"/>
        <v>1</v>
      </c>
      <c r="R409" s="3">
        <f t="shared" si="87"/>
        <v>0</v>
      </c>
    </row>
    <row r="410" spans="1:18" ht="12.75" customHeight="1" x14ac:dyDescent="0.2">
      <c r="A410" s="28" t="s">
        <v>57</v>
      </c>
      <c r="F410" s="25">
        <v>14</v>
      </c>
      <c r="K410" s="189"/>
      <c r="L410" s="3"/>
      <c r="M410" s="3"/>
      <c r="O410" s="3">
        <f>F410/E409</f>
        <v>0.875</v>
      </c>
      <c r="P410" s="21">
        <v>21</v>
      </c>
      <c r="Q410" s="22">
        <f t="shared" si="86"/>
        <v>0.91304347826086951</v>
      </c>
      <c r="R410" s="3">
        <f t="shared" si="87"/>
        <v>8.6956521739130488E-2</v>
      </c>
    </row>
    <row r="411" spans="1:18" ht="12.75" customHeight="1" x14ac:dyDescent="0.2">
      <c r="A411" s="28" t="s">
        <v>69</v>
      </c>
      <c r="G411" s="25">
        <v>14</v>
      </c>
      <c r="K411" s="189"/>
      <c r="L411" s="3"/>
      <c r="M411" s="3"/>
      <c r="O411" s="3">
        <f>G411/F410</f>
        <v>1</v>
      </c>
      <c r="P411" s="21">
        <v>21</v>
      </c>
      <c r="Q411" s="22">
        <f t="shared" si="86"/>
        <v>1</v>
      </c>
      <c r="R411" s="3">
        <f t="shared" si="87"/>
        <v>0</v>
      </c>
    </row>
    <row r="412" spans="1:18" ht="12.75" customHeight="1" x14ac:dyDescent="0.2">
      <c r="A412" s="28" t="s">
        <v>70</v>
      </c>
      <c r="H412" s="25">
        <v>12</v>
      </c>
      <c r="K412" s="189"/>
      <c r="L412" s="3"/>
      <c r="M412" s="3"/>
      <c r="O412" s="3">
        <f>H412/G411</f>
        <v>0.8571428571428571</v>
      </c>
      <c r="P412" s="21">
        <v>18</v>
      </c>
      <c r="Q412" s="22">
        <f t="shared" si="86"/>
        <v>0.8571428571428571</v>
      </c>
      <c r="R412" s="3">
        <f t="shared" si="87"/>
        <v>0.1428571428571429</v>
      </c>
    </row>
    <row r="413" spans="1:18" ht="12.75" customHeight="1" x14ac:dyDescent="0.2">
      <c r="A413" s="28" t="s">
        <v>73</v>
      </c>
      <c r="I413" s="25">
        <v>12</v>
      </c>
      <c r="K413" s="189">
        <v>1</v>
      </c>
      <c r="L413" s="3"/>
      <c r="M413" s="3"/>
      <c r="O413" s="3">
        <f>I413/H412</f>
        <v>1</v>
      </c>
      <c r="P413" s="21">
        <v>19</v>
      </c>
      <c r="Q413" s="22">
        <f t="shared" si="86"/>
        <v>1.0555555555555556</v>
      </c>
      <c r="R413" s="3">
        <f t="shared" si="87"/>
        <v>-5.555555555555558E-2</v>
      </c>
    </row>
    <row r="414" spans="1:18" ht="12.75" customHeight="1" x14ac:dyDescent="0.2">
      <c r="A414" s="28" t="s">
        <v>76</v>
      </c>
      <c r="J414" s="25">
        <v>9</v>
      </c>
      <c r="K414" s="189">
        <v>6</v>
      </c>
      <c r="L414" s="3"/>
      <c r="M414" s="3"/>
      <c r="O414" s="3">
        <f>J414/I413</f>
        <v>0.75</v>
      </c>
      <c r="P414" s="21">
        <v>18</v>
      </c>
      <c r="Q414" s="22">
        <f t="shared" si="86"/>
        <v>0.94736842105263153</v>
      </c>
      <c r="R414" s="3">
        <f t="shared" si="87"/>
        <v>5.2631578947368474E-2</v>
      </c>
    </row>
    <row r="415" spans="1:18" ht="12.75" customHeight="1" x14ac:dyDescent="0.2">
      <c r="A415" s="28" t="s">
        <v>80</v>
      </c>
      <c r="J415" s="25">
        <v>5</v>
      </c>
      <c r="K415" s="189">
        <v>4</v>
      </c>
      <c r="L415" s="3"/>
      <c r="M415" s="3"/>
      <c r="O415" s="3"/>
      <c r="P415" s="21">
        <v>10</v>
      </c>
      <c r="Q415" s="22"/>
      <c r="R415" s="3"/>
    </row>
    <row r="416" spans="1:18" ht="12.75" customHeight="1" x14ac:dyDescent="0.2">
      <c r="A416" s="28" t="s">
        <v>84</v>
      </c>
      <c r="J416" s="25">
        <v>3</v>
      </c>
      <c r="K416" s="189"/>
      <c r="L416" s="3"/>
      <c r="M416" s="3"/>
      <c r="O416" s="3"/>
      <c r="P416" s="21">
        <v>4</v>
      </c>
      <c r="Q416" s="22"/>
      <c r="R416" s="3"/>
    </row>
    <row r="417" spans="1:22" ht="12.75" customHeight="1" x14ac:dyDescent="0.2">
      <c r="A417" s="28" t="s">
        <v>87</v>
      </c>
      <c r="J417" s="25">
        <v>3</v>
      </c>
      <c r="K417" s="189"/>
      <c r="L417" s="3"/>
      <c r="M417" s="3"/>
      <c r="O417" s="3"/>
      <c r="P417" s="21">
        <v>5</v>
      </c>
      <c r="Q417" s="22"/>
      <c r="R417" s="3"/>
      <c r="S417" s="29" t="s">
        <v>83</v>
      </c>
      <c r="T417" s="29">
        <v>13</v>
      </c>
      <c r="U417" s="29">
        <f>K421</f>
        <v>13</v>
      </c>
      <c r="V417" s="29" t="s">
        <v>11</v>
      </c>
    </row>
    <row r="418" spans="1:22" ht="12.75" customHeight="1" x14ac:dyDescent="0.2">
      <c r="A418" s="28" t="s">
        <v>88</v>
      </c>
      <c r="J418" s="25">
        <v>3</v>
      </c>
      <c r="K418" s="189">
        <v>2</v>
      </c>
      <c r="L418" s="3"/>
      <c r="M418" s="3"/>
      <c r="O418" s="3"/>
      <c r="P418" s="21">
        <v>4</v>
      </c>
      <c r="Q418" s="22"/>
      <c r="R418" s="3"/>
      <c r="S418" s="29" t="s">
        <v>85</v>
      </c>
      <c r="T418" s="22">
        <f>T417/B406</f>
        <v>0.37142857142857144</v>
      </c>
      <c r="U418" s="22">
        <f>T417/U417</f>
        <v>1</v>
      </c>
      <c r="V418" s="29" t="s">
        <v>86</v>
      </c>
    </row>
    <row r="419" spans="1:22" ht="12.75" customHeight="1" x14ac:dyDescent="0.2">
      <c r="A419" s="28" t="s">
        <v>91</v>
      </c>
      <c r="J419" s="25">
        <v>1</v>
      </c>
      <c r="K419" s="189"/>
      <c r="L419" s="3"/>
      <c r="M419" s="3"/>
      <c r="O419" s="3"/>
      <c r="P419" s="21">
        <v>1</v>
      </c>
      <c r="Q419" s="22"/>
      <c r="R419" s="3"/>
    </row>
    <row r="420" spans="1:22" ht="12.75" customHeight="1" x14ac:dyDescent="0.2">
      <c r="A420" s="28" t="s">
        <v>93</v>
      </c>
      <c r="K420" s="189"/>
      <c r="L420" s="3"/>
      <c r="M420" s="3"/>
      <c r="O420" s="3"/>
      <c r="P420" s="21"/>
      <c r="Q420" s="22"/>
      <c r="R420" s="3"/>
    </row>
    <row r="421" spans="1:22" ht="12.75" customHeight="1" x14ac:dyDescent="0.2">
      <c r="K421" s="193">
        <f>SUM(K413:K418)</f>
        <v>13</v>
      </c>
      <c r="L421" s="3">
        <f>SUM(K413:K414)/B406</f>
        <v>0.2</v>
      </c>
      <c r="M421" s="3">
        <f>K421/B406</f>
        <v>0.37142857142857144</v>
      </c>
      <c r="N421" s="3">
        <f>M421-L421</f>
        <v>0.17142857142857143</v>
      </c>
      <c r="O421" s="3"/>
    </row>
    <row r="422" spans="1:22" ht="12.75" customHeight="1" x14ac:dyDescent="0.3">
      <c r="A422" s="38" t="s">
        <v>90</v>
      </c>
      <c r="L422" s="3"/>
      <c r="M422" s="3"/>
      <c r="O422" s="3"/>
    </row>
    <row r="423" spans="1:22" ht="25.5" customHeight="1" x14ac:dyDescent="0.2">
      <c r="B423" s="308" t="s">
        <v>2</v>
      </c>
      <c r="C423" s="309"/>
      <c r="D423" s="309"/>
      <c r="E423" s="309"/>
      <c r="F423" s="309"/>
      <c r="G423" s="309"/>
      <c r="H423" s="309"/>
      <c r="I423" s="309"/>
      <c r="J423" s="309"/>
      <c r="L423" s="7" t="s">
        <v>3</v>
      </c>
      <c r="M423" s="7" t="s">
        <v>4</v>
      </c>
      <c r="N423" s="49" t="s">
        <v>5</v>
      </c>
      <c r="O423" s="7" t="s">
        <v>6</v>
      </c>
      <c r="P423" s="6" t="s">
        <v>7</v>
      </c>
      <c r="Q423" s="6" t="s">
        <v>8</v>
      </c>
      <c r="R423" s="7" t="s">
        <v>9</v>
      </c>
    </row>
    <row r="424" spans="1:22" ht="12.75" customHeight="1" x14ac:dyDescent="0.2">
      <c r="A424" s="50" t="s">
        <v>10</v>
      </c>
      <c r="B424" s="51">
        <v>1</v>
      </c>
      <c r="C424" s="51">
        <v>2</v>
      </c>
      <c r="D424" s="51">
        <v>3</v>
      </c>
      <c r="E424" s="51">
        <v>4</v>
      </c>
      <c r="F424" s="51">
        <v>5</v>
      </c>
      <c r="G424" s="51">
        <v>6</v>
      </c>
      <c r="H424" s="51">
        <v>7</v>
      </c>
      <c r="I424" s="51">
        <v>8</v>
      </c>
      <c r="J424" s="51">
        <v>9</v>
      </c>
      <c r="K424" s="194" t="s">
        <v>11</v>
      </c>
      <c r="L424" s="3"/>
      <c r="M424" s="3"/>
      <c r="O424" s="3"/>
      <c r="P424" s="14"/>
      <c r="Q424" s="14"/>
      <c r="R424" s="3"/>
    </row>
    <row r="425" spans="1:22" ht="12.75" customHeight="1" x14ac:dyDescent="0.2">
      <c r="A425" s="28" t="s">
        <v>54</v>
      </c>
      <c r="B425" s="25">
        <v>24</v>
      </c>
      <c r="K425" s="189"/>
      <c r="L425" s="3"/>
      <c r="M425" s="3"/>
      <c r="O425" s="3"/>
      <c r="P425" s="17">
        <f>B425</f>
        <v>24</v>
      </c>
      <c r="Q425" s="14"/>
      <c r="R425" s="3"/>
    </row>
    <row r="426" spans="1:22" ht="12.75" customHeight="1" x14ac:dyDescent="0.2">
      <c r="A426" s="28" t="s">
        <v>55</v>
      </c>
      <c r="C426" s="25">
        <v>21</v>
      </c>
      <c r="K426" s="189"/>
      <c r="L426" s="3"/>
      <c r="M426" s="3"/>
      <c r="N426" s="3"/>
      <c r="O426" s="3">
        <f>C426/B425</f>
        <v>0.875</v>
      </c>
      <c r="P426" s="21">
        <v>22</v>
      </c>
      <c r="Q426" s="22">
        <f t="shared" ref="Q426:Q433" si="88">P426/P425</f>
        <v>0.91666666666666663</v>
      </c>
      <c r="R426" s="3">
        <f t="shared" ref="R426:R433" si="89">100%-Q426</f>
        <v>8.333333333333337E-2</v>
      </c>
    </row>
    <row r="427" spans="1:22" ht="12.75" customHeight="1" x14ac:dyDescent="0.2">
      <c r="A427" s="28" t="s">
        <v>56</v>
      </c>
      <c r="D427" s="25">
        <v>8</v>
      </c>
      <c r="K427" s="189"/>
      <c r="L427" s="3"/>
      <c r="M427" s="3"/>
      <c r="O427" s="3">
        <f>D427/C426</f>
        <v>0.38095238095238093</v>
      </c>
      <c r="P427" s="21">
        <v>14</v>
      </c>
      <c r="Q427" s="22">
        <f t="shared" si="88"/>
        <v>0.63636363636363635</v>
      </c>
      <c r="R427" s="3">
        <f t="shared" si="89"/>
        <v>0.36363636363636365</v>
      </c>
    </row>
    <row r="428" spans="1:22" ht="12.75" customHeight="1" x14ac:dyDescent="0.2">
      <c r="A428" s="28" t="s">
        <v>57</v>
      </c>
      <c r="E428" s="25">
        <v>7</v>
      </c>
      <c r="K428" s="189"/>
      <c r="L428" s="3"/>
      <c r="M428" s="3"/>
      <c r="O428" s="3">
        <f>E428/D427</f>
        <v>0.875</v>
      </c>
      <c r="P428" s="21">
        <v>16</v>
      </c>
      <c r="Q428" s="22">
        <f t="shared" si="88"/>
        <v>1.1428571428571428</v>
      </c>
      <c r="R428" s="3">
        <f t="shared" si="89"/>
        <v>-0.14285714285714279</v>
      </c>
    </row>
    <row r="429" spans="1:22" ht="12.75" customHeight="1" x14ac:dyDescent="0.2">
      <c r="A429" s="28" t="s">
        <v>69</v>
      </c>
      <c r="F429" s="25">
        <v>7</v>
      </c>
      <c r="K429" s="189"/>
      <c r="L429" s="3"/>
      <c r="M429" s="3"/>
      <c r="O429" s="3">
        <f>F429/E428</f>
        <v>1</v>
      </c>
      <c r="P429" s="21">
        <v>14</v>
      </c>
      <c r="Q429" s="22">
        <f t="shared" si="88"/>
        <v>0.875</v>
      </c>
      <c r="R429" s="3">
        <f t="shared" si="89"/>
        <v>0.125</v>
      </c>
    </row>
    <row r="430" spans="1:22" ht="12.75" customHeight="1" x14ac:dyDescent="0.2">
      <c r="A430" s="28" t="s">
        <v>70</v>
      </c>
      <c r="G430" s="25">
        <v>7</v>
      </c>
      <c r="K430" s="189"/>
      <c r="L430" s="3"/>
      <c r="M430" s="3"/>
      <c r="O430" s="3">
        <f>G430/F429</f>
        <v>1</v>
      </c>
      <c r="P430" s="21">
        <v>11</v>
      </c>
      <c r="Q430" s="22">
        <f t="shared" si="88"/>
        <v>0.7857142857142857</v>
      </c>
      <c r="R430" s="3">
        <f t="shared" si="89"/>
        <v>0.2142857142857143</v>
      </c>
    </row>
    <row r="431" spans="1:22" ht="12.75" customHeight="1" x14ac:dyDescent="0.2">
      <c r="A431" s="28" t="s">
        <v>73</v>
      </c>
      <c r="H431" s="25">
        <v>6</v>
      </c>
      <c r="K431" s="189"/>
      <c r="L431" s="3"/>
      <c r="M431" s="3"/>
      <c r="O431" s="3">
        <f>H431/G430</f>
        <v>0.8571428571428571</v>
      </c>
      <c r="P431" s="21">
        <v>9</v>
      </c>
      <c r="Q431" s="22">
        <f t="shared" si="88"/>
        <v>0.81818181818181823</v>
      </c>
      <c r="R431" s="3">
        <f t="shared" si="89"/>
        <v>0.18181818181818177</v>
      </c>
    </row>
    <row r="432" spans="1:22" ht="12.75" customHeight="1" x14ac:dyDescent="0.2">
      <c r="A432" s="28" t="s">
        <v>76</v>
      </c>
      <c r="I432" s="25">
        <v>6</v>
      </c>
      <c r="K432" s="189"/>
      <c r="L432" s="3"/>
      <c r="M432" s="3"/>
      <c r="O432" s="3">
        <f>I432/H431</f>
        <v>1</v>
      </c>
      <c r="P432" s="21">
        <v>8</v>
      </c>
      <c r="Q432" s="22">
        <f t="shared" si="88"/>
        <v>0.88888888888888884</v>
      </c>
      <c r="R432" s="3">
        <f t="shared" si="89"/>
        <v>0.11111111111111116</v>
      </c>
    </row>
    <row r="433" spans="1:22" ht="12.75" customHeight="1" x14ac:dyDescent="0.2">
      <c r="A433" s="28" t="s">
        <v>80</v>
      </c>
      <c r="J433" s="25">
        <v>6</v>
      </c>
      <c r="K433" s="189">
        <v>2</v>
      </c>
      <c r="L433" s="3"/>
      <c r="M433" s="3"/>
      <c r="O433" s="3">
        <f>J433/I432</f>
        <v>1</v>
      </c>
      <c r="P433" s="21">
        <v>8</v>
      </c>
      <c r="Q433" s="22">
        <f t="shared" si="88"/>
        <v>1</v>
      </c>
      <c r="R433" s="3">
        <f t="shared" si="89"/>
        <v>0</v>
      </c>
    </row>
    <row r="434" spans="1:22" ht="12.75" customHeight="1" x14ac:dyDescent="0.2">
      <c r="A434" s="28" t="s">
        <v>84</v>
      </c>
      <c r="J434" s="25">
        <v>2</v>
      </c>
      <c r="K434" s="189"/>
      <c r="L434" s="3"/>
      <c r="M434" s="3"/>
      <c r="O434" s="3"/>
      <c r="P434" s="21">
        <v>8</v>
      </c>
      <c r="Q434" s="22"/>
      <c r="R434" s="3"/>
    </row>
    <row r="435" spans="1:22" ht="12.75" customHeight="1" x14ac:dyDescent="0.2">
      <c r="A435" s="28" t="s">
        <v>87</v>
      </c>
      <c r="J435" s="25">
        <v>5</v>
      </c>
      <c r="K435" s="189">
        <v>4</v>
      </c>
      <c r="L435" s="3"/>
      <c r="M435" s="3"/>
      <c r="O435" s="3"/>
      <c r="P435" s="21">
        <v>7</v>
      </c>
      <c r="Q435" s="22"/>
      <c r="R435" s="3"/>
    </row>
    <row r="436" spans="1:22" ht="12.75" customHeight="1" x14ac:dyDescent="0.2">
      <c r="A436" s="28" t="s">
        <v>88</v>
      </c>
      <c r="J436" s="25">
        <v>2</v>
      </c>
      <c r="K436" s="189">
        <v>1</v>
      </c>
      <c r="L436" s="3"/>
      <c r="M436" s="3"/>
      <c r="O436" s="3"/>
      <c r="P436" s="21">
        <v>3</v>
      </c>
      <c r="Q436" s="22"/>
      <c r="R436" s="3"/>
      <c r="S436" s="29" t="s">
        <v>83</v>
      </c>
      <c r="T436" s="29">
        <v>7</v>
      </c>
      <c r="U436" s="29">
        <f>K439</f>
        <v>9</v>
      </c>
      <c r="V436" s="29" t="s">
        <v>11</v>
      </c>
    </row>
    <row r="437" spans="1:22" ht="12.75" customHeight="1" x14ac:dyDescent="0.2">
      <c r="A437" s="28" t="s">
        <v>91</v>
      </c>
      <c r="J437" s="25">
        <v>2</v>
      </c>
      <c r="K437" s="189">
        <v>1</v>
      </c>
      <c r="L437" s="3"/>
      <c r="M437" s="3"/>
      <c r="O437" s="3"/>
      <c r="P437" s="21">
        <v>2</v>
      </c>
      <c r="Q437" s="22"/>
      <c r="R437" s="3"/>
      <c r="S437" s="29" t="s">
        <v>85</v>
      </c>
      <c r="T437" s="22">
        <f>T436/B425</f>
        <v>0.29166666666666669</v>
      </c>
      <c r="U437" s="22">
        <f>T436/U436</f>
        <v>0.77777777777777779</v>
      </c>
      <c r="V437" s="29" t="s">
        <v>86</v>
      </c>
    </row>
    <row r="438" spans="1:22" ht="12.75" customHeight="1" x14ac:dyDescent="0.2">
      <c r="A438" s="28" t="s">
        <v>93</v>
      </c>
      <c r="J438" s="25">
        <v>1</v>
      </c>
      <c r="K438" s="189">
        <v>1</v>
      </c>
      <c r="L438" s="3"/>
      <c r="M438" s="3"/>
      <c r="O438" s="3"/>
      <c r="P438" s="21">
        <v>1</v>
      </c>
      <c r="Q438" s="22"/>
      <c r="R438" s="3"/>
    </row>
    <row r="439" spans="1:22" ht="12.75" customHeight="1" x14ac:dyDescent="0.2">
      <c r="K439" s="193">
        <f>SUM(K433:K438)</f>
        <v>9</v>
      </c>
      <c r="L439" s="3">
        <f>K433/B425</f>
        <v>8.3333333333333329E-2</v>
      </c>
      <c r="M439" s="3">
        <f>K439/B425</f>
        <v>0.375</v>
      </c>
      <c r="N439" s="3">
        <f>M439-L439</f>
        <v>0.29166666666666669</v>
      </c>
      <c r="O439" s="3"/>
    </row>
    <row r="440" spans="1:22" ht="12.75" customHeight="1" x14ac:dyDescent="0.3">
      <c r="A440" s="38" t="s">
        <v>92</v>
      </c>
      <c r="L440" s="3"/>
      <c r="M440" s="3"/>
      <c r="O440" s="3"/>
    </row>
    <row r="441" spans="1:22" ht="25.5" customHeight="1" x14ac:dyDescent="0.2">
      <c r="B441" s="308" t="s">
        <v>2</v>
      </c>
      <c r="C441" s="309"/>
      <c r="D441" s="309"/>
      <c r="E441" s="309"/>
      <c r="F441" s="309"/>
      <c r="G441" s="309"/>
      <c r="H441" s="309"/>
      <c r="I441" s="309"/>
      <c r="J441" s="309"/>
      <c r="L441" s="7" t="s">
        <v>3</v>
      </c>
      <c r="M441" s="7" t="s">
        <v>4</v>
      </c>
      <c r="N441" s="49" t="s">
        <v>5</v>
      </c>
      <c r="O441" s="7" t="s">
        <v>6</v>
      </c>
      <c r="P441" s="6" t="s">
        <v>7</v>
      </c>
      <c r="Q441" s="6" t="s">
        <v>8</v>
      </c>
      <c r="R441" s="7" t="s">
        <v>9</v>
      </c>
    </row>
    <row r="442" spans="1:22" ht="12.75" customHeight="1" x14ac:dyDescent="0.2">
      <c r="A442" s="50" t="s">
        <v>10</v>
      </c>
      <c r="B442" s="51">
        <v>1</v>
      </c>
      <c r="C442" s="51">
        <v>2</v>
      </c>
      <c r="D442" s="51">
        <v>3</v>
      </c>
      <c r="E442" s="51">
        <v>4</v>
      </c>
      <c r="F442" s="51">
        <v>5</v>
      </c>
      <c r="G442" s="51">
        <v>6</v>
      </c>
      <c r="H442" s="51">
        <v>7</v>
      </c>
      <c r="I442" s="51">
        <v>8</v>
      </c>
      <c r="J442" s="51">
        <v>9</v>
      </c>
      <c r="K442" s="194" t="s">
        <v>11</v>
      </c>
      <c r="L442" s="3"/>
      <c r="M442" s="3"/>
      <c r="O442" s="3"/>
      <c r="P442" s="14"/>
      <c r="Q442" s="14"/>
      <c r="R442" s="3"/>
    </row>
    <row r="443" spans="1:22" ht="12.75" customHeight="1" x14ac:dyDescent="0.2">
      <c r="A443" s="28" t="s">
        <v>55</v>
      </c>
      <c r="B443" s="25">
        <v>27</v>
      </c>
      <c r="K443" s="189"/>
      <c r="L443" s="3"/>
      <c r="M443" s="3"/>
      <c r="O443" s="3"/>
      <c r="P443" s="17">
        <f>B443</f>
        <v>27</v>
      </c>
      <c r="Q443" s="14"/>
      <c r="R443" s="3"/>
    </row>
    <row r="444" spans="1:22" ht="12.75" customHeight="1" x14ac:dyDescent="0.2">
      <c r="A444" s="28" t="s">
        <v>56</v>
      </c>
      <c r="C444" s="25">
        <v>25</v>
      </c>
      <c r="K444" s="189"/>
      <c r="L444" s="3"/>
      <c r="M444" s="3"/>
      <c r="N444" s="3"/>
      <c r="O444" s="3">
        <f>C444/B443</f>
        <v>0.92592592592592593</v>
      </c>
      <c r="P444" s="21">
        <v>25</v>
      </c>
      <c r="Q444" s="22">
        <f t="shared" ref="Q444:Q451" si="90">P444/P443</f>
        <v>0.92592592592592593</v>
      </c>
      <c r="R444" s="3">
        <f t="shared" ref="R444:R451" si="91">100%-Q444</f>
        <v>7.407407407407407E-2</v>
      </c>
    </row>
    <row r="445" spans="1:22" ht="12.75" customHeight="1" x14ac:dyDescent="0.2">
      <c r="A445" s="28" t="s">
        <v>57</v>
      </c>
      <c r="D445" s="25">
        <v>20</v>
      </c>
      <c r="K445" s="189"/>
      <c r="L445" s="3"/>
      <c r="M445" s="3"/>
      <c r="O445" s="3">
        <f>D445/C444</f>
        <v>0.8</v>
      </c>
      <c r="P445" s="21">
        <v>22</v>
      </c>
      <c r="Q445" s="22">
        <f t="shared" si="90"/>
        <v>0.88</v>
      </c>
      <c r="R445" s="3">
        <f t="shared" si="91"/>
        <v>0.12</v>
      </c>
    </row>
    <row r="446" spans="1:22" ht="12.75" customHeight="1" x14ac:dyDescent="0.2">
      <c r="A446" s="28" t="s">
        <v>69</v>
      </c>
      <c r="E446" s="25">
        <v>18</v>
      </c>
      <c r="K446" s="189"/>
      <c r="L446" s="3"/>
      <c r="M446" s="3"/>
      <c r="O446" s="3">
        <f>E446/D445</f>
        <v>0.9</v>
      </c>
      <c r="P446" s="21">
        <v>20</v>
      </c>
      <c r="Q446" s="22">
        <f t="shared" si="90"/>
        <v>0.90909090909090906</v>
      </c>
      <c r="R446" s="3">
        <f t="shared" si="91"/>
        <v>9.0909090909090939E-2</v>
      </c>
    </row>
    <row r="447" spans="1:22" ht="12.75" customHeight="1" x14ac:dyDescent="0.2">
      <c r="A447" s="28" t="s">
        <v>70</v>
      </c>
      <c r="F447" s="25">
        <v>15</v>
      </c>
      <c r="K447" s="189"/>
      <c r="L447" s="3"/>
      <c r="M447" s="3"/>
      <c r="O447" s="3">
        <f>F447/E446</f>
        <v>0.83333333333333337</v>
      </c>
      <c r="P447" s="21">
        <v>20</v>
      </c>
      <c r="Q447" s="22">
        <f t="shared" si="90"/>
        <v>1</v>
      </c>
      <c r="R447" s="3">
        <f t="shared" si="91"/>
        <v>0</v>
      </c>
    </row>
    <row r="448" spans="1:22" ht="12.75" customHeight="1" x14ac:dyDescent="0.2">
      <c r="A448" s="28" t="s">
        <v>73</v>
      </c>
      <c r="G448" s="25">
        <v>15</v>
      </c>
      <c r="K448" s="189"/>
      <c r="L448" s="3"/>
      <c r="M448" s="3"/>
      <c r="O448" s="3">
        <f>G448/F447</f>
        <v>1</v>
      </c>
      <c r="P448" s="21">
        <v>18</v>
      </c>
      <c r="Q448" s="22">
        <f t="shared" si="90"/>
        <v>0.9</v>
      </c>
      <c r="R448" s="3">
        <f t="shared" si="91"/>
        <v>9.9999999999999978E-2</v>
      </c>
    </row>
    <row r="449" spans="1:22" ht="12.75" customHeight="1" x14ac:dyDescent="0.2">
      <c r="A449" s="28" t="s">
        <v>76</v>
      </c>
      <c r="H449" s="25">
        <v>14</v>
      </c>
      <c r="K449" s="189"/>
      <c r="L449" s="3"/>
      <c r="M449" s="3"/>
      <c r="O449" s="3">
        <f>H449/G448</f>
        <v>0.93333333333333335</v>
      </c>
      <c r="P449" s="21">
        <v>18</v>
      </c>
      <c r="Q449" s="22">
        <f t="shared" si="90"/>
        <v>1</v>
      </c>
      <c r="R449" s="3">
        <f t="shared" si="91"/>
        <v>0</v>
      </c>
    </row>
    <row r="450" spans="1:22" ht="12.75" customHeight="1" x14ac:dyDescent="0.2">
      <c r="A450" s="28" t="s">
        <v>80</v>
      </c>
      <c r="I450" s="25">
        <v>14</v>
      </c>
      <c r="K450" s="189"/>
      <c r="L450" s="3"/>
      <c r="M450" s="3"/>
      <c r="O450" s="3">
        <f>I450/H449</f>
        <v>1</v>
      </c>
      <c r="P450" s="21">
        <v>18</v>
      </c>
      <c r="Q450" s="22">
        <f t="shared" si="90"/>
        <v>1</v>
      </c>
      <c r="R450" s="3">
        <f t="shared" si="91"/>
        <v>0</v>
      </c>
    </row>
    <row r="451" spans="1:22" ht="12.75" customHeight="1" x14ac:dyDescent="0.2">
      <c r="A451" s="28" t="s">
        <v>84</v>
      </c>
      <c r="J451" s="25">
        <v>14</v>
      </c>
      <c r="K451" s="189">
        <v>12</v>
      </c>
      <c r="L451" s="3"/>
      <c r="M451" s="3"/>
      <c r="O451" s="3">
        <f>J451/I450</f>
        <v>1</v>
      </c>
      <c r="P451" s="21">
        <v>18</v>
      </c>
      <c r="Q451" s="22">
        <f t="shared" si="90"/>
        <v>1</v>
      </c>
      <c r="R451" s="3">
        <f t="shared" si="91"/>
        <v>0</v>
      </c>
    </row>
    <row r="452" spans="1:22" ht="12.75" customHeight="1" x14ac:dyDescent="0.2">
      <c r="A452" s="28" t="s">
        <v>87</v>
      </c>
      <c r="J452" s="25">
        <v>2</v>
      </c>
      <c r="K452" s="189">
        <v>2</v>
      </c>
      <c r="L452" s="3"/>
      <c r="M452" s="3"/>
      <c r="O452" s="3"/>
      <c r="P452" s="21">
        <v>5</v>
      </c>
      <c r="Q452" s="22"/>
      <c r="R452" s="3"/>
    </row>
    <row r="453" spans="1:22" ht="12.75" customHeight="1" x14ac:dyDescent="0.2">
      <c r="A453" s="28" t="s">
        <v>88</v>
      </c>
      <c r="J453" s="25">
        <v>1</v>
      </c>
      <c r="K453" s="189">
        <v>1</v>
      </c>
      <c r="L453" s="3"/>
      <c r="M453" s="3"/>
      <c r="O453" s="3"/>
      <c r="P453" s="21">
        <v>3</v>
      </c>
      <c r="Q453" s="22"/>
      <c r="R453" s="3"/>
    </row>
    <row r="454" spans="1:22" ht="12.75" customHeight="1" x14ac:dyDescent="0.2">
      <c r="A454" s="28" t="s">
        <v>91</v>
      </c>
      <c r="J454" s="25">
        <v>1</v>
      </c>
      <c r="K454" s="189"/>
      <c r="L454" s="3"/>
      <c r="M454" s="3"/>
      <c r="O454" s="3"/>
      <c r="P454" s="21">
        <v>1</v>
      </c>
      <c r="Q454" s="22"/>
      <c r="R454" s="3"/>
      <c r="S454" s="29" t="s">
        <v>83</v>
      </c>
      <c r="T454" s="29">
        <v>15</v>
      </c>
      <c r="U454" s="29">
        <f>K456</f>
        <v>16</v>
      </c>
      <c r="V454" s="29" t="s">
        <v>11</v>
      </c>
    </row>
    <row r="455" spans="1:22" ht="12.75" customHeight="1" x14ac:dyDescent="0.2">
      <c r="A455" s="28" t="s">
        <v>93</v>
      </c>
      <c r="J455" s="25">
        <v>1</v>
      </c>
      <c r="K455" s="189">
        <v>1</v>
      </c>
      <c r="L455" s="3"/>
      <c r="M455" s="3"/>
      <c r="O455" s="3"/>
      <c r="P455" s="21">
        <v>1</v>
      </c>
      <c r="Q455" s="22"/>
      <c r="R455" s="3"/>
      <c r="S455" s="29" t="s">
        <v>85</v>
      </c>
      <c r="T455" s="22">
        <f>T454/B443</f>
        <v>0.55555555555555558</v>
      </c>
      <c r="U455" s="22">
        <f>T454/U454</f>
        <v>0.9375</v>
      </c>
      <c r="V455" s="29" t="s">
        <v>86</v>
      </c>
    </row>
    <row r="456" spans="1:22" ht="12.75" customHeight="1" x14ac:dyDescent="0.2">
      <c r="K456" s="193">
        <f>SUM(K451:K455)</f>
        <v>16</v>
      </c>
      <c r="L456" s="3">
        <f>K451/B443</f>
        <v>0.44444444444444442</v>
      </c>
      <c r="M456" s="3">
        <f>K456/B443</f>
        <v>0.59259259259259256</v>
      </c>
      <c r="N456" s="3">
        <f>M456-L456</f>
        <v>0.14814814814814814</v>
      </c>
      <c r="O456" s="3"/>
    </row>
    <row r="457" spans="1:22" ht="12.75" customHeight="1" x14ac:dyDescent="0.2">
      <c r="L457" s="3"/>
      <c r="M457" s="3"/>
      <c r="N457" s="3"/>
      <c r="O457" s="3"/>
    </row>
    <row r="458" spans="1:22" ht="12.75" customHeight="1" x14ac:dyDescent="0.3">
      <c r="A458" s="38" t="s">
        <v>95</v>
      </c>
      <c r="L458" s="3"/>
      <c r="M458" s="3"/>
      <c r="O458" s="3"/>
    </row>
    <row r="459" spans="1:22" ht="25.5" customHeight="1" x14ac:dyDescent="0.2">
      <c r="B459" s="308" t="s">
        <v>2</v>
      </c>
      <c r="C459" s="309"/>
      <c r="D459" s="309"/>
      <c r="E459" s="309"/>
      <c r="F459" s="309"/>
      <c r="G459" s="309"/>
      <c r="H459" s="309"/>
      <c r="I459" s="309"/>
      <c r="J459" s="309"/>
      <c r="L459" s="7" t="s">
        <v>3</v>
      </c>
      <c r="M459" s="7" t="s">
        <v>4</v>
      </c>
      <c r="N459" s="49" t="s">
        <v>5</v>
      </c>
      <c r="O459" s="7" t="s">
        <v>6</v>
      </c>
      <c r="P459" s="6" t="s">
        <v>7</v>
      </c>
      <c r="Q459" s="6" t="s">
        <v>8</v>
      </c>
      <c r="R459" s="7" t="s">
        <v>9</v>
      </c>
    </row>
    <row r="460" spans="1:22" ht="12.75" customHeight="1" x14ac:dyDescent="0.2">
      <c r="A460" s="50" t="s">
        <v>10</v>
      </c>
      <c r="B460" s="51">
        <v>1</v>
      </c>
      <c r="C460" s="51">
        <v>2</v>
      </c>
      <c r="D460" s="51">
        <v>3</v>
      </c>
      <c r="E460" s="51">
        <v>4</v>
      </c>
      <c r="F460" s="51">
        <v>5</v>
      </c>
      <c r="G460" s="51">
        <v>6</v>
      </c>
      <c r="H460" s="51">
        <v>7</v>
      </c>
      <c r="I460" s="51">
        <v>8</v>
      </c>
      <c r="J460" s="51">
        <v>9</v>
      </c>
      <c r="K460" s="194" t="s">
        <v>11</v>
      </c>
      <c r="L460" s="3"/>
      <c r="M460" s="3"/>
      <c r="O460" s="3"/>
      <c r="P460" s="14"/>
      <c r="Q460" s="14"/>
      <c r="R460" s="3"/>
    </row>
    <row r="461" spans="1:22" ht="12.75" customHeight="1" x14ac:dyDescent="0.2">
      <c r="A461" s="28" t="s">
        <v>56</v>
      </c>
      <c r="B461" s="25">
        <v>30</v>
      </c>
      <c r="K461" s="189"/>
      <c r="L461" s="3"/>
      <c r="M461" s="3"/>
      <c r="O461" s="3"/>
      <c r="P461" s="17">
        <f>B461</f>
        <v>30</v>
      </c>
      <c r="Q461" s="14"/>
      <c r="R461" s="3"/>
    </row>
    <row r="462" spans="1:22" ht="12.75" customHeight="1" x14ac:dyDescent="0.2">
      <c r="A462" s="28" t="s">
        <v>57</v>
      </c>
      <c r="C462" s="25">
        <v>13</v>
      </c>
      <c r="K462" s="189"/>
      <c r="L462" s="3"/>
      <c r="M462" s="3"/>
      <c r="N462" s="3"/>
      <c r="O462" s="3">
        <f>C462/B461</f>
        <v>0.43333333333333335</v>
      </c>
      <c r="P462" s="21">
        <v>13</v>
      </c>
      <c r="Q462" s="22">
        <f t="shared" ref="Q462:Q469" si="92">P462/P461</f>
        <v>0.43333333333333335</v>
      </c>
      <c r="R462" s="3">
        <f t="shared" ref="R462:R469" si="93">100%-Q462</f>
        <v>0.56666666666666665</v>
      </c>
    </row>
    <row r="463" spans="1:22" ht="12.75" customHeight="1" x14ac:dyDescent="0.2">
      <c r="A463" s="28" t="s">
        <v>69</v>
      </c>
      <c r="D463" s="25">
        <v>11</v>
      </c>
      <c r="K463" s="189"/>
      <c r="L463" s="3"/>
      <c r="M463" s="3"/>
      <c r="O463" s="3">
        <f>D463/C462</f>
        <v>0.84615384615384615</v>
      </c>
      <c r="P463" s="21">
        <v>12</v>
      </c>
      <c r="Q463" s="22">
        <f t="shared" si="92"/>
        <v>0.92307692307692313</v>
      </c>
      <c r="R463" s="3">
        <f t="shared" si="93"/>
        <v>7.6923076923076872E-2</v>
      </c>
    </row>
    <row r="464" spans="1:22" ht="12.75" customHeight="1" x14ac:dyDescent="0.2">
      <c r="A464" s="28" t="s">
        <v>70</v>
      </c>
      <c r="E464" s="25">
        <v>11</v>
      </c>
      <c r="K464" s="189"/>
      <c r="L464" s="3"/>
      <c r="M464" s="3"/>
      <c r="O464" s="3">
        <f>E464/D463</f>
        <v>1</v>
      </c>
      <c r="P464" s="21">
        <v>13</v>
      </c>
      <c r="Q464" s="22">
        <f t="shared" si="92"/>
        <v>1.0833333333333333</v>
      </c>
      <c r="R464" s="3">
        <f t="shared" si="93"/>
        <v>-8.3333333333333259E-2</v>
      </c>
    </row>
    <row r="465" spans="1:30" ht="12.75" customHeight="1" x14ac:dyDescent="0.2">
      <c r="A465" s="28" t="s">
        <v>73</v>
      </c>
      <c r="F465" s="25">
        <v>10</v>
      </c>
      <c r="K465" s="189"/>
      <c r="L465" s="3"/>
      <c r="M465" s="3"/>
      <c r="O465" s="3">
        <f>F465/E464</f>
        <v>0.90909090909090906</v>
      </c>
      <c r="P465" s="21">
        <v>12</v>
      </c>
      <c r="Q465" s="22">
        <f t="shared" si="92"/>
        <v>0.92307692307692313</v>
      </c>
      <c r="R465" s="3">
        <f t="shared" si="93"/>
        <v>7.6923076923076872E-2</v>
      </c>
    </row>
    <row r="466" spans="1:30" ht="12.75" customHeight="1" x14ac:dyDescent="0.2">
      <c r="A466" s="28" t="s">
        <v>76</v>
      </c>
      <c r="G466" s="25">
        <v>10</v>
      </c>
      <c r="K466" s="189"/>
      <c r="L466" s="3"/>
      <c r="M466" s="3"/>
      <c r="O466" s="3">
        <f>G466/F465</f>
        <v>1</v>
      </c>
      <c r="P466" s="21">
        <v>11</v>
      </c>
      <c r="Q466" s="22">
        <f t="shared" si="92"/>
        <v>0.91666666666666663</v>
      </c>
      <c r="R466" s="3">
        <f t="shared" si="93"/>
        <v>8.333333333333337E-2</v>
      </c>
    </row>
    <row r="467" spans="1:30" ht="12.75" customHeight="1" x14ac:dyDescent="0.2">
      <c r="A467" s="28" t="s">
        <v>80</v>
      </c>
      <c r="H467" s="25">
        <v>9</v>
      </c>
      <c r="K467" s="189"/>
      <c r="L467" s="3"/>
      <c r="M467" s="3"/>
      <c r="O467" s="3">
        <f>H467/G466</f>
        <v>0.9</v>
      </c>
      <c r="P467" s="21">
        <v>11</v>
      </c>
      <c r="Q467" s="22">
        <f t="shared" si="92"/>
        <v>1</v>
      </c>
      <c r="R467" s="3">
        <f t="shared" si="93"/>
        <v>0</v>
      </c>
    </row>
    <row r="468" spans="1:30" ht="12.75" customHeight="1" x14ac:dyDescent="0.2">
      <c r="A468" s="28" t="s">
        <v>84</v>
      </c>
      <c r="I468" s="25">
        <v>9</v>
      </c>
      <c r="K468" s="189"/>
      <c r="L468" s="3"/>
      <c r="M468" s="3"/>
      <c r="O468" s="3">
        <f>I468/H467</f>
        <v>1</v>
      </c>
      <c r="P468" s="21">
        <v>11</v>
      </c>
      <c r="Q468" s="22">
        <f t="shared" si="92"/>
        <v>1</v>
      </c>
      <c r="R468" s="3">
        <f t="shared" si="93"/>
        <v>0</v>
      </c>
      <c r="AC468" s="56" t="s">
        <v>55</v>
      </c>
      <c r="AD468" s="29">
        <v>14</v>
      </c>
    </row>
    <row r="469" spans="1:30" ht="12.75" customHeight="1" x14ac:dyDescent="0.2">
      <c r="A469" s="28" t="s">
        <v>87</v>
      </c>
      <c r="J469" s="25">
        <v>9</v>
      </c>
      <c r="K469" s="189">
        <v>5</v>
      </c>
      <c r="L469" s="3"/>
      <c r="M469" s="3"/>
      <c r="O469" s="3">
        <f>J469/I468</f>
        <v>1</v>
      </c>
      <c r="P469" s="21">
        <v>10</v>
      </c>
      <c r="Q469" s="22">
        <f t="shared" si="92"/>
        <v>0.90909090909090906</v>
      </c>
      <c r="R469" s="3">
        <f t="shared" si="93"/>
        <v>9.0909090909090939E-2</v>
      </c>
      <c r="AC469" s="56" t="s">
        <v>56</v>
      </c>
      <c r="AD469" s="29">
        <v>1</v>
      </c>
    </row>
    <row r="470" spans="1:30" ht="12.75" customHeight="1" x14ac:dyDescent="0.2">
      <c r="A470" s="28" t="s">
        <v>88</v>
      </c>
      <c r="J470" s="25">
        <v>2</v>
      </c>
      <c r="K470" s="189"/>
      <c r="L470" s="3"/>
      <c r="M470" s="3"/>
      <c r="O470" s="3"/>
      <c r="P470" s="21">
        <v>10</v>
      </c>
      <c r="Q470" s="22"/>
      <c r="R470" s="3"/>
      <c r="AC470" s="56" t="s">
        <v>57</v>
      </c>
      <c r="AD470" s="29">
        <v>5</v>
      </c>
    </row>
    <row r="471" spans="1:30" ht="12.75" customHeight="1" x14ac:dyDescent="0.2">
      <c r="A471" s="28" t="s">
        <v>91</v>
      </c>
      <c r="J471" s="25">
        <v>4</v>
      </c>
      <c r="K471" s="189">
        <v>3</v>
      </c>
      <c r="L471" s="3"/>
      <c r="M471" s="3"/>
      <c r="O471" s="3"/>
      <c r="P471" s="21">
        <v>10</v>
      </c>
      <c r="Q471" s="22"/>
      <c r="R471" s="3"/>
    </row>
    <row r="472" spans="1:30" ht="12.75" customHeight="1" x14ac:dyDescent="0.2">
      <c r="A472" s="28" t="s">
        <v>93</v>
      </c>
      <c r="J472" s="25">
        <v>1</v>
      </c>
      <c r="K472" s="189">
        <v>1</v>
      </c>
      <c r="L472" s="3"/>
      <c r="M472" s="3"/>
      <c r="O472" s="3"/>
      <c r="P472" s="21">
        <v>6</v>
      </c>
      <c r="Q472" s="22"/>
      <c r="R472" s="3"/>
      <c r="S472" s="29" t="s">
        <v>83</v>
      </c>
      <c r="T472" s="29">
        <v>5</v>
      </c>
      <c r="U472" s="29">
        <f>K474</f>
        <v>12</v>
      </c>
      <c r="V472" s="29" t="s">
        <v>11</v>
      </c>
    </row>
    <row r="473" spans="1:30" ht="12.75" customHeight="1" x14ac:dyDescent="0.2">
      <c r="A473" s="28" t="s">
        <v>94</v>
      </c>
      <c r="J473" s="25">
        <v>3</v>
      </c>
      <c r="K473" s="189">
        <v>3</v>
      </c>
      <c r="L473" s="3"/>
      <c r="M473" s="3"/>
      <c r="O473" s="3"/>
      <c r="P473" s="21">
        <v>5</v>
      </c>
      <c r="Q473" s="22"/>
      <c r="R473" s="3"/>
      <c r="S473" s="29" t="s">
        <v>85</v>
      </c>
      <c r="T473" s="22">
        <f>T472/B461</f>
        <v>0.16666666666666666</v>
      </c>
      <c r="U473" s="22">
        <f>T472/U472</f>
        <v>0.41666666666666669</v>
      </c>
      <c r="V473" s="29" t="s">
        <v>86</v>
      </c>
    </row>
    <row r="474" spans="1:30" ht="12.75" customHeight="1" x14ac:dyDescent="0.2">
      <c r="K474" s="193">
        <f>SUM(K469:K473)</f>
        <v>12</v>
      </c>
      <c r="L474" s="3">
        <f>K469/B461</f>
        <v>0.16666666666666666</v>
      </c>
      <c r="M474" s="3">
        <f>K474/B461</f>
        <v>0.4</v>
      </c>
      <c r="N474" s="3">
        <f>M474-L474</f>
        <v>0.23333333333333336</v>
      </c>
      <c r="O474" s="3"/>
      <c r="S474" s="29"/>
      <c r="T474" s="29"/>
      <c r="U474" s="29"/>
      <c r="V474" s="29"/>
      <c r="X474" s="56" t="s">
        <v>57</v>
      </c>
      <c r="Y474" s="29">
        <v>5</v>
      </c>
    </row>
    <row r="475" spans="1:30" ht="12.75" customHeight="1" x14ac:dyDescent="0.2">
      <c r="L475" s="3"/>
      <c r="M475" s="3"/>
      <c r="N475" s="3"/>
      <c r="O475" s="3"/>
      <c r="S475" s="29"/>
      <c r="T475" s="22"/>
      <c r="U475" s="22"/>
      <c r="V475" s="29"/>
      <c r="X475" s="56"/>
      <c r="Y475" s="29"/>
    </row>
    <row r="476" spans="1:30" ht="12.75" customHeight="1" x14ac:dyDescent="0.3">
      <c r="A476" s="38" t="s">
        <v>96</v>
      </c>
      <c r="L476" s="3"/>
      <c r="M476" s="3"/>
      <c r="O476" s="3"/>
      <c r="S476" s="29"/>
      <c r="T476" s="29"/>
      <c r="U476" s="29"/>
      <c r="V476" s="29"/>
    </row>
    <row r="477" spans="1:30" ht="25.5" customHeight="1" x14ac:dyDescent="0.2">
      <c r="B477" s="308" t="s">
        <v>2</v>
      </c>
      <c r="C477" s="309"/>
      <c r="D477" s="309"/>
      <c r="E477" s="309"/>
      <c r="F477" s="309"/>
      <c r="G477" s="309"/>
      <c r="H477" s="309"/>
      <c r="I477" s="309"/>
      <c r="J477" s="309"/>
      <c r="L477" s="7" t="s">
        <v>3</v>
      </c>
      <c r="M477" s="7" t="s">
        <v>4</v>
      </c>
      <c r="N477" s="49" t="s">
        <v>5</v>
      </c>
      <c r="O477" s="7" t="s">
        <v>6</v>
      </c>
      <c r="P477" s="6" t="s">
        <v>7</v>
      </c>
      <c r="Q477" s="6" t="s">
        <v>8</v>
      </c>
      <c r="R477" s="7" t="s">
        <v>9</v>
      </c>
      <c r="S477" s="29"/>
      <c r="T477" s="29"/>
      <c r="U477" s="29"/>
      <c r="V477" s="29"/>
    </row>
    <row r="478" spans="1:30" ht="12.75" customHeight="1" x14ac:dyDescent="0.2">
      <c r="A478" s="50" t="s">
        <v>10</v>
      </c>
      <c r="B478" s="51">
        <v>1</v>
      </c>
      <c r="C478" s="51">
        <v>2</v>
      </c>
      <c r="D478" s="51">
        <v>3</v>
      </c>
      <c r="E478" s="51">
        <v>4</v>
      </c>
      <c r="F478" s="51">
        <v>5</v>
      </c>
      <c r="G478" s="51">
        <v>6</v>
      </c>
      <c r="H478" s="51">
        <v>7</v>
      </c>
      <c r="I478" s="51">
        <v>8</v>
      </c>
      <c r="J478" s="51">
        <v>9</v>
      </c>
      <c r="K478" s="194" t="s">
        <v>11</v>
      </c>
      <c r="L478" s="3"/>
      <c r="M478" s="3"/>
      <c r="O478" s="3"/>
      <c r="P478" s="14"/>
      <c r="Q478" s="14"/>
      <c r="R478" s="3"/>
      <c r="S478" s="29"/>
      <c r="T478" s="29"/>
      <c r="U478" s="29"/>
      <c r="V478" s="29"/>
    </row>
    <row r="479" spans="1:30" ht="12.75" customHeight="1" x14ac:dyDescent="0.2">
      <c r="A479" s="28" t="s">
        <v>57</v>
      </c>
      <c r="B479" s="25">
        <v>29</v>
      </c>
      <c r="K479" s="189"/>
      <c r="L479" s="3"/>
      <c r="M479" s="3"/>
      <c r="O479" s="3"/>
      <c r="P479" s="17">
        <f>B479</f>
        <v>29</v>
      </c>
      <c r="Q479" s="14"/>
      <c r="R479" s="3"/>
      <c r="S479" s="29"/>
      <c r="T479" s="29"/>
      <c r="U479" s="29"/>
      <c r="V479" s="29"/>
    </row>
    <row r="480" spans="1:30" ht="12.75" customHeight="1" x14ac:dyDescent="0.2">
      <c r="A480" s="28" t="s">
        <v>69</v>
      </c>
      <c r="C480" s="25">
        <v>21</v>
      </c>
      <c r="K480" s="189"/>
      <c r="L480" s="3"/>
      <c r="M480" s="3"/>
      <c r="N480" s="3"/>
      <c r="O480" s="3">
        <f>C480/B479</f>
        <v>0.72413793103448276</v>
      </c>
      <c r="P480" s="21">
        <v>22</v>
      </c>
      <c r="Q480" s="22">
        <f t="shared" ref="Q480:Q487" si="94">P480/P479</f>
        <v>0.75862068965517238</v>
      </c>
      <c r="R480" s="3">
        <f t="shared" ref="R480:R487" si="95">100%-Q480</f>
        <v>0.24137931034482762</v>
      </c>
      <c r="S480" s="29"/>
      <c r="T480" s="29"/>
      <c r="U480" s="29"/>
      <c r="V480" s="29"/>
    </row>
    <row r="481" spans="1:22" ht="12.75" customHeight="1" x14ac:dyDescent="0.2">
      <c r="A481" s="28" t="s">
        <v>70</v>
      </c>
      <c r="D481" s="25">
        <v>19</v>
      </c>
      <c r="K481" s="189"/>
      <c r="L481" s="3"/>
      <c r="M481" s="3"/>
      <c r="O481" s="3">
        <f>D481/C480</f>
        <v>0.90476190476190477</v>
      </c>
      <c r="P481" s="21">
        <v>22</v>
      </c>
      <c r="Q481" s="22">
        <f t="shared" si="94"/>
        <v>1</v>
      </c>
      <c r="R481" s="3">
        <f t="shared" si="95"/>
        <v>0</v>
      </c>
      <c r="S481" s="29"/>
      <c r="T481" s="29"/>
      <c r="U481" s="29"/>
      <c r="V481" s="29"/>
    </row>
    <row r="482" spans="1:22" ht="12.75" customHeight="1" x14ac:dyDescent="0.2">
      <c r="A482" s="25">
        <v>1101</v>
      </c>
      <c r="E482" s="25">
        <v>11</v>
      </c>
      <c r="K482" s="189"/>
      <c r="L482" s="3"/>
      <c r="M482" s="3"/>
      <c r="O482" s="3">
        <f>E482/D481</f>
        <v>0.57894736842105265</v>
      </c>
      <c r="P482" s="21">
        <v>22</v>
      </c>
      <c r="Q482" s="22">
        <f t="shared" si="94"/>
        <v>1</v>
      </c>
      <c r="R482" s="3">
        <f t="shared" si="95"/>
        <v>0</v>
      </c>
      <c r="S482" s="29"/>
      <c r="T482" s="29"/>
      <c r="U482" s="29"/>
      <c r="V482" s="29"/>
    </row>
    <row r="483" spans="1:22" ht="12.75" customHeight="1" x14ac:dyDescent="0.2">
      <c r="A483" s="25">
        <v>1102</v>
      </c>
      <c r="F483" s="25">
        <v>11</v>
      </c>
      <c r="K483" s="189"/>
      <c r="L483" s="3"/>
      <c r="M483" s="3"/>
      <c r="O483" s="3">
        <f>F483/E482</f>
        <v>1</v>
      </c>
      <c r="P483" s="21">
        <v>21</v>
      </c>
      <c r="Q483" s="22">
        <f t="shared" si="94"/>
        <v>0.95454545454545459</v>
      </c>
      <c r="R483" s="3">
        <f t="shared" si="95"/>
        <v>4.5454545454545414E-2</v>
      </c>
      <c r="S483" s="29"/>
      <c r="T483" s="29"/>
      <c r="U483" s="29"/>
      <c r="V483" s="29"/>
    </row>
    <row r="484" spans="1:22" ht="12.75" customHeight="1" x14ac:dyDescent="0.2">
      <c r="A484" s="25">
        <v>1201</v>
      </c>
      <c r="G484" s="25">
        <v>11</v>
      </c>
      <c r="K484" s="189"/>
      <c r="L484" s="3"/>
      <c r="M484" s="3"/>
      <c r="O484" s="3">
        <f>G484/F483</f>
        <v>1</v>
      </c>
      <c r="P484" s="21">
        <v>19</v>
      </c>
      <c r="Q484" s="22">
        <f t="shared" si="94"/>
        <v>0.90476190476190477</v>
      </c>
      <c r="R484" s="3">
        <f t="shared" si="95"/>
        <v>9.5238095238095233E-2</v>
      </c>
      <c r="S484" s="29"/>
      <c r="T484" s="29"/>
      <c r="U484" s="29"/>
      <c r="V484" s="29"/>
    </row>
    <row r="485" spans="1:22" ht="12.75" customHeight="1" x14ac:dyDescent="0.2">
      <c r="A485" s="25">
        <v>1202</v>
      </c>
      <c r="H485" s="25">
        <v>8</v>
      </c>
      <c r="K485" s="189"/>
      <c r="L485" s="3"/>
      <c r="M485" s="3"/>
      <c r="O485" s="3">
        <f>H485/G484</f>
        <v>0.72727272727272729</v>
      </c>
      <c r="P485" s="21">
        <v>19</v>
      </c>
      <c r="Q485" s="22">
        <f t="shared" si="94"/>
        <v>1</v>
      </c>
      <c r="R485" s="3">
        <f t="shared" si="95"/>
        <v>0</v>
      </c>
      <c r="S485" s="29"/>
      <c r="T485" s="29"/>
      <c r="U485" s="29"/>
      <c r="V485" s="29"/>
    </row>
    <row r="486" spans="1:22" ht="12.75" customHeight="1" x14ac:dyDescent="0.2">
      <c r="A486" s="25">
        <v>1301</v>
      </c>
      <c r="I486" s="25">
        <v>4</v>
      </c>
      <c r="K486" s="189"/>
      <c r="L486" s="3"/>
      <c r="M486" s="3"/>
      <c r="O486" s="3">
        <f>I486/H485</f>
        <v>0.5</v>
      </c>
      <c r="P486" s="21">
        <v>19</v>
      </c>
      <c r="Q486" s="22">
        <f t="shared" si="94"/>
        <v>1</v>
      </c>
      <c r="R486" s="3">
        <f t="shared" si="95"/>
        <v>0</v>
      </c>
      <c r="S486" s="29"/>
      <c r="T486" s="29"/>
      <c r="U486" s="29"/>
      <c r="V486" s="29"/>
    </row>
    <row r="487" spans="1:22" ht="12.75" customHeight="1" x14ac:dyDescent="0.2">
      <c r="A487" s="25">
        <v>1302</v>
      </c>
      <c r="J487" s="25">
        <v>4</v>
      </c>
      <c r="K487" s="189">
        <v>5</v>
      </c>
      <c r="L487" s="3"/>
      <c r="M487" s="3"/>
      <c r="O487" s="3">
        <f>J487/I486</f>
        <v>1</v>
      </c>
      <c r="P487" s="21">
        <v>17</v>
      </c>
      <c r="Q487" s="22">
        <f t="shared" si="94"/>
        <v>0.89473684210526316</v>
      </c>
      <c r="R487" s="3">
        <f t="shared" si="95"/>
        <v>0.10526315789473684</v>
      </c>
      <c r="S487" s="29"/>
      <c r="T487" s="29"/>
      <c r="U487" s="29"/>
      <c r="V487" s="29"/>
    </row>
    <row r="488" spans="1:22" ht="12.75" customHeight="1" x14ac:dyDescent="0.2">
      <c r="A488" s="25">
        <v>1401</v>
      </c>
      <c r="J488" s="25">
        <v>8</v>
      </c>
      <c r="K488" s="189">
        <v>7</v>
      </c>
      <c r="L488" s="3"/>
      <c r="M488" s="3"/>
      <c r="O488" s="3"/>
      <c r="P488" s="21">
        <v>12</v>
      </c>
      <c r="Q488" s="22"/>
      <c r="R488" s="3"/>
      <c r="S488" s="29"/>
      <c r="T488" s="29"/>
      <c r="U488" s="29"/>
      <c r="V488" s="29"/>
    </row>
    <row r="489" spans="1:22" ht="12.75" customHeight="1" x14ac:dyDescent="0.2">
      <c r="A489" s="25">
        <v>1402</v>
      </c>
      <c r="J489" s="25">
        <v>4</v>
      </c>
      <c r="K489" s="189">
        <v>4</v>
      </c>
      <c r="L489" s="3"/>
      <c r="M489" s="3"/>
      <c r="O489" s="3"/>
      <c r="P489" s="21">
        <v>5</v>
      </c>
      <c r="Q489" s="22"/>
      <c r="R489" s="3"/>
      <c r="S489" s="29" t="s">
        <v>83</v>
      </c>
      <c r="T489" s="29">
        <v>15</v>
      </c>
      <c r="U489" s="29">
        <f>SUM(K487:K489)</f>
        <v>16</v>
      </c>
      <c r="V489" s="29" t="s">
        <v>11</v>
      </c>
    </row>
    <row r="490" spans="1:22" ht="12.75" customHeight="1" x14ac:dyDescent="0.2">
      <c r="A490" s="25">
        <v>1501</v>
      </c>
      <c r="J490" s="25">
        <v>1</v>
      </c>
      <c r="K490" s="189"/>
      <c r="L490" s="3"/>
      <c r="M490" s="3"/>
      <c r="O490" s="3"/>
      <c r="P490" s="21">
        <v>1</v>
      </c>
      <c r="Q490" s="22"/>
      <c r="R490" s="3"/>
      <c r="S490" s="29" t="s">
        <v>85</v>
      </c>
      <c r="T490" s="22">
        <f>T489/B479</f>
        <v>0.51724137931034486</v>
      </c>
      <c r="U490" s="22">
        <f>T489/U489</f>
        <v>0.9375</v>
      </c>
      <c r="V490" s="29" t="s">
        <v>86</v>
      </c>
    </row>
    <row r="491" spans="1:22" ht="12.75" customHeight="1" x14ac:dyDescent="0.2">
      <c r="K491" s="193">
        <f>SUM(K487:K489)</f>
        <v>16</v>
      </c>
      <c r="L491" s="3">
        <f>K487/B479</f>
        <v>0.17241379310344829</v>
      </c>
      <c r="M491" s="3">
        <f>K491/B479</f>
        <v>0.55172413793103448</v>
      </c>
      <c r="N491" s="3">
        <f>M491-L491</f>
        <v>0.37931034482758619</v>
      </c>
      <c r="O491" s="3"/>
      <c r="S491" s="29"/>
      <c r="T491" s="29"/>
      <c r="U491" s="29"/>
      <c r="V491" s="29"/>
    </row>
    <row r="492" spans="1:22" ht="12.75" customHeight="1" x14ac:dyDescent="0.2">
      <c r="L492" s="3"/>
      <c r="M492" s="3"/>
      <c r="N492" s="3"/>
      <c r="O492" s="3"/>
      <c r="S492" s="29"/>
      <c r="T492" s="22"/>
    </row>
    <row r="493" spans="1:22" ht="12.75" customHeight="1" x14ac:dyDescent="0.2">
      <c r="L493" s="3"/>
      <c r="M493" s="3"/>
      <c r="N493" s="3"/>
      <c r="O493" s="3"/>
      <c r="S493" s="29"/>
      <c r="T493" s="22"/>
    </row>
    <row r="494" spans="1:22" ht="26.25" x14ac:dyDescent="0.4">
      <c r="A494" s="2"/>
      <c r="B494" s="307" t="s">
        <v>99</v>
      </c>
      <c r="C494" s="307"/>
      <c r="D494" s="307"/>
      <c r="E494" s="307"/>
      <c r="F494" s="307"/>
      <c r="G494" s="307"/>
      <c r="H494" s="307"/>
      <c r="I494" s="307"/>
      <c r="J494" s="307"/>
      <c r="K494" s="181" t="s">
        <v>69</v>
      </c>
      <c r="L494" s="182"/>
      <c r="M494" s="182"/>
      <c r="N494" s="29"/>
      <c r="O494" s="3"/>
      <c r="P494" s="29"/>
      <c r="Q494" s="29"/>
      <c r="R494" s="29"/>
    </row>
    <row r="495" spans="1:22" ht="20.25" x14ac:dyDescent="0.2">
      <c r="A495" s="300" t="s">
        <v>10</v>
      </c>
      <c r="B495" s="301" t="s">
        <v>100</v>
      </c>
      <c r="C495" s="302"/>
      <c r="D495" s="302"/>
      <c r="E495" s="302"/>
      <c r="F495" s="302"/>
      <c r="G495" s="302"/>
      <c r="H495" s="302"/>
      <c r="I495" s="302"/>
      <c r="J495" s="303"/>
      <c r="K495" s="304" t="s">
        <v>11</v>
      </c>
      <c r="L495" s="296" t="s">
        <v>3</v>
      </c>
      <c r="M495" s="296" t="s">
        <v>4</v>
      </c>
      <c r="N495" s="306" t="s">
        <v>5</v>
      </c>
      <c r="O495" s="296" t="s">
        <v>6</v>
      </c>
      <c r="P495" s="294" t="s">
        <v>7</v>
      </c>
      <c r="Q495" s="294" t="s">
        <v>8</v>
      </c>
      <c r="R495" s="296" t="s">
        <v>101</v>
      </c>
    </row>
    <row r="496" spans="1:22" ht="15.75" x14ac:dyDescent="0.25">
      <c r="A496" s="295"/>
      <c r="B496" s="58" t="s">
        <v>102</v>
      </c>
      <c r="C496" s="58" t="s">
        <v>103</v>
      </c>
      <c r="D496" s="58" t="s">
        <v>104</v>
      </c>
      <c r="E496" s="58" t="s">
        <v>105</v>
      </c>
      <c r="F496" s="58" t="s">
        <v>106</v>
      </c>
      <c r="G496" s="58" t="s">
        <v>107</v>
      </c>
      <c r="H496" s="58" t="s">
        <v>108</v>
      </c>
      <c r="I496" s="58" t="s">
        <v>109</v>
      </c>
      <c r="J496" s="58" t="s">
        <v>110</v>
      </c>
      <c r="K496" s="305"/>
      <c r="L496" s="295"/>
      <c r="M496" s="295"/>
      <c r="N496" s="295"/>
      <c r="O496" s="295"/>
      <c r="P496" s="295"/>
      <c r="Q496" s="295"/>
      <c r="R496" s="295"/>
    </row>
    <row r="497" spans="1:19" ht="15.75" customHeight="1" x14ac:dyDescent="0.25">
      <c r="A497" s="58">
        <v>1001</v>
      </c>
      <c r="B497" s="154">
        <v>21</v>
      </c>
      <c r="C497" s="154"/>
      <c r="D497" s="154"/>
      <c r="E497" s="154"/>
      <c r="F497" s="154"/>
      <c r="G497" s="154"/>
      <c r="H497" s="154"/>
      <c r="I497" s="154"/>
      <c r="J497" s="154"/>
      <c r="K497" s="144"/>
      <c r="L497" s="96"/>
      <c r="M497" s="97"/>
      <c r="N497" s="98"/>
      <c r="O497" s="62"/>
      <c r="P497" s="63">
        <f>B497</f>
        <v>21</v>
      </c>
      <c r="Q497" s="64"/>
      <c r="R497" s="62"/>
    </row>
    <row r="498" spans="1:19" ht="15.75" customHeight="1" x14ac:dyDescent="0.25">
      <c r="A498" s="58">
        <v>1002</v>
      </c>
      <c r="B498" s="154"/>
      <c r="C498" s="154">
        <v>11</v>
      </c>
      <c r="D498" s="154"/>
      <c r="E498" s="154"/>
      <c r="F498" s="154"/>
      <c r="G498" s="154"/>
      <c r="H498" s="154"/>
      <c r="I498" s="154"/>
      <c r="J498" s="154"/>
      <c r="K498" s="144"/>
      <c r="L498" s="101"/>
      <c r="M498" s="102"/>
      <c r="N498" s="103"/>
      <c r="O498" s="67">
        <f>IF(C498=0,"",C498/B497)</f>
        <v>0.52380952380952384</v>
      </c>
      <c r="P498" s="68">
        <v>11</v>
      </c>
      <c r="Q498" s="69">
        <f t="shared" ref="Q498:Q505" si="96">IF(P498=0,"",P498/P497)</f>
        <v>0.52380952380952384</v>
      </c>
      <c r="R498" s="69">
        <f t="shared" ref="R498:R505" si="97">IF(P498=0,"",100%-Q498)</f>
        <v>0.47619047619047616</v>
      </c>
    </row>
    <row r="499" spans="1:19" ht="15.75" customHeight="1" x14ac:dyDescent="0.25">
      <c r="A499" s="58">
        <v>1101</v>
      </c>
      <c r="B499" s="154"/>
      <c r="C499" s="154"/>
      <c r="D499" s="154">
        <v>9</v>
      </c>
      <c r="E499" s="154"/>
      <c r="F499" s="154"/>
      <c r="G499" s="154"/>
      <c r="H499" s="154"/>
      <c r="I499" s="154"/>
      <c r="J499" s="154"/>
      <c r="K499" s="144"/>
      <c r="L499" s="101"/>
      <c r="M499" s="102"/>
      <c r="N499" s="103"/>
      <c r="O499" s="67">
        <f>IF(D499=0,"",D499/C498)</f>
        <v>0.81818181818181823</v>
      </c>
      <c r="P499" s="68">
        <v>9</v>
      </c>
      <c r="Q499" s="69">
        <f t="shared" si="96"/>
        <v>0.81818181818181823</v>
      </c>
      <c r="R499" s="69">
        <f t="shared" si="97"/>
        <v>0.18181818181818177</v>
      </c>
      <c r="S499" s="70">
        <f>P499/P497</f>
        <v>0.42857142857142855</v>
      </c>
    </row>
    <row r="500" spans="1:19" ht="15.75" customHeight="1" x14ac:dyDescent="0.25">
      <c r="A500" s="58">
        <v>1102</v>
      </c>
      <c r="B500" s="154"/>
      <c r="C500" s="154"/>
      <c r="D500" s="154"/>
      <c r="E500" s="154">
        <v>7</v>
      </c>
      <c r="F500" s="154"/>
      <c r="G500" s="154"/>
      <c r="H500" s="154"/>
      <c r="I500" s="154"/>
      <c r="J500" s="154"/>
      <c r="K500" s="144"/>
      <c r="L500" s="101"/>
      <c r="M500" s="102"/>
      <c r="N500" s="103"/>
      <c r="O500" s="67">
        <f>IF(E500=0,"",E500/D499)</f>
        <v>0.77777777777777779</v>
      </c>
      <c r="P500" s="68">
        <v>8</v>
      </c>
      <c r="Q500" s="69">
        <f t="shared" si="96"/>
        <v>0.88888888888888884</v>
      </c>
      <c r="R500" s="69">
        <f t="shared" si="97"/>
        <v>0.11111111111111116</v>
      </c>
    </row>
    <row r="501" spans="1:19" ht="15.75" customHeight="1" x14ac:dyDescent="0.25">
      <c r="A501" s="58">
        <v>1201</v>
      </c>
      <c r="B501" s="154"/>
      <c r="C501" s="154"/>
      <c r="D501" s="154"/>
      <c r="E501" s="154"/>
      <c r="F501" s="154">
        <v>4</v>
      </c>
      <c r="G501" s="154"/>
      <c r="H501" s="154"/>
      <c r="I501" s="154"/>
      <c r="J501" s="154"/>
      <c r="K501" s="144"/>
      <c r="L501" s="101"/>
      <c r="M501" s="102"/>
      <c r="N501" s="103"/>
      <c r="O501" s="67">
        <f>IF(F501=0,"",F501/E500)</f>
        <v>0.5714285714285714</v>
      </c>
      <c r="P501" s="68">
        <v>6</v>
      </c>
      <c r="Q501" s="69">
        <f t="shared" si="96"/>
        <v>0.75</v>
      </c>
      <c r="R501" s="69">
        <f t="shared" si="97"/>
        <v>0.25</v>
      </c>
    </row>
    <row r="502" spans="1:19" ht="15.75" customHeight="1" x14ac:dyDescent="0.25">
      <c r="A502" s="58">
        <v>1202</v>
      </c>
      <c r="B502" s="154"/>
      <c r="C502" s="154"/>
      <c r="D502" s="154"/>
      <c r="E502" s="154"/>
      <c r="F502" s="154"/>
      <c r="G502" s="154">
        <v>4</v>
      </c>
      <c r="H502" s="154"/>
      <c r="I502" s="154"/>
      <c r="J502" s="154"/>
      <c r="K502" s="144"/>
      <c r="L502" s="101"/>
      <c r="M502" s="102"/>
      <c r="N502" s="103"/>
      <c r="O502" s="67">
        <f>IF(G502=0,"",G502/F501)</f>
        <v>1</v>
      </c>
      <c r="P502" s="68">
        <v>5</v>
      </c>
      <c r="Q502" s="69">
        <f t="shared" si="96"/>
        <v>0.83333333333333337</v>
      </c>
      <c r="R502" s="69">
        <f t="shared" si="97"/>
        <v>0.16666666666666663</v>
      </c>
    </row>
    <row r="503" spans="1:19" ht="15.75" customHeight="1" x14ac:dyDescent="0.25">
      <c r="A503" s="58">
        <v>1301</v>
      </c>
      <c r="B503" s="154"/>
      <c r="C503" s="154"/>
      <c r="D503" s="154"/>
      <c r="E503" s="154"/>
      <c r="F503" s="154"/>
      <c r="G503" s="154"/>
      <c r="H503" s="154">
        <v>4</v>
      </c>
      <c r="I503" s="154"/>
      <c r="J503" s="154"/>
      <c r="K503" s="144"/>
      <c r="L503" s="101"/>
      <c r="M503" s="102"/>
      <c r="N503" s="103"/>
      <c r="O503" s="67">
        <f>IF(H503=0,"",H503/G502)</f>
        <v>1</v>
      </c>
      <c r="P503" s="68">
        <v>4</v>
      </c>
      <c r="Q503" s="69">
        <f t="shared" si="96"/>
        <v>0.8</v>
      </c>
      <c r="R503" s="69">
        <f t="shared" si="97"/>
        <v>0.19999999999999996</v>
      </c>
    </row>
    <row r="504" spans="1:19" ht="15.75" customHeight="1" x14ac:dyDescent="0.25">
      <c r="A504" s="58">
        <v>1302</v>
      </c>
      <c r="B504" s="154"/>
      <c r="C504" s="154"/>
      <c r="D504" s="154"/>
      <c r="E504" s="154"/>
      <c r="F504" s="154"/>
      <c r="G504" s="154"/>
      <c r="H504" s="154"/>
      <c r="I504" s="154">
        <v>2</v>
      </c>
      <c r="J504" s="154"/>
      <c r="K504" s="144"/>
      <c r="L504" s="101"/>
      <c r="M504" s="102"/>
      <c r="N504" s="103"/>
      <c r="O504" s="67">
        <f>IF(I504=0,"",I504/H503)</f>
        <v>0.5</v>
      </c>
      <c r="P504" s="68">
        <v>4</v>
      </c>
      <c r="Q504" s="69">
        <f t="shared" si="96"/>
        <v>1</v>
      </c>
      <c r="R504" s="69">
        <f t="shared" si="97"/>
        <v>0</v>
      </c>
    </row>
    <row r="505" spans="1:19" ht="15.75" customHeight="1" x14ac:dyDescent="0.25">
      <c r="A505" s="58">
        <v>1401</v>
      </c>
      <c r="B505" s="154"/>
      <c r="C505" s="154"/>
      <c r="D505" s="154"/>
      <c r="E505" s="154"/>
      <c r="F505" s="154"/>
      <c r="G505" s="154"/>
      <c r="H505" s="154"/>
      <c r="I505" s="154"/>
      <c r="J505" s="154">
        <v>2</v>
      </c>
      <c r="K505" s="144"/>
      <c r="L505" s="101"/>
      <c r="M505" s="102"/>
      <c r="N505" s="103"/>
      <c r="O505" s="71">
        <f>IF(J505=0,"",J505/I504)</f>
        <v>1</v>
      </c>
      <c r="P505" s="68">
        <v>4</v>
      </c>
      <c r="Q505" s="72">
        <f t="shared" si="96"/>
        <v>1</v>
      </c>
      <c r="R505" s="72">
        <f t="shared" si="97"/>
        <v>0</v>
      </c>
    </row>
    <row r="506" spans="1:19" ht="15.75" customHeight="1" x14ac:dyDescent="0.25">
      <c r="A506" s="58">
        <v>1402</v>
      </c>
      <c r="B506" s="154"/>
      <c r="C506" s="154"/>
      <c r="D506" s="154"/>
      <c r="E506" s="154"/>
      <c r="F506" s="154"/>
      <c r="G506" s="154"/>
      <c r="H506" s="154"/>
      <c r="I506" s="154"/>
      <c r="J506" s="154">
        <v>2</v>
      </c>
      <c r="K506" s="144">
        <v>2</v>
      </c>
      <c r="L506" s="101"/>
      <c r="M506" s="102"/>
      <c r="N506" s="104"/>
      <c r="O506" s="105"/>
      <c r="P506" s="128">
        <v>4</v>
      </c>
      <c r="Q506" s="106"/>
      <c r="R506" s="107"/>
    </row>
    <row r="507" spans="1:19" ht="15.75" customHeight="1" x14ac:dyDescent="0.25">
      <c r="A507" s="58">
        <v>1501</v>
      </c>
      <c r="B507" s="154"/>
      <c r="C507" s="154"/>
      <c r="D507" s="154"/>
      <c r="E507" s="154"/>
      <c r="F507" s="154"/>
      <c r="G507" s="154"/>
      <c r="H507" s="154"/>
      <c r="I507" s="154"/>
      <c r="J507" s="154">
        <v>2</v>
      </c>
      <c r="K507" s="144">
        <v>2</v>
      </c>
      <c r="L507" s="101"/>
      <c r="M507" s="102"/>
      <c r="N507" s="104"/>
      <c r="O507" s="108"/>
      <c r="P507" s="109">
        <v>2</v>
      </c>
      <c r="Q507" s="110"/>
      <c r="R507" s="108"/>
    </row>
    <row r="508" spans="1:19" ht="15.75" customHeight="1" x14ac:dyDescent="0.25">
      <c r="A508" s="58">
        <v>1502</v>
      </c>
      <c r="B508" s="154"/>
      <c r="C508" s="154"/>
      <c r="D508" s="154"/>
      <c r="E508" s="154"/>
      <c r="F508" s="154"/>
      <c r="G508" s="154"/>
      <c r="H508" s="154"/>
      <c r="I508" s="154"/>
      <c r="J508" s="154"/>
      <c r="K508" s="144"/>
      <c r="L508" s="101"/>
      <c r="M508" s="102"/>
      <c r="N508" s="104"/>
      <c r="O508" s="108"/>
      <c r="P508" s="109"/>
      <c r="Q508" s="110"/>
      <c r="R508" s="108"/>
    </row>
    <row r="509" spans="1:19" ht="15.75" customHeight="1" x14ac:dyDescent="0.25">
      <c r="A509" s="58">
        <v>1601</v>
      </c>
      <c r="B509" s="154"/>
      <c r="C509" s="154"/>
      <c r="D509" s="154"/>
      <c r="E509" s="154"/>
      <c r="F509" s="154"/>
      <c r="G509" s="154"/>
      <c r="H509" s="154"/>
      <c r="I509" s="154"/>
      <c r="J509" s="154"/>
      <c r="K509" s="144"/>
      <c r="L509" s="101"/>
      <c r="M509" s="102"/>
      <c r="N509" s="104"/>
      <c r="O509" s="108"/>
      <c r="P509" s="68"/>
      <c r="Q509" s="110"/>
      <c r="R509" s="108"/>
    </row>
    <row r="510" spans="1:19" ht="15.75" customHeight="1" x14ac:dyDescent="0.25">
      <c r="A510" s="58">
        <v>1602</v>
      </c>
      <c r="B510" s="154"/>
      <c r="C510" s="154"/>
      <c r="D510" s="154"/>
      <c r="E510" s="154"/>
      <c r="F510" s="154"/>
      <c r="G510" s="154"/>
      <c r="H510" s="154"/>
      <c r="I510" s="154"/>
      <c r="J510" s="154"/>
      <c r="K510" s="144"/>
      <c r="L510" s="101"/>
      <c r="M510" s="102"/>
      <c r="N510" s="104"/>
      <c r="O510" s="102"/>
      <c r="P510" s="68"/>
      <c r="Q510" s="146"/>
      <c r="R510" s="108"/>
    </row>
    <row r="511" spans="1:19" ht="15.75" customHeight="1" x14ac:dyDescent="0.25">
      <c r="A511" s="58">
        <v>1701</v>
      </c>
      <c r="B511" s="154"/>
      <c r="C511" s="154"/>
      <c r="D511" s="154"/>
      <c r="E511" s="154"/>
      <c r="F511" s="154"/>
      <c r="G511" s="154"/>
      <c r="H511" s="154"/>
      <c r="I511" s="154"/>
      <c r="J511" s="154"/>
      <c r="K511" s="144"/>
      <c r="L511" s="101"/>
      <c r="M511" s="102"/>
      <c r="N511" s="104"/>
      <c r="O511" s="102"/>
      <c r="P511" s="68">
        <v>1</v>
      </c>
      <c r="Q511" s="146"/>
      <c r="R511" s="108"/>
    </row>
    <row r="512" spans="1:19" ht="15.75" customHeight="1" x14ac:dyDescent="0.25">
      <c r="A512" s="58">
        <v>1702</v>
      </c>
      <c r="B512" s="154"/>
      <c r="C512" s="154"/>
      <c r="D512" s="154"/>
      <c r="E512" s="154"/>
      <c r="F512" s="154"/>
      <c r="G512" s="154"/>
      <c r="H512" s="154"/>
      <c r="I512" s="154"/>
      <c r="J512" s="154"/>
      <c r="K512" s="144"/>
      <c r="L512" s="101"/>
      <c r="M512" s="102"/>
      <c r="N512" s="104"/>
      <c r="O512" s="197" t="s">
        <v>83</v>
      </c>
      <c r="P512" s="82">
        <v>4</v>
      </c>
      <c r="Q512" s="111">
        <f>SUM(K504:K507)</f>
        <v>4</v>
      </c>
      <c r="R512" s="199" t="s">
        <v>11</v>
      </c>
    </row>
    <row r="513" spans="1:22" ht="15.75" customHeight="1" x14ac:dyDescent="0.25">
      <c r="A513" s="58">
        <v>1801</v>
      </c>
      <c r="B513" s="154"/>
      <c r="C513" s="154"/>
      <c r="D513" s="154"/>
      <c r="E513" s="154"/>
      <c r="F513" s="154"/>
      <c r="G513" s="154"/>
      <c r="H513" s="154"/>
      <c r="I513" s="154"/>
      <c r="J513" s="154"/>
      <c r="K513" s="144"/>
      <c r="L513" s="101"/>
      <c r="M513" s="102"/>
      <c r="N513" s="104"/>
      <c r="O513" s="198" t="s">
        <v>85</v>
      </c>
      <c r="P513" s="86">
        <f>P512/B497</f>
        <v>0.19047619047619047</v>
      </c>
      <c r="Q513" s="112">
        <f>P512/Q512</f>
        <v>1</v>
      </c>
      <c r="R513" s="200" t="s">
        <v>86</v>
      </c>
    </row>
    <row r="514" spans="1:22" ht="15.75" x14ac:dyDescent="0.25">
      <c r="A514" s="58">
        <v>1802</v>
      </c>
      <c r="B514" s="154"/>
      <c r="C514" s="154"/>
      <c r="D514" s="154"/>
      <c r="E514" s="154"/>
      <c r="F514" s="154"/>
      <c r="G514" s="154"/>
      <c r="H514" s="154"/>
      <c r="I514" s="154"/>
      <c r="J514" s="154"/>
      <c r="K514" s="144"/>
      <c r="L514" s="147"/>
      <c r="M514" s="148"/>
      <c r="N514" s="149"/>
      <c r="O514" s="90"/>
      <c r="P514" s="91"/>
      <c r="Q514" s="91"/>
      <c r="R514" s="113"/>
    </row>
    <row r="515" spans="1:22" ht="18" customHeight="1" x14ac:dyDescent="0.25">
      <c r="A515" s="28"/>
      <c r="B515" s="297" t="s">
        <v>111</v>
      </c>
      <c r="C515" s="297"/>
      <c r="D515" s="297"/>
      <c r="E515" s="297"/>
      <c r="F515" s="297"/>
      <c r="G515" s="297"/>
      <c r="H515" s="297"/>
      <c r="I515" s="297"/>
      <c r="J515" s="297"/>
      <c r="K515" s="93">
        <f>SUM(K497:K511)</f>
        <v>4</v>
      </c>
      <c r="L515" s="125" t="str">
        <f>IF(SUM(K504:K505)=0,"0%",SUM(K504:K505)/B497)</f>
        <v>0%</v>
      </c>
      <c r="M515" s="125">
        <f>IF(K515=0,"",K515/B497)</f>
        <v>0.19047619047619047</v>
      </c>
      <c r="N515" s="125">
        <f>M515-L515</f>
        <v>0.19047619047619047</v>
      </c>
      <c r="O515" s="3"/>
      <c r="P515" s="29"/>
      <c r="Q515" s="22"/>
      <c r="R515" s="3"/>
    </row>
    <row r="516" spans="1:22" ht="12.75" customHeight="1" x14ac:dyDescent="0.2">
      <c r="L516" s="3"/>
      <c r="M516" s="3"/>
      <c r="N516" s="3"/>
      <c r="O516" s="3"/>
      <c r="S516" s="22"/>
    </row>
    <row r="517" spans="1:22" ht="12.75" customHeight="1" x14ac:dyDescent="0.2">
      <c r="L517" s="3"/>
      <c r="M517" s="3"/>
      <c r="N517" s="3"/>
      <c r="O517" s="3"/>
      <c r="S517" s="22"/>
    </row>
    <row r="518" spans="1:22" ht="26.25" x14ac:dyDescent="0.4">
      <c r="A518" s="2"/>
      <c r="B518" s="307" t="s">
        <v>99</v>
      </c>
      <c r="C518" s="307"/>
      <c r="D518" s="307"/>
      <c r="E518" s="307"/>
      <c r="F518" s="307"/>
      <c r="G518" s="307"/>
      <c r="H518" s="307"/>
      <c r="I518" s="307"/>
      <c r="J518" s="307"/>
      <c r="K518" s="181" t="s">
        <v>70</v>
      </c>
      <c r="L518" s="182"/>
      <c r="M518" s="182"/>
      <c r="N518" s="29"/>
      <c r="O518" s="3"/>
      <c r="P518" s="29"/>
      <c r="Q518" s="29"/>
      <c r="R518" s="29"/>
    </row>
    <row r="519" spans="1:22" ht="20.25" x14ac:dyDescent="0.2">
      <c r="A519" s="300" t="s">
        <v>10</v>
      </c>
      <c r="B519" s="301" t="s">
        <v>100</v>
      </c>
      <c r="C519" s="302"/>
      <c r="D519" s="302"/>
      <c r="E519" s="302"/>
      <c r="F519" s="302"/>
      <c r="G519" s="302"/>
      <c r="H519" s="302"/>
      <c r="I519" s="302"/>
      <c r="J519" s="303"/>
      <c r="K519" s="304" t="s">
        <v>11</v>
      </c>
      <c r="L519" s="296" t="s">
        <v>3</v>
      </c>
      <c r="M519" s="296" t="s">
        <v>4</v>
      </c>
      <c r="N519" s="306" t="s">
        <v>5</v>
      </c>
      <c r="O519" s="296" t="s">
        <v>6</v>
      </c>
      <c r="P519" s="294" t="s">
        <v>7</v>
      </c>
      <c r="Q519" s="294" t="s">
        <v>8</v>
      </c>
      <c r="R519" s="296" t="s">
        <v>101</v>
      </c>
      <c r="U519" s="22"/>
      <c r="V519" s="29"/>
    </row>
    <row r="520" spans="1:22" ht="15.75" x14ac:dyDescent="0.25">
      <c r="A520" s="295"/>
      <c r="B520" s="58" t="s">
        <v>102</v>
      </c>
      <c r="C520" s="58" t="s">
        <v>103</v>
      </c>
      <c r="D520" s="58" t="s">
        <v>104</v>
      </c>
      <c r="E520" s="58" t="s">
        <v>105</v>
      </c>
      <c r="F520" s="58" t="s">
        <v>106</v>
      </c>
      <c r="G520" s="58" t="s">
        <v>107</v>
      </c>
      <c r="H520" s="58" t="s">
        <v>108</v>
      </c>
      <c r="I520" s="58" t="s">
        <v>109</v>
      </c>
      <c r="J520" s="58" t="s">
        <v>110</v>
      </c>
      <c r="K520" s="305"/>
      <c r="L520" s="295"/>
      <c r="M520" s="295"/>
      <c r="N520" s="295"/>
      <c r="O520" s="295"/>
      <c r="P520" s="295"/>
      <c r="Q520" s="295"/>
      <c r="R520" s="295"/>
      <c r="U520" s="22"/>
      <c r="V520" s="29"/>
    </row>
    <row r="521" spans="1:22" ht="15.75" customHeight="1" x14ac:dyDescent="0.25">
      <c r="A521" s="58">
        <v>1002</v>
      </c>
      <c r="B521" s="154">
        <v>28</v>
      </c>
      <c r="C521" s="154"/>
      <c r="D521" s="154"/>
      <c r="E521" s="154"/>
      <c r="F521" s="154"/>
      <c r="G521" s="154"/>
      <c r="H521" s="154"/>
      <c r="I521" s="154"/>
      <c r="J521" s="154"/>
      <c r="K521" s="144"/>
      <c r="L521" s="96"/>
      <c r="M521" s="97"/>
      <c r="N521" s="98"/>
      <c r="O521" s="62"/>
      <c r="P521" s="63">
        <f>B521</f>
        <v>28</v>
      </c>
      <c r="Q521" s="64"/>
      <c r="R521" s="62"/>
      <c r="U521" s="22"/>
      <c r="V521" s="29"/>
    </row>
    <row r="522" spans="1:22" ht="15.75" customHeight="1" x14ac:dyDescent="0.25">
      <c r="A522" s="58">
        <v>1101</v>
      </c>
      <c r="B522" s="154"/>
      <c r="C522" s="154">
        <v>22</v>
      </c>
      <c r="D522" s="154"/>
      <c r="E522" s="154"/>
      <c r="F522" s="154"/>
      <c r="G522" s="154"/>
      <c r="H522" s="154"/>
      <c r="I522" s="154"/>
      <c r="J522" s="154"/>
      <c r="K522" s="144"/>
      <c r="L522" s="101"/>
      <c r="M522" s="102"/>
      <c r="N522" s="103"/>
      <c r="O522" s="67">
        <f>IF(C522=0,"",C522/B521)</f>
        <v>0.7857142857142857</v>
      </c>
      <c r="P522" s="68">
        <v>22</v>
      </c>
      <c r="Q522" s="69">
        <f t="shared" ref="Q522:Q529" si="98">IF(P522=0,"",P522/P521)</f>
        <v>0.7857142857142857</v>
      </c>
      <c r="R522" s="69">
        <f t="shared" ref="R522:R529" si="99">IF(P522=0,"",100%-Q522)</f>
        <v>0.2142857142857143</v>
      </c>
      <c r="U522" s="22"/>
      <c r="V522" s="29"/>
    </row>
    <row r="523" spans="1:22" ht="15.75" customHeight="1" x14ac:dyDescent="0.25">
      <c r="A523" s="58">
        <v>1102</v>
      </c>
      <c r="B523" s="154"/>
      <c r="C523" s="154"/>
      <c r="D523" s="154">
        <v>17</v>
      </c>
      <c r="E523" s="154"/>
      <c r="F523" s="154"/>
      <c r="G523" s="154"/>
      <c r="H523" s="154"/>
      <c r="I523" s="154"/>
      <c r="J523" s="154"/>
      <c r="K523" s="144"/>
      <c r="L523" s="101"/>
      <c r="M523" s="102"/>
      <c r="N523" s="103"/>
      <c r="O523" s="67">
        <f>IF(D523=0,"",D523/C522)</f>
        <v>0.77272727272727271</v>
      </c>
      <c r="P523" s="68">
        <v>20</v>
      </c>
      <c r="Q523" s="69">
        <f t="shared" si="98"/>
        <v>0.90909090909090906</v>
      </c>
      <c r="R523" s="69">
        <f t="shared" si="99"/>
        <v>9.0909090909090939E-2</v>
      </c>
      <c r="S523" s="70">
        <f>P523/P521</f>
        <v>0.7142857142857143</v>
      </c>
      <c r="U523" s="22"/>
      <c r="V523" s="29"/>
    </row>
    <row r="524" spans="1:22" ht="15.75" customHeight="1" x14ac:dyDescent="0.25">
      <c r="A524" s="58">
        <v>1201</v>
      </c>
      <c r="B524" s="154"/>
      <c r="C524" s="154"/>
      <c r="D524" s="154"/>
      <c r="E524" s="154">
        <v>12</v>
      </c>
      <c r="F524" s="154"/>
      <c r="G524" s="154"/>
      <c r="H524" s="154"/>
      <c r="I524" s="154"/>
      <c r="J524" s="154"/>
      <c r="K524" s="144"/>
      <c r="L524" s="101"/>
      <c r="M524" s="102"/>
      <c r="N524" s="103"/>
      <c r="O524" s="67">
        <f>IF(E524=0,"",E524/D523)</f>
        <v>0.70588235294117652</v>
      </c>
      <c r="P524" s="68">
        <v>18</v>
      </c>
      <c r="Q524" s="69">
        <f t="shared" si="98"/>
        <v>0.9</v>
      </c>
      <c r="R524" s="69">
        <f t="shared" si="99"/>
        <v>9.9999999999999978E-2</v>
      </c>
      <c r="U524" s="22"/>
      <c r="V524" s="29"/>
    </row>
    <row r="525" spans="1:22" ht="15.75" customHeight="1" x14ac:dyDescent="0.25">
      <c r="A525" s="58">
        <v>1202</v>
      </c>
      <c r="B525" s="154"/>
      <c r="C525" s="154"/>
      <c r="D525" s="154"/>
      <c r="E525" s="154"/>
      <c r="F525" s="154">
        <v>8</v>
      </c>
      <c r="G525" s="154"/>
      <c r="H525" s="154"/>
      <c r="I525" s="154"/>
      <c r="J525" s="154"/>
      <c r="K525" s="144"/>
      <c r="L525" s="101"/>
      <c r="M525" s="102"/>
      <c r="N525" s="103"/>
      <c r="O525" s="67">
        <f>IF(F525=0,"",F525/E524)</f>
        <v>0.66666666666666663</v>
      </c>
      <c r="P525" s="68">
        <v>16</v>
      </c>
      <c r="Q525" s="69">
        <f t="shared" si="98"/>
        <v>0.88888888888888884</v>
      </c>
      <c r="R525" s="69">
        <f t="shared" si="99"/>
        <v>0.11111111111111116</v>
      </c>
      <c r="U525" s="22"/>
      <c r="V525" s="29"/>
    </row>
    <row r="526" spans="1:22" ht="15.75" customHeight="1" x14ac:dyDescent="0.25">
      <c r="A526" s="58">
        <v>1301</v>
      </c>
      <c r="B526" s="154"/>
      <c r="C526" s="154"/>
      <c r="D526" s="154"/>
      <c r="E526" s="154"/>
      <c r="F526" s="154"/>
      <c r="G526" s="154">
        <v>8</v>
      </c>
      <c r="H526" s="154"/>
      <c r="I526" s="154"/>
      <c r="J526" s="154"/>
      <c r="K526" s="144"/>
      <c r="L526" s="101"/>
      <c r="M526" s="102"/>
      <c r="N526" s="103"/>
      <c r="O526" s="67">
        <f>IF(G526=0,"",G526/F525)</f>
        <v>1</v>
      </c>
      <c r="P526" s="68">
        <v>16</v>
      </c>
      <c r="Q526" s="69">
        <f t="shared" si="98"/>
        <v>1</v>
      </c>
      <c r="R526" s="69">
        <f t="shared" si="99"/>
        <v>0</v>
      </c>
      <c r="U526" s="22"/>
      <c r="V526" s="29"/>
    </row>
    <row r="527" spans="1:22" ht="15.75" customHeight="1" x14ac:dyDescent="0.25">
      <c r="A527" s="58">
        <v>1302</v>
      </c>
      <c r="B527" s="154"/>
      <c r="C527" s="154"/>
      <c r="D527" s="154"/>
      <c r="E527" s="154"/>
      <c r="F527" s="154"/>
      <c r="G527" s="154"/>
      <c r="H527" s="154">
        <v>6</v>
      </c>
      <c r="I527" s="154"/>
      <c r="J527" s="154"/>
      <c r="K527" s="144"/>
      <c r="L527" s="101"/>
      <c r="M527" s="102"/>
      <c r="N527" s="103"/>
      <c r="O527" s="67">
        <f>IF(H527=0,"",H527/G526)</f>
        <v>0.75</v>
      </c>
      <c r="P527" s="68">
        <v>15</v>
      </c>
      <c r="Q527" s="69">
        <f t="shared" si="98"/>
        <v>0.9375</v>
      </c>
      <c r="R527" s="69">
        <f t="shared" si="99"/>
        <v>6.25E-2</v>
      </c>
      <c r="U527" s="22"/>
      <c r="V527" s="29"/>
    </row>
    <row r="528" spans="1:22" ht="15.75" customHeight="1" x14ac:dyDescent="0.25">
      <c r="A528" s="58">
        <v>1401</v>
      </c>
      <c r="B528" s="154"/>
      <c r="C528" s="154"/>
      <c r="D528" s="154"/>
      <c r="E528" s="154"/>
      <c r="F528" s="154"/>
      <c r="G528" s="154"/>
      <c r="H528" s="154"/>
      <c r="I528" s="154">
        <v>5</v>
      </c>
      <c r="J528" s="154"/>
      <c r="K528" s="144"/>
      <c r="L528" s="101"/>
      <c r="M528" s="102"/>
      <c r="N528" s="103"/>
      <c r="O528" s="67">
        <f>IF(I528=0,"",I528/H527)</f>
        <v>0.83333333333333337</v>
      </c>
      <c r="P528" s="68">
        <v>14</v>
      </c>
      <c r="Q528" s="69">
        <f t="shared" si="98"/>
        <v>0.93333333333333335</v>
      </c>
      <c r="R528" s="69">
        <f t="shared" si="99"/>
        <v>6.6666666666666652E-2</v>
      </c>
      <c r="U528" s="22"/>
      <c r="V528" s="29"/>
    </row>
    <row r="529" spans="1:22" ht="15.75" customHeight="1" x14ac:dyDescent="0.25">
      <c r="A529" s="58">
        <v>1402</v>
      </c>
      <c r="B529" s="154"/>
      <c r="C529" s="154"/>
      <c r="D529" s="154"/>
      <c r="E529" s="154"/>
      <c r="F529" s="154"/>
      <c r="G529" s="154"/>
      <c r="H529" s="154"/>
      <c r="I529" s="154"/>
      <c r="J529" s="154">
        <v>5</v>
      </c>
      <c r="K529" s="144">
        <v>4</v>
      </c>
      <c r="L529" s="101"/>
      <c r="M529" s="102"/>
      <c r="N529" s="103"/>
      <c r="O529" s="71">
        <f>IF(J529=0,"",J529/I528)</f>
        <v>1</v>
      </c>
      <c r="P529" s="68">
        <v>14</v>
      </c>
      <c r="Q529" s="72">
        <f t="shared" si="98"/>
        <v>1</v>
      </c>
      <c r="R529" s="72">
        <f t="shared" si="99"/>
        <v>0</v>
      </c>
      <c r="U529" s="22"/>
      <c r="V529" s="29"/>
    </row>
    <row r="530" spans="1:22" ht="15.75" customHeight="1" x14ac:dyDescent="0.25">
      <c r="A530" s="58">
        <v>1501</v>
      </c>
      <c r="B530" s="154"/>
      <c r="C530" s="154"/>
      <c r="D530" s="154"/>
      <c r="E530" s="154"/>
      <c r="F530" s="154"/>
      <c r="G530" s="154"/>
      <c r="H530" s="154"/>
      <c r="I530" s="154"/>
      <c r="J530" s="154">
        <v>5</v>
      </c>
      <c r="K530" s="144">
        <v>5</v>
      </c>
      <c r="L530" s="101"/>
      <c r="M530" s="102"/>
      <c r="N530" s="104"/>
      <c r="O530" s="105"/>
      <c r="P530" s="128">
        <v>10</v>
      </c>
      <c r="Q530" s="106"/>
      <c r="R530" s="107"/>
      <c r="U530" s="22"/>
      <c r="V530" s="29"/>
    </row>
    <row r="531" spans="1:22" ht="15.75" customHeight="1" x14ac:dyDescent="0.25">
      <c r="A531" s="58">
        <v>1502</v>
      </c>
      <c r="B531" s="154"/>
      <c r="C531" s="154"/>
      <c r="D531" s="154"/>
      <c r="E531" s="154"/>
      <c r="F531" s="154"/>
      <c r="G531" s="154"/>
      <c r="H531" s="154"/>
      <c r="I531" s="154"/>
      <c r="J531" s="154">
        <v>2</v>
      </c>
      <c r="K531" s="144">
        <v>1</v>
      </c>
      <c r="L531" s="101"/>
      <c r="M531" s="102"/>
      <c r="N531" s="104"/>
      <c r="O531" s="108"/>
      <c r="P531" s="109">
        <v>4</v>
      </c>
      <c r="Q531" s="110"/>
      <c r="R531" s="108"/>
      <c r="U531" s="22"/>
      <c r="V531" s="29"/>
    </row>
    <row r="532" spans="1:22" ht="15.75" customHeight="1" x14ac:dyDescent="0.25">
      <c r="A532" s="58">
        <v>1601</v>
      </c>
      <c r="B532" s="154"/>
      <c r="C532" s="154"/>
      <c r="D532" s="154"/>
      <c r="E532" s="154"/>
      <c r="F532" s="154"/>
      <c r="G532" s="154"/>
      <c r="H532" s="154"/>
      <c r="I532" s="154"/>
      <c r="J532" s="154">
        <v>1</v>
      </c>
      <c r="K532" s="144">
        <v>1</v>
      </c>
      <c r="L532" s="101"/>
      <c r="M532" s="102"/>
      <c r="N532" s="104"/>
      <c r="O532" s="108"/>
      <c r="P532" s="109">
        <v>1</v>
      </c>
      <c r="Q532" s="110"/>
      <c r="R532" s="108"/>
      <c r="U532" s="22"/>
      <c r="V532" s="29"/>
    </row>
    <row r="533" spans="1:22" ht="15.75" customHeight="1" x14ac:dyDescent="0.25">
      <c r="A533" s="58">
        <v>1602</v>
      </c>
      <c r="B533" s="154"/>
      <c r="C533" s="154"/>
      <c r="D533" s="154"/>
      <c r="E533" s="154"/>
      <c r="F533" s="154"/>
      <c r="G533" s="154"/>
      <c r="H533" s="154"/>
      <c r="I533" s="154"/>
      <c r="J533" s="154"/>
      <c r="K533" s="144"/>
      <c r="L533" s="101"/>
      <c r="M533" s="102"/>
      <c r="N533" s="104"/>
      <c r="O533" s="108"/>
      <c r="P533" s="68"/>
      <c r="Q533" s="110"/>
      <c r="R533" s="108"/>
      <c r="U533" s="22"/>
      <c r="V533" s="29"/>
    </row>
    <row r="534" spans="1:22" ht="15.75" customHeight="1" x14ac:dyDescent="0.25">
      <c r="A534" s="58">
        <v>1701</v>
      </c>
      <c r="B534" s="154"/>
      <c r="C534" s="154"/>
      <c r="D534" s="154"/>
      <c r="E534" s="154"/>
      <c r="F534" s="154"/>
      <c r="G534" s="154"/>
      <c r="H534" s="154"/>
      <c r="I534" s="154"/>
      <c r="J534" s="154"/>
      <c r="K534" s="144"/>
      <c r="L534" s="101"/>
      <c r="M534" s="102"/>
      <c r="N534" s="104"/>
      <c r="O534" s="102"/>
      <c r="P534" s="68"/>
      <c r="Q534" s="146"/>
      <c r="R534" s="108"/>
      <c r="U534" s="22"/>
      <c r="V534" s="29"/>
    </row>
    <row r="535" spans="1:22" ht="15.75" customHeight="1" x14ac:dyDescent="0.25">
      <c r="A535" s="58">
        <v>1702</v>
      </c>
      <c r="B535" s="154"/>
      <c r="C535" s="154"/>
      <c r="D535" s="154"/>
      <c r="E535" s="154"/>
      <c r="F535" s="154"/>
      <c r="G535" s="154"/>
      <c r="H535" s="154"/>
      <c r="I535" s="154"/>
      <c r="J535" s="154"/>
      <c r="K535" s="144"/>
      <c r="L535" s="101"/>
      <c r="M535" s="102"/>
      <c r="N535" s="104"/>
      <c r="O535" s="102"/>
      <c r="P535" s="104"/>
      <c r="Q535" s="146"/>
      <c r="R535" s="108"/>
      <c r="U535" s="22"/>
      <c r="V535" s="29"/>
    </row>
    <row r="536" spans="1:22" ht="15.75" customHeight="1" x14ac:dyDescent="0.25">
      <c r="A536" s="58">
        <v>1801</v>
      </c>
      <c r="B536" s="154"/>
      <c r="C536" s="154"/>
      <c r="D536" s="154"/>
      <c r="E536" s="154"/>
      <c r="F536" s="154"/>
      <c r="G536" s="154"/>
      <c r="H536" s="154"/>
      <c r="I536" s="154"/>
      <c r="J536" s="154"/>
      <c r="K536" s="144"/>
      <c r="L536" s="101"/>
      <c r="M536" s="102"/>
      <c r="N536" s="104"/>
      <c r="O536" s="197" t="s">
        <v>83</v>
      </c>
      <c r="P536" s="82">
        <v>11</v>
      </c>
      <c r="Q536" s="111">
        <f>K539</f>
        <v>11</v>
      </c>
      <c r="R536" s="199" t="s">
        <v>11</v>
      </c>
      <c r="U536" s="22"/>
      <c r="V536" s="29"/>
    </row>
    <row r="537" spans="1:22" ht="15.75" customHeight="1" x14ac:dyDescent="0.25">
      <c r="A537" s="58">
        <v>1802</v>
      </c>
      <c r="B537" s="154"/>
      <c r="C537" s="154"/>
      <c r="D537" s="154"/>
      <c r="E537" s="154"/>
      <c r="F537" s="154"/>
      <c r="G537" s="154"/>
      <c r="H537" s="154"/>
      <c r="I537" s="154"/>
      <c r="J537" s="154"/>
      <c r="K537" s="144"/>
      <c r="L537" s="101"/>
      <c r="M537" s="102"/>
      <c r="N537" s="104"/>
      <c r="O537" s="198" t="s">
        <v>85</v>
      </c>
      <c r="P537" s="86">
        <f>P536/B521</f>
        <v>0.39285714285714285</v>
      </c>
      <c r="Q537" s="112">
        <f>P536/Q536</f>
        <v>1</v>
      </c>
      <c r="R537" s="200" t="s">
        <v>86</v>
      </c>
      <c r="U537" s="22"/>
      <c r="V537" s="29"/>
    </row>
    <row r="538" spans="1:22" ht="15.75" x14ac:dyDescent="0.25">
      <c r="A538" s="58">
        <v>1901</v>
      </c>
      <c r="B538" s="154"/>
      <c r="C538" s="154"/>
      <c r="D538" s="154"/>
      <c r="E538" s="154"/>
      <c r="F538" s="154"/>
      <c r="G538" s="154"/>
      <c r="H538" s="154"/>
      <c r="I538" s="154"/>
      <c r="J538" s="154"/>
      <c r="K538" s="144"/>
      <c r="L538" s="147"/>
      <c r="M538" s="148"/>
      <c r="N538" s="149"/>
      <c r="O538" s="90"/>
      <c r="P538" s="91"/>
      <c r="Q538" s="91"/>
      <c r="R538" s="113"/>
      <c r="U538" s="22"/>
      <c r="V538" s="29"/>
    </row>
    <row r="539" spans="1:22" ht="18" customHeight="1" x14ac:dyDescent="0.25">
      <c r="A539" s="28"/>
      <c r="B539" s="297" t="s">
        <v>111</v>
      </c>
      <c r="C539" s="297"/>
      <c r="D539" s="297"/>
      <c r="E539" s="297"/>
      <c r="F539" s="297"/>
      <c r="G539" s="297"/>
      <c r="H539" s="297"/>
      <c r="I539" s="297"/>
      <c r="J539" s="297"/>
      <c r="K539" s="93">
        <f>SUM(K521:K535)</f>
        <v>11</v>
      </c>
      <c r="L539" s="125">
        <f>IF(SUM(K528:K529)=0,"0%",SUM(K528:K529)/B521)</f>
        <v>0.14285714285714285</v>
      </c>
      <c r="M539" s="125">
        <f>IF(K539=0,"",K539/B521)</f>
        <v>0.39285714285714285</v>
      </c>
      <c r="N539" s="125">
        <f>M539-L539</f>
        <v>0.25</v>
      </c>
      <c r="O539" s="3"/>
      <c r="P539" s="29"/>
      <c r="Q539" s="22"/>
      <c r="R539" s="3"/>
      <c r="U539" s="22"/>
      <c r="V539" s="29"/>
    </row>
    <row r="540" spans="1:22" ht="12.75" customHeight="1" x14ac:dyDescent="0.2">
      <c r="L540" s="3"/>
      <c r="M540" s="3"/>
      <c r="O540" s="3"/>
      <c r="U540" s="22"/>
      <c r="V540" s="29"/>
    </row>
    <row r="541" spans="1:22" ht="12.75" customHeight="1" x14ac:dyDescent="0.2">
      <c r="L541" s="3"/>
      <c r="M541" s="3"/>
      <c r="O541" s="3"/>
      <c r="U541" s="22"/>
      <c r="V541" s="29"/>
    </row>
    <row r="542" spans="1:22" ht="26.25" x14ac:dyDescent="0.4">
      <c r="A542" s="2"/>
      <c r="B542" s="298" t="s">
        <v>99</v>
      </c>
      <c r="C542" s="299"/>
      <c r="D542" s="299"/>
      <c r="E542" s="299"/>
      <c r="F542" s="299"/>
      <c r="G542" s="299"/>
      <c r="H542" s="299"/>
      <c r="I542" s="299"/>
      <c r="J542" s="299"/>
      <c r="K542" s="181" t="s">
        <v>73</v>
      </c>
      <c r="L542" s="57"/>
      <c r="M542" s="57"/>
      <c r="N542" s="29"/>
      <c r="O542" s="3"/>
      <c r="P542" s="29"/>
      <c r="Q542" s="29"/>
      <c r="R542" s="29"/>
      <c r="U542" s="22"/>
      <c r="V542" s="29"/>
    </row>
    <row r="543" spans="1:22" ht="20.25" x14ac:dyDescent="0.2">
      <c r="A543" s="300" t="s">
        <v>10</v>
      </c>
      <c r="B543" s="301" t="s">
        <v>100</v>
      </c>
      <c r="C543" s="302"/>
      <c r="D543" s="302"/>
      <c r="E543" s="302"/>
      <c r="F543" s="302"/>
      <c r="G543" s="302"/>
      <c r="H543" s="302"/>
      <c r="I543" s="302"/>
      <c r="J543" s="303"/>
      <c r="K543" s="304" t="s">
        <v>11</v>
      </c>
      <c r="L543" s="296" t="s">
        <v>3</v>
      </c>
      <c r="M543" s="296" t="s">
        <v>4</v>
      </c>
      <c r="N543" s="306" t="s">
        <v>5</v>
      </c>
      <c r="O543" s="296" t="s">
        <v>6</v>
      </c>
      <c r="P543" s="294" t="s">
        <v>7</v>
      </c>
      <c r="Q543" s="294" t="s">
        <v>8</v>
      </c>
      <c r="R543" s="296" t="s">
        <v>101</v>
      </c>
      <c r="U543" s="22"/>
      <c r="V543" s="29"/>
    </row>
    <row r="544" spans="1:22" ht="15.75" x14ac:dyDescent="0.25">
      <c r="A544" s="295"/>
      <c r="B544" s="58" t="s">
        <v>102</v>
      </c>
      <c r="C544" s="58" t="s">
        <v>103</v>
      </c>
      <c r="D544" s="58" t="s">
        <v>104</v>
      </c>
      <c r="E544" s="58" t="s">
        <v>105</v>
      </c>
      <c r="F544" s="58" t="s">
        <v>106</v>
      </c>
      <c r="G544" s="58" t="s">
        <v>107</v>
      </c>
      <c r="H544" s="58" t="s">
        <v>108</v>
      </c>
      <c r="I544" s="58" t="s">
        <v>109</v>
      </c>
      <c r="J544" s="58" t="s">
        <v>110</v>
      </c>
      <c r="K544" s="305"/>
      <c r="L544" s="295"/>
      <c r="M544" s="295"/>
      <c r="N544" s="295"/>
      <c r="O544" s="295"/>
      <c r="P544" s="295"/>
      <c r="Q544" s="295"/>
      <c r="R544" s="295"/>
      <c r="U544" s="22"/>
      <c r="V544" s="29"/>
    </row>
    <row r="545" spans="1:22" ht="15.75" customHeight="1" x14ac:dyDescent="0.25">
      <c r="A545" s="58">
        <v>1101</v>
      </c>
      <c r="B545" s="154">
        <v>34</v>
      </c>
      <c r="C545" s="154"/>
      <c r="D545" s="154"/>
      <c r="E545" s="154"/>
      <c r="F545" s="154"/>
      <c r="G545" s="154"/>
      <c r="H545" s="154"/>
      <c r="I545" s="154"/>
      <c r="J545" s="154"/>
      <c r="K545" s="144"/>
      <c r="L545" s="96"/>
      <c r="M545" s="97"/>
      <c r="N545" s="98"/>
      <c r="O545" s="62"/>
      <c r="P545" s="63">
        <f>B545</f>
        <v>34</v>
      </c>
      <c r="Q545" s="64"/>
      <c r="R545" s="62"/>
      <c r="U545" s="22"/>
      <c r="V545" s="29"/>
    </row>
    <row r="546" spans="1:22" ht="15.75" customHeight="1" x14ac:dyDescent="0.25">
      <c r="A546" s="58">
        <v>1102</v>
      </c>
      <c r="B546" s="154"/>
      <c r="C546" s="154">
        <v>23</v>
      </c>
      <c r="D546" s="154"/>
      <c r="E546" s="154"/>
      <c r="F546" s="154"/>
      <c r="G546" s="154"/>
      <c r="H546" s="154"/>
      <c r="I546" s="154"/>
      <c r="J546" s="154"/>
      <c r="K546" s="144"/>
      <c r="L546" s="101"/>
      <c r="M546" s="102"/>
      <c r="N546" s="103"/>
      <c r="O546" s="67">
        <f>IF(C546=0,"",C546/B545)</f>
        <v>0.67647058823529416</v>
      </c>
      <c r="P546" s="68">
        <v>23</v>
      </c>
      <c r="Q546" s="69">
        <f t="shared" ref="Q546:Q553" si="100">IF(P546=0,"",P546/P545)</f>
        <v>0.67647058823529416</v>
      </c>
      <c r="R546" s="69">
        <f t="shared" ref="R546:R553" si="101">IF(P546=0,"",100%-Q546)</f>
        <v>0.32352941176470584</v>
      </c>
      <c r="U546" s="22"/>
      <c r="V546" s="29"/>
    </row>
    <row r="547" spans="1:22" ht="15.75" customHeight="1" x14ac:dyDescent="0.25">
      <c r="A547" s="58">
        <v>1201</v>
      </c>
      <c r="B547" s="154"/>
      <c r="C547" s="154"/>
      <c r="D547" s="154">
        <v>19</v>
      </c>
      <c r="E547" s="154"/>
      <c r="F547" s="154"/>
      <c r="G547" s="154"/>
      <c r="H547" s="154"/>
      <c r="I547" s="154"/>
      <c r="J547" s="154"/>
      <c r="K547" s="144"/>
      <c r="L547" s="101"/>
      <c r="M547" s="102"/>
      <c r="N547" s="103"/>
      <c r="O547" s="67">
        <f>IF(D547=0,"",D547/C546)</f>
        <v>0.82608695652173914</v>
      </c>
      <c r="P547" s="68">
        <v>20</v>
      </c>
      <c r="Q547" s="69">
        <f t="shared" si="100"/>
        <v>0.86956521739130432</v>
      </c>
      <c r="R547" s="69">
        <f t="shared" si="101"/>
        <v>0.13043478260869568</v>
      </c>
      <c r="T547" s="70">
        <f>P547/P545</f>
        <v>0.58823529411764708</v>
      </c>
      <c r="U547" s="22"/>
      <c r="V547" s="29"/>
    </row>
    <row r="548" spans="1:22" ht="15.75" customHeight="1" x14ac:dyDescent="0.25">
      <c r="A548" s="58">
        <v>1202</v>
      </c>
      <c r="B548" s="154"/>
      <c r="C548" s="154"/>
      <c r="D548" s="154"/>
      <c r="E548" s="154">
        <v>16</v>
      </c>
      <c r="F548" s="154"/>
      <c r="G548" s="154"/>
      <c r="H548" s="154"/>
      <c r="I548" s="154"/>
      <c r="J548" s="154"/>
      <c r="K548" s="144"/>
      <c r="L548" s="101"/>
      <c r="M548" s="102"/>
      <c r="N548" s="103"/>
      <c r="O548" s="67">
        <f>IF(E548=0,"",E548/D547)</f>
        <v>0.84210526315789469</v>
      </c>
      <c r="P548" s="68">
        <v>20</v>
      </c>
      <c r="Q548" s="69">
        <f t="shared" si="100"/>
        <v>1</v>
      </c>
      <c r="R548" s="69">
        <f t="shared" si="101"/>
        <v>0</v>
      </c>
      <c r="U548" s="22"/>
      <c r="V548" s="29"/>
    </row>
    <row r="549" spans="1:22" ht="15.75" customHeight="1" x14ac:dyDescent="0.25">
      <c r="A549" s="58">
        <v>1301</v>
      </c>
      <c r="B549" s="154"/>
      <c r="C549" s="154"/>
      <c r="D549" s="154"/>
      <c r="E549" s="154"/>
      <c r="F549" s="154">
        <v>11</v>
      </c>
      <c r="G549" s="154"/>
      <c r="H549" s="154"/>
      <c r="I549" s="154"/>
      <c r="J549" s="154"/>
      <c r="K549" s="144"/>
      <c r="L549" s="101"/>
      <c r="M549" s="102"/>
      <c r="N549" s="103"/>
      <c r="O549" s="67">
        <f>IF(F549=0,"",F549/E548)</f>
        <v>0.6875</v>
      </c>
      <c r="P549" s="68">
        <v>19</v>
      </c>
      <c r="Q549" s="69">
        <f t="shared" si="100"/>
        <v>0.95</v>
      </c>
      <c r="R549" s="69">
        <f t="shared" si="101"/>
        <v>5.0000000000000044E-2</v>
      </c>
      <c r="U549" s="22"/>
      <c r="V549" s="29"/>
    </row>
    <row r="550" spans="1:22" ht="15.75" customHeight="1" x14ac:dyDescent="0.25">
      <c r="A550" s="58">
        <v>1302</v>
      </c>
      <c r="B550" s="154"/>
      <c r="C550" s="154"/>
      <c r="D550" s="154"/>
      <c r="E550" s="154"/>
      <c r="F550" s="154"/>
      <c r="G550" s="154">
        <v>10</v>
      </c>
      <c r="H550" s="154"/>
      <c r="I550" s="154"/>
      <c r="J550" s="154"/>
      <c r="K550" s="144"/>
      <c r="L550" s="101"/>
      <c r="M550" s="102"/>
      <c r="N550" s="103"/>
      <c r="O550" s="67">
        <f>IF(G550=0,"",G550/F549)</f>
        <v>0.90909090909090906</v>
      </c>
      <c r="P550" s="68">
        <v>19</v>
      </c>
      <c r="Q550" s="69">
        <f t="shared" si="100"/>
        <v>1</v>
      </c>
      <c r="R550" s="69">
        <f t="shared" si="101"/>
        <v>0</v>
      </c>
      <c r="U550" s="22"/>
      <c r="V550" s="29"/>
    </row>
    <row r="551" spans="1:22" ht="15.75" customHeight="1" x14ac:dyDescent="0.25">
      <c r="A551" s="58">
        <v>1401</v>
      </c>
      <c r="B551" s="154"/>
      <c r="C551" s="154"/>
      <c r="D551" s="154"/>
      <c r="E551" s="154"/>
      <c r="F551" s="154"/>
      <c r="G551" s="154"/>
      <c r="H551" s="154">
        <v>9</v>
      </c>
      <c r="I551" s="154"/>
      <c r="J551" s="154"/>
      <c r="K551" s="144"/>
      <c r="L551" s="101"/>
      <c r="M551" s="102"/>
      <c r="N551" s="103"/>
      <c r="O551" s="67">
        <f>IF(H551=0,"",H551/G550)</f>
        <v>0.9</v>
      </c>
      <c r="P551" s="68">
        <v>17</v>
      </c>
      <c r="Q551" s="69">
        <f t="shared" si="100"/>
        <v>0.89473684210526316</v>
      </c>
      <c r="R551" s="69">
        <f t="shared" si="101"/>
        <v>0.10526315789473684</v>
      </c>
      <c r="U551" s="22"/>
      <c r="V551" s="29"/>
    </row>
    <row r="552" spans="1:22" ht="15.75" customHeight="1" x14ac:dyDescent="0.25">
      <c r="A552" s="58">
        <v>1402</v>
      </c>
      <c r="B552" s="154"/>
      <c r="C552" s="154"/>
      <c r="D552" s="154"/>
      <c r="E552" s="154"/>
      <c r="F552" s="154"/>
      <c r="G552" s="154"/>
      <c r="H552" s="154"/>
      <c r="I552" s="154">
        <v>7</v>
      </c>
      <c r="J552" s="154"/>
      <c r="K552" s="144"/>
      <c r="L552" s="101"/>
      <c r="M552" s="102"/>
      <c r="N552" s="103"/>
      <c r="O552" s="67">
        <f>IF(I552=0,"",I552/H551)</f>
        <v>0.77777777777777779</v>
      </c>
      <c r="P552" s="68">
        <v>17</v>
      </c>
      <c r="Q552" s="69">
        <f t="shared" si="100"/>
        <v>1</v>
      </c>
      <c r="R552" s="69">
        <f t="shared" si="101"/>
        <v>0</v>
      </c>
      <c r="U552" s="22"/>
      <c r="V552" s="29"/>
    </row>
    <row r="553" spans="1:22" ht="15.75" customHeight="1" x14ac:dyDescent="0.25">
      <c r="A553" s="58">
        <v>1501</v>
      </c>
      <c r="B553" s="154"/>
      <c r="C553" s="154"/>
      <c r="D553" s="154"/>
      <c r="E553" s="154"/>
      <c r="F553" s="154"/>
      <c r="G553" s="154"/>
      <c r="H553" s="154"/>
      <c r="I553" s="154"/>
      <c r="J553" s="154">
        <v>7</v>
      </c>
      <c r="K553" s="144">
        <v>4</v>
      </c>
      <c r="L553" s="101"/>
      <c r="M553" s="102"/>
      <c r="N553" s="103"/>
      <c r="O553" s="71">
        <f>IF(J553=0,"",J553/I552)</f>
        <v>1</v>
      </c>
      <c r="P553" s="68">
        <v>16</v>
      </c>
      <c r="Q553" s="72">
        <f t="shared" si="100"/>
        <v>0.94117647058823528</v>
      </c>
      <c r="R553" s="72">
        <f t="shared" si="101"/>
        <v>5.8823529411764719E-2</v>
      </c>
      <c r="U553" s="22"/>
      <c r="V553" s="29"/>
    </row>
    <row r="554" spans="1:22" ht="15.75" customHeight="1" x14ac:dyDescent="0.25">
      <c r="A554" s="58">
        <v>1502</v>
      </c>
      <c r="B554" s="154"/>
      <c r="C554" s="154"/>
      <c r="D554" s="154"/>
      <c r="E554" s="154"/>
      <c r="F554" s="154"/>
      <c r="G554" s="154"/>
      <c r="H554" s="154"/>
      <c r="I554" s="154"/>
      <c r="J554" s="154">
        <v>5</v>
      </c>
      <c r="K554" s="144">
        <v>3</v>
      </c>
      <c r="L554" s="101"/>
      <c r="M554" s="102"/>
      <c r="N554" s="104"/>
      <c r="O554" s="105"/>
      <c r="P554" s="128">
        <v>12</v>
      </c>
      <c r="Q554" s="106"/>
      <c r="R554" s="107"/>
      <c r="U554" s="22"/>
      <c r="V554" s="29"/>
    </row>
    <row r="555" spans="1:22" ht="15.75" customHeight="1" x14ac:dyDescent="0.25">
      <c r="A555" s="58">
        <v>1601</v>
      </c>
      <c r="B555" s="154"/>
      <c r="C555" s="154"/>
      <c r="D555" s="154"/>
      <c r="E555" s="154"/>
      <c r="F555" s="154"/>
      <c r="G555" s="154"/>
      <c r="H555" s="154"/>
      <c r="I555" s="154"/>
      <c r="J555" s="154">
        <v>2</v>
      </c>
      <c r="K555" s="144">
        <v>3</v>
      </c>
      <c r="L555" s="101"/>
      <c r="M555" s="102"/>
      <c r="N555" s="104"/>
      <c r="O555" s="108"/>
      <c r="P555" s="109">
        <v>8</v>
      </c>
      <c r="Q555" s="110"/>
      <c r="R555" s="108"/>
      <c r="U555" s="22"/>
      <c r="V555" s="29"/>
    </row>
    <row r="556" spans="1:22" ht="15.75" customHeight="1" x14ac:dyDescent="0.25">
      <c r="A556" s="58">
        <v>1602</v>
      </c>
      <c r="B556" s="154"/>
      <c r="C556" s="154"/>
      <c r="D556" s="154"/>
      <c r="E556" s="154"/>
      <c r="F556" s="154"/>
      <c r="G556" s="154"/>
      <c r="H556" s="154"/>
      <c r="I556" s="154"/>
      <c r="J556" s="154">
        <v>3</v>
      </c>
      <c r="K556" s="144"/>
      <c r="L556" s="101"/>
      <c r="M556" s="102"/>
      <c r="N556" s="104"/>
      <c r="O556" s="108"/>
      <c r="P556" s="109">
        <v>5</v>
      </c>
      <c r="Q556" s="110"/>
      <c r="R556" s="108"/>
      <c r="U556" s="22"/>
      <c r="V556" s="29"/>
    </row>
    <row r="557" spans="1:22" ht="15.75" customHeight="1" x14ac:dyDescent="0.25">
      <c r="A557" s="58">
        <v>1701</v>
      </c>
      <c r="B557" s="154"/>
      <c r="C557" s="154"/>
      <c r="D557" s="154"/>
      <c r="E557" s="154"/>
      <c r="F557" s="154"/>
      <c r="G557" s="154"/>
      <c r="H557" s="154"/>
      <c r="I557" s="154"/>
      <c r="J557" s="154">
        <v>2</v>
      </c>
      <c r="K557" s="144">
        <v>1</v>
      </c>
      <c r="L557" s="101"/>
      <c r="M557" s="102"/>
      <c r="N557" s="104"/>
      <c r="O557" s="108"/>
      <c r="P557" s="68">
        <v>2</v>
      </c>
      <c r="Q557" s="110"/>
      <c r="R557" s="108"/>
      <c r="U557" s="22"/>
      <c r="V557" s="29"/>
    </row>
    <row r="558" spans="1:22" ht="15.75" customHeight="1" x14ac:dyDescent="0.25">
      <c r="A558" s="58">
        <v>1702</v>
      </c>
      <c r="B558" s="154"/>
      <c r="C558" s="154"/>
      <c r="D558" s="154"/>
      <c r="E558" s="154"/>
      <c r="F558" s="154"/>
      <c r="G558" s="154"/>
      <c r="H558" s="154"/>
      <c r="I558" s="154"/>
      <c r="J558" s="154">
        <v>1</v>
      </c>
      <c r="K558" s="144">
        <v>1</v>
      </c>
      <c r="L558" s="101"/>
      <c r="M558" s="102"/>
      <c r="N558" s="104"/>
      <c r="O558" s="102"/>
      <c r="P558" s="68">
        <v>1</v>
      </c>
      <c r="Q558" s="146"/>
      <c r="R558" s="108"/>
      <c r="U558" s="22"/>
      <c r="V558" s="29"/>
    </row>
    <row r="559" spans="1:22" ht="15.75" customHeight="1" x14ac:dyDescent="0.25">
      <c r="A559" s="58">
        <v>1801</v>
      </c>
      <c r="B559" s="154"/>
      <c r="C559" s="154"/>
      <c r="D559" s="154"/>
      <c r="E559" s="154"/>
      <c r="F559" s="154"/>
      <c r="G559" s="154"/>
      <c r="H559" s="154"/>
      <c r="I559" s="154"/>
      <c r="J559" s="154"/>
      <c r="K559" s="144"/>
      <c r="L559" s="101"/>
      <c r="M559" s="102"/>
      <c r="N559" s="104"/>
      <c r="O559" s="102"/>
      <c r="P559" s="104"/>
      <c r="Q559" s="146"/>
      <c r="R559" s="108"/>
      <c r="U559" s="22"/>
      <c r="V559" s="29"/>
    </row>
    <row r="560" spans="1:22" ht="15.75" customHeight="1" x14ac:dyDescent="0.25">
      <c r="A560" s="58">
        <v>1802</v>
      </c>
      <c r="B560" s="154"/>
      <c r="C560" s="154"/>
      <c r="D560" s="154"/>
      <c r="E560" s="154"/>
      <c r="F560" s="154"/>
      <c r="G560" s="154"/>
      <c r="H560" s="154"/>
      <c r="I560" s="154"/>
      <c r="J560" s="154"/>
      <c r="K560" s="144"/>
      <c r="L560" s="101"/>
      <c r="M560" s="102"/>
      <c r="N560" s="104"/>
      <c r="O560" s="197" t="s">
        <v>83</v>
      </c>
      <c r="P560" s="82">
        <v>12</v>
      </c>
      <c r="Q560" s="111">
        <f>K563</f>
        <v>12</v>
      </c>
      <c r="R560" s="199" t="s">
        <v>11</v>
      </c>
      <c r="U560" s="22"/>
      <c r="V560" s="29"/>
    </row>
    <row r="561" spans="1:22" ht="15.75" customHeight="1" x14ac:dyDescent="0.25">
      <c r="A561" s="58">
        <v>1901</v>
      </c>
      <c r="B561" s="154"/>
      <c r="C561" s="154"/>
      <c r="D561" s="154"/>
      <c r="E561" s="154"/>
      <c r="F561" s="154"/>
      <c r="G561" s="154"/>
      <c r="H561" s="154"/>
      <c r="I561" s="154"/>
      <c r="J561" s="154"/>
      <c r="K561" s="144"/>
      <c r="L561" s="101"/>
      <c r="M561" s="102"/>
      <c r="N561" s="104"/>
      <c r="O561" s="198" t="s">
        <v>85</v>
      </c>
      <c r="P561" s="86">
        <f>P560/B545</f>
        <v>0.35294117647058826</v>
      </c>
      <c r="Q561" s="112">
        <f>P560/Q560</f>
        <v>1</v>
      </c>
      <c r="R561" s="200" t="s">
        <v>86</v>
      </c>
      <c r="U561" s="22"/>
      <c r="V561" s="29"/>
    </row>
    <row r="562" spans="1:22" ht="15.75" x14ac:dyDescent="0.25">
      <c r="A562" s="58">
        <v>1902</v>
      </c>
      <c r="B562" s="154"/>
      <c r="C562" s="154"/>
      <c r="D562" s="154"/>
      <c r="E562" s="154"/>
      <c r="F562" s="154"/>
      <c r="G562" s="154"/>
      <c r="H562" s="154"/>
      <c r="I562" s="154"/>
      <c r="J562" s="154"/>
      <c r="K562" s="144"/>
      <c r="L562" s="147"/>
      <c r="M562" s="148"/>
      <c r="N562" s="149"/>
      <c r="O562" s="90"/>
      <c r="P562" s="91"/>
      <c r="Q562" s="91"/>
      <c r="R562" s="113"/>
      <c r="U562" s="22"/>
      <c r="V562" s="29"/>
    </row>
    <row r="563" spans="1:22" ht="18" customHeight="1" x14ac:dyDescent="0.25">
      <c r="A563" s="28"/>
      <c r="B563" s="297" t="s">
        <v>111</v>
      </c>
      <c r="C563" s="297"/>
      <c r="D563" s="297"/>
      <c r="E563" s="297"/>
      <c r="F563" s="297"/>
      <c r="G563" s="297"/>
      <c r="H563" s="297"/>
      <c r="I563" s="297"/>
      <c r="J563" s="297"/>
      <c r="K563" s="93">
        <f>SUM(K545:K559)</f>
        <v>12</v>
      </c>
      <c r="L563" s="125">
        <f>IF(SUM(K552:K553)=0,"0%",SUM(K552:K553)/B545)</f>
        <v>0.11764705882352941</v>
      </c>
      <c r="M563" s="125">
        <f>IF(K563=0,"",K563/B545)</f>
        <v>0.35294117647058826</v>
      </c>
      <c r="N563" s="125">
        <f>M563-L563</f>
        <v>0.23529411764705885</v>
      </c>
      <c r="O563" s="3"/>
      <c r="P563" s="29"/>
      <c r="Q563" s="22"/>
      <c r="R563" s="3"/>
      <c r="U563" s="22"/>
      <c r="V563" s="29"/>
    </row>
    <row r="564" spans="1:22" ht="12.75" customHeight="1" x14ac:dyDescent="0.2">
      <c r="L564" s="3"/>
      <c r="M564" s="3"/>
      <c r="N564" s="3"/>
      <c r="O564" s="3"/>
      <c r="S564" s="29"/>
      <c r="T564" s="22"/>
      <c r="U564" s="22"/>
      <c r="V564" s="29"/>
    </row>
    <row r="565" spans="1:22" ht="12.75" customHeight="1" x14ac:dyDescent="0.2">
      <c r="L565" s="3"/>
      <c r="M565" s="3"/>
      <c r="N565" s="3"/>
      <c r="O565" s="3"/>
      <c r="S565" s="29"/>
      <c r="T565" s="22"/>
      <c r="U565" s="22"/>
      <c r="V565" s="29"/>
    </row>
    <row r="566" spans="1:22" ht="26.25" x14ac:dyDescent="0.4">
      <c r="A566" s="2"/>
      <c r="B566" s="307" t="s">
        <v>99</v>
      </c>
      <c r="C566" s="307"/>
      <c r="D566" s="307"/>
      <c r="E566" s="307"/>
      <c r="F566" s="307"/>
      <c r="G566" s="307"/>
      <c r="H566" s="307"/>
      <c r="I566" s="307"/>
      <c r="J566" s="307"/>
      <c r="K566" s="181" t="s">
        <v>76</v>
      </c>
      <c r="L566" s="182"/>
      <c r="M566" s="182"/>
      <c r="N566" s="29"/>
      <c r="O566" s="3"/>
      <c r="P566" s="29"/>
      <c r="Q566" s="29"/>
      <c r="R566" s="29"/>
      <c r="U566" s="22"/>
      <c r="V566" s="29"/>
    </row>
    <row r="567" spans="1:22" ht="20.25" x14ac:dyDescent="0.2">
      <c r="A567" s="300" t="s">
        <v>10</v>
      </c>
      <c r="B567" s="301" t="s">
        <v>100</v>
      </c>
      <c r="C567" s="302"/>
      <c r="D567" s="302"/>
      <c r="E567" s="302"/>
      <c r="F567" s="302"/>
      <c r="G567" s="302"/>
      <c r="H567" s="302"/>
      <c r="I567" s="302"/>
      <c r="J567" s="303"/>
      <c r="K567" s="304" t="s">
        <v>11</v>
      </c>
      <c r="L567" s="296" t="s">
        <v>3</v>
      </c>
      <c r="M567" s="296" t="s">
        <v>4</v>
      </c>
      <c r="N567" s="306" t="s">
        <v>5</v>
      </c>
      <c r="O567" s="296" t="s">
        <v>6</v>
      </c>
      <c r="P567" s="294" t="s">
        <v>7</v>
      </c>
      <c r="Q567" s="294" t="s">
        <v>8</v>
      </c>
      <c r="R567" s="296" t="s">
        <v>101</v>
      </c>
      <c r="U567" s="22"/>
      <c r="V567" s="29"/>
    </row>
    <row r="568" spans="1:22" ht="15.75" x14ac:dyDescent="0.25">
      <c r="A568" s="295"/>
      <c r="B568" s="58" t="s">
        <v>102</v>
      </c>
      <c r="C568" s="58" t="s">
        <v>103</v>
      </c>
      <c r="D568" s="58" t="s">
        <v>104</v>
      </c>
      <c r="E568" s="58" t="s">
        <v>105</v>
      </c>
      <c r="F568" s="58" t="s">
        <v>106</v>
      </c>
      <c r="G568" s="58" t="s">
        <v>107</v>
      </c>
      <c r="H568" s="58" t="s">
        <v>108</v>
      </c>
      <c r="I568" s="58" t="s">
        <v>109</v>
      </c>
      <c r="J568" s="58" t="s">
        <v>110</v>
      </c>
      <c r="K568" s="305"/>
      <c r="L568" s="295"/>
      <c r="M568" s="295"/>
      <c r="N568" s="295"/>
      <c r="O568" s="295"/>
      <c r="P568" s="295"/>
      <c r="Q568" s="295"/>
      <c r="R568" s="295"/>
      <c r="U568" s="22"/>
      <c r="V568" s="29"/>
    </row>
    <row r="569" spans="1:22" ht="15.75" customHeight="1" x14ac:dyDescent="0.25">
      <c r="A569" s="58">
        <v>1102</v>
      </c>
      <c r="B569" s="154">
        <v>32</v>
      </c>
      <c r="C569" s="154"/>
      <c r="D569" s="154"/>
      <c r="E569" s="154"/>
      <c r="F569" s="154"/>
      <c r="G569" s="154"/>
      <c r="H569" s="154"/>
      <c r="I569" s="154"/>
      <c r="J569" s="154"/>
      <c r="K569" s="144"/>
      <c r="L569" s="96"/>
      <c r="M569" s="97"/>
      <c r="N569" s="98"/>
      <c r="O569" s="62"/>
      <c r="P569" s="63">
        <f>B569</f>
        <v>32</v>
      </c>
      <c r="Q569" s="64"/>
      <c r="R569" s="62"/>
    </row>
    <row r="570" spans="1:22" ht="15.75" customHeight="1" x14ac:dyDescent="0.25">
      <c r="A570" s="58">
        <v>1201</v>
      </c>
      <c r="B570" s="154"/>
      <c r="C570" s="154">
        <v>30</v>
      </c>
      <c r="D570" s="154"/>
      <c r="E570" s="154"/>
      <c r="F570" s="154"/>
      <c r="G570" s="154"/>
      <c r="H570" s="154"/>
      <c r="I570" s="154"/>
      <c r="J570" s="154"/>
      <c r="K570" s="144"/>
      <c r="L570" s="101"/>
      <c r="M570" s="102"/>
      <c r="N570" s="103"/>
      <c r="O570" s="67">
        <f>IF(C570=0,"",C570/B569)</f>
        <v>0.9375</v>
      </c>
      <c r="P570" s="68">
        <v>30</v>
      </c>
      <c r="Q570" s="69">
        <f t="shared" ref="Q570:Q577" si="102">IF(P570=0,"",P570/P569)</f>
        <v>0.9375</v>
      </c>
      <c r="R570" s="69">
        <f t="shared" ref="R570:R577" si="103">IF(P570=0,"",100%-Q570)</f>
        <v>6.25E-2</v>
      </c>
    </row>
    <row r="571" spans="1:22" ht="15.75" customHeight="1" x14ac:dyDescent="0.25">
      <c r="A571" s="58">
        <v>1202</v>
      </c>
      <c r="B571" s="154"/>
      <c r="C571" s="154"/>
      <c r="D571" s="154">
        <v>19</v>
      </c>
      <c r="E571" s="154"/>
      <c r="F571" s="154"/>
      <c r="G571" s="154"/>
      <c r="H571" s="154"/>
      <c r="I571" s="154"/>
      <c r="J571" s="154"/>
      <c r="K571" s="144"/>
      <c r="L571" s="101"/>
      <c r="M571" s="102"/>
      <c r="N571" s="103"/>
      <c r="O571" s="67">
        <f>IF(D571=0,"",D571/C570)</f>
        <v>0.6333333333333333</v>
      </c>
      <c r="P571" s="68">
        <v>26</v>
      </c>
      <c r="Q571" s="69">
        <f t="shared" si="102"/>
        <v>0.8666666666666667</v>
      </c>
      <c r="R571" s="69">
        <f t="shared" si="103"/>
        <v>0.1333333333333333</v>
      </c>
      <c r="T571" s="70">
        <f>P571/P569</f>
        <v>0.8125</v>
      </c>
    </row>
    <row r="572" spans="1:22" ht="15.75" customHeight="1" x14ac:dyDescent="0.25">
      <c r="A572" s="58">
        <v>1301</v>
      </c>
      <c r="B572" s="154"/>
      <c r="C572" s="154"/>
      <c r="D572" s="154"/>
      <c r="E572" s="154">
        <v>17</v>
      </c>
      <c r="F572" s="154"/>
      <c r="G572" s="154"/>
      <c r="H572" s="154"/>
      <c r="I572" s="154"/>
      <c r="J572" s="154"/>
      <c r="K572" s="144"/>
      <c r="L572" s="101"/>
      <c r="M572" s="102"/>
      <c r="N572" s="103"/>
      <c r="O572" s="67">
        <f>IF(E572=0,"",E572/D571)</f>
        <v>0.89473684210526316</v>
      </c>
      <c r="P572" s="68">
        <v>25</v>
      </c>
      <c r="Q572" s="69">
        <f t="shared" si="102"/>
        <v>0.96153846153846156</v>
      </c>
      <c r="R572" s="69">
        <f t="shared" si="103"/>
        <v>3.8461538461538436E-2</v>
      </c>
    </row>
    <row r="573" spans="1:22" ht="15.75" customHeight="1" x14ac:dyDescent="0.25">
      <c r="A573" s="58">
        <v>1302</v>
      </c>
      <c r="B573" s="154"/>
      <c r="C573" s="154"/>
      <c r="D573" s="154"/>
      <c r="E573" s="154"/>
      <c r="F573" s="154">
        <v>16</v>
      </c>
      <c r="G573" s="154"/>
      <c r="H573" s="154"/>
      <c r="I573" s="154"/>
      <c r="J573" s="154"/>
      <c r="K573" s="144"/>
      <c r="L573" s="101"/>
      <c r="M573" s="102"/>
      <c r="N573" s="103"/>
      <c r="O573" s="67">
        <f>IF(F573=0,"",F573/E572)</f>
        <v>0.94117647058823528</v>
      </c>
      <c r="P573" s="68">
        <v>22</v>
      </c>
      <c r="Q573" s="69">
        <f t="shared" si="102"/>
        <v>0.88</v>
      </c>
      <c r="R573" s="69">
        <f t="shared" si="103"/>
        <v>0.12</v>
      </c>
    </row>
    <row r="574" spans="1:22" ht="15.75" customHeight="1" x14ac:dyDescent="0.25">
      <c r="A574" s="58">
        <v>1401</v>
      </c>
      <c r="B574" s="154"/>
      <c r="C574" s="154"/>
      <c r="D574" s="154"/>
      <c r="E574" s="154"/>
      <c r="F574" s="154"/>
      <c r="G574" s="154">
        <v>13</v>
      </c>
      <c r="H574" s="154"/>
      <c r="I574" s="154"/>
      <c r="J574" s="154"/>
      <c r="K574" s="144"/>
      <c r="L574" s="101"/>
      <c r="M574" s="102"/>
      <c r="N574" s="103"/>
      <c r="O574" s="67">
        <f>IF(G574=0,"",G574/F573)</f>
        <v>0.8125</v>
      </c>
      <c r="P574" s="68">
        <v>20</v>
      </c>
      <c r="Q574" s="69">
        <f t="shared" si="102"/>
        <v>0.90909090909090906</v>
      </c>
      <c r="R574" s="69">
        <f t="shared" si="103"/>
        <v>9.0909090909090939E-2</v>
      </c>
    </row>
    <row r="575" spans="1:22" ht="15.75" customHeight="1" x14ac:dyDescent="0.25">
      <c r="A575" s="58">
        <v>1402</v>
      </c>
      <c r="B575" s="154"/>
      <c r="C575" s="154"/>
      <c r="D575" s="154"/>
      <c r="E575" s="154"/>
      <c r="F575" s="154"/>
      <c r="G575" s="154"/>
      <c r="H575" s="154">
        <v>11</v>
      </c>
      <c r="I575" s="154"/>
      <c r="J575" s="154"/>
      <c r="K575" s="144"/>
      <c r="L575" s="101"/>
      <c r="M575" s="102"/>
      <c r="N575" s="103"/>
      <c r="O575" s="67">
        <f>IF(H575=0,"",H575/G574)</f>
        <v>0.84615384615384615</v>
      </c>
      <c r="P575" s="68">
        <v>19</v>
      </c>
      <c r="Q575" s="69">
        <f t="shared" si="102"/>
        <v>0.95</v>
      </c>
      <c r="R575" s="69">
        <f t="shared" si="103"/>
        <v>5.0000000000000044E-2</v>
      </c>
    </row>
    <row r="576" spans="1:22" ht="15.75" customHeight="1" x14ac:dyDescent="0.25">
      <c r="A576" s="58">
        <v>1501</v>
      </c>
      <c r="B576" s="154"/>
      <c r="C576" s="154"/>
      <c r="D576" s="154"/>
      <c r="E576" s="154"/>
      <c r="F576" s="154"/>
      <c r="G576" s="154"/>
      <c r="H576" s="154"/>
      <c r="I576" s="154">
        <v>11</v>
      </c>
      <c r="J576" s="154"/>
      <c r="K576" s="144"/>
      <c r="L576" s="101"/>
      <c r="M576" s="102"/>
      <c r="N576" s="103"/>
      <c r="O576" s="67">
        <f>IF(I576=0,"",I576/H575)</f>
        <v>1</v>
      </c>
      <c r="P576" s="68">
        <v>18</v>
      </c>
      <c r="Q576" s="69">
        <f t="shared" si="102"/>
        <v>0.94736842105263153</v>
      </c>
      <c r="R576" s="69">
        <f t="shared" si="103"/>
        <v>5.2631578947368474E-2</v>
      </c>
    </row>
    <row r="577" spans="1:18" ht="15.75" customHeight="1" x14ac:dyDescent="0.25">
      <c r="A577" s="58">
        <v>1502</v>
      </c>
      <c r="B577" s="154"/>
      <c r="C577" s="154"/>
      <c r="D577" s="154"/>
      <c r="E577" s="154"/>
      <c r="F577" s="154"/>
      <c r="G577" s="154"/>
      <c r="H577" s="154"/>
      <c r="I577" s="154"/>
      <c r="J577" s="154">
        <v>11</v>
      </c>
      <c r="K577" s="144">
        <v>6</v>
      </c>
      <c r="L577" s="101"/>
      <c r="M577" s="102"/>
      <c r="N577" s="103"/>
      <c r="O577" s="71">
        <f>IF(J577=0,"",J577/I576)</f>
        <v>1</v>
      </c>
      <c r="P577" s="68">
        <v>18</v>
      </c>
      <c r="Q577" s="72">
        <f t="shared" si="102"/>
        <v>1</v>
      </c>
      <c r="R577" s="72">
        <f t="shared" si="103"/>
        <v>0</v>
      </c>
    </row>
    <row r="578" spans="1:18" ht="15.75" customHeight="1" x14ac:dyDescent="0.25">
      <c r="A578" s="58">
        <v>1601</v>
      </c>
      <c r="B578" s="154"/>
      <c r="C578" s="154"/>
      <c r="D578" s="154"/>
      <c r="E578" s="154"/>
      <c r="F578" s="154"/>
      <c r="G578" s="154"/>
      <c r="H578" s="154"/>
      <c r="I578" s="154"/>
      <c r="J578" s="154">
        <v>5</v>
      </c>
      <c r="K578" s="144">
        <v>5</v>
      </c>
      <c r="L578" s="101"/>
      <c r="M578" s="102"/>
      <c r="N578" s="104"/>
      <c r="O578" s="105"/>
      <c r="P578" s="128">
        <v>11</v>
      </c>
      <c r="Q578" s="106"/>
      <c r="R578" s="107"/>
    </row>
    <row r="579" spans="1:18" ht="15.75" customHeight="1" x14ac:dyDescent="0.25">
      <c r="A579" s="58">
        <v>1602</v>
      </c>
      <c r="B579" s="154"/>
      <c r="C579" s="154"/>
      <c r="D579" s="154"/>
      <c r="E579" s="154"/>
      <c r="F579" s="154"/>
      <c r="G579" s="154"/>
      <c r="H579" s="154"/>
      <c r="I579" s="154"/>
      <c r="J579" s="154">
        <v>3</v>
      </c>
      <c r="K579" s="144">
        <v>2</v>
      </c>
      <c r="L579" s="101"/>
      <c r="M579" s="102"/>
      <c r="N579" s="104"/>
      <c r="O579" s="108"/>
      <c r="P579" s="109">
        <v>6</v>
      </c>
      <c r="Q579" s="110"/>
      <c r="R579" s="108"/>
    </row>
    <row r="580" spans="1:18" ht="15.75" customHeight="1" x14ac:dyDescent="0.25">
      <c r="A580" s="58">
        <v>1701</v>
      </c>
      <c r="B580" s="154"/>
      <c r="C580" s="154"/>
      <c r="D580" s="154"/>
      <c r="E580" s="154"/>
      <c r="F580" s="154"/>
      <c r="G580" s="154"/>
      <c r="H580" s="154"/>
      <c r="I580" s="154"/>
      <c r="J580" s="154">
        <v>2</v>
      </c>
      <c r="K580" s="144">
        <v>1</v>
      </c>
      <c r="L580" s="101"/>
      <c r="M580" s="102"/>
      <c r="N580" s="104"/>
      <c r="O580" s="108"/>
      <c r="P580" s="109">
        <v>3</v>
      </c>
      <c r="Q580" s="110"/>
      <c r="R580" s="108"/>
    </row>
    <row r="581" spans="1:18" ht="15.75" customHeight="1" x14ac:dyDescent="0.25">
      <c r="A581" s="58">
        <v>1702</v>
      </c>
      <c r="B581" s="154"/>
      <c r="C581" s="154"/>
      <c r="D581" s="154"/>
      <c r="E581" s="154"/>
      <c r="F581" s="154"/>
      <c r="G581" s="154"/>
      <c r="H581" s="154"/>
      <c r="I581" s="154"/>
      <c r="J581" s="154">
        <v>2</v>
      </c>
      <c r="K581" s="144">
        <v>1</v>
      </c>
      <c r="L581" s="101"/>
      <c r="M581" s="102"/>
      <c r="N581" s="104"/>
      <c r="O581" s="108"/>
      <c r="P581" s="68">
        <v>2</v>
      </c>
      <c r="Q581" s="110"/>
      <c r="R581" s="108"/>
    </row>
    <row r="582" spans="1:18" ht="15.75" customHeight="1" x14ac:dyDescent="0.25">
      <c r="A582" s="58">
        <v>1801</v>
      </c>
      <c r="B582" s="154"/>
      <c r="C582" s="154"/>
      <c r="D582" s="154"/>
      <c r="E582" s="154"/>
      <c r="F582" s="154"/>
      <c r="G582" s="154"/>
      <c r="H582" s="154"/>
      <c r="I582" s="154"/>
      <c r="J582" s="154"/>
      <c r="K582" s="144"/>
      <c r="L582" s="101"/>
      <c r="M582" s="102"/>
      <c r="N582" s="104"/>
      <c r="O582" s="102"/>
      <c r="P582" s="68"/>
      <c r="Q582" s="146"/>
      <c r="R582" s="108"/>
    </row>
    <row r="583" spans="1:18" ht="15.75" customHeight="1" x14ac:dyDescent="0.25">
      <c r="A583" s="58">
        <v>1802</v>
      </c>
      <c r="B583" s="154"/>
      <c r="C583" s="154"/>
      <c r="D583" s="154"/>
      <c r="E583" s="154"/>
      <c r="F583" s="154"/>
      <c r="G583" s="154"/>
      <c r="H583" s="154"/>
      <c r="I583" s="154"/>
      <c r="J583" s="154"/>
      <c r="K583" s="144"/>
      <c r="L583" s="101"/>
      <c r="M583" s="102"/>
      <c r="N583" s="104"/>
      <c r="O583" s="102"/>
      <c r="P583" s="104"/>
      <c r="Q583" s="146"/>
      <c r="R583" s="108"/>
    </row>
    <row r="584" spans="1:18" ht="15.75" customHeight="1" x14ac:dyDescent="0.25">
      <c r="A584" s="58">
        <v>1901</v>
      </c>
      <c r="B584" s="154"/>
      <c r="C584" s="154"/>
      <c r="D584" s="154"/>
      <c r="E584" s="154"/>
      <c r="F584" s="154"/>
      <c r="G584" s="154"/>
      <c r="H584" s="154"/>
      <c r="I584" s="154"/>
      <c r="J584" s="154"/>
      <c r="K584" s="144"/>
      <c r="L584" s="101"/>
      <c r="M584" s="102"/>
      <c r="N584" s="104"/>
      <c r="O584" s="197" t="s">
        <v>83</v>
      </c>
      <c r="P584" s="82">
        <v>15</v>
      </c>
      <c r="Q584" s="111">
        <f>K587</f>
        <v>15</v>
      </c>
      <c r="R584" s="199" t="s">
        <v>11</v>
      </c>
    </row>
    <row r="585" spans="1:18" ht="15.75" customHeight="1" x14ac:dyDescent="0.25">
      <c r="A585" s="58">
        <v>1902</v>
      </c>
      <c r="B585" s="154"/>
      <c r="C585" s="154"/>
      <c r="D585" s="154"/>
      <c r="E585" s="154"/>
      <c r="F585" s="154"/>
      <c r="G585" s="154"/>
      <c r="H585" s="154"/>
      <c r="I585" s="154"/>
      <c r="J585" s="154"/>
      <c r="K585" s="144"/>
      <c r="L585" s="101"/>
      <c r="M585" s="102"/>
      <c r="N585" s="104"/>
      <c r="O585" s="198" t="s">
        <v>85</v>
      </c>
      <c r="P585" s="86">
        <f>P584/B569</f>
        <v>0.46875</v>
      </c>
      <c r="Q585" s="112">
        <f>P584/Q584</f>
        <v>1</v>
      </c>
      <c r="R585" s="200" t="s">
        <v>86</v>
      </c>
    </row>
    <row r="586" spans="1:18" ht="15.75" x14ac:dyDescent="0.25">
      <c r="A586" s="58">
        <v>2001</v>
      </c>
      <c r="B586" s="154"/>
      <c r="C586" s="154"/>
      <c r="D586" s="154"/>
      <c r="E586" s="154"/>
      <c r="F586" s="154"/>
      <c r="G586" s="154"/>
      <c r="H586" s="154"/>
      <c r="I586" s="154"/>
      <c r="J586" s="154"/>
      <c r="K586" s="144"/>
      <c r="L586" s="147"/>
      <c r="M586" s="148"/>
      <c r="N586" s="149"/>
      <c r="O586" s="90"/>
      <c r="P586" s="91"/>
      <c r="Q586" s="91"/>
      <c r="R586" s="113"/>
    </row>
    <row r="587" spans="1:18" ht="18" customHeight="1" x14ac:dyDescent="0.25">
      <c r="A587" s="28"/>
      <c r="B587" s="297" t="s">
        <v>111</v>
      </c>
      <c r="C587" s="297"/>
      <c r="D587" s="297"/>
      <c r="E587" s="297"/>
      <c r="F587" s="297"/>
      <c r="G587" s="297"/>
      <c r="H587" s="297"/>
      <c r="I587" s="297"/>
      <c r="J587" s="297"/>
      <c r="K587" s="93">
        <f>SUM(K569:K583)</f>
        <v>15</v>
      </c>
      <c r="L587" s="125">
        <f>IF(SUM(K576:K577)=0,"0%",SUM(K576:K577)/B569)</f>
        <v>0.1875</v>
      </c>
      <c r="M587" s="125">
        <f>IF(K587=0,"",K587/B569)</f>
        <v>0.46875</v>
      </c>
      <c r="N587" s="125">
        <f>M587-L587</f>
        <v>0.28125</v>
      </c>
      <c r="O587" s="3"/>
      <c r="P587" s="29"/>
      <c r="Q587" s="22"/>
      <c r="R587" s="3"/>
    </row>
    <row r="588" spans="1:18" ht="12.75" customHeight="1" x14ac:dyDescent="0.3">
      <c r="A588" s="38"/>
      <c r="B588" s="29"/>
      <c r="C588" s="29"/>
      <c r="D588" s="29"/>
      <c r="E588" s="29"/>
      <c r="F588" s="29"/>
      <c r="G588" s="29"/>
      <c r="H588" s="29"/>
      <c r="I588" s="29"/>
      <c r="J588" s="29"/>
      <c r="L588" s="3"/>
      <c r="M588" s="3"/>
      <c r="O588" s="3"/>
    </row>
    <row r="589" spans="1:18" ht="12.75" customHeight="1" x14ac:dyDescent="0.3">
      <c r="A589" s="38"/>
      <c r="B589" s="29"/>
      <c r="C589" s="29"/>
      <c r="D589" s="29"/>
      <c r="E589" s="29"/>
      <c r="F589" s="29"/>
      <c r="G589" s="29"/>
      <c r="H589" s="29"/>
      <c r="I589" s="29"/>
      <c r="J589" s="29"/>
      <c r="L589" s="3"/>
      <c r="M589" s="3"/>
      <c r="O589" s="3"/>
    </row>
    <row r="590" spans="1:18" ht="26.25" x14ac:dyDescent="0.4">
      <c r="A590" s="2"/>
      <c r="B590" s="298" t="s">
        <v>99</v>
      </c>
      <c r="C590" s="299"/>
      <c r="D590" s="299"/>
      <c r="E590" s="299"/>
      <c r="F590" s="299"/>
      <c r="G590" s="299"/>
      <c r="H590" s="299"/>
      <c r="I590" s="299"/>
      <c r="J590" s="299"/>
      <c r="K590" s="181" t="s">
        <v>80</v>
      </c>
      <c r="L590" s="57"/>
      <c r="M590" s="57"/>
      <c r="N590" s="29"/>
      <c r="O590" s="3"/>
      <c r="P590" s="29"/>
      <c r="Q590" s="29"/>
      <c r="R590" s="29"/>
    </row>
    <row r="591" spans="1:18" ht="20.25" x14ac:dyDescent="0.2">
      <c r="A591" s="300" t="s">
        <v>10</v>
      </c>
      <c r="B591" s="301" t="s">
        <v>100</v>
      </c>
      <c r="C591" s="302"/>
      <c r="D591" s="302"/>
      <c r="E591" s="302"/>
      <c r="F591" s="302"/>
      <c r="G591" s="302"/>
      <c r="H591" s="302"/>
      <c r="I591" s="302"/>
      <c r="J591" s="303"/>
      <c r="K591" s="304" t="s">
        <v>11</v>
      </c>
      <c r="L591" s="296" t="s">
        <v>3</v>
      </c>
      <c r="M591" s="296" t="s">
        <v>4</v>
      </c>
      <c r="N591" s="306" t="s">
        <v>5</v>
      </c>
      <c r="O591" s="296" t="s">
        <v>6</v>
      </c>
      <c r="P591" s="294" t="s">
        <v>7</v>
      </c>
      <c r="Q591" s="294" t="s">
        <v>8</v>
      </c>
      <c r="R591" s="296" t="s">
        <v>101</v>
      </c>
    </row>
    <row r="592" spans="1:18" ht="15.75" x14ac:dyDescent="0.25">
      <c r="A592" s="295"/>
      <c r="B592" s="58" t="s">
        <v>102</v>
      </c>
      <c r="C592" s="58" t="s">
        <v>103</v>
      </c>
      <c r="D592" s="58" t="s">
        <v>104</v>
      </c>
      <c r="E592" s="58" t="s">
        <v>105</v>
      </c>
      <c r="F592" s="58" t="s">
        <v>106</v>
      </c>
      <c r="G592" s="58" t="s">
        <v>107</v>
      </c>
      <c r="H592" s="58" t="s">
        <v>108</v>
      </c>
      <c r="I592" s="58" t="s">
        <v>109</v>
      </c>
      <c r="J592" s="58" t="s">
        <v>110</v>
      </c>
      <c r="K592" s="305"/>
      <c r="L592" s="295"/>
      <c r="M592" s="295"/>
      <c r="N592" s="295"/>
      <c r="O592" s="295"/>
      <c r="P592" s="295"/>
      <c r="Q592" s="295"/>
      <c r="R592" s="295"/>
    </row>
    <row r="593" spans="1:20" ht="15.75" x14ac:dyDescent="0.25">
      <c r="A593" s="58">
        <v>1102</v>
      </c>
      <c r="B593" s="154">
        <v>38</v>
      </c>
      <c r="C593" s="154"/>
      <c r="D593" s="154"/>
      <c r="E593" s="154"/>
      <c r="F593" s="154"/>
      <c r="G593" s="154"/>
      <c r="H593" s="154"/>
      <c r="I593" s="154"/>
      <c r="J593" s="154"/>
      <c r="K593" s="144"/>
      <c r="L593" s="96"/>
      <c r="M593" s="97"/>
      <c r="N593" s="98"/>
      <c r="O593" s="62"/>
      <c r="P593" s="63">
        <f>B593</f>
        <v>38</v>
      </c>
      <c r="Q593" s="64"/>
      <c r="R593" s="62"/>
    </row>
    <row r="594" spans="1:20" ht="15.75" customHeight="1" x14ac:dyDescent="0.25">
      <c r="A594" s="58">
        <v>1201</v>
      </c>
      <c r="B594" s="154"/>
      <c r="C594" s="154">
        <v>16</v>
      </c>
      <c r="D594" s="154"/>
      <c r="E594" s="154"/>
      <c r="F594" s="154"/>
      <c r="G594" s="154"/>
      <c r="H594" s="154"/>
      <c r="I594" s="154"/>
      <c r="J594" s="154"/>
      <c r="K594" s="144"/>
      <c r="L594" s="101"/>
      <c r="M594" s="102"/>
      <c r="N594" s="103"/>
      <c r="O594" s="67">
        <f>IF(C594=0,"",C594/B593)</f>
        <v>0.42105263157894735</v>
      </c>
      <c r="P594" s="68">
        <v>16</v>
      </c>
      <c r="Q594" s="69">
        <f t="shared" ref="Q594:Q601" si="104">IF(P594=0,"",P594/P593)</f>
        <v>0.42105263157894735</v>
      </c>
      <c r="R594" s="69">
        <f t="shared" ref="R594:R601" si="105">IF(P594=0,"",100%-Q594)</f>
        <v>0.57894736842105265</v>
      </c>
    </row>
    <row r="595" spans="1:20" ht="15.75" customHeight="1" x14ac:dyDescent="0.25">
      <c r="A595" s="58">
        <v>1202</v>
      </c>
      <c r="B595" s="154"/>
      <c r="C595" s="154"/>
      <c r="D595" s="154">
        <v>13</v>
      </c>
      <c r="E595" s="154"/>
      <c r="F595" s="154"/>
      <c r="G595" s="154"/>
      <c r="H595" s="154"/>
      <c r="I595" s="154"/>
      <c r="J595" s="154"/>
      <c r="K595" s="144"/>
      <c r="L595" s="101"/>
      <c r="M595" s="102"/>
      <c r="N595" s="103"/>
      <c r="O595" s="67">
        <f>IF(D595=0,"",D595/C594)</f>
        <v>0.8125</v>
      </c>
      <c r="P595" s="68">
        <v>16</v>
      </c>
      <c r="Q595" s="69">
        <f t="shared" si="104"/>
        <v>1</v>
      </c>
      <c r="R595" s="69">
        <f t="shared" si="105"/>
        <v>0</v>
      </c>
      <c r="T595" s="70">
        <f>P595/P593</f>
        <v>0.42105263157894735</v>
      </c>
    </row>
    <row r="596" spans="1:20" ht="15.75" customHeight="1" x14ac:dyDescent="0.25">
      <c r="A596" s="58">
        <v>1301</v>
      </c>
      <c r="B596" s="154"/>
      <c r="C596" s="154"/>
      <c r="D596" s="154"/>
      <c r="E596" s="154">
        <v>10</v>
      </c>
      <c r="F596" s="154"/>
      <c r="G596" s="154"/>
      <c r="H596" s="154"/>
      <c r="I596" s="154"/>
      <c r="J596" s="154"/>
      <c r="K596" s="144"/>
      <c r="L596" s="101"/>
      <c r="M596" s="102"/>
      <c r="N596" s="103"/>
      <c r="O596" s="67">
        <f>IF(E596=0,"",E596/D595)</f>
        <v>0.76923076923076927</v>
      </c>
      <c r="P596" s="68">
        <v>12</v>
      </c>
      <c r="Q596" s="69">
        <f t="shared" si="104"/>
        <v>0.75</v>
      </c>
      <c r="R596" s="69">
        <f t="shared" si="105"/>
        <v>0.25</v>
      </c>
    </row>
    <row r="597" spans="1:20" ht="15.75" customHeight="1" x14ac:dyDescent="0.25">
      <c r="A597" s="58">
        <v>1302</v>
      </c>
      <c r="B597" s="154"/>
      <c r="C597" s="154"/>
      <c r="D597" s="154"/>
      <c r="E597" s="154"/>
      <c r="F597" s="154">
        <v>7</v>
      </c>
      <c r="G597" s="154"/>
      <c r="H597" s="154"/>
      <c r="I597" s="154"/>
      <c r="J597" s="154"/>
      <c r="K597" s="144"/>
      <c r="L597" s="101"/>
      <c r="M597" s="102"/>
      <c r="N597" s="103"/>
      <c r="O597" s="67">
        <f>IF(F597=0,"",F597/E596)</f>
        <v>0.7</v>
      </c>
      <c r="P597" s="68">
        <v>9</v>
      </c>
      <c r="Q597" s="69">
        <f t="shared" si="104"/>
        <v>0.75</v>
      </c>
      <c r="R597" s="69">
        <f t="shared" si="105"/>
        <v>0.25</v>
      </c>
    </row>
    <row r="598" spans="1:20" ht="15.75" customHeight="1" x14ac:dyDescent="0.25">
      <c r="A598" s="58">
        <v>1401</v>
      </c>
      <c r="B598" s="154"/>
      <c r="C598" s="154"/>
      <c r="D598" s="154"/>
      <c r="E598" s="154"/>
      <c r="F598" s="154"/>
      <c r="G598" s="154">
        <v>6</v>
      </c>
      <c r="H598" s="154"/>
      <c r="I598" s="154"/>
      <c r="J598" s="154"/>
      <c r="K598" s="144"/>
      <c r="L598" s="101"/>
      <c r="M598" s="102"/>
      <c r="N598" s="103"/>
      <c r="O598" s="67">
        <f>IF(G598=0,"",G598/F597)</f>
        <v>0.8571428571428571</v>
      </c>
      <c r="P598" s="68">
        <v>7</v>
      </c>
      <c r="Q598" s="69">
        <f t="shared" si="104"/>
        <v>0.77777777777777779</v>
      </c>
      <c r="R598" s="69">
        <f t="shared" si="105"/>
        <v>0.22222222222222221</v>
      </c>
    </row>
    <row r="599" spans="1:20" ht="15.75" customHeight="1" x14ac:dyDescent="0.25">
      <c r="A599" s="58">
        <v>1402</v>
      </c>
      <c r="B599" s="154"/>
      <c r="C599" s="154"/>
      <c r="D599" s="154"/>
      <c r="E599" s="154"/>
      <c r="F599" s="154"/>
      <c r="G599" s="154"/>
      <c r="H599" s="154">
        <v>0</v>
      </c>
      <c r="I599" s="154"/>
      <c r="J599" s="154"/>
      <c r="K599" s="144"/>
      <c r="L599" s="101"/>
      <c r="M599" s="102"/>
      <c r="N599" s="103"/>
      <c r="O599" s="67">
        <v>0</v>
      </c>
      <c r="P599" s="68">
        <v>5</v>
      </c>
      <c r="Q599" s="69">
        <f t="shared" si="104"/>
        <v>0.7142857142857143</v>
      </c>
      <c r="R599" s="69">
        <f t="shared" si="105"/>
        <v>0.2857142857142857</v>
      </c>
    </row>
    <row r="600" spans="1:20" ht="15.75" customHeight="1" x14ac:dyDescent="0.25">
      <c r="A600" s="58">
        <v>1501</v>
      </c>
      <c r="B600" s="154"/>
      <c r="C600" s="154"/>
      <c r="D600" s="154"/>
      <c r="E600" s="154"/>
      <c r="F600" s="154"/>
      <c r="G600" s="154"/>
      <c r="H600" s="154"/>
      <c r="I600" s="154">
        <v>0</v>
      </c>
      <c r="J600" s="154"/>
      <c r="K600" s="144"/>
      <c r="L600" s="101"/>
      <c r="M600" s="102"/>
      <c r="N600" s="103"/>
      <c r="O600" s="67">
        <v>0</v>
      </c>
      <c r="P600" s="68">
        <v>2</v>
      </c>
      <c r="Q600" s="69">
        <f t="shared" si="104"/>
        <v>0.4</v>
      </c>
      <c r="R600" s="69">
        <f t="shared" si="105"/>
        <v>0.6</v>
      </c>
    </row>
    <row r="601" spans="1:20" ht="15.75" customHeight="1" x14ac:dyDescent="0.25">
      <c r="A601" s="58">
        <v>1502</v>
      </c>
      <c r="B601" s="154"/>
      <c r="C601" s="154"/>
      <c r="D601" s="154"/>
      <c r="E601" s="154"/>
      <c r="F601" s="154"/>
      <c r="G601" s="154"/>
      <c r="H601" s="154"/>
      <c r="I601" s="154"/>
      <c r="J601" s="154">
        <v>0</v>
      </c>
      <c r="K601" s="144"/>
      <c r="L601" s="101"/>
      <c r="M601" s="102"/>
      <c r="N601" s="103"/>
      <c r="O601" s="71">
        <v>0</v>
      </c>
      <c r="P601" s="68">
        <v>2</v>
      </c>
      <c r="Q601" s="72">
        <f t="shared" si="104"/>
        <v>1</v>
      </c>
      <c r="R601" s="72">
        <f t="shared" si="105"/>
        <v>0</v>
      </c>
    </row>
    <row r="602" spans="1:20" ht="15.75" customHeight="1" x14ac:dyDescent="0.25">
      <c r="A602" s="58">
        <v>1601</v>
      </c>
      <c r="B602" s="154"/>
      <c r="C602" s="154"/>
      <c r="D602" s="154"/>
      <c r="E602" s="154"/>
      <c r="F602" s="154"/>
      <c r="G602" s="154"/>
      <c r="H602" s="154"/>
      <c r="I602" s="154"/>
      <c r="J602" s="154"/>
      <c r="K602" s="144"/>
      <c r="L602" s="101"/>
      <c r="M602" s="102"/>
      <c r="N602" s="104"/>
      <c r="O602" s="105"/>
      <c r="P602" s="128">
        <v>2</v>
      </c>
      <c r="Q602" s="106"/>
      <c r="R602" s="107"/>
    </row>
    <row r="603" spans="1:20" ht="15.75" customHeight="1" x14ac:dyDescent="0.25">
      <c r="A603" s="58">
        <v>1602</v>
      </c>
      <c r="B603" s="154"/>
      <c r="C603" s="154"/>
      <c r="D603" s="154"/>
      <c r="E603" s="154"/>
      <c r="F603" s="154"/>
      <c r="G603" s="154"/>
      <c r="H603" s="154"/>
      <c r="I603" s="154"/>
      <c r="J603" s="154">
        <v>1</v>
      </c>
      <c r="K603" s="144"/>
      <c r="L603" s="101"/>
      <c r="M603" s="102"/>
      <c r="N603" s="104"/>
      <c r="O603" s="108"/>
      <c r="P603" s="109">
        <v>2</v>
      </c>
      <c r="Q603" s="110"/>
      <c r="R603" s="108"/>
    </row>
    <row r="604" spans="1:20" ht="15.75" customHeight="1" x14ac:dyDescent="0.25">
      <c r="A604" s="58">
        <v>1701</v>
      </c>
      <c r="B604" s="154"/>
      <c r="C604" s="154"/>
      <c r="D604" s="154"/>
      <c r="E604" s="154"/>
      <c r="F604" s="154"/>
      <c r="G604" s="154"/>
      <c r="H604" s="154"/>
      <c r="I604" s="154"/>
      <c r="J604" s="154">
        <v>2</v>
      </c>
      <c r="K604" s="144">
        <v>1</v>
      </c>
      <c r="L604" s="101"/>
      <c r="M604" s="102"/>
      <c r="N604" s="104"/>
      <c r="O604" s="108"/>
      <c r="P604" s="109">
        <v>2</v>
      </c>
      <c r="Q604" s="110"/>
      <c r="R604" s="108"/>
    </row>
    <row r="605" spans="1:20" ht="15.75" customHeight="1" x14ac:dyDescent="0.25">
      <c r="A605" s="58">
        <v>1702</v>
      </c>
      <c r="B605" s="154"/>
      <c r="C605" s="154"/>
      <c r="D605" s="154"/>
      <c r="E605" s="154"/>
      <c r="F605" s="154"/>
      <c r="G605" s="154"/>
      <c r="H605" s="154"/>
      <c r="I605" s="154"/>
      <c r="J605" s="154">
        <v>1</v>
      </c>
      <c r="K605" s="144">
        <v>1</v>
      </c>
      <c r="L605" s="101"/>
      <c r="M605" s="102"/>
      <c r="N605" s="104"/>
      <c r="O605" s="108"/>
      <c r="P605" s="68"/>
      <c r="Q605" s="110"/>
      <c r="R605" s="108"/>
    </row>
    <row r="606" spans="1:20" ht="15.75" customHeight="1" x14ac:dyDescent="0.25">
      <c r="A606" s="58">
        <v>1801</v>
      </c>
      <c r="B606" s="154"/>
      <c r="C606" s="154"/>
      <c r="D606" s="154"/>
      <c r="E606" s="154"/>
      <c r="F606" s="154"/>
      <c r="G606" s="154"/>
      <c r="H606" s="154"/>
      <c r="I606" s="154"/>
      <c r="J606" s="154"/>
      <c r="K606" s="144"/>
      <c r="L606" s="101"/>
      <c r="M606" s="102"/>
      <c r="N606" s="104"/>
      <c r="O606" s="102"/>
      <c r="P606" s="68"/>
      <c r="Q606" s="146"/>
      <c r="R606" s="108"/>
    </row>
    <row r="607" spans="1:20" ht="15.75" customHeight="1" x14ac:dyDescent="0.25">
      <c r="A607" s="58">
        <v>1802</v>
      </c>
      <c r="B607" s="154"/>
      <c r="C607" s="154"/>
      <c r="D607" s="154"/>
      <c r="E607" s="154"/>
      <c r="F607" s="154"/>
      <c r="G607" s="154"/>
      <c r="H607" s="154"/>
      <c r="I607" s="154"/>
      <c r="J607" s="154"/>
      <c r="K607" s="144"/>
      <c r="L607" s="101"/>
      <c r="M607" s="102"/>
      <c r="N607" s="104"/>
      <c r="O607" s="102"/>
      <c r="P607" s="104"/>
      <c r="Q607" s="146"/>
      <c r="R607" s="108"/>
    </row>
    <row r="608" spans="1:20" ht="15.75" customHeight="1" x14ac:dyDescent="0.25">
      <c r="A608" s="58">
        <v>1901</v>
      </c>
      <c r="B608" s="154"/>
      <c r="C608" s="154"/>
      <c r="D608" s="154"/>
      <c r="E608" s="154"/>
      <c r="F608" s="154"/>
      <c r="G608" s="154"/>
      <c r="H608" s="154"/>
      <c r="I608" s="154"/>
      <c r="J608" s="154"/>
      <c r="K608" s="144"/>
      <c r="L608" s="101"/>
      <c r="M608" s="102"/>
      <c r="N608" s="104"/>
      <c r="O608" s="197" t="s">
        <v>83</v>
      </c>
      <c r="P608" s="82">
        <v>1</v>
      </c>
      <c r="Q608" s="111">
        <f>K611</f>
        <v>2</v>
      </c>
      <c r="R608" s="199" t="s">
        <v>11</v>
      </c>
    </row>
    <row r="609" spans="1:20" ht="15.75" customHeight="1" x14ac:dyDescent="0.25">
      <c r="A609" s="58">
        <v>1902</v>
      </c>
      <c r="B609" s="154"/>
      <c r="C609" s="154"/>
      <c r="D609" s="154"/>
      <c r="E609" s="154"/>
      <c r="F609" s="154"/>
      <c r="G609" s="154"/>
      <c r="H609" s="154"/>
      <c r="I609" s="154"/>
      <c r="J609" s="154"/>
      <c r="K609" s="144"/>
      <c r="L609" s="101"/>
      <c r="M609" s="102"/>
      <c r="N609" s="104"/>
      <c r="O609" s="198" t="s">
        <v>85</v>
      </c>
      <c r="P609" s="86">
        <f>IF(P608/B593=0,"",P608/B593)</f>
        <v>2.6315789473684209E-2</v>
      </c>
      <c r="Q609" s="112">
        <f>P608/Q608</f>
        <v>0.5</v>
      </c>
      <c r="R609" s="200" t="s">
        <v>86</v>
      </c>
    </row>
    <row r="610" spans="1:20" ht="15.75" x14ac:dyDescent="0.25">
      <c r="A610" s="58">
        <v>2001</v>
      </c>
      <c r="B610" s="154"/>
      <c r="C610" s="154"/>
      <c r="D610" s="154"/>
      <c r="E610" s="154"/>
      <c r="F610" s="154"/>
      <c r="G610" s="154"/>
      <c r="H610" s="154"/>
      <c r="I610" s="154"/>
      <c r="J610" s="154"/>
      <c r="K610" s="144"/>
      <c r="L610" s="147"/>
      <c r="M610" s="148"/>
      <c r="N610" s="149"/>
      <c r="O610" s="90"/>
      <c r="P610" s="91"/>
      <c r="Q610" s="91"/>
      <c r="R610" s="113"/>
    </row>
    <row r="611" spans="1:20" ht="18" customHeight="1" x14ac:dyDescent="0.25">
      <c r="A611" s="28"/>
      <c r="B611" s="297" t="s">
        <v>111</v>
      </c>
      <c r="C611" s="297"/>
      <c r="D611" s="297"/>
      <c r="E611" s="297"/>
      <c r="F611" s="297"/>
      <c r="G611" s="297"/>
      <c r="H611" s="297"/>
      <c r="I611" s="297"/>
      <c r="J611" s="297"/>
      <c r="K611" s="93">
        <f>SUM(K593:K607)</f>
        <v>2</v>
      </c>
      <c r="L611" s="125" t="str">
        <f>IF(SUM(K600:K601)=0,"0%",SUM(K600:K601)/B593)</f>
        <v>0%</v>
      </c>
      <c r="M611" s="125">
        <f>IF(K611=0,"",K611/B593)</f>
        <v>5.2631578947368418E-2</v>
      </c>
      <c r="N611" s="125">
        <f>M611-L611</f>
        <v>5.2631578947368418E-2</v>
      </c>
      <c r="O611" s="3"/>
      <c r="P611" s="29"/>
      <c r="Q611" s="22"/>
      <c r="R611" s="3"/>
    </row>
    <row r="612" spans="1:20" ht="12.75" customHeight="1" x14ac:dyDescent="0.3">
      <c r="A612" s="38"/>
      <c r="B612" s="29"/>
      <c r="C612" s="29"/>
      <c r="D612" s="29"/>
      <c r="E612" s="29"/>
      <c r="F612" s="29"/>
      <c r="G612" s="29"/>
      <c r="H612" s="29"/>
      <c r="I612" s="29"/>
      <c r="J612" s="29"/>
      <c r="L612" s="3"/>
      <c r="M612" s="3"/>
      <c r="O612" s="3"/>
    </row>
    <row r="613" spans="1:20" ht="12.75" customHeight="1" x14ac:dyDescent="0.3">
      <c r="A613" s="38"/>
      <c r="B613" s="29"/>
      <c r="C613" s="29"/>
      <c r="D613" s="29"/>
      <c r="E613" s="29"/>
      <c r="F613" s="29"/>
      <c r="G613" s="29"/>
      <c r="H613" s="29"/>
      <c r="I613" s="29"/>
      <c r="J613" s="29"/>
      <c r="L613" s="3"/>
      <c r="M613" s="3"/>
      <c r="O613" s="3"/>
    </row>
    <row r="614" spans="1:20" ht="26.25" x14ac:dyDescent="0.4">
      <c r="A614" s="2"/>
      <c r="B614" s="307" t="s">
        <v>99</v>
      </c>
      <c r="C614" s="307"/>
      <c r="D614" s="307"/>
      <c r="E614" s="307"/>
      <c r="F614" s="307"/>
      <c r="G614" s="307"/>
      <c r="H614" s="307"/>
      <c r="I614" s="307"/>
      <c r="J614" s="307"/>
      <c r="K614" s="181" t="s">
        <v>84</v>
      </c>
      <c r="L614" s="182"/>
      <c r="M614" s="182"/>
      <c r="N614" s="29"/>
      <c r="O614" s="3"/>
      <c r="P614" s="29"/>
      <c r="Q614" s="29"/>
      <c r="R614" s="29"/>
    </row>
    <row r="615" spans="1:20" ht="20.25" x14ac:dyDescent="0.2">
      <c r="A615" s="300" t="s">
        <v>10</v>
      </c>
      <c r="B615" s="301" t="s">
        <v>100</v>
      </c>
      <c r="C615" s="302"/>
      <c r="D615" s="302"/>
      <c r="E615" s="302"/>
      <c r="F615" s="302"/>
      <c r="G615" s="302"/>
      <c r="H615" s="302"/>
      <c r="I615" s="302"/>
      <c r="J615" s="303"/>
      <c r="K615" s="304" t="s">
        <v>11</v>
      </c>
      <c r="L615" s="296" t="s">
        <v>3</v>
      </c>
      <c r="M615" s="296" t="s">
        <v>4</v>
      </c>
      <c r="N615" s="306" t="s">
        <v>5</v>
      </c>
      <c r="O615" s="296" t="s">
        <v>6</v>
      </c>
      <c r="P615" s="294" t="s">
        <v>7</v>
      </c>
      <c r="Q615" s="294" t="s">
        <v>8</v>
      </c>
      <c r="R615" s="296" t="s">
        <v>101</v>
      </c>
    </row>
    <row r="616" spans="1:20" ht="15.75" x14ac:dyDescent="0.25">
      <c r="A616" s="295"/>
      <c r="B616" s="58" t="s">
        <v>102</v>
      </c>
      <c r="C616" s="58" t="s">
        <v>103</v>
      </c>
      <c r="D616" s="58" t="s">
        <v>104</v>
      </c>
      <c r="E616" s="58" t="s">
        <v>105</v>
      </c>
      <c r="F616" s="58" t="s">
        <v>106</v>
      </c>
      <c r="G616" s="58" t="s">
        <v>107</v>
      </c>
      <c r="H616" s="58" t="s">
        <v>108</v>
      </c>
      <c r="I616" s="58" t="s">
        <v>109</v>
      </c>
      <c r="J616" s="58" t="s">
        <v>110</v>
      </c>
      <c r="K616" s="305"/>
      <c r="L616" s="295"/>
      <c r="M616" s="295"/>
      <c r="N616" s="295"/>
      <c r="O616" s="295"/>
      <c r="P616" s="295"/>
      <c r="Q616" s="295"/>
      <c r="R616" s="295"/>
    </row>
    <row r="617" spans="1:20" ht="15.75" customHeight="1" x14ac:dyDescent="0.25">
      <c r="A617" s="58">
        <v>1202</v>
      </c>
      <c r="B617" s="154">
        <v>32</v>
      </c>
      <c r="C617" s="154"/>
      <c r="D617" s="154"/>
      <c r="E617" s="154"/>
      <c r="F617" s="154"/>
      <c r="G617" s="154"/>
      <c r="H617" s="154"/>
      <c r="I617" s="154"/>
      <c r="J617" s="154"/>
      <c r="K617" s="144"/>
      <c r="L617" s="96"/>
      <c r="M617" s="97"/>
      <c r="N617" s="98"/>
      <c r="O617" s="62"/>
      <c r="P617" s="63">
        <f>B617</f>
        <v>32</v>
      </c>
      <c r="Q617" s="64"/>
      <c r="R617" s="62"/>
    </row>
    <row r="618" spans="1:20" ht="15.75" customHeight="1" x14ac:dyDescent="0.25">
      <c r="A618" s="58">
        <v>1301</v>
      </c>
      <c r="B618" s="154"/>
      <c r="C618" s="154">
        <v>22</v>
      </c>
      <c r="D618" s="154"/>
      <c r="E618" s="154"/>
      <c r="F618" s="154"/>
      <c r="G618" s="154"/>
      <c r="H618" s="154"/>
      <c r="I618" s="154"/>
      <c r="J618" s="154"/>
      <c r="K618" s="144"/>
      <c r="L618" s="101"/>
      <c r="M618" s="102"/>
      <c r="N618" s="103"/>
      <c r="O618" s="67">
        <f>IF(C618=0,"",C618/B617)</f>
        <v>0.6875</v>
      </c>
      <c r="P618" s="68">
        <v>22</v>
      </c>
      <c r="Q618" s="69">
        <f t="shared" ref="Q618:Q625" si="106">IF(P618=0,"",P618/P617)</f>
        <v>0.6875</v>
      </c>
      <c r="R618" s="69">
        <f t="shared" ref="R618:R625" si="107">IF(P618=0,"",100%-Q618)</f>
        <v>0.3125</v>
      </c>
    </row>
    <row r="619" spans="1:20" ht="15.75" customHeight="1" x14ac:dyDescent="0.25">
      <c r="A619" s="58">
        <v>1302</v>
      </c>
      <c r="B619" s="154"/>
      <c r="C619" s="154"/>
      <c r="D619" s="154">
        <v>17</v>
      </c>
      <c r="E619" s="154"/>
      <c r="F619" s="154"/>
      <c r="G619" s="154"/>
      <c r="H619" s="154"/>
      <c r="I619" s="154"/>
      <c r="J619" s="154"/>
      <c r="K619" s="144"/>
      <c r="L619" s="101"/>
      <c r="M619" s="102"/>
      <c r="N619" s="103"/>
      <c r="O619" s="67">
        <f>IF(D619=0,"",D619/C618)</f>
        <v>0.77272727272727271</v>
      </c>
      <c r="P619" s="68">
        <v>19</v>
      </c>
      <c r="Q619" s="69">
        <f t="shared" si="106"/>
        <v>0.86363636363636365</v>
      </c>
      <c r="R619" s="69">
        <f t="shared" si="107"/>
        <v>0.13636363636363635</v>
      </c>
      <c r="T619" s="70">
        <f>P619/P617</f>
        <v>0.59375</v>
      </c>
    </row>
    <row r="620" spans="1:20" ht="15.75" customHeight="1" x14ac:dyDescent="0.25">
      <c r="A620" s="58">
        <v>1401</v>
      </c>
      <c r="B620" s="154"/>
      <c r="C620" s="154"/>
      <c r="D620" s="154"/>
      <c r="E620" s="154">
        <v>13</v>
      </c>
      <c r="F620" s="154"/>
      <c r="G620" s="154"/>
      <c r="H620" s="154"/>
      <c r="I620" s="154"/>
      <c r="J620" s="154"/>
      <c r="K620" s="144"/>
      <c r="L620" s="101"/>
      <c r="M620" s="102"/>
      <c r="N620" s="103"/>
      <c r="O620" s="67">
        <f>IF(E620=0,"",E620/D619)</f>
        <v>0.76470588235294112</v>
      </c>
      <c r="P620" s="68">
        <v>18</v>
      </c>
      <c r="Q620" s="69">
        <f t="shared" si="106"/>
        <v>0.94736842105263153</v>
      </c>
      <c r="R620" s="69">
        <f t="shared" si="107"/>
        <v>5.2631578947368474E-2</v>
      </c>
    </row>
    <row r="621" spans="1:20" ht="15.75" customHeight="1" x14ac:dyDescent="0.25">
      <c r="A621" s="58">
        <v>1402</v>
      </c>
      <c r="B621" s="154"/>
      <c r="C621" s="154"/>
      <c r="D621" s="154"/>
      <c r="E621" s="154"/>
      <c r="F621" s="154">
        <v>9</v>
      </c>
      <c r="G621" s="154"/>
      <c r="H621" s="154"/>
      <c r="I621" s="154"/>
      <c r="J621" s="154"/>
      <c r="K621" s="144"/>
      <c r="L621" s="101"/>
      <c r="M621" s="102"/>
      <c r="N621" s="103"/>
      <c r="O621" s="67">
        <f>IF(F621=0,"",F621/E620)</f>
        <v>0.69230769230769229</v>
      </c>
      <c r="P621" s="68">
        <v>16</v>
      </c>
      <c r="Q621" s="69">
        <f t="shared" si="106"/>
        <v>0.88888888888888884</v>
      </c>
      <c r="R621" s="69">
        <f t="shared" si="107"/>
        <v>0.11111111111111116</v>
      </c>
    </row>
    <row r="622" spans="1:20" ht="15.75" customHeight="1" x14ac:dyDescent="0.25">
      <c r="A622" s="58">
        <v>1501</v>
      </c>
      <c r="B622" s="154"/>
      <c r="C622" s="154"/>
      <c r="D622" s="154"/>
      <c r="E622" s="154"/>
      <c r="F622" s="154"/>
      <c r="G622" s="154">
        <v>9</v>
      </c>
      <c r="H622" s="154"/>
      <c r="I622" s="154"/>
      <c r="J622" s="154"/>
      <c r="K622" s="144"/>
      <c r="L622" s="101"/>
      <c r="M622" s="102"/>
      <c r="N622" s="103"/>
      <c r="O622" s="67">
        <f>IF(G622=0,"",G622/F621)</f>
        <v>1</v>
      </c>
      <c r="P622" s="68">
        <v>15</v>
      </c>
      <c r="Q622" s="69">
        <f t="shared" si="106"/>
        <v>0.9375</v>
      </c>
      <c r="R622" s="69">
        <f t="shared" si="107"/>
        <v>6.25E-2</v>
      </c>
    </row>
    <row r="623" spans="1:20" ht="15.75" customHeight="1" x14ac:dyDescent="0.25">
      <c r="A623" s="58">
        <v>1502</v>
      </c>
      <c r="B623" s="154"/>
      <c r="C623" s="154"/>
      <c r="D623" s="154"/>
      <c r="E623" s="154"/>
      <c r="F623" s="154"/>
      <c r="G623" s="154"/>
      <c r="H623" s="154">
        <v>8</v>
      </c>
      <c r="I623" s="154"/>
      <c r="J623" s="154"/>
      <c r="K623" s="144"/>
      <c r="L623" s="101"/>
      <c r="M623" s="102"/>
      <c r="N623" s="103"/>
      <c r="O623" s="67">
        <f>IF(H623=0,"",H623/G622)</f>
        <v>0.88888888888888884</v>
      </c>
      <c r="P623" s="68">
        <v>15</v>
      </c>
      <c r="Q623" s="69">
        <f t="shared" si="106"/>
        <v>1</v>
      </c>
      <c r="R623" s="69">
        <f t="shared" si="107"/>
        <v>0</v>
      </c>
    </row>
    <row r="624" spans="1:20" ht="15.75" customHeight="1" x14ac:dyDescent="0.25">
      <c r="A624" s="58">
        <v>1601</v>
      </c>
      <c r="B624" s="154"/>
      <c r="C624" s="154"/>
      <c r="D624" s="154"/>
      <c r="E624" s="154"/>
      <c r="F624" s="154"/>
      <c r="G624" s="154"/>
      <c r="H624" s="154"/>
      <c r="I624" s="154">
        <v>6</v>
      </c>
      <c r="J624" s="154"/>
      <c r="K624" s="144"/>
      <c r="L624" s="101"/>
      <c r="M624" s="102"/>
      <c r="N624" s="103"/>
      <c r="O624" s="67">
        <f>IF(I624=0,"",I624/H623)</f>
        <v>0.75</v>
      </c>
      <c r="P624" s="68">
        <v>14</v>
      </c>
      <c r="Q624" s="69">
        <f t="shared" si="106"/>
        <v>0.93333333333333335</v>
      </c>
      <c r="R624" s="69">
        <f t="shared" si="107"/>
        <v>6.6666666666666652E-2</v>
      </c>
    </row>
    <row r="625" spans="1:19" ht="15.75" customHeight="1" x14ac:dyDescent="0.25">
      <c r="A625" s="58">
        <v>1602</v>
      </c>
      <c r="B625" s="154"/>
      <c r="C625" s="154"/>
      <c r="D625" s="154"/>
      <c r="E625" s="154"/>
      <c r="F625" s="154"/>
      <c r="G625" s="154"/>
      <c r="H625" s="154"/>
      <c r="I625" s="154"/>
      <c r="J625" s="154">
        <v>6</v>
      </c>
      <c r="K625" s="144">
        <v>5</v>
      </c>
      <c r="L625" s="101"/>
      <c r="M625" s="102"/>
      <c r="N625" s="103"/>
      <c r="O625" s="71">
        <f>IF(J625=0,"",J625/I624)</f>
        <v>1</v>
      </c>
      <c r="P625" s="68">
        <v>14</v>
      </c>
      <c r="Q625" s="72">
        <f t="shared" si="106"/>
        <v>1</v>
      </c>
      <c r="R625" s="72">
        <f t="shared" si="107"/>
        <v>0</v>
      </c>
    </row>
    <row r="626" spans="1:19" ht="15.75" customHeight="1" x14ac:dyDescent="0.25">
      <c r="A626" s="58">
        <v>1701</v>
      </c>
      <c r="B626" s="154"/>
      <c r="C626" s="154"/>
      <c r="D626" s="154"/>
      <c r="E626" s="154"/>
      <c r="F626" s="154"/>
      <c r="G626" s="154"/>
      <c r="H626" s="154"/>
      <c r="I626" s="154"/>
      <c r="J626" s="154">
        <v>6</v>
      </c>
      <c r="K626" s="144">
        <v>2</v>
      </c>
      <c r="L626" s="101"/>
      <c r="M626" s="102"/>
      <c r="N626" s="104"/>
      <c r="O626" s="105"/>
      <c r="P626" s="128">
        <v>9</v>
      </c>
      <c r="Q626" s="106"/>
      <c r="R626" s="107"/>
    </row>
    <row r="627" spans="1:19" ht="15.75" customHeight="1" x14ac:dyDescent="0.25">
      <c r="A627" s="58">
        <v>1702</v>
      </c>
      <c r="B627" s="154"/>
      <c r="C627" s="154"/>
      <c r="D627" s="154"/>
      <c r="E627" s="154"/>
      <c r="F627" s="154"/>
      <c r="G627" s="154"/>
      <c r="H627" s="154"/>
      <c r="I627" s="154"/>
      <c r="J627" s="154">
        <v>6</v>
      </c>
      <c r="K627" s="144">
        <v>5</v>
      </c>
      <c r="L627" s="101"/>
      <c r="M627" s="102"/>
      <c r="N627" s="104"/>
      <c r="O627" s="108"/>
      <c r="P627" s="109">
        <v>7</v>
      </c>
      <c r="Q627" s="110"/>
      <c r="R627" s="108"/>
    </row>
    <row r="628" spans="1:19" ht="15.75" customHeight="1" x14ac:dyDescent="0.25">
      <c r="A628" s="58">
        <v>1801</v>
      </c>
      <c r="B628" s="154"/>
      <c r="C628" s="154"/>
      <c r="D628" s="154"/>
      <c r="E628" s="154"/>
      <c r="F628" s="154"/>
      <c r="G628" s="154"/>
      <c r="H628" s="154"/>
      <c r="I628" s="154"/>
      <c r="J628" s="154">
        <v>2</v>
      </c>
      <c r="K628" s="144">
        <v>1</v>
      </c>
      <c r="L628" s="101"/>
      <c r="M628" s="102"/>
      <c r="N628" s="104"/>
      <c r="O628" s="108"/>
      <c r="P628" s="109">
        <v>2</v>
      </c>
      <c r="Q628" s="110"/>
      <c r="R628" s="108"/>
    </row>
    <row r="629" spans="1:19" ht="15.75" customHeight="1" x14ac:dyDescent="0.25">
      <c r="A629" s="58">
        <v>1802</v>
      </c>
      <c r="B629" s="154"/>
      <c r="C629" s="154"/>
      <c r="D629" s="154"/>
      <c r="E629" s="154"/>
      <c r="F629" s="154"/>
      <c r="G629" s="154"/>
      <c r="H629" s="154"/>
      <c r="I629" s="154"/>
      <c r="J629" s="154">
        <v>1</v>
      </c>
      <c r="K629" s="144"/>
      <c r="L629" s="101"/>
      <c r="M629" s="102"/>
      <c r="N629" s="104"/>
      <c r="O629" s="108"/>
      <c r="P629" s="68">
        <v>1</v>
      </c>
      <c r="Q629" s="110"/>
      <c r="R629" s="108"/>
    </row>
    <row r="630" spans="1:19" ht="15.75" customHeight="1" x14ac:dyDescent="0.25">
      <c r="A630" s="58">
        <v>1901</v>
      </c>
      <c r="B630" s="154"/>
      <c r="C630" s="154"/>
      <c r="D630" s="154"/>
      <c r="E630" s="154"/>
      <c r="F630" s="154"/>
      <c r="G630" s="154"/>
      <c r="H630" s="154"/>
      <c r="I630" s="154"/>
      <c r="J630" s="154">
        <v>1</v>
      </c>
      <c r="K630" s="144">
        <v>1</v>
      </c>
      <c r="L630" s="101"/>
      <c r="M630" s="102"/>
      <c r="N630" s="104"/>
      <c r="O630" s="102"/>
      <c r="P630" s="68">
        <v>1</v>
      </c>
      <c r="Q630" s="146"/>
      <c r="R630" s="108"/>
    </row>
    <row r="631" spans="1:19" ht="15.75" customHeight="1" x14ac:dyDescent="0.25">
      <c r="A631" s="58">
        <v>1902</v>
      </c>
      <c r="B631" s="154"/>
      <c r="C631" s="154"/>
      <c r="D631" s="154"/>
      <c r="E631" s="154"/>
      <c r="F631" s="154"/>
      <c r="G631" s="154"/>
      <c r="H631" s="154"/>
      <c r="I631" s="154"/>
      <c r="J631" s="154"/>
      <c r="K631" s="144"/>
      <c r="L631" s="101"/>
      <c r="M631" s="102"/>
      <c r="N631" s="104"/>
      <c r="O631" s="102"/>
      <c r="P631" s="104"/>
      <c r="Q631" s="146"/>
      <c r="R631" s="108"/>
    </row>
    <row r="632" spans="1:19" ht="15.75" customHeight="1" x14ac:dyDescent="0.25">
      <c r="A632" s="58">
        <v>2001</v>
      </c>
      <c r="B632" s="154"/>
      <c r="C632" s="154"/>
      <c r="D632" s="154"/>
      <c r="E632" s="154"/>
      <c r="F632" s="154"/>
      <c r="G632" s="154"/>
      <c r="H632" s="154"/>
      <c r="I632" s="154"/>
      <c r="J632" s="154"/>
      <c r="K632" s="144"/>
      <c r="L632" s="101"/>
      <c r="M632" s="102"/>
      <c r="N632" s="104"/>
      <c r="O632" s="197" t="s">
        <v>83</v>
      </c>
      <c r="P632" s="82">
        <v>13</v>
      </c>
      <c r="Q632" s="111">
        <f>K635</f>
        <v>14</v>
      </c>
      <c r="R632" s="199" t="s">
        <v>11</v>
      </c>
    </row>
    <row r="633" spans="1:19" ht="15.75" customHeight="1" x14ac:dyDescent="0.25">
      <c r="A633" s="58">
        <v>2002</v>
      </c>
      <c r="B633" s="154"/>
      <c r="C633" s="154"/>
      <c r="D633" s="154"/>
      <c r="E633" s="154"/>
      <c r="F633" s="154"/>
      <c r="G633" s="154"/>
      <c r="H633" s="154"/>
      <c r="I633" s="154"/>
      <c r="J633" s="154"/>
      <c r="K633" s="144"/>
      <c r="L633" s="101"/>
      <c r="M633" s="102"/>
      <c r="N633" s="104"/>
      <c r="O633" s="198" t="s">
        <v>85</v>
      </c>
      <c r="P633" s="86">
        <f>IF(P632/B617=0,"",P632/B617)</f>
        <v>0.40625</v>
      </c>
      <c r="Q633" s="112">
        <f>P632/Q632</f>
        <v>0.9285714285714286</v>
      </c>
      <c r="R633" s="200" t="s">
        <v>86</v>
      </c>
    </row>
    <row r="634" spans="1:19" ht="15.75" x14ac:dyDescent="0.25">
      <c r="A634" s="58">
        <v>2101</v>
      </c>
      <c r="B634" s="154"/>
      <c r="C634" s="154"/>
      <c r="D634" s="154"/>
      <c r="E634" s="154"/>
      <c r="F634" s="154"/>
      <c r="G634" s="154"/>
      <c r="H634" s="154"/>
      <c r="I634" s="154"/>
      <c r="J634" s="154"/>
      <c r="K634" s="144"/>
      <c r="L634" s="147"/>
      <c r="M634" s="148"/>
      <c r="N634" s="149"/>
      <c r="O634" s="90"/>
      <c r="P634" s="91"/>
      <c r="Q634" s="91"/>
      <c r="R634" s="113"/>
    </row>
    <row r="635" spans="1:19" ht="18" customHeight="1" x14ac:dyDescent="0.25">
      <c r="A635" s="28"/>
      <c r="B635" s="297" t="s">
        <v>111</v>
      </c>
      <c r="C635" s="297"/>
      <c r="D635" s="297"/>
      <c r="E635" s="297"/>
      <c r="F635" s="297"/>
      <c r="G635" s="297"/>
      <c r="H635" s="297"/>
      <c r="I635" s="297"/>
      <c r="J635" s="297"/>
      <c r="K635" s="93">
        <f>SUM(K617:K631)</f>
        <v>14</v>
      </c>
      <c r="L635" s="125">
        <f>IF(SUM(K624:K625)=0,"0%",SUM(K624:K625)/B617)</f>
        <v>0.15625</v>
      </c>
      <c r="M635" s="125">
        <f>IF(K635=0,"",K635/B617)</f>
        <v>0.4375</v>
      </c>
      <c r="N635" s="125">
        <f>M635-L635</f>
        <v>0.28125</v>
      </c>
      <c r="O635" s="3"/>
      <c r="P635" s="29"/>
      <c r="Q635" s="22"/>
      <c r="R635" s="3"/>
    </row>
    <row r="636" spans="1:19" ht="12.75" customHeight="1" x14ac:dyDescent="0.2">
      <c r="L636" s="3"/>
      <c r="M636" s="3"/>
      <c r="O636" s="3"/>
    </row>
    <row r="637" spans="1:19" ht="12.75" customHeight="1" x14ac:dyDescent="0.2">
      <c r="L637" s="3"/>
      <c r="M637" s="3"/>
      <c r="O637" s="3"/>
    </row>
    <row r="638" spans="1:19" ht="26.25" x14ac:dyDescent="0.4">
      <c r="A638" s="2"/>
      <c r="B638" s="298" t="s">
        <v>99</v>
      </c>
      <c r="C638" s="299"/>
      <c r="D638" s="299"/>
      <c r="E638" s="299"/>
      <c r="F638" s="299"/>
      <c r="G638" s="299"/>
      <c r="H638" s="299"/>
      <c r="I638" s="299"/>
      <c r="J638" s="299"/>
      <c r="K638" s="181" t="s">
        <v>87</v>
      </c>
      <c r="L638" s="57"/>
      <c r="M638" s="57"/>
      <c r="N638" s="29"/>
      <c r="O638" s="3"/>
      <c r="P638" s="29"/>
      <c r="Q638" s="29"/>
      <c r="R638" s="29"/>
      <c r="S638" s="29"/>
    </row>
    <row r="639" spans="1:19" ht="20.25" x14ac:dyDescent="0.2">
      <c r="A639" s="300" t="s">
        <v>10</v>
      </c>
      <c r="B639" s="301" t="s">
        <v>100</v>
      </c>
      <c r="C639" s="302"/>
      <c r="D639" s="302"/>
      <c r="E639" s="302"/>
      <c r="F639" s="302"/>
      <c r="G639" s="302"/>
      <c r="H639" s="302"/>
      <c r="I639" s="302"/>
      <c r="J639" s="303"/>
      <c r="K639" s="304" t="s">
        <v>11</v>
      </c>
      <c r="L639" s="296" t="s">
        <v>3</v>
      </c>
      <c r="M639" s="296" t="s">
        <v>4</v>
      </c>
      <c r="N639" s="306" t="s">
        <v>5</v>
      </c>
      <c r="O639" s="296" t="s">
        <v>6</v>
      </c>
      <c r="P639" s="294" t="s">
        <v>7</v>
      </c>
      <c r="Q639" s="294" t="s">
        <v>8</v>
      </c>
      <c r="R639" s="296" t="s">
        <v>101</v>
      </c>
      <c r="S639" s="29"/>
    </row>
    <row r="640" spans="1:19" ht="15.75" x14ac:dyDescent="0.25">
      <c r="A640" s="295"/>
      <c r="B640" s="58" t="s">
        <v>102</v>
      </c>
      <c r="C640" s="58" t="s">
        <v>103</v>
      </c>
      <c r="D640" s="58" t="s">
        <v>104</v>
      </c>
      <c r="E640" s="58" t="s">
        <v>105</v>
      </c>
      <c r="F640" s="58" t="s">
        <v>106</v>
      </c>
      <c r="G640" s="58" t="s">
        <v>107</v>
      </c>
      <c r="H640" s="58" t="s">
        <v>108</v>
      </c>
      <c r="I640" s="58" t="s">
        <v>109</v>
      </c>
      <c r="J640" s="58" t="s">
        <v>110</v>
      </c>
      <c r="K640" s="305"/>
      <c r="L640" s="295"/>
      <c r="M640" s="295"/>
      <c r="N640" s="295"/>
      <c r="O640" s="295"/>
      <c r="P640" s="295"/>
      <c r="Q640" s="295"/>
      <c r="R640" s="295"/>
      <c r="S640" s="29"/>
    </row>
    <row r="641" spans="1:19" ht="15.75" customHeight="1" x14ac:dyDescent="0.25">
      <c r="A641" s="58">
        <v>1301</v>
      </c>
      <c r="B641" s="154">
        <v>35</v>
      </c>
      <c r="C641" s="154"/>
      <c r="D641" s="154"/>
      <c r="E641" s="154"/>
      <c r="F641" s="154"/>
      <c r="G641" s="154"/>
      <c r="H641" s="154"/>
      <c r="I641" s="154"/>
      <c r="J641" s="154"/>
      <c r="K641" s="144"/>
      <c r="L641" s="96"/>
      <c r="M641" s="97"/>
      <c r="N641" s="98"/>
      <c r="O641" s="99"/>
      <c r="P641" s="63">
        <f>B641</f>
        <v>35</v>
      </c>
      <c r="Q641" s="100"/>
      <c r="R641" s="99"/>
      <c r="S641" s="29"/>
    </row>
    <row r="642" spans="1:19" ht="15.75" customHeight="1" x14ac:dyDescent="0.25">
      <c r="A642" s="58">
        <v>1302</v>
      </c>
      <c r="B642" s="154"/>
      <c r="C642" s="154">
        <v>18</v>
      </c>
      <c r="D642" s="154"/>
      <c r="E642" s="154"/>
      <c r="F642" s="154"/>
      <c r="G642" s="154"/>
      <c r="H642" s="154"/>
      <c r="I642" s="154"/>
      <c r="J642" s="154"/>
      <c r="K642" s="144"/>
      <c r="L642" s="101"/>
      <c r="M642" s="102"/>
      <c r="N642" s="103"/>
      <c r="O642" s="67">
        <f>IF(C642=0,"",C642/B641)</f>
        <v>0.51428571428571423</v>
      </c>
      <c r="P642" s="68">
        <v>18</v>
      </c>
      <c r="Q642" s="69">
        <f t="shared" ref="Q642:Q649" si="108">IF(P642=0,"",P642/P641)</f>
        <v>0.51428571428571423</v>
      </c>
      <c r="R642" s="69">
        <f t="shared" ref="R642:R649" si="109">IF(P642=0,"",100%-Q642)</f>
        <v>0.48571428571428577</v>
      </c>
      <c r="S642" s="29"/>
    </row>
    <row r="643" spans="1:19" ht="15.75" customHeight="1" x14ac:dyDescent="0.25">
      <c r="A643" s="58">
        <v>1401</v>
      </c>
      <c r="B643" s="154"/>
      <c r="C643" s="154"/>
      <c r="D643" s="154">
        <v>11</v>
      </c>
      <c r="E643" s="154"/>
      <c r="F643" s="154"/>
      <c r="G643" s="154"/>
      <c r="H643" s="154"/>
      <c r="I643" s="154"/>
      <c r="J643" s="154"/>
      <c r="K643" s="144"/>
      <c r="L643" s="101"/>
      <c r="M643" s="102"/>
      <c r="N643" s="103"/>
      <c r="O643" s="67">
        <f>IF(D643=0,"",D643/C642)</f>
        <v>0.61111111111111116</v>
      </c>
      <c r="P643" s="68">
        <v>14</v>
      </c>
      <c r="Q643" s="69">
        <f t="shared" si="108"/>
        <v>0.77777777777777779</v>
      </c>
      <c r="R643" s="69">
        <f t="shared" si="109"/>
        <v>0.22222222222222221</v>
      </c>
      <c r="S643" s="8">
        <f>P643/P641</f>
        <v>0.4</v>
      </c>
    </row>
    <row r="644" spans="1:19" ht="15.75" customHeight="1" x14ac:dyDescent="0.25">
      <c r="A644" s="58">
        <v>1402</v>
      </c>
      <c r="B644" s="154"/>
      <c r="C644" s="154"/>
      <c r="D644" s="154"/>
      <c r="E644" s="154">
        <v>6</v>
      </c>
      <c r="F644" s="154"/>
      <c r="G644" s="154"/>
      <c r="H644" s="154"/>
      <c r="I644" s="154"/>
      <c r="J644" s="154"/>
      <c r="K644" s="144"/>
      <c r="L644" s="101"/>
      <c r="M644" s="102"/>
      <c r="N644" s="103"/>
      <c r="O644" s="67">
        <f>IF(E644=0,"",E644/D643)</f>
        <v>0.54545454545454541</v>
      </c>
      <c r="P644" s="68">
        <v>11</v>
      </c>
      <c r="Q644" s="69">
        <f t="shared" si="108"/>
        <v>0.7857142857142857</v>
      </c>
      <c r="R644" s="69">
        <f t="shared" si="109"/>
        <v>0.2142857142857143</v>
      </c>
      <c r="S644" s="29"/>
    </row>
    <row r="645" spans="1:19" ht="15.75" customHeight="1" x14ac:dyDescent="0.25">
      <c r="A645" s="58">
        <v>1501</v>
      </c>
      <c r="B645" s="154"/>
      <c r="C645" s="154"/>
      <c r="D645" s="154"/>
      <c r="E645" s="154"/>
      <c r="F645" s="154">
        <v>4</v>
      </c>
      <c r="G645" s="154"/>
      <c r="H645" s="154"/>
      <c r="I645" s="154"/>
      <c r="J645" s="154"/>
      <c r="K645" s="144"/>
      <c r="L645" s="101"/>
      <c r="M645" s="102"/>
      <c r="N645" s="103"/>
      <c r="O645" s="67">
        <f>IF(F645=0,"",F645/E644)</f>
        <v>0.66666666666666663</v>
      </c>
      <c r="P645" s="68">
        <v>11</v>
      </c>
      <c r="Q645" s="69">
        <f t="shared" si="108"/>
        <v>1</v>
      </c>
      <c r="R645" s="69">
        <f t="shared" si="109"/>
        <v>0</v>
      </c>
      <c r="S645" s="29"/>
    </row>
    <row r="646" spans="1:19" ht="15.75" customHeight="1" x14ac:dyDescent="0.25">
      <c r="A646" s="58">
        <v>1502</v>
      </c>
      <c r="B646" s="154"/>
      <c r="C646" s="154"/>
      <c r="D646" s="154"/>
      <c r="E646" s="154"/>
      <c r="F646" s="154"/>
      <c r="G646" s="154">
        <v>4</v>
      </c>
      <c r="H646" s="154"/>
      <c r="I646" s="154"/>
      <c r="J646" s="154"/>
      <c r="K646" s="144"/>
      <c r="L646" s="101"/>
      <c r="M646" s="102"/>
      <c r="N646" s="103"/>
      <c r="O646" s="67">
        <f>IF(G646=0,"",G646/F645)</f>
        <v>1</v>
      </c>
      <c r="P646" s="68">
        <v>10</v>
      </c>
      <c r="Q646" s="69">
        <f t="shared" si="108"/>
        <v>0.90909090909090906</v>
      </c>
      <c r="R646" s="69">
        <f t="shared" si="109"/>
        <v>9.0909090909090939E-2</v>
      </c>
      <c r="S646" s="29"/>
    </row>
    <row r="647" spans="1:19" ht="15.75" customHeight="1" x14ac:dyDescent="0.25">
      <c r="A647" s="58">
        <v>1601</v>
      </c>
      <c r="B647" s="154"/>
      <c r="C647" s="154"/>
      <c r="D647" s="154"/>
      <c r="E647" s="154"/>
      <c r="F647" s="154"/>
      <c r="G647" s="154"/>
      <c r="H647" s="154">
        <v>2</v>
      </c>
      <c r="I647" s="154"/>
      <c r="J647" s="154"/>
      <c r="K647" s="144"/>
      <c r="L647" s="101"/>
      <c r="M647" s="102"/>
      <c r="N647" s="103"/>
      <c r="O647" s="67">
        <f>IF(H647=0,"",H647/G646)</f>
        <v>0.5</v>
      </c>
      <c r="P647" s="68">
        <v>5</v>
      </c>
      <c r="Q647" s="69">
        <f t="shared" si="108"/>
        <v>0.5</v>
      </c>
      <c r="R647" s="69">
        <f t="shared" si="109"/>
        <v>0.5</v>
      </c>
      <c r="S647" s="29"/>
    </row>
    <row r="648" spans="1:19" ht="15.75" customHeight="1" x14ac:dyDescent="0.25">
      <c r="A648" s="58">
        <v>1602</v>
      </c>
      <c r="B648" s="154"/>
      <c r="C648" s="154"/>
      <c r="D648" s="154"/>
      <c r="E648" s="154"/>
      <c r="F648" s="154"/>
      <c r="G648" s="154"/>
      <c r="H648" s="154"/>
      <c r="I648" s="154">
        <v>1</v>
      </c>
      <c r="J648" s="154"/>
      <c r="K648" s="144"/>
      <c r="L648" s="101"/>
      <c r="M648" s="102"/>
      <c r="N648" s="103"/>
      <c r="O648" s="67">
        <f>IF(I648=0,"",I648/H647)</f>
        <v>0.5</v>
      </c>
      <c r="P648" s="68">
        <v>5</v>
      </c>
      <c r="Q648" s="69">
        <f t="shared" si="108"/>
        <v>1</v>
      </c>
      <c r="R648" s="69">
        <f t="shared" si="109"/>
        <v>0</v>
      </c>
      <c r="S648" s="29"/>
    </row>
    <row r="649" spans="1:19" ht="15.75" customHeight="1" x14ac:dyDescent="0.25">
      <c r="A649" s="58">
        <v>1701</v>
      </c>
      <c r="B649" s="154"/>
      <c r="C649" s="154"/>
      <c r="D649" s="154"/>
      <c r="E649" s="154"/>
      <c r="F649" s="154"/>
      <c r="G649" s="154"/>
      <c r="H649" s="154"/>
      <c r="I649" s="154"/>
      <c r="J649" s="154">
        <v>3</v>
      </c>
      <c r="K649" s="144">
        <v>1</v>
      </c>
      <c r="L649" s="101"/>
      <c r="M649" s="102"/>
      <c r="N649" s="103"/>
      <c r="O649" s="71">
        <f>IF(J649=0,"",J649/I648)</f>
        <v>3</v>
      </c>
      <c r="P649" s="68">
        <v>5</v>
      </c>
      <c r="Q649" s="72">
        <f t="shared" si="108"/>
        <v>1</v>
      </c>
      <c r="R649" s="72">
        <f t="shared" si="109"/>
        <v>0</v>
      </c>
      <c r="S649" s="29"/>
    </row>
    <row r="650" spans="1:19" ht="15.75" customHeight="1" x14ac:dyDescent="0.25">
      <c r="A650" s="58">
        <v>1702</v>
      </c>
      <c r="B650" s="154"/>
      <c r="C650" s="154"/>
      <c r="D650" s="154"/>
      <c r="E650" s="154"/>
      <c r="F650" s="154"/>
      <c r="G650" s="154"/>
      <c r="H650" s="154"/>
      <c r="I650" s="154"/>
      <c r="J650" s="154">
        <v>3</v>
      </c>
      <c r="K650" s="144">
        <v>1</v>
      </c>
      <c r="L650" s="101"/>
      <c r="M650" s="102"/>
      <c r="N650" s="104"/>
      <c r="O650" s="129"/>
      <c r="P650" s="68">
        <v>4</v>
      </c>
      <c r="Q650" s="130"/>
      <c r="R650" s="131"/>
      <c r="S650" s="29"/>
    </row>
    <row r="651" spans="1:19" ht="15.75" customHeight="1" x14ac:dyDescent="0.25">
      <c r="A651" s="58">
        <v>1801</v>
      </c>
      <c r="B651" s="154"/>
      <c r="C651" s="154"/>
      <c r="D651" s="154"/>
      <c r="E651" s="154"/>
      <c r="F651" s="154"/>
      <c r="G651" s="154"/>
      <c r="H651" s="154"/>
      <c r="I651" s="154"/>
      <c r="J651" s="154">
        <v>1</v>
      </c>
      <c r="K651" s="144">
        <v>2</v>
      </c>
      <c r="L651" s="101"/>
      <c r="M651" s="102"/>
      <c r="N651" s="104"/>
      <c r="O651" s="108"/>
      <c r="P651" s="109">
        <v>1</v>
      </c>
      <c r="Q651" s="110"/>
      <c r="R651" s="108"/>
      <c r="S651" s="29"/>
    </row>
    <row r="652" spans="1:19" ht="15.75" customHeight="1" x14ac:dyDescent="0.25">
      <c r="A652" s="58">
        <v>1802</v>
      </c>
      <c r="B652" s="154"/>
      <c r="C652" s="154"/>
      <c r="D652" s="154"/>
      <c r="E652" s="154"/>
      <c r="F652" s="154"/>
      <c r="G652" s="154"/>
      <c r="H652" s="154"/>
      <c r="I652" s="154"/>
      <c r="J652" s="154"/>
      <c r="K652" s="144"/>
      <c r="L652" s="101"/>
      <c r="M652" s="102"/>
      <c r="N652" s="104"/>
      <c r="O652" s="108"/>
      <c r="P652" s="109"/>
      <c r="Q652" s="110"/>
      <c r="R652" s="108"/>
      <c r="S652" s="29"/>
    </row>
    <row r="653" spans="1:19" ht="15.75" customHeight="1" x14ac:dyDescent="0.25">
      <c r="A653" s="58">
        <v>1901</v>
      </c>
      <c r="B653" s="154"/>
      <c r="C653" s="154"/>
      <c r="D653" s="154"/>
      <c r="E653" s="154"/>
      <c r="F653" s="154"/>
      <c r="G653" s="154"/>
      <c r="H653" s="154"/>
      <c r="I653" s="154"/>
      <c r="J653" s="154"/>
      <c r="K653" s="144"/>
      <c r="L653" s="101"/>
      <c r="M653" s="102"/>
      <c r="N653" s="104"/>
      <c r="O653" s="108"/>
      <c r="P653" s="109"/>
      <c r="Q653" s="110"/>
      <c r="R653" s="108"/>
      <c r="S653" s="29"/>
    </row>
    <row r="654" spans="1:19" ht="15.75" customHeight="1" x14ac:dyDescent="0.25">
      <c r="A654" s="58">
        <v>1902</v>
      </c>
      <c r="B654" s="154"/>
      <c r="C654" s="154"/>
      <c r="D654" s="154"/>
      <c r="E654" s="154"/>
      <c r="F654" s="154"/>
      <c r="G654" s="154"/>
      <c r="H654" s="154"/>
      <c r="I654" s="154"/>
      <c r="J654" s="154"/>
      <c r="K654" s="144"/>
      <c r="L654" s="101"/>
      <c r="M654" s="102"/>
      <c r="N654" s="104"/>
      <c r="O654" s="102"/>
      <c r="P654" s="104"/>
      <c r="Q654" s="146"/>
      <c r="R654" s="108"/>
      <c r="S654" s="29"/>
    </row>
    <row r="655" spans="1:19" ht="15.75" customHeight="1" x14ac:dyDescent="0.25">
      <c r="A655" s="58">
        <v>2001</v>
      </c>
      <c r="B655" s="154"/>
      <c r="C655" s="154"/>
      <c r="D655" s="154"/>
      <c r="E655" s="154"/>
      <c r="F655" s="154"/>
      <c r="G655" s="154"/>
      <c r="H655" s="154"/>
      <c r="I655" s="154"/>
      <c r="J655" s="154"/>
      <c r="K655" s="144"/>
      <c r="L655" s="101"/>
      <c r="M655" s="102"/>
      <c r="N655" s="104"/>
      <c r="O655" s="197" t="s">
        <v>83</v>
      </c>
      <c r="P655" s="82">
        <v>4</v>
      </c>
      <c r="Q655" s="111">
        <f>K658</f>
        <v>4</v>
      </c>
      <c r="R655" s="199" t="s">
        <v>11</v>
      </c>
      <c r="S655" s="29"/>
    </row>
    <row r="656" spans="1:19" ht="15.75" customHeight="1" x14ac:dyDescent="0.25">
      <c r="A656" s="58">
        <v>2002</v>
      </c>
      <c r="B656" s="154"/>
      <c r="C656" s="154"/>
      <c r="D656" s="154"/>
      <c r="E656" s="154"/>
      <c r="F656" s="154"/>
      <c r="G656" s="154"/>
      <c r="H656" s="154"/>
      <c r="I656" s="154"/>
      <c r="J656" s="154"/>
      <c r="K656" s="144"/>
      <c r="L656" s="101"/>
      <c r="M656" s="102"/>
      <c r="N656" s="104"/>
      <c r="O656" s="198" t="s">
        <v>85</v>
      </c>
      <c r="P656" s="86">
        <f>IF(P655/B641=0,"",P655/B641)</f>
        <v>0.11428571428571428</v>
      </c>
      <c r="Q656" s="112">
        <f>P655/Q655</f>
        <v>1</v>
      </c>
      <c r="R656" s="200" t="s">
        <v>86</v>
      </c>
      <c r="S656" s="29"/>
    </row>
    <row r="657" spans="1:19" ht="15.75" x14ac:dyDescent="0.25">
      <c r="A657" s="58">
        <v>2101</v>
      </c>
      <c r="B657" s="154"/>
      <c r="C657" s="154"/>
      <c r="D657" s="154"/>
      <c r="E657" s="154"/>
      <c r="F657" s="154"/>
      <c r="G657" s="154"/>
      <c r="H657" s="154"/>
      <c r="I657" s="154"/>
      <c r="J657" s="154"/>
      <c r="K657" s="144"/>
      <c r="L657" s="147"/>
      <c r="M657" s="148"/>
      <c r="N657" s="149"/>
      <c r="O657" s="90"/>
      <c r="P657" s="91"/>
      <c r="Q657" s="91"/>
      <c r="R657" s="113"/>
      <c r="S657" s="29"/>
    </row>
    <row r="658" spans="1:19" ht="18" customHeight="1" x14ac:dyDescent="0.25">
      <c r="A658" s="28"/>
      <c r="B658" s="297" t="s">
        <v>111</v>
      </c>
      <c r="C658" s="297"/>
      <c r="D658" s="297"/>
      <c r="E658" s="297"/>
      <c r="F658" s="297"/>
      <c r="G658" s="297"/>
      <c r="H658" s="297"/>
      <c r="I658" s="297"/>
      <c r="J658" s="297"/>
      <c r="K658" s="93">
        <f>SUM(K641:K654)</f>
        <v>4</v>
      </c>
      <c r="L658" s="94">
        <f>IF(K649=0,"",K649/B641)</f>
        <v>2.8571428571428571E-2</v>
      </c>
      <c r="M658" s="94">
        <f>IF(K658=0,"",K658/B641)</f>
        <v>0.11428571428571428</v>
      </c>
      <c r="N658" s="94">
        <f>IF(K649=0,"",M658-L658)</f>
        <v>8.5714285714285715E-2</v>
      </c>
      <c r="O658" s="3"/>
      <c r="P658" s="29"/>
      <c r="Q658" s="22"/>
      <c r="R658" s="3"/>
      <c r="S658" s="29"/>
    </row>
    <row r="659" spans="1:19" ht="12.75" customHeight="1" x14ac:dyDescent="0.2">
      <c r="L659" s="3"/>
      <c r="M659" s="3"/>
      <c r="O659" s="3"/>
    </row>
    <row r="660" spans="1:19" ht="12.75" customHeight="1" x14ac:dyDescent="0.2">
      <c r="L660" s="3"/>
      <c r="M660" s="3"/>
      <c r="O660" s="3"/>
    </row>
    <row r="661" spans="1:19" ht="26.25" x14ac:dyDescent="0.4">
      <c r="A661" s="2"/>
      <c r="B661" s="298" t="s">
        <v>99</v>
      </c>
      <c r="C661" s="299"/>
      <c r="D661" s="299"/>
      <c r="E661" s="299"/>
      <c r="F661" s="299"/>
      <c r="G661" s="299"/>
      <c r="H661" s="299"/>
      <c r="I661" s="299"/>
      <c r="J661" s="299"/>
      <c r="K661" s="181" t="s">
        <v>88</v>
      </c>
      <c r="L661" s="57"/>
      <c r="M661" s="57"/>
      <c r="N661" s="29"/>
      <c r="O661" s="3"/>
      <c r="P661" s="29"/>
      <c r="Q661" s="29"/>
      <c r="R661" s="29"/>
      <c r="S661" s="29"/>
    </row>
    <row r="662" spans="1:19" ht="20.25" x14ac:dyDescent="0.2">
      <c r="A662" s="300" t="s">
        <v>10</v>
      </c>
      <c r="B662" s="301" t="s">
        <v>100</v>
      </c>
      <c r="C662" s="302"/>
      <c r="D662" s="302"/>
      <c r="E662" s="302"/>
      <c r="F662" s="302"/>
      <c r="G662" s="302"/>
      <c r="H662" s="302"/>
      <c r="I662" s="302"/>
      <c r="J662" s="303"/>
      <c r="K662" s="304" t="s">
        <v>11</v>
      </c>
      <c r="L662" s="296" t="s">
        <v>3</v>
      </c>
      <c r="M662" s="296" t="s">
        <v>4</v>
      </c>
      <c r="N662" s="306" t="s">
        <v>5</v>
      </c>
      <c r="O662" s="296" t="s">
        <v>6</v>
      </c>
      <c r="P662" s="294" t="s">
        <v>7</v>
      </c>
      <c r="Q662" s="294" t="s">
        <v>8</v>
      </c>
      <c r="R662" s="296" t="s">
        <v>101</v>
      </c>
      <c r="S662" s="29"/>
    </row>
    <row r="663" spans="1:19" ht="15.75" x14ac:dyDescent="0.25">
      <c r="A663" s="295"/>
      <c r="B663" s="58" t="s">
        <v>102</v>
      </c>
      <c r="C663" s="58" t="s">
        <v>103</v>
      </c>
      <c r="D663" s="58" t="s">
        <v>104</v>
      </c>
      <c r="E663" s="58" t="s">
        <v>105</v>
      </c>
      <c r="F663" s="58" t="s">
        <v>106</v>
      </c>
      <c r="G663" s="58" t="s">
        <v>107</v>
      </c>
      <c r="H663" s="58" t="s">
        <v>108</v>
      </c>
      <c r="I663" s="58" t="s">
        <v>109</v>
      </c>
      <c r="J663" s="58" t="s">
        <v>110</v>
      </c>
      <c r="K663" s="305"/>
      <c r="L663" s="295"/>
      <c r="M663" s="295"/>
      <c r="N663" s="295"/>
      <c r="O663" s="295"/>
      <c r="P663" s="295"/>
      <c r="Q663" s="295"/>
      <c r="R663" s="295"/>
      <c r="S663" s="29"/>
    </row>
    <row r="664" spans="1:19" ht="15.75" x14ac:dyDescent="0.25">
      <c r="A664" s="58">
        <v>1302</v>
      </c>
      <c r="B664" s="154">
        <v>30</v>
      </c>
      <c r="C664" s="154"/>
      <c r="D664" s="154"/>
      <c r="E664" s="154"/>
      <c r="F664" s="154"/>
      <c r="G664" s="154"/>
      <c r="H664" s="154"/>
      <c r="I664" s="154"/>
      <c r="J664" s="154"/>
      <c r="K664" s="144"/>
      <c r="L664" s="96"/>
      <c r="M664" s="97"/>
      <c r="N664" s="98"/>
      <c r="O664" s="99"/>
      <c r="P664" s="63">
        <f>B664</f>
        <v>30</v>
      </c>
      <c r="Q664" s="100"/>
      <c r="R664" s="99"/>
      <c r="S664" s="29"/>
    </row>
    <row r="665" spans="1:19" ht="15.75" customHeight="1" x14ac:dyDescent="0.25">
      <c r="A665" s="58">
        <v>1401</v>
      </c>
      <c r="B665" s="154"/>
      <c r="C665" s="154">
        <v>22</v>
      </c>
      <c r="D665" s="154"/>
      <c r="E665" s="154"/>
      <c r="F665" s="154"/>
      <c r="G665" s="154"/>
      <c r="H665" s="154"/>
      <c r="I665" s="154"/>
      <c r="J665" s="154"/>
      <c r="K665" s="144"/>
      <c r="L665" s="101"/>
      <c r="M665" s="102"/>
      <c r="N665" s="103"/>
      <c r="O665" s="67">
        <f>IF(C665=0,"",C665/B664)</f>
        <v>0.73333333333333328</v>
      </c>
      <c r="P665" s="68">
        <v>22</v>
      </c>
      <c r="Q665" s="69">
        <f t="shared" ref="Q665:Q672" si="110">IF(P665=0,"",P665/P664)</f>
        <v>0.73333333333333328</v>
      </c>
      <c r="R665" s="69">
        <f t="shared" ref="R665:R672" si="111">IF(P665=0,"",100%-Q665)</f>
        <v>0.26666666666666672</v>
      </c>
      <c r="S665" s="29"/>
    </row>
    <row r="666" spans="1:19" ht="15.75" customHeight="1" x14ac:dyDescent="0.25">
      <c r="A666" s="58">
        <v>1402</v>
      </c>
      <c r="B666" s="154"/>
      <c r="C666" s="154"/>
      <c r="D666" s="154">
        <v>19</v>
      </c>
      <c r="E666" s="154"/>
      <c r="F666" s="154"/>
      <c r="G666" s="154"/>
      <c r="H666" s="154"/>
      <c r="I666" s="154"/>
      <c r="J666" s="154"/>
      <c r="K666" s="144"/>
      <c r="L666" s="101"/>
      <c r="M666" s="102"/>
      <c r="N666" s="103"/>
      <c r="O666" s="67">
        <f>IF(D666=0,"",D666/C665)</f>
        <v>0.86363636363636365</v>
      </c>
      <c r="P666" s="68">
        <v>19</v>
      </c>
      <c r="Q666" s="69">
        <f t="shared" si="110"/>
        <v>0.86363636363636365</v>
      </c>
      <c r="R666" s="69">
        <f t="shared" si="111"/>
        <v>0.13636363636363635</v>
      </c>
      <c r="S666" s="8">
        <f>P666/P664</f>
        <v>0.6333333333333333</v>
      </c>
    </row>
    <row r="667" spans="1:19" ht="15.75" customHeight="1" x14ac:dyDescent="0.25">
      <c r="A667" s="58">
        <v>1501</v>
      </c>
      <c r="B667" s="154"/>
      <c r="C667" s="154"/>
      <c r="D667" s="154"/>
      <c r="E667" s="154">
        <v>16</v>
      </c>
      <c r="F667" s="154"/>
      <c r="G667" s="154"/>
      <c r="H667" s="154"/>
      <c r="I667" s="154"/>
      <c r="J667" s="154"/>
      <c r="K667" s="144"/>
      <c r="L667" s="101"/>
      <c r="M667" s="102"/>
      <c r="N667" s="103"/>
      <c r="O667" s="67">
        <f>IF(E667=0,"",E667/D666)</f>
        <v>0.84210526315789469</v>
      </c>
      <c r="P667" s="68">
        <v>19</v>
      </c>
      <c r="Q667" s="69">
        <f t="shared" si="110"/>
        <v>1</v>
      </c>
      <c r="R667" s="69">
        <f t="shared" si="111"/>
        <v>0</v>
      </c>
      <c r="S667" s="29"/>
    </row>
    <row r="668" spans="1:19" ht="15.75" customHeight="1" x14ac:dyDescent="0.25">
      <c r="A668" s="58">
        <v>1502</v>
      </c>
      <c r="B668" s="154"/>
      <c r="C668" s="154"/>
      <c r="D668" s="154"/>
      <c r="E668" s="154"/>
      <c r="F668" s="154">
        <v>15</v>
      </c>
      <c r="G668" s="154"/>
      <c r="H668" s="154"/>
      <c r="I668" s="154"/>
      <c r="J668" s="154"/>
      <c r="K668" s="144"/>
      <c r="L668" s="101"/>
      <c r="M668" s="102"/>
      <c r="N668" s="103"/>
      <c r="O668" s="67">
        <f>IF(F668=0,"",F668/E667)</f>
        <v>0.9375</v>
      </c>
      <c r="P668" s="68">
        <v>15</v>
      </c>
      <c r="Q668" s="69">
        <f t="shared" si="110"/>
        <v>0.78947368421052633</v>
      </c>
      <c r="R668" s="69">
        <f t="shared" si="111"/>
        <v>0.21052631578947367</v>
      </c>
      <c r="S668" s="29"/>
    </row>
    <row r="669" spans="1:19" ht="15.75" customHeight="1" x14ac:dyDescent="0.25">
      <c r="A669" s="58">
        <v>1601</v>
      </c>
      <c r="B669" s="154"/>
      <c r="C669" s="154"/>
      <c r="D669" s="154"/>
      <c r="E669" s="154"/>
      <c r="F669" s="154"/>
      <c r="G669" s="154">
        <v>15</v>
      </c>
      <c r="H669" s="154"/>
      <c r="I669" s="154"/>
      <c r="J669" s="154"/>
      <c r="K669" s="144"/>
      <c r="L669" s="101"/>
      <c r="M669" s="102"/>
      <c r="N669" s="103"/>
      <c r="O669" s="67">
        <f>IF(G669=0,"",G669/F668)</f>
        <v>1</v>
      </c>
      <c r="P669" s="68">
        <v>15</v>
      </c>
      <c r="Q669" s="69">
        <f t="shared" si="110"/>
        <v>1</v>
      </c>
      <c r="R669" s="69">
        <f t="shared" si="111"/>
        <v>0</v>
      </c>
      <c r="S669" s="29"/>
    </row>
    <row r="670" spans="1:19" ht="15.75" customHeight="1" x14ac:dyDescent="0.25">
      <c r="A670" s="58">
        <v>1602</v>
      </c>
      <c r="B670" s="154"/>
      <c r="C670" s="154"/>
      <c r="D670" s="154"/>
      <c r="E670" s="154"/>
      <c r="F670" s="154"/>
      <c r="G670" s="154"/>
      <c r="H670" s="154">
        <v>15</v>
      </c>
      <c r="I670" s="154"/>
      <c r="J670" s="154"/>
      <c r="K670" s="144"/>
      <c r="L670" s="101"/>
      <c r="M670" s="102"/>
      <c r="N670" s="103"/>
      <c r="O670" s="67">
        <f>IF(H670=0,"",H670/G669)</f>
        <v>1</v>
      </c>
      <c r="P670" s="68">
        <v>15</v>
      </c>
      <c r="Q670" s="69">
        <f t="shared" si="110"/>
        <v>1</v>
      </c>
      <c r="R670" s="69">
        <f t="shared" si="111"/>
        <v>0</v>
      </c>
      <c r="S670" s="29"/>
    </row>
    <row r="671" spans="1:19" ht="15.75" customHeight="1" x14ac:dyDescent="0.25">
      <c r="A671" s="58">
        <v>1701</v>
      </c>
      <c r="B671" s="154"/>
      <c r="C671" s="154"/>
      <c r="D671" s="154"/>
      <c r="E671" s="154"/>
      <c r="F671" s="154"/>
      <c r="G671" s="154"/>
      <c r="H671" s="154"/>
      <c r="I671" s="154">
        <v>15</v>
      </c>
      <c r="J671" s="154"/>
      <c r="K671" s="144"/>
      <c r="L671" s="101"/>
      <c r="M671" s="102"/>
      <c r="N671" s="103"/>
      <c r="O671" s="67">
        <f>IF(I671=0,"",I671/H670)</f>
        <v>1</v>
      </c>
      <c r="P671" s="68">
        <v>15</v>
      </c>
      <c r="Q671" s="69">
        <f t="shared" si="110"/>
        <v>1</v>
      </c>
      <c r="R671" s="69">
        <f t="shared" si="111"/>
        <v>0</v>
      </c>
      <c r="S671" s="29"/>
    </row>
    <row r="672" spans="1:19" ht="15.75" customHeight="1" x14ac:dyDescent="0.25">
      <c r="A672" s="58">
        <v>1702</v>
      </c>
      <c r="B672" s="154"/>
      <c r="C672" s="154"/>
      <c r="D672" s="154"/>
      <c r="E672" s="154"/>
      <c r="F672" s="154"/>
      <c r="G672" s="154"/>
      <c r="H672" s="154"/>
      <c r="I672" s="154"/>
      <c r="J672" s="154">
        <v>15</v>
      </c>
      <c r="K672" s="144">
        <v>7</v>
      </c>
      <c r="L672" s="101"/>
      <c r="M672" s="102"/>
      <c r="N672" s="103"/>
      <c r="O672" s="71">
        <f>IF(J672=0,"",J672/I671)</f>
        <v>1</v>
      </c>
      <c r="P672" s="68">
        <v>15</v>
      </c>
      <c r="Q672" s="72">
        <f t="shared" si="110"/>
        <v>1</v>
      </c>
      <c r="R672" s="72">
        <f t="shared" si="111"/>
        <v>0</v>
      </c>
      <c r="S672" s="29"/>
    </row>
    <row r="673" spans="1:19" ht="15.75" customHeight="1" x14ac:dyDescent="0.25">
      <c r="A673" s="58">
        <v>1801</v>
      </c>
      <c r="B673" s="154"/>
      <c r="C673" s="154"/>
      <c r="D673" s="154"/>
      <c r="E673" s="154"/>
      <c r="F673" s="154"/>
      <c r="G673" s="154"/>
      <c r="H673" s="154"/>
      <c r="I673" s="154"/>
      <c r="J673" s="154">
        <v>7</v>
      </c>
      <c r="K673" s="144">
        <v>7</v>
      </c>
      <c r="L673" s="101"/>
      <c r="M673" s="102"/>
      <c r="N673" s="104"/>
      <c r="O673" s="129"/>
      <c r="P673" s="68">
        <v>7</v>
      </c>
      <c r="Q673" s="130"/>
      <c r="R673" s="131"/>
      <c r="S673" s="29"/>
    </row>
    <row r="674" spans="1:19" ht="15.75" customHeight="1" x14ac:dyDescent="0.25">
      <c r="A674" s="58">
        <v>1802</v>
      </c>
      <c r="B674" s="154"/>
      <c r="C674" s="154"/>
      <c r="D674" s="154"/>
      <c r="E674" s="154"/>
      <c r="F674" s="154"/>
      <c r="G674" s="154"/>
      <c r="H674" s="154"/>
      <c r="I674" s="154"/>
      <c r="J674" s="154"/>
      <c r="K674" s="144"/>
      <c r="L674" s="101"/>
      <c r="M674" s="102"/>
      <c r="N674" s="104"/>
      <c r="O674" s="108"/>
      <c r="P674" s="109"/>
      <c r="Q674" s="110"/>
      <c r="R674" s="108"/>
      <c r="S674" s="29"/>
    </row>
    <row r="675" spans="1:19" ht="15.75" customHeight="1" x14ac:dyDescent="0.25">
      <c r="A675" s="58">
        <v>1901</v>
      </c>
      <c r="B675" s="154"/>
      <c r="C675" s="154"/>
      <c r="D675" s="154"/>
      <c r="E675" s="154"/>
      <c r="F675" s="154"/>
      <c r="G675" s="154"/>
      <c r="H675" s="154"/>
      <c r="I675" s="154"/>
      <c r="J675" s="154"/>
      <c r="K675" s="144"/>
      <c r="L675" s="101"/>
      <c r="M675" s="102"/>
      <c r="N675" s="104"/>
      <c r="O675" s="108"/>
      <c r="P675" s="109"/>
      <c r="Q675" s="110"/>
      <c r="R675" s="108"/>
      <c r="S675" s="29"/>
    </row>
    <row r="676" spans="1:19" ht="15.75" customHeight="1" x14ac:dyDescent="0.25">
      <c r="A676" s="58">
        <v>1902</v>
      </c>
      <c r="B676" s="154"/>
      <c r="C676" s="154"/>
      <c r="D676" s="154"/>
      <c r="E676" s="154"/>
      <c r="F676" s="154"/>
      <c r="G676" s="154"/>
      <c r="H676" s="154"/>
      <c r="I676" s="154"/>
      <c r="J676" s="154"/>
      <c r="K676" s="144"/>
      <c r="L676" s="101"/>
      <c r="M676" s="102"/>
      <c r="N676" s="104"/>
      <c r="O676" s="108"/>
      <c r="P676" s="109"/>
      <c r="Q676" s="110"/>
      <c r="R676" s="108"/>
      <c r="S676" s="29"/>
    </row>
    <row r="677" spans="1:19" ht="15.75" customHeight="1" x14ac:dyDescent="0.25">
      <c r="A677" s="58">
        <v>2001</v>
      </c>
      <c r="B677" s="154"/>
      <c r="C677" s="154"/>
      <c r="D677" s="154"/>
      <c r="E677" s="154"/>
      <c r="F677" s="154"/>
      <c r="G677" s="154"/>
      <c r="H677" s="154"/>
      <c r="I677" s="154"/>
      <c r="J677" s="154"/>
      <c r="K677" s="144"/>
      <c r="L677" s="101"/>
      <c r="M677" s="102"/>
      <c r="N677" s="104"/>
      <c r="O677" s="102"/>
      <c r="P677" s="104"/>
      <c r="Q677" s="146"/>
      <c r="R677" s="108"/>
      <c r="S677" s="29"/>
    </row>
    <row r="678" spans="1:19" ht="15.75" customHeight="1" x14ac:dyDescent="0.25">
      <c r="A678" s="58">
        <v>2002</v>
      </c>
      <c r="B678" s="154"/>
      <c r="C678" s="154"/>
      <c r="D678" s="154"/>
      <c r="E678" s="154"/>
      <c r="F678" s="154"/>
      <c r="G678" s="154"/>
      <c r="H678" s="154"/>
      <c r="I678" s="154"/>
      <c r="J678" s="154"/>
      <c r="K678" s="144"/>
      <c r="L678" s="101"/>
      <c r="M678" s="102"/>
      <c r="N678" s="104"/>
      <c r="O678" s="197" t="s">
        <v>83</v>
      </c>
      <c r="P678" s="82">
        <v>15</v>
      </c>
      <c r="Q678" s="171">
        <f>IF(SUM(K670:K678)=0,"",SUM(K670:K673))</f>
        <v>14</v>
      </c>
      <c r="R678" s="199" t="s">
        <v>11</v>
      </c>
      <c r="S678" s="29"/>
    </row>
    <row r="679" spans="1:19" ht="15.75" customHeight="1" x14ac:dyDescent="0.25">
      <c r="A679" s="58">
        <v>2101</v>
      </c>
      <c r="B679" s="154"/>
      <c r="C679" s="154"/>
      <c r="D679" s="154"/>
      <c r="E679" s="154"/>
      <c r="F679" s="154"/>
      <c r="G679" s="154"/>
      <c r="H679" s="154"/>
      <c r="I679" s="154"/>
      <c r="J679" s="154"/>
      <c r="K679" s="144"/>
      <c r="L679" s="101"/>
      <c r="M679" s="102"/>
      <c r="N679" s="104"/>
      <c r="O679" s="198" t="s">
        <v>85</v>
      </c>
      <c r="P679" s="86">
        <f>IF(P678/B664=0,"",P678/B664)</f>
        <v>0.5</v>
      </c>
      <c r="Q679" s="173">
        <f>P678/Q678</f>
        <v>1.0714285714285714</v>
      </c>
      <c r="R679" s="200" t="s">
        <v>86</v>
      </c>
      <c r="S679" s="29"/>
    </row>
    <row r="680" spans="1:19" ht="15.75" customHeight="1" x14ac:dyDescent="0.25">
      <c r="A680" s="58">
        <v>2102</v>
      </c>
      <c r="B680" s="154"/>
      <c r="C680" s="154"/>
      <c r="D680" s="154"/>
      <c r="E680" s="154"/>
      <c r="F680" s="154"/>
      <c r="G680" s="154"/>
      <c r="H680" s="154"/>
      <c r="I680" s="154"/>
      <c r="J680" s="154"/>
      <c r="K680" s="144"/>
      <c r="L680" s="147"/>
      <c r="M680" s="148"/>
      <c r="N680" s="149"/>
      <c r="O680" s="90"/>
      <c r="P680" s="91"/>
      <c r="Q680" s="91"/>
      <c r="R680" s="113"/>
      <c r="S680" s="29"/>
    </row>
    <row r="681" spans="1:19" ht="18" customHeight="1" x14ac:dyDescent="0.25">
      <c r="A681" s="28"/>
      <c r="B681" s="297" t="s">
        <v>111</v>
      </c>
      <c r="C681" s="297"/>
      <c r="D681" s="297"/>
      <c r="E681" s="297"/>
      <c r="F681" s="297"/>
      <c r="G681" s="297"/>
      <c r="H681" s="297"/>
      <c r="I681" s="297"/>
      <c r="J681" s="297"/>
      <c r="K681" s="93">
        <f>SUM(K664:K677)</f>
        <v>14</v>
      </c>
      <c r="L681" s="94">
        <f>IF(K672=0,"",K672/B664)</f>
        <v>0.23333333333333334</v>
      </c>
      <c r="M681" s="94">
        <f>IF(K681=0,"",K681/B664)</f>
        <v>0.46666666666666667</v>
      </c>
      <c r="N681" s="94">
        <f>IF(K672=0,"",M681-L681)</f>
        <v>0.23333333333333334</v>
      </c>
      <c r="O681" s="3"/>
      <c r="P681" s="29"/>
      <c r="Q681" s="22"/>
      <c r="R681" s="3"/>
      <c r="S681" s="29"/>
    </row>
    <row r="682" spans="1:19" ht="12.75" customHeight="1" x14ac:dyDescent="0.2">
      <c r="L682" s="3"/>
      <c r="M682" s="3"/>
      <c r="O682" s="3"/>
    </row>
    <row r="683" spans="1:19" ht="12.75" customHeight="1" x14ac:dyDescent="0.2">
      <c r="L683" s="3"/>
      <c r="M683" s="3"/>
      <c r="O683" s="3"/>
    </row>
    <row r="684" spans="1:19" ht="26.25" x14ac:dyDescent="0.4">
      <c r="A684" s="2"/>
      <c r="B684" s="298" t="s">
        <v>99</v>
      </c>
      <c r="C684" s="299"/>
      <c r="D684" s="299"/>
      <c r="E684" s="299"/>
      <c r="F684" s="299"/>
      <c r="G684" s="299"/>
      <c r="H684" s="299"/>
      <c r="I684" s="299"/>
      <c r="J684" s="299"/>
      <c r="K684" s="181" t="s">
        <v>91</v>
      </c>
      <c r="L684" s="57"/>
      <c r="M684" s="57"/>
      <c r="N684" s="29"/>
      <c r="O684" s="3"/>
      <c r="P684" s="29"/>
      <c r="Q684" s="29"/>
      <c r="R684" s="29"/>
      <c r="S684" s="29"/>
    </row>
    <row r="685" spans="1:19" ht="20.25" x14ac:dyDescent="0.2">
      <c r="A685" s="300" t="s">
        <v>10</v>
      </c>
      <c r="B685" s="301" t="s">
        <v>100</v>
      </c>
      <c r="C685" s="302"/>
      <c r="D685" s="302"/>
      <c r="E685" s="302"/>
      <c r="F685" s="302"/>
      <c r="G685" s="302"/>
      <c r="H685" s="302"/>
      <c r="I685" s="302"/>
      <c r="J685" s="303"/>
      <c r="K685" s="304" t="s">
        <v>11</v>
      </c>
      <c r="L685" s="296" t="s">
        <v>3</v>
      </c>
      <c r="M685" s="296" t="s">
        <v>4</v>
      </c>
      <c r="N685" s="306" t="s">
        <v>5</v>
      </c>
      <c r="O685" s="296" t="s">
        <v>6</v>
      </c>
      <c r="P685" s="294" t="s">
        <v>7</v>
      </c>
      <c r="Q685" s="294" t="s">
        <v>8</v>
      </c>
      <c r="R685" s="296" t="s">
        <v>101</v>
      </c>
      <c r="S685" s="29"/>
    </row>
    <row r="686" spans="1:19" ht="15.75" x14ac:dyDescent="0.25">
      <c r="A686" s="295"/>
      <c r="B686" s="58" t="s">
        <v>102</v>
      </c>
      <c r="C686" s="58" t="s">
        <v>103</v>
      </c>
      <c r="D686" s="58" t="s">
        <v>104</v>
      </c>
      <c r="E686" s="58" t="s">
        <v>105</v>
      </c>
      <c r="F686" s="58" t="s">
        <v>106</v>
      </c>
      <c r="G686" s="58" t="s">
        <v>107</v>
      </c>
      <c r="H686" s="58" t="s">
        <v>108</v>
      </c>
      <c r="I686" s="58" t="s">
        <v>109</v>
      </c>
      <c r="J686" s="58" t="s">
        <v>110</v>
      </c>
      <c r="K686" s="305"/>
      <c r="L686" s="295"/>
      <c r="M686" s="295"/>
      <c r="N686" s="295"/>
      <c r="O686" s="295"/>
      <c r="P686" s="295"/>
      <c r="Q686" s="295"/>
      <c r="R686" s="295"/>
      <c r="S686" s="29"/>
    </row>
    <row r="687" spans="1:19" ht="15.75" customHeight="1" x14ac:dyDescent="0.25">
      <c r="A687" s="58">
        <v>1401</v>
      </c>
      <c r="B687" s="154">
        <v>32</v>
      </c>
      <c r="C687" s="154"/>
      <c r="D687" s="154"/>
      <c r="E687" s="154"/>
      <c r="F687" s="154"/>
      <c r="G687" s="154"/>
      <c r="H687" s="154"/>
      <c r="I687" s="154"/>
      <c r="J687" s="154"/>
      <c r="K687" s="144"/>
      <c r="L687" s="96"/>
      <c r="M687" s="97"/>
      <c r="N687" s="98"/>
      <c r="O687" s="99"/>
      <c r="P687" s="63">
        <f>B687</f>
        <v>32</v>
      </c>
      <c r="Q687" s="100"/>
      <c r="R687" s="99"/>
      <c r="S687" s="29"/>
    </row>
    <row r="688" spans="1:19" ht="15.75" customHeight="1" x14ac:dyDescent="0.25">
      <c r="A688" s="58">
        <v>1402</v>
      </c>
      <c r="B688" s="154"/>
      <c r="C688" s="154">
        <v>22</v>
      </c>
      <c r="D688" s="154"/>
      <c r="E688" s="154"/>
      <c r="F688" s="154"/>
      <c r="G688" s="154"/>
      <c r="H688" s="154"/>
      <c r="I688" s="154"/>
      <c r="J688" s="154"/>
      <c r="K688" s="144"/>
      <c r="L688" s="101"/>
      <c r="M688" s="102"/>
      <c r="N688" s="103"/>
      <c r="O688" s="67">
        <f>IF(C688=0,"",C688/B687)</f>
        <v>0.6875</v>
      </c>
      <c r="P688" s="68">
        <v>22</v>
      </c>
      <c r="Q688" s="69">
        <f t="shared" ref="Q688:Q695" si="112">IF(P688=0,"",P688/P687)</f>
        <v>0.6875</v>
      </c>
      <c r="R688" s="69">
        <f t="shared" ref="R688:R695" si="113">IF(P688=0,"",100%-Q688)</f>
        <v>0.3125</v>
      </c>
      <c r="S688" s="29"/>
    </row>
    <row r="689" spans="1:19" ht="15.75" customHeight="1" x14ac:dyDescent="0.25">
      <c r="A689" s="58">
        <v>1501</v>
      </c>
      <c r="B689" s="154"/>
      <c r="C689" s="154"/>
      <c r="D689" s="154">
        <v>18</v>
      </c>
      <c r="E689" s="154"/>
      <c r="F689" s="154"/>
      <c r="G689" s="154"/>
      <c r="H689" s="154"/>
      <c r="I689" s="154"/>
      <c r="J689" s="154"/>
      <c r="K689" s="144"/>
      <c r="L689" s="101"/>
      <c r="M689" s="102"/>
      <c r="N689" s="103"/>
      <c r="O689" s="67">
        <f>IF(D689=0,"",D689/C688)</f>
        <v>0.81818181818181823</v>
      </c>
      <c r="P689" s="68">
        <v>22</v>
      </c>
      <c r="Q689" s="69">
        <f t="shared" si="112"/>
        <v>1</v>
      </c>
      <c r="R689" s="69">
        <f t="shared" si="113"/>
        <v>0</v>
      </c>
      <c r="S689" s="8">
        <f>P689/P687</f>
        <v>0.6875</v>
      </c>
    </row>
    <row r="690" spans="1:19" ht="15.75" customHeight="1" x14ac:dyDescent="0.25">
      <c r="A690" s="58">
        <v>1502</v>
      </c>
      <c r="B690" s="154"/>
      <c r="C690" s="154"/>
      <c r="D690" s="154"/>
      <c r="E690" s="154">
        <v>11</v>
      </c>
      <c r="F690" s="154"/>
      <c r="G690" s="154"/>
      <c r="H690" s="154"/>
      <c r="I690" s="154"/>
      <c r="J690" s="154"/>
      <c r="K690" s="144"/>
      <c r="L690" s="101"/>
      <c r="M690" s="102"/>
      <c r="N690" s="103"/>
      <c r="O690" s="67">
        <f>IF(E690=0,"",E690/D689)</f>
        <v>0.61111111111111116</v>
      </c>
      <c r="P690" s="68">
        <v>20</v>
      </c>
      <c r="Q690" s="69">
        <f t="shared" si="112"/>
        <v>0.90909090909090906</v>
      </c>
      <c r="R690" s="69">
        <f t="shared" si="113"/>
        <v>9.0909090909090939E-2</v>
      </c>
      <c r="S690" s="29"/>
    </row>
    <row r="691" spans="1:19" ht="15.75" customHeight="1" x14ac:dyDescent="0.25">
      <c r="A691" s="58">
        <v>1601</v>
      </c>
      <c r="B691" s="154"/>
      <c r="C691" s="154"/>
      <c r="D691" s="154"/>
      <c r="E691" s="154"/>
      <c r="F691" s="154">
        <v>10</v>
      </c>
      <c r="G691" s="154"/>
      <c r="H691" s="154"/>
      <c r="I691" s="154"/>
      <c r="J691" s="154"/>
      <c r="K691" s="144"/>
      <c r="L691" s="101"/>
      <c r="M691" s="102"/>
      <c r="N691" s="103"/>
      <c r="O691" s="67">
        <f>IF(F691=0,"",F691/E690)</f>
        <v>0.90909090909090906</v>
      </c>
      <c r="P691" s="68">
        <v>19</v>
      </c>
      <c r="Q691" s="69">
        <f t="shared" si="112"/>
        <v>0.95</v>
      </c>
      <c r="R691" s="69">
        <f t="shared" si="113"/>
        <v>5.0000000000000044E-2</v>
      </c>
      <c r="S691" s="29"/>
    </row>
    <row r="692" spans="1:19" ht="15.75" customHeight="1" x14ac:dyDescent="0.25">
      <c r="A692" s="58">
        <v>1602</v>
      </c>
      <c r="B692" s="154"/>
      <c r="C692" s="154"/>
      <c r="D692" s="154"/>
      <c r="E692" s="154"/>
      <c r="F692" s="154"/>
      <c r="G692" s="154">
        <v>9</v>
      </c>
      <c r="H692" s="154"/>
      <c r="I692" s="154"/>
      <c r="J692" s="154"/>
      <c r="K692" s="144"/>
      <c r="L692" s="101"/>
      <c r="M692" s="102"/>
      <c r="N692" s="103"/>
      <c r="O692" s="67">
        <f>IF(G692=0,"",G692/F691)</f>
        <v>0.9</v>
      </c>
      <c r="P692" s="68">
        <v>18</v>
      </c>
      <c r="Q692" s="69">
        <f t="shared" si="112"/>
        <v>0.94736842105263153</v>
      </c>
      <c r="R692" s="69">
        <f t="shared" si="113"/>
        <v>5.2631578947368474E-2</v>
      </c>
      <c r="S692" s="29"/>
    </row>
    <row r="693" spans="1:19" ht="15.75" customHeight="1" x14ac:dyDescent="0.25">
      <c r="A693" s="58">
        <v>1701</v>
      </c>
      <c r="B693" s="154"/>
      <c r="C693" s="154"/>
      <c r="D693" s="154"/>
      <c r="E693" s="154"/>
      <c r="F693" s="154"/>
      <c r="G693" s="154"/>
      <c r="H693" s="154">
        <v>9</v>
      </c>
      <c r="I693" s="154"/>
      <c r="J693" s="154"/>
      <c r="K693" s="144"/>
      <c r="L693" s="101"/>
      <c r="M693" s="102"/>
      <c r="N693" s="103"/>
      <c r="O693" s="67">
        <f>IF(H693=0,"",H693/G692)</f>
        <v>1</v>
      </c>
      <c r="P693" s="68">
        <v>17</v>
      </c>
      <c r="Q693" s="69">
        <f t="shared" si="112"/>
        <v>0.94444444444444442</v>
      </c>
      <c r="R693" s="69">
        <f t="shared" si="113"/>
        <v>5.555555555555558E-2</v>
      </c>
      <c r="S693" s="29"/>
    </row>
    <row r="694" spans="1:19" ht="15.75" customHeight="1" x14ac:dyDescent="0.25">
      <c r="A694" s="58">
        <v>1702</v>
      </c>
      <c r="B694" s="154"/>
      <c r="C694" s="154"/>
      <c r="D694" s="154"/>
      <c r="E694" s="154"/>
      <c r="F694" s="154"/>
      <c r="G694" s="154"/>
      <c r="H694" s="154"/>
      <c r="I694" s="154">
        <v>9</v>
      </c>
      <c r="J694" s="154"/>
      <c r="K694" s="144"/>
      <c r="L694" s="101"/>
      <c r="M694" s="102"/>
      <c r="N694" s="103"/>
      <c r="O694" s="67">
        <f>IF(I694=0,"",I694/H693)</f>
        <v>1</v>
      </c>
      <c r="P694" s="68">
        <v>17</v>
      </c>
      <c r="Q694" s="69">
        <f t="shared" si="112"/>
        <v>1</v>
      </c>
      <c r="R694" s="69">
        <f t="shared" si="113"/>
        <v>0</v>
      </c>
      <c r="S694" s="29"/>
    </row>
    <row r="695" spans="1:19" ht="15.75" customHeight="1" x14ac:dyDescent="0.25">
      <c r="A695" s="58">
        <v>1801</v>
      </c>
      <c r="B695" s="154"/>
      <c r="C695" s="154"/>
      <c r="D695" s="154"/>
      <c r="E695" s="154"/>
      <c r="F695" s="154"/>
      <c r="G695" s="154"/>
      <c r="H695" s="154"/>
      <c r="I695" s="154"/>
      <c r="J695" s="154">
        <v>8</v>
      </c>
      <c r="K695" s="144">
        <v>4</v>
      </c>
      <c r="L695" s="101"/>
      <c r="M695" s="102"/>
      <c r="N695" s="103"/>
      <c r="O695" s="71">
        <f>IF(J695=0,"",J695/I694)</f>
        <v>0.88888888888888884</v>
      </c>
      <c r="P695" s="68">
        <v>15</v>
      </c>
      <c r="Q695" s="72">
        <f t="shared" si="112"/>
        <v>0.88235294117647056</v>
      </c>
      <c r="R695" s="72">
        <f t="shared" si="113"/>
        <v>0.11764705882352944</v>
      </c>
      <c r="S695" s="29"/>
    </row>
    <row r="696" spans="1:19" ht="15.75" customHeight="1" x14ac:dyDescent="0.25">
      <c r="A696" s="58">
        <v>1802</v>
      </c>
      <c r="B696" s="154"/>
      <c r="C696" s="154"/>
      <c r="D696" s="154"/>
      <c r="E696" s="154"/>
      <c r="F696" s="154"/>
      <c r="G696" s="154"/>
      <c r="H696" s="154"/>
      <c r="I696" s="154"/>
      <c r="J696" s="154">
        <v>5</v>
      </c>
      <c r="K696" s="144">
        <v>5</v>
      </c>
      <c r="L696" s="101"/>
      <c r="M696" s="102"/>
      <c r="N696" s="104"/>
      <c r="O696" s="129"/>
      <c r="P696" s="68">
        <v>11</v>
      </c>
      <c r="Q696" s="130"/>
      <c r="R696" s="131"/>
      <c r="S696" s="29"/>
    </row>
    <row r="697" spans="1:19" ht="15.75" customHeight="1" x14ac:dyDescent="0.25">
      <c r="A697" s="58">
        <v>1901</v>
      </c>
      <c r="B697" s="154"/>
      <c r="C697" s="154"/>
      <c r="D697" s="154"/>
      <c r="E697" s="154"/>
      <c r="F697" s="154"/>
      <c r="G697" s="154"/>
      <c r="H697" s="154"/>
      <c r="I697" s="154"/>
      <c r="J697" s="154">
        <v>5</v>
      </c>
      <c r="K697" s="144">
        <v>1</v>
      </c>
      <c r="L697" s="101"/>
      <c r="M697" s="102"/>
      <c r="N697" s="104"/>
      <c r="O697" s="108"/>
      <c r="P697" s="109">
        <v>6</v>
      </c>
      <c r="Q697" s="110"/>
      <c r="R697" s="108"/>
      <c r="S697" s="29"/>
    </row>
    <row r="698" spans="1:19" ht="15.75" customHeight="1" x14ac:dyDescent="0.25">
      <c r="A698" s="58">
        <v>1902</v>
      </c>
      <c r="B698" s="154"/>
      <c r="C698" s="154"/>
      <c r="D698" s="154"/>
      <c r="E698" s="154"/>
      <c r="F698" s="154"/>
      <c r="G698" s="154"/>
      <c r="H698" s="154"/>
      <c r="I698" s="154"/>
      <c r="J698" s="154">
        <v>3</v>
      </c>
      <c r="K698" s="144">
        <v>3</v>
      </c>
      <c r="L698" s="101"/>
      <c r="M698" s="102"/>
      <c r="N698" s="104"/>
      <c r="O698" s="108"/>
      <c r="P698" s="109">
        <v>5</v>
      </c>
      <c r="Q698" s="110"/>
      <c r="R698" s="108"/>
      <c r="S698" s="29"/>
    </row>
    <row r="699" spans="1:19" ht="15.75" customHeight="1" x14ac:dyDescent="0.25">
      <c r="A699" s="58">
        <v>2001</v>
      </c>
      <c r="B699" s="154"/>
      <c r="C699" s="154"/>
      <c r="D699" s="154"/>
      <c r="E699" s="154"/>
      <c r="F699" s="154"/>
      <c r="G699" s="154"/>
      <c r="H699" s="154"/>
      <c r="I699" s="154"/>
      <c r="J699" s="154">
        <v>1</v>
      </c>
      <c r="K699" s="144"/>
      <c r="L699" s="101"/>
      <c r="M699" s="102"/>
      <c r="N699" s="104"/>
      <c r="O699" s="108"/>
      <c r="P699" s="202">
        <v>2</v>
      </c>
      <c r="Q699" s="110"/>
      <c r="R699" s="108"/>
      <c r="S699" s="29"/>
    </row>
    <row r="700" spans="1:19" ht="15.75" customHeight="1" x14ac:dyDescent="0.25">
      <c r="A700" s="58">
        <v>2002</v>
      </c>
      <c r="B700" s="154"/>
      <c r="C700" s="154"/>
      <c r="D700" s="154"/>
      <c r="E700" s="154"/>
      <c r="F700" s="154"/>
      <c r="G700" s="154"/>
      <c r="H700" s="154"/>
      <c r="I700" s="154"/>
      <c r="J700" s="154">
        <v>1</v>
      </c>
      <c r="K700" s="144">
        <v>1</v>
      </c>
      <c r="L700" s="101"/>
      <c r="M700" s="102"/>
      <c r="N700" s="104"/>
      <c r="O700" s="102"/>
      <c r="P700" s="204">
        <v>2</v>
      </c>
      <c r="Q700" s="146"/>
      <c r="R700" s="108"/>
      <c r="S700" s="29"/>
    </row>
    <row r="701" spans="1:19" ht="15.75" customHeight="1" x14ac:dyDescent="0.25">
      <c r="A701" s="58">
        <v>2101</v>
      </c>
      <c r="B701" s="154"/>
      <c r="C701" s="154"/>
      <c r="D701" s="154"/>
      <c r="E701" s="154"/>
      <c r="F701" s="154"/>
      <c r="G701" s="154"/>
      <c r="H701" s="154"/>
      <c r="I701" s="154"/>
      <c r="J701" s="154">
        <v>1</v>
      </c>
      <c r="K701" s="144">
        <v>1</v>
      </c>
      <c r="L701" s="101"/>
      <c r="M701" s="102"/>
      <c r="N701" s="104"/>
      <c r="O701" s="197" t="s">
        <v>83</v>
      </c>
      <c r="P701" s="203">
        <v>13</v>
      </c>
      <c r="Q701" s="111">
        <f>K704</f>
        <v>15</v>
      </c>
      <c r="R701" s="199" t="s">
        <v>11</v>
      </c>
      <c r="S701" s="29"/>
    </row>
    <row r="702" spans="1:19" ht="15.75" customHeight="1" x14ac:dyDescent="0.25">
      <c r="A702" s="58">
        <v>2102</v>
      </c>
      <c r="B702" s="154"/>
      <c r="C702" s="154"/>
      <c r="D702" s="154"/>
      <c r="E702" s="154"/>
      <c r="F702" s="154"/>
      <c r="G702" s="154"/>
      <c r="H702" s="154"/>
      <c r="I702" s="154"/>
      <c r="J702" s="154"/>
      <c r="K702" s="144"/>
      <c r="L702" s="101"/>
      <c r="M702" s="102"/>
      <c r="N702" s="104"/>
      <c r="O702" s="198" t="s">
        <v>85</v>
      </c>
      <c r="P702" s="86">
        <f>IF(P701/B687=0,"",P701/B687)</f>
        <v>0.40625</v>
      </c>
      <c r="Q702" s="112">
        <f>P701/Q701</f>
        <v>0.8666666666666667</v>
      </c>
      <c r="R702" s="200" t="s">
        <v>86</v>
      </c>
      <c r="S702" s="29"/>
    </row>
    <row r="703" spans="1:19" ht="15.75" x14ac:dyDescent="0.25">
      <c r="A703" s="58">
        <v>2201</v>
      </c>
      <c r="B703" s="154"/>
      <c r="C703" s="154"/>
      <c r="D703" s="154"/>
      <c r="E703" s="154"/>
      <c r="F703" s="154"/>
      <c r="G703" s="154"/>
      <c r="H703" s="154"/>
      <c r="I703" s="154"/>
      <c r="J703" s="154"/>
      <c r="K703" s="144"/>
      <c r="L703" s="147"/>
      <c r="M703" s="148"/>
      <c r="N703" s="149"/>
      <c r="O703" s="90"/>
      <c r="P703" s="91"/>
      <c r="Q703" s="91"/>
      <c r="R703" s="113"/>
      <c r="S703" s="29"/>
    </row>
    <row r="704" spans="1:19" ht="18" customHeight="1" x14ac:dyDescent="0.25">
      <c r="A704" s="28"/>
      <c r="B704" s="297" t="s">
        <v>111</v>
      </c>
      <c r="C704" s="297"/>
      <c r="D704" s="297"/>
      <c r="E704" s="297"/>
      <c r="F704" s="297"/>
      <c r="G704" s="297"/>
      <c r="H704" s="297"/>
      <c r="I704" s="297"/>
      <c r="J704" s="297"/>
      <c r="K704" s="93">
        <f>SUM(K687:K701)</f>
        <v>15</v>
      </c>
      <c r="L704" s="94">
        <f>IF(K695=0,"",K695/B687)</f>
        <v>0.125</v>
      </c>
      <c r="M704" s="94">
        <f>IF(K704=0,"",K704/B687)</f>
        <v>0.46875</v>
      </c>
      <c r="N704" s="94">
        <f>IF(K695=0,"",M704-L704)</f>
        <v>0.34375</v>
      </c>
      <c r="O704" s="3"/>
      <c r="P704" s="29"/>
      <c r="Q704" s="22"/>
      <c r="R704" s="3"/>
      <c r="S704" s="29"/>
    </row>
    <row r="705" spans="1:20" ht="20.25" customHeight="1" x14ac:dyDescent="0.2">
      <c r="L705" s="3"/>
      <c r="M705" s="3"/>
      <c r="O705" s="3"/>
    </row>
    <row r="706" spans="1:20" ht="15.75" customHeight="1" x14ac:dyDescent="0.2">
      <c r="L706" s="3"/>
      <c r="M706" s="3"/>
      <c r="O706" s="3"/>
    </row>
    <row r="707" spans="1:20" ht="26.25" x14ac:dyDescent="0.4">
      <c r="A707" s="2"/>
      <c r="B707" s="307" t="s">
        <v>99</v>
      </c>
      <c r="C707" s="307"/>
      <c r="D707" s="307"/>
      <c r="E707" s="307"/>
      <c r="F707" s="307"/>
      <c r="G707" s="307"/>
      <c r="H707" s="307"/>
      <c r="I707" s="307"/>
      <c r="J707" s="307"/>
      <c r="K707" s="181" t="s">
        <v>93</v>
      </c>
      <c r="L707" s="182"/>
      <c r="M707" s="182"/>
      <c r="N707" s="29"/>
      <c r="O707" s="3"/>
      <c r="P707" s="29"/>
      <c r="Q707" s="29"/>
      <c r="R707" s="29"/>
    </row>
    <row r="708" spans="1:20" ht="20.25" x14ac:dyDescent="0.2">
      <c r="A708" s="300" t="s">
        <v>10</v>
      </c>
      <c r="B708" s="301" t="s">
        <v>100</v>
      </c>
      <c r="C708" s="302"/>
      <c r="D708" s="302"/>
      <c r="E708" s="302"/>
      <c r="F708" s="302"/>
      <c r="G708" s="302"/>
      <c r="H708" s="302"/>
      <c r="I708" s="302"/>
      <c r="J708" s="303"/>
      <c r="K708" s="304" t="s">
        <v>11</v>
      </c>
      <c r="L708" s="296" t="s">
        <v>3</v>
      </c>
      <c r="M708" s="296" t="s">
        <v>4</v>
      </c>
      <c r="N708" s="306" t="s">
        <v>5</v>
      </c>
      <c r="O708" s="296" t="s">
        <v>6</v>
      </c>
      <c r="P708" s="294" t="s">
        <v>7</v>
      </c>
      <c r="Q708" s="294" t="s">
        <v>8</v>
      </c>
      <c r="R708" s="296" t="s">
        <v>101</v>
      </c>
    </row>
    <row r="709" spans="1:20" ht="15.75" x14ac:dyDescent="0.25">
      <c r="A709" s="295"/>
      <c r="B709" s="58" t="s">
        <v>102</v>
      </c>
      <c r="C709" s="58" t="s">
        <v>103</v>
      </c>
      <c r="D709" s="58" t="s">
        <v>104</v>
      </c>
      <c r="E709" s="58" t="s">
        <v>105</v>
      </c>
      <c r="F709" s="58" t="s">
        <v>106</v>
      </c>
      <c r="G709" s="58" t="s">
        <v>107</v>
      </c>
      <c r="H709" s="58" t="s">
        <v>108</v>
      </c>
      <c r="I709" s="58" t="s">
        <v>109</v>
      </c>
      <c r="J709" s="58" t="s">
        <v>110</v>
      </c>
      <c r="K709" s="305"/>
      <c r="L709" s="295"/>
      <c r="M709" s="295"/>
      <c r="N709" s="295"/>
      <c r="O709" s="295"/>
      <c r="P709" s="295"/>
      <c r="Q709" s="295"/>
      <c r="R709" s="295"/>
      <c r="T709" s="104"/>
    </row>
    <row r="710" spans="1:20" ht="15.75" x14ac:dyDescent="0.25">
      <c r="A710" s="58">
        <v>1402</v>
      </c>
      <c r="B710" s="154">
        <v>29</v>
      </c>
      <c r="C710" s="154"/>
      <c r="D710" s="154"/>
      <c r="E710" s="154"/>
      <c r="F710" s="154"/>
      <c r="G710" s="154"/>
      <c r="H710" s="154"/>
      <c r="I710" s="154"/>
      <c r="J710" s="154"/>
      <c r="K710" s="144"/>
      <c r="L710" s="96"/>
      <c r="M710" s="97"/>
      <c r="N710" s="98"/>
      <c r="O710" s="99"/>
      <c r="P710" s="63">
        <f>B710</f>
        <v>29</v>
      </c>
      <c r="Q710" s="100"/>
      <c r="R710" s="99"/>
      <c r="T710" s="104"/>
    </row>
    <row r="711" spans="1:20" ht="15.75" customHeight="1" x14ac:dyDescent="0.25">
      <c r="A711" s="58">
        <v>1501</v>
      </c>
      <c r="B711" s="154"/>
      <c r="C711" s="154">
        <v>19</v>
      </c>
      <c r="D711" s="154"/>
      <c r="E711" s="154"/>
      <c r="F711" s="154"/>
      <c r="G711" s="154"/>
      <c r="H711" s="154"/>
      <c r="I711" s="154"/>
      <c r="J711" s="154"/>
      <c r="K711" s="144"/>
      <c r="L711" s="101"/>
      <c r="M711" s="102"/>
      <c r="N711" s="103"/>
      <c r="O711" s="67">
        <f>IF(C711=0,"",C711/B710)</f>
        <v>0.65517241379310343</v>
      </c>
      <c r="P711" s="68">
        <v>19</v>
      </c>
      <c r="Q711" s="69">
        <f t="shared" ref="Q711:Q718" si="114">IF(P711=0,"",P711/P710)</f>
        <v>0.65517241379310343</v>
      </c>
      <c r="R711" s="69">
        <f t="shared" ref="R711:R718" si="115">IF(P711=0,"",100%-Q711)</f>
        <v>0.34482758620689657</v>
      </c>
      <c r="T711" s="104"/>
    </row>
    <row r="712" spans="1:20" ht="15.75" customHeight="1" x14ac:dyDescent="0.25">
      <c r="A712" s="58">
        <v>1502</v>
      </c>
      <c r="B712" s="154"/>
      <c r="C712" s="154"/>
      <c r="D712" s="154">
        <v>16</v>
      </c>
      <c r="E712" s="154"/>
      <c r="F712" s="154"/>
      <c r="G712" s="154"/>
      <c r="H712" s="154"/>
      <c r="I712" s="154"/>
      <c r="J712" s="154"/>
      <c r="K712" s="144"/>
      <c r="L712" s="101"/>
      <c r="M712" s="102"/>
      <c r="N712" s="103"/>
      <c r="O712" s="67">
        <f>IF(D712=0,"",D712/C711)</f>
        <v>0.84210526315789469</v>
      </c>
      <c r="P712" s="68">
        <v>18</v>
      </c>
      <c r="Q712" s="69">
        <f t="shared" si="114"/>
        <v>0.94736842105263153</v>
      </c>
      <c r="R712" s="69">
        <f t="shared" si="115"/>
        <v>5.2631578947368474E-2</v>
      </c>
      <c r="T712" s="70">
        <f>P712/P710</f>
        <v>0.62068965517241381</v>
      </c>
    </row>
    <row r="713" spans="1:20" ht="15.75" customHeight="1" x14ac:dyDescent="0.25">
      <c r="A713" s="58">
        <v>1601</v>
      </c>
      <c r="B713" s="154"/>
      <c r="C713" s="154"/>
      <c r="D713" s="154"/>
      <c r="E713" s="154">
        <v>8</v>
      </c>
      <c r="F713" s="154"/>
      <c r="G713" s="154"/>
      <c r="H713" s="154"/>
      <c r="I713" s="154"/>
      <c r="J713" s="154"/>
      <c r="K713" s="144"/>
      <c r="L713" s="101"/>
      <c r="M713" s="102"/>
      <c r="N713" s="103"/>
      <c r="O713" s="67">
        <f>IF(E713=0,"",E713/D712)</f>
        <v>0.5</v>
      </c>
      <c r="P713" s="68">
        <v>16</v>
      </c>
      <c r="Q713" s="69">
        <f t="shared" si="114"/>
        <v>0.88888888888888884</v>
      </c>
      <c r="R713" s="69">
        <f t="shared" si="115"/>
        <v>0.11111111111111116</v>
      </c>
      <c r="T713" s="104"/>
    </row>
    <row r="714" spans="1:20" ht="15.75" customHeight="1" x14ac:dyDescent="0.25">
      <c r="A714" s="58">
        <v>1602</v>
      </c>
      <c r="B714" s="154"/>
      <c r="C714" s="154"/>
      <c r="D714" s="154"/>
      <c r="E714" s="154"/>
      <c r="F714" s="154">
        <v>7</v>
      </c>
      <c r="G714" s="154"/>
      <c r="H714" s="154"/>
      <c r="I714" s="154"/>
      <c r="J714" s="154"/>
      <c r="K714" s="144"/>
      <c r="L714" s="101"/>
      <c r="M714" s="102"/>
      <c r="N714" s="103"/>
      <c r="O714" s="67">
        <f>IF(F714=0,"",F714/E713)</f>
        <v>0.875</v>
      </c>
      <c r="P714" s="68">
        <v>12</v>
      </c>
      <c r="Q714" s="69">
        <f t="shared" si="114"/>
        <v>0.75</v>
      </c>
      <c r="R714" s="69">
        <f t="shared" si="115"/>
        <v>0.25</v>
      </c>
      <c r="T714" s="104"/>
    </row>
    <row r="715" spans="1:20" ht="15.75" x14ac:dyDescent="0.25">
      <c r="A715" s="58">
        <v>1701</v>
      </c>
      <c r="B715" s="154"/>
      <c r="C715" s="154"/>
      <c r="D715" s="154"/>
      <c r="E715" s="154"/>
      <c r="F715" s="154"/>
      <c r="G715" s="154">
        <v>7</v>
      </c>
      <c r="H715" s="154"/>
      <c r="I715" s="154"/>
      <c r="J715" s="154"/>
      <c r="K715" s="144"/>
      <c r="L715" s="101"/>
      <c r="M715" s="102"/>
      <c r="N715" s="103"/>
      <c r="O715" s="67">
        <f>IF(G715=0,"",G715/F714)</f>
        <v>1</v>
      </c>
      <c r="P715" s="68">
        <v>12</v>
      </c>
      <c r="Q715" s="69">
        <f t="shared" si="114"/>
        <v>1</v>
      </c>
      <c r="R715" s="69">
        <f t="shared" si="115"/>
        <v>0</v>
      </c>
      <c r="T715" s="104"/>
    </row>
    <row r="716" spans="1:20" ht="15.75" customHeight="1" x14ac:dyDescent="0.25">
      <c r="A716" s="58">
        <v>1702</v>
      </c>
      <c r="B716" s="154"/>
      <c r="C716" s="154"/>
      <c r="D716" s="154"/>
      <c r="E716" s="154"/>
      <c r="F716" s="154"/>
      <c r="G716" s="154"/>
      <c r="H716" s="154">
        <v>6</v>
      </c>
      <c r="I716" s="154"/>
      <c r="J716" s="154"/>
      <c r="K716" s="144"/>
      <c r="L716" s="101"/>
      <c r="M716" s="102"/>
      <c r="N716" s="103"/>
      <c r="O716" s="67">
        <f>IF(H716=0,"",H716/G715)</f>
        <v>0.8571428571428571</v>
      </c>
      <c r="P716" s="68">
        <v>10</v>
      </c>
      <c r="Q716" s="69">
        <f t="shared" si="114"/>
        <v>0.83333333333333337</v>
      </c>
      <c r="R716" s="69">
        <f t="shared" si="115"/>
        <v>0.16666666666666663</v>
      </c>
      <c r="T716" s="104"/>
    </row>
    <row r="717" spans="1:20" ht="15.75" customHeight="1" x14ac:dyDescent="0.25">
      <c r="A717" s="58">
        <v>1801</v>
      </c>
      <c r="B717" s="154"/>
      <c r="C717" s="154"/>
      <c r="D717" s="154"/>
      <c r="E717" s="154"/>
      <c r="F717" s="154"/>
      <c r="G717" s="154"/>
      <c r="H717" s="154"/>
      <c r="I717" s="154">
        <v>6</v>
      </c>
      <c r="J717" s="154"/>
      <c r="K717" s="144"/>
      <c r="L717" s="101"/>
      <c r="M717" s="102"/>
      <c r="N717" s="103"/>
      <c r="O717" s="67">
        <f>IF(I717=0,"",I717/H716)</f>
        <v>1</v>
      </c>
      <c r="P717" s="68">
        <v>10</v>
      </c>
      <c r="Q717" s="69">
        <f t="shared" si="114"/>
        <v>1</v>
      </c>
      <c r="R717" s="69">
        <f t="shared" si="115"/>
        <v>0</v>
      </c>
      <c r="T717" s="104"/>
    </row>
    <row r="718" spans="1:20" ht="15.75" customHeight="1" x14ac:dyDescent="0.25">
      <c r="A718" s="58">
        <v>1802</v>
      </c>
      <c r="B718" s="154"/>
      <c r="C718" s="154"/>
      <c r="D718" s="154"/>
      <c r="E718" s="154"/>
      <c r="F718" s="154"/>
      <c r="G718" s="154"/>
      <c r="H718" s="154"/>
      <c r="I718" s="154"/>
      <c r="J718" s="154">
        <v>6</v>
      </c>
      <c r="K718" s="144">
        <v>0</v>
      </c>
      <c r="L718" s="101"/>
      <c r="M718" s="102"/>
      <c r="N718" s="103"/>
      <c r="O718" s="71">
        <f>IF(J718=0,"",J718/I717)</f>
        <v>1</v>
      </c>
      <c r="P718" s="68">
        <v>10</v>
      </c>
      <c r="Q718" s="72">
        <f t="shared" si="114"/>
        <v>1</v>
      </c>
      <c r="R718" s="72">
        <f t="shared" si="115"/>
        <v>0</v>
      </c>
      <c r="T718" s="104"/>
    </row>
    <row r="719" spans="1:20" ht="15.75" customHeight="1" x14ac:dyDescent="0.25">
      <c r="A719" s="58">
        <v>1901</v>
      </c>
      <c r="B719" s="154"/>
      <c r="C719" s="154"/>
      <c r="D719" s="154"/>
      <c r="E719" s="154"/>
      <c r="F719" s="154"/>
      <c r="G719" s="154"/>
      <c r="H719" s="154"/>
      <c r="I719" s="154"/>
      <c r="J719" s="154">
        <v>6</v>
      </c>
      <c r="K719" s="144">
        <v>6</v>
      </c>
      <c r="L719" s="101"/>
      <c r="M719" s="102"/>
      <c r="N719" s="104"/>
      <c r="O719" s="129"/>
      <c r="P719" s="68">
        <v>10</v>
      </c>
      <c r="Q719" s="130"/>
      <c r="R719" s="131"/>
      <c r="T719" s="104"/>
    </row>
    <row r="720" spans="1:20" ht="15.75" x14ac:dyDescent="0.25">
      <c r="A720" s="58">
        <v>1902</v>
      </c>
      <c r="B720" s="154"/>
      <c r="C720" s="154"/>
      <c r="D720" s="154"/>
      <c r="E720" s="154"/>
      <c r="F720" s="154"/>
      <c r="G720" s="154"/>
      <c r="H720" s="154"/>
      <c r="I720" s="154"/>
      <c r="J720" s="154">
        <v>3</v>
      </c>
      <c r="K720" s="144">
        <v>1</v>
      </c>
      <c r="L720" s="101"/>
      <c r="M720" s="102"/>
      <c r="N720" s="104"/>
      <c r="O720" s="108"/>
      <c r="P720" s="109">
        <v>3</v>
      </c>
      <c r="Q720" s="110"/>
      <c r="R720" s="108"/>
      <c r="T720" s="104"/>
    </row>
    <row r="721" spans="1:20" ht="15.75" x14ac:dyDescent="0.25">
      <c r="A721" s="58">
        <v>2001</v>
      </c>
      <c r="B721" s="154"/>
      <c r="C721" s="154"/>
      <c r="D721" s="154"/>
      <c r="E721" s="154"/>
      <c r="F721" s="154"/>
      <c r="G721" s="154"/>
      <c r="H721" s="154"/>
      <c r="I721" s="154"/>
      <c r="J721" s="154">
        <v>3</v>
      </c>
      <c r="K721" s="144">
        <v>2</v>
      </c>
      <c r="L721" s="101"/>
      <c r="M721" s="102"/>
      <c r="N721" s="104"/>
      <c r="O721" s="108"/>
      <c r="P721" s="109">
        <v>3</v>
      </c>
      <c r="Q721" s="110"/>
      <c r="R721" s="108"/>
      <c r="T721" s="104"/>
    </row>
    <row r="722" spans="1:20" ht="15.75" x14ac:dyDescent="0.25">
      <c r="A722" s="58">
        <v>2002</v>
      </c>
      <c r="B722" s="154"/>
      <c r="C722" s="154"/>
      <c r="D722" s="154"/>
      <c r="E722" s="154"/>
      <c r="F722" s="154"/>
      <c r="G722" s="154"/>
      <c r="H722" s="154"/>
      <c r="I722" s="154"/>
      <c r="J722" s="154">
        <v>2</v>
      </c>
      <c r="K722" s="144">
        <v>2</v>
      </c>
      <c r="L722" s="101"/>
      <c r="M722" s="102"/>
      <c r="N722" s="104"/>
      <c r="O722" s="108"/>
      <c r="P722" s="109">
        <v>2</v>
      </c>
      <c r="Q722" s="110"/>
      <c r="R722" s="108"/>
      <c r="T722" s="104"/>
    </row>
    <row r="723" spans="1:20" ht="15.75" x14ac:dyDescent="0.25">
      <c r="A723" s="58">
        <v>2101</v>
      </c>
      <c r="B723" s="154"/>
      <c r="C723" s="154"/>
      <c r="D723" s="154"/>
      <c r="E723" s="154"/>
      <c r="F723" s="154"/>
      <c r="G723" s="154"/>
      <c r="H723" s="154"/>
      <c r="I723" s="154"/>
      <c r="J723" s="154"/>
      <c r="K723" s="144"/>
      <c r="L723" s="101"/>
      <c r="M723" s="102"/>
      <c r="N723" s="104"/>
      <c r="O723" s="102"/>
      <c r="P723" s="104"/>
      <c r="Q723" s="146"/>
      <c r="R723" s="108"/>
      <c r="T723" s="104"/>
    </row>
    <row r="724" spans="1:20" ht="15.75" x14ac:dyDescent="0.25">
      <c r="A724" s="58">
        <v>2102</v>
      </c>
      <c r="B724" s="154"/>
      <c r="C724" s="154"/>
      <c r="D724" s="154"/>
      <c r="E724" s="154"/>
      <c r="F724" s="154"/>
      <c r="G724" s="154"/>
      <c r="H724" s="154"/>
      <c r="I724" s="154"/>
      <c r="J724" s="154"/>
      <c r="K724" s="144"/>
      <c r="L724" s="101"/>
      <c r="M724" s="102"/>
      <c r="N724" s="104"/>
      <c r="O724" s="197" t="s">
        <v>83</v>
      </c>
      <c r="P724" s="82">
        <v>9</v>
      </c>
      <c r="Q724" s="111">
        <f>K727</f>
        <v>11</v>
      </c>
      <c r="R724" s="199" t="s">
        <v>11</v>
      </c>
      <c r="T724" s="104"/>
    </row>
    <row r="725" spans="1:20" ht="15.75" customHeight="1" x14ac:dyDescent="0.25">
      <c r="A725" s="58">
        <v>2201</v>
      </c>
      <c r="B725" s="154"/>
      <c r="C725" s="154"/>
      <c r="D725" s="154"/>
      <c r="E725" s="154"/>
      <c r="F725" s="154"/>
      <c r="G725" s="154"/>
      <c r="H725" s="154"/>
      <c r="I725" s="154"/>
      <c r="J725" s="154"/>
      <c r="K725" s="144"/>
      <c r="L725" s="101"/>
      <c r="M725" s="102"/>
      <c r="N725" s="104"/>
      <c r="O725" s="198" t="s">
        <v>85</v>
      </c>
      <c r="P725" s="86">
        <f>IF(P724/B710=0,"",P724/B710)</f>
        <v>0.31034482758620691</v>
      </c>
      <c r="Q725" s="112">
        <f>P724/Q724</f>
        <v>0.81818181818181823</v>
      </c>
      <c r="R725" s="200" t="s">
        <v>86</v>
      </c>
      <c r="T725" s="104"/>
    </row>
    <row r="726" spans="1:20" ht="15.75" x14ac:dyDescent="0.25">
      <c r="A726" s="58">
        <v>2202</v>
      </c>
      <c r="B726" s="154"/>
      <c r="C726" s="154"/>
      <c r="D726" s="154"/>
      <c r="E726" s="154"/>
      <c r="F726" s="154"/>
      <c r="G726" s="154"/>
      <c r="H726" s="154"/>
      <c r="I726" s="154"/>
      <c r="J726" s="154"/>
      <c r="K726" s="144"/>
      <c r="L726" s="147"/>
      <c r="M726" s="148"/>
      <c r="N726" s="149"/>
      <c r="O726" s="90"/>
      <c r="P726" s="91"/>
      <c r="Q726" s="91"/>
      <c r="R726" s="113"/>
      <c r="T726" s="104"/>
    </row>
    <row r="727" spans="1:20" ht="18" customHeight="1" x14ac:dyDescent="0.25">
      <c r="A727" s="28"/>
      <c r="B727" s="297" t="s">
        <v>111</v>
      </c>
      <c r="C727" s="297"/>
      <c r="D727" s="297"/>
      <c r="E727" s="297"/>
      <c r="F727" s="297"/>
      <c r="G727" s="297"/>
      <c r="H727" s="297"/>
      <c r="I727" s="297"/>
      <c r="J727" s="297"/>
      <c r="K727" s="93">
        <f>SUM(K710:K723)</f>
        <v>11</v>
      </c>
      <c r="L727" s="94" t="str">
        <f>IF(K718=0,"",K718/B710)</f>
        <v/>
      </c>
      <c r="M727" s="94">
        <f>IF(K727=0,"",K727/B710)</f>
        <v>0.37931034482758619</v>
      </c>
      <c r="N727" s="94" t="e">
        <f>M727-L727</f>
        <v>#VALUE!</v>
      </c>
      <c r="O727" s="3"/>
      <c r="P727" s="29"/>
      <c r="Q727" s="22"/>
      <c r="R727" s="3"/>
      <c r="T727" s="104"/>
    </row>
    <row r="728" spans="1:20" ht="12.75" customHeight="1" x14ac:dyDescent="0.2">
      <c r="L728" s="3"/>
      <c r="M728" s="3"/>
      <c r="O728" s="3"/>
    </row>
    <row r="729" spans="1:20" ht="12.75" customHeight="1" x14ac:dyDescent="0.2">
      <c r="L729" s="3"/>
      <c r="M729" s="3"/>
      <c r="O729" s="3"/>
    </row>
    <row r="730" spans="1:20" ht="26.25" x14ac:dyDescent="0.4">
      <c r="A730" s="2"/>
      <c r="B730" s="307" t="s">
        <v>99</v>
      </c>
      <c r="C730" s="307"/>
      <c r="D730" s="307"/>
      <c r="E730" s="307"/>
      <c r="F730" s="307"/>
      <c r="G730" s="307"/>
      <c r="H730" s="307"/>
      <c r="I730" s="307"/>
      <c r="J730" s="307"/>
      <c r="K730" s="181" t="s">
        <v>94</v>
      </c>
      <c r="L730" s="182"/>
      <c r="M730" s="182"/>
      <c r="N730" s="29"/>
      <c r="O730" s="3"/>
      <c r="P730" s="29"/>
      <c r="Q730" s="29"/>
      <c r="R730" s="29"/>
    </row>
    <row r="731" spans="1:20" ht="20.25" x14ac:dyDescent="0.2">
      <c r="A731" s="300" t="s">
        <v>10</v>
      </c>
      <c r="B731" s="301" t="s">
        <v>100</v>
      </c>
      <c r="C731" s="302"/>
      <c r="D731" s="302"/>
      <c r="E731" s="302"/>
      <c r="F731" s="302"/>
      <c r="G731" s="302"/>
      <c r="H731" s="302"/>
      <c r="I731" s="302"/>
      <c r="J731" s="303"/>
      <c r="K731" s="304" t="s">
        <v>11</v>
      </c>
      <c r="L731" s="296" t="s">
        <v>3</v>
      </c>
      <c r="M731" s="296" t="s">
        <v>4</v>
      </c>
      <c r="N731" s="306" t="s">
        <v>5</v>
      </c>
      <c r="O731" s="296" t="s">
        <v>6</v>
      </c>
      <c r="P731" s="294" t="s">
        <v>7</v>
      </c>
      <c r="Q731" s="294" t="s">
        <v>8</v>
      </c>
      <c r="R731" s="296" t="s">
        <v>101</v>
      </c>
    </row>
    <row r="732" spans="1:20" ht="15.75" x14ac:dyDescent="0.25">
      <c r="A732" s="295"/>
      <c r="B732" s="58" t="s">
        <v>102</v>
      </c>
      <c r="C732" s="58" t="s">
        <v>103</v>
      </c>
      <c r="D732" s="58" t="s">
        <v>104</v>
      </c>
      <c r="E732" s="58" t="s">
        <v>105</v>
      </c>
      <c r="F732" s="58" t="s">
        <v>106</v>
      </c>
      <c r="G732" s="58" t="s">
        <v>107</v>
      </c>
      <c r="H732" s="58" t="s">
        <v>108</v>
      </c>
      <c r="I732" s="58" t="s">
        <v>109</v>
      </c>
      <c r="J732" s="58" t="s">
        <v>110</v>
      </c>
      <c r="K732" s="305"/>
      <c r="L732" s="295"/>
      <c r="M732" s="295"/>
      <c r="N732" s="295"/>
      <c r="O732" s="295"/>
      <c r="P732" s="295"/>
      <c r="Q732" s="295"/>
      <c r="R732" s="295"/>
      <c r="T732" s="104"/>
    </row>
    <row r="733" spans="1:20" ht="15.75" x14ac:dyDescent="0.25">
      <c r="A733" s="58">
        <v>1501</v>
      </c>
      <c r="B733" s="154">
        <v>36</v>
      </c>
      <c r="C733" s="154"/>
      <c r="D733" s="154"/>
      <c r="E733" s="154"/>
      <c r="F733" s="154"/>
      <c r="G733" s="154"/>
      <c r="H733" s="154"/>
      <c r="I733" s="154"/>
      <c r="J733" s="154"/>
      <c r="K733" s="144"/>
      <c r="L733" s="96"/>
      <c r="M733" s="97"/>
      <c r="N733" s="98"/>
      <c r="O733" s="99"/>
      <c r="P733" s="63">
        <f>B733</f>
        <v>36</v>
      </c>
      <c r="Q733" s="100"/>
      <c r="R733" s="99"/>
      <c r="T733" s="104"/>
    </row>
    <row r="734" spans="1:20" ht="15.75" x14ac:dyDescent="0.25">
      <c r="A734" s="58">
        <v>1502</v>
      </c>
      <c r="B734" s="154"/>
      <c r="C734" s="154">
        <v>20</v>
      </c>
      <c r="D734" s="154"/>
      <c r="E734" s="154"/>
      <c r="F734" s="154"/>
      <c r="G734" s="154"/>
      <c r="H734" s="154"/>
      <c r="I734" s="154"/>
      <c r="J734" s="154"/>
      <c r="K734" s="144"/>
      <c r="L734" s="101"/>
      <c r="M734" s="102"/>
      <c r="N734" s="103"/>
      <c r="O734" s="67">
        <f>IF(C734=0,"",C734/B733)</f>
        <v>0.55555555555555558</v>
      </c>
      <c r="P734" s="68">
        <v>20</v>
      </c>
      <c r="Q734" s="69">
        <f t="shared" ref="Q734:Q741" si="116">IF(P734=0,"",P734/P733)</f>
        <v>0.55555555555555558</v>
      </c>
      <c r="R734" s="69">
        <f t="shared" ref="R734:R741" si="117">IF(P734=0,"",100%-Q734)</f>
        <v>0.44444444444444442</v>
      </c>
      <c r="T734" s="104"/>
    </row>
    <row r="735" spans="1:20" ht="15.75" x14ac:dyDescent="0.25">
      <c r="A735" s="58">
        <v>1601</v>
      </c>
      <c r="B735" s="154"/>
      <c r="C735" s="154"/>
      <c r="D735" s="154">
        <v>13</v>
      </c>
      <c r="E735" s="154"/>
      <c r="F735" s="154"/>
      <c r="G735" s="154"/>
      <c r="H735" s="154"/>
      <c r="I735" s="154"/>
      <c r="J735" s="154"/>
      <c r="K735" s="144"/>
      <c r="L735" s="101"/>
      <c r="M735" s="102"/>
      <c r="N735" s="103"/>
      <c r="O735" s="67">
        <f>IF(D735=0,"",D735/C734)</f>
        <v>0.65</v>
      </c>
      <c r="P735" s="68">
        <v>18</v>
      </c>
      <c r="Q735" s="69">
        <f t="shared" si="116"/>
        <v>0.9</v>
      </c>
      <c r="R735" s="69">
        <f t="shared" si="117"/>
        <v>9.9999999999999978E-2</v>
      </c>
      <c r="T735" s="70">
        <f>P735/P733</f>
        <v>0.5</v>
      </c>
    </row>
    <row r="736" spans="1:20" ht="15.75" customHeight="1" x14ac:dyDescent="0.25">
      <c r="A736" s="58">
        <v>1602</v>
      </c>
      <c r="B736" s="154"/>
      <c r="C736" s="154"/>
      <c r="D736" s="154"/>
      <c r="E736" s="154">
        <v>6</v>
      </c>
      <c r="F736" s="154"/>
      <c r="G736" s="154"/>
      <c r="H736" s="154"/>
      <c r="I736" s="154"/>
      <c r="J736" s="154"/>
      <c r="K736" s="144"/>
      <c r="L736" s="101"/>
      <c r="M736" s="102"/>
      <c r="N736" s="103"/>
      <c r="O736" s="67">
        <f>IF(E736=0,"",E736/D735)</f>
        <v>0.46153846153846156</v>
      </c>
      <c r="P736" s="68">
        <v>15</v>
      </c>
      <c r="Q736" s="69">
        <f t="shared" si="116"/>
        <v>0.83333333333333337</v>
      </c>
      <c r="R736" s="69">
        <f t="shared" si="117"/>
        <v>0.16666666666666663</v>
      </c>
      <c r="T736" s="104"/>
    </row>
    <row r="737" spans="1:20" ht="15.75" customHeight="1" x14ac:dyDescent="0.25">
      <c r="A737" s="58">
        <v>1701</v>
      </c>
      <c r="B737" s="154"/>
      <c r="C737" s="154"/>
      <c r="D737" s="154"/>
      <c r="E737" s="154"/>
      <c r="F737" s="154">
        <v>4</v>
      </c>
      <c r="G737" s="154"/>
      <c r="H737" s="154"/>
      <c r="I737" s="154"/>
      <c r="J737" s="154"/>
      <c r="K737" s="144"/>
      <c r="L737" s="101"/>
      <c r="M737" s="102"/>
      <c r="N737" s="103"/>
      <c r="O737" s="67">
        <f>IF(F737=0,"",F737/E736)</f>
        <v>0.66666666666666663</v>
      </c>
      <c r="P737" s="68">
        <v>12</v>
      </c>
      <c r="Q737" s="69">
        <f t="shared" si="116"/>
        <v>0.8</v>
      </c>
      <c r="R737" s="69">
        <f t="shared" si="117"/>
        <v>0.19999999999999996</v>
      </c>
      <c r="T737" s="104"/>
    </row>
    <row r="738" spans="1:20" ht="15.75" customHeight="1" x14ac:dyDescent="0.25">
      <c r="A738" s="58">
        <v>1702</v>
      </c>
      <c r="B738" s="154"/>
      <c r="C738" s="154"/>
      <c r="D738" s="154"/>
      <c r="E738" s="154"/>
      <c r="F738" s="154"/>
      <c r="G738" s="154">
        <v>4</v>
      </c>
      <c r="H738" s="154"/>
      <c r="I738" s="154"/>
      <c r="J738" s="154"/>
      <c r="K738" s="144"/>
      <c r="L738" s="101"/>
      <c r="M738" s="102"/>
      <c r="N738" s="103"/>
      <c r="O738" s="67">
        <f>IF(G738=0,"",G738/F737)</f>
        <v>1</v>
      </c>
      <c r="P738" s="68">
        <v>15</v>
      </c>
      <c r="Q738" s="69">
        <f t="shared" si="116"/>
        <v>1.25</v>
      </c>
      <c r="R738" s="69">
        <f t="shared" si="117"/>
        <v>-0.25</v>
      </c>
      <c r="T738" s="104"/>
    </row>
    <row r="739" spans="1:20" ht="15.75" customHeight="1" x14ac:dyDescent="0.25">
      <c r="A739" s="58">
        <v>1801</v>
      </c>
      <c r="B739" s="154"/>
      <c r="C739" s="154"/>
      <c r="D739" s="154"/>
      <c r="E739" s="154"/>
      <c r="F739" s="154"/>
      <c r="G739" s="154"/>
      <c r="H739" s="154">
        <v>4</v>
      </c>
      <c r="I739" s="154"/>
      <c r="J739" s="154"/>
      <c r="K739" s="144"/>
      <c r="L739" s="101"/>
      <c r="M739" s="102"/>
      <c r="N739" s="103"/>
      <c r="O739" s="67">
        <f>IF(H739=0,"",H739/G738)</f>
        <v>1</v>
      </c>
      <c r="P739" s="68">
        <v>9</v>
      </c>
      <c r="Q739" s="69">
        <f t="shared" si="116"/>
        <v>0.6</v>
      </c>
      <c r="R739" s="69">
        <f t="shared" si="117"/>
        <v>0.4</v>
      </c>
      <c r="T739" s="104"/>
    </row>
    <row r="740" spans="1:20" ht="15.75" customHeight="1" x14ac:dyDescent="0.25">
      <c r="A740" s="58">
        <v>1802</v>
      </c>
      <c r="B740" s="154"/>
      <c r="C740" s="154"/>
      <c r="D740" s="154"/>
      <c r="E740" s="154"/>
      <c r="F740" s="154"/>
      <c r="G740" s="154"/>
      <c r="H740" s="154"/>
      <c r="I740" s="154">
        <v>4</v>
      </c>
      <c r="J740" s="154"/>
      <c r="K740" s="144"/>
      <c r="L740" s="101"/>
      <c r="M740" s="102"/>
      <c r="N740" s="103"/>
      <c r="O740" s="67">
        <f>IF(I740=0,"",I740/H739)</f>
        <v>1</v>
      </c>
      <c r="P740" s="68">
        <v>9</v>
      </c>
      <c r="Q740" s="69">
        <f t="shared" si="116"/>
        <v>1</v>
      </c>
      <c r="R740" s="69">
        <f t="shared" si="117"/>
        <v>0</v>
      </c>
      <c r="T740" s="104"/>
    </row>
    <row r="741" spans="1:20" ht="15.75" customHeight="1" x14ac:dyDescent="0.25">
      <c r="A741" s="58">
        <v>1901</v>
      </c>
      <c r="B741" s="154"/>
      <c r="C741" s="154"/>
      <c r="D741" s="154"/>
      <c r="E741" s="154"/>
      <c r="F741" s="154"/>
      <c r="G741" s="154"/>
      <c r="H741" s="154"/>
      <c r="I741" s="154"/>
      <c r="J741" s="154">
        <v>4</v>
      </c>
      <c r="K741" s="144">
        <v>4</v>
      </c>
      <c r="L741" s="101"/>
      <c r="M741" s="102"/>
      <c r="N741" s="103"/>
      <c r="O741" s="71">
        <f>IF(J741=0,"",J741/I740)</f>
        <v>1</v>
      </c>
      <c r="P741" s="68">
        <v>9</v>
      </c>
      <c r="Q741" s="72">
        <f t="shared" si="116"/>
        <v>1</v>
      </c>
      <c r="R741" s="72">
        <f t="shared" si="117"/>
        <v>0</v>
      </c>
      <c r="T741" s="104"/>
    </row>
    <row r="742" spans="1:20" ht="15.75" customHeight="1" x14ac:dyDescent="0.25">
      <c r="A742" s="58">
        <v>1902</v>
      </c>
      <c r="B742" s="154"/>
      <c r="C742" s="154"/>
      <c r="D742" s="154"/>
      <c r="E742" s="154"/>
      <c r="F742" s="154"/>
      <c r="G742" s="154"/>
      <c r="H742" s="154"/>
      <c r="I742" s="154"/>
      <c r="J742" s="154">
        <v>2</v>
      </c>
      <c r="K742" s="144"/>
      <c r="L742" s="101"/>
      <c r="M742" s="102"/>
      <c r="N742" s="104"/>
      <c r="O742" s="129"/>
      <c r="P742" s="68">
        <v>3</v>
      </c>
      <c r="Q742" s="130"/>
      <c r="R742" s="131"/>
      <c r="T742" s="104"/>
    </row>
    <row r="743" spans="1:20" ht="15.75" customHeight="1" x14ac:dyDescent="0.25">
      <c r="A743" s="58">
        <v>2001</v>
      </c>
      <c r="B743" s="154"/>
      <c r="C743" s="154"/>
      <c r="D743" s="154"/>
      <c r="E743" s="154"/>
      <c r="F743" s="154"/>
      <c r="G743" s="154"/>
      <c r="H743" s="154"/>
      <c r="I743" s="154"/>
      <c r="J743" s="154">
        <v>2</v>
      </c>
      <c r="K743" s="144"/>
      <c r="L743" s="101"/>
      <c r="M743" s="102"/>
      <c r="N743" s="104"/>
      <c r="O743" s="108"/>
      <c r="P743" s="109">
        <v>3</v>
      </c>
      <c r="Q743" s="110"/>
      <c r="R743" s="108"/>
      <c r="T743" s="104"/>
    </row>
    <row r="744" spans="1:20" ht="15.75" customHeight="1" x14ac:dyDescent="0.25">
      <c r="A744" s="58">
        <v>2002</v>
      </c>
      <c r="B744" s="154"/>
      <c r="C744" s="154"/>
      <c r="D744" s="154"/>
      <c r="E744" s="154"/>
      <c r="F744" s="154"/>
      <c r="G744" s="154"/>
      <c r="H744" s="154"/>
      <c r="I744" s="154"/>
      <c r="J744" s="154">
        <v>2</v>
      </c>
      <c r="K744" s="144">
        <v>2</v>
      </c>
      <c r="L744" s="101"/>
      <c r="M744" s="102"/>
      <c r="N744" s="104"/>
      <c r="O744" s="108"/>
      <c r="P744" s="202">
        <v>3</v>
      </c>
      <c r="Q744" s="110"/>
      <c r="R744" s="108"/>
      <c r="T744" s="104"/>
    </row>
    <row r="745" spans="1:20" ht="15.75" customHeight="1" x14ac:dyDescent="0.25">
      <c r="A745" s="58">
        <v>2101</v>
      </c>
      <c r="B745" s="154"/>
      <c r="C745" s="154"/>
      <c r="D745" s="154"/>
      <c r="E745" s="154"/>
      <c r="F745" s="154"/>
      <c r="G745" s="154"/>
      <c r="H745" s="154"/>
      <c r="I745" s="154"/>
      <c r="J745" s="154">
        <v>1</v>
      </c>
      <c r="K745" s="144"/>
      <c r="L745" s="101"/>
      <c r="M745" s="102"/>
      <c r="N745" s="104"/>
      <c r="O745" s="211"/>
      <c r="P745" s="204">
        <v>1</v>
      </c>
      <c r="Q745" s="212"/>
      <c r="R745" s="108"/>
      <c r="T745" s="104"/>
    </row>
    <row r="746" spans="1:20" ht="15.75" customHeight="1" x14ac:dyDescent="0.25">
      <c r="A746" s="58">
        <v>2102</v>
      </c>
      <c r="B746" s="154"/>
      <c r="C746" s="154"/>
      <c r="D746" s="154"/>
      <c r="E746" s="154"/>
      <c r="F746" s="154"/>
      <c r="G746" s="154"/>
      <c r="H746" s="154"/>
      <c r="I746" s="154"/>
      <c r="J746" s="154">
        <v>1</v>
      </c>
      <c r="K746" s="144">
        <v>1</v>
      </c>
      <c r="L746" s="101"/>
      <c r="M746" s="102"/>
      <c r="N746" s="104"/>
      <c r="O746" s="211"/>
      <c r="P746" s="204">
        <v>1</v>
      </c>
      <c r="Q746" s="212"/>
      <c r="R746" s="108"/>
      <c r="T746" s="104"/>
    </row>
    <row r="747" spans="1:20" ht="15.75" customHeight="1" x14ac:dyDescent="0.25">
      <c r="A747" s="58">
        <v>2201</v>
      </c>
      <c r="B747" s="154"/>
      <c r="C747" s="154"/>
      <c r="D747" s="154"/>
      <c r="E747" s="154"/>
      <c r="F747" s="154"/>
      <c r="G747" s="154"/>
      <c r="H747" s="154"/>
      <c r="I747" s="154"/>
      <c r="J747" s="154"/>
      <c r="K747" s="144"/>
      <c r="L747" s="101"/>
      <c r="M747" s="102"/>
      <c r="N747" s="104"/>
      <c r="O747" s="197" t="s">
        <v>83</v>
      </c>
      <c r="P747" s="203">
        <v>6</v>
      </c>
      <c r="Q747" s="111">
        <f>K750</f>
        <v>7</v>
      </c>
      <c r="R747" s="199" t="s">
        <v>11</v>
      </c>
      <c r="T747" s="104"/>
    </row>
    <row r="748" spans="1:20" ht="15.75" customHeight="1" x14ac:dyDescent="0.25">
      <c r="A748" s="58">
        <v>2202</v>
      </c>
      <c r="B748" s="154"/>
      <c r="C748" s="154"/>
      <c r="D748" s="154"/>
      <c r="E748" s="154"/>
      <c r="F748" s="154"/>
      <c r="G748" s="154"/>
      <c r="H748" s="154"/>
      <c r="I748" s="154"/>
      <c r="J748" s="154"/>
      <c r="K748" s="144"/>
      <c r="L748" s="101"/>
      <c r="M748" s="102"/>
      <c r="N748" s="104"/>
      <c r="O748" s="198" t="s">
        <v>85</v>
      </c>
      <c r="P748" s="86">
        <f>IF(P747/B733=0,"",P747/B733)</f>
        <v>0.16666666666666666</v>
      </c>
      <c r="Q748" s="112">
        <f>P747/Q747</f>
        <v>0.8571428571428571</v>
      </c>
      <c r="R748" s="200" t="s">
        <v>86</v>
      </c>
      <c r="T748" s="104"/>
    </row>
    <row r="749" spans="1:20" ht="15.75" x14ac:dyDescent="0.25">
      <c r="A749" s="58">
        <v>2301</v>
      </c>
      <c r="B749" s="154"/>
      <c r="C749" s="154"/>
      <c r="D749" s="154"/>
      <c r="E749" s="154"/>
      <c r="F749" s="154"/>
      <c r="G749" s="154"/>
      <c r="H749" s="154"/>
      <c r="I749" s="154"/>
      <c r="J749" s="154"/>
      <c r="K749" s="144"/>
      <c r="L749" s="147"/>
      <c r="M749" s="148"/>
      <c r="N749" s="149"/>
      <c r="O749" s="90"/>
      <c r="P749" s="91"/>
      <c r="Q749" s="91"/>
      <c r="R749" s="113"/>
      <c r="T749" s="104"/>
    </row>
    <row r="750" spans="1:20" ht="18" customHeight="1" x14ac:dyDescent="0.25">
      <c r="A750" s="28"/>
      <c r="B750" s="297" t="s">
        <v>111</v>
      </c>
      <c r="C750" s="297"/>
      <c r="D750" s="297"/>
      <c r="E750" s="297"/>
      <c r="F750" s="297"/>
      <c r="G750" s="297"/>
      <c r="H750" s="297"/>
      <c r="I750" s="297"/>
      <c r="J750" s="297"/>
      <c r="K750" s="93">
        <f>SUM(K733:K746)</f>
        <v>7</v>
      </c>
      <c r="L750" s="94">
        <f>IF(K741=0,"",K741/B733)</f>
        <v>0.1111111111111111</v>
      </c>
      <c r="M750" s="94">
        <f>IF(K750=0,"",K750/B733)</f>
        <v>0.19444444444444445</v>
      </c>
      <c r="N750" s="94">
        <f>IF(K741=0,"",M750-L750)</f>
        <v>8.3333333333333343E-2</v>
      </c>
      <c r="O750" s="3"/>
      <c r="P750" s="29"/>
      <c r="Q750" s="22"/>
      <c r="R750" s="3"/>
      <c r="T750" s="104"/>
    </row>
    <row r="751" spans="1:20" ht="14.25" customHeight="1" x14ac:dyDescent="0.2">
      <c r="T751" s="104"/>
    </row>
    <row r="752" spans="1:20" ht="14.25" customHeight="1" x14ac:dyDescent="0.2">
      <c r="L752" s="3"/>
      <c r="M752" s="3"/>
      <c r="O752" s="3"/>
      <c r="T752" s="104"/>
    </row>
    <row r="753" spans="1:20" ht="26.25" x14ac:dyDescent="0.4">
      <c r="A753" s="2"/>
      <c r="B753" s="307" t="s">
        <v>99</v>
      </c>
      <c r="C753" s="307"/>
      <c r="D753" s="307"/>
      <c r="E753" s="307"/>
      <c r="F753" s="307"/>
      <c r="G753" s="307"/>
      <c r="H753" s="307"/>
      <c r="I753" s="307"/>
      <c r="J753" s="307"/>
      <c r="K753" s="181" t="s">
        <v>97</v>
      </c>
      <c r="L753" s="182"/>
      <c r="M753" s="182"/>
      <c r="N753" s="29"/>
      <c r="O753" s="3"/>
      <c r="P753" s="29"/>
      <c r="Q753" s="29"/>
      <c r="R753" s="29"/>
      <c r="T753" s="104"/>
    </row>
    <row r="754" spans="1:20" ht="20.25" x14ac:dyDescent="0.2">
      <c r="A754" s="300" t="s">
        <v>10</v>
      </c>
      <c r="B754" s="301" t="s">
        <v>100</v>
      </c>
      <c r="C754" s="302"/>
      <c r="D754" s="302"/>
      <c r="E754" s="302"/>
      <c r="F754" s="302"/>
      <c r="G754" s="302"/>
      <c r="H754" s="302"/>
      <c r="I754" s="302"/>
      <c r="J754" s="303"/>
      <c r="K754" s="304" t="s">
        <v>11</v>
      </c>
      <c r="L754" s="296" t="s">
        <v>3</v>
      </c>
      <c r="M754" s="296" t="s">
        <v>4</v>
      </c>
      <c r="N754" s="306" t="s">
        <v>5</v>
      </c>
      <c r="O754" s="296" t="s">
        <v>6</v>
      </c>
      <c r="P754" s="294" t="s">
        <v>7</v>
      </c>
      <c r="Q754" s="294" t="s">
        <v>8</v>
      </c>
      <c r="R754" s="296" t="s">
        <v>101</v>
      </c>
      <c r="T754" s="104"/>
    </row>
    <row r="755" spans="1:20" ht="15.75" x14ac:dyDescent="0.25">
      <c r="A755" s="295"/>
      <c r="B755" s="58" t="s">
        <v>102</v>
      </c>
      <c r="C755" s="58" t="s">
        <v>103</v>
      </c>
      <c r="D755" s="58" t="s">
        <v>104</v>
      </c>
      <c r="E755" s="58" t="s">
        <v>105</v>
      </c>
      <c r="F755" s="58" t="s">
        <v>106</v>
      </c>
      <c r="G755" s="58" t="s">
        <v>107</v>
      </c>
      <c r="H755" s="58" t="s">
        <v>108</v>
      </c>
      <c r="I755" s="58" t="s">
        <v>109</v>
      </c>
      <c r="J755" s="58" t="s">
        <v>110</v>
      </c>
      <c r="K755" s="305"/>
      <c r="L755" s="295"/>
      <c r="M755" s="295"/>
      <c r="N755" s="295"/>
      <c r="O755" s="295"/>
      <c r="P755" s="295"/>
      <c r="Q755" s="295"/>
      <c r="R755" s="295"/>
      <c r="T755" s="104"/>
    </row>
    <row r="756" spans="1:20" ht="15.75" x14ac:dyDescent="0.25">
      <c r="A756" s="58">
        <v>1502</v>
      </c>
      <c r="B756" s="154">
        <v>41</v>
      </c>
      <c r="C756" s="154"/>
      <c r="D756" s="154"/>
      <c r="E756" s="154"/>
      <c r="F756" s="154"/>
      <c r="G756" s="154"/>
      <c r="H756" s="154"/>
      <c r="I756" s="154"/>
      <c r="J756" s="154"/>
      <c r="K756" s="144"/>
      <c r="L756" s="96"/>
      <c r="M756" s="97"/>
      <c r="N756" s="98"/>
      <c r="O756" s="99"/>
      <c r="P756" s="63">
        <f>B756</f>
        <v>41</v>
      </c>
      <c r="Q756" s="100"/>
      <c r="R756" s="99"/>
      <c r="T756" s="104"/>
    </row>
    <row r="757" spans="1:20" ht="15.75" customHeight="1" x14ac:dyDescent="0.25">
      <c r="A757" s="58">
        <v>1601</v>
      </c>
      <c r="B757" s="154"/>
      <c r="C757" s="154">
        <v>28</v>
      </c>
      <c r="D757" s="154"/>
      <c r="E757" s="154"/>
      <c r="F757" s="154"/>
      <c r="G757" s="154"/>
      <c r="H757" s="154"/>
      <c r="I757" s="154"/>
      <c r="J757" s="154"/>
      <c r="K757" s="144"/>
      <c r="L757" s="101"/>
      <c r="M757" s="102"/>
      <c r="N757" s="103"/>
      <c r="O757" s="67">
        <f>IF(C757=0,"",C757/B756)</f>
        <v>0.68292682926829273</v>
      </c>
      <c r="P757" s="68">
        <v>28</v>
      </c>
      <c r="Q757" s="69">
        <f t="shared" ref="Q757:Q764" si="118">IF(P757=0,"",P757/P756)</f>
        <v>0.68292682926829273</v>
      </c>
      <c r="R757" s="69">
        <f t="shared" ref="R757:R764" si="119">IF(P757=0,"",100%-Q757)</f>
        <v>0.31707317073170727</v>
      </c>
      <c r="T757" s="104"/>
    </row>
    <row r="758" spans="1:20" ht="15.75" customHeight="1" x14ac:dyDescent="0.25">
      <c r="A758" s="58">
        <v>1602</v>
      </c>
      <c r="B758" s="154"/>
      <c r="C758" s="154"/>
      <c r="D758" s="154">
        <v>20</v>
      </c>
      <c r="E758" s="154"/>
      <c r="F758" s="154"/>
      <c r="G758" s="154"/>
      <c r="H758" s="154"/>
      <c r="I758" s="154"/>
      <c r="J758" s="154"/>
      <c r="K758" s="144"/>
      <c r="L758" s="101"/>
      <c r="M758" s="102"/>
      <c r="N758" s="103"/>
      <c r="O758" s="67">
        <f>IF(D758=0,"",D758/C757)</f>
        <v>0.7142857142857143</v>
      </c>
      <c r="P758" s="68">
        <v>27</v>
      </c>
      <c r="Q758" s="69">
        <f t="shared" si="118"/>
        <v>0.9642857142857143</v>
      </c>
      <c r="R758" s="69">
        <f t="shared" si="119"/>
        <v>3.5714285714285698E-2</v>
      </c>
      <c r="T758" s="70">
        <f>P758/P756</f>
        <v>0.65853658536585369</v>
      </c>
    </row>
    <row r="759" spans="1:20" ht="15.75" customHeight="1" x14ac:dyDescent="0.25">
      <c r="A759" s="58">
        <v>1701</v>
      </c>
      <c r="B759" s="154"/>
      <c r="C759" s="154"/>
      <c r="D759" s="154"/>
      <c r="E759" s="154">
        <v>20</v>
      </c>
      <c r="F759" s="154"/>
      <c r="G759" s="154"/>
      <c r="H759" s="154"/>
      <c r="I759" s="154"/>
      <c r="J759" s="154"/>
      <c r="K759" s="144"/>
      <c r="L759" s="101"/>
      <c r="M759" s="102"/>
      <c r="N759" s="103"/>
      <c r="O759" s="67">
        <f>IF(E759=0,"",E759/D758)</f>
        <v>1</v>
      </c>
      <c r="P759" s="68">
        <v>26</v>
      </c>
      <c r="Q759" s="69">
        <f t="shared" si="118"/>
        <v>0.96296296296296291</v>
      </c>
      <c r="R759" s="69">
        <f t="shared" si="119"/>
        <v>3.703703703703709E-2</v>
      </c>
      <c r="T759" s="104"/>
    </row>
    <row r="760" spans="1:20" ht="15.75" customHeight="1" x14ac:dyDescent="0.25">
      <c r="A760" s="58">
        <v>1702</v>
      </c>
      <c r="B760" s="154"/>
      <c r="C760" s="154"/>
      <c r="D760" s="154"/>
      <c r="E760" s="154"/>
      <c r="F760" s="154">
        <v>14</v>
      </c>
      <c r="G760" s="154"/>
      <c r="H760" s="154"/>
      <c r="I760" s="154"/>
      <c r="J760" s="154"/>
      <c r="K760" s="144"/>
      <c r="L760" s="101"/>
      <c r="M760" s="102"/>
      <c r="N760" s="103"/>
      <c r="O760" s="67">
        <f>IF(F760=0,"",F760/E759)</f>
        <v>0.7</v>
      </c>
      <c r="P760" s="68">
        <v>25</v>
      </c>
      <c r="Q760" s="69">
        <f t="shared" si="118"/>
        <v>0.96153846153846156</v>
      </c>
      <c r="R760" s="69">
        <f t="shared" si="119"/>
        <v>3.8461538461538436E-2</v>
      </c>
      <c r="T760" s="104"/>
    </row>
    <row r="761" spans="1:20" ht="15.75" customHeight="1" x14ac:dyDescent="0.25">
      <c r="A761" s="58">
        <v>1801</v>
      </c>
      <c r="B761" s="154"/>
      <c r="C761" s="154"/>
      <c r="D761" s="154"/>
      <c r="E761" s="154"/>
      <c r="F761" s="154"/>
      <c r="G761" s="154">
        <v>14</v>
      </c>
      <c r="H761" s="154"/>
      <c r="I761" s="154"/>
      <c r="J761" s="154"/>
      <c r="K761" s="144"/>
      <c r="L761" s="101"/>
      <c r="M761" s="102"/>
      <c r="N761" s="103"/>
      <c r="O761" s="67">
        <f>IF(G761=0,"",G761/F760)</f>
        <v>1</v>
      </c>
      <c r="P761" s="68">
        <v>24</v>
      </c>
      <c r="Q761" s="69">
        <f t="shared" si="118"/>
        <v>0.96</v>
      </c>
      <c r="R761" s="69">
        <f t="shared" si="119"/>
        <v>4.0000000000000036E-2</v>
      </c>
      <c r="T761" s="104"/>
    </row>
    <row r="762" spans="1:20" ht="15.75" customHeight="1" x14ac:dyDescent="0.25">
      <c r="A762" s="58">
        <v>1802</v>
      </c>
      <c r="B762" s="154"/>
      <c r="C762" s="154"/>
      <c r="D762" s="154"/>
      <c r="E762" s="154"/>
      <c r="F762" s="154"/>
      <c r="G762" s="154"/>
      <c r="H762" s="154">
        <v>13</v>
      </c>
      <c r="I762" s="154"/>
      <c r="J762" s="154"/>
      <c r="K762" s="144"/>
      <c r="L762" s="101"/>
      <c r="M762" s="102"/>
      <c r="N762" s="103"/>
      <c r="O762" s="67">
        <f>IF(H762=0,"",H762/G761)</f>
        <v>0.9285714285714286</v>
      </c>
      <c r="P762" s="68">
        <v>20</v>
      </c>
      <c r="Q762" s="69">
        <f t="shared" si="118"/>
        <v>0.83333333333333337</v>
      </c>
      <c r="R762" s="69">
        <f t="shared" si="119"/>
        <v>0.16666666666666663</v>
      </c>
      <c r="T762" s="104"/>
    </row>
    <row r="763" spans="1:20" ht="15.75" customHeight="1" x14ac:dyDescent="0.25">
      <c r="A763" s="58">
        <v>1901</v>
      </c>
      <c r="B763" s="154"/>
      <c r="C763" s="154"/>
      <c r="D763" s="154"/>
      <c r="E763" s="154"/>
      <c r="F763" s="154"/>
      <c r="G763" s="154"/>
      <c r="H763" s="154"/>
      <c r="I763" s="154">
        <v>13</v>
      </c>
      <c r="J763" s="154"/>
      <c r="K763" s="144"/>
      <c r="L763" s="101"/>
      <c r="M763" s="102"/>
      <c r="N763" s="103"/>
      <c r="O763" s="67">
        <f>IF(I763=0,"",I763/H762)</f>
        <v>1</v>
      </c>
      <c r="P763" s="68">
        <v>20</v>
      </c>
      <c r="Q763" s="69">
        <f t="shared" si="118"/>
        <v>1</v>
      </c>
      <c r="R763" s="69">
        <f t="shared" si="119"/>
        <v>0</v>
      </c>
      <c r="T763" s="104"/>
    </row>
    <row r="764" spans="1:20" ht="15.75" customHeight="1" x14ac:dyDescent="0.25">
      <c r="A764" s="58">
        <v>1902</v>
      </c>
      <c r="B764" s="154"/>
      <c r="C764" s="154"/>
      <c r="D764" s="154"/>
      <c r="E764" s="154"/>
      <c r="F764" s="154"/>
      <c r="G764" s="154"/>
      <c r="H764" s="154"/>
      <c r="I764" s="154"/>
      <c r="J764" s="154">
        <v>13</v>
      </c>
      <c r="K764" s="144">
        <v>3</v>
      </c>
      <c r="L764" s="101"/>
      <c r="M764" s="102"/>
      <c r="N764" s="103"/>
      <c r="O764" s="71">
        <f>IF(J764=0,"",J764/I763)</f>
        <v>1</v>
      </c>
      <c r="P764" s="68">
        <v>20</v>
      </c>
      <c r="Q764" s="72">
        <f t="shared" si="118"/>
        <v>1</v>
      </c>
      <c r="R764" s="72">
        <f t="shared" si="119"/>
        <v>0</v>
      </c>
      <c r="T764" s="104"/>
    </row>
    <row r="765" spans="1:20" ht="15.75" customHeight="1" x14ac:dyDescent="0.25">
      <c r="A765" s="58">
        <v>2001</v>
      </c>
      <c r="B765" s="154"/>
      <c r="C765" s="154"/>
      <c r="D765" s="154"/>
      <c r="E765" s="154"/>
      <c r="F765" s="154"/>
      <c r="G765" s="154"/>
      <c r="H765" s="154"/>
      <c r="I765" s="154"/>
      <c r="J765" s="154">
        <v>13</v>
      </c>
      <c r="K765" s="144">
        <v>10</v>
      </c>
      <c r="L765" s="101"/>
      <c r="M765" s="102"/>
      <c r="N765" s="104"/>
      <c r="O765" s="129"/>
      <c r="P765" s="68">
        <v>16</v>
      </c>
      <c r="Q765" s="130"/>
      <c r="R765" s="131"/>
      <c r="T765" s="104"/>
    </row>
    <row r="766" spans="1:20" ht="15.75" customHeight="1" x14ac:dyDescent="0.25">
      <c r="A766" s="58">
        <v>2002</v>
      </c>
      <c r="B766" s="154"/>
      <c r="C766" s="154"/>
      <c r="D766" s="154"/>
      <c r="E766" s="154"/>
      <c r="F766" s="154"/>
      <c r="G766" s="154"/>
      <c r="H766" s="154"/>
      <c r="I766" s="154"/>
      <c r="J766" s="154">
        <v>7</v>
      </c>
      <c r="K766" s="144">
        <v>7</v>
      </c>
      <c r="L766" s="101"/>
      <c r="M766" s="102"/>
      <c r="N766" s="104"/>
      <c r="O766" s="108"/>
      <c r="P766" s="109">
        <v>7</v>
      </c>
      <c r="Q766" s="110"/>
      <c r="R766" s="108"/>
      <c r="T766" s="104"/>
    </row>
    <row r="767" spans="1:20" ht="15.75" customHeight="1" x14ac:dyDescent="0.25">
      <c r="A767" s="58">
        <v>2101</v>
      </c>
      <c r="B767" s="154"/>
      <c r="C767" s="154"/>
      <c r="D767" s="154"/>
      <c r="E767" s="154"/>
      <c r="F767" s="154"/>
      <c r="G767" s="154"/>
      <c r="H767" s="154"/>
      <c r="I767" s="154"/>
      <c r="J767" s="154">
        <v>2</v>
      </c>
      <c r="K767" s="144">
        <v>2</v>
      </c>
      <c r="L767" s="101"/>
      <c r="M767" s="102"/>
      <c r="N767" s="104"/>
      <c r="O767" s="108"/>
      <c r="P767" s="202">
        <v>2</v>
      </c>
      <c r="Q767" s="110"/>
      <c r="R767" s="108"/>
      <c r="T767" s="104"/>
    </row>
    <row r="768" spans="1:20" ht="15.75" customHeight="1" x14ac:dyDescent="0.25">
      <c r="A768" s="58">
        <v>2102</v>
      </c>
      <c r="B768" s="154"/>
      <c r="C768" s="154"/>
      <c r="D768" s="154"/>
      <c r="E768" s="154"/>
      <c r="F768" s="154"/>
      <c r="G768" s="154"/>
      <c r="H768" s="154"/>
      <c r="I768" s="154"/>
      <c r="J768" s="154">
        <v>1</v>
      </c>
      <c r="K768" s="144"/>
      <c r="L768" s="101"/>
      <c r="M768" s="102"/>
      <c r="N768" s="104"/>
      <c r="O768" s="211"/>
      <c r="P768" s="204">
        <v>1</v>
      </c>
      <c r="Q768" s="212"/>
      <c r="R768" s="108"/>
      <c r="T768" s="104"/>
    </row>
    <row r="769" spans="1:20" ht="15.75" customHeight="1" x14ac:dyDescent="0.25">
      <c r="A769" s="58">
        <v>2201</v>
      </c>
      <c r="B769" s="154"/>
      <c r="C769" s="154"/>
      <c r="D769" s="154"/>
      <c r="E769" s="154"/>
      <c r="F769" s="154"/>
      <c r="G769" s="154"/>
      <c r="H769" s="154"/>
      <c r="I769" s="154"/>
      <c r="J769" s="154">
        <v>1</v>
      </c>
      <c r="K769" s="144"/>
      <c r="L769" s="101"/>
      <c r="M769" s="102"/>
      <c r="N769" s="104"/>
      <c r="O769" s="211"/>
      <c r="P769" s="204">
        <v>1</v>
      </c>
      <c r="Q769" s="212"/>
      <c r="R769" s="108"/>
      <c r="T769" s="104"/>
    </row>
    <row r="770" spans="1:20" ht="15.75" customHeight="1" x14ac:dyDescent="0.25">
      <c r="A770" s="58">
        <v>2202</v>
      </c>
      <c r="B770" s="154"/>
      <c r="C770" s="154"/>
      <c r="D770" s="154"/>
      <c r="E770" s="154"/>
      <c r="F770" s="154"/>
      <c r="G770" s="154"/>
      <c r="H770" s="154"/>
      <c r="I770" s="154"/>
      <c r="J770" s="154"/>
      <c r="K770" s="144"/>
      <c r="L770" s="101"/>
      <c r="M770" s="102"/>
      <c r="N770" s="104"/>
      <c r="O770" s="197" t="s">
        <v>83</v>
      </c>
      <c r="P770" s="203">
        <v>17</v>
      </c>
      <c r="Q770" s="111">
        <f>K773</f>
        <v>22</v>
      </c>
      <c r="R770" s="199" t="s">
        <v>11</v>
      </c>
      <c r="T770" s="104"/>
    </row>
    <row r="771" spans="1:20" ht="15.75" customHeight="1" x14ac:dyDescent="0.25">
      <c r="A771" s="58">
        <v>2301</v>
      </c>
      <c r="B771" s="154"/>
      <c r="C771" s="154"/>
      <c r="D771" s="154"/>
      <c r="E771" s="154"/>
      <c r="F771" s="154"/>
      <c r="G771" s="154"/>
      <c r="H771" s="154"/>
      <c r="I771" s="154"/>
      <c r="J771" s="154"/>
      <c r="K771" s="144"/>
      <c r="L771" s="101"/>
      <c r="M771" s="102"/>
      <c r="N771" s="104"/>
      <c r="O771" s="198" t="s">
        <v>85</v>
      </c>
      <c r="P771" s="86">
        <f>IF(P770/B756=0,"",P770/B756)</f>
        <v>0.41463414634146339</v>
      </c>
      <c r="Q771" s="112">
        <f>P770/Q770</f>
        <v>0.77272727272727271</v>
      </c>
      <c r="R771" s="200" t="s">
        <v>86</v>
      </c>
      <c r="T771" s="104"/>
    </row>
    <row r="772" spans="1:20" ht="15.75" x14ac:dyDescent="0.25">
      <c r="A772" s="58">
        <v>2302</v>
      </c>
      <c r="B772" s="154"/>
      <c r="C772" s="154"/>
      <c r="D772" s="154"/>
      <c r="E772" s="154"/>
      <c r="F772" s="154"/>
      <c r="G772" s="154"/>
      <c r="H772" s="154"/>
      <c r="I772" s="154"/>
      <c r="J772" s="154"/>
      <c r="K772" s="144"/>
      <c r="L772" s="147"/>
      <c r="M772" s="148"/>
      <c r="N772" s="149"/>
      <c r="O772" s="90"/>
      <c r="P772" s="91"/>
      <c r="Q772" s="91"/>
      <c r="R772" s="113"/>
      <c r="T772" s="104"/>
    </row>
    <row r="773" spans="1:20" ht="18" customHeight="1" x14ac:dyDescent="0.25">
      <c r="A773" s="28"/>
      <c r="B773" s="297" t="s">
        <v>111</v>
      </c>
      <c r="C773" s="297"/>
      <c r="D773" s="297"/>
      <c r="E773" s="297"/>
      <c r="F773" s="297"/>
      <c r="G773" s="297"/>
      <c r="H773" s="297"/>
      <c r="I773" s="297"/>
      <c r="J773" s="297"/>
      <c r="K773" s="93">
        <f>SUM(K756:K769)</f>
        <v>22</v>
      </c>
      <c r="L773" s="94">
        <f>IF(K764=0,"",K764/B756)</f>
        <v>7.3170731707317069E-2</v>
      </c>
      <c r="M773" s="94">
        <f>IF(K773=0,"",K773/B756)</f>
        <v>0.53658536585365857</v>
      </c>
      <c r="N773" s="94">
        <f>IF(K764=0,"",M773-L773)</f>
        <v>0.46341463414634149</v>
      </c>
      <c r="O773" s="3"/>
      <c r="P773" s="29"/>
      <c r="Q773" s="22"/>
      <c r="R773" s="3"/>
      <c r="T773" s="104"/>
    </row>
    <row r="774" spans="1:20" ht="14.25" customHeight="1" x14ac:dyDescent="0.2">
      <c r="L774" s="3"/>
      <c r="M774" s="3"/>
      <c r="O774" s="3"/>
      <c r="T774" s="104"/>
    </row>
    <row r="775" spans="1:20" ht="14.25" customHeight="1" x14ac:dyDescent="0.2">
      <c r="L775" s="3"/>
      <c r="M775" s="3"/>
      <c r="O775" s="3"/>
      <c r="T775" s="104"/>
    </row>
    <row r="776" spans="1:20" ht="26.25" x14ac:dyDescent="0.4">
      <c r="A776" s="2"/>
      <c r="B776" s="307" t="s">
        <v>99</v>
      </c>
      <c r="C776" s="307"/>
      <c r="D776" s="307"/>
      <c r="E776" s="307"/>
      <c r="F776" s="307"/>
      <c r="G776" s="307"/>
      <c r="H776" s="307"/>
      <c r="I776" s="307"/>
      <c r="J776" s="307"/>
      <c r="K776" s="181" t="s">
        <v>98</v>
      </c>
      <c r="L776" s="182"/>
      <c r="M776" s="182"/>
      <c r="N776" s="29"/>
      <c r="O776" s="3"/>
      <c r="P776" s="29"/>
      <c r="Q776" s="29"/>
      <c r="R776" s="29"/>
      <c r="T776" s="104"/>
    </row>
    <row r="777" spans="1:20" ht="20.25" x14ac:dyDescent="0.2">
      <c r="A777" s="300" t="s">
        <v>10</v>
      </c>
      <c r="B777" s="301" t="s">
        <v>100</v>
      </c>
      <c r="C777" s="302"/>
      <c r="D777" s="302"/>
      <c r="E777" s="302"/>
      <c r="F777" s="302"/>
      <c r="G777" s="302"/>
      <c r="H777" s="302"/>
      <c r="I777" s="302"/>
      <c r="J777" s="303"/>
      <c r="K777" s="304" t="s">
        <v>11</v>
      </c>
      <c r="L777" s="296" t="s">
        <v>3</v>
      </c>
      <c r="M777" s="296" t="s">
        <v>27</v>
      </c>
      <c r="N777" s="306" t="s">
        <v>5</v>
      </c>
      <c r="O777" s="296" t="s">
        <v>6</v>
      </c>
      <c r="P777" s="294" t="s">
        <v>7</v>
      </c>
      <c r="Q777" s="294" t="s">
        <v>8</v>
      </c>
      <c r="R777" s="296" t="s">
        <v>101</v>
      </c>
      <c r="T777" s="104"/>
    </row>
    <row r="778" spans="1:20" ht="15.75" x14ac:dyDescent="0.25">
      <c r="A778" s="295"/>
      <c r="B778" s="58" t="s">
        <v>102</v>
      </c>
      <c r="C778" s="58" t="s">
        <v>103</v>
      </c>
      <c r="D778" s="58" t="s">
        <v>104</v>
      </c>
      <c r="E778" s="58" t="s">
        <v>105</v>
      </c>
      <c r="F778" s="58" t="s">
        <v>106</v>
      </c>
      <c r="G778" s="58" t="s">
        <v>107</v>
      </c>
      <c r="H778" s="58" t="s">
        <v>108</v>
      </c>
      <c r="I778" s="58" t="s">
        <v>109</v>
      </c>
      <c r="J778" s="58" t="s">
        <v>110</v>
      </c>
      <c r="K778" s="305"/>
      <c r="L778" s="295"/>
      <c r="M778" s="295"/>
      <c r="N778" s="295"/>
      <c r="O778" s="295"/>
      <c r="P778" s="295"/>
      <c r="Q778" s="295"/>
      <c r="R778" s="295"/>
      <c r="T778" s="104"/>
    </row>
    <row r="779" spans="1:20" ht="15.75" x14ac:dyDescent="0.25">
      <c r="A779" s="58">
        <v>1601</v>
      </c>
      <c r="B779" s="154">
        <v>47</v>
      </c>
      <c r="C779" s="154"/>
      <c r="D779" s="154"/>
      <c r="E779" s="154"/>
      <c r="F779" s="154"/>
      <c r="G779" s="154"/>
      <c r="H779" s="154"/>
      <c r="I779" s="154"/>
      <c r="J779" s="154"/>
      <c r="K779" s="144"/>
      <c r="L779" s="96"/>
      <c r="M779" s="97"/>
      <c r="N779" s="98"/>
      <c r="O779" s="99"/>
      <c r="P779" s="63">
        <f>B779</f>
        <v>47</v>
      </c>
      <c r="Q779" s="100"/>
      <c r="R779" s="99"/>
      <c r="T779" s="104"/>
    </row>
    <row r="780" spans="1:20" ht="15.75" customHeight="1" x14ac:dyDescent="0.25">
      <c r="A780" s="58">
        <v>1602</v>
      </c>
      <c r="B780" s="154"/>
      <c r="C780" s="154">
        <v>34</v>
      </c>
      <c r="D780" s="154"/>
      <c r="E780" s="154"/>
      <c r="F780" s="154"/>
      <c r="G780" s="154"/>
      <c r="H780" s="154"/>
      <c r="I780" s="154"/>
      <c r="J780" s="154"/>
      <c r="K780" s="144"/>
      <c r="L780" s="101"/>
      <c r="M780" s="102"/>
      <c r="N780" s="103"/>
      <c r="O780" s="67">
        <f>IF(C780=0,"",C780/B779)</f>
        <v>0.72340425531914898</v>
      </c>
      <c r="P780" s="68">
        <v>34</v>
      </c>
      <c r="Q780" s="69">
        <f t="shared" ref="Q780:Q787" si="120">IF(P780=0,"",P780/P779)</f>
        <v>0.72340425531914898</v>
      </c>
      <c r="R780" s="69">
        <f t="shared" ref="R780:R787" si="121">IF(P780=0,"",100%-Q780)</f>
        <v>0.27659574468085102</v>
      </c>
      <c r="T780" s="104"/>
    </row>
    <row r="781" spans="1:20" ht="15.75" customHeight="1" x14ac:dyDescent="0.25">
      <c r="A781" s="58">
        <v>1701</v>
      </c>
      <c r="B781" s="154"/>
      <c r="C781" s="154"/>
      <c r="D781" s="154">
        <v>16</v>
      </c>
      <c r="E781" s="154"/>
      <c r="F781" s="154"/>
      <c r="G781" s="154"/>
      <c r="H781" s="154"/>
      <c r="I781" s="154"/>
      <c r="J781" s="154"/>
      <c r="K781" s="144"/>
      <c r="L781" s="101"/>
      <c r="M781" s="102"/>
      <c r="N781" s="103"/>
      <c r="O781" s="67">
        <f>IF(D781=0,"",D781/C780)</f>
        <v>0.47058823529411764</v>
      </c>
      <c r="P781" s="68">
        <v>34</v>
      </c>
      <c r="Q781" s="69">
        <f t="shared" si="120"/>
        <v>1</v>
      </c>
      <c r="R781" s="69">
        <f t="shared" si="121"/>
        <v>0</v>
      </c>
      <c r="T781" s="70">
        <f>P781/P779</f>
        <v>0.72340425531914898</v>
      </c>
    </row>
    <row r="782" spans="1:20" ht="15.75" customHeight="1" x14ac:dyDescent="0.25">
      <c r="A782" s="58">
        <v>1702</v>
      </c>
      <c r="B782" s="154"/>
      <c r="C782" s="154"/>
      <c r="D782" s="154"/>
      <c r="E782" s="154">
        <v>14</v>
      </c>
      <c r="F782" s="154"/>
      <c r="G782" s="154"/>
      <c r="H782" s="154"/>
      <c r="I782" s="154"/>
      <c r="J782" s="154"/>
      <c r="K782" s="144"/>
      <c r="L782" s="101"/>
      <c r="M782" s="102"/>
      <c r="N782" s="103"/>
      <c r="O782" s="67">
        <f>IF(E782=0,"",E782/D781)</f>
        <v>0.875</v>
      </c>
      <c r="P782" s="68">
        <v>28</v>
      </c>
      <c r="Q782" s="69">
        <f t="shared" si="120"/>
        <v>0.82352941176470584</v>
      </c>
      <c r="R782" s="69">
        <f t="shared" si="121"/>
        <v>0.17647058823529416</v>
      </c>
      <c r="T782" s="104"/>
    </row>
    <row r="783" spans="1:20" ht="15.75" customHeight="1" x14ac:dyDescent="0.25">
      <c r="A783" s="58">
        <v>1801</v>
      </c>
      <c r="B783" s="154"/>
      <c r="C783" s="154"/>
      <c r="D783" s="154"/>
      <c r="E783" s="154"/>
      <c r="F783" s="154">
        <v>14</v>
      </c>
      <c r="G783" s="154"/>
      <c r="H783" s="154"/>
      <c r="I783" s="154"/>
      <c r="J783" s="154"/>
      <c r="K783" s="144"/>
      <c r="L783" s="101"/>
      <c r="M783" s="102"/>
      <c r="N783" s="103"/>
      <c r="O783" s="67">
        <f>IF(F783=0,"",F783/E782)</f>
        <v>1</v>
      </c>
      <c r="P783" s="68">
        <v>27</v>
      </c>
      <c r="Q783" s="69">
        <f t="shared" si="120"/>
        <v>0.9642857142857143</v>
      </c>
      <c r="R783" s="69">
        <f t="shared" si="121"/>
        <v>3.5714285714285698E-2</v>
      </c>
      <c r="T783" s="104"/>
    </row>
    <row r="784" spans="1:20" ht="15.75" customHeight="1" x14ac:dyDescent="0.25">
      <c r="A784" s="58">
        <v>1802</v>
      </c>
      <c r="B784" s="154"/>
      <c r="C784" s="154"/>
      <c r="D784" s="154"/>
      <c r="E784" s="154"/>
      <c r="F784" s="154"/>
      <c r="G784" s="154">
        <v>14</v>
      </c>
      <c r="H784" s="154"/>
      <c r="I784" s="154"/>
      <c r="J784" s="154"/>
      <c r="K784" s="144"/>
      <c r="L784" s="101"/>
      <c r="M784" s="102"/>
      <c r="N784" s="103"/>
      <c r="O784" s="67">
        <f>IF(G784=0,"",G784/F783)</f>
        <v>1</v>
      </c>
      <c r="P784" s="68">
        <v>23</v>
      </c>
      <c r="Q784" s="69">
        <f t="shared" si="120"/>
        <v>0.85185185185185186</v>
      </c>
      <c r="R784" s="69">
        <f t="shared" si="121"/>
        <v>0.14814814814814814</v>
      </c>
      <c r="T784" s="104"/>
    </row>
    <row r="785" spans="1:20" ht="15.75" customHeight="1" x14ac:dyDescent="0.25">
      <c r="A785" s="58">
        <v>1901</v>
      </c>
      <c r="B785" s="154"/>
      <c r="C785" s="154"/>
      <c r="D785" s="154"/>
      <c r="E785" s="154"/>
      <c r="F785" s="154"/>
      <c r="G785" s="154"/>
      <c r="H785" s="154">
        <v>14</v>
      </c>
      <c r="I785" s="154"/>
      <c r="J785" s="154"/>
      <c r="K785" s="144"/>
      <c r="L785" s="101"/>
      <c r="M785" s="102"/>
      <c r="N785" s="103"/>
      <c r="O785" s="67">
        <f>IF(H785=0,"",H785/G784)</f>
        <v>1</v>
      </c>
      <c r="P785" s="68">
        <v>22</v>
      </c>
      <c r="Q785" s="69">
        <f t="shared" si="120"/>
        <v>0.95652173913043481</v>
      </c>
      <c r="R785" s="69">
        <f t="shared" si="121"/>
        <v>4.3478260869565188E-2</v>
      </c>
      <c r="T785" s="104"/>
    </row>
    <row r="786" spans="1:20" ht="15.75" customHeight="1" x14ac:dyDescent="0.25">
      <c r="A786" s="58">
        <v>1902</v>
      </c>
      <c r="B786" s="154"/>
      <c r="C786" s="154"/>
      <c r="D786" s="154"/>
      <c r="E786" s="154"/>
      <c r="F786" s="154"/>
      <c r="G786" s="154"/>
      <c r="H786" s="154"/>
      <c r="I786" s="154">
        <v>10</v>
      </c>
      <c r="J786" s="154"/>
      <c r="K786" s="144">
        <v>1</v>
      </c>
      <c r="L786" s="101"/>
      <c r="M786" s="102"/>
      <c r="N786" s="103"/>
      <c r="O786" s="67">
        <f>IF(I786=0,"",I786/H785)</f>
        <v>0.7142857142857143</v>
      </c>
      <c r="P786" s="68">
        <v>22</v>
      </c>
      <c r="Q786" s="69">
        <f t="shared" si="120"/>
        <v>1</v>
      </c>
      <c r="R786" s="69">
        <f t="shared" si="121"/>
        <v>0</v>
      </c>
      <c r="T786" s="104"/>
    </row>
    <row r="787" spans="1:20" ht="15.75" customHeight="1" x14ac:dyDescent="0.25">
      <c r="A787" s="58">
        <v>2001</v>
      </c>
      <c r="B787" s="154"/>
      <c r="C787" s="154"/>
      <c r="D787" s="154"/>
      <c r="E787" s="154"/>
      <c r="F787" s="154"/>
      <c r="G787" s="154"/>
      <c r="H787" s="154"/>
      <c r="I787" s="154"/>
      <c r="J787" s="154">
        <v>9</v>
      </c>
      <c r="K787" s="144">
        <v>2</v>
      </c>
      <c r="L787" s="101"/>
      <c r="M787" s="102"/>
      <c r="N787" s="103"/>
      <c r="O787" s="71">
        <f>IF(J787=0,"",J787/I786)</f>
        <v>0.9</v>
      </c>
      <c r="P787" s="68">
        <v>21</v>
      </c>
      <c r="Q787" s="72">
        <f t="shared" si="120"/>
        <v>0.95454545454545459</v>
      </c>
      <c r="R787" s="72">
        <f t="shared" si="121"/>
        <v>4.5454545454545414E-2</v>
      </c>
    </row>
    <row r="788" spans="1:20" ht="15.75" customHeight="1" x14ac:dyDescent="0.25">
      <c r="A788" s="58">
        <v>2002</v>
      </c>
      <c r="B788" s="154"/>
      <c r="C788" s="154"/>
      <c r="D788" s="154"/>
      <c r="E788" s="154"/>
      <c r="F788" s="154"/>
      <c r="G788" s="154"/>
      <c r="H788" s="154"/>
      <c r="I788" s="154"/>
      <c r="J788" s="154">
        <v>9</v>
      </c>
      <c r="K788" s="144">
        <v>5</v>
      </c>
      <c r="L788" s="101"/>
      <c r="M788" s="102"/>
      <c r="N788" s="104"/>
      <c r="O788" s="129"/>
      <c r="P788" s="68">
        <v>19</v>
      </c>
      <c r="Q788" s="130"/>
      <c r="R788" s="131"/>
    </row>
    <row r="789" spans="1:20" ht="15.75" customHeight="1" x14ac:dyDescent="0.25">
      <c r="A789" s="58">
        <v>2101</v>
      </c>
      <c r="B789" s="154"/>
      <c r="C789" s="154"/>
      <c r="D789" s="154"/>
      <c r="E789" s="154"/>
      <c r="F789" s="154"/>
      <c r="G789" s="154"/>
      <c r="H789" s="154"/>
      <c r="I789" s="154"/>
      <c r="J789" s="154">
        <v>9</v>
      </c>
      <c r="K789" s="144">
        <v>6</v>
      </c>
      <c r="L789" s="101"/>
      <c r="M789" s="102"/>
      <c r="N789" s="104"/>
      <c r="O789" s="108"/>
      <c r="P789" s="109">
        <v>14</v>
      </c>
      <c r="Q789" s="110"/>
      <c r="R789" s="108"/>
    </row>
    <row r="790" spans="1:20" ht="15.75" customHeight="1" x14ac:dyDescent="0.25">
      <c r="A790" s="58">
        <v>2102</v>
      </c>
      <c r="B790" s="154"/>
      <c r="C790" s="154"/>
      <c r="D790" s="154"/>
      <c r="E790" s="154"/>
      <c r="F790" s="154"/>
      <c r="G790" s="154"/>
      <c r="H790" s="154"/>
      <c r="I790" s="154"/>
      <c r="J790" s="154">
        <v>4</v>
      </c>
      <c r="K790" s="144">
        <v>4</v>
      </c>
      <c r="L790" s="101"/>
      <c r="M790" s="102"/>
      <c r="N790" s="104"/>
      <c r="O790" s="108"/>
      <c r="P790" s="109">
        <v>7</v>
      </c>
      <c r="Q790" s="110"/>
      <c r="R790" s="108"/>
    </row>
    <row r="791" spans="1:20" ht="15.75" customHeight="1" x14ac:dyDescent="0.25">
      <c r="A791" s="58">
        <v>2201</v>
      </c>
      <c r="B791" s="154"/>
      <c r="C791" s="154"/>
      <c r="D791" s="154"/>
      <c r="E791" s="154"/>
      <c r="F791" s="154"/>
      <c r="G791" s="154"/>
      <c r="H791" s="154"/>
      <c r="I791" s="154"/>
      <c r="J791" s="154">
        <v>1</v>
      </c>
      <c r="K791" s="144"/>
      <c r="L791" s="101"/>
      <c r="M791" s="102"/>
      <c r="N791" s="104"/>
      <c r="O791" s="108"/>
      <c r="P791" s="202">
        <v>2</v>
      </c>
      <c r="Q791" s="110"/>
      <c r="R791" s="108"/>
    </row>
    <row r="792" spans="1:20" ht="15.75" customHeight="1" x14ac:dyDescent="0.25">
      <c r="A792" s="58">
        <v>2202</v>
      </c>
      <c r="B792" s="154"/>
      <c r="C792" s="154"/>
      <c r="D792" s="154"/>
      <c r="E792" s="154"/>
      <c r="F792" s="154"/>
      <c r="G792" s="154"/>
      <c r="H792" s="154"/>
      <c r="I792" s="154"/>
      <c r="J792" s="154">
        <v>1</v>
      </c>
      <c r="K792" s="144">
        <v>1</v>
      </c>
      <c r="L792" s="101"/>
      <c r="M792" s="102"/>
      <c r="N792" s="104"/>
      <c r="O792" s="102"/>
      <c r="P792" s="204">
        <v>1</v>
      </c>
      <c r="Q792" s="146"/>
      <c r="R792" s="108"/>
    </row>
    <row r="793" spans="1:20" ht="15.75" customHeight="1" x14ac:dyDescent="0.25">
      <c r="A793" s="58">
        <v>2301</v>
      </c>
      <c r="B793" s="154"/>
      <c r="C793" s="154"/>
      <c r="D793" s="154"/>
      <c r="E793" s="154"/>
      <c r="F793" s="154"/>
      <c r="G793" s="154"/>
      <c r="H793" s="154"/>
      <c r="I793" s="154"/>
      <c r="J793" s="154"/>
      <c r="K793" s="144"/>
      <c r="L793" s="101"/>
      <c r="M793" s="102"/>
      <c r="N793" s="104"/>
      <c r="O793" s="197" t="s">
        <v>83</v>
      </c>
      <c r="P793" s="203">
        <v>16</v>
      </c>
      <c r="Q793" s="111">
        <f>K796</f>
        <v>19</v>
      </c>
      <c r="R793" s="199" t="s">
        <v>11</v>
      </c>
    </row>
    <row r="794" spans="1:20" ht="15.75" customHeight="1" x14ac:dyDescent="0.25">
      <c r="A794" s="58">
        <v>2302</v>
      </c>
      <c r="B794" s="154"/>
      <c r="C794" s="154"/>
      <c r="D794" s="154"/>
      <c r="E794" s="154"/>
      <c r="F794" s="154"/>
      <c r="G794" s="154"/>
      <c r="H794" s="154"/>
      <c r="I794" s="154"/>
      <c r="J794" s="154"/>
      <c r="K794" s="144"/>
      <c r="L794" s="101"/>
      <c r="M794" s="102"/>
      <c r="N794" s="104"/>
      <c r="O794" s="198" t="s">
        <v>85</v>
      </c>
      <c r="P794" s="86">
        <f>IF(P793/B779=0,"",P793/B779)</f>
        <v>0.34042553191489361</v>
      </c>
      <c r="Q794" s="112">
        <f>P793/Q793</f>
        <v>0.84210526315789469</v>
      </c>
      <c r="R794" s="200" t="s">
        <v>86</v>
      </c>
    </row>
    <row r="795" spans="1:20" ht="15.75" x14ac:dyDescent="0.25">
      <c r="A795" s="58">
        <v>2401</v>
      </c>
      <c r="B795" s="154"/>
      <c r="C795" s="154"/>
      <c r="D795" s="154"/>
      <c r="E795" s="154"/>
      <c r="F795" s="154"/>
      <c r="G795" s="154"/>
      <c r="H795" s="154"/>
      <c r="I795" s="154"/>
      <c r="J795" s="154"/>
      <c r="K795" s="144"/>
      <c r="L795" s="147"/>
      <c r="M795" s="148"/>
      <c r="N795" s="149"/>
      <c r="O795" s="90"/>
      <c r="P795" s="91"/>
      <c r="Q795" s="91"/>
      <c r="R795" s="113"/>
    </row>
    <row r="796" spans="1:20" ht="18" customHeight="1" x14ac:dyDescent="0.25">
      <c r="A796" s="28"/>
      <c r="B796" s="297" t="s">
        <v>111</v>
      </c>
      <c r="C796" s="297"/>
      <c r="D796" s="297"/>
      <c r="E796" s="297"/>
      <c r="F796" s="297"/>
      <c r="G796" s="297"/>
      <c r="H796" s="297"/>
      <c r="I796" s="297"/>
      <c r="J796" s="297"/>
      <c r="K796" s="93">
        <f>SUM(K779:K792)</f>
        <v>19</v>
      </c>
      <c r="L796" s="94">
        <f>(SUM(K786:K787)/B779)</f>
        <v>6.3829787234042548E-2</v>
      </c>
      <c r="M796" s="94">
        <f>IF(K796=0,"",K796/B779)</f>
        <v>0.40425531914893614</v>
      </c>
      <c r="N796" s="94">
        <f>IF(K787=0,"",M796-L796)</f>
        <v>0.34042553191489361</v>
      </c>
      <c r="O796" s="3"/>
      <c r="P796" s="29"/>
      <c r="Q796" s="22"/>
      <c r="R796" s="3"/>
    </row>
    <row r="797" spans="1:20" ht="12.75" customHeight="1" x14ac:dyDescent="0.2">
      <c r="L797" s="3"/>
      <c r="M797" s="3"/>
      <c r="O797" s="3"/>
    </row>
    <row r="798" spans="1:20" ht="12.75" customHeight="1" x14ac:dyDescent="0.2">
      <c r="L798" s="3"/>
      <c r="M798" s="3"/>
      <c r="O798" s="3"/>
    </row>
    <row r="799" spans="1:20" ht="26.25" x14ac:dyDescent="0.4">
      <c r="A799" s="2"/>
      <c r="B799" s="307" t="s">
        <v>99</v>
      </c>
      <c r="C799" s="307"/>
      <c r="D799" s="307"/>
      <c r="E799" s="307"/>
      <c r="F799" s="307"/>
      <c r="G799" s="307"/>
      <c r="H799" s="307"/>
      <c r="I799" s="307"/>
      <c r="J799" s="307"/>
      <c r="K799" s="181" t="s">
        <v>112</v>
      </c>
      <c r="L799" s="182"/>
      <c r="M799" s="182"/>
      <c r="N799" s="29"/>
      <c r="O799" s="3"/>
      <c r="P799" s="29"/>
      <c r="Q799" s="29"/>
      <c r="R799" s="29"/>
    </row>
    <row r="800" spans="1:20" ht="20.25" x14ac:dyDescent="0.2">
      <c r="A800" s="300" t="s">
        <v>10</v>
      </c>
      <c r="B800" s="301" t="s">
        <v>100</v>
      </c>
      <c r="C800" s="302"/>
      <c r="D800" s="302"/>
      <c r="E800" s="302"/>
      <c r="F800" s="302"/>
      <c r="G800" s="302"/>
      <c r="H800" s="302"/>
      <c r="I800" s="302"/>
      <c r="J800" s="303"/>
      <c r="K800" s="304" t="s">
        <v>11</v>
      </c>
      <c r="L800" s="296" t="s">
        <v>3</v>
      </c>
      <c r="M800" s="296" t="s">
        <v>4</v>
      </c>
      <c r="N800" s="306" t="s">
        <v>5</v>
      </c>
      <c r="O800" s="296" t="s">
        <v>6</v>
      </c>
      <c r="P800" s="294" t="s">
        <v>7</v>
      </c>
      <c r="Q800" s="294" t="s">
        <v>8</v>
      </c>
      <c r="R800" s="296" t="s">
        <v>101</v>
      </c>
    </row>
    <row r="801" spans="1:20" ht="15.75" x14ac:dyDescent="0.25">
      <c r="A801" s="295"/>
      <c r="B801" s="58" t="s">
        <v>102</v>
      </c>
      <c r="C801" s="58" t="s">
        <v>103</v>
      </c>
      <c r="D801" s="58" t="s">
        <v>104</v>
      </c>
      <c r="E801" s="58" t="s">
        <v>105</v>
      </c>
      <c r="F801" s="58" t="s">
        <v>106</v>
      </c>
      <c r="G801" s="58" t="s">
        <v>107</v>
      </c>
      <c r="H801" s="58" t="s">
        <v>108</v>
      </c>
      <c r="I801" s="58" t="s">
        <v>109</v>
      </c>
      <c r="J801" s="58" t="s">
        <v>110</v>
      </c>
      <c r="K801" s="305"/>
      <c r="L801" s="295"/>
      <c r="M801" s="295"/>
      <c r="N801" s="295"/>
      <c r="O801" s="295"/>
      <c r="P801" s="295"/>
      <c r="Q801" s="295"/>
      <c r="R801" s="295"/>
    </row>
    <row r="802" spans="1:20" ht="15.75" x14ac:dyDescent="0.25">
      <c r="A802" s="58">
        <v>1602</v>
      </c>
      <c r="B802" s="154">
        <v>70</v>
      </c>
      <c r="C802" s="154"/>
      <c r="D802" s="154"/>
      <c r="E802" s="154"/>
      <c r="F802" s="154"/>
      <c r="G802" s="154"/>
      <c r="H802" s="154"/>
      <c r="I802" s="154"/>
      <c r="J802" s="154"/>
      <c r="K802" s="144"/>
      <c r="L802" s="96"/>
      <c r="M802" s="97"/>
      <c r="N802" s="98"/>
      <c r="O802" s="99"/>
      <c r="P802" s="63">
        <f>B802</f>
        <v>70</v>
      </c>
      <c r="Q802" s="100"/>
      <c r="R802" s="99"/>
    </row>
    <row r="803" spans="1:20" ht="15.75" customHeight="1" x14ac:dyDescent="0.25">
      <c r="A803" s="58">
        <v>1701</v>
      </c>
      <c r="B803" s="154"/>
      <c r="C803" s="154">
        <v>47</v>
      </c>
      <c r="D803" s="154"/>
      <c r="E803" s="154"/>
      <c r="F803" s="154"/>
      <c r="G803" s="154"/>
      <c r="H803" s="154"/>
      <c r="I803" s="154"/>
      <c r="J803" s="154"/>
      <c r="K803" s="144"/>
      <c r="L803" s="101"/>
      <c r="M803" s="102"/>
      <c r="N803" s="103"/>
      <c r="O803" s="67">
        <f>IF(C803=0,"",C803/B802)</f>
        <v>0.67142857142857137</v>
      </c>
      <c r="P803" s="68">
        <v>47</v>
      </c>
      <c r="Q803" s="69">
        <f t="shared" ref="Q803:Q810" si="122">IF(P803=0,"",P803/P802)</f>
        <v>0.67142857142857137</v>
      </c>
      <c r="R803" s="69">
        <f t="shared" ref="R803:R810" si="123">IF(P803=0,"",100%-Q803)</f>
        <v>0.32857142857142863</v>
      </c>
    </row>
    <row r="804" spans="1:20" ht="15.75" customHeight="1" x14ac:dyDescent="0.25">
      <c r="A804" s="58">
        <v>1702</v>
      </c>
      <c r="B804" s="154"/>
      <c r="C804" s="154"/>
      <c r="D804" s="154">
        <v>25</v>
      </c>
      <c r="E804" s="154"/>
      <c r="F804" s="154"/>
      <c r="G804" s="154"/>
      <c r="H804" s="154"/>
      <c r="I804" s="154"/>
      <c r="J804" s="154"/>
      <c r="K804" s="144"/>
      <c r="L804" s="101"/>
      <c r="M804" s="102"/>
      <c r="N804" s="103"/>
      <c r="O804" s="67">
        <f>IF(D804=0,"",D804/C803)</f>
        <v>0.53191489361702127</v>
      </c>
      <c r="P804" s="68">
        <v>40</v>
      </c>
      <c r="Q804" s="69">
        <f t="shared" si="122"/>
        <v>0.85106382978723405</v>
      </c>
      <c r="R804" s="69">
        <f t="shared" si="123"/>
        <v>0.14893617021276595</v>
      </c>
      <c r="T804" s="70">
        <f>P804/P802</f>
        <v>0.5714285714285714</v>
      </c>
    </row>
    <row r="805" spans="1:20" ht="15.75" customHeight="1" x14ac:dyDescent="0.25">
      <c r="A805" s="58">
        <v>1801</v>
      </c>
      <c r="B805" s="154"/>
      <c r="C805" s="154"/>
      <c r="D805" s="154"/>
      <c r="E805" s="154">
        <v>25</v>
      </c>
      <c r="F805" s="154"/>
      <c r="G805" s="154"/>
      <c r="H805" s="154"/>
      <c r="I805" s="154"/>
      <c r="J805" s="154"/>
      <c r="K805" s="144"/>
      <c r="L805" s="101"/>
      <c r="M805" s="102"/>
      <c r="N805" s="103"/>
      <c r="O805" s="67">
        <f>IF(E805=0,"",E805/D804)</f>
        <v>1</v>
      </c>
      <c r="P805" s="68">
        <v>38</v>
      </c>
      <c r="Q805" s="69">
        <f t="shared" si="122"/>
        <v>0.95</v>
      </c>
      <c r="R805" s="69">
        <f t="shared" si="123"/>
        <v>5.0000000000000044E-2</v>
      </c>
      <c r="T805" s="104"/>
    </row>
    <row r="806" spans="1:20" ht="15.75" customHeight="1" x14ac:dyDescent="0.25">
      <c r="A806" s="58">
        <v>1802</v>
      </c>
      <c r="B806" s="154"/>
      <c r="C806" s="154"/>
      <c r="D806" s="154"/>
      <c r="E806" s="154"/>
      <c r="F806" s="154">
        <v>25</v>
      </c>
      <c r="G806" s="154"/>
      <c r="H806" s="154"/>
      <c r="I806" s="154"/>
      <c r="J806" s="154"/>
      <c r="K806" s="144"/>
      <c r="L806" s="101"/>
      <c r="M806" s="102"/>
      <c r="N806" s="103"/>
      <c r="O806" s="67">
        <f>IF(F806=0,"",F806/E805)</f>
        <v>1</v>
      </c>
      <c r="P806" s="68">
        <v>33</v>
      </c>
      <c r="Q806" s="69">
        <f t="shared" si="122"/>
        <v>0.86842105263157898</v>
      </c>
      <c r="R806" s="69">
        <f t="shared" si="123"/>
        <v>0.13157894736842102</v>
      </c>
      <c r="T806" s="104"/>
    </row>
    <row r="807" spans="1:20" ht="15.75" customHeight="1" x14ac:dyDescent="0.25">
      <c r="A807" s="58">
        <v>1901</v>
      </c>
      <c r="B807" s="154"/>
      <c r="C807" s="154"/>
      <c r="D807" s="154"/>
      <c r="E807" s="154"/>
      <c r="F807" s="154"/>
      <c r="G807" s="154">
        <v>25</v>
      </c>
      <c r="H807" s="154"/>
      <c r="I807" s="154"/>
      <c r="J807" s="154"/>
      <c r="K807" s="144">
        <v>2</v>
      </c>
      <c r="L807" s="101"/>
      <c r="M807" s="102"/>
      <c r="N807" s="103"/>
      <c r="O807" s="67">
        <f>IF(G807=0,"",G807/F806)</f>
        <v>1</v>
      </c>
      <c r="P807" s="68">
        <v>33</v>
      </c>
      <c r="Q807" s="69">
        <f t="shared" si="122"/>
        <v>1</v>
      </c>
      <c r="R807" s="69">
        <f t="shared" si="123"/>
        <v>0</v>
      </c>
      <c r="T807" s="104"/>
    </row>
    <row r="808" spans="1:20" ht="15.75" customHeight="1" x14ac:dyDescent="0.25">
      <c r="A808" s="58">
        <v>1902</v>
      </c>
      <c r="B808" s="154"/>
      <c r="C808" s="154"/>
      <c r="D808" s="154"/>
      <c r="E808" s="154"/>
      <c r="F808" s="154"/>
      <c r="G808" s="154"/>
      <c r="H808" s="154">
        <v>22</v>
      </c>
      <c r="I808" s="154"/>
      <c r="J808" s="154"/>
      <c r="K808" s="144"/>
      <c r="L808" s="101"/>
      <c r="M808" s="102"/>
      <c r="N808" s="103"/>
      <c r="O808" s="67">
        <f>IF(H808=0,"",H808/G807)</f>
        <v>0.88</v>
      </c>
      <c r="P808" s="68">
        <v>30</v>
      </c>
      <c r="Q808" s="69">
        <f t="shared" si="122"/>
        <v>0.90909090909090906</v>
      </c>
      <c r="R808" s="69">
        <f t="shared" si="123"/>
        <v>9.0909090909090939E-2</v>
      </c>
      <c r="T808" s="104"/>
    </row>
    <row r="809" spans="1:20" ht="15.75" customHeight="1" x14ac:dyDescent="0.25">
      <c r="A809" s="58">
        <v>2001</v>
      </c>
      <c r="B809" s="154"/>
      <c r="C809" s="154"/>
      <c r="D809" s="154"/>
      <c r="E809" s="154"/>
      <c r="F809" s="154"/>
      <c r="G809" s="154"/>
      <c r="H809" s="154"/>
      <c r="I809" s="154">
        <v>21</v>
      </c>
      <c r="J809" s="154"/>
      <c r="K809" s="144">
        <v>1</v>
      </c>
      <c r="L809" s="101"/>
      <c r="M809" s="102"/>
      <c r="N809" s="103"/>
      <c r="O809" s="67">
        <f>IF(I809=0,"",I809/H808)</f>
        <v>0.95454545454545459</v>
      </c>
      <c r="P809" s="68">
        <v>27</v>
      </c>
      <c r="Q809" s="69">
        <f t="shared" si="122"/>
        <v>0.9</v>
      </c>
      <c r="R809" s="69">
        <f t="shared" si="123"/>
        <v>9.9999999999999978E-2</v>
      </c>
      <c r="T809" s="104"/>
    </row>
    <row r="810" spans="1:20" ht="15.75" customHeight="1" x14ac:dyDescent="0.25">
      <c r="A810" s="58">
        <v>2002</v>
      </c>
      <c r="B810" s="154"/>
      <c r="C810" s="154"/>
      <c r="D810" s="154"/>
      <c r="E810" s="154"/>
      <c r="F810" s="154"/>
      <c r="G810" s="154"/>
      <c r="H810" s="154"/>
      <c r="I810" s="154"/>
      <c r="J810" s="154">
        <v>17</v>
      </c>
      <c r="K810" s="144">
        <v>10</v>
      </c>
      <c r="L810" s="101"/>
      <c r="M810" s="102"/>
      <c r="N810" s="103"/>
      <c r="O810" s="71">
        <f>IF(J810=0,"",J810/I809)</f>
        <v>0.80952380952380953</v>
      </c>
      <c r="P810" s="68">
        <v>25</v>
      </c>
      <c r="Q810" s="72">
        <f t="shared" si="122"/>
        <v>0.92592592592592593</v>
      </c>
      <c r="R810" s="72">
        <f t="shared" si="123"/>
        <v>7.407407407407407E-2</v>
      </c>
      <c r="T810" s="104"/>
    </row>
    <row r="811" spans="1:20" ht="15.75" customHeight="1" x14ac:dyDescent="0.25">
      <c r="A811" s="58">
        <v>2101</v>
      </c>
      <c r="B811" s="154"/>
      <c r="C811" s="154"/>
      <c r="D811" s="154"/>
      <c r="E811" s="154"/>
      <c r="F811" s="154"/>
      <c r="G811" s="154"/>
      <c r="H811" s="154"/>
      <c r="I811" s="154"/>
      <c r="J811" s="154">
        <v>12</v>
      </c>
      <c r="K811" s="144">
        <v>12</v>
      </c>
      <c r="L811" s="101"/>
      <c r="M811" s="102"/>
      <c r="N811" s="104"/>
      <c r="O811" s="129"/>
      <c r="P811" s="68">
        <v>15</v>
      </c>
      <c r="Q811" s="130"/>
      <c r="R811" s="131"/>
      <c r="T811" s="104"/>
    </row>
    <row r="812" spans="1:20" ht="15.75" customHeight="1" x14ac:dyDescent="0.25">
      <c r="A812" s="58">
        <v>2102</v>
      </c>
      <c r="B812" s="154"/>
      <c r="C812" s="154"/>
      <c r="D812" s="154"/>
      <c r="E812" s="154"/>
      <c r="F812" s="154"/>
      <c r="G812" s="154"/>
      <c r="H812" s="154"/>
      <c r="I812" s="154"/>
      <c r="J812" s="154">
        <v>2</v>
      </c>
      <c r="K812" s="144">
        <v>1</v>
      </c>
      <c r="L812" s="101"/>
      <c r="M812" s="102"/>
      <c r="N812" s="104"/>
      <c r="O812" s="108"/>
      <c r="P812" s="109">
        <v>3</v>
      </c>
      <c r="Q812" s="110"/>
      <c r="R812" s="108"/>
      <c r="T812" s="104"/>
    </row>
    <row r="813" spans="1:20" ht="15.75" customHeight="1" x14ac:dyDescent="0.25">
      <c r="A813" s="58">
        <v>2201</v>
      </c>
      <c r="B813" s="154"/>
      <c r="C813" s="154"/>
      <c r="D813" s="154"/>
      <c r="E813" s="154"/>
      <c r="F813" s="154"/>
      <c r="G813" s="154"/>
      <c r="H813" s="154"/>
      <c r="I813" s="154"/>
      <c r="J813" s="154">
        <v>2</v>
      </c>
      <c r="K813" s="144">
        <v>2</v>
      </c>
      <c r="L813" s="101"/>
      <c r="M813" s="102"/>
      <c r="N813" s="104"/>
      <c r="O813" s="108"/>
      <c r="P813" s="109">
        <v>2</v>
      </c>
      <c r="Q813" s="110"/>
      <c r="R813" s="108"/>
      <c r="T813" s="104"/>
    </row>
    <row r="814" spans="1:20" ht="15.75" customHeight="1" x14ac:dyDescent="0.25">
      <c r="A814" s="58">
        <v>2202</v>
      </c>
      <c r="B814" s="154"/>
      <c r="C814" s="154"/>
      <c r="D814" s="154"/>
      <c r="E814" s="154"/>
      <c r="F814" s="154"/>
      <c r="G814" s="154"/>
      <c r="H814" s="154"/>
      <c r="I814" s="154"/>
      <c r="J814" s="154"/>
      <c r="K814" s="144"/>
      <c r="L814" s="101"/>
      <c r="M814" s="102"/>
      <c r="N814" s="104"/>
      <c r="O814" s="108"/>
      <c r="P814" s="109"/>
      <c r="Q814" s="110"/>
      <c r="R814" s="108"/>
      <c r="T814" s="104"/>
    </row>
    <row r="815" spans="1:20" ht="15.75" customHeight="1" x14ac:dyDescent="0.25">
      <c r="A815" s="58">
        <v>2301</v>
      </c>
      <c r="B815" s="154"/>
      <c r="C815" s="154"/>
      <c r="D815" s="154"/>
      <c r="E815" s="154"/>
      <c r="F815" s="154"/>
      <c r="G815" s="154"/>
      <c r="H815" s="154"/>
      <c r="I815" s="154"/>
      <c r="J815" s="154"/>
      <c r="K815" s="144"/>
      <c r="L815" s="101"/>
      <c r="M815" s="102"/>
      <c r="N815" s="104"/>
      <c r="O815" s="102"/>
      <c r="P815" s="104"/>
      <c r="Q815" s="146"/>
      <c r="R815" s="108"/>
      <c r="T815" s="104"/>
    </row>
    <row r="816" spans="1:20" ht="15.75" customHeight="1" x14ac:dyDescent="0.25">
      <c r="A816" s="58">
        <v>2302</v>
      </c>
      <c r="B816" s="154"/>
      <c r="C816" s="154"/>
      <c r="D816" s="154"/>
      <c r="E816" s="154"/>
      <c r="F816" s="154"/>
      <c r="G816" s="154"/>
      <c r="H816" s="154"/>
      <c r="I816" s="154"/>
      <c r="J816" s="154"/>
      <c r="K816" s="144"/>
      <c r="L816" s="101"/>
      <c r="M816" s="102"/>
      <c r="N816" s="104"/>
      <c r="O816" s="197" t="s">
        <v>83</v>
      </c>
      <c r="P816" s="82">
        <v>28</v>
      </c>
      <c r="Q816" s="111">
        <f>K819</f>
        <v>28</v>
      </c>
      <c r="R816" s="199" t="s">
        <v>11</v>
      </c>
      <c r="T816" s="104"/>
    </row>
    <row r="817" spans="1:20" ht="15.75" customHeight="1" x14ac:dyDescent="0.25">
      <c r="A817" s="58">
        <v>2401</v>
      </c>
      <c r="B817" s="154"/>
      <c r="C817" s="154"/>
      <c r="D817" s="154"/>
      <c r="E817" s="154"/>
      <c r="F817" s="154"/>
      <c r="G817" s="154"/>
      <c r="H817" s="154"/>
      <c r="I817" s="154"/>
      <c r="J817" s="154"/>
      <c r="K817" s="144"/>
      <c r="L817" s="101"/>
      <c r="M817" s="102"/>
      <c r="N817" s="104"/>
      <c r="O817" s="198" t="s">
        <v>85</v>
      </c>
      <c r="P817" s="86">
        <f>IF(P816/B802=0,"",P816/B802)</f>
        <v>0.4</v>
      </c>
      <c r="Q817" s="112">
        <f>P816/Q816</f>
        <v>1</v>
      </c>
      <c r="R817" s="200" t="s">
        <v>86</v>
      </c>
      <c r="T817" s="104"/>
    </row>
    <row r="818" spans="1:20" ht="15.75" x14ac:dyDescent="0.25">
      <c r="A818" s="58">
        <v>2402</v>
      </c>
      <c r="B818" s="154"/>
      <c r="C818" s="154"/>
      <c r="D818" s="154"/>
      <c r="E818" s="154"/>
      <c r="F818" s="154"/>
      <c r="G818" s="154"/>
      <c r="H818" s="154"/>
      <c r="I818" s="154"/>
      <c r="J818" s="154"/>
      <c r="K818" s="144"/>
      <c r="L818" s="147"/>
      <c r="M818" s="148"/>
      <c r="N818" s="149"/>
      <c r="O818" s="90"/>
      <c r="P818" s="91"/>
      <c r="Q818" s="91"/>
      <c r="R818" s="113"/>
      <c r="T818" s="104"/>
    </row>
    <row r="819" spans="1:20" ht="18" customHeight="1" x14ac:dyDescent="0.25">
      <c r="A819" s="28"/>
      <c r="B819" s="297" t="s">
        <v>111</v>
      </c>
      <c r="C819" s="297"/>
      <c r="D819" s="297"/>
      <c r="E819" s="297"/>
      <c r="F819" s="297"/>
      <c r="G819" s="297"/>
      <c r="H819" s="297"/>
      <c r="I819" s="297"/>
      <c r="J819" s="297"/>
      <c r="K819" s="93">
        <f>SUM(K802:K815)</f>
        <v>28</v>
      </c>
      <c r="L819" s="94">
        <f>(SUM(K807:K810)/B802)</f>
        <v>0.18571428571428572</v>
      </c>
      <c r="M819" s="94">
        <f>IF(K819=0,"",K819/B802)</f>
        <v>0.4</v>
      </c>
      <c r="N819" s="94">
        <f>IF(K810=0,"",M819-L819)</f>
        <v>0.2142857142857143</v>
      </c>
      <c r="O819" s="3"/>
      <c r="P819" s="29"/>
      <c r="Q819" s="22"/>
      <c r="R819" s="3"/>
      <c r="T819" s="104"/>
    </row>
    <row r="820" spans="1:20" ht="14.25" customHeight="1" x14ac:dyDescent="0.2">
      <c r="T820" s="104"/>
    </row>
    <row r="821" spans="1:20" ht="14.25" customHeight="1" x14ac:dyDescent="0.2">
      <c r="T821" s="104"/>
    </row>
    <row r="822" spans="1:20" ht="26.25" customHeight="1" x14ac:dyDescent="0.4">
      <c r="A822" s="2"/>
      <c r="B822" s="307" t="s">
        <v>99</v>
      </c>
      <c r="C822" s="307"/>
      <c r="D822" s="307"/>
      <c r="E822" s="307"/>
      <c r="F822" s="307"/>
      <c r="G822" s="307"/>
      <c r="H822" s="307"/>
      <c r="I822" s="307"/>
      <c r="J822" s="307"/>
      <c r="K822" s="181" t="s">
        <v>113</v>
      </c>
      <c r="L822" s="182"/>
      <c r="M822" s="182"/>
      <c r="N822" s="29"/>
      <c r="O822" s="3"/>
      <c r="P822" s="29"/>
      <c r="Q822" s="29"/>
      <c r="R822" s="29"/>
      <c r="T822" s="104"/>
    </row>
    <row r="823" spans="1:20" ht="20.25" x14ac:dyDescent="0.2">
      <c r="A823" s="300" t="s">
        <v>10</v>
      </c>
      <c r="B823" s="301" t="s">
        <v>100</v>
      </c>
      <c r="C823" s="302"/>
      <c r="D823" s="302"/>
      <c r="E823" s="302"/>
      <c r="F823" s="302"/>
      <c r="G823" s="302"/>
      <c r="H823" s="302"/>
      <c r="I823" s="302"/>
      <c r="J823" s="303"/>
      <c r="K823" s="304" t="s">
        <v>11</v>
      </c>
      <c r="L823" s="296" t="s">
        <v>3</v>
      </c>
      <c r="M823" s="296" t="s">
        <v>4</v>
      </c>
      <c r="N823" s="306" t="s">
        <v>5</v>
      </c>
      <c r="O823" s="296" t="s">
        <v>6</v>
      </c>
      <c r="P823" s="294" t="s">
        <v>7</v>
      </c>
      <c r="Q823" s="294" t="s">
        <v>8</v>
      </c>
      <c r="R823" s="296" t="s">
        <v>101</v>
      </c>
      <c r="T823" s="104"/>
    </row>
    <row r="824" spans="1:20" ht="15.75" x14ac:dyDescent="0.25">
      <c r="A824" s="295"/>
      <c r="B824" s="58" t="s">
        <v>102</v>
      </c>
      <c r="C824" s="58" t="s">
        <v>103</v>
      </c>
      <c r="D824" s="58" t="s">
        <v>104</v>
      </c>
      <c r="E824" s="58" t="s">
        <v>105</v>
      </c>
      <c r="F824" s="58" t="s">
        <v>106</v>
      </c>
      <c r="G824" s="58" t="s">
        <v>107</v>
      </c>
      <c r="H824" s="58" t="s">
        <v>108</v>
      </c>
      <c r="I824" s="58" t="s">
        <v>109</v>
      </c>
      <c r="J824" s="58" t="s">
        <v>110</v>
      </c>
      <c r="K824" s="305"/>
      <c r="L824" s="295"/>
      <c r="M824" s="295"/>
      <c r="N824" s="295"/>
      <c r="O824" s="295"/>
      <c r="P824" s="295"/>
      <c r="Q824" s="295"/>
      <c r="R824" s="295"/>
      <c r="T824" s="104"/>
    </row>
    <row r="825" spans="1:20" ht="15.75" customHeight="1" x14ac:dyDescent="0.25">
      <c r="A825" s="58">
        <v>1701</v>
      </c>
      <c r="B825" s="154">
        <v>39</v>
      </c>
      <c r="C825" s="154"/>
      <c r="D825" s="154"/>
      <c r="E825" s="154"/>
      <c r="F825" s="154"/>
      <c r="G825" s="154"/>
      <c r="H825" s="154"/>
      <c r="I825" s="154"/>
      <c r="J825" s="154"/>
      <c r="K825" s="144"/>
      <c r="L825" s="96"/>
      <c r="M825" s="97"/>
      <c r="N825" s="98"/>
      <c r="O825" s="99"/>
      <c r="P825" s="63">
        <f>B825</f>
        <v>39</v>
      </c>
      <c r="Q825" s="100"/>
      <c r="R825" s="99"/>
      <c r="T825" s="104"/>
    </row>
    <row r="826" spans="1:20" ht="15.75" customHeight="1" x14ac:dyDescent="0.25">
      <c r="A826" s="58">
        <v>1702</v>
      </c>
      <c r="B826" s="154"/>
      <c r="C826" s="154">
        <v>31</v>
      </c>
      <c r="D826" s="154"/>
      <c r="E826" s="154"/>
      <c r="F826" s="154"/>
      <c r="G826" s="154"/>
      <c r="H826" s="154"/>
      <c r="I826" s="154"/>
      <c r="J826" s="154"/>
      <c r="K826" s="144"/>
      <c r="L826" s="101"/>
      <c r="M826" s="102"/>
      <c r="N826" s="103"/>
      <c r="O826" s="67">
        <f>IF(C826=0,"",C826/B825)</f>
        <v>0.79487179487179482</v>
      </c>
      <c r="P826" s="68">
        <v>31</v>
      </c>
      <c r="Q826" s="69">
        <f t="shared" ref="Q826:Q833" si="124">IF(P826=0,"",P826/P825)</f>
        <v>0.79487179487179482</v>
      </c>
      <c r="R826" s="69">
        <f t="shared" ref="R826:R833" si="125">IF(P826=0,"",100%-Q826)</f>
        <v>0.20512820512820518</v>
      </c>
      <c r="T826" s="104"/>
    </row>
    <row r="827" spans="1:20" ht="15.75" customHeight="1" x14ac:dyDescent="0.25">
      <c r="A827" s="58">
        <v>1801</v>
      </c>
      <c r="B827" s="154"/>
      <c r="C827" s="154"/>
      <c r="D827" s="154">
        <v>24</v>
      </c>
      <c r="E827" s="154"/>
      <c r="F827" s="154"/>
      <c r="G827" s="154"/>
      <c r="H827" s="154"/>
      <c r="I827" s="154"/>
      <c r="J827" s="154"/>
      <c r="K827" s="144"/>
      <c r="L827" s="101"/>
      <c r="M827" s="102"/>
      <c r="N827" s="103"/>
      <c r="O827" s="67">
        <f>IF(D827=0,"",D827/C826)</f>
        <v>0.77419354838709675</v>
      </c>
      <c r="P827" s="68">
        <v>29</v>
      </c>
      <c r="Q827" s="69">
        <f t="shared" si="124"/>
        <v>0.93548387096774188</v>
      </c>
      <c r="R827" s="69">
        <f t="shared" si="125"/>
        <v>6.4516129032258118E-2</v>
      </c>
      <c r="T827" s="70">
        <f>P827/P825</f>
        <v>0.74358974358974361</v>
      </c>
    </row>
    <row r="828" spans="1:20" ht="15.75" customHeight="1" x14ac:dyDescent="0.25">
      <c r="A828" s="58">
        <v>1802</v>
      </c>
      <c r="B828" s="154"/>
      <c r="C828" s="154"/>
      <c r="D828" s="154"/>
      <c r="E828" s="154">
        <v>23</v>
      </c>
      <c r="F828" s="154"/>
      <c r="G828" s="154"/>
      <c r="H828" s="154"/>
      <c r="I828" s="154"/>
      <c r="J828" s="154"/>
      <c r="K828" s="144"/>
      <c r="L828" s="101"/>
      <c r="M828" s="102"/>
      <c r="N828" s="103"/>
      <c r="O828" s="67">
        <f>IF(E828=0,"",E828/D827)</f>
        <v>0.95833333333333337</v>
      </c>
      <c r="P828" s="68">
        <v>29</v>
      </c>
      <c r="Q828" s="69">
        <f t="shared" si="124"/>
        <v>1</v>
      </c>
      <c r="R828" s="69">
        <f t="shared" si="125"/>
        <v>0</v>
      </c>
      <c r="T828" s="104"/>
    </row>
    <row r="829" spans="1:20" ht="15.75" customHeight="1" x14ac:dyDescent="0.25">
      <c r="A829" s="58">
        <v>1901</v>
      </c>
      <c r="B829" s="154"/>
      <c r="C829" s="154"/>
      <c r="D829" s="154"/>
      <c r="E829" s="154"/>
      <c r="F829" s="154">
        <v>18</v>
      </c>
      <c r="G829" s="154"/>
      <c r="H829" s="154"/>
      <c r="I829" s="154"/>
      <c r="J829" s="154"/>
      <c r="K829" s="144"/>
      <c r="L829" s="101"/>
      <c r="M829" s="102"/>
      <c r="N829" s="103"/>
      <c r="O829" s="67">
        <f>IF(F829=0,"",F829/E828)</f>
        <v>0.78260869565217395</v>
      </c>
      <c r="P829" s="68">
        <v>28</v>
      </c>
      <c r="Q829" s="69">
        <f t="shared" si="124"/>
        <v>0.96551724137931039</v>
      </c>
      <c r="R829" s="69">
        <f t="shared" si="125"/>
        <v>3.4482758620689613E-2</v>
      </c>
    </row>
    <row r="830" spans="1:20" ht="15.75" customHeight="1" x14ac:dyDescent="0.25">
      <c r="A830" s="58">
        <v>1902</v>
      </c>
      <c r="B830" s="154"/>
      <c r="C830" s="154"/>
      <c r="D830" s="154"/>
      <c r="E830" s="154"/>
      <c r="F830" s="154"/>
      <c r="G830" s="154">
        <v>14</v>
      </c>
      <c r="H830" s="154"/>
      <c r="I830" s="154"/>
      <c r="J830" s="154"/>
      <c r="K830" s="144"/>
      <c r="L830" s="101"/>
      <c r="M830" s="102"/>
      <c r="N830" s="103"/>
      <c r="O830" s="67">
        <f>IF(G830=0,"",G830/F829)</f>
        <v>0.77777777777777779</v>
      </c>
      <c r="P830" s="68">
        <v>27</v>
      </c>
      <c r="Q830" s="69">
        <f t="shared" si="124"/>
        <v>0.9642857142857143</v>
      </c>
      <c r="R830" s="69">
        <f t="shared" si="125"/>
        <v>3.5714285714285698E-2</v>
      </c>
    </row>
    <row r="831" spans="1:20" ht="15.75" customHeight="1" x14ac:dyDescent="0.25">
      <c r="A831" s="58">
        <v>2001</v>
      </c>
      <c r="B831" s="154"/>
      <c r="C831" s="154"/>
      <c r="D831" s="154"/>
      <c r="E831" s="154"/>
      <c r="F831" s="154"/>
      <c r="G831" s="154"/>
      <c r="H831" s="154">
        <v>13</v>
      </c>
      <c r="I831" s="154"/>
      <c r="J831" s="154"/>
      <c r="K831" s="144"/>
      <c r="L831" s="101"/>
      <c r="M831" s="102"/>
      <c r="N831" s="103"/>
      <c r="O831" s="67">
        <f>IF(H831=0,"",H831/G830)</f>
        <v>0.9285714285714286</v>
      </c>
      <c r="P831" s="68">
        <v>25</v>
      </c>
      <c r="Q831" s="69">
        <f t="shared" si="124"/>
        <v>0.92592592592592593</v>
      </c>
      <c r="R831" s="69">
        <f t="shared" si="125"/>
        <v>7.407407407407407E-2</v>
      </c>
    </row>
    <row r="832" spans="1:20" ht="15.75" customHeight="1" x14ac:dyDescent="0.25">
      <c r="A832" s="58">
        <v>2002</v>
      </c>
      <c r="B832" s="154"/>
      <c r="C832" s="154"/>
      <c r="D832" s="154"/>
      <c r="E832" s="154"/>
      <c r="F832" s="154"/>
      <c r="G832" s="154"/>
      <c r="H832" s="154"/>
      <c r="I832" s="154">
        <v>13</v>
      </c>
      <c r="J832" s="154"/>
      <c r="K832" s="144"/>
      <c r="L832" s="101"/>
      <c r="M832" s="102"/>
      <c r="N832" s="103"/>
      <c r="O832" s="67">
        <f>IF(I832=0,"",I832/H831)</f>
        <v>1</v>
      </c>
      <c r="P832" s="68">
        <v>24</v>
      </c>
      <c r="Q832" s="69">
        <f t="shared" si="124"/>
        <v>0.96</v>
      </c>
      <c r="R832" s="69">
        <f t="shared" si="125"/>
        <v>4.0000000000000036E-2</v>
      </c>
    </row>
    <row r="833" spans="1:22" ht="15.75" customHeight="1" x14ac:dyDescent="0.25">
      <c r="A833" s="58">
        <v>2101</v>
      </c>
      <c r="B833" s="154"/>
      <c r="C833" s="154"/>
      <c r="D833" s="154"/>
      <c r="E833" s="154"/>
      <c r="F833" s="154"/>
      <c r="G833" s="154"/>
      <c r="H833" s="154"/>
      <c r="I833" s="154"/>
      <c r="J833" s="154">
        <v>13</v>
      </c>
      <c r="K833" s="144">
        <v>6</v>
      </c>
      <c r="L833" s="101"/>
      <c r="M833" s="102"/>
      <c r="N833" s="103"/>
      <c r="O833" s="71">
        <f>IF(J833=0,"",J833/I832)</f>
        <v>1</v>
      </c>
      <c r="P833" s="68">
        <v>24</v>
      </c>
      <c r="Q833" s="72">
        <f t="shared" si="124"/>
        <v>1</v>
      </c>
      <c r="R833" s="72">
        <f t="shared" si="125"/>
        <v>0</v>
      </c>
    </row>
    <row r="834" spans="1:22" ht="15.75" customHeight="1" x14ac:dyDescent="0.25">
      <c r="A834" s="58">
        <v>2102</v>
      </c>
      <c r="B834" s="154"/>
      <c r="C834" s="154"/>
      <c r="D834" s="154"/>
      <c r="E834" s="154"/>
      <c r="F834" s="154"/>
      <c r="G834" s="154"/>
      <c r="H834" s="154"/>
      <c r="I834" s="154"/>
      <c r="J834" s="154">
        <v>10</v>
      </c>
      <c r="K834" s="144">
        <v>2</v>
      </c>
      <c r="L834" s="101"/>
      <c r="M834" s="102"/>
      <c r="N834" s="104"/>
      <c r="O834" s="129"/>
      <c r="P834" s="68">
        <v>17</v>
      </c>
      <c r="Q834" s="130"/>
      <c r="R834" s="131"/>
    </row>
    <row r="835" spans="1:22" ht="15.75" customHeight="1" x14ac:dyDescent="0.25">
      <c r="A835" s="58">
        <v>2201</v>
      </c>
      <c r="B835" s="154"/>
      <c r="C835" s="154"/>
      <c r="D835" s="154"/>
      <c r="E835" s="154"/>
      <c r="F835" s="154"/>
      <c r="G835" s="154"/>
      <c r="H835" s="154"/>
      <c r="I835" s="154"/>
      <c r="J835" s="154">
        <v>10</v>
      </c>
      <c r="K835" s="144">
        <v>9</v>
      </c>
      <c r="L835" s="101"/>
      <c r="M835" s="102"/>
      <c r="N835" s="104"/>
      <c r="O835" s="108"/>
      <c r="P835" s="109">
        <v>15</v>
      </c>
      <c r="Q835" s="110"/>
      <c r="R835" s="108"/>
    </row>
    <row r="836" spans="1:22" ht="15.75" customHeight="1" x14ac:dyDescent="0.25">
      <c r="A836" s="58">
        <v>2202</v>
      </c>
      <c r="B836" s="154"/>
      <c r="C836" s="154"/>
      <c r="D836" s="154"/>
      <c r="E836" s="154"/>
      <c r="F836" s="154"/>
      <c r="G836" s="154"/>
      <c r="H836" s="154"/>
      <c r="I836" s="154"/>
      <c r="J836" s="154">
        <v>4</v>
      </c>
      <c r="K836" s="144">
        <v>4</v>
      </c>
      <c r="L836" s="101"/>
      <c r="M836" s="102"/>
      <c r="N836" s="104"/>
      <c r="O836" s="108"/>
      <c r="P836" s="109">
        <v>5</v>
      </c>
      <c r="Q836" s="110"/>
      <c r="R836" s="108"/>
    </row>
    <row r="837" spans="1:22" ht="15.75" customHeight="1" x14ac:dyDescent="0.25">
      <c r="A837" s="58">
        <v>2301</v>
      </c>
      <c r="B837" s="154"/>
      <c r="C837" s="154"/>
      <c r="D837" s="154"/>
      <c r="E837" s="154"/>
      <c r="F837" s="154"/>
      <c r="G837" s="154"/>
      <c r="H837" s="154"/>
      <c r="I837" s="154"/>
      <c r="J837" s="154">
        <v>2</v>
      </c>
      <c r="K837" s="144">
        <v>2</v>
      </c>
      <c r="L837" s="101"/>
      <c r="M837" s="102"/>
      <c r="N837" s="104"/>
      <c r="O837" s="108"/>
      <c r="P837" s="109">
        <v>2</v>
      </c>
      <c r="Q837" s="110"/>
      <c r="R837" s="108"/>
    </row>
    <row r="838" spans="1:22" ht="15.75" customHeight="1" x14ac:dyDescent="0.25">
      <c r="A838" s="58">
        <v>2302</v>
      </c>
      <c r="B838" s="154"/>
      <c r="C838" s="154"/>
      <c r="D838" s="154"/>
      <c r="E838" s="154"/>
      <c r="F838" s="154"/>
      <c r="G838" s="154"/>
      <c r="H838" s="154"/>
      <c r="I838" s="154"/>
      <c r="J838" s="154"/>
      <c r="K838" s="144"/>
      <c r="L838" s="101"/>
      <c r="M838" s="102"/>
      <c r="N838" s="104"/>
      <c r="O838" s="102"/>
      <c r="P838" s="104"/>
      <c r="Q838" s="146"/>
      <c r="R838" s="108"/>
    </row>
    <row r="839" spans="1:22" ht="15.75" customHeight="1" x14ac:dyDescent="0.25">
      <c r="A839" s="58">
        <v>2401</v>
      </c>
      <c r="B839" s="154"/>
      <c r="C839" s="154"/>
      <c r="D839" s="154"/>
      <c r="E839" s="154"/>
      <c r="F839" s="154"/>
      <c r="G839" s="154"/>
      <c r="H839" s="154"/>
      <c r="I839" s="154"/>
      <c r="J839" s="154"/>
      <c r="K839" s="144"/>
      <c r="L839" s="101"/>
      <c r="M839" s="102"/>
      <c r="N839" s="104"/>
      <c r="O839" s="197" t="s">
        <v>83</v>
      </c>
      <c r="P839" s="82">
        <v>21</v>
      </c>
      <c r="Q839" s="111">
        <f>K842</f>
        <v>23</v>
      </c>
      <c r="R839" s="199" t="s">
        <v>11</v>
      </c>
    </row>
    <row r="840" spans="1:22" ht="15.75" customHeight="1" x14ac:dyDescent="0.25">
      <c r="A840" s="58">
        <v>2402</v>
      </c>
      <c r="B840" s="154"/>
      <c r="C840" s="154"/>
      <c r="D840" s="154"/>
      <c r="E840" s="154"/>
      <c r="F840" s="154"/>
      <c r="G840" s="154"/>
      <c r="H840" s="154"/>
      <c r="I840" s="154"/>
      <c r="J840" s="154"/>
      <c r="K840" s="144"/>
      <c r="L840" s="101"/>
      <c r="M840" s="102"/>
      <c r="N840" s="104"/>
      <c r="O840" s="198" t="s">
        <v>85</v>
      </c>
      <c r="P840" s="86">
        <f>IF(P839/B825=0,"",P839/B825)</f>
        <v>0.53846153846153844</v>
      </c>
      <c r="Q840" s="112">
        <f>P839/Q839</f>
        <v>0.91304347826086951</v>
      </c>
      <c r="R840" s="200" t="s">
        <v>86</v>
      </c>
    </row>
    <row r="841" spans="1:22" ht="15.75" x14ac:dyDescent="0.25">
      <c r="A841" s="58">
        <v>2501</v>
      </c>
      <c r="B841" s="154"/>
      <c r="C841" s="154"/>
      <c r="D841" s="154"/>
      <c r="E841" s="154"/>
      <c r="F841" s="154"/>
      <c r="G841" s="154"/>
      <c r="H841" s="154"/>
      <c r="I841" s="154"/>
      <c r="J841" s="154"/>
      <c r="K841" s="144"/>
      <c r="L841" s="147"/>
      <c r="M841" s="148"/>
      <c r="N841" s="149"/>
      <c r="O841" s="90"/>
      <c r="P841" s="91"/>
      <c r="Q841" s="91"/>
      <c r="R841" s="113"/>
    </row>
    <row r="842" spans="1:22" ht="18" customHeight="1" x14ac:dyDescent="0.25">
      <c r="A842" s="28"/>
      <c r="B842" s="297" t="s">
        <v>111</v>
      </c>
      <c r="C842" s="297"/>
      <c r="D842" s="297"/>
      <c r="E842" s="297"/>
      <c r="F842" s="297"/>
      <c r="G842" s="297"/>
      <c r="H842" s="297"/>
      <c r="I842" s="297"/>
      <c r="J842" s="297"/>
      <c r="K842" s="93">
        <f>SUM(K825:K838)</f>
        <v>23</v>
      </c>
      <c r="L842" s="94">
        <f>IF(K833=0,"",K833/B825)</f>
        <v>0.15384615384615385</v>
      </c>
      <c r="M842" s="94">
        <f>IF(K842=0,"",K842/B825)</f>
        <v>0.58974358974358976</v>
      </c>
      <c r="N842" s="94">
        <f>IF(K833=0,"",M842-L842)</f>
        <v>0.4358974358974359</v>
      </c>
      <c r="O842" s="3"/>
      <c r="P842" s="29"/>
      <c r="Q842" s="22"/>
      <c r="R842" s="3"/>
    </row>
    <row r="843" spans="1:22" ht="12.75" customHeight="1" x14ac:dyDescent="0.2">
      <c r="L843" s="3"/>
      <c r="M843" s="3"/>
      <c r="O843" s="3"/>
    </row>
    <row r="844" spans="1:22" ht="12.75" customHeight="1" x14ac:dyDescent="0.2">
      <c r="L844" s="3"/>
      <c r="M844" s="3"/>
      <c r="O844" s="3"/>
    </row>
    <row r="845" spans="1:22" ht="26.25" x14ac:dyDescent="0.4">
      <c r="A845" s="2"/>
      <c r="B845" s="298" t="s">
        <v>99</v>
      </c>
      <c r="C845" s="299"/>
      <c r="D845" s="299"/>
      <c r="E845" s="299"/>
      <c r="F845" s="299"/>
      <c r="G845" s="299"/>
      <c r="H845" s="299"/>
      <c r="I845" s="299"/>
      <c r="J845" s="299"/>
      <c r="K845" s="181" t="s">
        <v>114</v>
      </c>
      <c r="L845" s="57"/>
      <c r="M845" s="57"/>
      <c r="N845" s="29"/>
      <c r="O845" s="3"/>
      <c r="P845" s="29"/>
      <c r="Q845" s="29"/>
      <c r="R845" s="29"/>
      <c r="V845" s="168">
        <f>AVERAGE(P840,P863)</f>
        <v>0.51538461538461533</v>
      </c>
    </row>
    <row r="846" spans="1:22" ht="20.25" x14ac:dyDescent="0.2">
      <c r="A846" s="300" t="s">
        <v>10</v>
      </c>
      <c r="B846" s="301" t="s">
        <v>100</v>
      </c>
      <c r="C846" s="302"/>
      <c r="D846" s="302"/>
      <c r="E846" s="302"/>
      <c r="F846" s="302"/>
      <c r="G846" s="302"/>
      <c r="H846" s="302"/>
      <c r="I846" s="302"/>
      <c r="J846" s="303"/>
      <c r="K846" s="304" t="s">
        <v>11</v>
      </c>
      <c r="L846" s="296" t="s">
        <v>3</v>
      </c>
      <c r="M846" s="296" t="s">
        <v>4</v>
      </c>
      <c r="N846" s="306" t="s">
        <v>5</v>
      </c>
      <c r="O846" s="296" t="s">
        <v>6</v>
      </c>
      <c r="P846" s="294" t="s">
        <v>7</v>
      </c>
      <c r="Q846" s="294" t="s">
        <v>8</v>
      </c>
      <c r="R846" s="296" t="s">
        <v>101</v>
      </c>
    </row>
    <row r="847" spans="1:22" ht="15.75" x14ac:dyDescent="0.25">
      <c r="A847" s="295"/>
      <c r="B847" s="58" t="s">
        <v>102</v>
      </c>
      <c r="C847" s="58" t="s">
        <v>103</v>
      </c>
      <c r="D847" s="58" t="s">
        <v>104</v>
      </c>
      <c r="E847" s="58" t="s">
        <v>105</v>
      </c>
      <c r="F847" s="58" t="s">
        <v>106</v>
      </c>
      <c r="G847" s="58" t="s">
        <v>107</v>
      </c>
      <c r="H847" s="58" t="s">
        <v>108</v>
      </c>
      <c r="I847" s="58" t="s">
        <v>109</v>
      </c>
      <c r="J847" s="58" t="s">
        <v>110</v>
      </c>
      <c r="K847" s="305"/>
      <c r="L847" s="295"/>
      <c r="M847" s="295"/>
      <c r="N847" s="295"/>
      <c r="O847" s="295"/>
      <c r="P847" s="295"/>
      <c r="Q847" s="295"/>
      <c r="R847" s="295"/>
    </row>
    <row r="848" spans="1:22" ht="15.75" customHeight="1" x14ac:dyDescent="0.25">
      <c r="A848" s="58">
        <v>1702</v>
      </c>
      <c r="B848" s="154">
        <v>65</v>
      </c>
      <c r="C848" s="154"/>
      <c r="D848" s="154"/>
      <c r="E848" s="154"/>
      <c r="F848" s="154"/>
      <c r="G848" s="154"/>
      <c r="H848" s="154"/>
      <c r="I848" s="154"/>
      <c r="J848" s="154"/>
      <c r="K848" s="144"/>
      <c r="L848" s="96"/>
      <c r="M848" s="97"/>
      <c r="N848" s="98"/>
      <c r="O848" s="99"/>
      <c r="P848" s="63">
        <f>B848</f>
        <v>65</v>
      </c>
      <c r="Q848" s="100"/>
      <c r="R848" s="99"/>
    </row>
    <row r="849" spans="1:20" ht="15.75" customHeight="1" x14ac:dyDescent="0.25">
      <c r="A849" s="58">
        <v>1801</v>
      </c>
      <c r="B849" s="154"/>
      <c r="C849" s="154">
        <v>57</v>
      </c>
      <c r="D849" s="154"/>
      <c r="E849" s="154"/>
      <c r="F849" s="154"/>
      <c r="G849" s="154"/>
      <c r="H849" s="154"/>
      <c r="I849" s="154"/>
      <c r="J849" s="154"/>
      <c r="K849" s="144"/>
      <c r="L849" s="101"/>
      <c r="M849" s="102"/>
      <c r="N849" s="103"/>
      <c r="O849" s="67">
        <f>IF(C849=0,"",C849/B848)</f>
        <v>0.87692307692307692</v>
      </c>
      <c r="P849" s="68">
        <v>50</v>
      </c>
      <c r="Q849" s="69">
        <f t="shared" ref="Q849:Q856" si="126">IF(P849=0,"",P849/P848)</f>
        <v>0.76923076923076927</v>
      </c>
      <c r="R849" s="69">
        <f t="shared" ref="R849:R856" si="127">IF(P849=0,"",100%-Q849)</f>
        <v>0.23076923076923073</v>
      </c>
      <c r="T849" s="29"/>
    </row>
    <row r="850" spans="1:20" ht="15.75" customHeight="1" x14ac:dyDescent="0.25">
      <c r="A850" s="58">
        <v>1802</v>
      </c>
      <c r="B850" s="154"/>
      <c r="C850" s="154"/>
      <c r="D850" s="154">
        <v>44</v>
      </c>
      <c r="E850" s="154"/>
      <c r="F850" s="154"/>
      <c r="G850" s="154"/>
      <c r="H850" s="154"/>
      <c r="I850" s="154"/>
      <c r="J850" s="154"/>
      <c r="K850" s="144"/>
      <c r="L850" s="101"/>
      <c r="M850" s="102"/>
      <c r="N850" s="103"/>
      <c r="O850" s="67">
        <f>IF(D850=0,"",D850/C849)</f>
        <v>0.77192982456140347</v>
      </c>
      <c r="P850" s="68">
        <v>47</v>
      </c>
      <c r="Q850" s="69">
        <f t="shared" si="126"/>
        <v>0.94</v>
      </c>
      <c r="R850" s="69">
        <f t="shared" si="127"/>
        <v>6.0000000000000053E-2</v>
      </c>
      <c r="S850" s="8">
        <f>P850/P848</f>
        <v>0.72307692307692306</v>
      </c>
    </row>
    <row r="851" spans="1:20" ht="15.75" customHeight="1" x14ac:dyDescent="0.25">
      <c r="A851" s="58">
        <v>1901</v>
      </c>
      <c r="B851" s="154"/>
      <c r="C851" s="154"/>
      <c r="D851" s="154"/>
      <c r="E851" s="154">
        <v>32</v>
      </c>
      <c r="F851" s="154"/>
      <c r="G851" s="154"/>
      <c r="H851" s="154"/>
      <c r="I851" s="154"/>
      <c r="J851" s="154"/>
      <c r="K851" s="144"/>
      <c r="L851" s="101"/>
      <c r="M851" s="102"/>
      <c r="N851" s="103"/>
      <c r="O851" s="67">
        <f>IF(E851=0,"",E851/D850)</f>
        <v>0.72727272727272729</v>
      </c>
      <c r="P851" s="68">
        <v>45</v>
      </c>
      <c r="Q851" s="69">
        <f t="shared" si="126"/>
        <v>0.95744680851063835</v>
      </c>
      <c r="R851" s="69">
        <f t="shared" si="127"/>
        <v>4.2553191489361653E-2</v>
      </c>
    </row>
    <row r="852" spans="1:20" ht="15.75" customHeight="1" x14ac:dyDescent="0.25">
      <c r="A852" s="58">
        <v>1902</v>
      </c>
      <c r="B852" s="154"/>
      <c r="C852" s="154"/>
      <c r="D852" s="154"/>
      <c r="E852" s="154"/>
      <c r="F852" s="154">
        <v>27</v>
      </c>
      <c r="G852" s="154"/>
      <c r="H852" s="154"/>
      <c r="I852" s="154"/>
      <c r="J852" s="154"/>
      <c r="K852" s="144"/>
      <c r="L852" s="101"/>
      <c r="M852" s="102"/>
      <c r="N852" s="103"/>
      <c r="O852" s="67">
        <f>IF(F852=0,"",F852/E851)</f>
        <v>0.84375</v>
      </c>
      <c r="P852" s="68">
        <v>44</v>
      </c>
      <c r="Q852" s="69">
        <f t="shared" si="126"/>
        <v>0.97777777777777775</v>
      </c>
      <c r="R852" s="69">
        <f t="shared" si="127"/>
        <v>2.2222222222222254E-2</v>
      </c>
    </row>
    <row r="853" spans="1:20" ht="15.75" customHeight="1" x14ac:dyDescent="0.25">
      <c r="A853" s="58">
        <v>2001</v>
      </c>
      <c r="B853" s="154"/>
      <c r="C853" s="154"/>
      <c r="D853" s="154"/>
      <c r="E853" s="154"/>
      <c r="F853" s="154"/>
      <c r="G853" s="154">
        <v>26</v>
      </c>
      <c r="H853" s="154"/>
      <c r="I853" s="154"/>
      <c r="J853" s="154"/>
      <c r="K853" s="144"/>
      <c r="L853" s="101"/>
      <c r="M853" s="102"/>
      <c r="N853" s="103"/>
      <c r="O853" s="67">
        <f>IF(G853=0,"",G853/F852)</f>
        <v>0.96296296296296291</v>
      </c>
      <c r="P853" s="68">
        <v>43</v>
      </c>
      <c r="Q853" s="69">
        <f t="shared" si="126"/>
        <v>0.97727272727272729</v>
      </c>
      <c r="R853" s="69">
        <f t="shared" si="127"/>
        <v>2.2727272727272707E-2</v>
      </c>
    </row>
    <row r="854" spans="1:20" ht="15.75" customHeight="1" x14ac:dyDescent="0.25">
      <c r="A854" s="58">
        <v>2002</v>
      </c>
      <c r="B854" s="154"/>
      <c r="C854" s="154"/>
      <c r="D854" s="154"/>
      <c r="E854" s="154"/>
      <c r="F854" s="154"/>
      <c r="G854" s="154"/>
      <c r="H854" s="154">
        <v>23</v>
      </c>
      <c r="I854" s="154"/>
      <c r="J854" s="154"/>
      <c r="K854" s="144"/>
      <c r="L854" s="101"/>
      <c r="M854" s="102"/>
      <c r="N854" s="103"/>
      <c r="O854" s="67">
        <f>IF(H854=0,"",H854/G853)</f>
        <v>0.88461538461538458</v>
      </c>
      <c r="P854" s="68">
        <v>43</v>
      </c>
      <c r="Q854" s="69">
        <f t="shared" si="126"/>
        <v>1</v>
      </c>
      <c r="R854" s="69">
        <f t="shared" si="127"/>
        <v>0</v>
      </c>
    </row>
    <row r="855" spans="1:20" ht="15.75" customHeight="1" x14ac:dyDescent="0.25">
      <c r="A855" s="58">
        <v>2101</v>
      </c>
      <c r="B855" s="154"/>
      <c r="C855" s="154"/>
      <c r="D855" s="154"/>
      <c r="E855" s="154"/>
      <c r="F855" s="154"/>
      <c r="G855" s="154"/>
      <c r="H855" s="154"/>
      <c r="I855" s="154">
        <v>22</v>
      </c>
      <c r="J855" s="154"/>
      <c r="K855" s="144"/>
      <c r="L855" s="101"/>
      <c r="M855" s="102"/>
      <c r="N855" s="103"/>
      <c r="O855" s="67">
        <f>IF(I855=0,"",I855/H854)</f>
        <v>0.95652173913043481</v>
      </c>
      <c r="P855" s="68">
        <v>42</v>
      </c>
      <c r="Q855" s="69">
        <f t="shared" si="126"/>
        <v>0.97674418604651159</v>
      </c>
      <c r="R855" s="69">
        <f t="shared" si="127"/>
        <v>2.3255813953488413E-2</v>
      </c>
    </row>
    <row r="856" spans="1:20" ht="15.75" customHeight="1" x14ac:dyDescent="0.25">
      <c r="A856" s="58">
        <v>2102</v>
      </c>
      <c r="B856" s="154"/>
      <c r="C856" s="154"/>
      <c r="D856" s="154"/>
      <c r="E856" s="154"/>
      <c r="F856" s="154"/>
      <c r="G856" s="154"/>
      <c r="H856" s="154"/>
      <c r="I856" s="154"/>
      <c r="J856" s="154">
        <v>13</v>
      </c>
      <c r="K856" s="144">
        <v>11</v>
      </c>
      <c r="L856" s="101"/>
      <c r="M856" s="102"/>
      <c r="N856" s="103"/>
      <c r="O856" s="71">
        <f>IF(J856=0,"",J856/I855)</f>
        <v>0.59090909090909094</v>
      </c>
      <c r="P856" s="68">
        <v>42</v>
      </c>
      <c r="Q856" s="72">
        <f t="shared" si="126"/>
        <v>1</v>
      </c>
      <c r="R856" s="72">
        <f t="shared" si="127"/>
        <v>0</v>
      </c>
    </row>
    <row r="857" spans="1:20" ht="15.75" customHeight="1" x14ac:dyDescent="0.25">
      <c r="A857" s="58">
        <v>2201</v>
      </c>
      <c r="B857" s="154"/>
      <c r="C857" s="154"/>
      <c r="D857" s="154"/>
      <c r="E857" s="154"/>
      <c r="F857" s="154"/>
      <c r="G857" s="154"/>
      <c r="H857" s="154"/>
      <c r="I857" s="154"/>
      <c r="J857" s="154">
        <v>17</v>
      </c>
      <c r="K857" s="144">
        <v>15</v>
      </c>
      <c r="L857" s="101"/>
      <c r="M857" s="102"/>
      <c r="N857" s="104"/>
      <c r="O857" s="105"/>
      <c r="P857" s="68">
        <v>27</v>
      </c>
      <c r="Q857" s="106"/>
      <c r="R857" s="107"/>
    </row>
    <row r="858" spans="1:20" ht="15.75" customHeight="1" x14ac:dyDescent="0.25">
      <c r="A858" s="58">
        <v>2202</v>
      </c>
      <c r="B858" s="154"/>
      <c r="C858" s="154"/>
      <c r="D858" s="154"/>
      <c r="E858" s="154"/>
      <c r="F858" s="154"/>
      <c r="G858" s="154"/>
      <c r="H858" s="154"/>
      <c r="I858" s="154"/>
      <c r="J858" s="154">
        <v>7</v>
      </c>
      <c r="K858" s="144">
        <v>4</v>
      </c>
      <c r="L858" s="101"/>
      <c r="M858" s="102"/>
      <c r="N858" s="104"/>
      <c r="O858" s="108"/>
      <c r="P858" s="109">
        <v>12</v>
      </c>
      <c r="Q858" s="110"/>
      <c r="R858" s="108"/>
    </row>
    <row r="859" spans="1:20" ht="15.75" customHeight="1" x14ac:dyDescent="0.25">
      <c r="A859" s="58">
        <v>2301</v>
      </c>
      <c r="B859" s="154"/>
      <c r="C859" s="154"/>
      <c r="D859" s="154"/>
      <c r="E859" s="154"/>
      <c r="F859" s="154"/>
      <c r="G859" s="154"/>
      <c r="H859" s="154"/>
      <c r="I859" s="154"/>
      <c r="J859" s="154">
        <v>6</v>
      </c>
      <c r="K859" s="144">
        <v>3</v>
      </c>
      <c r="L859" s="101"/>
      <c r="M859" s="102"/>
      <c r="N859" s="104"/>
      <c r="O859" s="108"/>
      <c r="P859" s="109">
        <v>8</v>
      </c>
      <c r="Q859" s="110"/>
      <c r="R859" s="108"/>
    </row>
    <row r="860" spans="1:20" ht="15.75" customHeight="1" x14ac:dyDescent="0.25">
      <c r="A860" s="58">
        <v>2302</v>
      </c>
      <c r="B860" s="154"/>
      <c r="C860" s="154"/>
      <c r="D860" s="154"/>
      <c r="E860" s="154"/>
      <c r="F860" s="154"/>
      <c r="G860" s="154"/>
      <c r="H860" s="154"/>
      <c r="I860" s="154"/>
      <c r="J860" s="154">
        <v>3</v>
      </c>
      <c r="K860" s="144">
        <v>1</v>
      </c>
      <c r="L860" s="101"/>
      <c r="M860" s="102"/>
      <c r="N860" s="104"/>
      <c r="O860" s="108"/>
      <c r="P860" s="202">
        <v>5</v>
      </c>
      <c r="Q860" s="110"/>
      <c r="R860" s="108"/>
    </row>
    <row r="861" spans="1:20" ht="15.75" customHeight="1" x14ac:dyDescent="0.25">
      <c r="A861" s="58">
        <v>2401</v>
      </c>
      <c r="B861" s="154"/>
      <c r="C861" s="154"/>
      <c r="D861" s="154"/>
      <c r="E861" s="154"/>
      <c r="F861" s="154"/>
      <c r="G861" s="154"/>
      <c r="H861" s="154"/>
      <c r="I861" s="154"/>
      <c r="J861" s="154">
        <v>1</v>
      </c>
      <c r="K861" s="144"/>
      <c r="L861" s="101"/>
      <c r="M861" s="102"/>
      <c r="N861" s="104"/>
      <c r="O861" s="102"/>
      <c r="P861" s="204">
        <v>3</v>
      </c>
      <c r="Q861" s="146"/>
      <c r="R861" s="108"/>
    </row>
    <row r="862" spans="1:20" ht="15.75" customHeight="1" x14ac:dyDescent="0.25">
      <c r="A862" s="58">
        <v>2402</v>
      </c>
      <c r="B862" s="154"/>
      <c r="C862" s="154"/>
      <c r="D862" s="154"/>
      <c r="E862" s="154"/>
      <c r="F862" s="154"/>
      <c r="G862" s="154"/>
      <c r="H862" s="154"/>
      <c r="I862" s="154"/>
      <c r="J862" s="154">
        <v>1</v>
      </c>
      <c r="K862" s="144">
        <v>1</v>
      </c>
      <c r="L862" s="101"/>
      <c r="M862" s="102"/>
      <c r="N862" s="104"/>
      <c r="O862" s="197" t="s">
        <v>83</v>
      </c>
      <c r="P862" s="203">
        <v>32</v>
      </c>
      <c r="Q862" s="111">
        <f>K865</f>
        <v>35</v>
      </c>
      <c r="R862" s="199" t="s">
        <v>11</v>
      </c>
    </row>
    <row r="863" spans="1:20" ht="15.75" customHeight="1" x14ac:dyDescent="0.25">
      <c r="A863" s="58">
        <v>2501</v>
      </c>
      <c r="B863" s="154"/>
      <c r="C863" s="154"/>
      <c r="D863" s="154"/>
      <c r="E863" s="154"/>
      <c r="F863" s="154"/>
      <c r="G863" s="154"/>
      <c r="H863" s="154"/>
      <c r="I863" s="154"/>
      <c r="J863" s="154"/>
      <c r="K863" s="144"/>
      <c r="L863" s="101"/>
      <c r="M863" s="102"/>
      <c r="N863" s="104"/>
      <c r="O863" s="198" t="s">
        <v>85</v>
      </c>
      <c r="P863" s="86">
        <f>IF(P862/B848=0,"",P862/B848)</f>
        <v>0.49230769230769234</v>
      </c>
      <c r="Q863" s="112">
        <f>IF(P862/Q862=0,"",P862/Q862)</f>
        <v>0.91428571428571426</v>
      </c>
      <c r="R863" s="200" t="s">
        <v>86</v>
      </c>
    </row>
    <row r="864" spans="1:20" ht="15.75" x14ac:dyDescent="0.25">
      <c r="A864" s="58">
        <v>2502</v>
      </c>
      <c r="B864" s="154"/>
      <c r="C864" s="154"/>
      <c r="D864" s="154"/>
      <c r="E864" s="154"/>
      <c r="F864" s="154"/>
      <c r="G864" s="154"/>
      <c r="H864" s="154"/>
      <c r="I864" s="154"/>
      <c r="J864" s="154"/>
      <c r="K864" s="144"/>
      <c r="L864" s="147"/>
      <c r="M864" s="148"/>
      <c r="N864" s="149"/>
      <c r="O864" s="90"/>
      <c r="P864" s="91"/>
      <c r="Q864" s="91"/>
      <c r="R864" s="113"/>
    </row>
    <row r="865" spans="1:19" ht="18" customHeight="1" x14ac:dyDescent="0.25">
      <c r="A865" s="28"/>
      <c r="B865" s="297" t="s">
        <v>111</v>
      </c>
      <c r="C865" s="297"/>
      <c r="D865" s="297"/>
      <c r="E865" s="297"/>
      <c r="F865" s="297"/>
      <c r="G865" s="297"/>
      <c r="H865" s="297"/>
      <c r="I865" s="297"/>
      <c r="J865" s="297"/>
      <c r="K865" s="93">
        <f>SUM(K848:K862)</f>
        <v>35</v>
      </c>
      <c r="L865" s="94">
        <f>IF(K856=0,"",K856/B848)</f>
        <v>0.16923076923076924</v>
      </c>
      <c r="M865" s="94">
        <f>IF(K865=0,"",K865/B848)</f>
        <v>0.53846153846153844</v>
      </c>
      <c r="N865" s="94">
        <f>IF(K856=0,"",M865-L865)</f>
        <v>0.3692307692307692</v>
      </c>
      <c r="O865" s="3"/>
      <c r="P865" s="29"/>
      <c r="Q865" s="22"/>
      <c r="R865" s="3"/>
    </row>
    <row r="866" spans="1:19" ht="12.75" customHeight="1" x14ac:dyDescent="0.2">
      <c r="L866" s="3"/>
      <c r="M866" s="3"/>
      <c r="O866" s="3"/>
    </row>
    <row r="867" spans="1:19" ht="12.75" customHeight="1" x14ac:dyDescent="0.2">
      <c r="L867" s="3"/>
      <c r="M867" s="3"/>
      <c r="O867" s="3"/>
    </row>
    <row r="868" spans="1:19" ht="26.25" x14ac:dyDescent="0.4">
      <c r="A868" s="2"/>
      <c r="B868" s="298" t="s">
        <v>99</v>
      </c>
      <c r="C868" s="299"/>
      <c r="D868" s="299"/>
      <c r="E868" s="299"/>
      <c r="F868" s="299"/>
      <c r="G868" s="299"/>
      <c r="H868" s="299"/>
      <c r="I868" s="299"/>
      <c r="J868" s="299"/>
      <c r="K868" s="181" t="s">
        <v>115</v>
      </c>
      <c r="L868" s="57"/>
      <c r="M868" s="57"/>
      <c r="N868" s="29"/>
      <c r="O868" s="3"/>
      <c r="P868" s="29"/>
      <c r="Q868" s="29"/>
      <c r="R868" s="29"/>
    </row>
    <row r="869" spans="1:19" ht="20.25" x14ac:dyDescent="0.2">
      <c r="A869" s="300" t="s">
        <v>10</v>
      </c>
      <c r="B869" s="301" t="s">
        <v>100</v>
      </c>
      <c r="C869" s="302"/>
      <c r="D869" s="302"/>
      <c r="E869" s="302"/>
      <c r="F869" s="302"/>
      <c r="G869" s="302"/>
      <c r="H869" s="302"/>
      <c r="I869" s="302"/>
      <c r="J869" s="303"/>
      <c r="K869" s="304" t="s">
        <v>11</v>
      </c>
      <c r="L869" s="296" t="s">
        <v>3</v>
      </c>
      <c r="M869" s="296" t="s">
        <v>4</v>
      </c>
      <c r="N869" s="306" t="s">
        <v>5</v>
      </c>
      <c r="O869" s="296" t="s">
        <v>6</v>
      </c>
      <c r="P869" s="294" t="s">
        <v>7</v>
      </c>
      <c r="Q869" s="294" t="s">
        <v>8</v>
      </c>
      <c r="R869" s="296" t="s">
        <v>101</v>
      </c>
    </row>
    <row r="870" spans="1:19" ht="15.75" x14ac:dyDescent="0.25">
      <c r="A870" s="295"/>
      <c r="B870" s="58" t="s">
        <v>102</v>
      </c>
      <c r="C870" s="58" t="s">
        <v>103</v>
      </c>
      <c r="D870" s="58" t="s">
        <v>104</v>
      </c>
      <c r="E870" s="58" t="s">
        <v>105</v>
      </c>
      <c r="F870" s="58" t="s">
        <v>106</v>
      </c>
      <c r="G870" s="58" t="s">
        <v>107</v>
      </c>
      <c r="H870" s="58" t="s">
        <v>108</v>
      </c>
      <c r="I870" s="58" t="s">
        <v>109</v>
      </c>
      <c r="J870" s="58" t="s">
        <v>110</v>
      </c>
      <c r="K870" s="305"/>
      <c r="L870" s="295"/>
      <c r="M870" s="295"/>
      <c r="N870" s="295"/>
      <c r="O870" s="295"/>
      <c r="P870" s="295"/>
      <c r="Q870" s="295"/>
      <c r="R870" s="295"/>
    </row>
    <row r="871" spans="1:19" ht="15.75" customHeight="1" x14ac:dyDescent="0.25">
      <c r="A871" s="58">
        <v>1801</v>
      </c>
      <c r="B871" s="154">
        <v>39</v>
      </c>
      <c r="C871" s="154"/>
      <c r="D871" s="154"/>
      <c r="E871" s="154"/>
      <c r="F871" s="154"/>
      <c r="G871" s="154"/>
      <c r="H871" s="154"/>
      <c r="I871" s="154"/>
      <c r="J871" s="154"/>
      <c r="K871" s="144"/>
      <c r="L871" s="96"/>
      <c r="M871" s="97"/>
      <c r="N871" s="98"/>
      <c r="O871" s="99"/>
      <c r="P871" s="63">
        <f>B871</f>
        <v>39</v>
      </c>
      <c r="Q871" s="100"/>
      <c r="R871" s="99"/>
    </row>
    <row r="872" spans="1:19" ht="15.75" customHeight="1" x14ac:dyDescent="0.25">
      <c r="A872" s="58">
        <v>1802</v>
      </c>
      <c r="B872" s="154"/>
      <c r="C872" s="154">
        <v>21</v>
      </c>
      <c r="D872" s="154"/>
      <c r="E872" s="154"/>
      <c r="F872" s="154"/>
      <c r="G872" s="154"/>
      <c r="H872" s="154"/>
      <c r="I872" s="154"/>
      <c r="J872" s="154"/>
      <c r="K872" s="144"/>
      <c r="L872" s="101"/>
      <c r="M872" s="102"/>
      <c r="N872" s="103"/>
      <c r="O872" s="67">
        <f>IF(C872=0,"",C872/B871)</f>
        <v>0.53846153846153844</v>
      </c>
      <c r="P872" s="68">
        <v>22</v>
      </c>
      <c r="Q872" s="69">
        <f t="shared" ref="Q872:Q879" si="128">IF(P872=0,"",P872/P871)</f>
        <v>0.5641025641025641</v>
      </c>
      <c r="R872" s="69">
        <f t="shared" ref="R872:R879" si="129">IF(P872=0,"",100%-Q872)</f>
        <v>0.4358974358974359</v>
      </c>
    </row>
    <row r="873" spans="1:19" ht="15.75" customHeight="1" x14ac:dyDescent="0.25">
      <c r="A873" s="58">
        <v>1901</v>
      </c>
      <c r="B873" s="154"/>
      <c r="C873" s="154"/>
      <c r="D873" s="154">
        <v>15</v>
      </c>
      <c r="E873" s="154"/>
      <c r="F873" s="154"/>
      <c r="G873" s="154"/>
      <c r="H873" s="154"/>
      <c r="I873" s="154"/>
      <c r="J873" s="154"/>
      <c r="K873" s="144"/>
      <c r="L873" s="101"/>
      <c r="M873" s="102"/>
      <c r="N873" s="103"/>
      <c r="O873" s="67">
        <f>IF(D873=0,"",D873/C872)</f>
        <v>0.7142857142857143</v>
      </c>
      <c r="P873" s="68">
        <v>20</v>
      </c>
      <c r="Q873" s="69">
        <f t="shared" si="128"/>
        <v>0.90909090909090906</v>
      </c>
      <c r="R873" s="69">
        <f t="shared" si="129"/>
        <v>9.0909090909090939E-2</v>
      </c>
      <c r="S873" s="8">
        <f>P873/P871</f>
        <v>0.51282051282051277</v>
      </c>
    </row>
    <row r="874" spans="1:19" ht="15.75" customHeight="1" x14ac:dyDescent="0.25">
      <c r="A874" s="58">
        <v>1902</v>
      </c>
      <c r="B874" s="154"/>
      <c r="C874" s="154"/>
      <c r="D874" s="154"/>
      <c r="E874" s="154">
        <v>10</v>
      </c>
      <c r="F874" s="154"/>
      <c r="G874" s="154"/>
      <c r="H874" s="154"/>
      <c r="I874" s="154"/>
      <c r="J874" s="154"/>
      <c r="K874" s="144"/>
      <c r="L874" s="101"/>
      <c r="M874" s="102"/>
      <c r="N874" s="103"/>
      <c r="O874" s="67">
        <f>IF(E874=0,"",E874/D873)</f>
        <v>0.66666666666666663</v>
      </c>
      <c r="P874" s="68">
        <v>13</v>
      </c>
      <c r="Q874" s="69">
        <f t="shared" si="128"/>
        <v>0.65</v>
      </c>
      <c r="R874" s="69">
        <f t="shared" si="129"/>
        <v>0.35</v>
      </c>
    </row>
    <row r="875" spans="1:19" ht="15.75" customHeight="1" x14ac:dyDescent="0.25">
      <c r="A875" s="58">
        <v>2001</v>
      </c>
      <c r="B875" s="154"/>
      <c r="C875" s="154"/>
      <c r="D875" s="154"/>
      <c r="E875" s="154"/>
      <c r="F875" s="154">
        <v>8</v>
      </c>
      <c r="G875" s="154"/>
      <c r="H875" s="154"/>
      <c r="I875" s="154"/>
      <c r="J875" s="154"/>
      <c r="K875" s="144"/>
      <c r="L875" s="101"/>
      <c r="M875" s="102"/>
      <c r="N875" s="103"/>
      <c r="O875" s="67">
        <f>IF(F875=0,"",F875/E874)</f>
        <v>0.8</v>
      </c>
      <c r="P875" s="68">
        <v>13</v>
      </c>
      <c r="Q875" s="69">
        <f t="shared" si="128"/>
        <v>1</v>
      </c>
      <c r="R875" s="69">
        <f t="shared" si="129"/>
        <v>0</v>
      </c>
    </row>
    <row r="876" spans="1:19" ht="15.75" customHeight="1" x14ac:dyDescent="0.25">
      <c r="A876" s="58">
        <v>2002</v>
      </c>
      <c r="B876" s="154"/>
      <c r="C876" s="154"/>
      <c r="D876" s="154"/>
      <c r="E876" s="154"/>
      <c r="F876" s="154"/>
      <c r="G876" s="154">
        <v>8</v>
      </c>
      <c r="H876" s="154"/>
      <c r="I876" s="154"/>
      <c r="J876" s="154"/>
      <c r="K876" s="144"/>
      <c r="L876" s="101"/>
      <c r="M876" s="102"/>
      <c r="N876" s="103"/>
      <c r="O876" s="67">
        <f>IF(G876=0,"",G876/F875)</f>
        <v>1</v>
      </c>
      <c r="P876" s="68">
        <v>12</v>
      </c>
      <c r="Q876" s="69">
        <f t="shared" si="128"/>
        <v>0.92307692307692313</v>
      </c>
      <c r="R876" s="69">
        <f t="shared" si="129"/>
        <v>7.6923076923076872E-2</v>
      </c>
    </row>
    <row r="877" spans="1:19" ht="15.75" customHeight="1" x14ac:dyDescent="0.25">
      <c r="A877" s="58">
        <v>2101</v>
      </c>
      <c r="B877" s="154"/>
      <c r="C877" s="154"/>
      <c r="D877" s="154"/>
      <c r="E877" s="154"/>
      <c r="F877" s="154"/>
      <c r="G877" s="154"/>
      <c r="H877" s="154">
        <v>8</v>
      </c>
      <c r="I877" s="154"/>
      <c r="J877" s="154"/>
      <c r="K877" s="144"/>
      <c r="L877" s="101"/>
      <c r="M877" s="102"/>
      <c r="N877" s="103"/>
      <c r="O877" s="67">
        <f>IF(H877=0,"",H877/G876)</f>
        <v>1</v>
      </c>
      <c r="P877" s="68">
        <v>12</v>
      </c>
      <c r="Q877" s="69">
        <f t="shared" si="128"/>
        <v>1</v>
      </c>
      <c r="R877" s="69">
        <f t="shared" si="129"/>
        <v>0</v>
      </c>
    </row>
    <row r="878" spans="1:19" ht="15.75" customHeight="1" x14ac:dyDescent="0.25">
      <c r="A878" s="58">
        <v>2102</v>
      </c>
      <c r="B878" s="154"/>
      <c r="C878" s="154"/>
      <c r="D878" s="154"/>
      <c r="E878" s="154"/>
      <c r="F878" s="154"/>
      <c r="G878" s="154"/>
      <c r="H878" s="154"/>
      <c r="I878" s="154">
        <v>7</v>
      </c>
      <c r="J878" s="154"/>
      <c r="K878" s="144"/>
      <c r="L878" s="101"/>
      <c r="M878" s="102"/>
      <c r="N878" s="103"/>
      <c r="O878" s="67">
        <f>IF(I878=0,"",I878/H877)</f>
        <v>0.875</v>
      </c>
      <c r="P878" s="68">
        <v>12</v>
      </c>
      <c r="Q878" s="69">
        <f t="shared" si="128"/>
        <v>1</v>
      </c>
      <c r="R878" s="69">
        <f t="shared" si="129"/>
        <v>0</v>
      </c>
    </row>
    <row r="879" spans="1:19" ht="15.75" customHeight="1" x14ac:dyDescent="0.25">
      <c r="A879" s="58">
        <v>2201</v>
      </c>
      <c r="B879" s="154"/>
      <c r="C879" s="154"/>
      <c r="D879" s="154"/>
      <c r="E879" s="154"/>
      <c r="F879" s="154"/>
      <c r="G879" s="154"/>
      <c r="H879" s="154"/>
      <c r="I879" s="154"/>
      <c r="J879" s="154">
        <v>6</v>
      </c>
      <c r="K879" s="144">
        <v>5</v>
      </c>
      <c r="L879" s="101"/>
      <c r="M879" s="102"/>
      <c r="N879" s="103"/>
      <c r="O879" s="71">
        <f>IF(J879=0,"",J879/I878)</f>
        <v>0.8571428571428571</v>
      </c>
      <c r="P879" s="68">
        <v>12</v>
      </c>
      <c r="Q879" s="72">
        <f t="shared" si="128"/>
        <v>1</v>
      </c>
      <c r="R879" s="72">
        <f t="shared" si="129"/>
        <v>0</v>
      </c>
    </row>
    <row r="880" spans="1:19" ht="15.75" customHeight="1" x14ac:dyDescent="0.25">
      <c r="A880" s="58">
        <v>2202</v>
      </c>
      <c r="B880" s="154"/>
      <c r="C880" s="154"/>
      <c r="D880" s="154"/>
      <c r="E880" s="154"/>
      <c r="F880" s="154"/>
      <c r="G880" s="154"/>
      <c r="H880" s="154"/>
      <c r="I880" s="154"/>
      <c r="J880" s="154">
        <v>3</v>
      </c>
      <c r="K880" s="144">
        <v>3</v>
      </c>
      <c r="L880" s="101"/>
      <c r="M880" s="102"/>
      <c r="N880" s="104"/>
      <c r="O880" s="105"/>
      <c r="P880" s="68">
        <v>7</v>
      </c>
      <c r="Q880" s="106"/>
      <c r="R880" s="107"/>
    </row>
    <row r="881" spans="1:23" ht="15.75" customHeight="1" x14ac:dyDescent="0.25">
      <c r="A881" s="58">
        <v>2301</v>
      </c>
      <c r="B881" s="154"/>
      <c r="C881" s="154"/>
      <c r="D881" s="154"/>
      <c r="E881" s="154"/>
      <c r="F881" s="154"/>
      <c r="G881" s="154"/>
      <c r="H881" s="154"/>
      <c r="I881" s="154"/>
      <c r="J881" s="154">
        <v>2</v>
      </c>
      <c r="K881" s="144">
        <v>1</v>
      </c>
      <c r="L881" s="101"/>
      <c r="M881" s="102"/>
      <c r="N881" s="104"/>
      <c r="O881" s="108"/>
      <c r="P881" s="109">
        <v>2</v>
      </c>
      <c r="Q881" s="110"/>
      <c r="R881" s="108"/>
    </row>
    <row r="882" spans="1:23" ht="15.75" customHeight="1" x14ac:dyDescent="0.25">
      <c r="A882" s="58">
        <v>2302</v>
      </c>
      <c r="B882" s="154"/>
      <c r="C882" s="154"/>
      <c r="D882" s="154"/>
      <c r="E882" s="154"/>
      <c r="F882" s="154"/>
      <c r="G882" s="154"/>
      <c r="H882" s="154"/>
      <c r="I882" s="154"/>
      <c r="J882" s="154">
        <v>1</v>
      </c>
      <c r="K882" s="144">
        <v>1</v>
      </c>
      <c r="L882" s="101"/>
      <c r="M882" s="102"/>
      <c r="N882" s="104"/>
      <c r="O882" s="108"/>
      <c r="P882" s="109">
        <v>1</v>
      </c>
      <c r="Q882" s="110"/>
      <c r="R882" s="108"/>
    </row>
    <row r="883" spans="1:23" ht="15.75" customHeight="1" x14ac:dyDescent="0.25">
      <c r="A883" s="58">
        <v>2401</v>
      </c>
      <c r="B883" s="154"/>
      <c r="C883" s="154"/>
      <c r="D883" s="154"/>
      <c r="E883" s="154"/>
      <c r="F883" s="154"/>
      <c r="G883" s="154"/>
      <c r="H883" s="154"/>
      <c r="I883" s="154"/>
      <c r="J883" s="154"/>
      <c r="K883" s="144"/>
      <c r="L883" s="101"/>
      <c r="M883" s="102"/>
      <c r="N883" s="104"/>
      <c r="O883" s="108"/>
      <c r="P883" s="109"/>
      <c r="Q883" s="110"/>
      <c r="R883" s="108"/>
    </row>
    <row r="884" spans="1:23" ht="15.75" customHeight="1" x14ac:dyDescent="0.25">
      <c r="A884" s="58">
        <v>2402</v>
      </c>
      <c r="B884" s="154"/>
      <c r="C884" s="154"/>
      <c r="D884" s="154"/>
      <c r="E884" s="154"/>
      <c r="F884" s="154"/>
      <c r="G884" s="154"/>
      <c r="H884" s="154"/>
      <c r="I884" s="154"/>
      <c r="J884" s="154"/>
      <c r="K884" s="144"/>
      <c r="L884" s="101"/>
      <c r="M884" s="102"/>
      <c r="N884" s="104"/>
      <c r="O884" s="102"/>
      <c r="P884" s="104"/>
      <c r="Q884" s="146"/>
      <c r="R884" s="108"/>
    </row>
    <row r="885" spans="1:23" ht="15.75" customHeight="1" x14ac:dyDescent="0.25">
      <c r="A885" s="58">
        <v>2501</v>
      </c>
      <c r="B885" s="154"/>
      <c r="C885" s="154"/>
      <c r="D885" s="154"/>
      <c r="E885" s="154"/>
      <c r="F885" s="154"/>
      <c r="G885" s="154"/>
      <c r="H885" s="154"/>
      <c r="I885" s="154"/>
      <c r="J885" s="154"/>
      <c r="K885" s="144"/>
      <c r="L885" s="101"/>
      <c r="M885" s="102"/>
      <c r="N885" s="104"/>
      <c r="O885" s="197" t="s">
        <v>83</v>
      </c>
      <c r="P885" s="82">
        <v>10</v>
      </c>
      <c r="Q885" s="111">
        <f>K888</f>
        <v>10</v>
      </c>
      <c r="R885" s="199" t="s">
        <v>11</v>
      </c>
    </row>
    <row r="886" spans="1:23" ht="15.75" customHeight="1" x14ac:dyDescent="0.25">
      <c r="A886" s="58">
        <v>2502</v>
      </c>
      <c r="B886" s="154"/>
      <c r="C886" s="154"/>
      <c r="D886" s="154"/>
      <c r="E886" s="154"/>
      <c r="F886" s="154"/>
      <c r="G886" s="154"/>
      <c r="H886" s="154"/>
      <c r="I886" s="154"/>
      <c r="J886" s="154"/>
      <c r="K886" s="144"/>
      <c r="L886" s="101"/>
      <c r="M886" s="102"/>
      <c r="N886" s="104"/>
      <c r="O886" s="198" t="s">
        <v>85</v>
      </c>
      <c r="P886" s="86">
        <f>IF(P885/B871=0,"",P885/B871)</f>
        <v>0.25641025641025639</v>
      </c>
      <c r="Q886" s="112">
        <f>IF(P885/Q885=0,"",P885/Q885)</f>
        <v>1</v>
      </c>
      <c r="R886" s="200" t="s">
        <v>86</v>
      </c>
    </row>
    <row r="887" spans="1:23" ht="15.75" x14ac:dyDescent="0.25">
      <c r="A887" s="58">
        <v>2601</v>
      </c>
      <c r="B887" s="154"/>
      <c r="C887" s="154"/>
      <c r="D887" s="154"/>
      <c r="E887" s="154"/>
      <c r="F887" s="154"/>
      <c r="G887" s="154"/>
      <c r="H887" s="154"/>
      <c r="I887" s="154"/>
      <c r="J887" s="154"/>
      <c r="K887" s="144"/>
      <c r="L887" s="147"/>
      <c r="M887" s="148"/>
      <c r="N887" s="149"/>
      <c r="O887" s="90"/>
      <c r="P887" s="91"/>
      <c r="Q887" s="91"/>
      <c r="R887" s="113"/>
    </row>
    <row r="888" spans="1:23" ht="18" customHeight="1" x14ac:dyDescent="0.25">
      <c r="A888" s="28"/>
      <c r="B888" s="297" t="s">
        <v>111</v>
      </c>
      <c r="C888" s="297"/>
      <c r="D888" s="297"/>
      <c r="E888" s="297"/>
      <c r="F888" s="297"/>
      <c r="G888" s="297"/>
      <c r="H888" s="297"/>
      <c r="I888" s="297"/>
      <c r="J888" s="297"/>
      <c r="K888" s="93">
        <f>SUM(K871:K884)</f>
        <v>10</v>
      </c>
      <c r="L888" s="94">
        <f>IF(K879=0,"",K879/B871)</f>
        <v>0.12820512820512819</v>
      </c>
      <c r="M888" s="94">
        <f>IF(K888=0,"",K888/B871)</f>
        <v>0.25641025641025639</v>
      </c>
      <c r="N888" s="94">
        <f>IF(K879=0,"",M888-L888)</f>
        <v>0.12820512820512819</v>
      </c>
      <c r="O888" s="3"/>
      <c r="P888" s="29"/>
      <c r="Q888" s="22"/>
      <c r="R888" s="3"/>
    </row>
    <row r="889" spans="1:23" ht="12.75" customHeight="1" x14ac:dyDescent="0.2">
      <c r="L889" s="3"/>
      <c r="M889" s="3"/>
      <c r="O889" s="3"/>
    </row>
    <row r="890" spans="1:23" ht="12.75" customHeight="1" x14ac:dyDescent="0.2">
      <c r="L890" s="3"/>
      <c r="M890" s="3"/>
      <c r="O890" s="3"/>
    </row>
    <row r="891" spans="1:23" ht="26.25" x14ac:dyDescent="0.4">
      <c r="A891" s="2"/>
      <c r="B891" s="298" t="s">
        <v>99</v>
      </c>
      <c r="C891" s="299"/>
      <c r="D891" s="299"/>
      <c r="E891" s="299"/>
      <c r="F891" s="299"/>
      <c r="G891" s="299"/>
      <c r="H891" s="299"/>
      <c r="I891" s="299"/>
      <c r="J891" s="299"/>
      <c r="K891" s="181" t="s">
        <v>116</v>
      </c>
      <c r="L891" s="57"/>
      <c r="M891" s="57"/>
      <c r="N891" s="29"/>
      <c r="O891" s="3"/>
      <c r="P891" s="29"/>
      <c r="Q891" s="29"/>
      <c r="R891" s="29"/>
      <c r="W891" s="167">
        <f>AVERAGE(L888,L910)</f>
        <v>0.26700111482720179</v>
      </c>
    </row>
    <row r="892" spans="1:23" ht="20.25" x14ac:dyDescent="0.2">
      <c r="A892" s="300" t="s">
        <v>10</v>
      </c>
      <c r="B892" s="301" t="s">
        <v>100</v>
      </c>
      <c r="C892" s="302"/>
      <c r="D892" s="302"/>
      <c r="E892" s="302"/>
      <c r="F892" s="302"/>
      <c r="G892" s="302"/>
      <c r="H892" s="302"/>
      <c r="I892" s="302"/>
      <c r="J892" s="303"/>
      <c r="K892" s="304" t="s">
        <v>11</v>
      </c>
      <c r="L892" s="296" t="s">
        <v>3</v>
      </c>
      <c r="M892" s="296" t="s">
        <v>4</v>
      </c>
      <c r="N892" s="306" t="s">
        <v>5</v>
      </c>
      <c r="O892" s="296" t="s">
        <v>6</v>
      </c>
      <c r="P892" s="294" t="s">
        <v>7</v>
      </c>
      <c r="Q892" s="294" t="s">
        <v>8</v>
      </c>
      <c r="R892" s="296" t="s">
        <v>101</v>
      </c>
    </row>
    <row r="893" spans="1:23" ht="15.75" x14ac:dyDescent="0.25">
      <c r="A893" s="295"/>
      <c r="B893" s="58" t="s">
        <v>102</v>
      </c>
      <c r="C893" s="58" t="s">
        <v>103</v>
      </c>
      <c r="D893" s="58" t="s">
        <v>104</v>
      </c>
      <c r="E893" s="58" t="s">
        <v>105</v>
      </c>
      <c r="F893" s="58" t="s">
        <v>106</v>
      </c>
      <c r="G893" s="58" t="s">
        <v>107</v>
      </c>
      <c r="H893" s="58" t="s">
        <v>108</v>
      </c>
      <c r="I893" s="58" t="s">
        <v>109</v>
      </c>
      <c r="J893" s="58" t="s">
        <v>110</v>
      </c>
      <c r="K893" s="305"/>
      <c r="L893" s="295"/>
      <c r="M893" s="295"/>
      <c r="N893" s="295"/>
      <c r="O893" s="295"/>
      <c r="P893" s="295"/>
      <c r="Q893" s="295"/>
      <c r="R893" s="295"/>
    </row>
    <row r="894" spans="1:23" ht="15.75" customHeight="1" x14ac:dyDescent="0.25">
      <c r="A894" s="58">
        <v>1802</v>
      </c>
      <c r="B894" s="154">
        <v>69</v>
      </c>
      <c r="C894" s="154"/>
      <c r="D894" s="154"/>
      <c r="E894" s="154"/>
      <c r="F894" s="154"/>
      <c r="G894" s="154"/>
      <c r="H894" s="154"/>
      <c r="I894" s="154"/>
      <c r="J894" s="154"/>
      <c r="K894" s="144"/>
      <c r="L894" s="96"/>
      <c r="M894" s="97"/>
      <c r="N894" s="98"/>
      <c r="O894" s="99"/>
      <c r="P894" s="63">
        <f>B894</f>
        <v>69</v>
      </c>
      <c r="Q894" s="100"/>
      <c r="R894" s="99"/>
    </row>
    <row r="895" spans="1:23" ht="15.75" customHeight="1" x14ac:dyDescent="0.25">
      <c r="A895" s="58">
        <v>1901</v>
      </c>
      <c r="B895" s="154"/>
      <c r="C895" s="154">
        <v>57</v>
      </c>
      <c r="D895" s="154"/>
      <c r="E895" s="154"/>
      <c r="F895" s="154"/>
      <c r="G895" s="154"/>
      <c r="H895" s="154"/>
      <c r="I895" s="154"/>
      <c r="J895" s="154"/>
      <c r="K895" s="144"/>
      <c r="L895" s="101"/>
      <c r="M895" s="102"/>
      <c r="N895" s="103"/>
      <c r="O895" s="67">
        <f>IF(C895=0,"",C895/B894)</f>
        <v>0.82608695652173914</v>
      </c>
      <c r="P895" s="68">
        <v>57</v>
      </c>
      <c r="Q895" s="69">
        <f t="shared" ref="Q895:Q902" si="130">IF(P895=0,"",P895/P894)</f>
        <v>0.82608695652173914</v>
      </c>
      <c r="R895" s="69">
        <f t="shared" ref="R895:R902" si="131">IF(P895=0,"",100%-Q895)</f>
        <v>0.17391304347826086</v>
      </c>
    </row>
    <row r="896" spans="1:23" ht="15.75" customHeight="1" x14ac:dyDescent="0.25">
      <c r="A896" s="58">
        <v>1902</v>
      </c>
      <c r="B896" s="154"/>
      <c r="C896" s="154"/>
      <c r="D896" s="154">
        <v>46</v>
      </c>
      <c r="E896" s="154"/>
      <c r="F896" s="154"/>
      <c r="G896" s="154"/>
      <c r="H896" s="154"/>
      <c r="I896" s="154"/>
      <c r="J896" s="154"/>
      <c r="K896" s="144"/>
      <c r="L896" s="101"/>
      <c r="M896" s="102"/>
      <c r="N896" s="103"/>
      <c r="O896" s="67">
        <f>IF(D896=0,"",D896/C895)</f>
        <v>0.80701754385964908</v>
      </c>
      <c r="P896" s="68">
        <v>52</v>
      </c>
      <c r="Q896" s="69">
        <f t="shared" si="130"/>
        <v>0.91228070175438591</v>
      </c>
      <c r="R896" s="69">
        <f t="shared" si="131"/>
        <v>8.7719298245614086E-2</v>
      </c>
      <c r="S896" s="8">
        <f>P896/P894</f>
        <v>0.75362318840579712</v>
      </c>
    </row>
    <row r="897" spans="1:18" ht="15.75" customHeight="1" x14ac:dyDescent="0.25">
      <c r="A897" s="58">
        <v>2001</v>
      </c>
      <c r="B897" s="154"/>
      <c r="C897" s="154"/>
      <c r="D897" s="154"/>
      <c r="E897" s="154">
        <v>43</v>
      </c>
      <c r="F897" s="154"/>
      <c r="G897" s="154"/>
      <c r="H897" s="154"/>
      <c r="I897" s="154"/>
      <c r="J897" s="154"/>
      <c r="K897" s="144"/>
      <c r="L897" s="101"/>
      <c r="M897" s="102"/>
      <c r="N897" s="103"/>
      <c r="O897" s="67">
        <f>IF(E897=0,"",E897/D896)</f>
        <v>0.93478260869565222</v>
      </c>
      <c r="P897" s="68">
        <v>48</v>
      </c>
      <c r="Q897" s="69">
        <f t="shared" si="130"/>
        <v>0.92307692307692313</v>
      </c>
      <c r="R897" s="69">
        <f t="shared" si="131"/>
        <v>7.6923076923076872E-2</v>
      </c>
    </row>
    <row r="898" spans="1:18" ht="15.75" customHeight="1" x14ac:dyDescent="0.25">
      <c r="A898" s="58">
        <v>2002</v>
      </c>
      <c r="B898" s="154"/>
      <c r="C898" s="154"/>
      <c r="D898" s="154"/>
      <c r="E898" s="154"/>
      <c r="F898" s="154">
        <v>42</v>
      </c>
      <c r="G898" s="154"/>
      <c r="H898" s="154"/>
      <c r="I898" s="154"/>
      <c r="J898" s="154"/>
      <c r="K898" s="144"/>
      <c r="L898" s="101"/>
      <c r="M898" s="102"/>
      <c r="N898" s="103"/>
      <c r="O898" s="67">
        <f>IF(F898=0,"",F898/E897)</f>
        <v>0.97674418604651159</v>
      </c>
      <c r="P898" s="68">
        <v>48</v>
      </c>
      <c r="Q898" s="69">
        <f t="shared" si="130"/>
        <v>1</v>
      </c>
      <c r="R898" s="69">
        <f t="shared" si="131"/>
        <v>0</v>
      </c>
    </row>
    <row r="899" spans="1:18" ht="15.75" customHeight="1" x14ac:dyDescent="0.25">
      <c r="A899" s="58">
        <v>2101</v>
      </c>
      <c r="B899" s="154"/>
      <c r="C899" s="154"/>
      <c r="D899" s="154"/>
      <c r="E899" s="154"/>
      <c r="F899" s="154"/>
      <c r="G899" s="154">
        <v>42</v>
      </c>
      <c r="H899" s="154"/>
      <c r="I899" s="154"/>
      <c r="J899" s="154"/>
      <c r="K899" s="144"/>
      <c r="L899" s="101"/>
      <c r="M899" s="102"/>
      <c r="N899" s="103"/>
      <c r="O899" s="67">
        <f>IF(G899=0,"",G899/F898)</f>
        <v>1</v>
      </c>
      <c r="P899" s="68">
        <v>48</v>
      </c>
      <c r="Q899" s="69">
        <f t="shared" si="130"/>
        <v>1</v>
      </c>
      <c r="R899" s="69">
        <f t="shared" si="131"/>
        <v>0</v>
      </c>
    </row>
    <row r="900" spans="1:18" ht="15.75" customHeight="1" x14ac:dyDescent="0.25">
      <c r="A900" s="58">
        <v>2102</v>
      </c>
      <c r="B900" s="154"/>
      <c r="C900" s="154"/>
      <c r="D900" s="154"/>
      <c r="E900" s="154"/>
      <c r="F900" s="154"/>
      <c r="G900" s="154"/>
      <c r="H900" s="154">
        <v>40</v>
      </c>
      <c r="I900" s="154"/>
      <c r="J900" s="154"/>
      <c r="K900" s="144"/>
      <c r="L900" s="101"/>
      <c r="M900" s="102"/>
      <c r="N900" s="103"/>
      <c r="O900" s="67">
        <f>IF(H900=0,"",H900/G899)</f>
        <v>0.95238095238095233</v>
      </c>
      <c r="P900" s="68">
        <v>48</v>
      </c>
      <c r="Q900" s="69">
        <f t="shared" si="130"/>
        <v>1</v>
      </c>
      <c r="R900" s="69">
        <f t="shared" si="131"/>
        <v>0</v>
      </c>
    </row>
    <row r="901" spans="1:18" ht="15.75" customHeight="1" x14ac:dyDescent="0.25">
      <c r="A901" s="58">
        <v>2201</v>
      </c>
      <c r="B901" s="154"/>
      <c r="C901" s="154"/>
      <c r="D901" s="154"/>
      <c r="E901" s="154"/>
      <c r="F901" s="154"/>
      <c r="G901" s="154"/>
      <c r="H901" s="154"/>
      <c r="I901" s="154">
        <v>40</v>
      </c>
      <c r="J901" s="154"/>
      <c r="K901" s="144"/>
      <c r="L901" s="101"/>
      <c r="M901" s="102"/>
      <c r="N901" s="103"/>
      <c r="O901" s="67">
        <f>IF(I901=0,"",I901/H900)</f>
        <v>1</v>
      </c>
      <c r="P901" s="68">
        <v>48</v>
      </c>
      <c r="Q901" s="69">
        <f t="shared" si="130"/>
        <v>1</v>
      </c>
      <c r="R901" s="69">
        <f t="shared" si="131"/>
        <v>0</v>
      </c>
    </row>
    <row r="902" spans="1:18" ht="15.75" customHeight="1" x14ac:dyDescent="0.25">
      <c r="A902" s="58">
        <v>2202</v>
      </c>
      <c r="B902" s="154"/>
      <c r="C902" s="154"/>
      <c r="D902" s="154"/>
      <c r="E902" s="154"/>
      <c r="F902" s="154"/>
      <c r="G902" s="154"/>
      <c r="H902" s="154"/>
      <c r="I902" s="154"/>
      <c r="J902" s="154">
        <v>36</v>
      </c>
      <c r="K902" s="144">
        <v>28</v>
      </c>
      <c r="L902" s="101"/>
      <c r="M902" s="102"/>
      <c r="N902" s="103"/>
      <c r="O902" s="71">
        <f>IF(J902=0,"",J902/I901)</f>
        <v>0.9</v>
      </c>
      <c r="P902" s="68">
        <v>48</v>
      </c>
      <c r="Q902" s="72">
        <f t="shared" si="130"/>
        <v>1</v>
      </c>
      <c r="R902" s="72">
        <f t="shared" si="131"/>
        <v>0</v>
      </c>
    </row>
    <row r="903" spans="1:18" ht="15.75" customHeight="1" x14ac:dyDescent="0.25">
      <c r="A903" s="58">
        <v>2301</v>
      </c>
      <c r="B903" s="154"/>
      <c r="C903" s="154"/>
      <c r="D903" s="154"/>
      <c r="E903" s="154"/>
      <c r="F903" s="154"/>
      <c r="G903" s="154"/>
      <c r="H903" s="154"/>
      <c r="I903" s="154"/>
      <c r="J903" s="154">
        <v>14</v>
      </c>
      <c r="K903" s="144">
        <v>12</v>
      </c>
      <c r="L903" s="101"/>
      <c r="M903" s="102"/>
      <c r="N903" s="104"/>
      <c r="O903" s="105"/>
      <c r="P903" s="68">
        <v>20</v>
      </c>
      <c r="Q903" s="130"/>
      <c r="R903" s="131"/>
    </row>
    <row r="904" spans="1:18" ht="15.75" customHeight="1" x14ac:dyDescent="0.25">
      <c r="A904" s="58">
        <v>2302</v>
      </c>
      <c r="B904" s="154"/>
      <c r="C904" s="154"/>
      <c r="D904" s="154"/>
      <c r="E904" s="154"/>
      <c r="F904" s="154"/>
      <c r="G904" s="154"/>
      <c r="H904" s="154"/>
      <c r="I904" s="154"/>
      <c r="J904" s="154">
        <v>3</v>
      </c>
      <c r="K904" s="144">
        <v>2</v>
      </c>
      <c r="L904" s="101"/>
      <c r="M904" s="102"/>
      <c r="N904" s="104"/>
      <c r="O904" s="108"/>
      <c r="P904" s="109">
        <v>6</v>
      </c>
      <c r="Q904" s="110"/>
      <c r="R904" s="108"/>
    </row>
    <row r="905" spans="1:18" ht="15.75" customHeight="1" x14ac:dyDescent="0.25">
      <c r="A905" s="58">
        <v>2401</v>
      </c>
      <c r="B905" s="154"/>
      <c r="C905" s="154"/>
      <c r="D905" s="154"/>
      <c r="E905" s="154"/>
      <c r="F905" s="154"/>
      <c r="G905" s="154"/>
      <c r="H905" s="154"/>
      <c r="I905" s="154"/>
      <c r="J905" s="154">
        <v>2</v>
      </c>
      <c r="K905" s="144">
        <v>2</v>
      </c>
      <c r="L905" s="101"/>
      <c r="M905" s="102"/>
      <c r="N905" s="104"/>
      <c r="O905" s="108"/>
      <c r="P905" s="202">
        <v>4</v>
      </c>
      <c r="Q905" s="110"/>
      <c r="R905" s="108"/>
    </row>
    <row r="906" spans="1:18" ht="15.75" customHeight="1" x14ac:dyDescent="0.25">
      <c r="A906" s="58">
        <v>2402</v>
      </c>
      <c r="B906" s="154"/>
      <c r="C906" s="154"/>
      <c r="D906" s="154"/>
      <c r="E906" s="154"/>
      <c r="F906" s="154"/>
      <c r="G906" s="154"/>
      <c r="H906" s="154"/>
      <c r="I906" s="154"/>
      <c r="J906" s="154">
        <v>1</v>
      </c>
      <c r="K906" s="144">
        <v>1</v>
      </c>
      <c r="L906" s="101"/>
      <c r="M906" s="102"/>
      <c r="N906" s="104"/>
      <c r="O906" s="102"/>
      <c r="P906" s="204">
        <v>3</v>
      </c>
      <c r="Q906" s="146"/>
      <c r="R906" s="108"/>
    </row>
    <row r="907" spans="1:18" ht="15.75" customHeight="1" x14ac:dyDescent="0.25">
      <c r="A907" s="58">
        <v>2501</v>
      </c>
      <c r="B907" s="154"/>
      <c r="C907" s="154"/>
      <c r="D907" s="154"/>
      <c r="E907" s="154"/>
      <c r="F907" s="154"/>
      <c r="G907" s="154"/>
      <c r="H907" s="154"/>
      <c r="I907" s="154"/>
      <c r="J907" s="154">
        <v>1</v>
      </c>
      <c r="K907" s="144">
        <v>1</v>
      </c>
      <c r="L907" s="101"/>
      <c r="M907" s="102"/>
      <c r="N907" s="104"/>
      <c r="O907" s="197" t="s">
        <v>83</v>
      </c>
      <c r="P907" s="203">
        <v>42</v>
      </c>
      <c r="Q907" s="111">
        <f>K910</f>
        <v>46</v>
      </c>
      <c r="R907" s="199" t="s">
        <v>11</v>
      </c>
    </row>
    <row r="908" spans="1:18" ht="15.75" customHeight="1" x14ac:dyDescent="0.25">
      <c r="A908" s="58">
        <v>2502</v>
      </c>
      <c r="B908" s="154"/>
      <c r="C908" s="154"/>
      <c r="D908" s="154"/>
      <c r="E908" s="154"/>
      <c r="F908" s="154"/>
      <c r="G908" s="154"/>
      <c r="H908" s="154"/>
      <c r="I908" s="154"/>
      <c r="J908" s="154">
        <v>1</v>
      </c>
      <c r="K908" s="144"/>
      <c r="L908" s="101"/>
      <c r="M908" s="102"/>
      <c r="N908" s="104"/>
      <c r="O908" s="198" t="s">
        <v>85</v>
      </c>
      <c r="P908" s="86">
        <f>IF(P907/B894=0,"",P907/B894)</f>
        <v>0.60869565217391308</v>
      </c>
      <c r="Q908" s="112">
        <f>IF(P907/Q907=0,"",P907/Q907)</f>
        <v>0.91304347826086951</v>
      </c>
      <c r="R908" s="200" t="s">
        <v>86</v>
      </c>
    </row>
    <row r="909" spans="1:18" ht="15.75" x14ac:dyDescent="0.25">
      <c r="A909" s="58">
        <v>2601</v>
      </c>
      <c r="B909" s="154"/>
      <c r="C909" s="154"/>
      <c r="D909" s="154"/>
      <c r="E909" s="154"/>
      <c r="F909" s="154"/>
      <c r="G909" s="154"/>
      <c r="H909" s="154"/>
      <c r="I909" s="154"/>
      <c r="J909" s="154"/>
      <c r="K909" s="144"/>
      <c r="L909" s="147"/>
      <c r="M909" s="148"/>
      <c r="N909" s="149"/>
      <c r="O909" s="90"/>
      <c r="P909" s="91"/>
      <c r="Q909" s="91"/>
      <c r="R909" s="113"/>
    </row>
    <row r="910" spans="1:18" ht="18" customHeight="1" x14ac:dyDescent="0.25">
      <c r="A910" s="28"/>
      <c r="B910" s="297" t="s">
        <v>111</v>
      </c>
      <c r="C910" s="297"/>
      <c r="D910" s="297"/>
      <c r="E910" s="297"/>
      <c r="F910" s="297"/>
      <c r="G910" s="297"/>
      <c r="H910" s="297"/>
      <c r="I910" s="297"/>
      <c r="J910" s="297"/>
      <c r="K910" s="93">
        <f>SUM(K894:K907)</f>
        <v>46</v>
      </c>
      <c r="L910" s="94">
        <f>IF(K902=0,"",K902/B894)</f>
        <v>0.40579710144927539</v>
      </c>
      <c r="M910" s="94">
        <f>IF(K910=0,"",K910/B894)</f>
        <v>0.66666666666666663</v>
      </c>
      <c r="N910" s="94">
        <f>M910-L910</f>
        <v>0.26086956521739124</v>
      </c>
      <c r="O910" s="3"/>
      <c r="P910" s="29"/>
      <c r="Q910" s="22"/>
      <c r="R910" s="3"/>
    </row>
    <row r="911" spans="1:18" ht="12.75" customHeight="1" x14ac:dyDescent="0.2">
      <c r="L911" s="3"/>
      <c r="M911" s="3"/>
      <c r="O911" s="3"/>
    </row>
    <row r="912" spans="1:18" ht="12.75" customHeight="1" x14ac:dyDescent="0.2">
      <c r="L912" s="3"/>
      <c r="M912" s="3"/>
      <c r="O912" s="3"/>
    </row>
    <row r="913" spans="1:19" ht="26.25" x14ac:dyDescent="0.4">
      <c r="A913" s="2"/>
      <c r="B913" s="298" t="s">
        <v>99</v>
      </c>
      <c r="C913" s="299"/>
      <c r="D913" s="299"/>
      <c r="E913" s="299"/>
      <c r="F913" s="299"/>
      <c r="G913" s="299"/>
      <c r="H913" s="299"/>
      <c r="I913" s="299"/>
      <c r="J913" s="299"/>
      <c r="K913" s="181" t="s">
        <v>117</v>
      </c>
      <c r="L913" s="57"/>
      <c r="M913" s="57"/>
      <c r="N913" s="29"/>
      <c r="O913" s="3"/>
      <c r="P913" s="29"/>
      <c r="Q913" s="29"/>
      <c r="R913" s="29"/>
    </row>
    <row r="914" spans="1:19" ht="20.25" x14ac:dyDescent="0.2">
      <c r="A914" s="300" t="s">
        <v>10</v>
      </c>
      <c r="B914" s="301" t="s">
        <v>100</v>
      </c>
      <c r="C914" s="302"/>
      <c r="D914" s="302"/>
      <c r="E914" s="302"/>
      <c r="F914" s="302"/>
      <c r="G914" s="302"/>
      <c r="H914" s="302"/>
      <c r="I914" s="302"/>
      <c r="J914" s="303"/>
      <c r="K914" s="304" t="s">
        <v>11</v>
      </c>
      <c r="L914" s="296" t="s">
        <v>3</v>
      </c>
      <c r="M914" s="296" t="s">
        <v>4</v>
      </c>
      <c r="N914" s="306" t="s">
        <v>5</v>
      </c>
      <c r="O914" s="296" t="s">
        <v>6</v>
      </c>
      <c r="P914" s="294" t="s">
        <v>7</v>
      </c>
      <c r="Q914" s="294" t="s">
        <v>8</v>
      </c>
      <c r="R914" s="296" t="s">
        <v>101</v>
      </c>
    </row>
    <row r="915" spans="1:19" ht="15.75" x14ac:dyDescent="0.25">
      <c r="A915" s="295"/>
      <c r="B915" s="58" t="s">
        <v>102</v>
      </c>
      <c r="C915" s="58" t="s">
        <v>103</v>
      </c>
      <c r="D915" s="58" t="s">
        <v>104</v>
      </c>
      <c r="E915" s="58" t="s">
        <v>105</v>
      </c>
      <c r="F915" s="58" t="s">
        <v>106</v>
      </c>
      <c r="G915" s="58" t="s">
        <v>107</v>
      </c>
      <c r="H915" s="58" t="s">
        <v>108</v>
      </c>
      <c r="I915" s="58" t="s">
        <v>109</v>
      </c>
      <c r="J915" s="58" t="s">
        <v>110</v>
      </c>
      <c r="K915" s="305"/>
      <c r="L915" s="295"/>
      <c r="M915" s="295"/>
      <c r="N915" s="295"/>
      <c r="O915" s="295"/>
      <c r="P915" s="295"/>
      <c r="Q915" s="295"/>
      <c r="R915" s="295"/>
    </row>
    <row r="916" spans="1:19" ht="15.75" customHeight="1" x14ac:dyDescent="0.25">
      <c r="A916" s="58">
        <v>1901</v>
      </c>
      <c r="B916" s="154">
        <v>66</v>
      </c>
      <c r="C916" s="154"/>
      <c r="D916" s="154"/>
      <c r="E916" s="154"/>
      <c r="F916" s="154"/>
      <c r="G916" s="154"/>
      <c r="H916" s="154"/>
      <c r="I916" s="154"/>
      <c r="J916" s="154"/>
      <c r="K916" s="144"/>
      <c r="L916" s="96"/>
      <c r="M916" s="97"/>
      <c r="N916" s="98"/>
      <c r="O916" s="99"/>
      <c r="P916" s="63">
        <f>B916</f>
        <v>66</v>
      </c>
      <c r="Q916" s="100"/>
      <c r="R916" s="99"/>
    </row>
    <row r="917" spans="1:19" ht="15.75" customHeight="1" x14ac:dyDescent="0.25">
      <c r="A917" s="58">
        <v>1902</v>
      </c>
      <c r="B917" s="154"/>
      <c r="C917" s="154">
        <v>50</v>
      </c>
      <c r="D917" s="154"/>
      <c r="E917" s="154"/>
      <c r="F917" s="154"/>
      <c r="G917" s="154"/>
      <c r="H917" s="154"/>
      <c r="I917" s="154"/>
      <c r="J917" s="154"/>
      <c r="K917" s="144"/>
      <c r="L917" s="101"/>
      <c r="M917" s="102"/>
      <c r="N917" s="103"/>
      <c r="O917" s="67">
        <f>IF(C917=0,"",C917/B916)</f>
        <v>0.75757575757575757</v>
      </c>
      <c r="P917" s="68">
        <v>50</v>
      </c>
      <c r="Q917" s="69">
        <f t="shared" ref="Q917:Q924" si="132">IF(P917=0,"",P917/P916)</f>
        <v>0.75757575757575757</v>
      </c>
      <c r="R917" s="69">
        <f t="shared" ref="R917:R924" si="133">IF(P917=0,"",100%-Q917)</f>
        <v>0.24242424242424243</v>
      </c>
    </row>
    <row r="918" spans="1:19" ht="15.75" customHeight="1" x14ac:dyDescent="0.25">
      <c r="A918" s="58">
        <v>2001</v>
      </c>
      <c r="B918" s="154"/>
      <c r="C918" s="154"/>
      <c r="D918" s="154">
        <v>37</v>
      </c>
      <c r="E918" s="154"/>
      <c r="F918" s="154"/>
      <c r="G918" s="154"/>
      <c r="H918" s="154"/>
      <c r="I918" s="154"/>
      <c r="J918" s="154"/>
      <c r="K918" s="144"/>
      <c r="L918" s="101"/>
      <c r="M918" s="102"/>
      <c r="N918" s="103"/>
      <c r="O918" s="67">
        <f>IF(D918=0,"",D918/C917)</f>
        <v>0.74</v>
      </c>
      <c r="P918" s="68">
        <v>49</v>
      </c>
      <c r="Q918" s="69">
        <f t="shared" si="132"/>
        <v>0.98</v>
      </c>
      <c r="R918" s="69">
        <f t="shared" si="133"/>
        <v>2.0000000000000018E-2</v>
      </c>
      <c r="S918" s="8">
        <f>P918/P916</f>
        <v>0.74242424242424243</v>
      </c>
    </row>
    <row r="919" spans="1:19" ht="15.75" customHeight="1" x14ac:dyDescent="0.25">
      <c r="A919" s="58">
        <v>2002</v>
      </c>
      <c r="B919" s="154"/>
      <c r="C919" s="154"/>
      <c r="D919" s="154"/>
      <c r="E919" s="154">
        <v>37</v>
      </c>
      <c r="F919" s="154"/>
      <c r="G919" s="154"/>
      <c r="H919" s="154"/>
      <c r="I919" s="154"/>
      <c r="J919" s="154"/>
      <c r="K919" s="144"/>
      <c r="L919" s="101"/>
      <c r="M919" s="102"/>
      <c r="N919" s="103"/>
      <c r="O919" s="67">
        <f>IF(E919=0,"",E919/D918)</f>
        <v>1</v>
      </c>
      <c r="P919" s="68">
        <v>48</v>
      </c>
      <c r="Q919" s="69">
        <f t="shared" si="132"/>
        <v>0.97959183673469385</v>
      </c>
      <c r="R919" s="69">
        <f t="shared" si="133"/>
        <v>2.0408163265306145E-2</v>
      </c>
    </row>
    <row r="920" spans="1:19" ht="15.75" customHeight="1" x14ac:dyDescent="0.25">
      <c r="A920" s="58">
        <v>2101</v>
      </c>
      <c r="B920" s="154"/>
      <c r="C920" s="154"/>
      <c r="D920" s="154"/>
      <c r="E920" s="154"/>
      <c r="F920" s="154">
        <v>35</v>
      </c>
      <c r="G920" s="154"/>
      <c r="H920" s="154"/>
      <c r="I920" s="154"/>
      <c r="J920" s="154"/>
      <c r="K920" s="144"/>
      <c r="L920" s="101"/>
      <c r="M920" s="102"/>
      <c r="N920" s="103"/>
      <c r="O920" s="67">
        <f>IF(F920=0,"",F920/E919)</f>
        <v>0.94594594594594594</v>
      </c>
      <c r="P920" s="68">
        <v>46</v>
      </c>
      <c r="Q920" s="69">
        <f t="shared" si="132"/>
        <v>0.95833333333333337</v>
      </c>
      <c r="R920" s="69">
        <f t="shared" si="133"/>
        <v>4.166666666666663E-2</v>
      </c>
    </row>
    <row r="921" spans="1:19" ht="15.75" customHeight="1" x14ac:dyDescent="0.25">
      <c r="A921" s="58">
        <v>2102</v>
      </c>
      <c r="B921" s="154"/>
      <c r="C921" s="154"/>
      <c r="D921" s="154"/>
      <c r="E921" s="154"/>
      <c r="F921" s="154"/>
      <c r="G921" s="154">
        <v>35</v>
      </c>
      <c r="H921" s="154"/>
      <c r="I921" s="154"/>
      <c r="J921" s="154"/>
      <c r="K921" s="144"/>
      <c r="L921" s="101"/>
      <c r="M921" s="102"/>
      <c r="N921" s="103"/>
      <c r="O921" s="67">
        <f>IF(G921=0,"",G921/F920)</f>
        <v>1</v>
      </c>
      <c r="P921" s="68">
        <v>46</v>
      </c>
      <c r="Q921" s="69">
        <f t="shared" si="132"/>
        <v>1</v>
      </c>
      <c r="R921" s="69">
        <f t="shared" si="133"/>
        <v>0</v>
      </c>
    </row>
    <row r="922" spans="1:19" ht="15.75" customHeight="1" x14ac:dyDescent="0.25">
      <c r="A922" s="58">
        <v>2201</v>
      </c>
      <c r="B922" s="154"/>
      <c r="C922" s="154"/>
      <c r="D922" s="154"/>
      <c r="E922" s="154"/>
      <c r="F922" s="154"/>
      <c r="G922" s="154"/>
      <c r="H922" s="154">
        <v>35</v>
      </c>
      <c r="I922" s="154"/>
      <c r="J922" s="154"/>
      <c r="K922" s="144"/>
      <c r="L922" s="101"/>
      <c r="M922" s="102"/>
      <c r="N922" s="103"/>
      <c r="O922" s="67">
        <f>IF(H922=0,"",H922/G921)</f>
        <v>1</v>
      </c>
      <c r="P922" s="68">
        <v>44</v>
      </c>
      <c r="Q922" s="69">
        <f t="shared" si="132"/>
        <v>0.95652173913043481</v>
      </c>
      <c r="R922" s="69">
        <f t="shared" si="133"/>
        <v>4.3478260869565188E-2</v>
      </c>
    </row>
    <row r="923" spans="1:19" ht="15.75" customHeight="1" x14ac:dyDescent="0.25">
      <c r="A923" s="58">
        <v>2202</v>
      </c>
      <c r="B923" s="154"/>
      <c r="C923" s="154"/>
      <c r="D923" s="154"/>
      <c r="E923" s="154"/>
      <c r="F923" s="154"/>
      <c r="G923" s="154"/>
      <c r="H923" s="154"/>
      <c r="I923" s="154">
        <v>35</v>
      </c>
      <c r="J923" s="154"/>
      <c r="K923" s="144"/>
      <c r="L923" s="101"/>
      <c r="M923" s="102"/>
      <c r="N923" s="103"/>
      <c r="O923" s="67">
        <f>IF(I923=0,"",I923/H922)</f>
        <v>1</v>
      </c>
      <c r="P923" s="68">
        <v>42</v>
      </c>
      <c r="Q923" s="69">
        <f t="shared" si="132"/>
        <v>0.95454545454545459</v>
      </c>
      <c r="R923" s="69">
        <f t="shared" si="133"/>
        <v>4.5454545454545414E-2</v>
      </c>
    </row>
    <row r="924" spans="1:19" ht="15.75" customHeight="1" x14ac:dyDescent="0.25">
      <c r="A924" s="58">
        <v>2301</v>
      </c>
      <c r="B924" s="154"/>
      <c r="C924" s="154"/>
      <c r="D924" s="154"/>
      <c r="E924" s="154"/>
      <c r="F924" s="154"/>
      <c r="G924" s="154"/>
      <c r="H924" s="154"/>
      <c r="I924" s="154"/>
      <c r="J924" s="154">
        <v>33</v>
      </c>
      <c r="K924" s="144">
        <v>23</v>
      </c>
      <c r="L924" s="101"/>
      <c r="M924" s="102"/>
      <c r="N924" s="103"/>
      <c r="O924" s="71">
        <f>IF(J924=0,"",J924/I923)</f>
        <v>0.94285714285714284</v>
      </c>
      <c r="P924" s="68">
        <v>42</v>
      </c>
      <c r="Q924" s="72">
        <f t="shared" si="132"/>
        <v>1</v>
      </c>
      <c r="R924" s="72">
        <f t="shared" si="133"/>
        <v>0</v>
      </c>
    </row>
    <row r="925" spans="1:19" ht="15.75" customHeight="1" x14ac:dyDescent="0.25">
      <c r="A925" s="58">
        <v>2302</v>
      </c>
      <c r="B925" s="154"/>
      <c r="C925" s="154"/>
      <c r="D925" s="154"/>
      <c r="E925" s="154"/>
      <c r="F925" s="154"/>
      <c r="G925" s="154"/>
      <c r="H925" s="154"/>
      <c r="I925" s="154"/>
      <c r="J925" s="154">
        <v>11</v>
      </c>
      <c r="K925" s="144">
        <v>8</v>
      </c>
      <c r="L925" s="101"/>
      <c r="M925" s="102"/>
      <c r="N925" s="104"/>
      <c r="O925" s="105"/>
      <c r="P925" s="68">
        <v>17</v>
      </c>
      <c r="Q925" s="130"/>
      <c r="R925" s="131"/>
    </row>
    <row r="926" spans="1:19" ht="15.75" customHeight="1" x14ac:dyDescent="0.25">
      <c r="A926" s="58">
        <v>2401</v>
      </c>
      <c r="B926" s="154"/>
      <c r="C926" s="154"/>
      <c r="D926" s="154"/>
      <c r="E926" s="154"/>
      <c r="F926" s="154"/>
      <c r="G926" s="154"/>
      <c r="H926" s="154"/>
      <c r="I926" s="154"/>
      <c r="J926" s="154">
        <v>3</v>
      </c>
      <c r="K926" s="144">
        <v>2</v>
      </c>
      <c r="L926" s="101"/>
      <c r="M926" s="102"/>
      <c r="N926" s="104"/>
      <c r="O926" s="108"/>
      <c r="P926" s="109">
        <v>9</v>
      </c>
      <c r="Q926" s="110"/>
      <c r="R926" s="108"/>
    </row>
    <row r="927" spans="1:19" ht="15.75" customHeight="1" x14ac:dyDescent="0.25">
      <c r="A927" s="58">
        <v>2402</v>
      </c>
      <c r="B927" s="154"/>
      <c r="C927" s="154"/>
      <c r="D927" s="154"/>
      <c r="E927" s="154"/>
      <c r="F927" s="154"/>
      <c r="G927" s="154"/>
      <c r="H927" s="154"/>
      <c r="I927" s="154"/>
      <c r="J927" s="154">
        <v>3</v>
      </c>
      <c r="K927" s="144">
        <v>1</v>
      </c>
      <c r="L927" s="101"/>
      <c r="M927" s="102"/>
      <c r="N927" s="104"/>
      <c r="O927" s="108"/>
      <c r="P927" s="202">
        <v>5</v>
      </c>
      <c r="Q927" s="110"/>
      <c r="R927" s="108"/>
    </row>
    <row r="928" spans="1:19" ht="15.75" customHeight="1" x14ac:dyDescent="0.25">
      <c r="A928" s="58">
        <v>2501</v>
      </c>
      <c r="B928" s="154"/>
      <c r="C928" s="154"/>
      <c r="D928" s="154"/>
      <c r="E928" s="154"/>
      <c r="F928" s="154"/>
      <c r="G928" s="154"/>
      <c r="H928" s="154"/>
      <c r="I928" s="154"/>
      <c r="J928" s="154">
        <v>2</v>
      </c>
      <c r="K928" s="144">
        <v>1</v>
      </c>
      <c r="L928" s="101"/>
      <c r="M928" s="102"/>
      <c r="N928" s="104"/>
      <c r="O928" s="102"/>
      <c r="P928" s="204">
        <v>3</v>
      </c>
      <c r="Q928" s="146"/>
      <c r="R928" s="108"/>
    </row>
    <row r="929" spans="1:19" ht="15.75" customHeight="1" x14ac:dyDescent="0.25">
      <c r="A929" s="58">
        <v>2502</v>
      </c>
      <c r="B929" s="154"/>
      <c r="C929" s="154"/>
      <c r="D929" s="154"/>
      <c r="E929" s="154"/>
      <c r="F929" s="154"/>
      <c r="G929" s="154"/>
      <c r="H929" s="154"/>
      <c r="I929" s="154"/>
      <c r="J929" s="154">
        <v>2</v>
      </c>
      <c r="K929" s="144">
        <v>1</v>
      </c>
      <c r="L929" s="101"/>
      <c r="M929" s="102"/>
      <c r="N929" s="104"/>
      <c r="O929" s="197" t="s">
        <v>83</v>
      </c>
      <c r="P929" s="203">
        <v>31</v>
      </c>
      <c r="Q929" s="111">
        <f>K932</f>
        <v>36</v>
      </c>
      <c r="R929" s="199" t="s">
        <v>11</v>
      </c>
    </row>
    <row r="930" spans="1:19" ht="15.75" customHeight="1" x14ac:dyDescent="0.25">
      <c r="A930" s="58">
        <v>2601</v>
      </c>
      <c r="B930" s="154"/>
      <c r="C930" s="154"/>
      <c r="D930" s="154"/>
      <c r="E930" s="154"/>
      <c r="F930" s="154"/>
      <c r="G930" s="154"/>
      <c r="H930" s="154"/>
      <c r="I930" s="154"/>
      <c r="J930" s="154"/>
      <c r="K930" s="144"/>
      <c r="L930" s="101"/>
      <c r="M930" s="102"/>
      <c r="N930" s="104"/>
      <c r="O930" s="198" t="s">
        <v>85</v>
      </c>
      <c r="P930" s="86">
        <f>IF(P929/B916=0,"",P929/B916)</f>
        <v>0.46969696969696972</v>
      </c>
      <c r="Q930" s="112">
        <f>IF(P929/Q929=0,"",P929/Q929)</f>
        <v>0.86111111111111116</v>
      </c>
      <c r="R930" s="200" t="s">
        <v>86</v>
      </c>
    </row>
    <row r="931" spans="1:19" ht="15.75" x14ac:dyDescent="0.25">
      <c r="A931" s="58">
        <v>2602</v>
      </c>
      <c r="B931" s="154"/>
      <c r="C931" s="154"/>
      <c r="D931" s="154"/>
      <c r="E931" s="154"/>
      <c r="F931" s="154"/>
      <c r="G931" s="154"/>
      <c r="H931" s="154"/>
      <c r="I931" s="154"/>
      <c r="J931" s="154"/>
      <c r="K931" s="144"/>
      <c r="L931" s="147"/>
      <c r="M931" s="148"/>
      <c r="N931" s="149"/>
      <c r="O931" s="90"/>
      <c r="P931" s="91"/>
      <c r="Q931" s="91"/>
      <c r="R931" s="113"/>
    </row>
    <row r="932" spans="1:19" ht="18" customHeight="1" x14ac:dyDescent="0.25">
      <c r="A932" s="28"/>
      <c r="B932" s="297" t="s">
        <v>111</v>
      </c>
      <c r="C932" s="297"/>
      <c r="D932" s="297"/>
      <c r="E932" s="297"/>
      <c r="F932" s="297"/>
      <c r="G932" s="297"/>
      <c r="H932" s="297"/>
      <c r="I932" s="297"/>
      <c r="J932" s="297"/>
      <c r="K932" s="93">
        <f>SUM(K916:K929)</f>
        <v>36</v>
      </c>
      <c r="L932" s="94">
        <f>IF(K924=0,"",K924/B916)</f>
        <v>0.34848484848484851</v>
      </c>
      <c r="M932" s="94">
        <f>IF(K932=0,"",K932/B916)</f>
        <v>0.54545454545454541</v>
      </c>
      <c r="N932" s="94">
        <f>IF(K924=0,"",M932-L932)</f>
        <v>0.19696969696969691</v>
      </c>
      <c r="O932" s="3"/>
      <c r="P932" s="29"/>
      <c r="Q932" s="22"/>
      <c r="R932" s="3"/>
    </row>
    <row r="933" spans="1:19" ht="12.75" customHeight="1" x14ac:dyDescent="0.2">
      <c r="L933" s="3"/>
      <c r="M933" s="3"/>
      <c r="O933" s="3"/>
    </row>
    <row r="934" spans="1:19" ht="12.75" customHeight="1" x14ac:dyDescent="0.2">
      <c r="L934" s="3"/>
      <c r="M934" s="3"/>
      <c r="O934" s="3"/>
    </row>
    <row r="935" spans="1:19" ht="26.25" x14ac:dyDescent="0.4">
      <c r="A935" s="2"/>
      <c r="B935" s="298" t="s">
        <v>99</v>
      </c>
      <c r="C935" s="299"/>
      <c r="D935" s="299"/>
      <c r="E935" s="299"/>
      <c r="F935" s="299"/>
      <c r="G935" s="299"/>
      <c r="H935" s="299"/>
      <c r="I935" s="299"/>
      <c r="J935" s="299"/>
      <c r="K935" s="181" t="s">
        <v>118</v>
      </c>
      <c r="L935" s="57"/>
      <c r="M935" s="57"/>
      <c r="N935" s="29"/>
      <c r="O935" s="3"/>
      <c r="P935" s="29"/>
      <c r="Q935" s="29"/>
      <c r="R935" s="29"/>
    </row>
    <row r="936" spans="1:19" ht="20.25" x14ac:dyDescent="0.2">
      <c r="A936" s="300" t="s">
        <v>10</v>
      </c>
      <c r="B936" s="301" t="s">
        <v>100</v>
      </c>
      <c r="C936" s="302"/>
      <c r="D936" s="302"/>
      <c r="E936" s="302"/>
      <c r="F936" s="302"/>
      <c r="G936" s="302"/>
      <c r="H936" s="302"/>
      <c r="I936" s="302"/>
      <c r="J936" s="303"/>
      <c r="K936" s="304" t="s">
        <v>11</v>
      </c>
      <c r="L936" s="296" t="s">
        <v>3</v>
      </c>
      <c r="M936" s="296" t="s">
        <v>4</v>
      </c>
      <c r="N936" s="306" t="s">
        <v>5</v>
      </c>
      <c r="O936" s="296" t="s">
        <v>6</v>
      </c>
      <c r="P936" s="294" t="s">
        <v>7</v>
      </c>
      <c r="Q936" s="294" t="s">
        <v>8</v>
      </c>
      <c r="R936" s="296" t="s">
        <v>101</v>
      </c>
    </row>
    <row r="937" spans="1:19" ht="15.75" x14ac:dyDescent="0.25">
      <c r="A937" s="295"/>
      <c r="B937" s="58" t="s">
        <v>102</v>
      </c>
      <c r="C937" s="58" t="s">
        <v>103</v>
      </c>
      <c r="D937" s="58" t="s">
        <v>104</v>
      </c>
      <c r="E937" s="58" t="s">
        <v>105</v>
      </c>
      <c r="F937" s="58" t="s">
        <v>106</v>
      </c>
      <c r="G937" s="58" t="s">
        <v>107</v>
      </c>
      <c r="H937" s="58" t="s">
        <v>108</v>
      </c>
      <c r="I937" s="58" t="s">
        <v>109</v>
      </c>
      <c r="J937" s="58" t="s">
        <v>110</v>
      </c>
      <c r="K937" s="305"/>
      <c r="L937" s="295"/>
      <c r="M937" s="295"/>
      <c r="N937" s="295"/>
      <c r="O937" s="295"/>
      <c r="P937" s="295"/>
      <c r="Q937" s="295"/>
      <c r="R937" s="295"/>
    </row>
    <row r="938" spans="1:19" ht="15.75" x14ac:dyDescent="0.25">
      <c r="A938" s="58">
        <v>1902</v>
      </c>
      <c r="B938" s="154">
        <v>82</v>
      </c>
      <c r="C938" s="154"/>
      <c r="D938" s="154"/>
      <c r="E938" s="154"/>
      <c r="F938" s="154"/>
      <c r="G938" s="154"/>
      <c r="H938" s="154"/>
      <c r="I938" s="154"/>
      <c r="J938" s="154"/>
      <c r="K938" s="144"/>
      <c r="L938" s="96"/>
      <c r="M938" s="97"/>
      <c r="N938" s="98"/>
      <c r="O938" s="99"/>
      <c r="P938" s="63">
        <f>B938</f>
        <v>82</v>
      </c>
      <c r="Q938" s="100"/>
      <c r="R938" s="99"/>
    </row>
    <row r="939" spans="1:19" ht="15.75" customHeight="1" x14ac:dyDescent="0.25">
      <c r="A939" s="58">
        <v>2001</v>
      </c>
      <c r="B939" s="154"/>
      <c r="C939" s="154">
        <v>70</v>
      </c>
      <c r="D939" s="154"/>
      <c r="E939" s="154"/>
      <c r="F939" s="154"/>
      <c r="G939" s="154"/>
      <c r="H939" s="154"/>
      <c r="I939" s="154"/>
      <c r="J939" s="154"/>
      <c r="K939" s="144"/>
      <c r="L939" s="101"/>
      <c r="M939" s="102"/>
      <c r="N939" s="103"/>
      <c r="O939" s="67">
        <f>IF(C939=0,"",C939/B938)</f>
        <v>0.85365853658536583</v>
      </c>
      <c r="P939" s="68">
        <v>70</v>
      </c>
      <c r="Q939" s="69">
        <f t="shared" ref="Q939:Q946" si="134">IF(P939=0,"",P939/P938)</f>
        <v>0.85365853658536583</v>
      </c>
      <c r="R939" s="69">
        <f t="shared" ref="R939:R946" si="135">IF(P939=0,"",100%-Q939)</f>
        <v>0.14634146341463417</v>
      </c>
    </row>
    <row r="940" spans="1:19" ht="15.75" customHeight="1" x14ac:dyDescent="0.25">
      <c r="A940" s="58">
        <v>2002</v>
      </c>
      <c r="B940" s="154"/>
      <c r="C940" s="154"/>
      <c r="D940" s="154">
        <v>61</v>
      </c>
      <c r="E940" s="154"/>
      <c r="F940" s="154"/>
      <c r="G940" s="154"/>
      <c r="H940" s="154"/>
      <c r="I940" s="154"/>
      <c r="J940" s="154"/>
      <c r="K940" s="144"/>
      <c r="L940" s="101"/>
      <c r="M940" s="102"/>
      <c r="N940" s="103"/>
      <c r="O940" s="67">
        <f>IF(D940=0,"",D940/C939)</f>
        <v>0.87142857142857144</v>
      </c>
      <c r="P940" s="68">
        <v>64</v>
      </c>
      <c r="Q940" s="69">
        <f t="shared" si="134"/>
        <v>0.91428571428571426</v>
      </c>
      <c r="R940" s="69">
        <f t="shared" si="135"/>
        <v>8.5714285714285743E-2</v>
      </c>
      <c r="S940" s="8">
        <f>P940/P938</f>
        <v>0.78048780487804881</v>
      </c>
    </row>
    <row r="941" spans="1:19" ht="15.75" customHeight="1" x14ac:dyDescent="0.25">
      <c r="A941" s="58">
        <v>2101</v>
      </c>
      <c r="B941" s="154"/>
      <c r="C941" s="154"/>
      <c r="D941" s="154"/>
      <c r="E941" s="154">
        <v>55</v>
      </c>
      <c r="F941" s="154"/>
      <c r="G941" s="154"/>
      <c r="H941" s="154"/>
      <c r="I941" s="154"/>
      <c r="J941" s="154"/>
      <c r="K941" s="144"/>
      <c r="L941" s="101"/>
      <c r="M941" s="102"/>
      <c r="N941" s="103"/>
      <c r="O941" s="67">
        <f>IF(E941=0,"",E941/D940)</f>
        <v>0.90163934426229508</v>
      </c>
      <c r="P941" s="68">
        <v>58</v>
      </c>
      <c r="Q941" s="69">
        <f t="shared" si="134"/>
        <v>0.90625</v>
      </c>
      <c r="R941" s="69">
        <f t="shared" si="135"/>
        <v>9.375E-2</v>
      </c>
    </row>
    <row r="942" spans="1:19" ht="15.75" customHeight="1" x14ac:dyDescent="0.25">
      <c r="A942" s="58">
        <v>2102</v>
      </c>
      <c r="B942" s="154"/>
      <c r="C942" s="154"/>
      <c r="D942" s="154"/>
      <c r="E942" s="154"/>
      <c r="F942" s="154">
        <v>49</v>
      </c>
      <c r="G942" s="154"/>
      <c r="H942" s="154"/>
      <c r="I942" s="154"/>
      <c r="J942" s="154"/>
      <c r="K942" s="144"/>
      <c r="L942" s="101"/>
      <c r="M942" s="102"/>
      <c r="N942" s="103"/>
      <c r="O942" s="67">
        <f>IF(F942=0,"",F942/E941)</f>
        <v>0.89090909090909087</v>
      </c>
      <c r="P942" s="68">
        <v>57</v>
      </c>
      <c r="Q942" s="69">
        <f t="shared" si="134"/>
        <v>0.98275862068965514</v>
      </c>
      <c r="R942" s="69">
        <f t="shared" si="135"/>
        <v>1.7241379310344862E-2</v>
      </c>
    </row>
    <row r="943" spans="1:19" ht="15.75" customHeight="1" x14ac:dyDescent="0.25">
      <c r="A943" s="58">
        <v>2201</v>
      </c>
      <c r="B943" s="154"/>
      <c r="C943" s="154"/>
      <c r="D943" s="154"/>
      <c r="E943" s="154"/>
      <c r="F943" s="154"/>
      <c r="G943" s="154">
        <v>46</v>
      </c>
      <c r="H943" s="154"/>
      <c r="I943" s="154"/>
      <c r="J943" s="154"/>
      <c r="K943" s="144"/>
      <c r="L943" s="101"/>
      <c r="M943" s="102"/>
      <c r="N943" s="103"/>
      <c r="O943" s="67">
        <f>IF(G943=0,"",G943/F942)</f>
        <v>0.93877551020408168</v>
      </c>
      <c r="P943" s="68">
        <v>57</v>
      </c>
      <c r="Q943" s="69">
        <f t="shared" si="134"/>
        <v>1</v>
      </c>
      <c r="R943" s="69">
        <f t="shared" si="135"/>
        <v>0</v>
      </c>
    </row>
    <row r="944" spans="1:19" ht="15.75" customHeight="1" x14ac:dyDescent="0.25">
      <c r="A944" s="58">
        <v>2202</v>
      </c>
      <c r="B944" s="154"/>
      <c r="C944" s="154"/>
      <c r="D944" s="154"/>
      <c r="E944" s="154"/>
      <c r="F944" s="154"/>
      <c r="G944" s="154"/>
      <c r="H944" s="154">
        <v>38</v>
      </c>
      <c r="I944" s="154"/>
      <c r="J944" s="154"/>
      <c r="K944" s="144"/>
      <c r="L944" s="101"/>
      <c r="M944" s="102"/>
      <c r="N944" s="103"/>
      <c r="O944" s="67">
        <f>IF(H944=0,"",H944/G943)</f>
        <v>0.82608695652173914</v>
      </c>
      <c r="P944" s="68">
        <v>57</v>
      </c>
      <c r="Q944" s="69">
        <f t="shared" si="134"/>
        <v>1</v>
      </c>
      <c r="R944" s="69">
        <f t="shared" si="135"/>
        <v>0</v>
      </c>
    </row>
    <row r="945" spans="1:18" ht="15.75" customHeight="1" x14ac:dyDescent="0.25">
      <c r="A945" s="58">
        <v>2301</v>
      </c>
      <c r="B945" s="154"/>
      <c r="C945" s="154"/>
      <c r="D945" s="154"/>
      <c r="E945" s="154"/>
      <c r="F945" s="154"/>
      <c r="G945" s="154"/>
      <c r="H945" s="154"/>
      <c r="I945" s="154">
        <v>36</v>
      </c>
      <c r="J945" s="154"/>
      <c r="K945" s="144"/>
      <c r="L945" s="101"/>
      <c r="M945" s="102"/>
      <c r="N945" s="103"/>
      <c r="O945" s="67">
        <f>IF(I945=0,"",I945/H944)</f>
        <v>0.94736842105263153</v>
      </c>
      <c r="P945" s="68">
        <v>55</v>
      </c>
      <c r="Q945" s="69">
        <f t="shared" si="134"/>
        <v>0.96491228070175439</v>
      </c>
      <c r="R945" s="69">
        <f t="shared" si="135"/>
        <v>3.5087719298245612E-2</v>
      </c>
    </row>
    <row r="946" spans="1:18" ht="15.75" customHeight="1" x14ac:dyDescent="0.25">
      <c r="A946" s="58">
        <v>2302</v>
      </c>
      <c r="B946" s="154"/>
      <c r="C946" s="154"/>
      <c r="D946" s="154"/>
      <c r="E946" s="154"/>
      <c r="F946" s="154"/>
      <c r="G946" s="154"/>
      <c r="H946" s="154"/>
      <c r="I946" s="154"/>
      <c r="J946" s="154">
        <v>21</v>
      </c>
      <c r="K946" s="144">
        <v>12</v>
      </c>
      <c r="L946" s="101"/>
      <c r="M946" s="102"/>
      <c r="N946" s="103"/>
      <c r="O946" s="71">
        <f>IF(J946=0,"",J946/I945)</f>
        <v>0.58333333333333337</v>
      </c>
      <c r="P946" s="68">
        <v>54</v>
      </c>
      <c r="Q946" s="72">
        <f t="shared" si="134"/>
        <v>0.98181818181818181</v>
      </c>
      <c r="R946" s="72">
        <f t="shared" si="135"/>
        <v>1.8181818181818188E-2</v>
      </c>
    </row>
    <row r="947" spans="1:18" ht="15.75" customHeight="1" x14ac:dyDescent="0.25">
      <c r="A947" s="58">
        <v>2401</v>
      </c>
      <c r="B947" s="154"/>
      <c r="C947" s="154"/>
      <c r="D947" s="154"/>
      <c r="E947" s="154"/>
      <c r="F947" s="154"/>
      <c r="G947" s="154"/>
      <c r="H947" s="154"/>
      <c r="I947" s="154"/>
      <c r="J947" s="154">
        <v>29</v>
      </c>
      <c r="K947" s="144">
        <v>19</v>
      </c>
      <c r="L947" s="101"/>
      <c r="M947" s="102"/>
      <c r="N947" s="104"/>
      <c r="O947" s="105"/>
      <c r="P947" s="68">
        <v>42</v>
      </c>
      <c r="Q947" s="106"/>
      <c r="R947" s="107"/>
    </row>
    <row r="948" spans="1:18" ht="15.75" customHeight="1" x14ac:dyDescent="0.25">
      <c r="A948" s="58">
        <v>2402</v>
      </c>
      <c r="B948" s="154"/>
      <c r="C948" s="154"/>
      <c r="D948" s="154"/>
      <c r="E948" s="154"/>
      <c r="F948" s="154"/>
      <c r="G948" s="154"/>
      <c r="H948" s="154"/>
      <c r="I948" s="154"/>
      <c r="J948" s="154">
        <v>11</v>
      </c>
      <c r="K948" s="144">
        <v>7</v>
      </c>
      <c r="L948" s="101"/>
      <c r="M948" s="102"/>
      <c r="N948" s="104"/>
      <c r="O948" s="108"/>
      <c r="P948" s="109">
        <v>21</v>
      </c>
      <c r="Q948" s="110"/>
      <c r="R948" s="108"/>
    </row>
    <row r="949" spans="1:18" ht="15.75" customHeight="1" x14ac:dyDescent="0.25">
      <c r="A949" s="58">
        <v>2501</v>
      </c>
      <c r="B949" s="154"/>
      <c r="C949" s="154"/>
      <c r="D949" s="154"/>
      <c r="E949" s="154"/>
      <c r="F949" s="154"/>
      <c r="G949" s="154"/>
      <c r="H949" s="154"/>
      <c r="I949" s="154"/>
      <c r="J949" s="154">
        <v>5</v>
      </c>
      <c r="K949" s="144">
        <v>6</v>
      </c>
      <c r="L949" s="101"/>
      <c r="M949" s="102"/>
      <c r="N949" s="104"/>
      <c r="O949" s="108"/>
      <c r="P949" s="109">
        <v>11</v>
      </c>
      <c r="Q949" s="110"/>
      <c r="R949" s="108"/>
    </row>
    <row r="950" spans="1:18" ht="15.75" customHeight="1" x14ac:dyDescent="0.25">
      <c r="A950" s="58">
        <v>2502</v>
      </c>
      <c r="B950" s="154"/>
      <c r="C950" s="154"/>
      <c r="D950" s="154"/>
      <c r="E950" s="154"/>
      <c r="F950" s="154"/>
      <c r="G950" s="154"/>
      <c r="H950" s="154" t="s">
        <v>27</v>
      </c>
      <c r="I950" s="154"/>
      <c r="J950" s="154">
        <v>3</v>
      </c>
      <c r="K950" s="144">
        <v>2</v>
      </c>
      <c r="L950" s="101"/>
      <c r="M950" s="102"/>
      <c r="N950" s="104"/>
      <c r="O950" s="102"/>
      <c r="P950" s="104"/>
      <c r="Q950" s="146"/>
      <c r="R950" s="108"/>
    </row>
    <row r="951" spans="1:18" ht="15.75" customHeight="1" x14ac:dyDescent="0.25">
      <c r="A951" s="58">
        <v>2601</v>
      </c>
      <c r="B951" s="154"/>
      <c r="C951" s="154"/>
      <c r="D951" s="154"/>
      <c r="E951" s="154"/>
      <c r="F951" s="154"/>
      <c r="G951" s="154"/>
      <c r="H951" s="154"/>
      <c r="I951" s="154"/>
      <c r="J951" s="154"/>
      <c r="K951" s="144"/>
      <c r="L951" s="101"/>
      <c r="M951" s="102"/>
      <c r="N951" s="104"/>
      <c r="O951" s="197" t="s">
        <v>83</v>
      </c>
      <c r="P951" s="82">
        <v>23</v>
      </c>
      <c r="Q951" s="111">
        <f>K954</f>
        <v>46</v>
      </c>
      <c r="R951" s="199" t="s">
        <v>11</v>
      </c>
    </row>
    <row r="952" spans="1:18" ht="15.75" customHeight="1" x14ac:dyDescent="0.25">
      <c r="A952" s="58">
        <v>2602</v>
      </c>
      <c r="B952" s="154"/>
      <c r="C952" s="154"/>
      <c r="D952" s="154"/>
      <c r="E952" s="154"/>
      <c r="F952" s="154"/>
      <c r="G952" s="154"/>
      <c r="H952" s="154"/>
      <c r="I952" s="154"/>
      <c r="J952" s="154"/>
      <c r="K952" s="144"/>
      <c r="L952" s="101"/>
      <c r="M952" s="102"/>
      <c r="N952" s="104"/>
      <c r="O952" s="198" t="s">
        <v>85</v>
      </c>
      <c r="P952" s="86">
        <f>IF(P951/B938=0,"",P951/B938)</f>
        <v>0.28048780487804881</v>
      </c>
      <c r="Q952" s="112">
        <f>IF(P951/Q951=0,"",P951/Q951)</f>
        <v>0.5</v>
      </c>
      <c r="R952" s="200" t="s">
        <v>86</v>
      </c>
    </row>
    <row r="953" spans="1:18" ht="15.75" x14ac:dyDescent="0.25">
      <c r="A953" s="58">
        <v>2701</v>
      </c>
      <c r="B953" s="154"/>
      <c r="C953" s="154"/>
      <c r="D953" s="154"/>
      <c r="E953" s="154"/>
      <c r="F953" s="154"/>
      <c r="G953" s="154"/>
      <c r="H953" s="154"/>
      <c r="I953" s="154"/>
      <c r="J953" s="154"/>
      <c r="K953" s="144"/>
      <c r="L953" s="147"/>
      <c r="M953" s="148"/>
      <c r="N953" s="149"/>
      <c r="O953" s="90"/>
      <c r="P953" s="91"/>
      <c r="Q953" s="91"/>
      <c r="R953" s="113"/>
    </row>
    <row r="954" spans="1:18" ht="18" customHeight="1" x14ac:dyDescent="0.25">
      <c r="A954" s="28"/>
      <c r="B954" s="297" t="s">
        <v>111</v>
      </c>
      <c r="C954" s="297"/>
      <c r="D954" s="297"/>
      <c r="E954" s="297"/>
      <c r="F954" s="297"/>
      <c r="G954" s="297"/>
      <c r="H954" s="297"/>
      <c r="I954" s="297"/>
      <c r="J954" s="297"/>
      <c r="K954" s="93">
        <f>SUM(K938:K950)</f>
        <v>46</v>
      </c>
      <c r="L954" s="94">
        <f>IF(K946=0,"",K946/B938)</f>
        <v>0.14634146341463414</v>
      </c>
      <c r="M954" s="94">
        <f>IF(K954=0,"",K954/B938)</f>
        <v>0.56097560975609762</v>
      </c>
      <c r="N954" s="94">
        <f>IF(K946=0,"",M954-L954)</f>
        <v>0.41463414634146345</v>
      </c>
      <c r="O954" s="3"/>
      <c r="P954" s="29"/>
      <c r="Q954" s="22"/>
      <c r="R954" s="3"/>
    </row>
    <row r="955" spans="1:18" ht="12.75" customHeight="1" x14ac:dyDescent="0.2">
      <c r="L955" s="3"/>
      <c r="M955" s="3"/>
      <c r="O955" s="3"/>
    </row>
    <row r="956" spans="1:18" ht="12.75" customHeight="1" x14ac:dyDescent="0.2">
      <c r="L956" s="3"/>
      <c r="M956" s="3"/>
      <c r="O956" s="3"/>
    </row>
    <row r="957" spans="1:18" ht="26.25" x14ac:dyDescent="0.4">
      <c r="A957" s="2"/>
      <c r="B957" s="298" t="s">
        <v>99</v>
      </c>
      <c r="C957" s="299"/>
      <c r="D957" s="299"/>
      <c r="E957" s="299"/>
      <c r="F957" s="299"/>
      <c r="G957" s="299"/>
      <c r="H957" s="299"/>
      <c r="I957" s="299"/>
      <c r="J957" s="299"/>
      <c r="K957" s="181" t="s">
        <v>119</v>
      </c>
      <c r="L957" s="57"/>
      <c r="M957" s="57"/>
      <c r="N957" s="29"/>
      <c r="O957" s="3"/>
      <c r="P957" s="29"/>
      <c r="Q957" s="29"/>
      <c r="R957" s="29"/>
    </row>
    <row r="958" spans="1:18" ht="20.25" x14ac:dyDescent="0.2">
      <c r="A958" s="300" t="s">
        <v>10</v>
      </c>
      <c r="B958" s="301" t="s">
        <v>100</v>
      </c>
      <c r="C958" s="302"/>
      <c r="D958" s="302"/>
      <c r="E958" s="302"/>
      <c r="F958" s="302"/>
      <c r="G958" s="302"/>
      <c r="H958" s="302"/>
      <c r="I958" s="302"/>
      <c r="J958" s="303"/>
      <c r="K958" s="304" t="s">
        <v>11</v>
      </c>
      <c r="L958" s="296" t="s">
        <v>3</v>
      </c>
      <c r="M958" s="296" t="s">
        <v>4</v>
      </c>
      <c r="N958" s="306" t="s">
        <v>5</v>
      </c>
      <c r="O958" s="296" t="s">
        <v>6</v>
      </c>
      <c r="P958" s="294" t="s">
        <v>7</v>
      </c>
      <c r="Q958" s="294" t="s">
        <v>8</v>
      </c>
      <c r="R958" s="296" t="s">
        <v>101</v>
      </c>
    </row>
    <row r="959" spans="1:18" ht="15.75" x14ac:dyDescent="0.25">
      <c r="A959" s="295"/>
      <c r="B959" s="58" t="s">
        <v>102</v>
      </c>
      <c r="C959" s="58" t="s">
        <v>103</v>
      </c>
      <c r="D959" s="58" t="s">
        <v>104</v>
      </c>
      <c r="E959" s="58" t="s">
        <v>105</v>
      </c>
      <c r="F959" s="58" t="s">
        <v>106</v>
      </c>
      <c r="G959" s="58" t="s">
        <v>107</v>
      </c>
      <c r="H959" s="58" t="s">
        <v>108</v>
      </c>
      <c r="I959" s="58" t="s">
        <v>109</v>
      </c>
      <c r="J959" s="58" t="s">
        <v>110</v>
      </c>
      <c r="K959" s="305"/>
      <c r="L959" s="295"/>
      <c r="M959" s="295"/>
      <c r="N959" s="295"/>
      <c r="O959" s="295"/>
      <c r="P959" s="295"/>
      <c r="Q959" s="295"/>
      <c r="R959" s="295"/>
    </row>
    <row r="960" spans="1:18" ht="15.75" customHeight="1" x14ac:dyDescent="0.25">
      <c r="A960" s="58">
        <v>2001</v>
      </c>
      <c r="B960" s="154">
        <v>64</v>
      </c>
      <c r="C960" s="154"/>
      <c r="D960" s="154"/>
      <c r="E960" s="154"/>
      <c r="F960" s="154"/>
      <c r="G960" s="154"/>
      <c r="H960" s="154"/>
      <c r="I960" s="154"/>
      <c r="J960" s="154"/>
      <c r="K960" s="144"/>
      <c r="L960" s="96"/>
      <c r="M960" s="97"/>
      <c r="N960" s="98"/>
      <c r="O960" s="99"/>
      <c r="P960" s="63">
        <f>B960</f>
        <v>64</v>
      </c>
      <c r="Q960" s="100"/>
      <c r="R960" s="99"/>
    </row>
    <row r="961" spans="1:19" ht="15.75" customHeight="1" x14ac:dyDescent="0.25">
      <c r="A961" s="58">
        <v>2002</v>
      </c>
      <c r="B961" s="154"/>
      <c r="C961" s="154">
        <v>47</v>
      </c>
      <c r="D961" s="154"/>
      <c r="E961" s="154"/>
      <c r="F961" s="154"/>
      <c r="G961" s="154"/>
      <c r="H961" s="154"/>
      <c r="I961" s="154"/>
      <c r="J961" s="154"/>
      <c r="K961" s="144"/>
      <c r="L961" s="101"/>
      <c r="M961" s="102"/>
      <c r="N961" s="103"/>
      <c r="O961" s="67">
        <f>IF(C961=0,"",C961/B960)</f>
        <v>0.734375</v>
      </c>
      <c r="P961" s="68">
        <v>47</v>
      </c>
      <c r="Q961" s="69">
        <f t="shared" ref="Q961:Q968" si="136">IF(P961=0,"",P961/P960)</f>
        <v>0.734375</v>
      </c>
      <c r="R961" s="69">
        <f t="shared" ref="R961:R968" si="137">IF(P961=0,"",100%-Q961)</f>
        <v>0.265625</v>
      </c>
    </row>
    <row r="962" spans="1:19" ht="15.75" customHeight="1" x14ac:dyDescent="0.25">
      <c r="A962" s="58">
        <v>2101</v>
      </c>
      <c r="B962" s="154"/>
      <c r="C962" s="154"/>
      <c r="D962" s="154">
        <v>40</v>
      </c>
      <c r="E962" s="154"/>
      <c r="F962" s="154"/>
      <c r="G962" s="154"/>
      <c r="H962" s="154"/>
      <c r="I962" s="154"/>
      <c r="J962" s="154"/>
      <c r="K962" s="144"/>
      <c r="L962" s="101"/>
      <c r="M962" s="102"/>
      <c r="N962" s="103"/>
      <c r="O962" s="67">
        <f>IF(D962=0,"",D962/C961)</f>
        <v>0.85106382978723405</v>
      </c>
      <c r="P962" s="68">
        <v>45</v>
      </c>
      <c r="Q962" s="69">
        <f t="shared" si="136"/>
        <v>0.95744680851063835</v>
      </c>
      <c r="R962" s="69">
        <f t="shared" si="137"/>
        <v>4.2553191489361653E-2</v>
      </c>
      <c r="S962" s="8">
        <f>P962/P960</f>
        <v>0.703125</v>
      </c>
    </row>
    <row r="963" spans="1:19" ht="15.75" customHeight="1" x14ac:dyDescent="0.25">
      <c r="A963" s="58">
        <v>2102</v>
      </c>
      <c r="B963" s="154"/>
      <c r="C963" s="154"/>
      <c r="D963" s="154"/>
      <c r="E963" s="154">
        <v>39</v>
      </c>
      <c r="F963" s="154"/>
      <c r="G963" s="154"/>
      <c r="H963" s="154"/>
      <c r="I963" s="154"/>
      <c r="J963" s="154"/>
      <c r="K963" s="144"/>
      <c r="L963" s="101"/>
      <c r="M963" s="102"/>
      <c r="N963" s="103"/>
      <c r="O963" s="67">
        <f>IF(E963=0,"",E963/D962)</f>
        <v>0.97499999999999998</v>
      </c>
      <c r="P963" s="68">
        <v>45</v>
      </c>
      <c r="Q963" s="69">
        <f t="shared" si="136"/>
        <v>1</v>
      </c>
      <c r="R963" s="69">
        <f t="shared" si="137"/>
        <v>0</v>
      </c>
    </row>
    <row r="964" spans="1:19" ht="15.75" customHeight="1" x14ac:dyDescent="0.25">
      <c r="A964" s="58">
        <v>2201</v>
      </c>
      <c r="B964" s="154"/>
      <c r="C964" s="154"/>
      <c r="D964" s="154"/>
      <c r="E964" s="154"/>
      <c r="F964" s="154">
        <v>31</v>
      </c>
      <c r="G964" s="154"/>
      <c r="H964" s="154"/>
      <c r="I964" s="154"/>
      <c r="J964" s="154"/>
      <c r="K964" s="144"/>
      <c r="L964" s="101"/>
      <c r="M964" s="102"/>
      <c r="N964" s="103"/>
      <c r="O964" s="67">
        <f>IF(F964=0,"",F964/E963)</f>
        <v>0.79487179487179482</v>
      </c>
      <c r="P964" s="68">
        <v>41</v>
      </c>
      <c r="Q964" s="69">
        <f t="shared" si="136"/>
        <v>0.91111111111111109</v>
      </c>
      <c r="R964" s="69">
        <f t="shared" si="137"/>
        <v>8.8888888888888906E-2</v>
      </c>
    </row>
    <row r="965" spans="1:19" ht="15.75" customHeight="1" x14ac:dyDescent="0.25">
      <c r="A965" s="58">
        <v>2202</v>
      </c>
      <c r="B965" s="154"/>
      <c r="C965" s="154"/>
      <c r="D965" s="154"/>
      <c r="E965" s="154"/>
      <c r="F965" s="154"/>
      <c r="G965" s="154">
        <v>24</v>
      </c>
      <c r="H965" s="154"/>
      <c r="I965" s="154"/>
      <c r="J965" s="154"/>
      <c r="K965" s="144"/>
      <c r="L965" s="101"/>
      <c r="M965" s="102"/>
      <c r="N965" s="103"/>
      <c r="O965" s="67">
        <f>IF(G965=0,"",G965/F964)</f>
        <v>0.77419354838709675</v>
      </c>
      <c r="P965" s="68">
        <v>39</v>
      </c>
      <c r="Q965" s="69">
        <f t="shared" si="136"/>
        <v>0.95121951219512191</v>
      </c>
      <c r="R965" s="69">
        <f t="shared" si="137"/>
        <v>4.8780487804878092E-2</v>
      </c>
    </row>
    <row r="966" spans="1:19" ht="15.75" customHeight="1" x14ac:dyDescent="0.25">
      <c r="A966" s="58">
        <v>2301</v>
      </c>
      <c r="B966" s="154"/>
      <c r="C966" s="154"/>
      <c r="D966" s="154"/>
      <c r="E966" s="154"/>
      <c r="F966" s="154"/>
      <c r="G966" s="154"/>
      <c r="H966" s="154">
        <v>22</v>
      </c>
      <c r="I966" s="154"/>
      <c r="J966" s="154"/>
      <c r="K966" s="144"/>
      <c r="L966" s="101"/>
      <c r="M966" s="102"/>
      <c r="N966" s="103"/>
      <c r="O966" s="67">
        <f>IF(H966=0,"",H966/G965)</f>
        <v>0.91666666666666663</v>
      </c>
      <c r="P966" s="68">
        <v>39</v>
      </c>
      <c r="Q966" s="69">
        <f t="shared" si="136"/>
        <v>1</v>
      </c>
      <c r="R966" s="69">
        <f t="shared" si="137"/>
        <v>0</v>
      </c>
    </row>
    <row r="967" spans="1:19" ht="15.75" customHeight="1" x14ac:dyDescent="0.25">
      <c r="A967" s="58">
        <v>2302</v>
      </c>
      <c r="B967" s="154"/>
      <c r="C967" s="154"/>
      <c r="D967" s="154"/>
      <c r="E967" s="154"/>
      <c r="F967" s="154"/>
      <c r="G967" s="154"/>
      <c r="H967" s="154"/>
      <c r="I967" s="154">
        <v>22</v>
      </c>
      <c r="J967" s="154"/>
      <c r="K967" s="144"/>
      <c r="L967" s="101"/>
      <c r="M967" s="102"/>
      <c r="N967" s="103"/>
      <c r="O967" s="67">
        <f>IF(I967=0,"",I967/H966)</f>
        <v>1</v>
      </c>
      <c r="P967" s="68">
        <v>39</v>
      </c>
      <c r="Q967" s="69">
        <f t="shared" si="136"/>
        <v>1</v>
      </c>
      <c r="R967" s="69">
        <f t="shared" si="137"/>
        <v>0</v>
      </c>
    </row>
    <row r="968" spans="1:19" ht="15.75" customHeight="1" x14ac:dyDescent="0.25">
      <c r="A968" s="58">
        <v>2401</v>
      </c>
      <c r="B968" s="154"/>
      <c r="C968" s="154"/>
      <c r="D968" s="154"/>
      <c r="E968" s="154"/>
      <c r="F968" s="154"/>
      <c r="G968" s="154"/>
      <c r="H968" s="154"/>
      <c r="I968" s="154"/>
      <c r="J968" s="154">
        <v>14</v>
      </c>
      <c r="K968" s="144">
        <v>1</v>
      </c>
      <c r="L968" s="101"/>
      <c r="M968" s="102"/>
      <c r="N968" s="103"/>
      <c r="O968" s="71">
        <f>IF(J968=0,"",J968/I967)</f>
        <v>0.63636363636363635</v>
      </c>
      <c r="P968" s="68">
        <v>35</v>
      </c>
      <c r="Q968" s="72">
        <f t="shared" si="136"/>
        <v>0.89743589743589747</v>
      </c>
      <c r="R968" s="72">
        <f t="shared" si="137"/>
        <v>0.10256410256410253</v>
      </c>
    </row>
    <row r="969" spans="1:19" ht="15.75" customHeight="1" x14ac:dyDescent="0.25">
      <c r="A969" s="58">
        <v>2402</v>
      </c>
      <c r="B969" s="154"/>
      <c r="C969" s="154"/>
      <c r="D969" s="154"/>
      <c r="E969" s="154"/>
      <c r="F969" s="154"/>
      <c r="G969" s="154"/>
      <c r="H969" s="154"/>
      <c r="I969" s="154"/>
      <c r="J969" s="154">
        <v>11</v>
      </c>
      <c r="K969" s="144">
        <v>6</v>
      </c>
      <c r="L969" s="101"/>
      <c r="M969" s="102"/>
      <c r="N969" s="104"/>
      <c r="O969" s="105"/>
      <c r="P969" s="68">
        <v>33</v>
      </c>
      <c r="Q969" s="106"/>
      <c r="R969" s="107"/>
    </row>
    <row r="970" spans="1:19" ht="15.75" customHeight="1" x14ac:dyDescent="0.25">
      <c r="A970" s="58">
        <v>2501</v>
      </c>
      <c r="B970" s="154"/>
      <c r="C970" s="154"/>
      <c r="D970" s="154"/>
      <c r="E970" s="154"/>
      <c r="F970" s="154"/>
      <c r="G970" s="154"/>
      <c r="H970" s="154"/>
      <c r="I970" s="154"/>
      <c r="J970" s="154">
        <v>10</v>
      </c>
      <c r="K970" s="144">
        <v>6</v>
      </c>
      <c r="L970" s="101"/>
      <c r="M970" s="102"/>
      <c r="N970" s="104"/>
      <c r="O970" s="108"/>
      <c r="P970" s="109">
        <v>26</v>
      </c>
      <c r="Q970" s="110"/>
      <c r="R970" s="108"/>
    </row>
    <row r="971" spans="1:19" ht="15.75" customHeight="1" x14ac:dyDescent="0.25">
      <c r="A971" s="58">
        <v>2502</v>
      </c>
      <c r="B971" s="154"/>
      <c r="C971" s="154"/>
      <c r="D971" s="154"/>
      <c r="E971" s="154"/>
      <c r="F971" s="154"/>
      <c r="G971" s="154"/>
      <c r="H971" s="154"/>
      <c r="I971" s="154"/>
      <c r="J971" s="154">
        <v>6</v>
      </c>
      <c r="K971" s="144">
        <v>6</v>
      </c>
      <c r="L971" s="101"/>
      <c r="M971" s="102"/>
      <c r="N971" s="104"/>
      <c r="O971" s="108"/>
      <c r="P971" s="109">
        <v>20</v>
      </c>
      <c r="Q971" s="110"/>
      <c r="R971" s="108"/>
    </row>
    <row r="972" spans="1:19" ht="15.75" customHeight="1" x14ac:dyDescent="0.25">
      <c r="A972" s="58">
        <v>2601</v>
      </c>
      <c r="B972" s="154"/>
      <c r="C972" s="154"/>
      <c r="D972" s="154"/>
      <c r="E972" s="154"/>
      <c r="F972" s="154"/>
      <c r="G972" s="154"/>
      <c r="H972" s="154"/>
      <c r="I972" s="154"/>
      <c r="J972" s="154"/>
      <c r="K972" s="144"/>
      <c r="L972" s="101"/>
      <c r="M972" s="102"/>
      <c r="N972" s="104"/>
      <c r="O972" s="102"/>
      <c r="P972" s="104"/>
      <c r="Q972" s="146"/>
      <c r="R972" s="108"/>
    </row>
    <row r="973" spans="1:19" ht="15.75" customHeight="1" x14ac:dyDescent="0.25">
      <c r="A973" s="58">
        <v>2602</v>
      </c>
      <c r="B973" s="154"/>
      <c r="C973" s="154"/>
      <c r="D973" s="154"/>
      <c r="E973" s="154"/>
      <c r="F973" s="154"/>
      <c r="G973" s="154"/>
      <c r="H973" s="154"/>
      <c r="I973" s="154"/>
      <c r="J973" s="154"/>
      <c r="K973" s="144"/>
      <c r="L973" s="101"/>
      <c r="M973" s="102"/>
      <c r="N973" s="104"/>
      <c r="O973" s="197" t="s">
        <v>83</v>
      </c>
      <c r="P973" s="82"/>
      <c r="Q973" s="283">
        <f>K976</f>
        <v>19</v>
      </c>
      <c r="R973" s="199" t="s">
        <v>11</v>
      </c>
    </row>
    <row r="974" spans="1:19" ht="15.75" customHeight="1" x14ac:dyDescent="0.25">
      <c r="A974" s="58">
        <v>2701</v>
      </c>
      <c r="B974" s="154"/>
      <c r="C974" s="154"/>
      <c r="D974" s="154"/>
      <c r="E974" s="154"/>
      <c r="F974" s="154"/>
      <c r="G974" s="154"/>
      <c r="H974" s="154"/>
      <c r="I974" s="154"/>
      <c r="J974" s="154"/>
      <c r="K974" s="144"/>
      <c r="L974" s="101"/>
      <c r="M974" s="102"/>
      <c r="N974" s="104"/>
      <c r="O974" s="198" t="s">
        <v>85</v>
      </c>
      <c r="P974" s="86" t="str">
        <f>IF(P973/B960=0,"",P973/B960)</f>
        <v/>
      </c>
      <c r="Q974" s="112" t="str">
        <f>IF(P973/Q973=0,"",P973/Q973)</f>
        <v/>
      </c>
      <c r="R974" s="200" t="s">
        <v>86</v>
      </c>
    </row>
    <row r="975" spans="1:19" ht="15.75" x14ac:dyDescent="0.25">
      <c r="A975" s="58">
        <v>2702</v>
      </c>
      <c r="B975" s="154"/>
      <c r="C975" s="154"/>
      <c r="D975" s="154"/>
      <c r="E975" s="154"/>
      <c r="F975" s="154"/>
      <c r="G975" s="154"/>
      <c r="H975" s="154"/>
      <c r="I975" s="154"/>
      <c r="J975" s="154"/>
      <c r="K975" s="144"/>
      <c r="L975" s="147"/>
      <c r="M975" s="148"/>
      <c r="N975" s="149"/>
      <c r="O975" s="90"/>
      <c r="P975" s="91"/>
      <c r="Q975" s="91"/>
      <c r="R975" s="113"/>
    </row>
    <row r="976" spans="1:19" ht="18" customHeight="1" x14ac:dyDescent="0.25">
      <c r="A976" s="28"/>
      <c r="B976" s="297" t="s">
        <v>111</v>
      </c>
      <c r="C976" s="297"/>
      <c r="D976" s="297"/>
      <c r="E976" s="297"/>
      <c r="F976" s="297"/>
      <c r="G976" s="297"/>
      <c r="H976" s="297"/>
      <c r="I976" s="297"/>
      <c r="J976" s="297"/>
      <c r="K976" s="93">
        <f>SUM(K960:K972)</f>
        <v>19</v>
      </c>
      <c r="L976" s="94">
        <f>IF(K968=0,"",K968/B960)</f>
        <v>1.5625E-2</v>
      </c>
      <c r="M976" s="94">
        <f>IF(K976=0,"",K976/B960)</f>
        <v>0.296875</v>
      </c>
      <c r="N976" s="94">
        <f>IF(K968=0,"",M976-L976)</f>
        <v>0.28125</v>
      </c>
      <c r="O976" s="3"/>
      <c r="P976" s="29"/>
      <c r="Q976" s="22"/>
      <c r="R976" s="3"/>
    </row>
    <row r="977" spans="1:19" ht="12.75" x14ac:dyDescent="0.2">
      <c r="L977" s="3"/>
      <c r="M977" s="3"/>
      <c r="O977" s="3"/>
    </row>
    <row r="978" spans="1:19" ht="12.75" customHeight="1" x14ac:dyDescent="0.2">
      <c r="L978" s="3"/>
      <c r="M978" s="3"/>
      <c r="O978" s="3"/>
    </row>
    <row r="979" spans="1:19" ht="26.25" x14ac:dyDescent="0.4">
      <c r="A979" s="2"/>
      <c r="B979" s="298" t="s">
        <v>99</v>
      </c>
      <c r="C979" s="299"/>
      <c r="D979" s="299"/>
      <c r="E979" s="299"/>
      <c r="F979" s="299"/>
      <c r="G979" s="299"/>
      <c r="H979" s="299"/>
      <c r="I979" s="299"/>
      <c r="J979" s="299"/>
      <c r="K979" s="181" t="s">
        <v>120</v>
      </c>
      <c r="L979" s="57"/>
      <c r="M979" s="57"/>
      <c r="N979" s="29"/>
      <c r="O979" s="3"/>
      <c r="P979" s="29"/>
      <c r="Q979" s="29"/>
      <c r="R979" s="29"/>
    </row>
    <row r="980" spans="1:19" ht="20.25" x14ac:dyDescent="0.2">
      <c r="A980" s="300" t="s">
        <v>10</v>
      </c>
      <c r="B980" s="301" t="s">
        <v>100</v>
      </c>
      <c r="C980" s="302"/>
      <c r="D980" s="302"/>
      <c r="E980" s="302"/>
      <c r="F980" s="302"/>
      <c r="G980" s="302"/>
      <c r="H980" s="302"/>
      <c r="I980" s="302"/>
      <c r="J980" s="303"/>
      <c r="K980" s="304" t="s">
        <v>11</v>
      </c>
      <c r="L980" s="296" t="s">
        <v>3</v>
      </c>
      <c r="M980" s="296" t="s">
        <v>4</v>
      </c>
      <c r="N980" s="306" t="s">
        <v>5</v>
      </c>
      <c r="O980" s="296" t="s">
        <v>6</v>
      </c>
      <c r="P980" s="294" t="s">
        <v>7</v>
      </c>
      <c r="Q980" s="294" t="s">
        <v>8</v>
      </c>
      <c r="R980" s="296" t="s">
        <v>101</v>
      </c>
    </row>
    <row r="981" spans="1:19" ht="15.75" x14ac:dyDescent="0.25">
      <c r="A981" s="295"/>
      <c r="B981" s="58" t="s">
        <v>102</v>
      </c>
      <c r="C981" s="58" t="s">
        <v>103</v>
      </c>
      <c r="D981" s="58" t="s">
        <v>104</v>
      </c>
      <c r="E981" s="58" t="s">
        <v>105</v>
      </c>
      <c r="F981" s="58" t="s">
        <v>106</v>
      </c>
      <c r="G981" s="58" t="s">
        <v>107</v>
      </c>
      <c r="H981" s="58" t="s">
        <v>108</v>
      </c>
      <c r="I981" s="58" t="s">
        <v>109</v>
      </c>
      <c r="J981" s="58" t="s">
        <v>110</v>
      </c>
      <c r="K981" s="305"/>
      <c r="L981" s="295"/>
      <c r="M981" s="295"/>
      <c r="N981" s="295"/>
      <c r="O981" s="295"/>
      <c r="P981" s="295"/>
      <c r="Q981" s="295"/>
      <c r="R981" s="295"/>
    </row>
    <row r="982" spans="1:19" ht="15.75" customHeight="1" x14ac:dyDescent="0.25">
      <c r="A982" s="58">
        <v>2002</v>
      </c>
      <c r="B982" s="154">
        <v>82</v>
      </c>
      <c r="C982" s="154"/>
      <c r="D982" s="154"/>
      <c r="E982" s="154"/>
      <c r="F982" s="154"/>
      <c r="G982" s="154"/>
      <c r="H982" s="154"/>
      <c r="I982" s="154"/>
      <c r="J982" s="154"/>
      <c r="K982" s="144"/>
      <c r="L982" s="96"/>
      <c r="M982" s="97"/>
      <c r="N982" s="98"/>
      <c r="O982" s="99"/>
      <c r="P982" s="63">
        <f>B982</f>
        <v>82</v>
      </c>
      <c r="Q982" s="100"/>
      <c r="R982" s="99"/>
    </row>
    <row r="983" spans="1:19" ht="15.75" customHeight="1" x14ac:dyDescent="0.25">
      <c r="A983" s="58">
        <v>2101</v>
      </c>
      <c r="B983" s="154"/>
      <c r="C983" s="154">
        <v>64</v>
      </c>
      <c r="D983" s="154"/>
      <c r="E983" s="154"/>
      <c r="F983" s="154"/>
      <c r="G983" s="154"/>
      <c r="H983" s="154"/>
      <c r="I983" s="154"/>
      <c r="J983" s="154"/>
      <c r="K983" s="144"/>
      <c r="L983" s="101"/>
      <c r="M983" s="102"/>
      <c r="N983" s="103"/>
      <c r="O983" s="67">
        <f>IF(C983=0,"",C983/B982)</f>
        <v>0.78048780487804881</v>
      </c>
      <c r="P983" s="68">
        <v>64</v>
      </c>
      <c r="Q983" s="69">
        <f t="shared" ref="Q983:Q990" si="138">IF(P983=0,"",P983/P982)</f>
        <v>0.78048780487804881</v>
      </c>
      <c r="R983" s="69">
        <f t="shared" ref="R983:R990" si="139">IF(P983=0,"",100%-Q983)</f>
        <v>0.21951219512195119</v>
      </c>
    </row>
    <row r="984" spans="1:19" ht="15.75" customHeight="1" x14ac:dyDescent="0.25">
      <c r="A984" s="58">
        <v>2102</v>
      </c>
      <c r="B984" s="154"/>
      <c r="C984" s="154"/>
      <c r="D984" s="154">
        <v>52</v>
      </c>
      <c r="E984" s="154"/>
      <c r="F984" s="154"/>
      <c r="G984" s="154"/>
      <c r="H984" s="154"/>
      <c r="I984" s="154"/>
      <c r="J984" s="154"/>
      <c r="K984" s="144"/>
      <c r="L984" s="101"/>
      <c r="M984" s="102"/>
      <c r="N984" s="103"/>
      <c r="O984" s="67">
        <f>IF(D984=0,"",D984/C983)</f>
        <v>0.8125</v>
      </c>
      <c r="P984" s="68">
        <v>55</v>
      </c>
      <c r="Q984" s="69">
        <f t="shared" si="138"/>
        <v>0.859375</v>
      </c>
      <c r="R984" s="69">
        <f t="shared" si="139"/>
        <v>0.140625</v>
      </c>
      <c r="S984" s="8">
        <f>P984/P982</f>
        <v>0.67073170731707321</v>
      </c>
    </row>
    <row r="985" spans="1:19" ht="15.75" customHeight="1" x14ac:dyDescent="0.25">
      <c r="A985" s="58">
        <v>2201</v>
      </c>
      <c r="B985" s="154"/>
      <c r="C985" s="154"/>
      <c r="D985" s="154"/>
      <c r="E985" s="154">
        <v>48</v>
      </c>
      <c r="F985" s="154"/>
      <c r="G985" s="154"/>
      <c r="H985" s="154"/>
      <c r="I985" s="154"/>
      <c r="J985" s="154"/>
      <c r="K985" s="144"/>
      <c r="L985" s="101"/>
      <c r="M985" s="102"/>
      <c r="N985" s="103"/>
      <c r="O985" s="67">
        <f>IF(E985=0,"",E985/D984)</f>
        <v>0.92307692307692313</v>
      </c>
      <c r="P985" s="68">
        <v>53</v>
      </c>
      <c r="Q985" s="69">
        <f t="shared" si="138"/>
        <v>0.96363636363636362</v>
      </c>
      <c r="R985" s="69">
        <f t="shared" si="139"/>
        <v>3.6363636363636376E-2</v>
      </c>
    </row>
    <row r="986" spans="1:19" ht="15.75" customHeight="1" x14ac:dyDescent="0.25">
      <c r="A986" s="58">
        <v>2202</v>
      </c>
      <c r="B986" s="154"/>
      <c r="C986" s="154"/>
      <c r="D986" s="154"/>
      <c r="E986" s="154"/>
      <c r="F986" s="154">
        <v>40</v>
      </c>
      <c r="G986" s="154"/>
      <c r="H986" s="154"/>
      <c r="I986" s="154"/>
      <c r="J986" s="154"/>
      <c r="K986" s="144"/>
      <c r="L986" s="101"/>
      <c r="M986" s="102"/>
      <c r="N986" s="103"/>
      <c r="O986" s="67">
        <f>IF(F986=0,"",F986/E985)</f>
        <v>0.83333333333333337</v>
      </c>
      <c r="P986" s="68">
        <v>51</v>
      </c>
      <c r="Q986" s="69">
        <f t="shared" si="138"/>
        <v>0.96226415094339623</v>
      </c>
      <c r="R986" s="69">
        <f t="shared" si="139"/>
        <v>3.7735849056603765E-2</v>
      </c>
    </row>
    <row r="987" spans="1:19" ht="15.75" customHeight="1" x14ac:dyDescent="0.25">
      <c r="A987" s="58">
        <v>2301</v>
      </c>
      <c r="B987" s="154"/>
      <c r="C987" s="154"/>
      <c r="D987" s="154"/>
      <c r="E987" s="154"/>
      <c r="F987" s="154"/>
      <c r="G987" s="154">
        <v>33</v>
      </c>
      <c r="H987" s="154"/>
      <c r="I987" s="154"/>
      <c r="J987" s="154"/>
      <c r="K987" s="144"/>
      <c r="L987" s="101"/>
      <c r="M987" s="102"/>
      <c r="N987" s="103"/>
      <c r="O987" s="67">
        <f>IF(G987=0,"",G987/F986)</f>
        <v>0.82499999999999996</v>
      </c>
      <c r="P987" s="68">
        <v>50</v>
      </c>
      <c r="Q987" s="69">
        <f t="shared" si="138"/>
        <v>0.98039215686274506</v>
      </c>
      <c r="R987" s="69">
        <f t="shared" si="139"/>
        <v>1.9607843137254943E-2</v>
      </c>
    </row>
    <row r="988" spans="1:19" ht="15.75" customHeight="1" x14ac:dyDescent="0.25">
      <c r="A988" s="58">
        <v>2302</v>
      </c>
      <c r="B988" s="154"/>
      <c r="C988" s="154"/>
      <c r="D988" s="154"/>
      <c r="E988" s="154"/>
      <c r="F988" s="154"/>
      <c r="G988" s="154"/>
      <c r="H988" s="154">
        <v>28</v>
      </c>
      <c r="I988" s="154"/>
      <c r="J988" s="154"/>
      <c r="K988" s="144"/>
      <c r="L988" s="101"/>
      <c r="M988" s="102"/>
      <c r="N988" s="103"/>
      <c r="O988" s="67">
        <f>IF(H988=0,"",H988/G987)</f>
        <v>0.84848484848484851</v>
      </c>
      <c r="P988" s="68">
        <v>48</v>
      </c>
      <c r="Q988" s="69">
        <f t="shared" si="138"/>
        <v>0.96</v>
      </c>
      <c r="R988" s="69">
        <f t="shared" si="139"/>
        <v>4.0000000000000036E-2</v>
      </c>
    </row>
    <row r="989" spans="1:19" ht="15.75" customHeight="1" x14ac:dyDescent="0.25">
      <c r="A989" s="58">
        <v>2401</v>
      </c>
      <c r="B989" s="154"/>
      <c r="C989" s="154"/>
      <c r="D989" s="154"/>
      <c r="E989" s="154"/>
      <c r="F989" s="154"/>
      <c r="G989" s="154"/>
      <c r="H989" s="154"/>
      <c r="I989" s="154">
        <v>25</v>
      </c>
      <c r="J989" s="154"/>
      <c r="K989" s="144"/>
      <c r="L989" s="101"/>
      <c r="M989" s="102"/>
      <c r="N989" s="103"/>
      <c r="O989" s="67">
        <f>IF(I989=0,"",I989/H988)</f>
        <v>0.8928571428571429</v>
      </c>
      <c r="P989" s="68">
        <v>45</v>
      </c>
      <c r="Q989" s="69">
        <f t="shared" si="138"/>
        <v>0.9375</v>
      </c>
      <c r="R989" s="69">
        <f t="shared" si="139"/>
        <v>6.25E-2</v>
      </c>
    </row>
    <row r="990" spans="1:19" ht="15.75" customHeight="1" x14ac:dyDescent="0.25">
      <c r="A990" s="58">
        <v>2402</v>
      </c>
      <c r="B990" s="154"/>
      <c r="C990" s="154"/>
      <c r="D990" s="154"/>
      <c r="E990" s="154"/>
      <c r="F990" s="154"/>
      <c r="G990" s="154"/>
      <c r="H990" s="154"/>
      <c r="I990" s="154"/>
      <c r="J990" s="154">
        <v>18</v>
      </c>
      <c r="K990" s="144">
        <v>11</v>
      </c>
      <c r="L990" s="101"/>
      <c r="M990" s="102"/>
      <c r="N990" s="103"/>
      <c r="O990" s="71">
        <f>IF(J990=0,"",J990/I989)</f>
        <v>0.72</v>
      </c>
      <c r="P990" s="68">
        <v>44</v>
      </c>
      <c r="Q990" s="72">
        <f t="shared" si="138"/>
        <v>0.97777777777777775</v>
      </c>
      <c r="R990" s="72">
        <f t="shared" si="139"/>
        <v>2.2222222222222254E-2</v>
      </c>
    </row>
    <row r="991" spans="1:19" ht="15.75" x14ac:dyDescent="0.25">
      <c r="A991" s="58">
        <v>2501</v>
      </c>
      <c r="B991" s="154"/>
      <c r="C991" s="154"/>
      <c r="D991" s="154"/>
      <c r="E991" s="154"/>
      <c r="F991" s="154"/>
      <c r="G991" s="154"/>
      <c r="H991" s="154"/>
      <c r="I991" s="154"/>
      <c r="J991" s="154">
        <v>11</v>
      </c>
      <c r="K991" s="144">
        <v>6</v>
      </c>
      <c r="L991" s="101"/>
      <c r="M991" s="102"/>
      <c r="N991" s="104"/>
      <c r="O991" s="129"/>
      <c r="P991" s="68">
        <v>30</v>
      </c>
      <c r="Q991" s="130"/>
      <c r="R991" s="131"/>
    </row>
    <row r="992" spans="1:19" ht="15.75" customHeight="1" x14ac:dyDescent="0.25">
      <c r="A992" s="58">
        <v>2502</v>
      </c>
      <c r="B992" s="154"/>
      <c r="C992" s="154"/>
      <c r="D992" s="154"/>
      <c r="E992" s="154"/>
      <c r="F992" s="154"/>
      <c r="G992" s="154"/>
      <c r="H992" s="154"/>
      <c r="I992" s="154"/>
      <c r="J992" s="154">
        <v>6</v>
      </c>
      <c r="K992" s="144">
        <v>4</v>
      </c>
      <c r="L992" s="101"/>
      <c r="M992" s="102"/>
      <c r="N992" s="104"/>
      <c r="O992" s="108"/>
      <c r="P992" s="109">
        <v>26</v>
      </c>
      <c r="Q992" s="110"/>
      <c r="R992" s="108"/>
    </row>
    <row r="993" spans="1:19" ht="15.75" x14ac:dyDescent="0.25">
      <c r="A993" s="58">
        <v>2601</v>
      </c>
      <c r="B993" s="154"/>
      <c r="C993" s="154"/>
      <c r="D993" s="154"/>
      <c r="E993" s="154"/>
      <c r="F993" s="154"/>
      <c r="G993" s="154"/>
      <c r="H993" s="154"/>
      <c r="I993" s="154"/>
      <c r="J993" s="154"/>
      <c r="K993" s="144"/>
      <c r="L993" s="101"/>
      <c r="M993" s="102"/>
      <c r="N993" s="104"/>
      <c r="O993" s="108"/>
      <c r="P993" s="109"/>
      <c r="Q993" s="110"/>
      <c r="R993" s="108"/>
    </row>
    <row r="994" spans="1:19" ht="15.75" customHeight="1" x14ac:dyDescent="0.25">
      <c r="A994" s="58">
        <v>2602</v>
      </c>
      <c r="B994" s="154"/>
      <c r="C994" s="154"/>
      <c r="D994" s="154"/>
      <c r="E994" s="154"/>
      <c r="F994" s="154"/>
      <c r="G994" s="154"/>
      <c r="H994" s="154"/>
      <c r="I994" s="154"/>
      <c r="J994" s="154"/>
      <c r="K994" s="144"/>
      <c r="L994" s="101"/>
      <c r="M994" s="102"/>
      <c r="N994" s="104"/>
      <c r="O994" s="102"/>
      <c r="P994" s="104"/>
      <c r="Q994" s="146"/>
      <c r="R994" s="108"/>
    </row>
    <row r="995" spans="1:19" ht="15.75" customHeight="1" x14ac:dyDescent="0.25">
      <c r="A995" s="58">
        <v>2701</v>
      </c>
      <c r="B995" s="154"/>
      <c r="C995" s="154"/>
      <c r="D995" s="154"/>
      <c r="E995" s="154"/>
      <c r="F995" s="154"/>
      <c r="G995" s="154"/>
      <c r="H995" s="154"/>
      <c r="I995" s="154"/>
      <c r="J995" s="154"/>
      <c r="K995" s="144"/>
      <c r="L995" s="101"/>
      <c r="M995" s="102"/>
      <c r="N995" s="104"/>
      <c r="O995" s="197" t="s">
        <v>83</v>
      </c>
      <c r="P995" s="82">
        <v>5</v>
      </c>
      <c r="Q995" s="111">
        <f>K998</f>
        <v>21</v>
      </c>
      <c r="R995" s="199" t="s">
        <v>11</v>
      </c>
    </row>
    <row r="996" spans="1:19" ht="15.75" customHeight="1" x14ac:dyDescent="0.25">
      <c r="A996" s="58">
        <v>2702</v>
      </c>
      <c r="B996" s="154"/>
      <c r="C996" s="154"/>
      <c r="D996" s="154"/>
      <c r="E996" s="154"/>
      <c r="F996" s="154"/>
      <c r="G996" s="154"/>
      <c r="H996" s="154"/>
      <c r="I996" s="154"/>
      <c r="J996" s="154"/>
      <c r="K996" s="144"/>
      <c r="L996" s="101"/>
      <c r="M996" s="102"/>
      <c r="N996" s="104"/>
      <c r="O996" s="198" t="s">
        <v>85</v>
      </c>
      <c r="P996" s="86">
        <f>IF(P995/B982=0,"",P995/B982)</f>
        <v>6.097560975609756E-2</v>
      </c>
      <c r="Q996" s="112">
        <f>IF(P995/Q995=0,"",P995/Q995)</f>
        <v>0.23809523809523808</v>
      </c>
      <c r="R996" s="200" t="s">
        <v>86</v>
      </c>
    </row>
    <row r="997" spans="1:19" ht="15.75" x14ac:dyDescent="0.25">
      <c r="A997" s="58">
        <v>2801</v>
      </c>
      <c r="B997" s="154"/>
      <c r="C997" s="154"/>
      <c r="D997" s="154"/>
      <c r="E997" s="154"/>
      <c r="F997" s="154"/>
      <c r="G997" s="154"/>
      <c r="H997" s="154"/>
      <c r="I997" s="154"/>
      <c r="J997" s="154"/>
      <c r="K997" s="144"/>
      <c r="L997" s="147"/>
      <c r="M997" s="148"/>
      <c r="N997" s="149"/>
      <c r="O997" s="90"/>
      <c r="P997" s="91"/>
      <c r="Q997" s="91"/>
      <c r="R997" s="113"/>
    </row>
    <row r="998" spans="1:19" ht="18" customHeight="1" x14ac:dyDescent="0.25">
      <c r="A998" s="28"/>
      <c r="B998" s="297" t="s">
        <v>111</v>
      </c>
      <c r="C998" s="297"/>
      <c r="D998" s="297"/>
      <c r="E998" s="297"/>
      <c r="F998" s="297"/>
      <c r="G998" s="297"/>
      <c r="H998" s="297"/>
      <c r="I998" s="297"/>
      <c r="J998" s="297"/>
      <c r="K998" s="93">
        <f>SUM(K982:K994)</f>
        <v>21</v>
      </c>
      <c r="L998" s="94">
        <f>IF(K990=0,"",K990/B982)</f>
        <v>0.13414634146341464</v>
      </c>
      <c r="M998" s="94">
        <f>IF(K998=0,"",K998/B982)</f>
        <v>0.25609756097560976</v>
      </c>
      <c r="N998" s="94">
        <f>M998-L998</f>
        <v>0.12195121951219512</v>
      </c>
      <c r="O998" s="3"/>
      <c r="P998" s="29"/>
      <c r="Q998" s="22"/>
      <c r="R998" s="3"/>
    </row>
    <row r="999" spans="1:19" ht="12.75" customHeight="1" x14ac:dyDescent="0.2"/>
    <row r="1000" spans="1:19" ht="12.75" customHeight="1" x14ac:dyDescent="0.2"/>
    <row r="1001" spans="1:19" ht="26.25" x14ac:dyDescent="0.4">
      <c r="A1001" s="2"/>
      <c r="B1001" s="298" t="s">
        <v>99</v>
      </c>
      <c r="C1001" s="299"/>
      <c r="D1001" s="299"/>
      <c r="E1001" s="299"/>
      <c r="F1001" s="299"/>
      <c r="G1001" s="299"/>
      <c r="H1001" s="299"/>
      <c r="I1001" s="299"/>
      <c r="J1001" s="299"/>
      <c r="K1001" s="181" t="s">
        <v>121</v>
      </c>
      <c r="L1001" s="57"/>
      <c r="M1001" s="57"/>
      <c r="N1001" s="29"/>
      <c r="O1001" s="3"/>
      <c r="P1001" s="29"/>
      <c r="Q1001" s="29"/>
      <c r="R1001" s="29"/>
    </row>
    <row r="1002" spans="1:19" ht="20.25" x14ac:dyDescent="0.2">
      <c r="A1002" s="300" t="s">
        <v>10</v>
      </c>
      <c r="B1002" s="301" t="s">
        <v>100</v>
      </c>
      <c r="C1002" s="302"/>
      <c r="D1002" s="302"/>
      <c r="E1002" s="302"/>
      <c r="F1002" s="302"/>
      <c r="G1002" s="302"/>
      <c r="H1002" s="302"/>
      <c r="I1002" s="302"/>
      <c r="J1002" s="303"/>
      <c r="K1002" s="304" t="s">
        <v>11</v>
      </c>
      <c r="L1002" s="296" t="s">
        <v>3</v>
      </c>
      <c r="M1002" s="296" t="s">
        <v>4</v>
      </c>
      <c r="N1002" s="306" t="s">
        <v>5</v>
      </c>
      <c r="O1002" s="296" t="s">
        <v>6</v>
      </c>
      <c r="P1002" s="294" t="s">
        <v>7</v>
      </c>
      <c r="Q1002" s="294" t="s">
        <v>8</v>
      </c>
      <c r="R1002" s="296" t="s">
        <v>101</v>
      </c>
    </row>
    <row r="1003" spans="1:19" ht="15.75" x14ac:dyDescent="0.25">
      <c r="A1003" s="295"/>
      <c r="B1003" s="58" t="s">
        <v>102</v>
      </c>
      <c r="C1003" s="58" t="s">
        <v>103</v>
      </c>
      <c r="D1003" s="58" t="s">
        <v>104</v>
      </c>
      <c r="E1003" s="58" t="s">
        <v>105</v>
      </c>
      <c r="F1003" s="58" t="s">
        <v>106</v>
      </c>
      <c r="G1003" s="58" t="s">
        <v>107</v>
      </c>
      <c r="H1003" s="58" t="s">
        <v>108</v>
      </c>
      <c r="I1003" s="58" t="s">
        <v>109</v>
      </c>
      <c r="J1003" s="58" t="s">
        <v>110</v>
      </c>
      <c r="K1003" s="305"/>
      <c r="L1003" s="295"/>
      <c r="M1003" s="295"/>
      <c r="N1003" s="295"/>
      <c r="O1003" s="295"/>
      <c r="P1003" s="295"/>
      <c r="Q1003" s="295"/>
      <c r="R1003" s="295"/>
    </row>
    <row r="1004" spans="1:19" ht="15.75" customHeight="1" x14ac:dyDescent="0.25">
      <c r="A1004" s="58">
        <v>2101</v>
      </c>
      <c r="B1004" s="154">
        <v>64</v>
      </c>
      <c r="C1004" s="154"/>
      <c r="D1004" s="154"/>
      <c r="E1004" s="154"/>
      <c r="F1004" s="154"/>
      <c r="G1004" s="154"/>
      <c r="H1004" s="154"/>
      <c r="I1004" s="154"/>
      <c r="J1004" s="154"/>
      <c r="K1004" s="144"/>
      <c r="L1004" s="96"/>
      <c r="M1004" s="97"/>
      <c r="N1004" s="98"/>
      <c r="O1004" s="99"/>
      <c r="P1004" s="63">
        <f>B1004</f>
        <v>64</v>
      </c>
      <c r="Q1004" s="100"/>
      <c r="R1004" s="99"/>
    </row>
    <row r="1005" spans="1:19" ht="15.75" customHeight="1" x14ac:dyDescent="0.25">
      <c r="A1005" s="58">
        <v>2102</v>
      </c>
      <c r="B1005" s="154"/>
      <c r="C1005" s="154">
        <v>51</v>
      </c>
      <c r="D1005" s="154"/>
      <c r="E1005" s="154"/>
      <c r="F1005" s="154"/>
      <c r="G1005" s="154"/>
      <c r="H1005" s="154"/>
      <c r="I1005" s="154"/>
      <c r="J1005" s="154"/>
      <c r="K1005" s="144"/>
      <c r="L1005" s="101"/>
      <c r="M1005" s="102"/>
      <c r="N1005" s="103"/>
      <c r="O1005" s="67">
        <f>IF(C1005=0,"",C1005/B1004)</f>
        <v>0.796875</v>
      </c>
      <c r="P1005" s="68">
        <v>51</v>
      </c>
      <c r="Q1005" s="69">
        <f t="shared" ref="Q1005:Q1012" si="140">IF(P1005=0,"",P1005/P1004)</f>
        <v>0.796875</v>
      </c>
      <c r="R1005" s="69">
        <f t="shared" ref="R1005:R1012" si="141">IF(P1005=0,"",100%-Q1005)</f>
        <v>0.203125</v>
      </c>
    </row>
    <row r="1006" spans="1:19" ht="15.75" customHeight="1" x14ac:dyDescent="0.25">
      <c r="A1006" s="58">
        <v>2201</v>
      </c>
      <c r="B1006" s="154"/>
      <c r="C1006" s="154"/>
      <c r="D1006" s="154">
        <v>44</v>
      </c>
      <c r="E1006" s="154"/>
      <c r="F1006" s="154"/>
      <c r="G1006" s="154"/>
      <c r="H1006" s="154"/>
      <c r="I1006" s="154"/>
      <c r="J1006" s="154"/>
      <c r="K1006" s="144"/>
      <c r="L1006" s="101"/>
      <c r="M1006" s="102"/>
      <c r="N1006" s="103"/>
      <c r="O1006" s="67">
        <f>IF(D1006=0,"",D1006/C1005)</f>
        <v>0.86274509803921573</v>
      </c>
      <c r="P1006" s="68">
        <v>47</v>
      </c>
      <c r="Q1006" s="69">
        <f t="shared" si="140"/>
        <v>0.92156862745098034</v>
      </c>
      <c r="R1006" s="69">
        <f t="shared" si="141"/>
        <v>7.8431372549019662E-2</v>
      </c>
      <c r="S1006" s="8">
        <f>P1006/P1004</f>
        <v>0.734375</v>
      </c>
    </row>
    <row r="1007" spans="1:19" ht="15.75" customHeight="1" x14ac:dyDescent="0.25">
      <c r="A1007" s="58">
        <v>2202</v>
      </c>
      <c r="B1007" s="154"/>
      <c r="C1007" s="154"/>
      <c r="D1007" s="154"/>
      <c r="E1007" s="154">
        <v>37</v>
      </c>
      <c r="F1007" s="154"/>
      <c r="G1007" s="154"/>
      <c r="H1007" s="154"/>
      <c r="I1007" s="154"/>
      <c r="J1007" s="154"/>
      <c r="K1007" s="144"/>
      <c r="L1007" s="101"/>
      <c r="M1007" s="102"/>
      <c r="N1007" s="103"/>
      <c r="O1007" s="67">
        <f>IF(E1007=0,"",E1007/D1006)</f>
        <v>0.84090909090909094</v>
      </c>
      <c r="P1007" s="68">
        <v>47</v>
      </c>
      <c r="Q1007" s="69">
        <f t="shared" si="140"/>
        <v>1</v>
      </c>
      <c r="R1007" s="69">
        <f t="shared" si="141"/>
        <v>0</v>
      </c>
    </row>
    <row r="1008" spans="1:19" ht="15.75" customHeight="1" x14ac:dyDescent="0.25">
      <c r="A1008" s="58">
        <v>2301</v>
      </c>
      <c r="B1008" s="154"/>
      <c r="C1008" s="154"/>
      <c r="D1008" s="154"/>
      <c r="E1008" s="154"/>
      <c r="F1008" s="154">
        <v>28</v>
      </c>
      <c r="G1008" s="154"/>
      <c r="H1008" s="154"/>
      <c r="I1008" s="154"/>
      <c r="J1008" s="154"/>
      <c r="K1008" s="144"/>
      <c r="L1008" s="101"/>
      <c r="M1008" s="102"/>
      <c r="N1008" s="103"/>
      <c r="O1008" s="67">
        <f>IF(F1008=0,"",F1008/E1007)</f>
        <v>0.7567567567567568</v>
      </c>
      <c r="P1008" s="68">
        <v>43</v>
      </c>
      <c r="Q1008" s="69">
        <f t="shared" si="140"/>
        <v>0.91489361702127658</v>
      </c>
      <c r="R1008" s="69">
        <f t="shared" si="141"/>
        <v>8.5106382978723416E-2</v>
      </c>
    </row>
    <row r="1009" spans="1:22" ht="15.75" customHeight="1" x14ac:dyDescent="0.25">
      <c r="A1009" s="58">
        <v>2302</v>
      </c>
      <c r="B1009" s="154"/>
      <c r="C1009" s="154"/>
      <c r="D1009" s="154"/>
      <c r="E1009" s="154"/>
      <c r="F1009" s="154"/>
      <c r="G1009" s="154">
        <v>25</v>
      </c>
      <c r="H1009" s="154"/>
      <c r="I1009" s="154"/>
      <c r="J1009" s="154"/>
      <c r="K1009" s="144"/>
      <c r="L1009" s="101"/>
      <c r="M1009" s="102"/>
      <c r="N1009" s="103"/>
      <c r="O1009" s="67">
        <f>IF(G1009=0,"",G1009/F1008)</f>
        <v>0.8928571428571429</v>
      </c>
      <c r="P1009" s="68">
        <v>43</v>
      </c>
      <c r="Q1009" s="69">
        <f t="shared" si="140"/>
        <v>1</v>
      </c>
      <c r="R1009" s="69">
        <f t="shared" si="141"/>
        <v>0</v>
      </c>
    </row>
    <row r="1010" spans="1:22" ht="15.75" customHeight="1" x14ac:dyDescent="0.25">
      <c r="A1010" s="58">
        <v>2401</v>
      </c>
      <c r="B1010" s="154"/>
      <c r="C1010" s="154"/>
      <c r="D1010" s="154"/>
      <c r="E1010" s="154"/>
      <c r="F1010" s="154"/>
      <c r="G1010" s="154"/>
      <c r="H1010" s="154">
        <v>21</v>
      </c>
      <c r="I1010" s="154"/>
      <c r="J1010" s="154"/>
      <c r="K1010" s="144"/>
      <c r="L1010" s="101"/>
      <c r="M1010" s="102"/>
      <c r="N1010" s="103"/>
      <c r="O1010" s="67">
        <f>IF(H1010=0,"",H1010/G1009)</f>
        <v>0.84</v>
      </c>
      <c r="P1010" s="68">
        <v>42</v>
      </c>
      <c r="Q1010" s="69">
        <f t="shared" si="140"/>
        <v>0.97674418604651159</v>
      </c>
      <c r="R1010" s="69">
        <f t="shared" si="141"/>
        <v>2.3255813953488413E-2</v>
      </c>
    </row>
    <row r="1011" spans="1:22" ht="15.75" customHeight="1" x14ac:dyDescent="0.25">
      <c r="A1011" s="58">
        <v>2402</v>
      </c>
      <c r="B1011" s="154"/>
      <c r="C1011" s="154"/>
      <c r="D1011" s="154"/>
      <c r="E1011" s="154"/>
      <c r="F1011" s="154"/>
      <c r="G1011" s="154"/>
      <c r="H1011" s="154"/>
      <c r="I1011" s="154">
        <v>20</v>
      </c>
      <c r="J1011" s="154"/>
      <c r="K1011" s="144"/>
      <c r="L1011" s="101"/>
      <c r="M1011" s="102"/>
      <c r="N1011" s="103"/>
      <c r="O1011" s="67">
        <f>IF(I1011=0,"",I1011/H1010)</f>
        <v>0.95238095238095233</v>
      </c>
      <c r="P1011" s="68">
        <v>38</v>
      </c>
      <c r="Q1011" s="69">
        <f t="shared" si="140"/>
        <v>0.90476190476190477</v>
      </c>
      <c r="R1011" s="69">
        <f t="shared" si="141"/>
        <v>9.5238095238095233E-2</v>
      </c>
    </row>
    <row r="1012" spans="1:22" ht="15.75" customHeight="1" x14ac:dyDescent="0.25">
      <c r="A1012" s="58">
        <v>2501</v>
      </c>
      <c r="B1012" s="154"/>
      <c r="C1012" s="154"/>
      <c r="D1012" s="154"/>
      <c r="E1012" s="154"/>
      <c r="F1012" s="154"/>
      <c r="G1012" s="154"/>
      <c r="H1012" s="154"/>
      <c r="I1012" s="154"/>
      <c r="J1012" s="154">
        <v>12</v>
      </c>
      <c r="K1012" s="144">
        <v>3</v>
      </c>
      <c r="L1012" s="101"/>
      <c r="M1012" s="102"/>
      <c r="N1012" s="103"/>
      <c r="O1012" s="71">
        <f>IF(J1012=0,"",J1012/I1011)</f>
        <v>0.6</v>
      </c>
      <c r="P1012" s="68">
        <v>36</v>
      </c>
      <c r="Q1012" s="72">
        <f t="shared" si="140"/>
        <v>0.94736842105263153</v>
      </c>
      <c r="R1012" s="72">
        <f t="shared" si="141"/>
        <v>5.2631578947368474E-2</v>
      </c>
    </row>
    <row r="1013" spans="1:22" ht="15.75" customHeight="1" x14ac:dyDescent="0.25">
      <c r="A1013" s="58">
        <v>2502</v>
      </c>
      <c r="B1013" s="154"/>
      <c r="C1013" s="154"/>
      <c r="D1013" s="154"/>
      <c r="E1013" s="154"/>
      <c r="F1013" s="154"/>
      <c r="G1013" s="154"/>
      <c r="H1013" s="154"/>
      <c r="I1013" s="154"/>
      <c r="J1013" s="154">
        <v>13</v>
      </c>
      <c r="K1013" s="144">
        <v>9</v>
      </c>
      <c r="L1013" s="101"/>
      <c r="M1013" s="102"/>
      <c r="N1013" s="104"/>
      <c r="O1013" s="129"/>
      <c r="P1013" s="68">
        <v>32</v>
      </c>
      <c r="Q1013" s="130"/>
      <c r="R1013" s="131"/>
    </row>
    <row r="1014" spans="1:22" ht="15.75" customHeight="1" x14ac:dyDescent="0.25">
      <c r="A1014" s="58">
        <v>2601</v>
      </c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44"/>
      <c r="L1014" s="101"/>
      <c r="M1014" s="102"/>
      <c r="N1014" s="104"/>
      <c r="O1014" s="108"/>
      <c r="P1014" s="109"/>
      <c r="Q1014" s="110"/>
      <c r="R1014" s="108"/>
    </row>
    <row r="1015" spans="1:22" ht="15.75" customHeight="1" x14ac:dyDescent="0.25">
      <c r="A1015" s="58">
        <v>2602</v>
      </c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44"/>
      <c r="L1015" s="101"/>
      <c r="M1015" s="102"/>
      <c r="N1015" s="104"/>
      <c r="O1015" s="108"/>
      <c r="P1015" s="109"/>
      <c r="Q1015" s="110"/>
      <c r="R1015" s="108"/>
    </row>
    <row r="1016" spans="1:22" ht="15.75" customHeight="1" x14ac:dyDescent="0.25">
      <c r="A1016" s="58">
        <v>2701</v>
      </c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44"/>
      <c r="L1016" s="101"/>
      <c r="M1016" s="102"/>
      <c r="N1016" s="104"/>
      <c r="O1016" s="102"/>
      <c r="P1016" s="104"/>
      <c r="Q1016" s="146"/>
      <c r="R1016" s="108"/>
    </row>
    <row r="1017" spans="1:22" ht="15.75" customHeight="1" x14ac:dyDescent="0.25">
      <c r="A1017" s="58">
        <v>2702</v>
      </c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44"/>
      <c r="L1017" s="101"/>
      <c r="M1017" s="102"/>
      <c r="N1017" s="104"/>
      <c r="O1017" s="197" t="s">
        <v>83</v>
      </c>
      <c r="P1017" s="82">
        <v>2</v>
      </c>
      <c r="Q1017" s="111">
        <f>IF(SUM(K1010:K1013)=0,"",SUM(K1010:K1013))</f>
        <v>12</v>
      </c>
      <c r="R1017" s="199" t="s">
        <v>11</v>
      </c>
    </row>
    <row r="1018" spans="1:22" ht="15.75" customHeight="1" x14ac:dyDescent="0.25">
      <c r="A1018" s="58">
        <v>2801</v>
      </c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44"/>
      <c r="L1018" s="101"/>
      <c r="M1018" s="102"/>
      <c r="N1018" s="104"/>
      <c r="O1018" s="198" t="s">
        <v>85</v>
      </c>
      <c r="P1018" s="86">
        <f>IF(P1017/B1004=0,"",P1017/B1004)</f>
        <v>3.125E-2</v>
      </c>
      <c r="Q1018" s="112">
        <f>IF(P1017/Q1017=0,"",P1017/Q1017)</f>
        <v>0.16666666666666666</v>
      </c>
      <c r="R1018" s="200" t="s">
        <v>86</v>
      </c>
      <c r="V1018" s="169">
        <f>AVERAGE(S1006,S1028)</f>
        <v>0.70502533783783783</v>
      </c>
    </row>
    <row r="1019" spans="1:22" ht="15.75" customHeight="1" x14ac:dyDescent="0.25">
      <c r="A1019" s="58">
        <v>2802</v>
      </c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44"/>
      <c r="L1019" s="147"/>
      <c r="M1019" s="148"/>
      <c r="N1019" s="149"/>
      <c r="O1019" s="90"/>
      <c r="P1019" s="91"/>
      <c r="Q1019" s="91"/>
      <c r="R1019" s="113"/>
    </row>
    <row r="1020" spans="1:22" ht="18" customHeight="1" x14ac:dyDescent="0.25">
      <c r="A1020" s="28"/>
      <c r="B1020" s="297" t="s">
        <v>111</v>
      </c>
      <c r="C1020" s="297"/>
      <c r="D1020" s="297"/>
      <c r="E1020" s="297"/>
      <c r="F1020" s="297"/>
      <c r="G1020" s="297"/>
      <c r="H1020" s="297"/>
      <c r="I1020" s="297"/>
      <c r="J1020" s="297"/>
      <c r="K1020" s="93">
        <f>SUM(K1004:K1016)</f>
        <v>12</v>
      </c>
      <c r="L1020" s="94">
        <f>IF(K1012=0,"",K1012/B1004)</f>
        <v>4.6875E-2</v>
      </c>
      <c r="M1020" s="94">
        <f>IF(K1020=0,"",K1020/B1004)</f>
        <v>0.1875</v>
      </c>
      <c r="N1020" s="94">
        <f>M1020-L1020</f>
        <v>0.140625</v>
      </c>
      <c r="O1020" s="3"/>
      <c r="P1020" s="29"/>
      <c r="Q1020" s="22"/>
      <c r="R1020" s="3"/>
    </row>
    <row r="1021" spans="1:22" ht="12.75" customHeight="1" x14ac:dyDescent="0.2"/>
    <row r="1022" spans="1:22" ht="12.75" customHeight="1" x14ac:dyDescent="0.2"/>
    <row r="1023" spans="1:22" ht="26.25" x14ac:dyDescent="0.4">
      <c r="A1023" s="2"/>
      <c r="B1023" s="298" t="s">
        <v>99</v>
      </c>
      <c r="C1023" s="299"/>
      <c r="D1023" s="299"/>
      <c r="E1023" s="299"/>
      <c r="F1023" s="299"/>
      <c r="G1023" s="299"/>
      <c r="H1023" s="299"/>
      <c r="I1023" s="299"/>
      <c r="J1023" s="299"/>
      <c r="K1023" s="181" t="s">
        <v>122</v>
      </c>
      <c r="L1023" s="57"/>
      <c r="M1023" s="57"/>
      <c r="N1023" s="29"/>
      <c r="O1023" s="3"/>
      <c r="P1023" s="29"/>
      <c r="Q1023" s="29"/>
      <c r="R1023" s="29"/>
      <c r="S1023" s="120"/>
    </row>
    <row r="1024" spans="1:22" ht="20.25" x14ac:dyDescent="0.2">
      <c r="A1024" s="300" t="s">
        <v>10</v>
      </c>
      <c r="B1024" s="301" t="s">
        <v>100</v>
      </c>
      <c r="C1024" s="302"/>
      <c r="D1024" s="302"/>
      <c r="E1024" s="302"/>
      <c r="F1024" s="302"/>
      <c r="G1024" s="302"/>
      <c r="H1024" s="302"/>
      <c r="I1024" s="302"/>
      <c r="J1024" s="303"/>
      <c r="K1024" s="304" t="s">
        <v>11</v>
      </c>
      <c r="L1024" s="296" t="s">
        <v>3</v>
      </c>
      <c r="M1024" s="296" t="s">
        <v>4</v>
      </c>
      <c r="N1024" s="306" t="s">
        <v>5</v>
      </c>
      <c r="O1024" s="296" t="s">
        <v>6</v>
      </c>
      <c r="P1024" s="294" t="s">
        <v>7</v>
      </c>
      <c r="Q1024" s="294" t="s">
        <v>8</v>
      </c>
      <c r="R1024" s="296" t="s">
        <v>101</v>
      </c>
      <c r="S1024" s="120"/>
    </row>
    <row r="1025" spans="1:19" ht="15.75" x14ac:dyDescent="0.25">
      <c r="A1025" s="295"/>
      <c r="B1025" s="58" t="s">
        <v>102</v>
      </c>
      <c r="C1025" s="58" t="s">
        <v>103</v>
      </c>
      <c r="D1025" s="58" t="s">
        <v>104</v>
      </c>
      <c r="E1025" s="58" t="s">
        <v>105</v>
      </c>
      <c r="F1025" s="58" t="s">
        <v>106</v>
      </c>
      <c r="G1025" s="58" t="s">
        <v>107</v>
      </c>
      <c r="H1025" s="58" t="s">
        <v>108</v>
      </c>
      <c r="I1025" s="58" t="s">
        <v>109</v>
      </c>
      <c r="J1025" s="58" t="s">
        <v>110</v>
      </c>
      <c r="K1025" s="305"/>
      <c r="L1025" s="295"/>
      <c r="M1025" s="295"/>
      <c r="N1025" s="295"/>
      <c r="O1025" s="295"/>
      <c r="P1025" s="295"/>
      <c r="Q1025" s="295"/>
      <c r="R1025" s="295"/>
      <c r="S1025" s="120"/>
    </row>
    <row r="1026" spans="1:19" ht="15.75" customHeight="1" x14ac:dyDescent="0.25">
      <c r="A1026" s="58">
        <v>2102</v>
      </c>
      <c r="B1026" s="154">
        <v>74</v>
      </c>
      <c r="C1026" s="154"/>
      <c r="D1026" s="154"/>
      <c r="E1026" s="154"/>
      <c r="F1026" s="154"/>
      <c r="G1026" s="154"/>
      <c r="H1026" s="154"/>
      <c r="I1026" s="154"/>
      <c r="J1026" s="154"/>
      <c r="K1026" s="144"/>
      <c r="L1026" s="96"/>
      <c r="M1026" s="97"/>
      <c r="N1026" s="98"/>
      <c r="O1026" s="99"/>
      <c r="P1026" s="63">
        <f>B1026</f>
        <v>74</v>
      </c>
      <c r="Q1026" s="100"/>
      <c r="R1026" s="99"/>
      <c r="S1026" s="120"/>
    </row>
    <row r="1027" spans="1:19" ht="15.75" customHeight="1" x14ac:dyDescent="0.25">
      <c r="A1027" s="58">
        <v>2201</v>
      </c>
      <c r="B1027" s="154"/>
      <c r="C1027" s="154">
        <v>57</v>
      </c>
      <c r="D1027" s="154"/>
      <c r="E1027" s="154"/>
      <c r="F1027" s="154"/>
      <c r="G1027" s="154"/>
      <c r="H1027" s="154"/>
      <c r="I1027" s="154"/>
      <c r="J1027" s="154"/>
      <c r="K1027" s="144"/>
      <c r="L1027" s="101"/>
      <c r="M1027" s="102"/>
      <c r="N1027" s="103"/>
      <c r="O1027" s="67">
        <f>IF(C1027=0,"",C1027/B1026)</f>
        <v>0.77027027027027029</v>
      </c>
      <c r="P1027" s="68">
        <v>57</v>
      </c>
      <c r="Q1027" s="69">
        <f t="shared" ref="Q1027:Q1034" si="142">IF(P1027=0,"",P1027/P1026)</f>
        <v>0.77027027027027029</v>
      </c>
      <c r="R1027" s="69">
        <f t="shared" ref="R1027:R1034" si="143">IF(P1027=0,"",100%-Q1027)</f>
        <v>0.22972972972972971</v>
      </c>
      <c r="S1027" s="120"/>
    </row>
    <row r="1028" spans="1:19" ht="15.75" customHeight="1" x14ac:dyDescent="0.25">
      <c r="A1028" s="58">
        <v>2202</v>
      </c>
      <c r="B1028" s="154"/>
      <c r="C1028" s="154"/>
      <c r="D1028" s="154">
        <v>47</v>
      </c>
      <c r="E1028" s="154"/>
      <c r="F1028" s="154"/>
      <c r="G1028" s="154"/>
      <c r="H1028" s="154"/>
      <c r="I1028" s="154"/>
      <c r="J1028" s="154"/>
      <c r="K1028" s="144"/>
      <c r="L1028" s="101"/>
      <c r="M1028" s="102"/>
      <c r="N1028" s="103"/>
      <c r="O1028" s="67">
        <f>IF(D1028=0,"",D1028/C1027)</f>
        <v>0.82456140350877194</v>
      </c>
      <c r="P1028" s="68">
        <v>50</v>
      </c>
      <c r="Q1028" s="69">
        <f t="shared" si="142"/>
        <v>0.8771929824561403</v>
      </c>
      <c r="R1028" s="69">
        <f t="shared" si="143"/>
        <v>0.1228070175438597</v>
      </c>
      <c r="S1028" s="8">
        <f>P1028/P1026</f>
        <v>0.67567567567567566</v>
      </c>
    </row>
    <row r="1029" spans="1:19" ht="15.75" customHeight="1" x14ac:dyDescent="0.25">
      <c r="A1029" s="58">
        <v>2301</v>
      </c>
      <c r="B1029" s="154"/>
      <c r="C1029" s="154"/>
      <c r="D1029" s="154"/>
      <c r="E1029" s="154">
        <v>41</v>
      </c>
      <c r="F1029" s="154"/>
      <c r="G1029" s="154"/>
      <c r="H1029" s="154"/>
      <c r="I1029" s="154"/>
      <c r="J1029" s="154"/>
      <c r="K1029" s="144"/>
      <c r="L1029" s="101"/>
      <c r="M1029" s="102"/>
      <c r="N1029" s="103"/>
      <c r="O1029" s="67">
        <f>IF(E1029=0,"",E1029/D1028)</f>
        <v>0.87234042553191493</v>
      </c>
      <c r="P1029" s="68">
        <v>48</v>
      </c>
      <c r="Q1029" s="69">
        <f t="shared" si="142"/>
        <v>0.96</v>
      </c>
      <c r="R1029" s="69">
        <f t="shared" si="143"/>
        <v>4.0000000000000036E-2</v>
      </c>
      <c r="S1029" s="120"/>
    </row>
    <row r="1030" spans="1:19" ht="15.75" customHeight="1" x14ac:dyDescent="0.25">
      <c r="A1030" s="58">
        <v>2302</v>
      </c>
      <c r="B1030" s="154"/>
      <c r="C1030" s="154"/>
      <c r="D1030" s="154"/>
      <c r="E1030" s="154"/>
      <c r="F1030" s="154">
        <v>30</v>
      </c>
      <c r="G1030" s="154"/>
      <c r="H1030" s="154"/>
      <c r="I1030" s="154"/>
      <c r="J1030" s="154"/>
      <c r="K1030" s="144"/>
      <c r="L1030" s="101"/>
      <c r="M1030" s="102"/>
      <c r="N1030" s="103"/>
      <c r="O1030" s="67">
        <f>IF(F1030=0,"",F1030/E1029)</f>
        <v>0.73170731707317072</v>
      </c>
      <c r="P1030" s="68">
        <v>44</v>
      </c>
      <c r="Q1030" s="69">
        <f t="shared" si="142"/>
        <v>0.91666666666666663</v>
      </c>
      <c r="R1030" s="69">
        <f t="shared" si="143"/>
        <v>8.333333333333337E-2</v>
      </c>
      <c r="S1030" s="120"/>
    </row>
    <row r="1031" spans="1:19" ht="15.75" customHeight="1" x14ac:dyDescent="0.25">
      <c r="A1031" s="58">
        <v>2401</v>
      </c>
      <c r="B1031" s="154"/>
      <c r="C1031" s="154"/>
      <c r="D1031" s="154"/>
      <c r="E1031" s="154"/>
      <c r="F1031" s="154"/>
      <c r="G1031" s="154">
        <v>29</v>
      </c>
      <c r="H1031" s="154"/>
      <c r="I1031" s="154"/>
      <c r="J1031" s="154"/>
      <c r="K1031" s="144"/>
      <c r="L1031" s="101"/>
      <c r="M1031" s="102"/>
      <c r="N1031" s="103"/>
      <c r="O1031" s="67">
        <f>IF(G1031=0,"",G1031/F1030)</f>
        <v>0.96666666666666667</v>
      </c>
      <c r="P1031" s="68">
        <v>43</v>
      </c>
      <c r="Q1031" s="69">
        <f t="shared" si="142"/>
        <v>0.97727272727272729</v>
      </c>
      <c r="R1031" s="69">
        <f t="shared" si="143"/>
        <v>2.2727272727272707E-2</v>
      </c>
      <c r="S1031" s="120"/>
    </row>
    <row r="1032" spans="1:19" ht="15.75" customHeight="1" x14ac:dyDescent="0.25">
      <c r="A1032" s="58">
        <v>2402</v>
      </c>
      <c r="B1032" s="154"/>
      <c r="C1032" s="154"/>
      <c r="D1032" s="154"/>
      <c r="E1032" s="154"/>
      <c r="F1032" s="154"/>
      <c r="G1032" s="154"/>
      <c r="H1032" s="154">
        <v>22</v>
      </c>
      <c r="I1032" s="154"/>
      <c r="J1032" s="154"/>
      <c r="K1032" s="144"/>
      <c r="L1032" s="101"/>
      <c r="M1032" s="102"/>
      <c r="N1032" s="103"/>
      <c r="O1032" s="67">
        <f>IF(H1032=0,"",H1032/G1031)</f>
        <v>0.75862068965517238</v>
      </c>
      <c r="P1032" s="68">
        <v>41</v>
      </c>
      <c r="Q1032" s="69">
        <f t="shared" si="142"/>
        <v>0.95348837209302328</v>
      </c>
      <c r="R1032" s="69">
        <f t="shared" si="143"/>
        <v>4.6511627906976716E-2</v>
      </c>
      <c r="S1032" s="120"/>
    </row>
    <row r="1033" spans="1:19" ht="15.75" customHeight="1" x14ac:dyDescent="0.25">
      <c r="A1033" s="58">
        <v>2501</v>
      </c>
      <c r="B1033" s="154"/>
      <c r="C1033" s="154"/>
      <c r="D1033" s="154"/>
      <c r="E1033" s="154"/>
      <c r="F1033" s="154"/>
      <c r="G1033" s="154"/>
      <c r="H1033" s="154"/>
      <c r="I1033" s="154">
        <v>20</v>
      </c>
      <c r="J1033" s="154"/>
      <c r="K1033" s="144"/>
      <c r="L1033" s="101"/>
      <c r="M1033" s="102"/>
      <c r="N1033" s="103"/>
      <c r="O1033" s="67">
        <f>IF(I1033=0,"",I1033/H1032)</f>
        <v>0.90909090909090906</v>
      </c>
      <c r="P1033" s="68">
        <v>39</v>
      </c>
      <c r="Q1033" s="69">
        <f t="shared" si="142"/>
        <v>0.95121951219512191</v>
      </c>
      <c r="R1033" s="69">
        <f t="shared" si="143"/>
        <v>4.8780487804878092E-2</v>
      </c>
      <c r="S1033" s="120"/>
    </row>
    <row r="1034" spans="1:19" ht="15.75" customHeight="1" x14ac:dyDescent="0.25">
      <c r="A1034" s="58">
        <v>2502</v>
      </c>
      <c r="B1034" s="154"/>
      <c r="C1034" s="154"/>
      <c r="D1034" s="154"/>
      <c r="E1034" s="154"/>
      <c r="F1034" s="154"/>
      <c r="G1034" s="154"/>
      <c r="H1034" s="154"/>
      <c r="I1034" s="154"/>
      <c r="J1034" s="154">
        <v>16</v>
      </c>
      <c r="K1034" s="144">
        <v>9</v>
      </c>
      <c r="L1034" s="101"/>
      <c r="M1034" s="102"/>
      <c r="N1034" s="103"/>
      <c r="O1034" s="71">
        <f>IF(J1034=0,"",J1034/I1033)</f>
        <v>0.8</v>
      </c>
      <c r="P1034" s="68">
        <v>39</v>
      </c>
      <c r="Q1034" s="72">
        <f t="shared" si="142"/>
        <v>1</v>
      </c>
      <c r="R1034" s="72">
        <f t="shared" si="143"/>
        <v>0</v>
      </c>
      <c r="S1034" s="120"/>
    </row>
    <row r="1035" spans="1:19" ht="15.75" customHeight="1" x14ac:dyDescent="0.25">
      <c r="A1035" s="58">
        <v>2601</v>
      </c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44"/>
      <c r="L1035" s="101"/>
      <c r="M1035" s="102"/>
      <c r="N1035" s="104"/>
      <c r="O1035" s="129"/>
      <c r="P1035" s="68"/>
      <c r="Q1035" s="130"/>
      <c r="R1035" s="131"/>
      <c r="S1035" s="120"/>
    </row>
    <row r="1036" spans="1:19" ht="15.75" customHeight="1" x14ac:dyDescent="0.25">
      <c r="A1036" s="58">
        <v>2602</v>
      </c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44"/>
      <c r="L1036" s="101"/>
      <c r="M1036" s="102"/>
      <c r="N1036" s="104"/>
      <c r="O1036" s="108"/>
      <c r="P1036" s="109"/>
      <c r="Q1036" s="110"/>
      <c r="R1036" s="108"/>
      <c r="S1036" s="120"/>
    </row>
    <row r="1037" spans="1:19" ht="15.75" customHeight="1" x14ac:dyDescent="0.25">
      <c r="A1037" s="58">
        <v>2701</v>
      </c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44"/>
      <c r="L1037" s="101"/>
      <c r="M1037" s="102"/>
      <c r="N1037" s="104"/>
      <c r="O1037" s="108"/>
      <c r="P1037" s="109"/>
      <c r="Q1037" s="110"/>
      <c r="R1037" s="108"/>
      <c r="S1037" s="120"/>
    </row>
    <row r="1038" spans="1:19" ht="15.75" customHeight="1" x14ac:dyDescent="0.25">
      <c r="A1038" s="58">
        <v>2702</v>
      </c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44"/>
      <c r="L1038" s="101"/>
      <c r="M1038" s="102"/>
      <c r="N1038" s="104"/>
      <c r="O1038" s="102"/>
      <c r="P1038" s="104"/>
      <c r="Q1038" s="146"/>
      <c r="R1038" s="108"/>
      <c r="S1038" s="120"/>
    </row>
    <row r="1039" spans="1:19" ht="15.75" customHeight="1" x14ac:dyDescent="0.25">
      <c r="A1039" s="58">
        <v>2801</v>
      </c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44"/>
      <c r="L1039" s="101"/>
      <c r="M1039" s="102"/>
      <c r="N1039" s="104"/>
      <c r="O1039" s="197" t="s">
        <v>83</v>
      </c>
      <c r="P1039" s="82"/>
      <c r="Q1039" s="111">
        <f>IF(SUM(K1032:K1035)=0,"",SUM(K1032:K1035))</f>
        <v>9</v>
      </c>
      <c r="R1039" s="199" t="s">
        <v>11</v>
      </c>
      <c r="S1039" s="120"/>
    </row>
    <row r="1040" spans="1:19" ht="15.75" customHeight="1" x14ac:dyDescent="0.25">
      <c r="A1040" s="58">
        <v>2802</v>
      </c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44"/>
      <c r="L1040" s="101"/>
      <c r="M1040" s="102"/>
      <c r="N1040" s="104"/>
      <c r="O1040" s="198" t="s">
        <v>85</v>
      </c>
      <c r="P1040" s="86" t="str">
        <f>IF(P1039/B1026=0,"",P1039/B1026)</f>
        <v/>
      </c>
      <c r="Q1040" s="112" t="str">
        <f>IF(P1039/Q1039=0,"",P1039/Q1039)</f>
        <v/>
      </c>
      <c r="R1040" s="200" t="s">
        <v>86</v>
      </c>
      <c r="S1040" s="120"/>
    </row>
    <row r="1041" spans="1:19" ht="15.75" customHeight="1" x14ac:dyDescent="0.25">
      <c r="A1041" s="58">
        <v>2901</v>
      </c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44"/>
      <c r="L1041" s="147"/>
      <c r="M1041" s="148"/>
      <c r="N1041" s="149"/>
      <c r="O1041" s="90"/>
      <c r="P1041" s="91"/>
      <c r="Q1041" s="91"/>
      <c r="R1041" s="113"/>
      <c r="S1041" s="120"/>
    </row>
    <row r="1042" spans="1:19" ht="18" customHeight="1" x14ac:dyDescent="0.25">
      <c r="A1042" s="28"/>
      <c r="B1042" s="297" t="s">
        <v>111</v>
      </c>
      <c r="C1042" s="297"/>
      <c r="D1042" s="297"/>
      <c r="E1042" s="297"/>
      <c r="F1042" s="297"/>
      <c r="G1042" s="297"/>
      <c r="H1042" s="297"/>
      <c r="I1042" s="297"/>
      <c r="J1042" s="297"/>
      <c r="K1042" s="93">
        <f>SUM(K1026:K1038)</f>
        <v>9</v>
      </c>
      <c r="L1042" s="94">
        <f>IF(K1034=0,"",K1034/B1026)</f>
        <v>0.12162162162162163</v>
      </c>
      <c r="M1042" s="94">
        <f>IF(K1042=0,"",K1042/B1026)</f>
        <v>0.12162162162162163</v>
      </c>
      <c r="N1042" s="94">
        <f>IF(K1034=0,"",M1042-L1042)</f>
        <v>0</v>
      </c>
      <c r="O1042" s="3"/>
      <c r="P1042" s="29"/>
      <c r="Q1042" s="22"/>
      <c r="R1042" s="3"/>
      <c r="S1042" s="120"/>
    </row>
    <row r="1043" spans="1:19" ht="12.75" customHeight="1" x14ac:dyDescent="0.2"/>
    <row r="1044" spans="1:19" ht="12.75" customHeight="1" x14ac:dyDescent="0.2"/>
    <row r="1045" spans="1:19" ht="26.25" x14ac:dyDescent="0.4">
      <c r="A1045" s="2"/>
      <c r="B1045" s="298" t="s">
        <v>99</v>
      </c>
      <c r="C1045" s="299"/>
      <c r="D1045" s="299"/>
      <c r="E1045" s="299"/>
      <c r="F1045" s="299"/>
      <c r="G1045" s="299"/>
      <c r="H1045" s="299"/>
      <c r="I1045" s="299"/>
      <c r="J1045" s="299"/>
      <c r="K1045" s="181" t="s">
        <v>123</v>
      </c>
      <c r="L1045" s="57"/>
      <c r="M1045" s="57"/>
      <c r="N1045" s="29"/>
      <c r="O1045" s="3"/>
      <c r="P1045" s="29"/>
      <c r="Q1045" s="29"/>
      <c r="R1045" s="29"/>
      <c r="S1045" s="120"/>
    </row>
    <row r="1046" spans="1:19" ht="20.25" x14ac:dyDescent="0.2">
      <c r="A1046" s="300" t="s">
        <v>10</v>
      </c>
      <c r="B1046" s="301" t="s">
        <v>100</v>
      </c>
      <c r="C1046" s="302"/>
      <c r="D1046" s="302"/>
      <c r="E1046" s="302"/>
      <c r="F1046" s="302"/>
      <c r="G1046" s="302"/>
      <c r="H1046" s="302"/>
      <c r="I1046" s="302"/>
      <c r="J1046" s="303"/>
      <c r="K1046" s="304" t="s">
        <v>11</v>
      </c>
      <c r="L1046" s="296" t="s">
        <v>3</v>
      </c>
      <c r="M1046" s="296" t="s">
        <v>4</v>
      </c>
      <c r="N1046" s="306" t="s">
        <v>5</v>
      </c>
      <c r="O1046" s="296" t="s">
        <v>6</v>
      </c>
      <c r="P1046" s="294" t="s">
        <v>7</v>
      </c>
      <c r="Q1046" s="294" t="s">
        <v>8</v>
      </c>
      <c r="R1046" s="296" t="s">
        <v>101</v>
      </c>
      <c r="S1046" s="120"/>
    </row>
    <row r="1047" spans="1:19" ht="15.75" x14ac:dyDescent="0.25">
      <c r="A1047" s="295"/>
      <c r="B1047" s="58" t="s">
        <v>102</v>
      </c>
      <c r="C1047" s="58" t="s">
        <v>103</v>
      </c>
      <c r="D1047" s="58" t="s">
        <v>104</v>
      </c>
      <c r="E1047" s="58" t="s">
        <v>105</v>
      </c>
      <c r="F1047" s="58" t="s">
        <v>106</v>
      </c>
      <c r="G1047" s="58" t="s">
        <v>107</v>
      </c>
      <c r="H1047" s="58" t="s">
        <v>108</v>
      </c>
      <c r="I1047" s="58" t="s">
        <v>109</v>
      </c>
      <c r="J1047" s="58" t="s">
        <v>110</v>
      </c>
      <c r="K1047" s="305"/>
      <c r="L1047" s="295"/>
      <c r="M1047" s="295"/>
      <c r="N1047" s="295"/>
      <c r="O1047" s="295"/>
      <c r="P1047" s="295"/>
      <c r="Q1047" s="295"/>
      <c r="R1047" s="295"/>
      <c r="S1047" s="120"/>
    </row>
    <row r="1048" spans="1:19" ht="15.75" customHeight="1" x14ac:dyDescent="0.25">
      <c r="A1048" s="58">
        <v>2201</v>
      </c>
      <c r="B1048" s="154">
        <v>70</v>
      </c>
      <c r="C1048" s="154"/>
      <c r="D1048" s="154"/>
      <c r="E1048" s="154"/>
      <c r="F1048" s="154"/>
      <c r="G1048" s="154"/>
      <c r="H1048" s="154"/>
      <c r="I1048" s="154"/>
      <c r="J1048" s="154"/>
      <c r="K1048" s="144"/>
      <c r="L1048" s="96"/>
      <c r="M1048" s="97"/>
      <c r="N1048" s="98"/>
      <c r="O1048" s="99"/>
      <c r="P1048" s="63">
        <f>B1048</f>
        <v>70</v>
      </c>
      <c r="Q1048" s="100"/>
      <c r="R1048" s="99"/>
      <c r="S1048" s="120"/>
    </row>
    <row r="1049" spans="1:19" ht="15.75" customHeight="1" x14ac:dyDescent="0.25">
      <c r="A1049" s="58">
        <v>2202</v>
      </c>
      <c r="B1049" s="154"/>
      <c r="C1049" s="154">
        <v>44</v>
      </c>
      <c r="D1049" s="154"/>
      <c r="E1049" s="154"/>
      <c r="F1049" s="154"/>
      <c r="G1049" s="154"/>
      <c r="H1049" s="154"/>
      <c r="I1049" s="154"/>
      <c r="J1049" s="154"/>
      <c r="K1049" s="144"/>
      <c r="L1049" s="101"/>
      <c r="M1049" s="102"/>
      <c r="N1049" s="103"/>
      <c r="O1049" s="67">
        <f>IF(C1049=0,"",C1049/B1048)</f>
        <v>0.62857142857142856</v>
      </c>
      <c r="P1049" s="68">
        <v>45</v>
      </c>
      <c r="Q1049" s="69">
        <f t="shared" ref="Q1049:Q1056" si="144">IF(P1049=0,"",P1049/P1048)</f>
        <v>0.6428571428571429</v>
      </c>
      <c r="R1049" s="69">
        <f t="shared" ref="R1049:R1056" si="145">IF(P1049=0,"",100%-Q1049)</f>
        <v>0.3571428571428571</v>
      </c>
      <c r="S1049" s="120"/>
    </row>
    <row r="1050" spans="1:19" ht="15.75" customHeight="1" x14ac:dyDescent="0.25">
      <c r="A1050" s="58">
        <v>2301</v>
      </c>
      <c r="B1050" s="154"/>
      <c r="C1050" s="154"/>
      <c r="D1050" s="154">
        <v>31</v>
      </c>
      <c r="E1050" s="154"/>
      <c r="F1050" s="154"/>
      <c r="G1050" s="154"/>
      <c r="H1050" s="154"/>
      <c r="I1050" s="154"/>
      <c r="J1050" s="154"/>
      <c r="K1050" s="144"/>
      <c r="L1050" s="101"/>
      <c r="M1050" s="102"/>
      <c r="N1050" s="103"/>
      <c r="O1050" s="67">
        <f>IF(D1050=0,"",D1050/C1049)</f>
        <v>0.70454545454545459</v>
      </c>
      <c r="P1050" s="68">
        <v>42</v>
      </c>
      <c r="Q1050" s="69">
        <f t="shared" si="144"/>
        <v>0.93333333333333335</v>
      </c>
      <c r="R1050" s="69">
        <f t="shared" si="145"/>
        <v>6.6666666666666652E-2</v>
      </c>
      <c r="S1050" s="8">
        <f>P1050/P1048</f>
        <v>0.6</v>
      </c>
    </row>
    <row r="1051" spans="1:19" ht="15.75" customHeight="1" x14ac:dyDescent="0.25">
      <c r="A1051" s="58">
        <v>2302</v>
      </c>
      <c r="B1051" s="154"/>
      <c r="C1051" s="154"/>
      <c r="D1051" s="154"/>
      <c r="E1051" s="154">
        <v>22</v>
      </c>
      <c r="F1051" s="154"/>
      <c r="G1051" s="154"/>
      <c r="H1051" s="154"/>
      <c r="I1051" s="154"/>
      <c r="J1051" s="154"/>
      <c r="K1051" s="144"/>
      <c r="L1051" s="101"/>
      <c r="M1051" s="102"/>
      <c r="N1051" s="103"/>
      <c r="O1051" s="67">
        <f>IF(E1051=0,"",E1051/D1050)</f>
        <v>0.70967741935483875</v>
      </c>
      <c r="P1051" s="68">
        <v>36</v>
      </c>
      <c r="Q1051" s="69">
        <f t="shared" si="144"/>
        <v>0.8571428571428571</v>
      </c>
      <c r="R1051" s="69">
        <f t="shared" si="145"/>
        <v>0.1428571428571429</v>
      </c>
      <c r="S1051" s="120"/>
    </row>
    <row r="1052" spans="1:19" ht="15.75" customHeight="1" x14ac:dyDescent="0.25">
      <c r="A1052" s="58">
        <v>2401</v>
      </c>
      <c r="B1052" s="154"/>
      <c r="C1052" s="154"/>
      <c r="D1052" s="154"/>
      <c r="E1052" s="154"/>
      <c r="F1052" s="154">
        <v>14</v>
      </c>
      <c r="G1052" s="154"/>
      <c r="H1052" s="154"/>
      <c r="I1052" s="154"/>
      <c r="J1052" s="154"/>
      <c r="K1052" s="144"/>
      <c r="L1052" s="101"/>
      <c r="M1052" s="102"/>
      <c r="N1052" s="103"/>
      <c r="O1052" s="67">
        <f>IF(F1052=0,"",F1052/E1051)</f>
        <v>0.63636363636363635</v>
      </c>
      <c r="P1052" s="68">
        <v>35</v>
      </c>
      <c r="Q1052" s="69">
        <f t="shared" si="144"/>
        <v>0.97222222222222221</v>
      </c>
      <c r="R1052" s="69">
        <f t="shared" si="145"/>
        <v>2.777777777777779E-2</v>
      </c>
      <c r="S1052" s="120"/>
    </row>
    <row r="1053" spans="1:19" ht="15.75" customHeight="1" x14ac:dyDescent="0.25">
      <c r="A1053" s="58">
        <v>2402</v>
      </c>
      <c r="B1053" s="154"/>
      <c r="C1053" s="154"/>
      <c r="D1053" s="154"/>
      <c r="E1053" s="154"/>
      <c r="F1053" s="154"/>
      <c r="G1053" s="154">
        <v>13</v>
      </c>
      <c r="H1053" s="154"/>
      <c r="I1053" s="154"/>
      <c r="J1053" s="154"/>
      <c r="K1053" s="144"/>
      <c r="L1053" s="101"/>
      <c r="M1053" s="102"/>
      <c r="N1053" s="103"/>
      <c r="O1053" s="67">
        <f>IF(G1053=0,"",G1053/F1052)</f>
        <v>0.9285714285714286</v>
      </c>
      <c r="P1053" s="68">
        <v>35</v>
      </c>
      <c r="Q1053" s="69">
        <f t="shared" si="144"/>
        <v>1</v>
      </c>
      <c r="R1053" s="69">
        <f t="shared" si="145"/>
        <v>0</v>
      </c>
      <c r="S1053" s="120"/>
    </row>
    <row r="1054" spans="1:19" ht="15.75" customHeight="1" x14ac:dyDescent="0.25">
      <c r="A1054" s="58">
        <v>2501</v>
      </c>
      <c r="B1054" s="154"/>
      <c r="C1054" s="154"/>
      <c r="D1054" s="154"/>
      <c r="E1054" s="154"/>
      <c r="F1054" s="154"/>
      <c r="G1054" s="154"/>
      <c r="H1054" s="154">
        <v>8</v>
      </c>
      <c r="I1054" s="154"/>
      <c r="J1054" s="154"/>
      <c r="K1054" s="144"/>
      <c r="L1054" s="101"/>
      <c r="M1054" s="102"/>
      <c r="N1054" s="103"/>
      <c r="O1054" s="67">
        <f>IF(H1054=0,"",H1054/G1053)</f>
        <v>0.61538461538461542</v>
      </c>
      <c r="P1054" s="68">
        <v>31</v>
      </c>
      <c r="Q1054" s="69">
        <f t="shared" si="144"/>
        <v>0.88571428571428568</v>
      </c>
      <c r="R1054" s="69">
        <f t="shared" si="145"/>
        <v>0.11428571428571432</v>
      </c>
      <c r="S1054" s="120"/>
    </row>
    <row r="1055" spans="1:19" ht="15.75" customHeight="1" x14ac:dyDescent="0.25">
      <c r="A1055" s="58">
        <v>2502</v>
      </c>
      <c r="B1055" s="154"/>
      <c r="C1055" s="154"/>
      <c r="D1055" s="154"/>
      <c r="E1055" s="154"/>
      <c r="F1055" s="154"/>
      <c r="G1055" s="154"/>
      <c r="H1055" s="154"/>
      <c r="I1055" s="154">
        <v>6</v>
      </c>
      <c r="J1055" s="154"/>
      <c r="K1055" s="144"/>
      <c r="L1055" s="101"/>
      <c r="M1055" s="102"/>
      <c r="N1055" s="103"/>
      <c r="O1055" s="67">
        <f>IF(I1055=0,"",I1055/H1054)</f>
        <v>0.75</v>
      </c>
      <c r="P1055" s="68">
        <v>27</v>
      </c>
      <c r="Q1055" s="69">
        <f t="shared" si="144"/>
        <v>0.87096774193548387</v>
      </c>
      <c r="R1055" s="69">
        <f t="shared" si="145"/>
        <v>0.12903225806451613</v>
      </c>
      <c r="S1055" s="120"/>
    </row>
    <row r="1056" spans="1:19" ht="15.75" customHeight="1" x14ac:dyDescent="0.25">
      <c r="A1056" s="58">
        <v>2601</v>
      </c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44"/>
      <c r="L1056" s="101"/>
      <c r="M1056" s="102"/>
      <c r="N1056" s="103"/>
      <c r="O1056" s="71" t="str">
        <f>IF(J1056=0,"",J1056/I1055)</f>
        <v/>
      </c>
      <c r="P1056" s="68"/>
      <c r="Q1056" s="72" t="str">
        <f t="shared" si="144"/>
        <v/>
      </c>
      <c r="R1056" s="72" t="str">
        <f t="shared" si="145"/>
        <v/>
      </c>
      <c r="S1056" s="120"/>
    </row>
    <row r="1057" spans="1:19" ht="15.75" customHeight="1" x14ac:dyDescent="0.25">
      <c r="A1057" s="58">
        <v>2602</v>
      </c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44"/>
      <c r="L1057" s="101"/>
      <c r="M1057" s="102"/>
      <c r="N1057" s="104"/>
      <c r="O1057" s="129"/>
      <c r="P1057" s="68"/>
      <c r="Q1057" s="130"/>
      <c r="R1057" s="131"/>
      <c r="S1057" s="120"/>
    </row>
    <row r="1058" spans="1:19" ht="15.75" customHeight="1" x14ac:dyDescent="0.25">
      <c r="A1058" s="58">
        <v>2701</v>
      </c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44"/>
      <c r="L1058" s="101"/>
      <c r="M1058" s="102"/>
      <c r="N1058" s="104"/>
      <c r="O1058" s="108"/>
      <c r="P1058" s="109"/>
      <c r="Q1058" s="110"/>
      <c r="R1058" s="108"/>
      <c r="S1058" s="120"/>
    </row>
    <row r="1059" spans="1:19" ht="15.75" customHeight="1" x14ac:dyDescent="0.25">
      <c r="A1059" s="58">
        <v>2702</v>
      </c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44"/>
      <c r="L1059" s="101"/>
      <c r="M1059" s="102"/>
      <c r="N1059" s="104"/>
      <c r="O1059" s="108"/>
      <c r="P1059" s="109"/>
      <c r="Q1059" s="110"/>
      <c r="R1059" s="108"/>
      <c r="S1059" s="120"/>
    </row>
    <row r="1060" spans="1:19" ht="15.75" customHeight="1" x14ac:dyDescent="0.25">
      <c r="A1060" s="58">
        <v>2801</v>
      </c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44"/>
      <c r="L1060" s="101"/>
      <c r="M1060" s="102"/>
      <c r="N1060" s="104"/>
      <c r="O1060" s="102"/>
      <c r="P1060" s="104"/>
      <c r="Q1060" s="146"/>
      <c r="R1060" s="108"/>
      <c r="S1060" s="120"/>
    </row>
    <row r="1061" spans="1:19" ht="15.75" customHeight="1" x14ac:dyDescent="0.25">
      <c r="A1061" s="58">
        <v>2802</v>
      </c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44"/>
      <c r="L1061" s="101"/>
      <c r="M1061" s="102"/>
      <c r="N1061" s="104"/>
      <c r="O1061" s="197" t="s">
        <v>83</v>
      </c>
      <c r="P1061" s="82"/>
      <c r="Q1061" s="111" t="str">
        <f>IF(SUM(K1054:K1057)=0,"",SUM(K1054:K1057))</f>
        <v/>
      </c>
      <c r="R1061" s="199" t="s">
        <v>11</v>
      </c>
      <c r="S1061" s="120"/>
    </row>
    <row r="1062" spans="1:19" ht="15.75" customHeight="1" x14ac:dyDescent="0.25">
      <c r="A1062" s="58">
        <v>2901</v>
      </c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44"/>
      <c r="L1062" s="101"/>
      <c r="M1062" s="102"/>
      <c r="N1062" s="104"/>
      <c r="O1062" s="198" t="s">
        <v>85</v>
      </c>
      <c r="P1062" s="86" t="str">
        <f>IF(P1061/B1048=0,"",P1061/B1048)</f>
        <v/>
      </c>
      <c r="Q1062" s="112" t="e">
        <f>IF(P1061/Q1061=0,"",P1061/Q1061)</f>
        <v>#VALUE!</v>
      </c>
      <c r="R1062" s="200" t="s">
        <v>86</v>
      </c>
      <c r="S1062" s="120"/>
    </row>
    <row r="1063" spans="1:19" ht="15.75" customHeight="1" x14ac:dyDescent="0.25">
      <c r="A1063" s="58">
        <v>2902</v>
      </c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44"/>
      <c r="L1063" s="147"/>
      <c r="M1063" s="148"/>
      <c r="N1063" s="149"/>
      <c r="O1063" s="90"/>
      <c r="P1063" s="91"/>
      <c r="Q1063" s="91"/>
      <c r="R1063" s="113"/>
      <c r="S1063" s="120"/>
    </row>
    <row r="1064" spans="1:19" ht="18" customHeight="1" x14ac:dyDescent="0.25">
      <c r="A1064" s="28"/>
      <c r="B1064" s="297" t="s">
        <v>111</v>
      </c>
      <c r="C1064" s="297"/>
      <c r="D1064" s="297"/>
      <c r="E1064" s="297"/>
      <c r="F1064" s="297"/>
      <c r="G1064" s="297"/>
      <c r="H1064" s="297"/>
      <c r="I1064" s="297"/>
      <c r="J1064" s="297"/>
      <c r="K1064" s="93">
        <f>SUM(K1048:K1060)</f>
        <v>0</v>
      </c>
      <c r="L1064" s="94" t="str">
        <f>IF(K1056=0,"",K1056/B1048)</f>
        <v/>
      </c>
      <c r="M1064" s="94" t="str">
        <f>IF(K1064=0,"",K1064/B1048)</f>
        <v/>
      </c>
      <c r="N1064" s="94" t="str">
        <f>IF(K1055=0,"",M1064-L1064)</f>
        <v/>
      </c>
      <c r="O1064" s="3"/>
      <c r="P1064" s="29"/>
      <c r="Q1064" s="22"/>
      <c r="R1064" s="3"/>
      <c r="S1064" s="120"/>
    </row>
    <row r="1065" spans="1:19" ht="12.75" customHeight="1" x14ac:dyDescent="0.25">
      <c r="A1065" s="28"/>
      <c r="B1065" s="29"/>
      <c r="C1065" s="29"/>
      <c r="D1065" s="132"/>
      <c r="E1065" s="132"/>
      <c r="F1065" s="132"/>
      <c r="G1065" s="132"/>
      <c r="H1065" s="132"/>
      <c r="I1065" s="132"/>
      <c r="J1065" s="132"/>
      <c r="K1065" s="133"/>
      <c r="L1065" s="134"/>
      <c r="M1065" s="134"/>
      <c r="N1065" s="134"/>
      <c r="O1065" s="3"/>
      <c r="P1065" s="29"/>
      <c r="Q1065" s="22"/>
      <c r="R1065" s="3"/>
      <c r="S1065" s="120"/>
    </row>
    <row r="1066" spans="1:19" ht="12.75" customHeight="1" x14ac:dyDescent="0.25">
      <c r="A1066" s="28"/>
      <c r="B1066" s="29"/>
      <c r="C1066" s="29"/>
      <c r="D1066" s="132"/>
      <c r="E1066" s="132"/>
      <c r="F1066" s="132"/>
      <c r="G1066" s="132"/>
      <c r="H1066" s="132"/>
      <c r="I1066" s="132"/>
      <c r="J1066" s="132"/>
      <c r="K1066" s="133"/>
      <c r="L1066" s="134"/>
      <c r="M1066" s="134"/>
      <c r="N1066" s="134"/>
      <c r="O1066" s="3"/>
      <c r="P1066" s="29"/>
      <c r="Q1066" s="22"/>
      <c r="R1066" s="3"/>
      <c r="S1066" s="120"/>
    </row>
    <row r="1067" spans="1:19" ht="26.25" x14ac:dyDescent="0.4">
      <c r="A1067" s="2"/>
      <c r="B1067" s="298" t="s">
        <v>99</v>
      </c>
      <c r="C1067" s="299"/>
      <c r="D1067" s="299"/>
      <c r="E1067" s="299"/>
      <c r="F1067" s="299"/>
      <c r="G1067" s="299"/>
      <c r="H1067" s="299"/>
      <c r="I1067" s="299"/>
      <c r="J1067" s="299"/>
      <c r="K1067" s="181" t="s">
        <v>124</v>
      </c>
      <c r="L1067" s="57"/>
      <c r="M1067" s="57"/>
      <c r="N1067" s="29"/>
      <c r="O1067" s="3"/>
      <c r="P1067" s="29"/>
      <c r="Q1067" s="29"/>
      <c r="R1067" s="29"/>
      <c r="S1067" s="120"/>
    </row>
    <row r="1068" spans="1:19" ht="20.25" x14ac:dyDescent="0.2">
      <c r="A1068" s="300" t="s">
        <v>10</v>
      </c>
      <c r="B1068" s="301" t="s">
        <v>100</v>
      </c>
      <c r="C1068" s="302"/>
      <c r="D1068" s="302"/>
      <c r="E1068" s="302"/>
      <c r="F1068" s="302"/>
      <c r="G1068" s="302"/>
      <c r="H1068" s="302"/>
      <c r="I1068" s="302"/>
      <c r="J1068" s="303"/>
      <c r="K1068" s="304" t="s">
        <v>11</v>
      </c>
      <c r="L1068" s="296" t="s">
        <v>3</v>
      </c>
      <c r="M1068" s="296" t="s">
        <v>4</v>
      </c>
      <c r="N1068" s="306" t="s">
        <v>5</v>
      </c>
      <c r="O1068" s="296" t="s">
        <v>6</v>
      </c>
      <c r="P1068" s="294" t="s">
        <v>7</v>
      </c>
      <c r="Q1068" s="294" t="s">
        <v>8</v>
      </c>
      <c r="R1068" s="296" t="s">
        <v>101</v>
      </c>
      <c r="S1068" s="120"/>
    </row>
    <row r="1069" spans="1:19" ht="15.75" x14ac:dyDescent="0.25">
      <c r="A1069" s="295"/>
      <c r="B1069" s="58" t="s">
        <v>102</v>
      </c>
      <c r="C1069" s="58" t="s">
        <v>103</v>
      </c>
      <c r="D1069" s="58" t="s">
        <v>104</v>
      </c>
      <c r="E1069" s="58" t="s">
        <v>105</v>
      </c>
      <c r="F1069" s="58" t="s">
        <v>106</v>
      </c>
      <c r="G1069" s="58" t="s">
        <v>107</v>
      </c>
      <c r="H1069" s="58" t="s">
        <v>108</v>
      </c>
      <c r="I1069" s="58" t="s">
        <v>109</v>
      </c>
      <c r="J1069" s="58" t="s">
        <v>110</v>
      </c>
      <c r="K1069" s="305"/>
      <c r="L1069" s="295"/>
      <c r="M1069" s="295"/>
      <c r="N1069" s="295"/>
      <c r="O1069" s="295"/>
      <c r="P1069" s="295"/>
      <c r="Q1069" s="295"/>
      <c r="R1069" s="295"/>
      <c r="S1069" s="120"/>
    </row>
    <row r="1070" spans="1:19" ht="15.75" customHeight="1" x14ac:dyDescent="0.25">
      <c r="A1070" s="58">
        <v>2202</v>
      </c>
      <c r="B1070" s="154">
        <v>103</v>
      </c>
      <c r="C1070" s="154"/>
      <c r="D1070" s="154"/>
      <c r="E1070" s="154"/>
      <c r="F1070" s="154"/>
      <c r="G1070" s="154"/>
      <c r="H1070" s="154"/>
      <c r="I1070" s="154"/>
      <c r="J1070" s="154"/>
      <c r="K1070" s="144"/>
      <c r="L1070" s="96"/>
      <c r="M1070" s="97"/>
      <c r="N1070" s="98"/>
      <c r="O1070" s="99"/>
      <c r="P1070" s="63">
        <f>B1070</f>
        <v>103</v>
      </c>
      <c r="Q1070" s="100"/>
      <c r="R1070" s="99"/>
      <c r="S1070" s="120"/>
    </row>
    <row r="1071" spans="1:19" ht="15.75" customHeight="1" x14ac:dyDescent="0.25">
      <c r="A1071" s="58">
        <v>2301</v>
      </c>
      <c r="B1071" s="154"/>
      <c r="C1071" s="154">
        <v>72</v>
      </c>
      <c r="D1071" s="154"/>
      <c r="E1071" s="154"/>
      <c r="F1071" s="154"/>
      <c r="G1071" s="154"/>
      <c r="H1071" s="154"/>
      <c r="I1071" s="154"/>
      <c r="J1071" s="154"/>
      <c r="K1071" s="144"/>
      <c r="L1071" s="101"/>
      <c r="M1071" s="102"/>
      <c r="N1071" s="103"/>
      <c r="O1071" s="67">
        <f>IF(C1071=0,"",C1071/B1070)</f>
        <v>0.69902912621359226</v>
      </c>
      <c r="P1071" s="68">
        <v>72</v>
      </c>
      <c r="Q1071" s="69">
        <f t="shared" ref="Q1071:Q1078" si="146">IF(P1071=0,"",P1071/P1070)</f>
        <v>0.69902912621359226</v>
      </c>
      <c r="R1071" s="69">
        <f t="shared" ref="R1071:R1078" si="147">IF(P1071=0,"",100%-Q1071)</f>
        <v>0.30097087378640774</v>
      </c>
      <c r="S1071" s="120"/>
    </row>
    <row r="1072" spans="1:19" ht="15.75" customHeight="1" x14ac:dyDescent="0.25">
      <c r="A1072" s="58">
        <v>2302</v>
      </c>
      <c r="B1072" s="154"/>
      <c r="C1072" s="154"/>
      <c r="D1072" s="154">
        <v>48</v>
      </c>
      <c r="E1072" s="154"/>
      <c r="F1072" s="154"/>
      <c r="G1072" s="154"/>
      <c r="H1072" s="154"/>
      <c r="I1072" s="154"/>
      <c r="J1072" s="154"/>
      <c r="K1072" s="144"/>
      <c r="L1072" s="101"/>
      <c r="M1072" s="102"/>
      <c r="N1072" s="103"/>
      <c r="O1072" s="67">
        <f>IF(D1072=0,"",D1072/C1071)</f>
        <v>0.66666666666666663</v>
      </c>
      <c r="P1072" s="68">
        <v>63</v>
      </c>
      <c r="Q1072" s="69">
        <f t="shared" si="146"/>
        <v>0.875</v>
      </c>
      <c r="R1072" s="69">
        <f t="shared" si="147"/>
        <v>0.125</v>
      </c>
      <c r="S1072" s="8">
        <f>P1072/P1070</f>
        <v>0.61165048543689315</v>
      </c>
    </row>
    <row r="1073" spans="1:19" ht="15.75" customHeight="1" x14ac:dyDescent="0.25">
      <c r="A1073" s="58">
        <v>2401</v>
      </c>
      <c r="B1073" s="154"/>
      <c r="C1073" s="154"/>
      <c r="D1073" s="154"/>
      <c r="E1073" s="154">
        <v>45</v>
      </c>
      <c r="F1073" s="154"/>
      <c r="G1073" s="154"/>
      <c r="H1073" s="154"/>
      <c r="I1073" s="154"/>
      <c r="J1073" s="154"/>
      <c r="K1073" s="144"/>
      <c r="L1073" s="101"/>
      <c r="M1073" s="102"/>
      <c r="N1073" s="103"/>
      <c r="O1073" s="67">
        <f>IF(E1073=0,"",E1073/D1072)</f>
        <v>0.9375</v>
      </c>
      <c r="P1073" s="68">
        <v>60</v>
      </c>
      <c r="Q1073" s="69">
        <f t="shared" si="146"/>
        <v>0.95238095238095233</v>
      </c>
      <c r="R1073" s="69">
        <f t="shared" si="147"/>
        <v>4.7619047619047672E-2</v>
      </c>
      <c r="S1073" s="120"/>
    </row>
    <row r="1074" spans="1:19" ht="15.75" customHeight="1" x14ac:dyDescent="0.25">
      <c r="A1074" s="58">
        <v>2402</v>
      </c>
      <c r="B1074" s="154"/>
      <c r="C1074" s="154"/>
      <c r="D1074" s="154"/>
      <c r="E1074" s="154"/>
      <c r="F1074" s="154">
        <v>25</v>
      </c>
      <c r="G1074" s="154"/>
      <c r="H1074" s="154"/>
      <c r="I1074" s="154"/>
      <c r="J1074" s="154"/>
      <c r="K1074" s="144"/>
      <c r="L1074" s="101"/>
      <c r="M1074" s="102"/>
      <c r="N1074" s="103"/>
      <c r="O1074" s="67">
        <f>IF(F1074=0,"",F1074/E1073)</f>
        <v>0.55555555555555558</v>
      </c>
      <c r="P1074" s="68">
        <v>54</v>
      </c>
      <c r="Q1074" s="69">
        <f t="shared" si="146"/>
        <v>0.9</v>
      </c>
      <c r="R1074" s="69">
        <f t="shared" si="147"/>
        <v>9.9999999999999978E-2</v>
      </c>
      <c r="S1074" s="120"/>
    </row>
    <row r="1075" spans="1:19" ht="15.75" customHeight="1" x14ac:dyDescent="0.25">
      <c r="A1075" s="58">
        <v>2501</v>
      </c>
      <c r="B1075" s="154"/>
      <c r="C1075" s="154"/>
      <c r="D1075" s="154"/>
      <c r="E1075" s="154"/>
      <c r="F1075" s="154"/>
      <c r="G1075" s="154">
        <v>22</v>
      </c>
      <c r="H1075" s="154"/>
      <c r="I1075" s="154"/>
      <c r="J1075" s="154"/>
      <c r="K1075" s="144"/>
      <c r="L1075" s="101"/>
      <c r="M1075" s="102"/>
      <c r="N1075" s="103"/>
      <c r="O1075" s="67">
        <f>IF(G1075=0,"",G1075/F1074)</f>
        <v>0.88</v>
      </c>
      <c r="P1075" s="68">
        <v>52</v>
      </c>
      <c r="Q1075" s="69">
        <f t="shared" si="146"/>
        <v>0.96296296296296291</v>
      </c>
      <c r="R1075" s="69">
        <f t="shared" si="147"/>
        <v>3.703703703703709E-2</v>
      </c>
      <c r="S1075" s="120"/>
    </row>
    <row r="1076" spans="1:19" ht="15.75" customHeight="1" x14ac:dyDescent="0.25">
      <c r="A1076" s="58">
        <v>2502</v>
      </c>
      <c r="B1076" s="154"/>
      <c r="C1076" s="154"/>
      <c r="D1076" s="154"/>
      <c r="E1076" s="154"/>
      <c r="F1076" s="154"/>
      <c r="G1076" s="154"/>
      <c r="H1076" s="154">
        <v>19</v>
      </c>
      <c r="I1076" s="154"/>
      <c r="J1076" s="154"/>
      <c r="K1076" s="144"/>
      <c r="L1076" s="101"/>
      <c r="M1076" s="102"/>
      <c r="N1076" s="103"/>
      <c r="O1076" s="67">
        <f>IF(H1076=0,"",H1076/G1075)</f>
        <v>0.86363636363636365</v>
      </c>
      <c r="P1076" s="68">
        <v>51</v>
      </c>
      <c r="Q1076" s="69">
        <f t="shared" si="146"/>
        <v>0.98076923076923073</v>
      </c>
      <c r="R1076" s="69">
        <f t="shared" si="147"/>
        <v>1.9230769230769273E-2</v>
      </c>
      <c r="S1076" s="120"/>
    </row>
    <row r="1077" spans="1:19" ht="15.75" customHeight="1" x14ac:dyDescent="0.25">
      <c r="A1077" s="58">
        <v>2601</v>
      </c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44"/>
      <c r="L1077" s="101"/>
      <c r="M1077" s="102"/>
      <c r="N1077" s="103"/>
      <c r="O1077" s="67" t="str">
        <f>IF(I1077=0,"",I1077/H1076)</f>
        <v/>
      </c>
      <c r="P1077" s="68"/>
      <c r="Q1077" s="69" t="str">
        <f t="shared" si="146"/>
        <v/>
      </c>
      <c r="R1077" s="69" t="str">
        <f t="shared" si="147"/>
        <v/>
      </c>
      <c r="S1077" s="120"/>
    </row>
    <row r="1078" spans="1:19" ht="15.75" customHeight="1" x14ac:dyDescent="0.25">
      <c r="A1078" s="58">
        <v>2602</v>
      </c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44"/>
      <c r="L1078" s="101"/>
      <c r="M1078" s="102"/>
      <c r="N1078" s="103"/>
      <c r="O1078" s="71" t="str">
        <f>IF(J1078=0,"",J1078/I1077)</f>
        <v/>
      </c>
      <c r="P1078" s="68"/>
      <c r="Q1078" s="72" t="str">
        <f t="shared" si="146"/>
        <v/>
      </c>
      <c r="R1078" s="72" t="str">
        <f t="shared" si="147"/>
        <v/>
      </c>
      <c r="S1078" s="120"/>
    </row>
    <row r="1079" spans="1:19" ht="15.75" customHeight="1" x14ac:dyDescent="0.25">
      <c r="A1079" s="58">
        <v>2701</v>
      </c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44"/>
      <c r="L1079" s="101"/>
      <c r="M1079" s="102"/>
      <c r="N1079" s="104"/>
      <c r="O1079" s="129"/>
      <c r="P1079" s="68"/>
      <c r="Q1079" s="130"/>
      <c r="R1079" s="131"/>
      <c r="S1079" s="120"/>
    </row>
    <row r="1080" spans="1:19" ht="15.75" customHeight="1" x14ac:dyDescent="0.25">
      <c r="A1080" s="58">
        <v>2702</v>
      </c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44"/>
      <c r="L1080" s="101"/>
      <c r="M1080" s="102"/>
      <c r="N1080" s="104"/>
      <c r="O1080" s="108"/>
      <c r="P1080" s="109"/>
      <c r="Q1080" s="110"/>
      <c r="R1080" s="108"/>
      <c r="S1080" s="120"/>
    </row>
    <row r="1081" spans="1:19" ht="15.75" customHeight="1" x14ac:dyDescent="0.25">
      <c r="A1081" s="58">
        <v>2801</v>
      </c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44"/>
      <c r="L1081" s="101"/>
      <c r="M1081" s="102"/>
      <c r="N1081" s="104"/>
      <c r="O1081" s="108"/>
      <c r="P1081" s="109"/>
      <c r="Q1081" s="110"/>
      <c r="R1081" s="108"/>
      <c r="S1081" s="120"/>
    </row>
    <row r="1082" spans="1:19" ht="15.75" customHeight="1" x14ac:dyDescent="0.25">
      <c r="A1082" s="58">
        <v>2802</v>
      </c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44"/>
      <c r="L1082" s="101"/>
      <c r="M1082" s="102"/>
      <c r="N1082" s="104"/>
      <c r="O1082" s="102"/>
      <c r="P1082" s="104"/>
      <c r="Q1082" s="146"/>
      <c r="R1082" s="108"/>
      <c r="S1082" s="120"/>
    </row>
    <row r="1083" spans="1:19" ht="15.75" customHeight="1" x14ac:dyDescent="0.25">
      <c r="A1083" s="58">
        <v>2901</v>
      </c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44"/>
      <c r="L1083" s="101"/>
      <c r="M1083" s="102"/>
      <c r="N1083" s="104"/>
      <c r="O1083" s="197" t="s">
        <v>83</v>
      </c>
      <c r="P1083" s="82"/>
      <c r="Q1083" s="111" t="str">
        <f>IF(SUM(K1076:K1079)=0,"",SUM(K1076:K1079))</f>
        <v/>
      </c>
      <c r="R1083" s="199" t="s">
        <v>11</v>
      </c>
      <c r="S1083" s="120"/>
    </row>
    <row r="1084" spans="1:19" ht="15.75" customHeight="1" x14ac:dyDescent="0.25">
      <c r="A1084" s="58">
        <v>2902</v>
      </c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44"/>
      <c r="L1084" s="101"/>
      <c r="M1084" s="102"/>
      <c r="N1084" s="104"/>
      <c r="O1084" s="198" t="s">
        <v>85</v>
      </c>
      <c r="P1084" s="86" t="str">
        <f>IF(P1083/B1070=0,"",P1083/B1070)</f>
        <v/>
      </c>
      <c r="Q1084" s="112" t="e">
        <f>IF(P1083/Q1083=0,"",P1083/Q1083)</f>
        <v>#VALUE!</v>
      </c>
      <c r="R1084" s="200" t="s">
        <v>86</v>
      </c>
      <c r="S1084" s="120"/>
    </row>
    <row r="1085" spans="1:19" ht="15.75" customHeight="1" x14ac:dyDescent="0.25">
      <c r="A1085" s="58">
        <v>3001</v>
      </c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44"/>
      <c r="L1085" s="147"/>
      <c r="M1085" s="148"/>
      <c r="N1085" s="149"/>
      <c r="O1085" s="90"/>
      <c r="P1085" s="91"/>
      <c r="Q1085" s="91"/>
      <c r="R1085" s="113"/>
      <c r="S1085" s="120"/>
    </row>
    <row r="1086" spans="1:19" ht="18" customHeight="1" x14ac:dyDescent="0.25">
      <c r="A1086" s="28"/>
      <c r="B1086" s="297" t="s">
        <v>111</v>
      </c>
      <c r="C1086" s="297"/>
      <c r="D1086" s="297"/>
      <c r="E1086" s="297"/>
      <c r="F1086" s="297"/>
      <c r="G1086" s="297"/>
      <c r="H1086" s="297"/>
      <c r="I1086" s="297"/>
      <c r="J1086" s="297"/>
      <c r="K1086" s="93">
        <f>SUM(K1070:K1082)</f>
        <v>0</v>
      </c>
      <c r="L1086" s="94" t="str">
        <f>IF(K1078=0,"",K1078/B1070)</f>
        <v/>
      </c>
      <c r="M1086" s="94" t="str">
        <f>IF(K1086=0,"",K1086/B1070)</f>
        <v/>
      </c>
      <c r="N1086" s="94" t="str">
        <f>IF(K1077=0,"",M1086-L1086)</f>
        <v/>
      </c>
      <c r="O1086" s="3"/>
      <c r="P1086" s="29"/>
      <c r="Q1086" s="22"/>
      <c r="R1086" s="3"/>
      <c r="S1086" s="120"/>
    </row>
    <row r="1087" spans="1:19" ht="12.75" customHeight="1" x14ac:dyDescent="0.25">
      <c r="A1087" s="28"/>
      <c r="B1087" s="29"/>
      <c r="C1087" s="29"/>
      <c r="D1087" s="132"/>
      <c r="E1087" s="132"/>
      <c r="F1087" s="132"/>
      <c r="G1087" s="132"/>
      <c r="H1087" s="132"/>
      <c r="I1087" s="132"/>
      <c r="J1087" s="132"/>
      <c r="K1087" s="133"/>
      <c r="L1087" s="134"/>
      <c r="M1087" s="134"/>
      <c r="N1087" s="134"/>
      <c r="O1087" s="3"/>
      <c r="P1087" s="29"/>
      <c r="Q1087" s="22"/>
      <c r="R1087" s="3"/>
      <c r="S1087" s="120"/>
    </row>
    <row r="1088" spans="1:19" ht="12.75" customHeight="1" x14ac:dyDescent="0.25">
      <c r="A1088" s="28"/>
      <c r="B1088" s="29"/>
      <c r="C1088" s="29"/>
      <c r="D1088" s="132"/>
      <c r="E1088" s="132"/>
      <c r="F1088" s="132"/>
      <c r="G1088" s="132"/>
      <c r="H1088" s="132"/>
      <c r="I1088" s="132"/>
      <c r="J1088" s="132"/>
      <c r="K1088" s="133"/>
      <c r="L1088" s="134"/>
      <c r="M1088" s="134"/>
      <c r="N1088" s="134"/>
      <c r="O1088" s="3"/>
      <c r="P1088" s="29"/>
      <c r="Q1088" s="22"/>
      <c r="R1088" s="3"/>
      <c r="S1088" s="120"/>
    </row>
    <row r="1089" spans="1:19" ht="26.25" x14ac:dyDescent="0.4">
      <c r="A1089" s="2"/>
      <c r="B1089" s="298" t="s">
        <v>99</v>
      </c>
      <c r="C1089" s="299"/>
      <c r="D1089" s="299"/>
      <c r="E1089" s="299"/>
      <c r="F1089" s="299"/>
      <c r="G1089" s="299"/>
      <c r="H1089" s="299"/>
      <c r="I1089" s="299"/>
      <c r="J1089" s="299"/>
      <c r="K1089" s="181" t="s">
        <v>142</v>
      </c>
      <c r="L1089" s="57"/>
      <c r="M1089" s="57"/>
      <c r="N1089" s="29"/>
      <c r="O1089" s="3"/>
      <c r="P1089" s="29"/>
      <c r="Q1089" s="29"/>
      <c r="R1089" s="29"/>
      <c r="S1089" s="120"/>
    </row>
    <row r="1090" spans="1:19" ht="20.25" x14ac:dyDescent="0.2">
      <c r="A1090" s="300" t="s">
        <v>10</v>
      </c>
      <c r="B1090" s="301" t="s">
        <v>100</v>
      </c>
      <c r="C1090" s="302"/>
      <c r="D1090" s="302"/>
      <c r="E1090" s="302"/>
      <c r="F1090" s="302"/>
      <c r="G1090" s="302"/>
      <c r="H1090" s="302"/>
      <c r="I1090" s="302"/>
      <c r="J1090" s="303"/>
      <c r="K1090" s="304" t="s">
        <v>11</v>
      </c>
      <c r="L1090" s="296" t="s">
        <v>3</v>
      </c>
      <c r="M1090" s="296" t="s">
        <v>4</v>
      </c>
      <c r="N1090" s="306" t="s">
        <v>5</v>
      </c>
      <c r="O1090" s="296" t="s">
        <v>6</v>
      </c>
      <c r="P1090" s="294" t="s">
        <v>7</v>
      </c>
      <c r="Q1090" s="294" t="s">
        <v>8</v>
      </c>
      <c r="R1090" s="296" t="s">
        <v>101</v>
      </c>
      <c r="S1090" s="120"/>
    </row>
    <row r="1091" spans="1:19" ht="15.75" x14ac:dyDescent="0.25">
      <c r="A1091" s="295"/>
      <c r="B1091" s="58" t="s">
        <v>102</v>
      </c>
      <c r="C1091" s="58" t="s">
        <v>103</v>
      </c>
      <c r="D1091" s="58" t="s">
        <v>104</v>
      </c>
      <c r="E1091" s="58" t="s">
        <v>105</v>
      </c>
      <c r="F1091" s="58" t="s">
        <v>106</v>
      </c>
      <c r="G1091" s="58" t="s">
        <v>107</v>
      </c>
      <c r="H1091" s="58" t="s">
        <v>108</v>
      </c>
      <c r="I1091" s="58" t="s">
        <v>109</v>
      </c>
      <c r="J1091" s="58" t="s">
        <v>110</v>
      </c>
      <c r="K1091" s="305"/>
      <c r="L1091" s="295"/>
      <c r="M1091" s="295"/>
      <c r="N1091" s="295"/>
      <c r="O1091" s="295"/>
      <c r="P1091" s="295"/>
      <c r="Q1091" s="295"/>
      <c r="R1091" s="295"/>
      <c r="S1091" s="120"/>
    </row>
    <row r="1092" spans="1:19" ht="15.75" customHeight="1" x14ac:dyDescent="0.25">
      <c r="A1092" s="58">
        <v>2301</v>
      </c>
      <c r="B1092" s="154">
        <v>63</v>
      </c>
      <c r="C1092" s="154"/>
      <c r="D1092" s="154"/>
      <c r="E1092" s="154"/>
      <c r="F1092" s="154"/>
      <c r="G1092" s="154"/>
      <c r="H1092" s="154"/>
      <c r="I1092" s="154"/>
      <c r="J1092" s="154"/>
      <c r="K1092" s="144"/>
      <c r="L1092" s="96"/>
      <c r="M1092" s="97"/>
      <c r="N1092" s="98"/>
      <c r="O1092" s="99"/>
      <c r="P1092" s="63">
        <f>B1092</f>
        <v>63</v>
      </c>
      <c r="Q1092" s="100"/>
      <c r="R1092" s="99"/>
      <c r="S1092" s="120"/>
    </row>
    <row r="1093" spans="1:19" ht="15.75" customHeight="1" x14ac:dyDescent="0.25">
      <c r="A1093" s="58">
        <v>2302</v>
      </c>
      <c r="B1093" s="154"/>
      <c r="C1093" s="154">
        <v>49</v>
      </c>
      <c r="D1093" s="154"/>
      <c r="E1093" s="154"/>
      <c r="F1093" s="154"/>
      <c r="G1093" s="154"/>
      <c r="H1093" s="154"/>
      <c r="I1093" s="154"/>
      <c r="J1093" s="154"/>
      <c r="K1093" s="144"/>
      <c r="L1093" s="101"/>
      <c r="M1093" s="102"/>
      <c r="N1093" s="103"/>
      <c r="O1093" s="67">
        <f>IF(C1093=0,"",C1093/B1092)</f>
        <v>0.77777777777777779</v>
      </c>
      <c r="P1093" s="68">
        <v>50</v>
      </c>
      <c r="Q1093" s="69">
        <f t="shared" ref="Q1093:Q1100" si="148">IF(P1093=0,"",P1093/P1092)</f>
        <v>0.79365079365079361</v>
      </c>
      <c r="R1093" s="69">
        <f t="shared" ref="R1093:R1100" si="149">IF(P1093=0,"",100%-Q1093)</f>
        <v>0.20634920634920639</v>
      </c>
      <c r="S1093" s="120"/>
    </row>
    <row r="1094" spans="1:19" ht="15.75" customHeight="1" x14ac:dyDescent="0.25">
      <c r="A1094" s="58">
        <v>2401</v>
      </c>
      <c r="B1094" s="154"/>
      <c r="C1094" s="154"/>
      <c r="D1094" s="154">
        <v>35</v>
      </c>
      <c r="E1094" s="154"/>
      <c r="F1094" s="154"/>
      <c r="G1094" s="154"/>
      <c r="H1094" s="154"/>
      <c r="I1094" s="154"/>
      <c r="J1094" s="154"/>
      <c r="K1094" s="144"/>
      <c r="L1094" s="101"/>
      <c r="M1094" s="102"/>
      <c r="N1094" s="103"/>
      <c r="O1094" s="67">
        <f>IF(D1094=0,"",D1094/C1093)</f>
        <v>0.7142857142857143</v>
      </c>
      <c r="P1094" s="68">
        <v>47</v>
      </c>
      <c r="Q1094" s="69">
        <f t="shared" si="148"/>
        <v>0.94</v>
      </c>
      <c r="R1094" s="69">
        <f t="shared" si="149"/>
        <v>6.0000000000000053E-2</v>
      </c>
      <c r="S1094" s="8">
        <f>P1094/P1092</f>
        <v>0.74603174603174605</v>
      </c>
    </row>
    <row r="1095" spans="1:19" ht="15.75" customHeight="1" x14ac:dyDescent="0.25">
      <c r="A1095" s="58">
        <v>2402</v>
      </c>
      <c r="B1095" s="154"/>
      <c r="C1095" s="154"/>
      <c r="D1095" s="154"/>
      <c r="E1095" s="154">
        <v>24</v>
      </c>
      <c r="F1095" s="154"/>
      <c r="G1095" s="154"/>
      <c r="H1095" s="154"/>
      <c r="I1095" s="154"/>
      <c r="J1095" s="154"/>
      <c r="K1095" s="144"/>
      <c r="L1095" s="101"/>
      <c r="M1095" s="102"/>
      <c r="N1095" s="103"/>
      <c r="O1095" s="67">
        <f>IF(E1095=0,"",E1095/D1094)</f>
        <v>0.68571428571428572</v>
      </c>
      <c r="P1095" s="68">
        <v>42</v>
      </c>
      <c r="Q1095" s="69">
        <f t="shared" si="148"/>
        <v>0.8936170212765957</v>
      </c>
      <c r="R1095" s="69">
        <f t="shared" si="149"/>
        <v>0.1063829787234043</v>
      </c>
      <c r="S1095" s="120"/>
    </row>
    <row r="1096" spans="1:19" ht="15.75" customHeight="1" x14ac:dyDescent="0.25">
      <c r="A1096" s="58">
        <v>2501</v>
      </c>
      <c r="B1096" s="154"/>
      <c r="C1096" s="154"/>
      <c r="D1096" s="154"/>
      <c r="E1096" s="154"/>
      <c r="F1096" s="154">
        <v>17</v>
      </c>
      <c r="G1096" s="154"/>
      <c r="H1096" s="154"/>
      <c r="I1096" s="154"/>
      <c r="J1096" s="154"/>
      <c r="K1096" s="144"/>
      <c r="L1096" s="101"/>
      <c r="M1096" s="102"/>
      <c r="N1096" s="103"/>
      <c r="O1096" s="67">
        <f>IF(F1096=0,"",F1096/E1095)</f>
        <v>0.70833333333333337</v>
      </c>
      <c r="P1096" s="68">
        <v>39</v>
      </c>
      <c r="Q1096" s="69">
        <f t="shared" si="148"/>
        <v>0.9285714285714286</v>
      </c>
      <c r="R1096" s="69">
        <f t="shared" si="149"/>
        <v>7.1428571428571397E-2</v>
      </c>
      <c r="S1096" s="120"/>
    </row>
    <row r="1097" spans="1:19" ht="15.75" customHeight="1" x14ac:dyDescent="0.25">
      <c r="A1097" s="58">
        <v>2502</v>
      </c>
      <c r="B1097" s="154"/>
      <c r="C1097" s="154"/>
      <c r="D1097" s="154"/>
      <c r="E1097" s="154"/>
      <c r="F1097" s="154"/>
      <c r="G1097" s="154">
        <v>16</v>
      </c>
      <c r="H1097" s="154"/>
      <c r="I1097" s="154"/>
      <c r="J1097" s="154"/>
      <c r="K1097" s="144"/>
      <c r="L1097" s="101"/>
      <c r="M1097" s="102"/>
      <c r="N1097" s="103"/>
      <c r="O1097" s="67">
        <f>IF(G1097=0,"",G1097/F1096)</f>
        <v>0.94117647058823528</v>
      </c>
      <c r="P1097" s="68">
        <v>34</v>
      </c>
      <c r="Q1097" s="69">
        <f t="shared" si="148"/>
        <v>0.87179487179487181</v>
      </c>
      <c r="R1097" s="69">
        <f t="shared" si="149"/>
        <v>0.12820512820512819</v>
      </c>
      <c r="S1097" s="120"/>
    </row>
    <row r="1098" spans="1:19" ht="15.75" customHeight="1" x14ac:dyDescent="0.25">
      <c r="A1098" s="58">
        <v>2601</v>
      </c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44"/>
      <c r="L1098" s="101"/>
      <c r="M1098" s="102"/>
      <c r="N1098" s="103"/>
      <c r="O1098" s="67" t="str">
        <f>IF(H1098=0,"",H1098/G1097)</f>
        <v/>
      </c>
      <c r="P1098" s="68"/>
      <c r="Q1098" s="69" t="str">
        <f t="shared" si="148"/>
        <v/>
      </c>
      <c r="R1098" s="69" t="str">
        <f t="shared" si="149"/>
        <v/>
      </c>
      <c r="S1098" s="120"/>
    </row>
    <row r="1099" spans="1:19" ht="15.75" customHeight="1" x14ac:dyDescent="0.25">
      <c r="A1099" s="58">
        <v>2602</v>
      </c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44"/>
      <c r="L1099" s="101"/>
      <c r="M1099" s="102"/>
      <c r="N1099" s="103"/>
      <c r="O1099" s="67" t="str">
        <f>IF(I1099=0,"",I1099/H1098)</f>
        <v/>
      </c>
      <c r="P1099" s="68"/>
      <c r="Q1099" s="69" t="str">
        <f t="shared" si="148"/>
        <v/>
      </c>
      <c r="R1099" s="69" t="str">
        <f t="shared" si="149"/>
        <v/>
      </c>
      <c r="S1099" s="120"/>
    </row>
    <row r="1100" spans="1:19" ht="15.75" customHeight="1" x14ac:dyDescent="0.25">
      <c r="A1100" s="58">
        <v>2701</v>
      </c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44"/>
      <c r="L1100" s="101"/>
      <c r="M1100" s="102"/>
      <c r="N1100" s="103"/>
      <c r="O1100" s="71" t="str">
        <f>IF(J1100=0,"",J1100/I1099)</f>
        <v/>
      </c>
      <c r="P1100" s="68"/>
      <c r="Q1100" s="72" t="str">
        <f t="shared" si="148"/>
        <v/>
      </c>
      <c r="R1100" s="72" t="str">
        <f t="shared" si="149"/>
        <v/>
      </c>
      <c r="S1100" s="120"/>
    </row>
    <row r="1101" spans="1:19" ht="15.75" customHeight="1" x14ac:dyDescent="0.25">
      <c r="A1101" s="58">
        <v>2702</v>
      </c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44"/>
      <c r="L1101" s="101"/>
      <c r="M1101" s="102"/>
      <c r="N1101" s="104"/>
      <c r="O1101" s="129"/>
      <c r="P1101" s="68"/>
      <c r="Q1101" s="130"/>
      <c r="R1101" s="131"/>
      <c r="S1101" s="120"/>
    </row>
    <row r="1102" spans="1:19" ht="15.75" customHeight="1" x14ac:dyDescent="0.25">
      <c r="A1102" s="58">
        <v>2801</v>
      </c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44"/>
      <c r="L1102" s="101"/>
      <c r="M1102" s="102"/>
      <c r="N1102" s="104"/>
      <c r="O1102" s="108"/>
      <c r="P1102" s="109"/>
      <c r="Q1102" s="110"/>
      <c r="R1102" s="108"/>
      <c r="S1102" s="120"/>
    </row>
    <row r="1103" spans="1:19" ht="15.75" customHeight="1" x14ac:dyDescent="0.25">
      <c r="A1103" s="58">
        <v>2802</v>
      </c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44"/>
      <c r="L1103" s="101"/>
      <c r="M1103" s="102"/>
      <c r="N1103" s="104"/>
      <c r="O1103" s="108"/>
      <c r="P1103" s="109"/>
      <c r="Q1103" s="110"/>
      <c r="R1103" s="108"/>
      <c r="S1103" s="120"/>
    </row>
    <row r="1104" spans="1:19" ht="15.75" customHeight="1" x14ac:dyDescent="0.25">
      <c r="A1104" s="58">
        <v>2901</v>
      </c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44"/>
      <c r="L1104" s="101"/>
      <c r="M1104" s="102"/>
      <c r="N1104" s="104"/>
      <c r="O1104" s="102"/>
      <c r="P1104" s="104"/>
      <c r="Q1104" s="146"/>
      <c r="R1104" s="108"/>
      <c r="S1104" s="120"/>
    </row>
    <row r="1105" spans="1:21" ht="15.75" customHeight="1" x14ac:dyDescent="0.25">
      <c r="A1105" s="58">
        <v>2902</v>
      </c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44"/>
      <c r="L1105" s="101"/>
      <c r="M1105" s="102"/>
      <c r="N1105" s="104"/>
      <c r="O1105" s="197" t="s">
        <v>83</v>
      </c>
      <c r="P1105" s="82"/>
      <c r="Q1105" s="111" t="str">
        <f>IF(SUM(K1098:K1101)=0,"",SUM(K1098:K1101))</f>
        <v/>
      </c>
      <c r="R1105" s="199" t="s">
        <v>11</v>
      </c>
      <c r="S1105" s="120"/>
      <c r="U1105" s="174">
        <f>AVERAGE(S1094,S1116)</f>
        <v>0.71916971916971917</v>
      </c>
    </row>
    <row r="1106" spans="1:21" ht="15.75" customHeight="1" x14ac:dyDescent="0.25">
      <c r="A1106" s="58">
        <v>3001</v>
      </c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44"/>
      <c r="L1106" s="101"/>
      <c r="M1106" s="102"/>
      <c r="N1106" s="104"/>
      <c r="O1106" s="198" t="s">
        <v>85</v>
      </c>
      <c r="P1106" s="86" t="str">
        <f>IF(P1105/B1092=0,"",P1105/B1092)</f>
        <v/>
      </c>
      <c r="Q1106" s="112" t="e">
        <f>IF(P1105/Q1105=0,"",P1105/Q1105)</f>
        <v>#VALUE!</v>
      </c>
      <c r="R1106" s="200" t="s">
        <v>86</v>
      </c>
      <c r="S1106" s="120"/>
    </row>
    <row r="1107" spans="1:21" ht="15.75" customHeight="1" x14ac:dyDescent="0.25">
      <c r="A1107" s="58">
        <v>3002</v>
      </c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44"/>
      <c r="L1107" s="147"/>
      <c r="M1107" s="148"/>
      <c r="N1107" s="149"/>
      <c r="O1107" s="90"/>
      <c r="P1107" s="91"/>
      <c r="Q1107" s="91"/>
      <c r="R1107" s="113"/>
      <c r="S1107" s="120"/>
    </row>
    <row r="1108" spans="1:21" ht="18" customHeight="1" x14ac:dyDescent="0.25">
      <c r="A1108" s="28"/>
      <c r="B1108" s="297" t="s">
        <v>111</v>
      </c>
      <c r="C1108" s="297"/>
      <c r="D1108" s="297"/>
      <c r="E1108" s="297"/>
      <c r="F1108" s="297"/>
      <c r="G1108" s="297"/>
      <c r="H1108" s="297"/>
      <c r="I1108" s="297"/>
      <c r="J1108" s="297"/>
      <c r="K1108" s="93">
        <f>SUM(K1092:K1104)</f>
        <v>0</v>
      </c>
      <c r="L1108" s="94" t="str">
        <f>IF(K1100=0,"",K1100/B1092)</f>
        <v/>
      </c>
      <c r="M1108" s="94" t="str">
        <f>IF(K1108=0,"",K1108/B1092)</f>
        <v/>
      </c>
      <c r="N1108" s="94" t="str">
        <f>IF(K1099=0,"",M1108-L1108)</f>
        <v/>
      </c>
      <c r="O1108" s="3"/>
      <c r="P1108" s="29"/>
      <c r="Q1108" s="22"/>
      <c r="R1108" s="3"/>
      <c r="S1108" s="120"/>
    </row>
    <row r="1109" spans="1:21" ht="12.75" customHeight="1" x14ac:dyDescent="0.25">
      <c r="A1109" s="28"/>
      <c r="B1109" s="29"/>
      <c r="C1109" s="29"/>
      <c r="D1109" s="132"/>
      <c r="E1109" s="132"/>
      <c r="F1109" s="132"/>
      <c r="G1109" s="132"/>
      <c r="H1109" s="132"/>
      <c r="I1109" s="132"/>
      <c r="J1109" s="132"/>
      <c r="K1109" s="133"/>
      <c r="L1109" s="134"/>
      <c r="M1109" s="134"/>
      <c r="N1109" s="134"/>
      <c r="O1109" s="3"/>
      <c r="P1109" s="29"/>
      <c r="Q1109" s="22"/>
      <c r="R1109" s="3"/>
      <c r="S1109" s="120"/>
    </row>
    <row r="1110" spans="1:21" ht="12.75" customHeight="1" x14ac:dyDescent="0.25">
      <c r="A1110" s="28"/>
      <c r="B1110" s="29"/>
      <c r="C1110" s="29"/>
      <c r="D1110" s="132"/>
      <c r="E1110" s="132"/>
      <c r="F1110" s="132"/>
      <c r="G1110" s="132"/>
      <c r="H1110" s="132"/>
      <c r="I1110" s="132"/>
      <c r="J1110" s="132"/>
      <c r="K1110" s="133"/>
      <c r="L1110" s="134"/>
      <c r="M1110" s="134"/>
      <c r="N1110" s="134"/>
      <c r="O1110" s="3"/>
      <c r="P1110" s="29"/>
      <c r="Q1110" s="22"/>
      <c r="R1110" s="3"/>
      <c r="S1110" s="120"/>
    </row>
    <row r="1111" spans="1:21" ht="26.25" x14ac:dyDescent="0.4">
      <c r="A1111" s="2"/>
      <c r="B1111" s="298" t="s">
        <v>99</v>
      </c>
      <c r="C1111" s="299"/>
      <c r="D1111" s="299"/>
      <c r="E1111" s="299"/>
      <c r="F1111" s="299"/>
      <c r="G1111" s="299"/>
      <c r="H1111" s="299"/>
      <c r="I1111" s="299"/>
      <c r="J1111" s="299"/>
      <c r="K1111" s="181" t="s">
        <v>143</v>
      </c>
      <c r="L1111" s="57"/>
      <c r="M1111" s="57"/>
      <c r="N1111" s="29"/>
      <c r="O1111" s="3"/>
      <c r="P1111" s="29"/>
      <c r="Q1111" s="29"/>
      <c r="R1111" s="29"/>
      <c r="S1111" s="120"/>
    </row>
    <row r="1112" spans="1:21" ht="20.25" x14ac:dyDescent="0.2">
      <c r="A1112" s="300" t="s">
        <v>10</v>
      </c>
      <c r="B1112" s="301" t="s">
        <v>100</v>
      </c>
      <c r="C1112" s="302"/>
      <c r="D1112" s="302"/>
      <c r="E1112" s="302"/>
      <c r="F1112" s="302"/>
      <c r="G1112" s="302"/>
      <c r="H1112" s="302"/>
      <c r="I1112" s="302"/>
      <c r="J1112" s="303"/>
      <c r="K1112" s="304" t="s">
        <v>11</v>
      </c>
      <c r="L1112" s="296" t="s">
        <v>3</v>
      </c>
      <c r="M1112" s="296" t="s">
        <v>4</v>
      </c>
      <c r="N1112" s="306" t="s">
        <v>5</v>
      </c>
      <c r="O1112" s="296" t="s">
        <v>6</v>
      </c>
      <c r="P1112" s="294" t="s">
        <v>7</v>
      </c>
      <c r="Q1112" s="294" t="s">
        <v>8</v>
      </c>
      <c r="R1112" s="296" t="s">
        <v>101</v>
      </c>
      <c r="S1112" s="120"/>
    </row>
    <row r="1113" spans="1:21" ht="15.75" x14ac:dyDescent="0.25">
      <c r="A1113" s="295"/>
      <c r="B1113" s="58" t="s">
        <v>102</v>
      </c>
      <c r="C1113" s="58" t="s">
        <v>103</v>
      </c>
      <c r="D1113" s="58" t="s">
        <v>104</v>
      </c>
      <c r="E1113" s="58" t="s">
        <v>105</v>
      </c>
      <c r="F1113" s="58" t="s">
        <v>106</v>
      </c>
      <c r="G1113" s="58" t="s">
        <v>107</v>
      </c>
      <c r="H1113" s="58" t="s">
        <v>108</v>
      </c>
      <c r="I1113" s="58" t="s">
        <v>109</v>
      </c>
      <c r="J1113" s="58" t="s">
        <v>110</v>
      </c>
      <c r="K1113" s="305"/>
      <c r="L1113" s="295"/>
      <c r="M1113" s="295"/>
      <c r="N1113" s="295"/>
      <c r="O1113" s="295"/>
      <c r="P1113" s="295"/>
      <c r="Q1113" s="295"/>
      <c r="R1113" s="295"/>
      <c r="S1113" s="120"/>
    </row>
    <row r="1114" spans="1:21" ht="15.75" customHeight="1" x14ac:dyDescent="0.25">
      <c r="A1114" s="58">
        <v>2302</v>
      </c>
      <c r="B1114" s="154">
        <v>91</v>
      </c>
      <c r="C1114" s="154"/>
      <c r="D1114" s="154"/>
      <c r="E1114" s="154"/>
      <c r="F1114" s="154"/>
      <c r="G1114" s="154"/>
      <c r="H1114" s="154"/>
      <c r="I1114" s="154"/>
      <c r="J1114" s="154"/>
      <c r="K1114" s="144"/>
      <c r="L1114" s="96"/>
      <c r="M1114" s="97"/>
      <c r="N1114" s="98"/>
      <c r="O1114" s="99"/>
      <c r="P1114" s="63">
        <f>B1114</f>
        <v>91</v>
      </c>
      <c r="Q1114" s="100"/>
      <c r="R1114" s="99"/>
      <c r="S1114" s="120"/>
    </row>
    <row r="1115" spans="1:21" ht="15.75" customHeight="1" x14ac:dyDescent="0.25">
      <c r="A1115" s="58">
        <v>2401</v>
      </c>
      <c r="B1115" s="154"/>
      <c r="C1115" s="154">
        <v>68</v>
      </c>
      <c r="D1115" s="154"/>
      <c r="E1115" s="154"/>
      <c r="F1115" s="154"/>
      <c r="G1115" s="154"/>
      <c r="H1115" s="154"/>
      <c r="I1115" s="154"/>
      <c r="J1115" s="154"/>
      <c r="K1115" s="144"/>
      <c r="L1115" s="101"/>
      <c r="M1115" s="102"/>
      <c r="N1115" s="103"/>
      <c r="O1115" s="67">
        <f>IF(C1115=0,"",C1115/B1114)</f>
        <v>0.74725274725274726</v>
      </c>
      <c r="P1115" s="68">
        <v>68</v>
      </c>
      <c r="Q1115" s="69">
        <f t="shared" ref="Q1115:Q1122" si="150">IF(P1115=0,"",P1115/P1114)</f>
        <v>0.74725274725274726</v>
      </c>
      <c r="R1115" s="69">
        <f t="shared" ref="R1115:R1122" si="151">IF(P1115=0,"",100%-Q1115)</f>
        <v>0.25274725274725274</v>
      </c>
      <c r="S1115" s="120"/>
    </row>
    <row r="1116" spans="1:21" ht="15.75" customHeight="1" x14ac:dyDescent="0.25">
      <c r="A1116" s="58">
        <v>2402</v>
      </c>
      <c r="B1116" s="154"/>
      <c r="C1116" s="154"/>
      <c r="D1116" s="154">
        <v>46</v>
      </c>
      <c r="E1116" s="154"/>
      <c r="F1116" s="154"/>
      <c r="G1116" s="154"/>
      <c r="H1116" s="154"/>
      <c r="I1116" s="154"/>
      <c r="J1116" s="154"/>
      <c r="K1116" s="144"/>
      <c r="L1116" s="101"/>
      <c r="M1116" s="102"/>
      <c r="N1116" s="103"/>
      <c r="O1116" s="67">
        <f>IF(D1116=0,"",D1116/C1115)</f>
        <v>0.67647058823529416</v>
      </c>
      <c r="P1116" s="68">
        <v>63</v>
      </c>
      <c r="Q1116" s="69">
        <f t="shared" si="150"/>
        <v>0.92647058823529416</v>
      </c>
      <c r="R1116" s="69">
        <f t="shared" si="151"/>
        <v>7.3529411764705843E-2</v>
      </c>
      <c r="S1116" s="8">
        <f>P1116/P1114</f>
        <v>0.69230769230769229</v>
      </c>
    </row>
    <row r="1117" spans="1:21" ht="15.75" customHeight="1" x14ac:dyDescent="0.25">
      <c r="A1117" s="58">
        <v>2501</v>
      </c>
      <c r="B1117" s="154"/>
      <c r="C1117" s="154"/>
      <c r="D1117" s="154"/>
      <c r="E1117" s="154">
        <v>34</v>
      </c>
      <c r="F1117" s="154"/>
      <c r="G1117" s="154"/>
      <c r="H1117" s="154"/>
      <c r="I1117" s="154"/>
      <c r="J1117" s="154"/>
      <c r="K1117" s="144"/>
      <c r="L1117" s="101"/>
      <c r="M1117" s="102"/>
      <c r="N1117" s="103"/>
      <c r="O1117" s="67">
        <f>IF(E1117=0,"",E1117/D1116)</f>
        <v>0.73913043478260865</v>
      </c>
      <c r="P1117" s="68">
        <v>62</v>
      </c>
      <c r="Q1117" s="69">
        <f t="shared" si="150"/>
        <v>0.98412698412698407</v>
      </c>
      <c r="R1117" s="69">
        <f t="shared" si="151"/>
        <v>1.5873015873015928E-2</v>
      </c>
      <c r="S1117" s="120"/>
    </row>
    <row r="1118" spans="1:21" ht="15.75" customHeight="1" x14ac:dyDescent="0.25">
      <c r="A1118" s="58">
        <v>2502</v>
      </c>
      <c r="B1118" s="154"/>
      <c r="C1118" s="154"/>
      <c r="D1118" s="154"/>
      <c r="E1118" s="154"/>
      <c r="F1118" s="154">
        <v>29</v>
      </c>
      <c r="G1118" s="154"/>
      <c r="H1118" s="154"/>
      <c r="I1118" s="154"/>
      <c r="J1118" s="154"/>
      <c r="K1118" s="144"/>
      <c r="L1118" s="101"/>
      <c r="M1118" s="102"/>
      <c r="N1118" s="103"/>
      <c r="O1118" s="67">
        <f>IF(F1118=0,"",F1118/E1117)</f>
        <v>0.8529411764705882</v>
      </c>
      <c r="P1118" s="68">
        <v>60</v>
      </c>
      <c r="Q1118" s="69">
        <f t="shared" si="150"/>
        <v>0.967741935483871</v>
      </c>
      <c r="R1118" s="69">
        <f t="shared" si="151"/>
        <v>3.2258064516129004E-2</v>
      </c>
      <c r="S1118" s="120"/>
    </row>
    <row r="1119" spans="1:21" ht="15.75" customHeight="1" x14ac:dyDescent="0.25">
      <c r="A1119" s="58">
        <v>2601</v>
      </c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44"/>
      <c r="L1119" s="101"/>
      <c r="M1119" s="102"/>
      <c r="N1119" s="103"/>
      <c r="O1119" s="67" t="str">
        <f>IF(G1119=0,"",G1119/F1118)</f>
        <v/>
      </c>
      <c r="P1119" s="68"/>
      <c r="Q1119" s="69" t="str">
        <f t="shared" si="150"/>
        <v/>
      </c>
      <c r="R1119" s="69" t="str">
        <f t="shared" si="151"/>
        <v/>
      </c>
      <c r="S1119" s="120"/>
    </row>
    <row r="1120" spans="1:21" ht="15.75" customHeight="1" x14ac:dyDescent="0.25">
      <c r="A1120" s="58">
        <v>2602</v>
      </c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44"/>
      <c r="L1120" s="101"/>
      <c r="M1120" s="102"/>
      <c r="N1120" s="103"/>
      <c r="O1120" s="67" t="str">
        <f>IF(H1120=0,"",H1120/G1119)</f>
        <v/>
      </c>
      <c r="P1120" s="68"/>
      <c r="Q1120" s="69" t="str">
        <f t="shared" si="150"/>
        <v/>
      </c>
      <c r="R1120" s="69" t="str">
        <f t="shared" si="151"/>
        <v/>
      </c>
      <c r="S1120" s="120"/>
    </row>
    <row r="1121" spans="1:19" ht="15.75" customHeight="1" x14ac:dyDescent="0.25">
      <c r="A1121" s="58">
        <v>2701</v>
      </c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44"/>
      <c r="L1121" s="101"/>
      <c r="M1121" s="102"/>
      <c r="N1121" s="103"/>
      <c r="O1121" s="67" t="str">
        <f>IF(I1121=0,"",I1121/H1120)</f>
        <v/>
      </c>
      <c r="P1121" s="68"/>
      <c r="Q1121" s="69" t="str">
        <f t="shared" si="150"/>
        <v/>
      </c>
      <c r="R1121" s="69" t="str">
        <f t="shared" si="151"/>
        <v/>
      </c>
      <c r="S1121" s="120"/>
    </row>
    <row r="1122" spans="1:19" ht="15.75" customHeight="1" x14ac:dyDescent="0.25">
      <c r="A1122" s="58">
        <v>2702</v>
      </c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44"/>
      <c r="L1122" s="101"/>
      <c r="M1122" s="102"/>
      <c r="N1122" s="103"/>
      <c r="O1122" s="71" t="str">
        <f>IF(J1122=0,"",J1122/I1121)</f>
        <v/>
      </c>
      <c r="P1122" s="68"/>
      <c r="Q1122" s="72" t="str">
        <f t="shared" si="150"/>
        <v/>
      </c>
      <c r="R1122" s="72" t="str">
        <f t="shared" si="151"/>
        <v/>
      </c>
      <c r="S1122" s="120"/>
    </row>
    <row r="1123" spans="1:19" ht="15.75" customHeight="1" x14ac:dyDescent="0.25">
      <c r="A1123" s="58">
        <v>2801</v>
      </c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44"/>
      <c r="L1123" s="101"/>
      <c r="M1123" s="102"/>
      <c r="N1123" s="104"/>
      <c r="O1123" s="129"/>
      <c r="P1123" s="68"/>
      <c r="Q1123" s="130"/>
      <c r="R1123" s="131"/>
      <c r="S1123" s="120"/>
    </row>
    <row r="1124" spans="1:19" ht="15.75" customHeight="1" x14ac:dyDescent="0.25">
      <c r="A1124" s="58">
        <v>2802</v>
      </c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44"/>
      <c r="L1124" s="101"/>
      <c r="M1124" s="102"/>
      <c r="N1124" s="104"/>
      <c r="O1124" s="108"/>
      <c r="P1124" s="109"/>
      <c r="Q1124" s="110"/>
      <c r="R1124" s="108"/>
      <c r="S1124" s="120"/>
    </row>
    <row r="1125" spans="1:19" ht="15.75" customHeight="1" x14ac:dyDescent="0.25">
      <c r="A1125" s="58">
        <v>2901</v>
      </c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44"/>
      <c r="L1125" s="101"/>
      <c r="M1125" s="102"/>
      <c r="N1125" s="104"/>
      <c r="O1125" s="108"/>
      <c r="P1125" s="109"/>
      <c r="Q1125" s="110"/>
      <c r="R1125" s="108"/>
      <c r="S1125" s="120"/>
    </row>
    <row r="1126" spans="1:19" ht="15.75" customHeight="1" x14ac:dyDescent="0.25">
      <c r="A1126" s="58">
        <v>2902</v>
      </c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44"/>
      <c r="L1126" s="101"/>
      <c r="M1126" s="102"/>
      <c r="N1126" s="104"/>
      <c r="O1126" s="102"/>
      <c r="P1126" s="104"/>
      <c r="Q1126" s="146"/>
      <c r="R1126" s="108"/>
      <c r="S1126" s="120"/>
    </row>
    <row r="1127" spans="1:19" ht="15.75" customHeight="1" x14ac:dyDescent="0.25">
      <c r="A1127" s="58">
        <v>3001</v>
      </c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44"/>
      <c r="L1127" s="101"/>
      <c r="M1127" s="102"/>
      <c r="N1127" s="104"/>
      <c r="O1127" s="197" t="s">
        <v>83</v>
      </c>
      <c r="P1127" s="82"/>
      <c r="Q1127" s="111" t="str">
        <f>IF(SUM(K1120:K1123)=0,"",SUM(K1120:K1123))</f>
        <v/>
      </c>
      <c r="R1127" s="199" t="s">
        <v>11</v>
      </c>
      <c r="S1127" s="120"/>
    </row>
    <row r="1128" spans="1:19" ht="15.75" customHeight="1" x14ac:dyDescent="0.25">
      <c r="A1128" s="58">
        <v>3002</v>
      </c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44"/>
      <c r="L1128" s="101"/>
      <c r="M1128" s="102"/>
      <c r="N1128" s="104"/>
      <c r="O1128" s="198" t="s">
        <v>85</v>
      </c>
      <c r="P1128" s="86" t="str">
        <f>IF(P1127/B1114=0,"",P1127/B1114)</f>
        <v/>
      </c>
      <c r="Q1128" s="112" t="e">
        <f>IF(P1127/Q1127=0,"",P1127/Q1127)</f>
        <v>#VALUE!</v>
      </c>
      <c r="R1128" s="200" t="s">
        <v>86</v>
      </c>
      <c r="S1128" s="120"/>
    </row>
    <row r="1129" spans="1:19" ht="15.75" customHeight="1" x14ac:dyDescent="0.25">
      <c r="A1129" s="58">
        <v>3101</v>
      </c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44"/>
      <c r="L1129" s="147"/>
      <c r="M1129" s="148"/>
      <c r="N1129" s="149"/>
      <c r="O1129" s="90"/>
      <c r="P1129" s="91"/>
      <c r="Q1129" s="91"/>
      <c r="R1129" s="113"/>
      <c r="S1129" s="120"/>
    </row>
    <row r="1130" spans="1:19" ht="18" customHeight="1" x14ac:dyDescent="0.25">
      <c r="A1130" s="28"/>
      <c r="B1130" s="297" t="s">
        <v>111</v>
      </c>
      <c r="C1130" s="297"/>
      <c r="D1130" s="297"/>
      <c r="E1130" s="297"/>
      <c r="F1130" s="297"/>
      <c r="G1130" s="297"/>
      <c r="H1130" s="297"/>
      <c r="I1130" s="297"/>
      <c r="J1130" s="297"/>
      <c r="K1130" s="93">
        <f>SUM(K1114:K1126)</f>
        <v>0</v>
      </c>
      <c r="L1130" s="94" t="str">
        <f>IF(K1122=0,"",K1122/B1114)</f>
        <v/>
      </c>
      <c r="M1130" s="94" t="str">
        <f>IF(K1130=0,"",K1130/B1114)</f>
        <v/>
      </c>
      <c r="N1130" s="94" t="str">
        <f>IF(K1121=0,"",M1130-L1130)</f>
        <v/>
      </c>
      <c r="O1130" s="3"/>
      <c r="P1130" s="29"/>
      <c r="Q1130" s="22"/>
      <c r="R1130" s="3"/>
      <c r="S1130" s="120"/>
    </row>
    <row r="1131" spans="1:19" ht="12.75" customHeight="1" x14ac:dyDescent="0.25">
      <c r="A1131" s="28"/>
      <c r="B1131" s="29"/>
      <c r="C1131" s="29"/>
      <c r="D1131" s="132"/>
      <c r="E1131" s="132"/>
      <c r="F1131" s="132"/>
      <c r="G1131" s="132"/>
      <c r="H1131" s="132"/>
      <c r="I1131" s="132"/>
      <c r="J1131" s="132"/>
      <c r="K1131" s="133"/>
      <c r="L1131" s="134"/>
      <c r="M1131" s="134"/>
      <c r="N1131" s="134"/>
      <c r="O1131" s="3"/>
      <c r="P1131" s="29"/>
      <c r="Q1131" s="22"/>
      <c r="R1131" s="3"/>
      <c r="S1131" s="120"/>
    </row>
    <row r="1132" spans="1:19" ht="12.75" customHeight="1" x14ac:dyDescent="0.25">
      <c r="A1132" s="28"/>
      <c r="B1132" s="29"/>
      <c r="C1132" s="29"/>
      <c r="D1132" s="132"/>
      <c r="E1132" s="132"/>
      <c r="F1132" s="132"/>
      <c r="G1132" s="132"/>
      <c r="H1132" s="132"/>
      <c r="I1132" s="132"/>
      <c r="J1132" s="132"/>
      <c r="K1132" s="133"/>
      <c r="L1132" s="134"/>
      <c r="M1132" s="134"/>
      <c r="N1132" s="134"/>
      <c r="O1132" s="3"/>
      <c r="P1132" s="29"/>
      <c r="Q1132" s="22"/>
      <c r="R1132" s="3"/>
      <c r="S1132" s="120"/>
    </row>
    <row r="1133" spans="1:19" ht="26.25" x14ac:dyDescent="0.4">
      <c r="A1133" s="2"/>
      <c r="B1133" s="298" t="s">
        <v>99</v>
      </c>
      <c r="C1133" s="299"/>
      <c r="D1133" s="299"/>
      <c r="E1133" s="299"/>
      <c r="F1133" s="299"/>
      <c r="G1133" s="299"/>
      <c r="H1133" s="299"/>
      <c r="I1133" s="299"/>
      <c r="J1133" s="299"/>
      <c r="K1133" s="181" t="s">
        <v>144</v>
      </c>
      <c r="L1133" s="57"/>
      <c r="M1133" s="57"/>
      <c r="N1133" s="29"/>
      <c r="O1133" s="3"/>
      <c r="P1133" s="29"/>
      <c r="Q1133" s="29"/>
      <c r="R1133" s="29"/>
      <c r="S1133" s="120"/>
    </row>
    <row r="1134" spans="1:19" ht="20.25" x14ac:dyDescent="0.2">
      <c r="A1134" s="300" t="s">
        <v>10</v>
      </c>
      <c r="B1134" s="301" t="s">
        <v>100</v>
      </c>
      <c r="C1134" s="302"/>
      <c r="D1134" s="302"/>
      <c r="E1134" s="302"/>
      <c r="F1134" s="302"/>
      <c r="G1134" s="302"/>
      <c r="H1134" s="302"/>
      <c r="I1134" s="302"/>
      <c r="J1134" s="303"/>
      <c r="K1134" s="304" t="s">
        <v>11</v>
      </c>
      <c r="L1134" s="296" t="s">
        <v>3</v>
      </c>
      <c r="M1134" s="296" t="s">
        <v>4</v>
      </c>
      <c r="N1134" s="306" t="s">
        <v>5</v>
      </c>
      <c r="O1134" s="296" t="s">
        <v>6</v>
      </c>
      <c r="P1134" s="294" t="s">
        <v>7</v>
      </c>
      <c r="Q1134" s="294" t="s">
        <v>8</v>
      </c>
      <c r="R1134" s="296" t="s">
        <v>101</v>
      </c>
      <c r="S1134" s="120"/>
    </row>
    <row r="1135" spans="1:19" ht="15.75" x14ac:dyDescent="0.25">
      <c r="A1135" s="295"/>
      <c r="B1135" s="58" t="s">
        <v>102</v>
      </c>
      <c r="C1135" s="58" t="s">
        <v>103</v>
      </c>
      <c r="D1135" s="58" t="s">
        <v>104</v>
      </c>
      <c r="E1135" s="58" t="s">
        <v>105</v>
      </c>
      <c r="F1135" s="58" t="s">
        <v>106</v>
      </c>
      <c r="G1135" s="58" t="s">
        <v>107</v>
      </c>
      <c r="H1135" s="58" t="s">
        <v>108</v>
      </c>
      <c r="I1135" s="58" t="s">
        <v>109</v>
      </c>
      <c r="J1135" s="58" t="s">
        <v>110</v>
      </c>
      <c r="K1135" s="305"/>
      <c r="L1135" s="295"/>
      <c r="M1135" s="295"/>
      <c r="N1135" s="295"/>
      <c r="O1135" s="295"/>
      <c r="P1135" s="295"/>
      <c r="Q1135" s="295"/>
      <c r="R1135" s="295"/>
      <c r="S1135" s="120"/>
    </row>
    <row r="1136" spans="1:19" ht="15.75" customHeight="1" x14ac:dyDescent="0.25">
      <c r="A1136" s="58">
        <v>2401</v>
      </c>
      <c r="B1136" s="154">
        <v>38</v>
      </c>
      <c r="C1136" s="154"/>
      <c r="D1136" s="154"/>
      <c r="E1136" s="154"/>
      <c r="F1136" s="154"/>
      <c r="G1136" s="154"/>
      <c r="H1136" s="154"/>
      <c r="I1136" s="154"/>
      <c r="J1136" s="154"/>
      <c r="K1136" s="144"/>
      <c r="L1136" s="96"/>
      <c r="M1136" s="97"/>
      <c r="N1136" s="98"/>
      <c r="O1136" s="99"/>
      <c r="P1136" s="63">
        <f>B1136</f>
        <v>38</v>
      </c>
      <c r="Q1136" s="100"/>
      <c r="R1136" s="99"/>
      <c r="S1136" s="120"/>
    </row>
    <row r="1137" spans="1:19" ht="15.75" customHeight="1" x14ac:dyDescent="0.25">
      <c r="A1137" s="58">
        <v>2402</v>
      </c>
      <c r="B1137" s="154"/>
      <c r="C1137" s="154">
        <v>29</v>
      </c>
      <c r="D1137" s="154"/>
      <c r="E1137" s="154"/>
      <c r="F1137" s="154"/>
      <c r="G1137" s="154"/>
      <c r="H1137" s="154"/>
      <c r="I1137" s="154"/>
      <c r="J1137" s="154"/>
      <c r="K1137" s="144"/>
      <c r="L1137" s="101"/>
      <c r="M1137" s="102"/>
      <c r="N1137" s="103"/>
      <c r="O1137" s="67">
        <f>IF(C1137=0,"",C1137/B1136)</f>
        <v>0.76315789473684215</v>
      </c>
      <c r="P1137" s="68">
        <v>30</v>
      </c>
      <c r="Q1137" s="69">
        <f t="shared" ref="Q1137:Q1144" si="152">IF(P1137=0,"",P1137/P1136)</f>
        <v>0.78947368421052633</v>
      </c>
      <c r="R1137" s="69">
        <f t="shared" ref="R1137:R1144" si="153">IF(P1137=0,"",100%-Q1137)</f>
        <v>0.21052631578947367</v>
      </c>
      <c r="S1137" s="120"/>
    </row>
    <row r="1138" spans="1:19" ht="15.75" customHeight="1" x14ac:dyDescent="0.25">
      <c r="A1138" s="58">
        <v>2501</v>
      </c>
      <c r="B1138" s="154"/>
      <c r="C1138" s="154"/>
      <c r="D1138" s="154">
        <v>16</v>
      </c>
      <c r="E1138" s="154"/>
      <c r="F1138" s="154"/>
      <c r="G1138" s="154"/>
      <c r="H1138" s="154"/>
      <c r="I1138" s="154"/>
      <c r="J1138" s="154"/>
      <c r="K1138" s="144"/>
      <c r="L1138" s="101"/>
      <c r="M1138" s="102"/>
      <c r="N1138" s="103"/>
      <c r="O1138" s="67">
        <f>IF(D1138=0,"",D1138/C1137)</f>
        <v>0.55172413793103448</v>
      </c>
      <c r="P1138" s="68">
        <v>21</v>
      </c>
      <c r="Q1138" s="69">
        <f t="shared" si="152"/>
        <v>0.7</v>
      </c>
      <c r="R1138" s="69">
        <f t="shared" si="153"/>
        <v>0.30000000000000004</v>
      </c>
      <c r="S1138" s="8">
        <f>P1138/P1136</f>
        <v>0.55263157894736847</v>
      </c>
    </row>
    <row r="1139" spans="1:19" ht="15.75" customHeight="1" x14ac:dyDescent="0.25">
      <c r="A1139" s="58">
        <v>2502</v>
      </c>
      <c r="B1139" s="154"/>
      <c r="C1139" s="154"/>
      <c r="D1139" s="154"/>
      <c r="E1139" s="154">
        <v>13</v>
      </c>
      <c r="F1139" s="154"/>
      <c r="G1139" s="154"/>
      <c r="H1139" s="154"/>
      <c r="I1139" s="154"/>
      <c r="J1139" s="154"/>
      <c r="K1139" s="144"/>
      <c r="L1139" s="101"/>
      <c r="M1139" s="102"/>
      <c r="N1139" s="103"/>
      <c r="O1139" s="67">
        <f>IF(E1139=0,"",E1139/D1138)</f>
        <v>0.8125</v>
      </c>
      <c r="P1139" s="68">
        <v>21</v>
      </c>
      <c r="Q1139" s="69">
        <f t="shared" si="152"/>
        <v>1</v>
      </c>
      <c r="R1139" s="69">
        <f t="shared" si="153"/>
        <v>0</v>
      </c>
      <c r="S1139" s="120"/>
    </row>
    <row r="1140" spans="1:19" ht="15.75" customHeight="1" x14ac:dyDescent="0.25">
      <c r="A1140" s="58">
        <v>2601</v>
      </c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44"/>
      <c r="L1140" s="101"/>
      <c r="M1140" s="102"/>
      <c r="N1140" s="103"/>
      <c r="O1140" s="67" t="str">
        <f>IF(F1140=0,"",F1140/E1139)</f>
        <v/>
      </c>
      <c r="P1140" s="68"/>
      <c r="Q1140" s="69" t="str">
        <f t="shared" si="152"/>
        <v/>
      </c>
      <c r="R1140" s="69" t="str">
        <f t="shared" si="153"/>
        <v/>
      </c>
      <c r="S1140" s="120"/>
    </row>
    <row r="1141" spans="1:19" ht="15.75" customHeight="1" x14ac:dyDescent="0.25">
      <c r="A1141" s="58">
        <v>2602</v>
      </c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44"/>
      <c r="L1141" s="101"/>
      <c r="M1141" s="102"/>
      <c r="N1141" s="103"/>
      <c r="O1141" s="67" t="str">
        <f>IF(G1141=0,"",G1141/F1140)</f>
        <v/>
      </c>
      <c r="P1141" s="68"/>
      <c r="Q1141" s="69" t="str">
        <f t="shared" si="152"/>
        <v/>
      </c>
      <c r="R1141" s="69" t="str">
        <f t="shared" si="153"/>
        <v/>
      </c>
      <c r="S1141" s="120"/>
    </row>
    <row r="1142" spans="1:19" ht="15.75" customHeight="1" x14ac:dyDescent="0.25">
      <c r="A1142" s="58">
        <v>2701</v>
      </c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44"/>
      <c r="L1142" s="101"/>
      <c r="M1142" s="102"/>
      <c r="N1142" s="103"/>
      <c r="O1142" s="67" t="str">
        <f>IF(H1142=0,"",H1142/G1141)</f>
        <v/>
      </c>
      <c r="P1142" s="68"/>
      <c r="Q1142" s="69" t="str">
        <f t="shared" si="152"/>
        <v/>
      </c>
      <c r="R1142" s="69" t="str">
        <f t="shared" si="153"/>
        <v/>
      </c>
      <c r="S1142" s="120"/>
    </row>
    <row r="1143" spans="1:19" ht="15.75" customHeight="1" x14ac:dyDescent="0.25">
      <c r="A1143" s="58">
        <v>2702</v>
      </c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44"/>
      <c r="L1143" s="101"/>
      <c r="M1143" s="102"/>
      <c r="N1143" s="103"/>
      <c r="O1143" s="67" t="str">
        <f>IF(I1143=0,"",I1143/H1142)</f>
        <v/>
      </c>
      <c r="P1143" s="68"/>
      <c r="Q1143" s="69" t="str">
        <f t="shared" si="152"/>
        <v/>
      </c>
      <c r="R1143" s="69" t="str">
        <f t="shared" si="153"/>
        <v/>
      </c>
      <c r="S1143" s="120"/>
    </row>
    <row r="1144" spans="1:19" ht="15.75" customHeight="1" x14ac:dyDescent="0.25">
      <c r="A1144" s="58">
        <v>2801</v>
      </c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44"/>
      <c r="L1144" s="101"/>
      <c r="M1144" s="102"/>
      <c r="N1144" s="103"/>
      <c r="O1144" s="71" t="str">
        <f>IF(J1144=0,"",J1144/I1143)</f>
        <v/>
      </c>
      <c r="P1144" s="68"/>
      <c r="Q1144" s="72" t="str">
        <f t="shared" si="152"/>
        <v/>
      </c>
      <c r="R1144" s="72" t="str">
        <f t="shared" si="153"/>
        <v/>
      </c>
      <c r="S1144" s="120"/>
    </row>
    <row r="1145" spans="1:19" ht="15.75" customHeight="1" x14ac:dyDescent="0.25">
      <c r="A1145" s="58">
        <v>2802</v>
      </c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44"/>
      <c r="L1145" s="101"/>
      <c r="M1145" s="102"/>
      <c r="N1145" s="104"/>
      <c r="O1145" s="129"/>
      <c r="P1145" s="68"/>
      <c r="Q1145" s="130"/>
      <c r="R1145" s="131"/>
      <c r="S1145" s="120"/>
    </row>
    <row r="1146" spans="1:19" ht="15.75" customHeight="1" x14ac:dyDescent="0.25">
      <c r="A1146" s="58">
        <v>2901</v>
      </c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44"/>
      <c r="L1146" s="101"/>
      <c r="M1146" s="102"/>
      <c r="N1146" s="104"/>
      <c r="O1146" s="108"/>
      <c r="P1146" s="109"/>
      <c r="Q1146" s="110"/>
      <c r="R1146" s="108"/>
      <c r="S1146" s="120"/>
    </row>
    <row r="1147" spans="1:19" ht="15.75" customHeight="1" x14ac:dyDescent="0.25">
      <c r="A1147" s="58">
        <v>2902</v>
      </c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44"/>
      <c r="L1147" s="101"/>
      <c r="M1147" s="102"/>
      <c r="N1147" s="104"/>
      <c r="O1147" s="108"/>
      <c r="P1147" s="109"/>
      <c r="Q1147" s="110"/>
      <c r="R1147" s="108"/>
      <c r="S1147" s="120"/>
    </row>
    <row r="1148" spans="1:19" ht="15.75" customHeight="1" x14ac:dyDescent="0.25">
      <c r="A1148" s="58">
        <v>3001</v>
      </c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44"/>
      <c r="L1148" s="101"/>
      <c r="M1148" s="102"/>
      <c r="N1148" s="104"/>
      <c r="O1148" s="102"/>
      <c r="P1148" s="104"/>
      <c r="Q1148" s="146"/>
      <c r="R1148" s="108"/>
      <c r="S1148" s="120"/>
    </row>
    <row r="1149" spans="1:19" ht="15.75" customHeight="1" x14ac:dyDescent="0.25">
      <c r="A1149" s="58">
        <v>3002</v>
      </c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44"/>
      <c r="L1149" s="101"/>
      <c r="M1149" s="102"/>
      <c r="N1149" s="104"/>
      <c r="O1149" s="197" t="s">
        <v>83</v>
      </c>
      <c r="P1149" s="82"/>
      <c r="Q1149" s="111" t="str">
        <f>IF(SUM(K1142:K1145)=0,"",SUM(K1142:K1145))</f>
        <v/>
      </c>
      <c r="R1149" s="199" t="s">
        <v>11</v>
      </c>
      <c r="S1149" s="120"/>
    </row>
    <row r="1150" spans="1:19" ht="15.75" customHeight="1" x14ac:dyDescent="0.25">
      <c r="A1150" s="58">
        <v>3101</v>
      </c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44"/>
      <c r="L1150" s="101"/>
      <c r="M1150" s="102"/>
      <c r="N1150" s="104"/>
      <c r="O1150" s="198" t="s">
        <v>85</v>
      </c>
      <c r="P1150" s="86" t="str">
        <f>IF(P1149/B1136=0,"",P1149/B1136)</f>
        <v/>
      </c>
      <c r="Q1150" s="112" t="e">
        <f>IF(P1149/Q1149=0,"",P1149/Q1149)</f>
        <v>#VALUE!</v>
      </c>
      <c r="R1150" s="200" t="s">
        <v>86</v>
      </c>
      <c r="S1150" s="120"/>
    </row>
    <row r="1151" spans="1:19" ht="15.75" customHeight="1" x14ac:dyDescent="0.25">
      <c r="A1151" s="58">
        <v>3102</v>
      </c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44"/>
      <c r="L1151" s="147"/>
      <c r="M1151" s="148"/>
      <c r="N1151" s="149"/>
      <c r="O1151" s="90"/>
      <c r="P1151" s="91"/>
      <c r="Q1151" s="91"/>
      <c r="R1151" s="113"/>
      <c r="S1151" s="120"/>
    </row>
    <row r="1152" spans="1:19" ht="18" customHeight="1" x14ac:dyDescent="0.25">
      <c r="A1152" s="28"/>
      <c r="B1152" s="297" t="s">
        <v>111</v>
      </c>
      <c r="C1152" s="297"/>
      <c r="D1152" s="297"/>
      <c r="E1152" s="297"/>
      <c r="F1152" s="297"/>
      <c r="G1152" s="297"/>
      <c r="H1152" s="297"/>
      <c r="I1152" s="297"/>
      <c r="J1152" s="297"/>
      <c r="K1152" s="93">
        <f>SUM(K1136:K1148)</f>
        <v>0</v>
      </c>
      <c r="L1152" s="94" t="str">
        <f>IF(K1144=0,"",K1144/B1136)</f>
        <v/>
      </c>
      <c r="M1152" s="94" t="str">
        <f>IF(K1152=0,"",K1152/B1136)</f>
        <v/>
      </c>
      <c r="N1152" s="94" t="str">
        <f>IF(K1143=0,"",M1152-L1152)</f>
        <v/>
      </c>
      <c r="O1152" s="3"/>
      <c r="P1152" s="29"/>
      <c r="Q1152" s="22"/>
      <c r="R1152" s="3"/>
      <c r="S1152" s="120"/>
    </row>
    <row r="1153" spans="1:19" ht="12.75" customHeight="1" x14ac:dyDescent="0.25">
      <c r="A1153" s="28"/>
      <c r="B1153" s="29"/>
      <c r="C1153" s="29"/>
      <c r="D1153" s="132"/>
      <c r="E1153" s="132"/>
      <c r="F1153" s="132"/>
      <c r="G1153" s="132"/>
      <c r="H1153" s="132"/>
      <c r="I1153" s="132"/>
      <c r="J1153" s="132"/>
      <c r="K1153" s="133"/>
      <c r="L1153" s="134"/>
      <c r="M1153" s="134"/>
      <c r="N1153" s="134"/>
      <c r="O1153" s="3"/>
      <c r="P1153" s="29"/>
      <c r="Q1153" s="22"/>
      <c r="R1153" s="3"/>
      <c r="S1153" s="120"/>
    </row>
    <row r="1154" spans="1:19" ht="12.75" customHeight="1" x14ac:dyDescent="0.25">
      <c r="A1154" s="28"/>
      <c r="B1154" s="29"/>
      <c r="C1154" s="29"/>
      <c r="D1154" s="132"/>
      <c r="E1154" s="132"/>
      <c r="F1154" s="132"/>
      <c r="G1154" s="132"/>
      <c r="H1154" s="132"/>
      <c r="I1154" s="132"/>
      <c r="J1154" s="132"/>
      <c r="K1154" s="133"/>
      <c r="L1154" s="134"/>
      <c r="M1154" s="134"/>
      <c r="N1154" s="134"/>
      <c r="O1154" s="3"/>
      <c r="P1154" s="29"/>
      <c r="Q1154" s="22"/>
      <c r="R1154" s="3"/>
      <c r="S1154" s="120"/>
    </row>
    <row r="1155" spans="1:19" ht="26.25" x14ac:dyDescent="0.4">
      <c r="A1155" s="2"/>
      <c r="B1155" s="298" t="s">
        <v>99</v>
      </c>
      <c r="C1155" s="299"/>
      <c r="D1155" s="299"/>
      <c r="E1155" s="299"/>
      <c r="F1155" s="299"/>
      <c r="G1155" s="299"/>
      <c r="H1155" s="299"/>
      <c r="I1155" s="299"/>
      <c r="J1155" s="299"/>
      <c r="K1155" s="181" t="s">
        <v>145</v>
      </c>
      <c r="L1155" s="57"/>
      <c r="M1155" s="57"/>
      <c r="N1155" s="29"/>
      <c r="O1155" s="3"/>
      <c r="P1155" s="29"/>
      <c r="Q1155" s="29"/>
      <c r="R1155" s="29"/>
      <c r="S1155" s="120"/>
    </row>
    <row r="1156" spans="1:19" ht="20.25" x14ac:dyDescent="0.2">
      <c r="A1156" s="300" t="s">
        <v>10</v>
      </c>
      <c r="B1156" s="301" t="s">
        <v>100</v>
      </c>
      <c r="C1156" s="302"/>
      <c r="D1156" s="302"/>
      <c r="E1156" s="302"/>
      <c r="F1156" s="302"/>
      <c r="G1156" s="302"/>
      <c r="H1156" s="302"/>
      <c r="I1156" s="302"/>
      <c r="J1156" s="303"/>
      <c r="K1156" s="304" t="s">
        <v>11</v>
      </c>
      <c r="L1156" s="296" t="s">
        <v>3</v>
      </c>
      <c r="M1156" s="296" t="s">
        <v>4</v>
      </c>
      <c r="N1156" s="306" t="s">
        <v>5</v>
      </c>
      <c r="O1156" s="296" t="s">
        <v>6</v>
      </c>
      <c r="P1156" s="294" t="s">
        <v>7</v>
      </c>
      <c r="Q1156" s="294" t="s">
        <v>8</v>
      </c>
      <c r="R1156" s="296" t="s">
        <v>101</v>
      </c>
      <c r="S1156" s="120"/>
    </row>
    <row r="1157" spans="1:19" ht="15.75" x14ac:dyDescent="0.25">
      <c r="A1157" s="295"/>
      <c r="B1157" s="58" t="s">
        <v>102</v>
      </c>
      <c r="C1157" s="58" t="s">
        <v>103</v>
      </c>
      <c r="D1157" s="58" t="s">
        <v>104</v>
      </c>
      <c r="E1157" s="58" t="s">
        <v>105</v>
      </c>
      <c r="F1157" s="58" t="s">
        <v>106</v>
      </c>
      <c r="G1157" s="58" t="s">
        <v>107</v>
      </c>
      <c r="H1157" s="58" t="s">
        <v>108</v>
      </c>
      <c r="I1157" s="58" t="s">
        <v>109</v>
      </c>
      <c r="J1157" s="58" t="s">
        <v>110</v>
      </c>
      <c r="K1157" s="305"/>
      <c r="L1157" s="295"/>
      <c r="M1157" s="295"/>
      <c r="N1157" s="295"/>
      <c r="O1157" s="295"/>
      <c r="P1157" s="295"/>
      <c r="Q1157" s="295"/>
      <c r="R1157" s="295"/>
      <c r="S1157" s="120"/>
    </row>
    <row r="1158" spans="1:19" ht="15.75" customHeight="1" x14ac:dyDescent="0.25">
      <c r="A1158" s="58">
        <v>2402</v>
      </c>
      <c r="B1158" s="154">
        <v>73</v>
      </c>
      <c r="C1158" s="154"/>
      <c r="D1158" s="154"/>
      <c r="E1158" s="154"/>
      <c r="F1158" s="154"/>
      <c r="G1158" s="154"/>
      <c r="H1158" s="154"/>
      <c r="I1158" s="154"/>
      <c r="J1158" s="154"/>
      <c r="K1158" s="144"/>
      <c r="L1158" s="96"/>
      <c r="M1158" s="97"/>
      <c r="N1158" s="98"/>
      <c r="O1158" s="99"/>
      <c r="P1158" s="63">
        <f>B1158</f>
        <v>73</v>
      </c>
      <c r="Q1158" s="100"/>
      <c r="R1158" s="99"/>
      <c r="S1158" s="120"/>
    </row>
    <row r="1159" spans="1:19" ht="15.75" customHeight="1" x14ac:dyDescent="0.25">
      <c r="A1159" s="58">
        <v>2501</v>
      </c>
      <c r="B1159" s="154"/>
      <c r="C1159" s="154">
        <v>66</v>
      </c>
      <c r="D1159" s="154"/>
      <c r="E1159" s="154"/>
      <c r="F1159" s="154"/>
      <c r="G1159" s="154"/>
      <c r="H1159" s="154"/>
      <c r="I1159" s="154"/>
      <c r="J1159" s="154"/>
      <c r="K1159" s="144"/>
      <c r="L1159" s="101"/>
      <c r="M1159" s="102"/>
      <c r="N1159" s="103"/>
      <c r="O1159" s="67">
        <f>IF(C1159=0,"",C1159/B1158)</f>
        <v>0.90410958904109584</v>
      </c>
      <c r="P1159" s="68">
        <v>66</v>
      </c>
      <c r="Q1159" s="69">
        <f t="shared" ref="Q1159:Q1166" si="154">IF(P1159=0,"",P1159/P1158)</f>
        <v>0.90410958904109584</v>
      </c>
      <c r="R1159" s="69">
        <f t="shared" ref="R1159:R1166" si="155">IF(P1159=0,"",100%-Q1159)</f>
        <v>9.589041095890416E-2</v>
      </c>
      <c r="S1159" s="120"/>
    </row>
    <row r="1160" spans="1:19" ht="15.75" customHeight="1" x14ac:dyDescent="0.25">
      <c r="A1160" s="58">
        <v>2502</v>
      </c>
      <c r="B1160" s="154"/>
      <c r="C1160" s="154"/>
      <c r="D1160" s="154">
        <v>51</v>
      </c>
      <c r="E1160" s="154"/>
      <c r="F1160" s="154"/>
      <c r="G1160" s="154"/>
      <c r="H1160" s="154"/>
      <c r="I1160" s="154"/>
      <c r="J1160" s="154"/>
      <c r="K1160" s="144"/>
      <c r="L1160" s="101"/>
      <c r="M1160" s="102"/>
      <c r="N1160" s="103"/>
      <c r="O1160" s="67">
        <f>IF(D1160=0,"",D1160/C1159)</f>
        <v>0.77272727272727271</v>
      </c>
      <c r="P1160" s="68">
        <v>60</v>
      </c>
      <c r="Q1160" s="69">
        <f t="shared" si="154"/>
        <v>0.90909090909090906</v>
      </c>
      <c r="R1160" s="69">
        <f t="shared" si="155"/>
        <v>9.0909090909090939E-2</v>
      </c>
      <c r="S1160" s="8">
        <f>P1160/P1158</f>
        <v>0.82191780821917804</v>
      </c>
    </row>
    <row r="1161" spans="1:19" ht="15.75" customHeight="1" x14ac:dyDescent="0.25">
      <c r="A1161" s="58">
        <v>2601</v>
      </c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44"/>
      <c r="L1161" s="101"/>
      <c r="M1161" s="102"/>
      <c r="N1161" s="103"/>
      <c r="O1161" s="67" t="str">
        <f>IF(E1161=0,"",E1161/D1160)</f>
        <v/>
      </c>
      <c r="P1161" s="68"/>
      <c r="Q1161" s="69" t="str">
        <f t="shared" si="154"/>
        <v/>
      </c>
      <c r="R1161" s="69" t="str">
        <f t="shared" si="155"/>
        <v/>
      </c>
      <c r="S1161" s="120"/>
    </row>
    <row r="1162" spans="1:19" ht="15.75" customHeight="1" x14ac:dyDescent="0.25">
      <c r="A1162" s="58">
        <v>2602</v>
      </c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44"/>
      <c r="L1162" s="101"/>
      <c r="M1162" s="102"/>
      <c r="N1162" s="103"/>
      <c r="O1162" s="67" t="str">
        <f>IF(F1162=0,"",F1162/E1161)</f>
        <v/>
      </c>
      <c r="P1162" s="68"/>
      <c r="Q1162" s="69" t="str">
        <f t="shared" si="154"/>
        <v/>
      </c>
      <c r="R1162" s="69" t="str">
        <f t="shared" si="155"/>
        <v/>
      </c>
      <c r="S1162" s="120"/>
    </row>
    <row r="1163" spans="1:19" ht="15.75" customHeight="1" x14ac:dyDescent="0.25">
      <c r="A1163" s="58">
        <v>2701</v>
      </c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44"/>
      <c r="L1163" s="101"/>
      <c r="M1163" s="102"/>
      <c r="N1163" s="103"/>
      <c r="O1163" s="67" t="str">
        <f>IF(G1163=0,"",G1163/F1162)</f>
        <v/>
      </c>
      <c r="P1163" s="68"/>
      <c r="Q1163" s="69" t="str">
        <f t="shared" si="154"/>
        <v/>
      </c>
      <c r="R1163" s="69" t="str">
        <f t="shared" si="155"/>
        <v/>
      </c>
      <c r="S1163" s="120"/>
    </row>
    <row r="1164" spans="1:19" ht="15.75" customHeight="1" x14ac:dyDescent="0.25">
      <c r="A1164" s="58">
        <v>2702</v>
      </c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44"/>
      <c r="L1164" s="101"/>
      <c r="M1164" s="102"/>
      <c r="N1164" s="103"/>
      <c r="O1164" s="67" t="str">
        <f>IF(H1164=0,"",H1164/G1163)</f>
        <v/>
      </c>
      <c r="P1164" s="68"/>
      <c r="Q1164" s="69" t="str">
        <f t="shared" si="154"/>
        <v/>
      </c>
      <c r="R1164" s="69" t="str">
        <f t="shared" si="155"/>
        <v/>
      </c>
      <c r="S1164" s="120"/>
    </row>
    <row r="1165" spans="1:19" ht="15.75" customHeight="1" x14ac:dyDescent="0.25">
      <c r="A1165" s="58">
        <v>2801</v>
      </c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44"/>
      <c r="L1165" s="101"/>
      <c r="M1165" s="102"/>
      <c r="N1165" s="103"/>
      <c r="O1165" s="67" t="str">
        <f>IF(I1165=0,"",I1165/H1164)</f>
        <v/>
      </c>
      <c r="P1165" s="68"/>
      <c r="Q1165" s="69" t="str">
        <f t="shared" si="154"/>
        <v/>
      </c>
      <c r="R1165" s="69" t="str">
        <f t="shared" si="155"/>
        <v/>
      </c>
      <c r="S1165" s="120"/>
    </row>
    <row r="1166" spans="1:19" ht="15.75" customHeight="1" x14ac:dyDescent="0.25">
      <c r="A1166" s="58">
        <v>2802</v>
      </c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44"/>
      <c r="L1166" s="101"/>
      <c r="M1166" s="102"/>
      <c r="N1166" s="103"/>
      <c r="O1166" s="71" t="str">
        <f>IF(J1166=0,"",J1166/I1165)</f>
        <v/>
      </c>
      <c r="P1166" s="68"/>
      <c r="Q1166" s="72" t="str">
        <f t="shared" si="154"/>
        <v/>
      </c>
      <c r="R1166" s="72" t="str">
        <f t="shared" si="155"/>
        <v/>
      </c>
      <c r="S1166" s="120"/>
    </row>
    <row r="1167" spans="1:19" ht="15.75" customHeight="1" x14ac:dyDescent="0.25">
      <c r="A1167" s="58">
        <v>2901</v>
      </c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44"/>
      <c r="L1167" s="101"/>
      <c r="M1167" s="102"/>
      <c r="N1167" s="104"/>
      <c r="O1167" s="129"/>
      <c r="P1167" s="68"/>
      <c r="Q1167" s="130"/>
      <c r="R1167" s="131"/>
      <c r="S1167" s="120"/>
    </row>
    <row r="1168" spans="1:19" ht="15.75" customHeight="1" x14ac:dyDescent="0.25">
      <c r="A1168" s="58">
        <v>2902</v>
      </c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44"/>
      <c r="L1168" s="101"/>
      <c r="M1168" s="102"/>
      <c r="N1168" s="104"/>
      <c r="O1168" s="108"/>
      <c r="P1168" s="109"/>
      <c r="Q1168" s="110"/>
      <c r="R1168" s="108"/>
      <c r="S1168" s="120"/>
    </row>
    <row r="1169" spans="1:19" ht="15.75" customHeight="1" x14ac:dyDescent="0.25">
      <c r="A1169" s="58">
        <v>3001</v>
      </c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44"/>
      <c r="L1169" s="101"/>
      <c r="M1169" s="102"/>
      <c r="N1169" s="104"/>
      <c r="O1169" s="108"/>
      <c r="P1169" s="109"/>
      <c r="Q1169" s="110"/>
      <c r="R1169" s="108"/>
      <c r="S1169" s="120"/>
    </row>
    <row r="1170" spans="1:19" ht="15.75" customHeight="1" x14ac:dyDescent="0.25">
      <c r="A1170" s="58">
        <v>3002</v>
      </c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44"/>
      <c r="L1170" s="101"/>
      <c r="M1170" s="102"/>
      <c r="N1170" s="104"/>
      <c r="O1170" s="102"/>
      <c r="P1170" s="104"/>
      <c r="Q1170" s="146"/>
      <c r="R1170" s="108"/>
      <c r="S1170" s="120"/>
    </row>
    <row r="1171" spans="1:19" ht="15.75" customHeight="1" x14ac:dyDescent="0.25">
      <c r="A1171" s="58">
        <v>3101</v>
      </c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44"/>
      <c r="L1171" s="101"/>
      <c r="M1171" s="102"/>
      <c r="N1171" s="104"/>
      <c r="O1171" s="197" t="s">
        <v>83</v>
      </c>
      <c r="P1171" s="82"/>
      <c r="Q1171" s="111" t="str">
        <f>IF(SUM(K1164:K1167)=0,"",SUM(K1164:K1167))</f>
        <v/>
      </c>
      <c r="R1171" s="199" t="s">
        <v>11</v>
      </c>
      <c r="S1171" s="120"/>
    </row>
    <row r="1172" spans="1:19" ht="15.75" customHeight="1" x14ac:dyDescent="0.25">
      <c r="A1172" s="58">
        <v>3102</v>
      </c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44"/>
      <c r="L1172" s="101"/>
      <c r="M1172" s="102"/>
      <c r="N1172" s="104"/>
      <c r="O1172" s="198" t="s">
        <v>85</v>
      </c>
      <c r="P1172" s="86" t="str">
        <f>IF(P1171/B1158=0,"",P1171/B1158)</f>
        <v/>
      </c>
      <c r="Q1172" s="112" t="e">
        <f>IF(P1171/Q1171=0,"",P1171/Q1171)</f>
        <v>#VALUE!</v>
      </c>
      <c r="R1172" s="200" t="s">
        <v>86</v>
      </c>
      <c r="S1172" s="120"/>
    </row>
    <row r="1173" spans="1:19" ht="15.75" customHeight="1" x14ac:dyDescent="0.25">
      <c r="A1173" s="58">
        <v>3201</v>
      </c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44"/>
      <c r="L1173" s="147"/>
      <c r="M1173" s="148"/>
      <c r="N1173" s="149"/>
      <c r="O1173" s="90"/>
      <c r="P1173" s="91"/>
      <c r="Q1173" s="91"/>
      <c r="R1173" s="113"/>
      <c r="S1173" s="120"/>
    </row>
    <row r="1174" spans="1:19" ht="18" customHeight="1" x14ac:dyDescent="0.25">
      <c r="A1174" s="28"/>
      <c r="B1174" s="297" t="s">
        <v>111</v>
      </c>
      <c r="C1174" s="297"/>
      <c r="D1174" s="297"/>
      <c r="E1174" s="297"/>
      <c r="F1174" s="297"/>
      <c r="G1174" s="297"/>
      <c r="H1174" s="297"/>
      <c r="I1174" s="297"/>
      <c r="J1174" s="297"/>
      <c r="K1174" s="93">
        <f>SUM(K1158:K1170)</f>
        <v>0</v>
      </c>
      <c r="L1174" s="94" t="str">
        <f>IF(K1166=0,"",K1166/B1158)</f>
        <v/>
      </c>
      <c r="M1174" s="94" t="str">
        <f>IF(K1174=0,"",K1174/B1158)</f>
        <v/>
      </c>
      <c r="N1174" s="94" t="str">
        <f>IF(K1165=0,"",M1174-L1174)</f>
        <v/>
      </c>
      <c r="O1174" s="3"/>
      <c r="P1174" s="29"/>
      <c r="Q1174" s="22"/>
      <c r="R1174" s="3"/>
      <c r="S1174" s="120"/>
    </row>
    <row r="1175" spans="1:19" ht="12.75" customHeight="1" x14ac:dyDescent="0.25">
      <c r="A1175" s="28"/>
      <c r="B1175" s="29"/>
      <c r="C1175" s="29"/>
      <c r="D1175" s="132"/>
      <c r="E1175" s="132"/>
      <c r="F1175" s="132"/>
      <c r="G1175" s="132"/>
      <c r="H1175" s="132"/>
      <c r="I1175" s="132"/>
      <c r="J1175" s="132"/>
      <c r="K1175" s="133"/>
      <c r="L1175" s="134"/>
      <c r="M1175" s="134"/>
      <c r="N1175" s="134"/>
      <c r="O1175" s="3"/>
      <c r="P1175" s="29"/>
      <c r="Q1175" s="22"/>
      <c r="R1175" s="3"/>
      <c r="S1175" s="120"/>
    </row>
    <row r="1176" spans="1:19" ht="12.75" customHeight="1" x14ac:dyDescent="0.25">
      <c r="A1176" s="28"/>
      <c r="B1176" s="29"/>
      <c r="C1176" s="29"/>
      <c r="D1176" s="132"/>
      <c r="E1176" s="132"/>
      <c r="F1176" s="132"/>
      <c r="G1176" s="132"/>
      <c r="H1176" s="132"/>
      <c r="I1176" s="132"/>
      <c r="J1176" s="132"/>
      <c r="K1176" s="133"/>
      <c r="L1176" s="134"/>
      <c r="M1176" s="134"/>
      <c r="N1176" s="134"/>
      <c r="O1176" s="3"/>
      <c r="P1176" s="29"/>
      <c r="Q1176" s="22"/>
      <c r="R1176" s="3"/>
      <c r="S1176" s="120"/>
    </row>
    <row r="1177" spans="1:19" ht="26.25" x14ac:dyDescent="0.4">
      <c r="A1177" s="2"/>
      <c r="B1177" s="298" t="s">
        <v>99</v>
      </c>
      <c r="C1177" s="299"/>
      <c r="D1177" s="299"/>
      <c r="E1177" s="299"/>
      <c r="F1177" s="299"/>
      <c r="G1177" s="299"/>
      <c r="H1177" s="299"/>
      <c r="I1177" s="299"/>
      <c r="J1177" s="299"/>
      <c r="K1177" s="181" t="s">
        <v>146</v>
      </c>
      <c r="L1177" s="57"/>
      <c r="M1177" s="57"/>
      <c r="N1177" s="29"/>
      <c r="O1177" s="3"/>
      <c r="P1177" s="29"/>
      <c r="Q1177" s="29"/>
      <c r="R1177" s="29"/>
      <c r="S1177" s="120"/>
    </row>
    <row r="1178" spans="1:19" ht="20.25" x14ac:dyDescent="0.2">
      <c r="A1178" s="300" t="s">
        <v>10</v>
      </c>
      <c r="B1178" s="301" t="s">
        <v>100</v>
      </c>
      <c r="C1178" s="302"/>
      <c r="D1178" s="302"/>
      <c r="E1178" s="302"/>
      <c r="F1178" s="302"/>
      <c r="G1178" s="302"/>
      <c r="H1178" s="302"/>
      <c r="I1178" s="302"/>
      <c r="J1178" s="303"/>
      <c r="K1178" s="304" t="s">
        <v>11</v>
      </c>
      <c r="L1178" s="296" t="s">
        <v>3</v>
      </c>
      <c r="M1178" s="296" t="s">
        <v>4</v>
      </c>
      <c r="N1178" s="306" t="s">
        <v>5</v>
      </c>
      <c r="O1178" s="296" t="s">
        <v>6</v>
      </c>
      <c r="P1178" s="294" t="s">
        <v>7</v>
      </c>
      <c r="Q1178" s="294" t="s">
        <v>8</v>
      </c>
      <c r="R1178" s="296" t="s">
        <v>101</v>
      </c>
      <c r="S1178" s="120"/>
    </row>
    <row r="1179" spans="1:19" ht="15.75" x14ac:dyDescent="0.25">
      <c r="A1179" s="295"/>
      <c r="B1179" s="58" t="s">
        <v>102</v>
      </c>
      <c r="C1179" s="58" t="s">
        <v>103</v>
      </c>
      <c r="D1179" s="58" t="s">
        <v>104</v>
      </c>
      <c r="E1179" s="58" t="s">
        <v>105</v>
      </c>
      <c r="F1179" s="58" t="s">
        <v>106</v>
      </c>
      <c r="G1179" s="58" t="s">
        <v>107</v>
      </c>
      <c r="H1179" s="58" t="s">
        <v>108</v>
      </c>
      <c r="I1179" s="58" t="s">
        <v>109</v>
      </c>
      <c r="J1179" s="58" t="s">
        <v>110</v>
      </c>
      <c r="K1179" s="305"/>
      <c r="L1179" s="295"/>
      <c r="M1179" s="295"/>
      <c r="N1179" s="295"/>
      <c r="O1179" s="295"/>
      <c r="P1179" s="295"/>
      <c r="Q1179" s="295"/>
      <c r="R1179" s="295"/>
      <c r="S1179" s="120"/>
    </row>
    <row r="1180" spans="1:19" ht="15.75" customHeight="1" x14ac:dyDescent="0.25">
      <c r="A1180" s="58">
        <v>2501</v>
      </c>
      <c r="B1180" s="154">
        <v>35</v>
      </c>
      <c r="C1180" s="154"/>
      <c r="D1180" s="154"/>
      <c r="E1180" s="154"/>
      <c r="F1180" s="154"/>
      <c r="G1180" s="154"/>
      <c r="H1180" s="154"/>
      <c r="I1180" s="154"/>
      <c r="J1180" s="154"/>
      <c r="K1180" s="115"/>
      <c r="L1180" s="60"/>
      <c r="M1180" s="47"/>
      <c r="N1180" s="61"/>
      <c r="O1180" s="99"/>
      <c r="P1180" s="63">
        <f>B1180</f>
        <v>35</v>
      </c>
      <c r="Q1180" s="100"/>
      <c r="R1180" s="99"/>
      <c r="S1180" s="120"/>
    </row>
    <row r="1181" spans="1:19" ht="15.75" customHeight="1" x14ac:dyDescent="0.25">
      <c r="A1181" s="58">
        <v>2502</v>
      </c>
      <c r="B1181" s="154"/>
      <c r="C1181" s="154">
        <v>24</v>
      </c>
      <c r="D1181" s="154"/>
      <c r="E1181" s="154"/>
      <c r="F1181" s="154"/>
      <c r="G1181" s="154"/>
      <c r="H1181" s="154"/>
      <c r="I1181" s="154"/>
      <c r="J1181" s="154"/>
      <c r="K1181" s="115"/>
      <c r="L1181" s="65"/>
      <c r="M1181" s="3"/>
      <c r="N1181" s="66"/>
      <c r="O1181" s="116">
        <f>IF(C1181=0,"",C1181/B1180)</f>
        <v>0.68571428571428572</v>
      </c>
      <c r="P1181" s="68">
        <v>25</v>
      </c>
      <c r="Q1181" s="117">
        <f t="shared" ref="Q1181:Q1188" si="156">IF(P1181=0,"",P1181/P1180)</f>
        <v>0.7142857142857143</v>
      </c>
      <c r="R1181" s="117">
        <f t="shared" ref="R1181:R1188" si="157">IF(P1181=0,"",100%-Q1181)</f>
        <v>0.2857142857142857</v>
      </c>
      <c r="S1181" s="120"/>
    </row>
    <row r="1182" spans="1:19" ht="15.75" customHeight="1" x14ac:dyDescent="0.25">
      <c r="A1182" s="58">
        <v>2601</v>
      </c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15"/>
      <c r="L1182" s="65"/>
      <c r="M1182" s="3"/>
      <c r="N1182" s="66"/>
      <c r="O1182" s="116" t="str">
        <f>IF(D1182=0,"",D1182/C1181)</f>
        <v/>
      </c>
      <c r="P1182" s="68"/>
      <c r="Q1182" s="117" t="str">
        <f t="shared" si="156"/>
        <v/>
      </c>
      <c r="R1182" s="117" t="str">
        <f t="shared" si="157"/>
        <v/>
      </c>
      <c r="S1182" s="8">
        <f>P1182/P1180</f>
        <v>0</v>
      </c>
    </row>
    <row r="1183" spans="1:19" ht="15.75" customHeight="1" x14ac:dyDescent="0.25">
      <c r="A1183" s="58">
        <v>2602</v>
      </c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15"/>
      <c r="L1183" s="65"/>
      <c r="M1183" s="3"/>
      <c r="N1183" s="66"/>
      <c r="O1183" s="116" t="str">
        <f>IF(E1183=0,"",E1183/D1182)</f>
        <v/>
      </c>
      <c r="P1183" s="68"/>
      <c r="Q1183" s="117" t="str">
        <f t="shared" si="156"/>
        <v/>
      </c>
      <c r="R1183" s="117" t="str">
        <f t="shared" si="157"/>
        <v/>
      </c>
      <c r="S1183" s="120"/>
    </row>
    <row r="1184" spans="1:19" ht="15.75" customHeight="1" x14ac:dyDescent="0.25">
      <c r="A1184" s="58">
        <v>2701</v>
      </c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15"/>
      <c r="L1184" s="65"/>
      <c r="M1184" s="3"/>
      <c r="N1184" s="66"/>
      <c r="O1184" s="116" t="str">
        <f>IF(F1184=0,"",F1184/E1183)</f>
        <v/>
      </c>
      <c r="P1184" s="68"/>
      <c r="Q1184" s="117" t="str">
        <f t="shared" si="156"/>
        <v/>
      </c>
      <c r="R1184" s="117" t="str">
        <f t="shared" si="157"/>
        <v/>
      </c>
      <c r="S1184" s="120"/>
    </row>
    <row r="1185" spans="1:19" ht="15.75" customHeight="1" x14ac:dyDescent="0.25">
      <c r="A1185" s="58">
        <v>2702</v>
      </c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15"/>
      <c r="L1185" s="65"/>
      <c r="M1185" s="3"/>
      <c r="N1185" s="66"/>
      <c r="O1185" s="116" t="str">
        <f>IF(G1185=0,"",G1185/F1184)</f>
        <v/>
      </c>
      <c r="P1185" s="68"/>
      <c r="Q1185" s="117" t="str">
        <f t="shared" si="156"/>
        <v/>
      </c>
      <c r="R1185" s="117" t="str">
        <f t="shared" si="157"/>
        <v/>
      </c>
      <c r="S1185" s="120"/>
    </row>
    <row r="1186" spans="1:19" ht="15.75" customHeight="1" x14ac:dyDescent="0.25">
      <c r="A1186" s="58">
        <v>2801</v>
      </c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15"/>
      <c r="L1186" s="65"/>
      <c r="M1186" s="3"/>
      <c r="N1186" s="66"/>
      <c r="O1186" s="116" t="str">
        <f>IF(H1186=0,"",H1186/G1185)</f>
        <v/>
      </c>
      <c r="P1186" s="68"/>
      <c r="Q1186" s="117" t="str">
        <f t="shared" si="156"/>
        <v/>
      </c>
      <c r="R1186" s="117" t="str">
        <f t="shared" si="157"/>
        <v/>
      </c>
      <c r="S1186" s="120"/>
    </row>
    <row r="1187" spans="1:19" ht="15.75" customHeight="1" x14ac:dyDescent="0.25">
      <c r="A1187" s="58">
        <v>2802</v>
      </c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15"/>
      <c r="L1187" s="65"/>
      <c r="M1187" s="3"/>
      <c r="N1187" s="66"/>
      <c r="O1187" s="116" t="str">
        <f>IF(I1187=0,"",I1187/H1186)</f>
        <v/>
      </c>
      <c r="P1187" s="68"/>
      <c r="Q1187" s="117" t="str">
        <f t="shared" si="156"/>
        <v/>
      </c>
      <c r="R1187" s="117" t="str">
        <f t="shared" si="157"/>
        <v/>
      </c>
      <c r="S1187" s="120"/>
    </row>
    <row r="1188" spans="1:19" ht="15.75" customHeight="1" x14ac:dyDescent="0.25">
      <c r="A1188" s="58">
        <v>2901</v>
      </c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15"/>
      <c r="L1188" s="65"/>
      <c r="M1188" s="3"/>
      <c r="N1188" s="66"/>
      <c r="O1188" s="118" t="str">
        <f>IF(J1188=0,"",J1188/I1187)</f>
        <v/>
      </c>
      <c r="P1188" s="68"/>
      <c r="Q1188" s="119" t="str">
        <f t="shared" si="156"/>
        <v/>
      </c>
      <c r="R1188" s="119" t="str">
        <f t="shared" si="157"/>
        <v/>
      </c>
      <c r="S1188" s="120"/>
    </row>
    <row r="1189" spans="1:19" ht="15.75" customHeight="1" x14ac:dyDescent="0.25">
      <c r="A1189" s="58">
        <v>2902</v>
      </c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15"/>
      <c r="L1189" s="65"/>
      <c r="M1189" s="3"/>
      <c r="N1189" s="29"/>
      <c r="O1189" s="73"/>
      <c r="P1189" s="74"/>
      <c r="Q1189" s="75"/>
      <c r="R1189" s="76"/>
      <c r="S1189" s="120"/>
    </row>
    <row r="1190" spans="1:19" ht="15.75" customHeight="1" x14ac:dyDescent="0.25">
      <c r="A1190" s="58">
        <v>3001</v>
      </c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15"/>
      <c r="L1190" s="65"/>
      <c r="M1190" s="3"/>
      <c r="N1190" s="29"/>
      <c r="O1190" s="77"/>
      <c r="P1190" s="159"/>
      <c r="Q1190" s="79"/>
      <c r="R1190" s="77"/>
      <c r="S1190" s="120"/>
    </row>
    <row r="1191" spans="1:19" ht="15.75" customHeight="1" x14ac:dyDescent="0.25">
      <c r="A1191" s="58">
        <v>3002</v>
      </c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15"/>
      <c r="L1191" s="65"/>
      <c r="M1191" s="3"/>
      <c r="N1191" s="29"/>
      <c r="O1191" s="77"/>
      <c r="P1191" s="159"/>
      <c r="Q1191" s="79"/>
      <c r="R1191" s="77"/>
      <c r="S1191" s="120"/>
    </row>
    <row r="1192" spans="1:19" ht="15.75" customHeight="1" x14ac:dyDescent="0.25">
      <c r="A1192" s="58">
        <v>3101</v>
      </c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15"/>
      <c r="L1192" s="65"/>
      <c r="M1192" s="3"/>
      <c r="N1192" s="29"/>
      <c r="O1192" s="3"/>
      <c r="P1192" s="29"/>
      <c r="Q1192" s="22"/>
      <c r="R1192" s="77"/>
      <c r="S1192" s="120"/>
    </row>
    <row r="1193" spans="1:19" ht="15.75" customHeight="1" x14ac:dyDescent="0.25">
      <c r="A1193" s="58">
        <v>3102</v>
      </c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15"/>
      <c r="L1193" s="65"/>
      <c r="M1193" s="3"/>
      <c r="N1193" s="29"/>
      <c r="O1193" s="197" t="s">
        <v>83</v>
      </c>
      <c r="P1193" s="82"/>
      <c r="Q1193" s="111" t="str">
        <f>IF(SUM(K1186:K1189)=0,"",SUM(K1186:K1189))</f>
        <v/>
      </c>
      <c r="R1193" s="199" t="s">
        <v>11</v>
      </c>
      <c r="S1193" s="120"/>
    </row>
    <row r="1194" spans="1:19" ht="15.75" customHeight="1" x14ac:dyDescent="0.25">
      <c r="A1194" s="58">
        <v>3201</v>
      </c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15"/>
      <c r="L1194" s="65"/>
      <c r="M1194" s="3"/>
      <c r="N1194" s="29"/>
      <c r="O1194" s="198" t="s">
        <v>85</v>
      </c>
      <c r="P1194" s="86" t="str">
        <f>IF(P1193/B1180=0,"",P1193/B1180)</f>
        <v/>
      </c>
      <c r="Q1194" s="112" t="e">
        <f>IF(P1193/Q1193=0,"",P1193/Q1193)</f>
        <v>#VALUE!</v>
      </c>
      <c r="R1194" s="200" t="s">
        <v>86</v>
      </c>
      <c r="S1194" s="120"/>
    </row>
    <row r="1195" spans="1:19" ht="15.75" customHeight="1" x14ac:dyDescent="0.25">
      <c r="A1195" s="58">
        <v>3202</v>
      </c>
      <c r="B1195" s="201"/>
      <c r="C1195" s="201"/>
      <c r="D1195" s="201"/>
      <c r="E1195" s="201"/>
      <c r="F1195" s="201"/>
      <c r="G1195" s="201"/>
      <c r="H1195" s="201"/>
      <c r="I1195" s="201"/>
      <c r="J1195" s="201"/>
      <c r="K1195" s="115"/>
      <c r="L1195" s="89"/>
      <c r="M1195" s="90"/>
      <c r="N1195" s="91"/>
      <c r="O1195" s="90"/>
      <c r="P1195" s="91"/>
      <c r="Q1195" s="91"/>
      <c r="R1195" s="113"/>
      <c r="S1195" s="120"/>
    </row>
    <row r="1196" spans="1:19" ht="18" customHeight="1" x14ac:dyDescent="0.25">
      <c r="A1196" s="28"/>
      <c r="B1196" s="297" t="s">
        <v>111</v>
      </c>
      <c r="C1196" s="297"/>
      <c r="D1196" s="297"/>
      <c r="E1196" s="297"/>
      <c r="F1196" s="297"/>
      <c r="G1196" s="297"/>
      <c r="H1196" s="297"/>
      <c r="I1196" s="297"/>
      <c r="J1196" s="297"/>
      <c r="K1196" s="196">
        <f>SUM(K1180:K1192)</f>
        <v>0</v>
      </c>
      <c r="L1196" s="94" t="str">
        <f>IF(K1188=0,"",K1188/B1180)</f>
        <v/>
      </c>
      <c r="M1196" s="94" t="str">
        <f>IF(K1196=0,"",K1196/B1180)</f>
        <v/>
      </c>
      <c r="N1196" s="94" t="str">
        <f>IF(K1187=0,"",M1196-L1196)</f>
        <v/>
      </c>
      <c r="O1196" s="3"/>
      <c r="P1196" s="29"/>
      <c r="Q1196" s="22"/>
      <c r="R1196" s="3"/>
      <c r="S1196" s="120"/>
    </row>
    <row r="1197" spans="1:19" ht="12.75" customHeight="1" x14ac:dyDescent="0.25">
      <c r="A1197" s="28"/>
      <c r="B1197" s="29"/>
      <c r="C1197" s="29"/>
      <c r="D1197" s="132"/>
      <c r="E1197" s="132"/>
      <c r="F1197" s="132"/>
      <c r="G1197" s="132"/>
      <c r="H1197" s="132"/>
      <c r="I1197" s="132"/>
      <c r="J1197" s="132"/>
      <c r="K1197" s="133"/>
      <c r="L1197" s="134"/>
      <c r="M1197" s="134"/>
      <c r="N1197" s="134"/>
      <c r="O1197" s="3"/>
      <c r="P1197" s="29"/>
      <c r="Q1197" s="22"/>
      <c r="R1197" s="3"/>
      <c r="S1197" s="120"/>
    </row>
    <row r="1198" spans="1:19" ht="12.75" customHeight="1" x14ac:dyDescent="0.25">
      <c r="A1198" s="28"/>
      <c r="B1198" s="29"/>
      <c r="C1198" s="29"/>
      <c r="D1198" s="132"/>
      <c r="E1198" s="132"/>
      <c r="F1198" s="132"/>
      <c r="G1198" s="132"/>
      <c r="H1198" s="132"/>
      <c r="I1198" s="132"/>
      <c r="J1198" s="132"/>
      <c r="K1198" s="133"/>
      <c r="L1198" s="134"/>
      <c r="M1198" s="134"/>
      <c r="N1198" s="134"/>
      <c r="O1198" s="3"/>
      <c r="P1198" s="29"/>
      <c r="Q1198" s="22"/>
      <c r="R1198" s="3"/>
      <c r="S1198" s="120"/>
    </row>
    <row r="1199" spans="1:19" s="293" customFormat="1" ht="26.25" x14ac:dyDescent="0.4">
      <c r="A1199" s="2"/>
      <c r="B1199" s="298" t="s">
        <v>99</v>
      </c>
      <c r="C1199" s="299"/>
      <c r="D1199" s="299"/>
      <c r="E1199" s="299"/>
      <c r="F1199" s="299"/>
      <c r="G1199" s="299"/>
      <c r="H1199" s="299"/>
      <c r="I1199" s="299"/>
      <c r="J1199" s="299"/>
      <c r="K1199" s="256" t="s">
        <v>147</v>
      </c>
      <c r="L1199" s="57"/>
      <c r="M1199" s="57"/>
      <c r="N1199" s="29"/>
      <c r="O1199" s="3"/>
      <c r="P1199" s="29"/>
      <c r="Q1199" s="29"/>
      <c r="R1199" s="29"/>
      <c r="S1199" s="120"/>
    </row>
    <row r="1200" spans="1:19" s="293" customFormat="1" ht="20.25" x14ac:dyDescent="0.2">
      <c r="A1200" s="300" t="s">
        <v>10</v>
      </c>
      <c r="B1200" s="301" t="s">
        <v>100</v>
      </c>
      <c r="C1200" s="302"/>
      <c r="D1200" s="302"/>
      <c r="E1200" s="302"/>
      <c r="F1200" s="302"/>
      <c r="G1200" s="302"/>
      <c r="H1200" s="302"/>
      <c r="I1200" s="302"/>
      <c r="J1200" s="303"/>
      <c r="K1200" s="304" t="s">
        <v>11</v>
      </c>
      <c r="L1200" s="296" t="s">
        <v>3</v>
      </c>
      <c r="M1200" s="296" t="s">
        <v>4</v>
      </c>
      <c r="N1200" s="306" t="s">
        <v>5</v>
      </c>
      <c r="O1200" s="296" t="s">
        <v>6</v>
      </c>
      <c r="P1200" s="294" t="s">
        <v>7</v>
      </c>
      <c r="Q1200" s="294" t="s">
        <v>8</v>
      </c>
      <c r="R1200" s="296" t="s">
        <v>101</v>
      </c>
      <c r="S1200" s="120"/>
    </row>
    <row r="1201" spans="1:19" s="293" customFormat="1" ht="15.75" x14ac:dyDescent="0.25">
      <c r="A1201" s="295"/>
      <c r="B1201" s="58" t="s">
        <v>102</v>
      </c>
      <c r="C1201" s="58" t="s">
        <v>103</v>
      </c>
      <c r="D1201" s="58" t="s">
        <v>104</v>
      </c>
      <c r="E1201" s="58" t="s">
        <v>105</v>
      </c>
      <c r="F1201" s="58" t="s">
        <v>106</v>
      </c>
      <c r="G1201" s="58" t="s">
        <v>107</v>
      </c>
      <c r="H1201" s="58" t="s">
        <v>108</v>
      </c>
      <c r="I1201" s="58" t="s">
        <v>109</v>
      </c>
      <c r="J1201" s="58" t="s">
        <v>110</v>
      </c>
      <c r="K1201" s="305"/>
      <c r="L1201" s="295"/>
      <c r="M1201" s="295"/>
      <c r="N1201" s="295"/>
      <c r="O1201" s="295"/>
      <c r="P1201" s="295"/>
      <c r="Q1201" s="295"/>
      <c r="R1201" s="295"/>
      <c r="S1201" s="120"/>
    </row>
    <row r="1202" spans="1:19" s="293" customFormat="1" ht="15.75" customHeight="1" x14ac:dyDescent="0.25">
      <c r="A1202" s="58">
        <v>2502</v>
      </c>
      <c r="B1202" s="154">
        <v>74</v>
      </c>
      <c r="C1202" s="154"/>
      <c r="D1202" s="154"/>
      <c r="E1202" s="154"/>
      <c r="F1202" s="154"/>
      <c r="G1202" s="154"/>
      <c r="H1202" s="154"/>
      <c r="I1202" s="154"/>
      <c r="J1202" s="154"/>
      <c r="K1202" s="115"/>
      <c r="L1202" s="60"/>
      <c r="M1202" s="47"/>
      <c r="N1202" s="61"/>
      <c r="O1202" s="99"/>
      <c r="P1202" s="63">
        <f>B1202</f>
        <v>74</v>
      </c>
      <c r="Q1202" s="100"/>
      <c r="R1202" s="99"/>
      <c r="S1202" s="120"/>
    </row>
    <row r="1203" spans="1:19" s="293" customFormat="1" ht="15.75" customHeight="1" x14ac:dyDescent="0.25">
      <c r="A1203" s="58">
        <v>2601</v>
      </c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15"/>
      <c r="L1203" s="65"/>
      <c r="M1203" s="3"/>
      <c r="N1203" s="66"/>
      <c r="O1203" s="116" t="str">
        <f>IF(C1203=0,"",C1203/B1202)</f>
        <v/>
      </c>
      <c r="P1203" s="68"/>
      <c r="Q1203" s="117" t="str">
        <f t="shared" ref="Q1203:Q1210" si="158">IF(P1203=0,"",P1203/P1202)</f>
        <v/>
      </c>
      <c r="R1203" s="117" t="str">
        <f t="shared" ref="R1203:R1210" si="159">IF(P1203=0,"",100%-Q1203)</f>
        <v/>
      </c>
      <c r="S1203" s="120"/>
    </row>
    <row r="1204" spans="1:19" s="293" customFormat="1" ht="15.75" customHeight="1" x14ac:dyDescent="0.25">
      <c r="A1204" s="58">
        <v>2602</v>
      </c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15"/>
      <c r="L1204" s="65"/>
      <c r="M1204" s="3"/>
      <c r="N1204" s="66"/>
      <c r="O1204" s="116" t="str">
        <f>IF(D1204=0,"",D1204/C1203)</f>
        <v/>
      </c>
      <c r="P1204" s="68"/>
      <c r="Q1204" s="117" t="str">
        <f t="shared" si="158"/>
        <v/>
      </c>
      <c r="R1204" s="117" t="str">
        <f t="shared" si="159"/>
        <v/>
      </c>
      <c r="S1204" s="8">
        <f>P1204/P1202</f>
        <v>0</v>
      </c>
    </row>
    <row r="1205" spans="1:19" s="293" customFormat="1" ht="15.75" customHeight="1" x14ac:dyDescent="0.25">
      <c r="A1205" s="58">
        <v>2701</v>
      </c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15"/>
      <c r="L1205" s="65"/>
      <c r="M1205" s="3"/>
      <c r="N1205" s="66"/>
      <c r="O1205" s="116" t="str">
        <f>IF(E1205=0,"",E1205/D1204)</f>
        <v/>
      </c>
      <c r="P1205" s="68"/>
      <c r="Q1205" s="117" t="str">
        <f t="shared" si="158"/>
        <v/>
      </c>
      <c r="R1205" s="117" t="str">
        <f t="shared" si="159"/>
        <v/>
      </c>
      <c r="S1205" s="120"/>
    </row>
    <row r="1206" spans="1:19" s="293" customFormat="1" ht="15.75" customHeight="1" x14ac:dyDescent="0.25">
      <c r="A1206" s="58">
        <v>2702</v>
      </c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15"/>
      <c r="L1206" s="65"/>
      <c r="M1206" s="3"/>
      <c r="N1206" s="66"/>
      <c r="O1206" s="116" t="str">
        <f>IF(F1206=0,"",F1206/E1205)</f>
        <v/>
      </c>
      <c r="P1206" s="68"/>
      <c r="Q1206" s="117" t="str">
        <f t="shared" si="158"/>
        <v/>
      </c>
      <c r="R1206" s="117" t="str">
        <f t="shared" si="159"/>
        <v/>
      </c>
      <c r="S1206" s="120"/>
    </row>
    <row r="1207" spans="1:19" s="293" customFormat="1" ht="15.75" customHeight="1" x14ac:dyDescent="0.25">
      <c r="A1207" s="58">
        <v>2801</v>
      </c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15"/>
      <c r="L1207" s="65"/>
      <c r="M1207" s="3"/>
      <c r="N1207" s="66"/>
      <c r="O1207" s="116" t="str">
        <f>IF(G1207=0,"",G1207/F1206)</f>
        <v/>
      </c>
      <c r="P1207" s="68"/>
      <c r="Q1207" s="117" t="str">
        <f t="shared" si="158"/>
        <v/>
      </c>
      <c r="R1207" s="117" t="str">
        <f t="shared" si="159"/>
        <v/>
      </c>
      <c r="S1207" s="120"/>
    </row>
    <row r="1208" spans="1:19" s="293" customFormat="1" ht="15.75" customHeight="1" x14ac:dyDescent="0.25">
      <c r="A1208" s="58">
        <v>2802</v>
      </c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15"/>
      <c r="L1208" s="65"/>
      <c r="M1208" s="3"/>
      <c r="N1208" s="66"/>
      <c r="O1208" s="116" t="str">
        <f>IF(H1208=0,"",H1208/G1207)</f>
        <v/>
      </c>
      <c r="P1208" s="68"/>
      <c r="Q1208" s="117" t="str">
        <f t="shared" si="158"/>
        <v/>
      </c>
      <c r="R1208" s="117" t="str">
        <f t="shared" si="159"/>
        <v/>
      </c>
      <c r="S1208" s="120"/>
    </row>
    <row r="1209" spans="1:19" s="293" customFormat="1" ht="15.75" customHeight="1" x14ac:dyDescent="0.25">
      <c r="A1209" s="58">
        <v>2901</v>
      </c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15"/>
      <c r="L1209" s="65"/>
      <c r="M1209" s="3"/>
      <c r="N1209" s="66"/>
      <c r="O1209" s="116" t="str">
        <f>IF(I1209=0,"",I1209/H1208)</f>
        <v/>
      </c>
      <c r="P1209" s="68"/>
      <c r="Q1209" s="117" t="str">
        <f t="shared" si="158"/>
        <v/>
      </c>
      <c r="R1209" s="117" t="str">
        <f t="shared" si="159"/>
        <v/>
      </c>
      <c r="S1209" s="120"/>
    </row>
    <row r="1210" spans="1:19" s="293" customFormat="1" ht="15.75" customHeight="1" x14ac:dyDescent="0.25">
      <c r="A1210" s="58">
        <v>2902</v>
      </c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15"/>
      <c r="L1210" s="65"/>
      <c r="M1210" s="3"/>
      <c r="N1210" s="66"/>
      <c r="O1210" s="118" t="str">
        <f>IF(J1210=0,"",J1210/I1209)</f>
        <v/>
      </c>
      <c r="P1210" s="68"/>
      <c r="Q1210" s="119" t="str">
        <f t="shared" si="158"/>
        <v/>
      </c>
      <c r="R1210" s="119" t="str">
        <f t="shared" si="159"/>
        <v/>
      </c>
      <c r="S1210" s="120"/>
    </row>
    <row r="1211" spans="1:19" s="293" customFormat="1" ht="15.75" customHeight="1" x14ac:dyDescent="0.25">
      <c r="A1211" s="58">
        <v>3001</v>
      </c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15"/>
      <c r="L1211" s="65"/>
      <c r="M1211" s="3"/>
      <c r="N1211" s="29"/>
      <c r="O1211" s="73"/>
      <c r="P1211" s="74"/>
      <c r="Q1211" s="75"/>
      <c r="R1211" s="76"/>
      <c r="S1211" s="120"/>
    </row>
    <row r="1212" spans="1:19" s="293" customFormat="1" ht="15.75" customHeight="1" x14ac:dyDescent="0.25">
      <c r="A1212" s="58">
        <v>3002</v>
      </c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15"/>
      <c r="L1212" s="65"/>
      <c r="M1212" s="3"/>
      <c r="N1212" s="29"/>
      <c r="O1212" s="77"/>
      <c r="P1212" s="159"/>
      <c r="Q1212" s="79"/>
      <c r="R1212" s="77"/>
      <c r="S1212" s="120"/>
    </row>
    <row r="1213" spans="1:19" s="293" customFormat="1" ht="15.75" customHeight="1" x14ac:dyDescent="0.25">
      <c r="A1213" s="58">
        <v>3101</v>
      </c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15"/>
      <c r="L1213" s="65"/>
      <c r="M1213" s="3"/>
      <c r="N1213" s="29"/>
      <c r="O1213" s="77"/>
      <c r="P1213" s="159"/>
      <c r="Q1213" s="79"/>
      <c r="R1213" s="77"/>
      <c r="S1213" s="120"/>
    </row>
    <row r="1214" spans="1:19" s="293" customFormat="1" ht="15.75" customHeight="1" x14ac:dyDescent="0.25">
      <c r="A1214" s="58">
        <v>3102</v>
      </c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15"/>
      <c r="L1214" s="65"/>
      <c r="M1214" s="3"/>
      <c r="N1214" s="29"/>
      <c r="O1214" s="3"/>
      <c r="P1214" s="29"/>
      <c r="Q1214" s="22"/>
      <c r="R1214" s="77"/>
      <c r="S1214" s="120"/>
    </row>
    <row r="1215" spans="1:19" s="293" customFormat="1" ht="15.75" customHeight="1" x14ac:dyDescent="0.25">
      <c r="A1215" s="58">
        <v>3201</v>
      </c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15"/>
      <c r="L1215" s="65"/>
      <c r="M1215" s="3"/>
      <c r="N1215" s="29"/>
      <c r="O1215" s="197" t="s">
        <v>83</v>
      </c>
      <c r="P1215" s="82"/>
      <c r="Q1215" s="111" t="str">
        <f>IF(SUM(K1208:K1211)=0,"",SUM(K1208:K1211))</f>
        <v/>
      </c>
      <c r="R1215" s="199" t="s">
        <v>11</v>
      </c>
      <c r="S1215" s="120"/>
    </row>
    <row r="1216" spans="1:19" s="293" customFormat="1" ht="15.75" customHeight="1" x14ac:dyDescent="0.25">
      <c r="A1216" s="58">
        <v>3202</v>
      </c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15"/>
      <c r="L1216" s="65"/>
      <c r="M1216" s="3"/>
      <c r="N1216" s="29"/>
      <c r="O1216" s="198" t="s">
        <v>85</v>
      </c>
      <c r="P1216" s="86" t="str">
        <f>IF(P1215/B1202=0,"",P1215/B1202)</f>
        <v/>
      </c>
      <c r="Q1216" s="112" t="e">
        <f>IF(P1215/Q1215=0,"",P1215/Q1215)</f>
        <v>#VALUE!</v>
      </c>
      <c r="R1216" s="200" t="s">
        <v>86</v>
      </c>
      <c r="S1216" s="120"/>
    </row>
    <row r="1217" spans="1:19" s="293" customFormat="1" ht="15.75" customHeight="1" x14ac:dyDescent="0.25">
      <c r="A1217" s="58">
        <v>3301</v>
      </c>
      <c r="B1217" s="201"/>
      <c r="C1217" s="201"/>
      <c r="D1217" s="201"/>
      <c r="E1217" s="201"/>
      <c r="F1217" s="201"/>
      <c r="G1217" s="201"/>
      <c r="H1217" s="201"/>
      <c r="I1217" s="201"/>
      <c r="J1217" s="201"/>
      <c r="K1217" s="115"/>
      <c r="L1217" s="89"/>
      <c r="M1217" s="90"/>
      <c r="N1217" s="91"/>
      <c r="O1217" s="90"/>
      <c r="P1217" s="91"/>
      <c r="Q1217" s="91"/>
      <c r="R1217" s="113"/>
      <c r="S1217" s="120"/>
    </row>
    <row r="1218" spans="1:19" s="293" customFormat="1" ht="18" customHeight="1" x14ac:dyDescent="0.25">
      <c r="A1218" s="28"/>
      <c r="B1218" s="297" t="s">
        <v>111</v>
      </c>
      <c r="C1218" s="297"/>
      <c r="D1218" s="297"/>
      <c r="E1218" s="297"/>
      <c r="F1218" s="297"/>
      <c r="G1218" s="297"/>
      <c r="H1218" s="297"/>
      <c r="I1218" s="297"/>
      <c r="J1218" s="297"/>
      <c r="K1218" s="196">
        <f>SUM(K1202:K1214)</f>
        <v>0</v>
      </c>
      <c r="L1218" s="94" t="str">
        <f>IF(K1210=0,"",K1210/B1202)</f>
        <v/>
      </c>
      <c r="M1218" s="94" t="str">
        <f>IF(K1218=0,"",K1218/B1202)</f>
        <v/>
      </c>
      <c r="N1218" s="94" t="str">
        <f>IF(K1209=0,"",M1218-L1218)</f>
        <v/>
      </c>
      <c r="O1218" s="3"/>
      <c r="P1218" s="29"/>
      <c r="Q1218" s="22"/>
      <c r="R1218" s="3"/>
      <c r="S1218" s="120"/>
    </row>
    <row r="1219" spans="1:19" ht="12.75" customHeight="1" x14ac:dyDescent="0.25">
      <c r="A1219" s="28"/>
      <c r="B1219" s="29"/>
      <c r="C1219" s="29"/>
      <c r="D1219" s="132"/>
      <c r="E1219" s="132"/>
      <c r="F1219" s="132"/>
      <c r="G1219" s="132"/>
      <c r="H1219" s="132"/>
      <c r="I1219" s="132"/>
      <c r="J1219" s="132"/>
      <c r="K1219" s="133"/>
      <c r="L1219" s="134"/>
      <c r="M1219" s="134"/>
      <c r="N1219" s="134"/>
      <c r="O1219" s="3"/>
      <c r="P1219" s="29"/>
      <c r="Q1219" s="22"/>
      <c r="R1219" s="3"/>
      <c r="S1219" s="120"/>
    </row>
    <row r="1220" spans="1:19" ht="12.75" customHeight="1" x14ac:dyDescent="0.25">
      <c r="A1220" s="28"/>
      <c r="B1220" s="29"/>
      <c r="C1220" s="29"/>
      <c r="D1220" s="132"/>
      <c r="E1220" s="132"/>
      <c r="F1220" s="132"/>
      <c r="G1220" s="132"/>
      <c r="H1220" s="132"/>
      <c r="I1220" s="132"/>
      <c r="J1220" s="132"/>
      <c r="K1220" s="133"/>
      <c r="L1220" s="134"/>
      <c r="M1220" s="134"/>
      <c r="N1220" s="134"/>
      <c r="O1220" s="3"/>
      <c r="P1220" s="29"/>
      <c r="Q1220" s="22"/>
      <c r="R1220" s="3"/>
      <c r="S1220" s="120"/>
    </row>
    <row r="1221" spans="1:19" ht="12.75" customHeight="1" x14ac:dyDescent="0.25">
      <c r="A1221" s="28"/>
      <c r="B1221" s="29"/>
      <c r="C1221" s="29"/>
      <c r="D1221" s="132"/>
      <c r="E1221" s="132"/>
      <c r="F1221" s="132"/>
      <c r="G1221" s="132"/>
      <c r="H1221" s="132"/>
      <c r="I1221" s="132"/>
      <c r="J1221" s="132"/>
      <c r="K1221" s="133"/>
      <c r="L1221" s="134"/>
      <c r="M1221" s="134"/>
      <c r="N1221" s="134"/>
      <c r="O1221" s="3"/>
      <c r="P1221" s="29"/>
      <c r="Q1221" s="22"/>
      <c r="R1221" s="3"/>
      <c r="S1221" s="120"/>
    </row>
    <row r="1222" spans="1:19" ht="12.75" customHeight="1" x14ac:dyDescent="0.25">
      <c r="A1222" s="28"/>
      <c r="B1222" s="29"/>
      <c r="C1222" s="29"/>
      <c r="D1222" s="132"/>
      <c r="E1222" s="132"/>
      <c r="F1222" s="132"/>
      <c r="G1222" s="132"/>
      <c r="H1222" s="132"/>
      <c r="I1222" s="132"/>
      <c r="J1222" s="132"/>
      <c r="K1222" s="133"/>
      <c r="L1222" s="134"/>
      <c r="M1222" s="134"/>
      <c r="N1222" s="134"/>
      <c r="O1222" s="3"/>
      <c r="P1222" s="29"/>
      <c r="Q1222" s="22"/>
      <c r="R1222" s="3"/>
      <c r="S1222" s="120"/>
    </row>
    <row r="1223" spans="1:19" ht="12.75" customHeight="1" x14ac:dyDescent="0.25">
      <c r="A1223" s="28"/>
      <c r="B1223" s="29"/>
      <c r="C1223" s="29"/>
      <c r="D1223" s="132"/>
      <c r="E1223" s="132"/>
      <c r="F1223" s="132"/>
      <c r="G1223" s="132"/>
      <c r="H1223" s="132"/>
      <c r="I1223" s="132"/>
      <c r="J1223" s="132"/>
      <c r="K1223" s="133"/>
      <c r="L1223" s="134"/>
      <c r="M1223" s="134"/>
      <c r="N1223" s="134"/>
      <c r="O1223" s="3"/>
      <c r="P1223" s="29"/>
      <c r="Q1223" s="22"/>
      <c r="R1223" s="3"/>
      <c r="S1223" s="120"/>
    </row>
    <row r="1224" spans="1:19" ht="12.75" customHeight="1" x14ac:dyDescent="0.25">
      <c r="A1224" s="28"/>
      <c r="B1224" s="29"/>
      <c r="C1224" s="29"/>
      <c r="D1224" s="132"/>
      <c r="E1224" s="132"/>
      <c r="F1224" s="132"/>
      <c r="G1224" s="132"/>
      <c r="H1224" s="132"/>
      <c r="I1224" s="132"/>
      <c r="J1224" s="132"/>
      <c r="K1224" s="133"/>
      <c r="L1224" s="134"/>
      <c r="M1224" s="134"/>
      <c r="N1224" s="134"/>
      <c r="O1224" s="3"/>
      <c r="P1224" s="29"/>
      <c r="Q1224" s="22"/>
      <c r="R1224" s="3"/>
      <c r="S1224" s="120"/>
    </row>
    <row r="1225" spans="1:19" ht="12.75" customHeight="1" x14ac:dyDescent="0.25">
      <c r="A1225" s="28"/>
      <c r="B1225" s="29"/>
      <c r="C1225" s="29"/>
      <c r="D1225" s="132"/>
      <c r="E1225" s="132"/>
      <c r="F1225" s="132"/>
      <c r="G1225" s="132"/>
      <c r="H1225" s="132"/>
      <c r="I1225" s="132"/>
      <c r="J1225" s="132"/>
      <c r="K1225" s="133"/>
      <c r="L1225" s="134"/>
      <c r="M1225" s="134"/>
      <c r="N1225" s="134"/>
      <c r="O1225" s="3"/>
      <c r="P1225" s="29"/>
      <c r="Q1225" s="22"/>
      <c r="R1225" s="3"/>
      <c r="S1225" s="120"/>
    </row>
    <row r="1226" spans="1:19" ht="12.75" customHeight="1" x14ac:dyDescent="0.25">
      <c r="A1226" s="28"/>
      <c r="B1226" s="29"/>
      <c r="C1226" s="29"/>
      <c r="D1226" s="132"/>
      <c r="E1226" s="132"/>
      <c r="F1226" s="132"/>
      <c r="G1226" s="132"/>
      <c r="H1226" s="132"/>
      <c r="I1226" s="132"/>
      <c r="J1226" s="132"/>
      <c r="K1226" s="133"/>
      <c r="L1226" s="134"/>
      <c r="M1226" s="134"/>
      <c r="N1226" s="134"/>
      <c r="O1226" s="3"/>
      <c r="P1226" s="29"/>
      <c r="Q1226" s="22"/>
      <c r="R1226" s="3"/>
      <c r="S1226" s="120"/>
    </row>
    <row r="1227" spans="1:19" ht="12.75" customHeight="1" x14ac:dyDescent="0.25">
      <c r="A1227" s="28"/>
      <c r="B1227" s="29"/>
      <c r="C1227" s="29"/>
      <c r="D1227" s="132"/>
      <c r="E1227" s="132"/>
      <c r="F1227" s="132"/>
      <c r="G1227" s="132"/>
      <c r="H1227" s="132"/>
      <c r="I1227" s="132"/>
      <c r="J1227" s="132"/>
      <c r="K1227" s="133"/>
      <c r="L1227" s="134"/>
      <c r="M1227" s="134"/>
      <c r="N1227" s="134"/>
      <c r="O1227" s="3"/>
      <c r="P1227" s="29"/>
      <c r="Q1227" s="22"/>
      <c r="R1227" s="3"/>
      <c r="S1227" s="120"/>
    </row>
    <row r="1228" spans="1:19" ht="12.75" customHeight="1" x14ac:dyDescent="0.25">
      <c r="A1228" s="28"/>
      <c r="B1228" s="29"/>
      <c r="C1228" s="29"/>
      <c r="D1228" s="132"/>
      <c r="E1228" s="132"/>
      <c r="F1228" s="132"/>
      <c r="G1228" s="132"/>
      <c r="H1228" s="132"/>
      <c r="I1228" s="132"/>
      <c r="J1228" s="132"/>
      <c r="K1228" s="133"/>
      <c r="L1228" s="134"/>
      <c r="M1228" s="134"/>
      <c r="N1228" s="134"/>
      <c r="O1228" s="3"/>
      <c r="P1228" s="29"/>
      <c r="Q1228" s="22"/>
      <c r="R1228" s="3"/>
      <c r="S1228" s="120"/>
    </row>
    <row r="1229" spans="1:19" ht="12.75" customHeight="1" x14ac:dyDescent="0.25">
      <c r="A1229" s="28"/>
      <c r="B1229" s="29"/>
      <c r="C1229" s="29"/>
      <c r="D1229" s="132"/>
      <c r="E1229" s="132"/>
      <c r="F1229" s="132"/>
      <c r="G1229" s="132"/>
      <c r="H1229" s="132"/>
      <c r="I1229" s="132"/>
      <c r="J1229" s="132"/>
      <c r="K1229" s="133"/>
      <c r="L1229" s="134"/>
      <c r="M1229" s="134"/>
      <c r="N1229" s="134"/>
      <c r="O1229" s="3"/>
      <c r="P1229" s="29"/>
      <c r="Q1229" s="22"/>
      <c r="R1229" s="3"/>
      <c r="S1229" s="120"/>
    </row>
    <row r="1230" spans="1:19" ht="12.75" customHeight="1" x14ac:dyDescent="0.25">
      <c r="A1230" s="28"/>
      <c r="B1230" s="29"/>
      <c r="C1230" s="29"/>
      <c r="D1230" s="132"/>
      <c r="E1230" s="132"/>
      <c r="F1230" s="132"/>
      <c r="G1230" s="132"/>
      <c r="H1230" s="132"/>
      <c r="I1230" s="132"/>
      <c r="J1230" s="132"/>
      <c r="K1230" s="133"/>
      <c r="L1230" s="134"/>
      <c r="M1230" s="134"/>
      <c r="N1230" s="134"/>
      <c r="O1230" s="3"/>
      <c r="P1230" s="29"/>
      <c r="Q1230" s="22"/>
      <c r="R1230" s="3"/>
      <c r="S1230" s="120"/>
    </row>
    <row r="1231" spans="1:19" ht="12.75" customHeight="1" x14ac:dyDescent="0.25">
      <c r="A1231" s="28"/>
      <c r="B1231" s="29"/>
      <c r="C1231" s="29"/>
      <c r="D1231" s="132"/>
      <c r="E1231" s="132"/>
      <c r="F1231" s="132"/>
      <c r="G1231" s="132"/>
      <c r="H1231" s="132"/>
      <c r="I1231" s="132"/>
      <c r="J1231" s="132"/>
      <c r="K1231" s="133"/>
      <c r="L1231" s="134"/>
      <c r="M1231" s="134"/>
      <c r="N1231" s="134"/>
      <c r="O1231" s="3"/>
      <c r="P1231" s="29"/>
      <c r="Q1231" s="22"/>
      <c r="R1231" s="3"/>
      <c r="S1231" s="120"/>
    </row>
    <row r="1232" spans="1:19" ht="12.75" customHeight="1" x14ac:dyDescent="0.25">
      <c r="A1232" s="28"/>
      <c r="B1232" s="29"/>
      <c r="C1232" s="29"/>
      <c r="D1232" s="132"/>
      <c r="E1232" s="132"/>
      <c r="F1232" s="132"/>
      <c r="G1232" s="132"/>
      <c r="H1232" s="132"/>
      <c r="I1232" s="132"/>
      <c r="J1232" s="132"/>
      <c r="K1232" s="133"/>
      <c r="L1232" s="134"/>
      <c r="M1232" s="134"/>
      <c r="N1232" s="134"/>
      <c r="O1232" s="3"/>
      <c r="P1232" s="29"/>
      <c r="Q1232" s="22"/>
      <c r="R1232" s="3"/>
      <c r="S1232" s="120"/>
    </row>
    <row r="1233" spans="1:19" ht="12.75" customHeight="1" x14ac:dyDescent="0.25">
      <c r="A1233" s="28"/>
      <c r="B1233" s="29"/>
      <c r="C1233" s="29"/>
      <c r="D1233" s="132"/>
      <c r="E1233" s="132"/>
      <c r="F1233" s="132"/>
      <c r="G1233" s="132"/>
      <c r="H1233" s="132"/>
      <c r="I1233" s="132"/>
      <c r="J1233" s="132"/>
      <c r="K1233" s="133"/>
      <c r="L1233" s="134"/>
      <c r="M1233" s="134"/>
      <c r="N1233" s="134"/>
      <c r="O1233" s="3"/>
      <c r="P1233" s="29"/>
      <c r="Q1233" s="22"/>
      <c r="R1233" s="3"/>
      <c r="S1233" s="120"/>
    </row>
    <row r="1234" spans="1:19" ht="12.75" customHeight="1" x14ac:dyDescent="0.25">
      <c r="A1234" s="28"/>
      <c r="B1234" s="29"/>
      <c r="C1234" s="29"/>
      <c r="D1234" s="132"/>
      <c r="E1234" s="132"/>
      <c r="F1234" s="132"/>
      <c r="G1234" s="132"/>
      <c r="H1234" s="132"/>
      <c r="I1234" s="132"/>
      <c r="J1234" s="132"/>
      <c r="K1234" s="133"/>
      <c r="L1234" s="134"/>
      <c r="M1234" s="134"/>
      <c r="N1234" s="134"/>
      <c r="O1234" s="3"/>
      <c r="P1234" s="29"/>
      <c r="Q1234" s="22"/>
      <c r="R1234" s="3"/>
      <c r="S1234" s="120"/>
    </row>
    <row r="1235" spans="1:19" ht="12.75" customHeight="1" x14ac:dyDescent="0.25">
      <c r="A1235" s="28"/>
      <c r="B1235" s="29"/>
      <c r="C1235" s="29"/>
      <c r="D1235" s="132"/>
      <c r="E1235" s="132"/>
      <c r="F1235" s="132"/>
      <c r="G1235" s="132"/>
      <c r="H1235" s="132"/>
      <c r="I1235" s="132"/>
      <c r="J1235" s="132"/>
      <c r="K1235" s="133"/>
      <c r="L1235" s="134"/>
      <c r="M1235" s="134"/>
      <c r="N1235" s="134"/>
      <c r="O1235" s="3"/>
      <c r="P1235" s="29"/>
      <c r="Q1235" s="22"/>
      <c r="R1235" s="3"/>
      <c r="S1235" s="120"/>
    </row>
    <row r="1236" spans="1:19" ht="12.75" customHeight="1" x14ac:dyDescent="0.25">
      <c r="A1236" s="28"/>
      <c r="B1236" s="29"/>
      <c r="C1236" s="29"/>
      <c r="D1236" s="132"/>
      <c r="E1236" s="132"/>
      <c r="F1236" s="132"/>
      <c r="G1236" s="132"/>
      <c r="H1236" s="132"/>
      <c r="I1236" s="132"/>
      <c r="J1236" s="132"/>
      <c r="K1236" s="133"/>
      <c r="L1236" s="134"/>
      <c r="M1236" s="134"/>
      <c r="N1236" s="134"/>
      <c r="O1236" s="3"/>
      <c r="P1236" s="29"/>
      <c r="Q1236" s="22"/>
      <c r="R1236" s="3"/>
      <c r="S1236" s="120"/>
    </row>
    <row r="1237" spans="1:19" ht="12.75" customHeight="1" x14ac:dyDescent="0.25">
      <c r="A1237" s="28"/>
      <c r="B1237" s="29"/>
      <c r="C1237" s="29"/>
      <c r="D1237" s="132"/>
      <c r="E1237" s="132"/>
      <c r="F1237" s="132"/>
      <c r="G1237" s="132"/>
      <c r="H1237" s="132"/>
      <c r="I1237" s="132"/>
      <c r="J1237" s="132"/>
      <c r="K1237" s="133"/>
      <c r="L1237" s="134"/>
      <c r="M1237" s="134"/>
      <c r="N1237" s="134"/>
      <c r="O1237" s="3"/>
      <c r="P1237" s="29"/>
      <c r="Q1237" s="22"/>
      <c r="R1237" s="3"/>
      <c r="S1237" s="120"/>
    </row>
    <row r="1238" spans="1:19" ht="12.75" customHeight="1" x14ac:dyDescent="0.25">
      <c r="A1238" s="28"/>
      <c r="B1238" s="29"/>
      <c r="C1238" s="29"/>
      <c r="D1238" s="132"/>
      <c r="E1238" s="132"/>
      <c r="F1238" s="132"/>
      <c r="G1238" s="132"/>
      <c r="H1238" s="132"/>
      <c r="I1238" s="132"/>
      <c r="J1238" s="132"/>
      <c r="K1238" s="133"/>
      <c r="L1238" s="134"/>
      <c r="M1238" s="134"/>
      <c r="N1238" s="134"/>
      <c r="O1238" s="3"/>
      <c r="P1238" s="29"/>
      <c r="Q1238" s="22"/>
      <c r="R1238" s="3"/>
      <c r="S1238" s="120"/>
    </row>
    <row r="1239" spans="1:19" ht="12.75" customHeight="1" x14ac:dyDescent="0.25">
      <c r="A1239" s="28"/>
      <c r="B1239" s="29"/>
      <c r="C1239" s="29"/>
      <c r="D1239" s="132"/>
      <c r="E1239" s="132"/>
      <c r="F1239" s="132"/>
      <c r="G1239" s="132"/>
      <c r="H1239" s="132"/>
      <c r="I1239" s="132"/>
      <c r="J1239" s="132"/>
      <c r="K1239" s="133"/>
      <c r="L1239" s="134"/>
      <c r="M1239" s="134"/>
      <c r="N1239" s="134"/>
      <c r="O1239" s="3"/>
      <c r="P1239" s="29"/>
      <c r="Q1239" s="22"/>
      <c r="R1239" s="3"/>
      <c r="S1239" s="120"/>
    </row>
    <row r="1240" spans="1:19" ht="12.75" customHeight="1" x14ac:dyDescent="0.25">
      <c r="A1240" s="28"/>
      <c r="B1240" s="29"/>
      <c r="C1240" s="29"/>
      <c r="D1240" s="132"/>
      <c r="E1240" s="132"/>
      <c r="F1240" s="132"/>
      <c r="G1240" s="132"/>
      <c r="H1240" s="132"/>
      <c r="I1240" s="132"/>
      <c r="J1240" s="132"/>
      <c r="K1240" s="133"/>
      <c r="L1240" s="134"/>
      <c r="M1240" s="134"/>
      <c r="N1240" s="134"/>
      <c r="O1240" s="3"/>
      <c r="P1240" s="29"/>
      <c r="Q1240" s="22"/>
      <c r="R1240" s="3"/>
      <c r="S1240" s="120"/>
    </row>
    <row r="1241" spans="1:19" ht="12.75" customHeight="1" x14ac:dyDescent="0.25">
      <c r="A1241" s="28"/>
      <c r="B1241" s="29"/>
      <c r="C1241" s="29"/>
      <c r="D1241" s="132"/>
      <c r="E1241" s="132"/>
      <c r="F1241" s="132"/>
      <c r="G1241" s="132"/>
      <c r="H1241" s="132"/>
      <c r="I1241" s="132"/>
      <c r="J1241" s="132"/>
      <c r="K1241" s="133"/>
      <c r="L1241" s="134"/>
      <c r="M1241" s="134"/>
      <c r="N1241" s="134"/>
      <c r="O1241" s="3"/>
      <c r="P1241" s="29"/>
      <c r="Q1241" s="22"/>
      <c r="R1241" s="3"/>
      <c r="S1241" s="120"/>
    </row>
    <row r="1242" spans="1:19" ht="12.75" customHeight="1" x14ac:dyDescent="0.25">
      <c r="A1242" s="28"/>
      <c r="B1242" s="29"/>
      <c r="C1242" s="29"/>
      <c r="D1242" s="132"/>
      <c r="E1242" s="132"/>
      <c r="F1242" s="132"/>
      <c r="G1242" s="132"/>
      <c r="H1242" s="132"/>
      <c r="I1242" s="132"/>
      <c r="J1242" s="132"/>
      <c r="K1242" s="133"/>
      <c r="L1242" s="134"/>
      <c r="M1242" s="134"/>
      <c r="N1242" s="134"/>
      <c r="O1242" s="3"/>
      <c r="P1242" s="29"/>
      <c r="Q1242" s="22"/>
      <c r="R1242" s="3"/>
      <c r="S1242" s="120"/>
    </row>
    <row r="1243" spans="1:19" ht="12.75" customHeight="1" x14ac:dyDescent="0.25">
      <c r="A1243" s="28"/>
      <c r="B1243" s="29"/>
      <c r="C1243" s="29"/>
      <c r="D1243" s="132"/>
      <c r="E1243" s="132"/>
      <c r="F1243" s="132"/>
      <c r="G1243" s="132"/>
      <c r="H1243" s="132"/>
      <c r="I1243" s="132"/>
      <c r="J1243" s="132"/>
      <c r="K1243" s="133"/>
      <c r="L1243" s="134"/>
      <c r="M1243" s="134"/>
      <c r="N1243" s="134"/>
      <c r="O1243" s="3"/>
      <c r="P1243" s="29"/>
      <c r="Q1243" s="22"/>
      <c r="R1243" s="3"/>
      <c r="S1243" s="120"/>
    </row>
    <row r="1244" spans="1:19" ht="12.75" customHeight="1" x14ac:dyDescent="0.25">
      <c r="A1244" s="28"/>
      <c r="B1244" s="29"/>
      <c r="C1244" s="29"/>
      <c r="D1244" s="132"/>
      <c r="E1244" s="132"/>
      <c r="F1244" s="132"/>
      <c r="G1244" s="132"/>
      <c r="H1244" s="132"/>
      <c r="I1244" s="132"/>
      <c r="J1244" s="132"/>
      <c r="K1244" s="133"/>
      <c r="L1244" s="134"/>
      <c r="M1244" s="134"/>
      <c r="N1244" s="134"/>
      <c r="O1244" s="3"/>
      <c r="P1244" s="29"/>
      <c r="Q1244" s="22"/>
      <c r="R1244" s="3"/>
      <c r="S1244" s="120"/>
    </row>
    <row r="1245" spans="1:19" ht="12.75" customHeight="1" x14ac:dyDescent="0.25">
      <c r="A1245" s="28"/>
      <c r="B1245" s="29"/>
      <c r="C1245" s="29"/>
      <c r="D1245" s="132"/>
      <c r="E1245" s="132"/>
      <c r="F1245" s="132"/>
      <c r="G1245" s="132"/>
      <c r="H1245" s="132"/>
      <c r="I1245" s="132"/>
      <c r="J1245" s="132"/>
      <c r="K1245" s="133"/>
      <c r="L1245" s="134"/>
      <c r="M1245" s="134"/>
      <c r="N1245" s="134"/>
      <c r="O1245" s="3"/>
      <c r="P1245" s="29"/>
      <c r="Q1245" s="22"/>
      <c r="R1245" s="3"/>
      <c r="S1245" s="120"/>
    </row>
    <row r="1246" spans="1:19" ht="12.75" customHeight="1" x14ac:dyDescent="0.25">
      <c r="A1246" s="28"/>
      <c r="B1246" s="29"/>
      <c r="C1246" s="29"/>
      <c r="D1246" s="132"/>
      <c r="E1246" s="132"/>
      <c r="F1246" s="132"/>
      <c r="G1246" s="132"/>
      <c r="H1246" s="132"/>
      <c r="I1246" s="132"/>
      <c r="J1246" s="132"/>
      <c r="K1246" s="133"/>
      <c r="L1246" s="134"/>
      <c r="M1246" s="134"/>
      <c r="N1246" s="134"/>
      <c r="O1246" s="3"/>
      <c r="P1246" s="29"/>
      <c r="Q1246" s="22"/>
      <c r="R1246" s="3"/>
      <c r="S1246" s="120"/>
    </row>
    <row r="1247" spans="1:19" ht="12.75" customHeight="1" x14ac:dyDescent="0.25">
      <c r="A1247" s="28"/>
      <c r="B1247" s="29"/>
      <c r="C1247" s="29"/>
      <c r="D1247" s="132"/>
      <c r="E1247" s="132"/>
      <c r="F1247" s="132"/>
      <c r="G1247" s="132"/>
      <c r="H1247" s="132"/>
      <c r="I1247" s="132"/>
      <c r="J1247" s="132"/>
      <c r="K1247" s="133"/>
      <c r="L1247" s="134"/>
      <c r="M1247" s="134"/>
      <c r="N1247" s="134"/>
      <c r="O1247" s="3"/>
      <c r="P1247" s="29"/>
      <c r="Q1247" s="22"/>
      <c r="R1247" s="3"/>
      <c r="S1247" s="120"/>
    </row>
    <row r="1248" spans="1:19" ht="12.75" customHeight="1" x14ac:dyDescent="0.25">
      <c r="A1248" s="28"/>
      <c r="B1248" s="29"/>
      <c r="C1248" s="29"/>
      <c r="D1248" s="132"/>
      <c r="E1248" s="132"/>
      <c r="F1248" s="132"/>
      <c r="G1248" s="132"/>
      <c r="H1248" s="132"/>
      <c r="I1248" s="132"/>
      <c r="J1248" s="132"/>
      <c r="K1248" s="133"/>
      <c r="L1248" s="134"/>
      <c r="M1248" s="134"/>
      <c r="N1248" s="134"/>
      <c r="O1248" s="3"/>
      <c r="P1248" s="29"/>
      <c r="Q1248" s="22"/>
      <c r="R1248" s="3"/>
      <c r="S1248" s="120"/>
    </row>
    <row r="1249" spans="1:19" ht="12.75" customHeight="1" x14ac:dyDescent="0.25">
      <c r="A1249" s="28"/>
      <c r="B1249" s="29"/>
      <c r="C1249" s="29"/>
      <c r="D1249" s="132"/>
      <c r="E1249" s="132"/>
      <c r="F1249" s="132"/>
      <c r="G1249" s="132"/>
      <c r="H1249" s="132"/>
      <c r="I1249" s="132"/>
      <c r="J1249" s="132"/>
      <c r="K1249" s="133"/>
      <c r="L1249" s="134"/>
      <c r="M1249" s="134"/>
      <c r="N1249" s="134"/>
      <c r="O1249" s="3"/>
      <c r="P1249" s="29"/>
      <c r="Q1249" s="22"/>
      <c r="R1249" s="3"/>
      <c r="S1249" s="120"/>
    </row>
    <row r="1250" spans="1:19" ht="12.75" customHeight="1" x14ac:dyDescent="0.25">
      <c r="A1250" s="28"/>
      <c r="B1250" s="29"/>
      <c r="C1250" s="29"/>
      <c r="D1250" s="132"/>
      <c r="E1250" s="132"/>
      <c r="F1250" s="132"/>
      <c r="G1250" s="132"/>
      <c r="H1250" s="132"/>
      <c r="I1250" s="132"/>
      <c r="J1250" s="132"/>
      <c r="K1250" s="133"/>
      <c r="L1250" s="134"/>
      <c r="M1250" s="134"/>
      <c r="N1250" s="134"/>
      <c r="O1250" s="3"/>
      <c r="P1250" s="29"/>
      <c r="Q1250" s="22"/>
      <c r="R1250" s="3"/>
      <c r="S1250" s="120"/>
    </row>
    <row r="1251" spans="1:19" ht="12.75" customHeight="1" x14ac:dyDescent="0.25">
      <c r="A1251" s="28"/>
      <c r="B1251" s="29"/>
      <c r="C1251" s="29"/>
      <c r="D1251" s="132"/>
      <c r="E1251" s="132"/>
      <c r="F1251" s="132"/>
      <c r="G1251" s="132"/>
      <c r="H1251" s="132"/>
      <c r="I1251" s="132"/>
      <c r="J1251" s="132"/>
      <c r="K1251" s="133"/>
      <c r="L1251" s="134"/>
      <c r="M1251" s="134"/>
      <c r="N1251" s="134"/>
      <c r="O1251" s="3"/>
      <c r="P1251" s="29"/>
      <c r="Q1251" s="22"/>
      <c r="R1251" s="3"/>
      <c r="S1251" s="120"/>
    </row>
    <row r="1252" spans="1:19" ht="12.75" customHeight="1" x14ac:dyDescent="0.25">
      <c r="A1252" s="28"/>
      <c r="B1252" s="29"/>
      <c r="C1252" s="29"/>
      <c r="D1252" s="132"/>
      <c r="E1252" s="132"/>
      <c r="F1252" s="132"/>
      <c r="G1252" s="132"/>
      <c r="H1252" s="132"/>
      <c r="I1252" s="132"/>
      <c r="J1252" s="132"/>
      <c r="K1252" s="133"/>
      <c r="L1252" s="134"/>
      <c r="M1252" s="134"/>
      <c r="N1252" s="134"/>
      <c r="O1252" s="3"/>
      <c r="P1252" s="29"/>
      <c r="Q1252" s="22"/>
      <c r="R1252" s="3"/>
      <c r="S1252" s="120"/>
    </row>
    <row r="1253" spans="1:19" ht="12.75" customHeight="1" x14ac:dyDescent="0.25">
      <c r="A1253" s="28"/>
      <c r="B1253" s="29"/>
      <c r="C1253" s="29"/>
      <c r="D1253" s="132"/>
      <c r="E1253" s="132"/>
      <c r="F1253" s="132"/>
      <c r="G1253" s="132"/>
      <c r="H1253" s="132"/>
      <c r="I1253" s="132"/>
      <c r="J1253" s="132"/>
      <c r="K1253" s="133"/>
      <c r="L1253" s="134"/>
      <c r="M1253" s="134"/>
      <c r="N1253" s="134"/>
      <c r="O1253" s="3"/>
      <c r="P1253" s="29"/>
      <c r="Q1253" s="22"/>
      <c r="R1253" s="3"/>
      <c r="S1253" s="120"/>
    </row>
    <row r="1254" spans="1:19" ht="12.75" customHeight="1" x14ac:dyDescent="0.25">
      <c r="A1254" s="28"/>
      <c r="B1254" s="29"/>
      <c r="C1254" s="29"/>
      <c r="D1254" s="132"/>
      <c r="E1254" s="132"/>
      <c r="F1254" s="132"/>
      <c r="G1254" s="132"/>
      <c r="H1254" s="132"/>
      <c r="I1254" s="132"/>
      <c r="J1254" s="132"/>
      <c r="K1254" s="133"/>
      <c r="L1254" s="134"/>
      <c r="M1254" s="134"/>
      <c r="N1254" s="134"/>
      <c r="O1254" s="3"/>
      <c r="P1254" s="29"/>
      <c r="Q1254" s="22"/>
      <c r="R1254" s="3"/>
      <c r="S1254" s="120"/>
    </row>
    <row r="1255" spans="1:19" ht="12.75" customHeight="1" x14ac:dyDescent="0.25">
      <c r="A1255" s="28"/>
      <c r="B1255" s="29"/>
      <c r="C1255" s="29"/>
      <c r="D1255" s="132"/>
      <c r="E1255" s="132"/>
      <c r="F1255" s="132"/>
      <c r="G1255" s="132"/>
      <c r="H1255" s="132"/>
      <c r="I1255" s="132"/>
      <c r="J1255" s="132"/>
      <c r="K1255" s="133"/>
      <c r="L1255" s="134"/>
      <c r="M1255" s="134"/>
      <c r="N1255" s="134"/>
      <c r="O1255" s="3"/>
      <c r="P1255" s="29"/>
      <c r="Q1255" s="22"/>
      <c r="R1255" s="3"/>
      <c r="S1255" s="120"/>
    </row>
    <row r="1256" spans="1:19" ht="12.75" customHeight="1" x14ac:dyDescent="0.25">
      <c r="A1256" s="28"/>
      <c r="B1256" s="29"/>
      <c r="C1256" s="29"/>
      <c r="D1256" s="132"/>
      <c r="E1256" s="132"/>
      <c r="F1256" s="132"/>
      <c r="G1256" s="132"/>
      <c r="H1256" s="132"/>
      <c r="I1256" s="132"/>
      <c r="J1256" s="132"/>
      <c r="K1256" s="133"/>
      <c r="L1256" s="134"/>
      <c r="M1256" s="134"/>
      <c r="N1256" s="134"/>
      <c r="O1256" s="3"/>
      <c r="P1256" s="29"/>
      <c r="Q1256" s="22"/>
      <c r="R1256" s="3"/>
      <c r="S1256" s="120"/>
    </row>
    <row r="1257" spans="1:19" ht="12.75" customHeight="1" x14ac:dyDescent="0.25">
      <c r="A1257" s="28"/>
      <c r="B1257" s="29"/>
      <c r="C1257" s="29"/>
      <c r="D1257" s="132"/>
      <c r="E1257" s="132"/>
      <c r="F1257" s="132"/>
      <c r="G1257" s="132"/>
      <c r="H1257" s="132"/>
      <c r="I1257" s="132"/>
      <c r="J1257" s="132"/>
      <c r="K1257" s="133"/>
      <c r="L1257" s="134"/>
      <c r="M1257" s="134"/>
      <c r="N1257" s="134"/>
      <c r="O1257" s="3"/>
      <c r="P1257" s="29"/>
      <c r="Q1257" s="22"/>
      <c r="R1257" s="3"/>
      <c r="S1257" s="120"/>
    </row>
    <row r="1258" spans="1:19" ht="12.75" customHeight="1" x14ac:dyDescent="0.25">
      <c r="A1258" s="28"/>
      <c r="B1258" s="29"/>
      <c r="C1258" s="29"/>
      <c r="D1258" s="132"/>
      <c r="E1258" s="132"/>
      <c r="F1258" s="132"/>
      <c r="G1258" s="132"/>
      <c r="H1258" s="132"/>
      <c r="I1258" s="132"/>
      <c r="J1258" s="132"/>
      <c r="K1258" s="133"/>
      <c r="L1258" s="134"/>
      <c r="M1258" s="134"/>
      <c r="N1258" s="134"/>
      <c r="O1258" s="3"/>
      <c r="P1258" s="29"/>
      <c r="Q1258" s="22"/>
      <c r="R1258" s="3"/>
      <c r="S1258" s="120"/>
    </row>
    <row r="1259" spans="1:19" ht="12.75" customHeight="1" x14ac:dyDescent="0.25">
      <c r="A1259" s="28"/>
      <c r="B1259" s="29"/>
      <c r="C1259" s="29"/>
      <c r="D1259" s="132"/>
      <c r="E1259" s="132"/>
      <c r="F1259" s="132"/>
      <c r="G1259" s="132"/>
      <c r="H1259" s="132"/>
      <c r="I1259" s="132"/>
      <c r="J1259" s="132"/>
      <c r="K1259" s="133"/>
      <c r="L1259" s="134"/>
      <c r="M1259" s="134"/>
      <c r="N1259" s="134"/>
      <c r="O1259" s="3"/>
      <c r="P1259" s="29"/>
      <c r="Q1259" s="22"/>
      <c r="R1259" s="3"/>
      <c r="S1259" s="120"/>
    </row>
    <row r="1260" spans="1:19" ht="12.75" customHeight="1" x14ac:dyDescent="0.25">
      <c r="A1260" s="28"/>
      <c r="B1260" s="29"/>
      <c r="C1260" s="29"/>
      <c r="D1260" s="132"/>
      <c r="E1260" s="132"/>
      <c r="F1260" s="132"/>
      <c r="G1260" s="132"/>
      <c r="H1260" s="132"/>
      <c r="I1260" s="132"/>
      <c r="J1260" s="132"/>
      <c r="K1260" s="133"/>
      <c r="L1260" s="134"/>
      <c r="M1260" s="134"/>
      <c r="N1260" s="134"/>
      <c r="O1260" s="3"/>
      <c r="P1260" s="29"/>
      <c r="Q1260" s="22"/>
      <c r="R1260" s="3"/>
      <c r="S1260" s="120"/>
    </row>
    <row r="1261" spans="1:19" ht="12.75" customHeight="1" x14ac:dyDescent="0.25">
      <c r="A1261" s="28"/>
      <c r="B1261" s="29"/>
      <c r="C1261" s="29"/>
      <c r="D1261" s="132"/>
      <c r="E1261" s="132"/>
      <c r="F1261" s="132"/>
      <c r="G1261" s="132"/>
      <c r="H1261" s="132"/>
      <c r="I1261" s="132"/>
      <c r="J1261" s="132"/>
      <c r="K1261" s="133"/>
      <c r="L1261" s="134"/>
      <c r="M1261" s="134"/>
      <c r="N1261" s="134"/>
      <c r="O1261" s="3"/>
      <c r="P1261" s="29"/>
      <c r="Q1261" s="22"/>
      <c r="R1261" s="3"/>
      <c r="S1261" s="120"/>
    </row>
    <row r="1262" spans="1:19" ht="12.75" customHeight="1" x14ac:dyDescent="0.25">
      <c r="A1262" s="28"/>
      <c r="B1262" s="29"/>
      <c r="C1262" s="29"/>
      <c r="D1262" s="132"/>
      <c r="E1262" s="132"/>
      <c r="F1262" s="132"/>
      <c r="G1262" s="132"/>
      <c r="H1262" s="132"/>
      <c r="I1262" s="132"/>
      <c r="J1262" s="132"/>
      <c r="K1262" s="133"/>
      <c r="L1262" s="134"/>
      <c r="M1262" s="134"/>
      <c r="N1262" s="134"/>
      <c r="O1262" s="3"/>
      <c r="P1262" s="29"/>
      <c r="Q1262" s="22"/>
      <c r="R1262" s="3"/>
      <c r="S1262" s="120"/>
    </row>
    <row r="1263" spans="1:19" ht="12.75" customHeight="1" x14ac:dyDescent="0.25">
      <c r="A1263" s="28"/>
      <c r="B1263" s="29"/>
      <c r="C1263" s="29"/>
      <c r="D1263" s="132"/>
      <c r="E1263" s="132"/>
      <c r="F1263" s="132"/>
      <c r="G1263" s="132"/>
      <c r="H1263" s="132"/>
      <c r="I1263" s="132"/>
      <c r="J1263" s="132"/>
      <c r="K1263" s="133"/>
      <c r="L1263" s="134"/>
      <c r="M1263" s="134"/>
      <c r="N1263" s="134"/>
      <c r="O1263" s="3"/>
      <c r="P1263" s="29"/>
      <c r="Q1263" s="22"/>
      <c r="R1263" s="3"/>
      <c r="S1263" s="120"/>
    </row>
    <row r="1264" spans="1:19" ht="12.75" customHeight="1" x14ac:dyDescent="0.25">
      <c r="A1264" s="28"/>
      <c r="B1264" s="29"/>
      <c r="C1264" s="29"/>
      <c r="D1264" s="132"/>
      <c r="E1264" s="132"/>
      <c r="F1264" s="132"/>
      <c r="G1264" s="132"/>
      <c r="H1264" s="132"/>
      <c r="I1264" s="132"/>
      <c r="J1264" s="132"/>
      <c r="K1264" s="133"/>
      <c r="L1264" s="134"/>
      <c r="M1264" s="134"/>
      <c r="N1264" s="134"/>
      <c r="O1264" s="3"/>
      <c r="P1264" s="29"/>
      <c r="Q1264" s="22"/>
      <c r="R1264" s="3"/>
      <c r="S1264" s="120"/>
    </row>
    <row r="1265" spans="1:19" ht="12.75" customHeight="1" x14ac:dyDescent="0.25">
      <c r="A1265" s="28"/>
      <c r="B1265" s="29"/>
      <c r="C1265" s="29"/>
      <c r="D1265" s="132"/>
      <c r="E1265" s="132"/>
      <c r="F1265" s="132"/>
      <c r="G1265" s="132"/>
      <c r="H1265" s="132"/>
      <c r="I1265" s="132"/>
      <c r="J1265" s="132"/>
      <c r="K1265" s="133"/>
      <c r="L1265" s="134"/>
      <c r="M1265" s="134"/>
      <c r="N1265" s="134"/>
      <c r="O1265" s="3"/>
      <c r="P1265" s="29"/>
      <c r="Q1265" s="22"/>
      <c r="R1265" s="3"/>
      <c r="S1265" s="120"/>
    </row>
    <row r="1266" spans="1:19" ht="12.75" customHeight="1" x14ac:dyDescent="0.25">
      <c r="A1266" s="28"/>
      <c r="B1266" s="29"/>
      <c r="C1266" s="29"/>
      <c r="D1266" s="132"/>
      <c r="E1266" s="132"/>
      <c r="F1266" s="132"/>
      <c r="G1266" s="132"/>
      <c r="H1266" s="132"/>
      <c r="I1266" s="132"/>
      <c r="J1266" s="132"/>
      <c r="K1266" s="133"/>
      <c r="L1266" s="134"/>
      <c r="M1266" s="134"/>
      <c r="N1266" s="134"/>
      <c r="O1266" s="3"/>
      <c r="P1266" s="29"/>
      <c r="Q1266" s="22"/>
      <c r="R1266" s="3"/>
      <c r="S1266" s="120"/>
    </row>
    <row r="1267" spans="1:19" ht="12.75" customHeight="1" x14ac:dyDescent="0.25">
      <c r="A1267" s="28"/>
      <c r="B1267" s="29"/>
      <c r="C1267" s="29"/>
      <c r="D1267" s="132"/>
      <c r="E1267" s="132"/>
      <c r="F1267" s="132"/>
      <c r="G1267" s="132"/>
      <c r="H1267" s="132"/>
      <c r="I1267" s="132"/>
      <c r="J1267" s="132"/>
      <c r="K1267" s="133"/>
      <c r="L1267" s="134"/>
      <c r="M1267" s="134"/>
      <c r="N1267" s="134"/>
      <c r="O1267" s="3"/>
      <c r="P1267" s="29"/>
      <c r="Q1267" s="22"/>
      <c r="R1267" s="3"/>
      <c r="S1267" s="120"/>
    </row>
    <row r="1268" spans="1:19" ht="12.75" customHeight="1" x14ac:dyDescent="0.25">
      <c r="A1268" s="28"/>
      <c r="B1268" s="29"/>
      <c r="C1268" s="29"/>
      <c r="D1268" s="132"/>
      <c r="E1268" s="132"/>
      <c r="F1268" s="132"/>
      <c r="G1268" s="132"/>
      <c r="H1268" s="132"/>
      <c r="I1268" s="132"/>
      <c r="J1268" s="132"/>
      <c r="K1268" s="133"/>
      <c r="L1268" s="134"/>
      <c r="M1268" s="134"/>
      <c r="N1268" s="134"/>
      <c r="O1268" s="3"/>
      <c r="P1268" s="29"/>
      <c r="Q1268" s="22"/>
      <c r="R1268" s="3"/>
      <c r="S1268" s="120"/>
    </row>
    <row r="1269" spans="1:19" ht="12.75" customHeight="1" x14ac:dyDescent="0.25">
      <c r="A1269" s="28"/>
      <c r="B1269" s="29"/>
      <c r="C1269" s="29"/>
      <c r="D1269" s="132"/>
      <c r="E1269" s="132"/>
      <c r="F1269" s="132"/>
      <c r="G1269" s="132"/>
      <c r="H1269" s="132"/>
      <c r="I1269" s="132"/>
      <c r="J1269" s="132"/>
      <c r="K1269" s="133"/>
      <c r="L1269" s="134"/>
      <c r="M1269" s="134"/>
      <c r="N1269" s="134"/>
      <c r="O1269" s="3"/>
      <c r="P1269" s="29"/>
      <c r="Q1269" s="22"/>
      <c r="R1269" s="3"/>
      <c r="S1269" s="120"/>
    </row>
    <row r="1270" spans="1:19" ht="12.75" customHeight="1" x14ac:dyDescent="0.25">
      <c r="A1270" s="28"/>
      <c r="B1270" s="29"/>
      <c r="C1270" s="29"/>
      <c r="D1270" s="132"/>
      <c r="E1270" s="132"/>
      <c r="F1270" s="132"/>
      <c r="G1270" s="132"/>
      <c r="H1270" s="132"/>
      <c r="I1270" s="132"/>
      <c r="J1270" s="132"/>
      <c r="K1270" s="133"/>
      <c r="L1270" s="134"/>
      <c r="M1270" s="134"/>
      <c r="N1270" s="134"/>
      <c r="O1270" s="3"/>
      <c r="P1270" s="29"/>
      <c r="Q1270" s="22"/>
      <c r="R1270" s="3"/>
      <c r="S1270" s="120"/>
    </row>
    <row r="1271" spans="1:19" ht="12.75" customHeight="1" x14ac:dyDescent="0.25">
      <c r="A1271" s="28"/>
      <c r="B1271" s="29"/>
      <c r="C1271" s="29"/>
      <c r="D1271" s="132"/>
      <c r="E1271" s="132"/>
      <c r="F1271" s="132"/>
      <c r="G1271" s="132"/>
      <c r="H1271" s="132"/>
      <c r="I1271" s="132"/>
      <c r="J1271" s="132"/>
      <c r="K1271" s="133"/>
      <c r="L1271" s="134"/>
      <c r="M1271" s="134"/>
      <c r="N1271" s="134"/>
      <c r="O1271" s="3"/>
      <c r="P1271" s="29"/>
      <c r="Q1271" s="22"/>
      <c r="R1271" s="3"/>
      <c r="S1271" s="120"/>
    </row>
    <row r="1272" spans="1:19" ht="12.75" customHeight="1" x14ac:dyDescent="0.25">
      <c r="A1272" s="28"/>
      <c r="B1272" s="29"/>
      <c r="C1272" s="29"/>
      <c r="D1272" s="132"/>
      <c r="E1272" s="132"/>
      <c r="F1272" s="132"/>
      <c r="G1272" s="132"/>
      <c r="H1272" s="132"/>
      <c r="I1272" s="132"/>
      <c r="J1272" s="132"/>
      <c r="K1272" s="133"/>
      <c r="L1272" s="134"/>
      <c r="M1272" s="134"/>
      <c r="N1272" s="134"/>
      <c r="O1272" s="3"/>
      <c r="P1272" s="29"/>
      <c r="Q1272" s="22"/>
      <c r="R1272" s="3"/>
      <c r="S1272" s="120"/>
    </row>
    <row r="1273" spans="1:19" ht="12.75" customHeight="1" x14ac:dyDescent="0.25">
      <c r="A1273" s="28"/>
      <c r="B1273" s="29"/>
      <c r="C1273" s="29"/>
      <c r="D1273" s="132"/>
      <c r="E1273" s="132"/>
      <c r="F1273" s="132"/>
      <c r="G1273" s="132"/>
      <c r="H1273" s="132"/>
      <c r="I1273" s="132"/>
      <c r="J1273" s="132"/>
      <c r="K1273" s="133"/>
      <c r="L1273" s="134"/>
      <c r="M1273" s="134"/>
      <c r="N1273" s="134"/>
      <c r="O1273" s="3"/>
      <c r="P1273" s="29"/>
      <c r="Q1273" s="22"/>
      <c r="R1273" s="3"/>
      <c r="S1273" s="120"/>
    </row>
    <row r="1274" spans="1:19" ht="12.75" customHeight="1" x14ac:dyDescent="0.25">
      <c r="A1274" s="28"/>
      <c r="B1274" s="29"/>
      <c r="C1274" s="29"/>
      <c r="D1274" s="132"/>
      <c r="E1274" s="132"/>
      <c r="F1274" s="132"/>
      <c r="G1274" s="132"/>
      <c r="H1274" s="132"/>
      <c r="I1274" s="132"/>
      <c r="J1274" s="132"/>
      <c r="K1274" s="133"/>
      <c r="L1274" s="134"/>
      <c r="M1274" s="134"/>
      <c r="N1274" s="134"/>
      <c r="O1274" s="3"/>
      <c r="P1274" s="29"/>
      <c r="Q1274" s="22"/>
      <c r="R1274" s="3"/>
      <c r="S1274" s="120"/>
    </row>
    <row r="1275" spans="1:19" ht="12.75" customHeight="1" x14ac:dyDescent="0.25">
      <c r="A1275" s="28"/>
      <c r="B1275" s="29"/>
      <c r="C1275" s="29"/>
      <c r="D1275" s="132"/>
      <c r="E1275" s="132"/>
      <c r="F1275" s="132"/>
      <c r="G1275" s="132"/>
      <c r="H1275" s="132"/>
      <c r="I1275" s="132"/>
      <c r="J1275" s="132"/>
      <c r="K1275" s="133"/>
      <c r="L1275" s="134"/>
      <c r="M1275" s="134"/>
      <c r="N1275" s="134"/>
      <c r="O1275" s="3"/>
      <c r="P1275" s="29"/>
      <c r="Q1275" s="22"/>
      <c r="R1275" s="3"/>
      <c r="S1275" s="120"/>
    </row>
    <row r="1276" spans="1:19" ht="12.75" customHeight="1" x14ac:dyDescent="0.25">
      <c r="A1276" s="28"/>
      <c r="B1276" s="29"/>
      <c r="C1276" s="29"/>
      <c r="D1276" s="132"/>
      <c r="E1276" s="132"/>
      <c r="F1276" s="132"/>
      <c r="G1276" s="132"/>
      <c r="H1276" s="132"/>
      <c r="I1276" s="132"/>
      <c r="J1276" s="132"/>
      <c r="K1276" s="133"/>
      <c r="L1276" s="134"/>
      <c r="M1276" s="134"/>
      <c r="N1276" s="134"/>
      <c r="O1276" s="3"/>
      <c r="P1276" s="29"/>
      <c r="Q1276" s="22"/>
      <c r="R1276" s="3"/>
      <c r="S1276" s="120"/>
    </row>
    <row r="1277" spans="1:19" ht="12.75" customHeight="1" x14ac:dyDescent="0.25">
      <c r="A1277" s="28"/>
      <c r="B1277" s="29"/>
      <c r="C1277" s="29"/>
      <c r="D1277" s="132"/>
      <c r="E1277" s="132"/>
      <c r="F1277" s="132"/>
      <c r="G1277" s="132"/>
      <c r="H1277" s="132"/>
      <c r="I1277" s="132"/>
      <c r="J1277" s="132"/>
      <c r="K1277" s="133"/>
      <c r="L1277" s="134"/>
      <c r="M1277" s="134"/>
      <c r="N1277" s="134"/>
      <c r="O1277" s="3"/>
      <c r="P1277" s="29"/>
      <c r="Q1277" s="22"/>
      <c r="R1277" s="3"/>
      <c r="S1277" s="120"/>
    </row>
    <row r="1278" spans="1:19" ht="12.75" customHeight="1" x14ac:dyDescent="0.25">
      <c r="A1278" s="28"/>
      <c r="B1278" s="29"/>
      <c r="C1278" s="29"/>
      <c r="D1278" s="132"/>
      <c r="E1278" s="132"/>
      <c r="F1278" s="132"/>
      <c r="G1278" s="132"/>
      <c r="H1278" s="132"/>
      <c r="I1278" s="132"/>
      <c r="J1278" s="132"/>
      <c r="K1278" s="133"/>
      <c r="L1278" s="134"/>
      <c r="M1278" s="134"/>
      <c r="N1278" s="134"/>
      <c r="O1278" s="3"/>
      <c r="P1278" s="29"/>
      <c r="Q1278" s="22"/>
      <c r="R1278" s="3"/>
      <c r="S1278" s="120"/>
    </row>
    <row r="1279" spans="1:19" ht="12.75" customHeight="1" x14ac:dyDescent="0.25">
      <c r="A1279" s="28"/>
      <c r="B1279" s="29"/>
      <c r="C1279" s="29"/>
      <c r="D1279" s="132"/>
      <c r="E1279" s="132"/>
      <c r="F1279" s="132"/>
      <c r="G1279" s="132"/>
      <c r="H1279" s="132"/>
      <c r="I1279" s="132"/>
      <c r="J1279" s="132"/>
      <c r="K1279" s="133"/>
      <c r="L1279" s="134"/>
      <c r="M1279" s="134"/>
      <c r="N1279" s="134"/>
      <c r="O1279" s="3"/>
      <c r="P1279" s="29"/>
      <c r="Q1279" s="22"/>
      <c r="R1279" s="3"/>
      <c r="S1279" s="120"/>
    </row>
    <row r="1280" spans="1:19" ht="12.75" customHeight="1" x14ac:dyDescent="0.25">
      <c r="A1280" s="28"/>
      <c r="B1280" s="29"/>
      <c r="C1280" s="29"/>
      <c r="D1280" s="132"/>
      <c r="E1280" s="132"/>
      <c r="F1280" s="132"/>
      <c r="G1280" s="132"/>
      <c r="H1280" s="132"/>
      <c r="I1280" s="132"/>
      <c r="J1280" s="132"/>
      <c r="K1280" s="133"/>
      <c r="L1280" s="134"/>
      <c r="M1280" s="134"/>
      <c r="N1280" s="134"/>
      <c r="O1280" s="3"/>
      <c r="P1280" s="29"/>
      <c r="Q1280" s="22"/>
      <c r="R1280" s="3"/>
      <c r="S1280" s="120"/>
    </row>
    <row r="1281" spans="1:19" ht="12.75" customHeight="1" x14ac:dyDescent="0.25">
      <c r="A1281" s="28"/>
      <c r="B1281" s="29"/>
      <c r="C1281" s="29"/>
      <c r="D1281" s="132"/>
      <c r="E1281" s="132"/>
      <c r="F1281" s="132"/>
      <c r="G1281" s="132"/>
      <c r="H1281" s="132"/>
      <c r="I1281" s="132"/>
      <c r="J1281" s="132"/>
      <c r="K1281" s="133"/>
      <c r="L1281" s="134"/>
      <c r="M1281" s="134"/>
      <c r="N1281" s="134"/>
      <c r="O1281" s="3"/>
      <c r="P1281" s="29"/>
      <c r="Q1281" s="22"/>
      <c r="R1281" s="3"/>
      <c r="S1281" s="120"/>
    </row>
    <row r="1282" spans="1:19" ht="12.75" customHeight="1" x14ac:dyDescent="0.25">
      <c r="A1282" s="28"/>
      <c r="B1282" s="29"/>
      <c r="C1282" s="29"/>
      <c r="D1282" s="132"/>
      <c r="E1282" s="132"/>
      <c r="F1282" s="132"/>
      <c r="G1282" s="132"/>
      <c r="H1282" s="132"/>
      <c r="I1282" s="132"/>
      <c r="J1282" s="132"/>
      <c r="K1282" s="133"/>
      <c r="L1282" s="134"/>
      <c r="M1282" s="134"/>
      <c r="N1282" s="134"/>
      <c r="O1282" s="3"/>
      <c r="P1282" s="29"/>
      <c r="Q1282" s="22"/>
      <c r="R1282" s="3"/>
      <c r="S1282" s="120"/>
    </row>
    <row r="1283" spans="1:19" ht="12.75" customHeight="1" x14ac:dyDescent="0.25">
      <c r="A1283" s="28"/>
      <c r="B1283" s="29"/>
      <c r="C1283" s="29"/>
      <c r="D1283" s="132"/>
      <c r="E1283" s="132"/>
      <c r="F1283" s="132"/>
      <c r="G1283" s="132"/>
      <c r="H1283" s="132"/>
      <c r="I1283" s="132"/>
      <c r="J1283" s="132"/>
      <c r="K1283" s="133"/>
      <c r="L1283" s="134"/>
      <c r="M1283" s="134"/>
      <c r="N1283" s="134"/>
      <c r="O1283" s="3"/>
      <c r="P1283" s="29"/>
      <c r="Q1283" s="22"/>
      <c r="R1283" s="3"/>
      <c r="S1283" s="120"/>
    </row>
    <row r="1284" spans="1:19" ht="12.75" customHeight="1" x14ac:dyDescent="0.25">
      <c r="A1284" s="28"/>
      <c r="B1284" s="29"/>
      <c r="C1284" s="29"/>
      <c r="D1284" s="132"/>
      <c r="E1284" s="132"/>
      <c r="F1284" s="132"/>
      <c r="G1284" s="132"/>
      <c r="H1284" s="132"/>
      <c r="I1284" s="132"/>
      <c r="J1284" s="132"/>
      <c r="K1284" s="133"/>
      <c r="L1284" s="134"/>
      <c r="M1284" s="134"/>
      <c r="N1284" s="134"/>
      <c r="O1284" s="3"/>
      <c r="P1284" s="29"/>
      <c r="Q1284" s="22"/>
      <c r="R1284" s="3"/>
      <c r="S1284" s="120"/>
    </row>
    <row r="1285" spans="1:19" ht="12.75" customHeight="1" x14ac:dyDescent="0.25">
      <c r="A1285" s="28"/>
      <c r="B1285" s="29"/>
      <c r="C1285" s="29"/>
      <c r="D1285" s="132"/>
      <c r="E1285" s="132"/>
      <c r="F1285" s="132"/>
      <c r="G1285" s="132"/>
      <c r="H1285" s="132"/>
      <c r="I1285" s="132"/>
      <c r="J1285" s="132"/>
      <c r="K1285" s="133"/>
      <c r="L1285" s="134"/>
      <c r="M1285" s="134"/>
      <c r="N1285" s="134"/>
      <c r="O1285" s="3"/>
      <c r="P1285" s="29"/>
      <c r="Q1285" s="22"/>
      <c r="R1285" s="3"/>
      <c r="S1285" s="120"/>
    </row>
    <row r="1286" spans="1:19" ht="12.75" customHeight="1" x14ac:dyDescent="0.25">
      <c r="A1286" s="28"/>
      <c r="B1286" s="29"/>
      <c r="C1286" s="29"/>
      <c r="D1286" s="132"/>
      <c r="E1286" s="132"/>
      <c r="F1286" s="132"/>
      <c r="G1286" s="132"/>
      <c r="H1286" s="132"/>
      <c r="I1286" s="132"/>
      <c r="J1286" s="132"/>
      <c r="K1286" s="133"/>
      <c r="L1286" s="134"/>
      <c r="M1286" s="134"/>
      <c r="N1286" s="134"/>
      <c r="O1286" s="3"/>
      <c r="P1286" s="29"/>
      <c r="Q1286" s="22"/>
      <c r="R1286" s="3"/>
      <c r="S1286" s="120"/>
    </row>
    <row r="1287" spans="1:19" ht="12.75" customHeight="1" x14ac:dyDescent="0.25">
      <c r="A1287" s="28"/>
      <c r="B1287" s="29"/>
      <c r="C1287" s="29"/>
      <c r="D1287" s="132"/>
      <c r="E1287" s="132"/>
      <c r="F1287" s="132"/>
      <c r="G1287" s="132"/>
      <c r="H1287" s="132"/>
      <c r="I1287" s="132"/>
      <c r="J1287" s="132"/>
      <c r="K1287" s="133"/>
      <c r="L1287" s="134"/>
      <c r="M1287" s="134"/>
      <c r="N1287" s="134"/>
      <c r="O1287" s="3"/>
      <c r="P1287" s="29"/>
      <c r="Q1287" s="22"/>
      <c r="R1287" s="3"/>
      <c r="S1287" s="120"/>
    </row>
    <row r="1288" spans="1:19" ht="12.75" customHeight="1" x14ac:dyDescent="0.25">
      <c r="A1288" s="28"/>
      <c r="B1288" s="29"/>
      <c r="C1288" s="29"/>
      <c r="D1288" s="132"/>
      <c r="E1288" s="132"/>
      <c r="F1288" s="132"/>
      <c r="G1288" s="132"/>
      <c r="H1288" s="132"/>
      <c r="I1288" s="132"/>
      <c r="J1288" s="132"/>
      <c r="K1288" s="133"/>
      <c r="L1288" s="134"/>
      <c r="M1288" s="134"/>
      <c r="N1288" s="134"/>
      <c r="O1288" s="3"/>
      <c r="P1288" s="29"/>
      <c r="Q1288" s="22"/>
      <c r="R1288" s="3"/>
      <c r="S1288" s="120"/>
    </row>
    <row r="1289" spans="1:19" ht="12.75" customHeight="1" x14ac:dyDescent="0.25">
      <c r="A1289" s="28"/>
      <c r="B1289" s="29"/>
      <c r="C1289" s="29"/>
      <c r="D1289" s="132"/>
      <c r="E1289" s="132"/>
      <c r="F1289" s="132"/>
      <c r="G1289" s="132"/>
      <c r="H1289" s="132"/>
      <c r="I1289" s="132"/>
      <c r="J1289" s="132"/>
      <c r="K1289" s="133"/>
      <c r="L1289" s="134"/>
      <c r="M1289" s="134"/>
      <c r="N1289" s="134"/>
      <c r="O1289" s="3"/>
      <c r="P1289" s="29"/>
      <c r="Q1289" s="22"/>
      <c r="R1289" s="3"/>
      <c r="S1289" s="120"/>
    </row>
    <row r="1290" spans="1:19" ht="12.75" customHeight="1" x14ac:dyDescent="0.25">
      <c r="A1290" s="28"/>
      <c r="B1290" s="29"/>
      <c r="C1290" s="29"/>
      <c r="D1290" s="132"/>
      <c r="E1290" s="132"/>
      <c r="F1290" s="132"/>
      <c r="G1290" s="132"/>
      <c r="H1290" s="132"/>
      <c r="I1290" s="132"/>
      <c r="J1290" s="132"/>
      <c r="K1290" s="133"/>
      <c r="L1290" s="134"/>
      <c r="M1290" s="134"/>
      <c r="N1290" s="134"/>
      <c r="O1290" s="3"/>
      <c r="P1290" s="29"/>
      <c r="Q1290" s="22"/>
      <c r="R1290" s="3"/>
      <c r="S1290" s="120"/>
    </row>
    <row r="1291" spans="1:19" ht="12.75" customHeight="1" x14ac:dyDescent="0.25">
      <c r="A1291" s="28"/>
      <c r="B1291" s="29"/>
      <c r="C1291" s="29"/>
      <c r="D1291" s="132"/>
      <c r="E1291" s="132"/>
      <c r="F1291" s="132"/>
      <c r="G1291" s="132"/>
      <c r="H1291" s="132"/>
      <c r="I1291" s="132"/>
      <c r="J1291" s="132"/>
      <c r="K1291" s="133"/>
      <c r="L1291" s="134"/>
      <c r="M1291" s="134"/>
      <c r="N1291" s="134"/>
      <c r="O1291" s="3"/>
      <c r="P1291" s="29"/>
      <c r="Q1291" s="22"/>
      <c r="R1291" s="3"/>
      <c r="S1291" s="120"/>
    </row>
    <row r="1292" spans="1:19" ht="12.75" customHeight="1" x14ac:dyDescent="0.25">
      <c r="A1292" s="28"/>
      <c r="B1292" s="29"/>
      <c r="C1292" s="29"/>
      <c r="D1292" s="132"/>
      <c r="E1292" s="132"/>
      <c r="F1292" s="132"/>
      <c r="G1292" s="132"/>
      <c r="H1292" s="132"/>
      <c r="I1292" s="132"/>
      <c r="J1292" s="132"/>
      <c r="K1292" s="133"/>
      <c r="L1292" s="134"/>
      <c r="M1292" s="134"/>
      <c r="N1292" s="134"/>
      <c r="O1292" s="3"/>
      <c r="P1292" s="29"/>
      <c r="Q1292" s="22"/>
      <c r="R1292" s="3"/>
      <c r="S1292" s="120"/>
    </row>
    <row r="1293" spans="1:19" ht="12.75" customHeight="1" x14ac:dyDescent="0.25">
      <c r="A1293" s="28"/>
      <c r="B1293" s="29"/>
      <c r="C1293" s="29"/>
      <c r="D1293" s="132"/>
      <c r="E1293" s="132"/>
      <c r="F1293" s="132"/>
      <c r="G1293" s="132"/>
      <c r="H1293" s="132"/>
      <c r="I1293" s="132"/>
      <c r="J1293" s="132"/>
      <c r="K1293" s="133"/>
      <c r="L1293" s="134"/>
      <c r="M1293" s="134"/>
      <c r="N1293" s="134"/>
      <c r="O1293" s="3"/>
      <c r="P1293" s="29"/>
      <c r="Q1293" s="22"/>
      <c r="R1293" s="3"/>
      <c r="S1293" s="120"/>
    </row>
    <row r="1294" spans="1:19" ht="12.75" customHeight="1" x14ac:dyDescent="0.25">
      <c r="A1294" s="28"/>
      <c r="B1294" s="29"/>
      <c r="C1294" s="29"/>
      <c r="D1294" s="132"/>
      <c r="E1294" s="132"/>
      <c r="F1294" s="132"/>
      <c r="G1294" s="132"/>
      <c r="H1294" s="132"/>
      <c r="I1294" s="132"/>
      <c r="J1294" s="132"/>
      <c r="K1294" s="133"/>
      <c r="L1294" s="134"/>
      <c r="M1294" s="134"/>
      <c r="N1294" s="134"/>
      <c r="O1294" s="3"/>
      <c r="P1294" s="29"/>
      <c r="Q1294" s="22"/>
      <c r="R1294" s="3"/>
      <c r="S1294" s="120"/>
    </row>
    <row r="1295" spans="1:19" ht="12.75" customHeight="1" x14ac:dyDescent="0.25">
      <c r="A1295" s="28"/>
      <c r="B1295" s="29"/>
      <c r="C1295" s="29"/>
      <c r="D1295" s="132"/>
      <c r="E1295" s="132"/>
      <c r="F1295" s="132"/>
      <c r="G1295" s="132"/>
      <c r="H1295" s="132"/>
      <c r="I1295" s="132"/>
      <c r="J1295" s="132"/>
      <c r="K1295" s="133"/>
      <c r="L1295" s="134"/>
      <c r="M1295" s="134"/>
      <c r="N1295" s="134"/>
      <c r="O1295" s="3"/>
      <c r="P1295" s="29"/>
      <c r="Q1295" s="22"/>
      <c r="R1295" s="3"/>
      <c r="S1295" s="120"/>
    </row>
    <row r="1296" spans="1:19" ht="12.75" customHeight="1" x14ac:dyDescent="0.25">
      <c r="A1296" s="28"/>
      <c r="B1296" s="29"/>
      <c r="C1296" s="29"/>
      <c r="D1296" s="132"/>
      <c r="E1296" s="132"/>
      <c r="F1296" s="132"/>
      <c r="G1296" s="132"/>
      <c r="H1296" s="132"/>
      <c r="I1296" s="132"/>
      <c r="J1296" s="132"/>
      <c r="K1296" s="133"/>
      <c r="L1296" s="134"/>
      <c r="M1296" s="134"/>
      <c r="N1296" s="134"/>
      <c r="O1296" s="3"/>
      <c r="P1296" s="29"/>
      <c r="Q1296" s="22"/>
      <c r="R1296" s="3"/>
      <c r="S1296" s="120"/>
    </row>
    <row r="1297" spans="1:19" ht="12.75" customHeight="1" x14ac:dyDescent="0.25">
      <c r="A1297" s="28"/>
      <c r="B1297" s="29"/>
      <c r="C1297" s="29"/>
      <c r="D1297" s="132"/>
      <c r="E1297" s="132"/>
      <c r="F1297" s="132"/>
      <c r="G1297" s="132"/>
      <c r="H1297" s="132"/>
      <c r="I1297" s="132"/>
      <c r="J1297" s="132"/>
      <c r="K1297" s="133"/>
      <c r="L1297" s="134"/>
      <c r="M1297" s="134"/>
      <c r="N1297" s="134"/>
      <c r="O1297" s="3"/>
      <c r="P1297" s="29"/>
      <c r="Q1297" s="22"/>
      <c r="R1297" s="3"/>
      <c r="S1297" s="120"/>
    </row>
    <row r="1298" spans="1:19" ht="12.75" customHeight="1" x14ac:dyDescent="0.25">
      <c r="A1298" s="28"/>
      <c r="B1298" s="29"/>
      <c r="C1298" s="29"/>
      <c r="D1298" s="132"/>
      <c r="E1298" s="132"/>
      <c r="F1298" s="132"/>
      <c r="G1298" s="132"/>
      <c r="H1298" s="132"/>
      <c r="I1298" s="132"/>
      <c r="J1298" s="132"/>
      <c r="K1298" s="133"/>
      <c r="L1298" s="134"/>
      <c r="M1298" s="134"/>
      <c r="N1298" s="134"/>
      <c r="O1298" s="3"/>
      <c r="P1298" s="29"/>
      <c r="Q1298" s="22"/>
      <c r="R1298" s="3"/>
      <c r="S1298" s="120"/>
    </row>
    <row r="1299" spans="1:19" ht="12.75" customHeight="1" x14ac:dyDescent="0.25">
      <c r="A1299" s="28"/>
      <c r="B1299" s="29"/>
      <c r="C1299" s="29"/>
      <c r="D1299" s="132"/>
      <c r="E1299" s="132"/>
      <c r="F1299" s="132"/>
      <c r="G1299" s="132"/>
      <c r="H1299" s="132"/>
      <c r="I1299" s="132"/>
      <c r="J1299" s="132"/>
      <c r="K1299" s="133"/>
      <c r="L1299" s="134"/>
      <c r="M1299" s="134"/>
      <c r="N1299" s="134"/>
      <c r="O1299" s="3"/>
      <c r="P1299" s="29"/>
      <c r="Q1299" s="22"/>
      <c r="R1299" s="3"/>
      <c r="S1299" s="120"/>
    </row>
    <row r="1300" spans="1:19" ht="12.75" customHeight="1" x14ac:dyDescent="0.25">
      <c r="A1300" s="28"/>
      <c r="B1300" s="29"/>
      <c r="C1300" s="29"/>
      <c r="D1300" s="132"/>
      <c r="E1300" s="132"/>
      <c r="F1300" s="132"/>
      <c r="G1300" s="132"/>
      <c r="H1300" s="132"/>
      <c r="I1300" s="132"/>
      <c r="J1300" s="132"/>
      <c r="K1300" s="133"/>
      <c r="L1300" s="134"/>
      <c r="M1300" s="134"/>
      <c r="N1300" s="134"/>
      <c r="O1300" s="3"/>
      <c r="P1300" s="29"/>
      <c r="Q1300" s="22"/>
      <c r="R1300" s="3"/>
      <c r="S1300" s="120"/>
    </row>
    <row r="1301" spans="1:19" ht="12.75" customHeight="1" x14ac:dyDescent="0.25">
      <c r="A1301" s="28"/>
      <c r="B1301" s="29"/>
      <c r="C1301" s="29"/>
      <c r="D1301" s="132"/>
      <c r="E1301" s="132"/>
      <c r="F1301" s="132"/>
      <c r="G1301" s="132"/>
      <c r="H1301" s="132"/>
      <c r="I1301" s="132"/>
      <c r="J1301" s="132"/>
      <c r="K1301" s="133"/>
      <c r="L1301" s="134"/>
      <c r="M1301" s="134"/>
      <c r="N1301" s="134"/>
      <c r="O1301" s="3"/>
      <c r="P1301" s="29"/>
      <c r="Q1301" s="22"/>
      <c r="R1301" s="3"/>
      <c r="S1301" s="120"/>
    </row>
    <row r="1302" spans="1:19" ht="12.75" customHeight="1" x14ac:dyDescent="0.25">
      <c r="A1302" s="28"/>
      <c r="B1302" s="29"/>
      <c r="C1302" s="29"/>
      <c r="D1302" s="132"/>
      <c r="E1302" s="132"/>
      <c r="F1302" s="132"/>
      <c r="G1302" s="132"/>
      <c r="H1302" s="132"/>
      <c r="I1302" s="132"/>
      <c r="J1302" s="132"/>
      <c r="K1302" s="133"/>
      <c r="L1302" s="134"/>
      <c r="M1302" s="134"/>
      <c r="N1302" s="134"/>
      <c r="O1302" s="3"/>
      <c r="P1302" s="29"/>
      <c r="Q1302" s="22"/>
      <c r="R1302" s="3"/>
      <c r="S1302" s="120"/>
    </row>
    <row r="1303" spans="1:19" ht="12.75" customHeight="1" x14ac:dyDescent="0.25">
      <c r="A1303" s="28"/>
      <c r="B1303" s="29"/>
      <c r="C1303" s="29"/>
      <c r="D1303" s="132"/>
      <c r="E1303" s="132"/>
      <c r="F1303" s="132"/>
      <c r="G1303" s="132"/>
      <c r="H1303" s="132"/>
      <c r="I1303" s="132"/>
      <c r="J1303" s="132"/>
      <c r="K1303" s="133"/>
      <c r="L1303" s="134"/>
      <c r="M1303" s="134"/>
      <c r="N1303" s="134"/>
      <c r="O1303" s="3"/>
      <c r="P1303" s="29"/>
      <c r="Q1303" s="22"/>
      <c r="R1303" s="3"/>
      <c r="S1303" s="120"/>
    </row>
    <row r="1304" spans="1:19" ht="12.75" customHeight="1" x14ac:dyDescent="0.25">
      <c r="A1304" s="28"/>
      <c r="B1304" s="29"/>
      <c r="C1304" s="29"/>
      <c r="D1304" s="132"/>
      <c r="E1304" s="132"/>
      <c r="F1304" s="132"/>
      <c r="G1304" s="132"/>
      <c r="H1304" s="132"/>
      <c r="I1304" s="132"/>
      <c r="J1304" s="132"/>
      <c r="K1304" s="133"/>
      <c r="L1304" s="134"/>
      <c r="M1304" s="134"/>
      <c r="N1304" s="134"/>
      <c r="O1304" s="3"/>
      <c r="P1304" s="29"/>
      <c r="Q1304" s="22"/>
      <c r="R1304" s="3"/>
      <c r="S1304" s="120"/>
    </row>
    <row r="1305" spans="1:19" ht="12.75" customHeight="1" x14ac:dyDescent="0.25">
      <c r="A1305" s="28"/>
      <c r="B1305" s="29"/>
      <c r="C1305" s="29"/>
      <c r="D1305" s="132"/>
      <c r="E1305" s="132"/>
      <c r="F1305" s="132"/>
      <c r="G1305" s="132"/>
      <c r="H1305" s="132"/>
      <c r="I1305" s="132"/>
      <c r="J1305" s="132"/>
      <c r="K1305" s="133"/>
      <c r="L1305" s="134"/>
      <c r="M1305" s="134"/>
      <c r="N1305" s="134"/>
      <c r="O1305" s="3"/>
      <c r="P1305" s="29"/>
      <c r="Q1305" s="22"/>
      <c r="R1305" s="3"/>
      <c r="S1305" s="120"/>
    </row>
    <row r="1306" spans="1:19" ht="12.75" customHeight="1" x14ac:dyDescent="0.25">
      <c r="A1306" s="28"/>
      <c r="B1306" s="29"/>
      <c r="C1306" s="29"/>
      <c r="D1306" s="132"/>
      <c r="E1306" s="132"/>
      <c r="F1306" s="132"/>
      <c r="G1306" s="132"/>
      <c r="H1306" s="132"/>
      <c r="I1306" s="132"/>
      <c r="J1306" s="132"/>
      <c r="K1306" s="133"/>
      <c r="L1306" s="134"/>
      <c r="M1306" s="134"/>
      <c r="N1306" s="134"/>
      <c r="O1306" s="3"/>
      <c r="P1306" s="29"/>
      <c r="Q1306" s="22"/>
      <c r="R1306" s="3"/>
      <c r="S1306" s="120"/>
    </row>
    <row r="1307" spans="1:19" ht="12.75" customHeight="1" x14ac:dyDescent="0.25">
      <c r="A1307" s="28"/>
      <c r="B1307" s="29"/>
      <c r="C1307" s="29"/>
      <c r="D1307" s="132"/>
      <c r="E1307" s="132"/>
      <c r="F1307" s="132"/>
      <c r="G1307" s="132"/>
      <c r="H1307" s="132"/>
      <c r="I1307" s="132"/>
      <c r="J1307" s="132"/>
      <c r="K1307" s="133"/>
      <c r="L1307" s="134"/>
      <c r="M1307" s="134"/>
      <c r="N1307" s="134"/>
      <c r="O1307" s="3"/>
      <c r="P1307" s="29"/>
      <c r="Q1307" s="22"/>
      <c r="R1307" s="3"/>
      <c r="S1307" s="120"/>
    </row>
    <row r="1308" spans="1:19" ht="12.75" customHeight="1" x14ac:dyDescent="0.25">
      <c r="A1308" s="28"/>
      <c r="B1308" s="29"/>
      <c r="C1308" s="29"/>
      <c r="D1308" s="132"/>
      <c r="E1308" s="132"/>
      <c r="F1308" s="132"/>
      <c r="G1308" s="132"/>
      <c r="H1308" s="132"/>
      <c r="I1308" s="132"/>
      <c r="J1308" s="132"/>
      <c r="K1308" s="133"/>
      <c r="L1308" s="134"/>
      <c r="M1308" s="134"/>
      <c r="N1308" s="134"/>
      <c r="O1308" s="3"/>
      <c r="P1308" s="29"/>
      <c r="Q1308" s="22"/>
      <c r="R1308" s="3"/>
      <c r="S1308" s="120"/>
    </row>
    <row r="1309" spans="1:19" ht="12.75" customHeight="1" x14ac:dyDescent="0.25">
      <c r="A1309" s="28"/>
      <c r="B1309" s="29"/>
      <c r="C1309" s="29"/>
      <c r="D1309" s="132"/>
      <c r="E1309" s="132"/>
      <c r="F1309" s="132"/>
      <c r="G1309" s="132"/>
      <c r="H1309" s="132"/>
      <c r="I1309" s="132"/>
      <c r="J1309" s="132"/>
      <c r="K1309" s="133"/>
      <c r="L1309" s="134"/>
      <c r="M1309" s="134"/>
      <c r="N1309" s="134"/>
      <c r="O1309" s="3"/>
      <c r="P1309" s="29"/>
      <c r="Q1309" s="22"/>
      <c r="R1309" s="3"/>
      <c r="S1309" s="120"/>
    </row>
    <row r="1310" spans="1:19" ht="12.75" customHeight="1" x14ac:dyDescent="0.25">
      <c r="A1310" s="28"/>
      <c r="B1310" s="29"/>
      <c r="C1310" s="29"/>
      <c r="D1310" s="132"/>
      <c r="E1310" s="132"/>
      <c r="F1310" s="132"/>
      <c r="G1310" s="132"/>
      <c r="H1310" s="132"/>
      <c r="I1310" s="132"/>
      <c r="J1310" s="132"/>
      <c r="K1310" s="133"/>
      <c r="L1310" s="134"/>
      <c r="M1310" s="134"/>
      <c r="N1310" s="134"/>
      <c r="O1310" s="3"/>
      <c r="P1310" s="29"/>
      <c r="Q1310" s="22"/>
      <c r="R1310" s="3"/>
      <c r="S1310" s="120"/>
    </row>
    <row r="1311" spans="1:19" ht="12.75" customHeight="1" x14ac:dyDescent="0.25">
      <c r="A1311" s="28"/>
      <c r="B1311" s="29"/>
      <c r="C1311" s="29"/>
      <c r="D1311" s="132"/>
      <c r="E1311" s="132"/>
      <c r="F1311" s="132"/>
      <c r="G1311" s="132"/>
      <c r="H1311" s="132"/>
      <c r="I1311" s="132"/>
      <c r="J1311" s="132"/>
      <c r="K1311" s="133"/>
      <c r="L1311" s="134"/>
      <c r="M1311" s="134"/>
      <c r="N1311" s="134"/>
      <c r="O1311" s="3"/>
      <c r="P1311" s="29"/>
      <c r="Q1311" s="22"/>
      <c r="R1311" s="3"/>
      <c r="S1311" s="120"/>
    </row>
    <row r="1312" spans="1:19" ht="12.75" customHeight="1" x14ac:dyDescent="0.25">
      <c r="A1312" s="28"/>
      <c r="B1312" s="29"/>
      <c r="C1312" s="29"/>
      <c r="D1312" s="132"/>
      <c r="E1312" s="132"/>
      <c r="F1312" s="132"/>
      <c r="G1312" s="132"/>
      <c r="H1312" s="132"/>
      <c r="I1312" s="132"/>
      <c r="J1312" s="132"/>
      <c r="K1312" s="133"/>
      <c r="L1312" s="134"/>
      <c r="M1312" s="134"/>
      <c r="N1312" s="134"/>
      <c r="O1312" s="3"/>
      <c r="P1312" s="29"/>
      <c r="Q1312" s="22"/>
      <c r="R1312" s="3"/>
      <c r="S1312" s="120"/>
    </row>
    <row r="1313" spans="1:19" ht="12.75" customHeight="1" x14ac:dyDescent="0.25">
      <c r="A1313" s="28"/>
      <c r="B1313" s="29"/>
      <c r="C1313" s="29"/>
      <c r="D1313" s="132"/>
      <c r="E1313" s="132"/>
      <c r="F1313" s="132"/>
      <c r="G1313" s="132"/>
      <c r="H1313" s="132"/>
      <c r="I1313" s="132"/>
      <c r="J1313" s="132"/>
      <c r="K1313" s="133"/>
      <c r="L1313" s="134"/>
      <c r="M1313" s="134"/>
      <c r="N1313" s="134"/>
      <c r="O1313" s="3"/>
      <c r="P1313" s="29"/>
      <c r="Q1313" s="22"/>
      <c r="R1313" s="3"/>
      <c r="S1313" s="120"/>
    </row>
    <row r="1314" spans="1:19" ht="12.75" customHeight="1" x14ac:dyDescent="0.25">
      <c r="A1314" s="28"/>
      <c r="B1314" s="29"/>
      <c r="C1314" s="29"/>
      <c r="D1314" s="132"/>
      <c r="E1314" s="132"/>
      <c r="F1314" s="132"/>
      <c r="G1314" s="132"/>
      <c r="H1314" s="132"/>
      <c r="I1314" s="132"/>
      <c r="J1314" s="132"/>
      <c r="K1314" s="133"/>
      <c r="L1314" s="134"/>
      <c r="M1314" s="134"/>
      <c r="N1314" s="134"/>
      <c r="O1314" s="3"/>
      <c r="P1314" s="29"/>
      <c r="Q1314" s="22"/>
      <c r="R1314" s="3"/>
      <c r="S1314" s="120"/>
    </row>
    <row r="1315" spans="1:19" ht="12.75" customHeight="1" x14ac:dyDescent="0.25">
      <c r="A1315" s="28"/>
      <c r="B1315" s="29"/>
      <c r="C1315" s="29"/>
      <c r="D1315" s="132"/>
      <c r="E1315" s="132"/>
      <c r="F1315" s="132"/>
      <c r="G1315" s="132"/>
      <c r="H1315" s="132"/>
      <c r="I1315" s="132"/>
      <c r="J1315" s="132"/>
      <c r="K1315" s="133"/>
      <c r="L1315" s="134"/>
      <c r="M1315" s="134"/>
      <c r="N1315" s="134"/>
      <c r="O1315" s="3"/>
      <c r="P1315" s="29"/>
      <c r="Q1315" s="22"/>
      <c r="R1315" s="3"/>
      <c r="S1315" s="120"/>
    </row>
    <row r="1316" spans="1:19" ht="12.75" customHeight="1" x14ac:dyDescent="0.25">
      <c r="A1316" s="28"/>
      <c r="B1316" s="29"/>
      <c r="C1316" s="29"/>
      <c r="D1316" s="132"/>
      <c r="E1316" s="132"/>
      <c r="F1316" s="132"/>
      <c r="G1316" s="132"/>
      <c r="H1316" s="132"/>
      <c r="I1316" s="132"/>
      <c r="J1316" s="132"/>
      <c r="K1316" s="133"/>
      <c r="L1316" s="134"/>
      <c r="M1316" s="134"/>
      <c r="N1316" s="134"/>
      <c r="O1316" s="3"/>
      <c r="P1316" s="29"/>
      <c r="Q1316" s="22"/>
      <c r="R1316" s="3"/>
      <c r="S1316" s="120"/>
    </row>
    <row r="1317" spans="1:19" ht="12.75" customHeight="1" x14ac:dyDescent="0.25">
      <c r="A1317" s="28"/>
      <c r="B1317" s="29"/>
      <c r="C1317" s="29"/>
      <c r="D1317" s="132"/>
      <c r="E1317" s="132"/>
      <c r="F1317" s="132"/>
      <c r="G1317" s="132"/>
      <c r="H1317" s="132"/>
      <c r="I1317" s="132"/>
      <c r="J1317" s="132"/>
      <c r="K1317" s="133"/>
      <c r="L1317" s="134"/>
      <c r="M1317" s="134"/>
      <c r="N1317" s="134"/>
      <c r="O1317" s="3"/>
      <c r="P1317" s="29"/>
      <c r="Q1317" s="22"/>
      <c r="R1317" s="3"/>
      <c r="S1317" s="120"/>
    </row>
    <row r="1318" spans="1:19" ht="12.75" customHeight="1" x14ac:dyDescent="0.25">
      <c r="A1318" s="28"/>
      <c r="B1318" s="29"/>
      <c r="C1318" s="29"/>
      <c r="D1318" s="132"/>
      <c r="E1318" s="132"/>
      <c r="F1318" s="132"/>
      <c r="G1318" s="132"/>
      <c r="H1318" s="132"/>
      <c r="I1318" s="132"/>
      <c r="J1318" s="132"/>
      <c r="K1318" s="133"/>
      <c r="L1318" s="134"/>
      <c r="M1318" s="134"/>
      <c r="N1318" s="134"/>
      <c r="O1318" s="3"/>
      <c r="P1318" s="29"/>
      <c r="Q1318" s="22"/>
      <c r="R1318" s="3"/>
      <c r="S1318" s="120"/>
    </row>
    <row r="1319" spans="1:19" ht="12.75" customHeight="1" x14ac:dyDescent="0.25">
      <c r="A1319" s="28"/>
      <c r="B1319" s="29"/>
      <c r="C1319" s="29"/>
      <c r="D1319" s="132"/>
      <c r="E1319" s="132"/>
      <c r="F1319" s="132"/>
      <c r="G1319" s="132"/>
      <c r="H1319" s="132"/>
      <c r="I1319" s="132"/>
      <c r="J1319" s="132"/>
      <c r="K1319" s="133"/>
      <c r="L1319" s="134"/>
      <c r="M1319" s="134"/>
      <c r="N1319" s="134"/>
      <c r="O1319" s="3"/>
      <c r="P1319" s="29"/>
      <c r="Q1319" s="22"/>
      <c r="R1319" s="3"/>
      <c r="S1319" s="120"/>
    </row>
    <row r="1320" spans="1:19" ht="12.75" customHeight="1" x14ac:dyDescent="0.25">
      <c r="A1320" s="28"/>
      <c r="B1320" s="29"/>
      <c r="C1320" s="29"/>
      <c r="D1320" s="132"/>
      <c r="E1320" s="132"/>
      <c r="F1320" s="132"/>
      <c r="G1320" s="132"/>
      <c r="H1320" s="132"/>
      <c r="I1320" s="132"/>
      <c r="J1320" s="132"/>
      <c r="K1320" s="133"/>
      <c r="L1320" s="134"/>
      <c r="M1320" s="134"/>
      <c r="N1320" s="134"/>
      <c r="O1320" s="3"/>
      <c r="P1320" s="29"/>
      <c r="Q1320" s="22"/>
      <c r="R1320" s="3"/>
      <c r="S1320" s="120"/>
    </row>
    <row r="1321" spans="1:19" ht="12.75" customHeight="1" x14ac:dyDescent="0.25">
      <c r="A1321" s="28"/>
      <c r="B1321" s="29"/>
      <c r="C1321" s="29"/>
      <c r="D1321" s="132"/>
      <c r="E1321" s="132"/>
      <c r="F1321" s="132"/>
      <c r="G1321" s="132"/>
      <c r="H1321" s="132"/>
      <c r="I1321" s="132"/>
      <c r="J1321" s="132"/>
      <c r="K1321" s="133"/>
      <c r="L1321" s="134"/>
      <c r="M1321" s="134"/>
      <c r="N1321" s="134"/>
      <c r="O1321" s="3"/>
      <c r="P1321" s="29"/>
      <c r="Q1321" s="22"/>
      <c r="R1321" s="3"/>
      <c r="S1321" s="120"/>
    </row>
    <row r="1322" spans="1:19" ht="12.75" customHeight="1" x14ac:dyDescent="0.25">
      <c r="A1322" s="28"/>
      <c r="B1322" s="29"/>
      <c r="C1322" s="29"/>
      <c r="D1322" s="132"/>
      <c r="E1322" s="132"/>
      <c r="F1322" s="132"/>
      <c r="G1322" s="132"/>
      <c r="H1322" s="132"/>
      <c r="I1322" s="132"/>
      <c r="J1322" s="132"/>
      <c r="K1322" s="133"/>
      <c r="L1322" s="134"/>
      <c r="M1322" s="134"/>
      <c r="N1322" s="134"/>
      <c r="O1322" s="3"/>
      <c r="P1322" s="29"/>
      <c r="Q1322" s="22"/>
      <c r="R1322" s="3"/>
      <c r="S1322" s="120"/>
    </row>
    <row r="1323" spans="1:19" ht="12.75" customHeight="1" x14ac:dyDescent="0.25">
      <c r="A1323" s="28"/>
      <c r="B1323" s="29"/>
      <c r="C1323" s="29"/>
      <c r="D1323" s="132"/>
      <c r="E1323" s="132"/>
      <c r="F1323" s="132"/>
      <c r="G1323" s="132"/>
      <c r="H1323" s="132"/>
      <c r="I1323" s="132"/>
      <c r="J1323" s="132"/>
      <c r="K1323" s="133"/>
      <c r="L1323" s="134"/>
      <c r="M1323" s="134"/>
      <c r="N1323" s="134"/>
      <c r="O1323" s="3"/>
      <c r="P1323" s="29"/>
      <c r="Q1323" s="22"/>
      <c r="R1323" s="3"/>
      <c r="S1323" s="120"/>
    </row>
    <row r="1324" spans="1:19" ht="12.75" customHeight="1" x14ac:dyDescent="0.25">
      <c r="A1324" s="28"/>
      <c r="B1324" s="29"/>
      <c r="C1324" s="29"/>
      <c r="D1324" s="132"/>
      <c r="E1324" s="132"/>
      <c r="F1324" s="132"/>
      <c r="G1324" s="132"/>
      <c r="H1324" s="132"/>
      <c r="I1324" s="132"/>
      <c r="J1324" s="132"/>
      <c r="K1324" s="133"/>
      <c r="L1324" s="134"/>
      <c r="M1324" s="134"/>
      <c r="N1324" s="134"/>
      <c r="O1324" s="3"/>
      <c r="P1324" s="29"/>
      <c r="Q1324" s="22"/>
      <c r="R1324" s="3"/>
      <c r="S1324" s="120"/>
    </row>
    <row r="1325" spans="1:19" ht="12.75" customHeight="1" x14ac:dyDescent="0.25">
      <c r="A1325" s="28"/>
      <c r="B1325" s="29"/>
      <c r="C1325" s="29"/>
      <c r="D1325" s="132"/>
      <c r="E1325" s="132"/>
      <c r="F1325" s="132"/>
      <c r="G1325" s="132"/>
      <c r="H1325" s="132"/>
      <c r="I1325" s="132"/>
      <c r="J1325" s="132"/>
      <c r="K1325" s="133"/>
      <c r="L1325" s="134"/>
      <c r="M1325" s="134"/>
      <c r="N1325" s="134"/>
      <c r="O1325" s="3"/>
      <c r="P1325" s="29"/>
      <c r="Q1325" s="22"/>
      <c r="R1325" s="3"/>
      <c r="S1325" s="120"/>
    </row>
    <row r="1326" spans="1:19" ht="12.75" customHeight="1" x14ac:dyDescent="0.25">
      <c r="A1326" s="28"/>
      <c r="B1326" s="29"/>
      <c r="C1326" s="29"/>
      <c r="D1326" s="132"/>
      <c r="E1326" s="132"/>
      <c r="F1326" s="132"/>
      <c r="G1326" s="132"/>
      <c r="H1326" s="132"/>
      <c r="I1326" s="132"/>
      <c r="J1326" s="132"/>
      <c r="K1326" s="133"/>
      <c r="L1326" s="134"/>
      <c r="M1326" s="134"/>
      <c r="N1326" s="134"/>
      <c r="O1326" s="3"/>
      <c r="P1326" s="29"/>
      <c r="Q1326" s="22"/>
      <c r="R1326" s="3"/>
      <c r="S1326" s="120"/>
    </row>
    <row r="1327" spans="1:19" ht="12.75" customHeight="1" x14ac:dyDescent="0.25">
      <c r="A1327" s="28"/>
      <c r="B1327" s="29"/>
      <c r="C1327" s="29"/>
      <c r="D1327" s="132"/>
      <c r="E1327" s="132"/>
      <c r="F1327" s="132"/>
      <c r="G1327" s="132"/>
      <c r="H1327" s="132"/>
      <c r="I1327" s="132"/>
      <c r="J1327" s="132"/>
      <c r="K1327" s="133"/>
      <c r="L1327" s="134"/>
      <c r="M1327" s="134"/>
      <c r="N1327" s="134"/>
      <c r="O1327" s="3"/>
      <c r="P1327" s="29"/>
      <c r="Q1327" s="22"/>
      <c r="R1327" s="3"/>
      <c r="S1327" s="120"/>
    </row>
    <row r="1328" spans="1:19" ht="12.75" customHeight="1" x14ac:dyDescent="0.25">
      <c r="A1328" s="28"/>
      <c r="B1328" s="29"/>
      <c r="C1328" s="29"/>
      <c r="D1328" s="132"/>
      <c r="E1328" s="132"/>
      <c r="F1328" s="132"/>
      <c r="G1328" s="132"/>
      <c r="H1328" s="132"/>
      <c r="I1328" s="132"/>
      <c r="J1328" s="132"/>
      <c r="K1328" s="133"/>
      <c r="L1328" s="134"/>
      <c r="M1328" s="134"/>
      <c r="N1328" s="134"/>
      <c r="O1328" s="3"/>
      <c r="P1328" s="29"/>
      <c r="Q1328" s="22"/>
      <c r="R1328" s="3"/>
      <c r="S1328" s="120"/>
    </row>
    <row r="1329" spans="1:19" ht="12.75" customHeight="1" x14ac:dyDescent="0.25">
      <c r="A1329" s="28"/>
      <c r="B1329" s="29"/>
      <c r="C1329" s="29"/>
      <c r="D1329" s="132"/>
      <c r="E1329" s="132"/>
      <c r="F1329" s="132"/>
      <c r="G1329" s="132"/>
      <c r="H1329" s="132"/>
      <c r="I1329" s="132"/>
      <c r="J1329" s="132"/>
      <c r="K1329" s="133"/>
      <c r="L1329" s="134"/>
      <c r="M1329" s="134"/>
      <c r="N1329" s="134"/>
      <c r="O1329" s="3"/>
      <c r="P1329" s="29"/>
      <c r="Q1329" s="22"/>
      <c r="R1329" s="3"/>
      <c r="S1329" s="120"/>
    </row>
    <row r="1330" spans="1:19" ht="12.75" customHeight="1" x14ac:dyDescent="0.25">
      <c r="A1330" s="28"/>
      <c r="B1330" s="29"/>
      <c r="C1330" s="29"/>
      <c r="D1330" s="132"/>
      <c r="E1330" s="132"/>
      <c r="F1330" s="132"/>
      <c r="G1330" s="132"/>
      <c r="H1330" s="132"/>
      <c r="I1330" s="132"/>
      <c r="J1330" s="132"/>
      <c r="K1330" s="133"/>
      <c r="L1330" s="134"/>
      <c r="M1330" s="134"/>
      <c r="N1330" s="134"/>
      <c r="O1330" s="3"/>
      <c r="P1330" s="29"/>
      <c r="Q1330" s="22"/>
      <c r="R1330" s="3"/>
      <c r="S1330" s="120"/>
    </row>
    <row r="1331" spans="1:19" ht="12.75" customHeight="1" x14ac:dyDescent="0.25">
      <c r="A1331" s="28"/>
      <c r="B1331" s="29"/>
      <c r="C1331" s="29"/>
      <c r="D1331" s="132"/>
      <c r="E1331" s="132"/>
      <c r="F1331" s="132"/>
      <c r="G1331" s="132"/>
      <c r="H1331" s="132"/>
      <c r="I1331" s="132"/>
      <c r="J1331" s="132"/>
      <c r="K1331" s="133"/>
      <c r="L1331" s="134"/>
      <c r="M1331" s="134"/>
      <c r="N1331" s="134"/>
      <c r="O1331" s="3"/>
      <c r="P1331" s="29"/>
      <c r="Q1331" s="22"/>
      <c r="R1331" s="3"/>
      <c r="S1331" s="120"/>
    </row>
    <row r="1332" spans="1:19" ht="12.75" customHeight="1" x14ac:dyDescent="0.25">
      <c r="A1332" s="28"/>
      <c r="B1332" s="29"/>
      <c r="C1332" s="29"/>
      <c r="D1332" s="132"/>
      <c r="E1332" s="132"/>
      <c r="F1332" s="132"/>
      <c r="G1332" s="132"/>
      <c r="H1332" s="132"/>
      <c r="I1332" s="132"/>
      <c r="J1332" s="132"/>
      <c r="K1332" s="133"/>
      <c r="L1332" s="134"/>
      <c r="M1332" s="134"/>
      <c r="N1332" s="134"/>
      <c r="O1332" s="3"/>
      <c r="P1332" s="29"/>
      <c r="Q1332" s="22"/>
      <c r="R1332" s="3"/>
      <c r="S1332" s="120"/>
    </row>
    <row r="1333" spans="1:19" ht="12.75" customHeight="1" x14ac:dyDescent="0.25">
      <c r="A1333" s="28"/>
      <c r="B1333" s="29"/>
      <c r="C1333" s="29"/>
      <c r="D1333" s="132"/>
      <c r="E1333" s="132"/>
      <c r="F1333" s="132"/>
      <c r="G1333" s="132"/>
      <c r="H1333" s="132"/>
      <c r="I1333" s="132"/>
      <c r="J1333" s="132"/>
      <c r="K1333" s="133"/>
      <c r="L1333" s="134"/>
      <c r="M1333" s="134"/>
      <c r="N1333" s="134"/>
      <c r="O1333" s="3"/>
      <c r="P1333" s="29"/>
      <c r="Q1333" s="22"/>
      <c r="R1333" s="3"/>
      <c r="S1333" s="120"/>
    </row>
    <row r="1334" spans="1:19" ht="12.75" customHeight="1" x14ac:dyDescent="0.25">
      <c r="A1334" s="28"/>
      <c r="B1334" s="29"/>
      <c r="C1334" s="29"/>
      <c r="D1334" s="132"/>
      <c r="E1334" s="132"/>
      <c r="F1334" s="132"/>
      <c r="G1334" s="132"/>
      <c r="H1334" s="132"/>
      <c r="I1334" s="132"/>
      <c r="J1334" s="132"/>
      <c r="K1334" s="133"/>
      <c r="L1334" s="134"/>
      <c r="M1334" s="134"/>
      <c r="N1334" s="134"/>
      <c r="O1334" s="3"/>
      <c r="P1334" s="29"/>
      <c r="Q1334" s="22"/>
      <c r="R1334" s="3"/>
      <c r="S1334" s="120"/>
    </row>
    <row r="1335" spans="1:19" ht="12.75" customHeight="1" x14ac:dyDescent="0.25">
      <c r="A1335" s="28"/>
      <c r="B1335" s="29"/>
      <c r="C1335" s="29"/>
      <c r="D1335" s="132"/>
      <c r="E1335" s="132"/>
      <c r="F1335" s="132"/>
      <c r="G1335" s="132"/>
      <c r="H1335" s="132"/>
      <c r="I1335" s="132"/>
      <c r="J1335" s="132"/>
      <c r="K1335" s="133"/>
      <c r="L1335" s="134"/>
      <c r="M1335" s="134"/>
      <c r="N1335" s="134"/>
      <c r="O1335" s="3"/>
      <c r="P1335" s="29"/>
      <c r="Q1335" s="22"/>
      <c r="R1335" s="3"/>
      <c r="S1335" s="120"/>
    </row>
    <row r="1336" spans="1:19" ht="12.75" customHeight="1" x14ac:dyDescent="0.25">
      <c r="A1336" s="28"/>
      <c r="B1336" s="29"/>
      <c r="C1336" s="29"/>
      <c r="D1336" s="132"/>
      <c r="E1336" s="132"/>
      <c r="F1336" s="132"/>
      <c r="G1336" s="132"/>
      <c r="H1336" s="132"/>
      <c r="I1336" s="132"/>
      <c r="J1336" s="132"/>
      <c r="K1336" s="133"/>
      <c r="L1336" s="134"/>
      <c r="M1336" s="134"/>
      <c r="N1336" s="134"/>
      <c r="O1336" s="3"/>
      <c r="P1336" s="29"/>
      <c r="Q1336" s="22"/>
      <c r="R1336" s="3"/>
      <c r="S1336" s="120"/>
    </row>
    <row r="1337" spans="1:19" ht="12.75" customHeight="1" x14ac:dyDescent="0.25">
      <c r="A1337" s="28"/>
      <c r="B1337" s="29"/>
      <c r="C1337" s="29"/>
      <c r="D1337" s="132"/>
      <c r="E1337" s="132"/>
      <c r="F1337" s="132"/>
      <c r="G1337" s="132"/>
      <c r="H1337" s="132"/>
      <c r="I1337" s="132"/>
      <c r="J1337" s="132"/>
      <c r="K1337" s="133"/>
      <c r="L1337" s="134"/>
      <c r="M1337" s="134"/>
      <c r="N1337" s="134"/>
      <c r="O1337" s="3"/>
      <c r="P1337" s="29"/>
      <c r="Q1337" s="22"/>
      <c r="R1337" s="3"/>
      <c r="S1337" s="120"/>
    </row>
    <row r="1338" spans="1:19" ht="12.75" customHeight="1" x14ac:dyDescent="0.25">
      <c r="A1338" s="28"/>
      <c r="B1338" s="29"/>
      <c r="C1338" s="29"/>
      <c r="D1338" s="132"/>
      <c r="E1338" s="132"/>
      <c r="F1338" s="132"/>
      <c r="G1338" s="132"/>
      <c r="H1338" s="132"/>
      <c r="I1338" s="132"/>
      <c r="J1338" s="132"/>
      <c r="K1338" s="133"/>
      <c r="L1338" s="134"/>
      <c r="M1338" s="134"/>
      <c r="N1338" s="134"/>
      <c r="O1338" s="3"/>
      <c r="P1338" s="29"/>
      <c r="Q1338" s="22"/>
      <c r="R1338" s="3"/>
      <c r="S1338" s="120"/>
    </row>
    <row r="1339" spans="1:19" ht="12.75" customHeight="1" x14ac:dyDescent="0.25">
      <c r="A1339" s="28"/>
      <c r="B1339" s="29"/>
      <c r="C1339" s="29"/>
      <c r="D1339" s="132"/>
      <c r="E1339" s="132"/>
      <c r="F1339" s="132"/>
      <c r="G1339" s="132"/>
      <c r="H1339" s="132"/>
      <c r="I1339" s="132"/>
      <c r="J1339" s="132"/>
      <c r="K1339" s="133"/>
      <c r="L1339" s="134"/>
      <c r="M1339" s="134"/>
      <c r="N1339" s="134"/>
      <c r="O1339" s="3"/>
      <c r="P1339" s="29"/>
      <c r="Q1339" s="22"/>
      <c r="R1339" s="3"/>
      <c r="S1339" s="120"/>
    </row>
    <row r="1340" spans="1:19" ht="12.75" customHeight="1" x14ac:dyDescent="0.25">
      <c r="A1340" s="28"/>
      <c r="B1340" s="29"/>
      <c r="C1340" s="29"/>
      <c r="D1340" s="132"/>
      <c r="E1340" s="132"/>
      <c r="F1340" s="132"/>
      <c r="G1340" s="132"/>
      <c r="H1340" s="132"/>
      <c r="I1340" s="132"/>
      <c r="J1340" s="132"/>
      <c r="K1340" s="133"/>
      <c r="L1340" s="134"/>
      <c r="M1340" s="134"/>
      <c r="N1340" s="134"/>
      <c r="O1340" s="3"/>
      <c r="P1340" s="29"/>
      <c r="Q1340" s="22"/>
      <c r="R1340" s="3"/>
      <c r="S1340" s="120"/>
    </row>
    <row r="1341" spans="1:19" ht="12.75" customHeight="1" x14ac:dyDescent="0.25">
      <c r="A1341" s="28"/>
      <c r="B1341" s="29"/>
      <c r="C1341" s="29"/>
      <c r="D1341" s="132"/>
      <c r="E1341" s="132"/>
      <c r="F1341" s="132"/>
      <c r="G1341" s="132"/>
      <c r="H1341" s="132"/>
      <c r="I1341" s="132"/>
      <c r="J1341" s="132"/>
      <c r="K1341" s="133"/>
      <c r="L1341" s="134"/>
      <c r="M1341" s="134"/>
      <c r="N1341" s="134"/>
      <c r="O1341" s="3"/>
      <c r="P1341" s="29"/>
      <c r="Q1341" s="22"/>
      <c r="R1341" s="3"/>
      <c r="S1341" s="120"/>
    </row>
    <row r="1342" spans="1:19" ht="12.75" customHeight="1" x14ac:dyDescent="0.25">
      <c r="A1342" s="28"/>
      <c r="B1342" s="29"/>
      <c r="C1342" s="29"/>
      <c r="D1342" s="132"/>
      <c r="E1342" s="132"/>
      <c r="F1342" s="132"/>
      <c r="G1342" s="132"/>
      <c r="H1342" s="132"/>
      <c r="I1342" s="132"/>
      <c r="J1342" s="132"/>
      <c r="K1342" s="133"/>
      <c r="L1342" s="134"/>
      <c r="M1342" s="134"/>
      <c r="N1342" s="134"/>
      <c r="O1342" s="3"/>
      <c r="P1342" s="29"/>
      <c r="Q1342" s="22"/>
      <c r="R1342" s="3"/>
      <c r="S1342" s="120"/>
    </row>
    <row r="1343" spans="1:19" ht="12.75" customHeight="1" x14ac:dyDescent="0.25">
      <c r="A1343" s="28"/>
      <c r="B1343" s="29"/>
      <c r="C1343" s="29"/>
      <c r="D1343" s="132"/>
      <c r="E1343" s="132"/>
      <c r="F1343" s="132"/>
      <c r="G1343" s="132"/>
      <c r="H1343" s="132"/>
      <c r="I1343" s="132"/>
      <c r="J1343" s="132"/>
      <c r="K1343" s="133"/>
      <c r="L1343" s="134"/>
      <c r="M1343" s="134"/>
      <c r="N1343" s="134"/>
      <c r="O1343" s="3"/>
      <c r="P1343" s="29"/>
      <c r="Q1343" s="22"/>
      <c r="R1343" s="3"/>
      <c r="S1343" s="120"/>
    </row>
    <row r="1344" spans="1:19" ht="12.75" customHeight="1" x14ac:dyDescent="0.25">
      <c r="A1344" s="28"/>
      <c r="B1344" s="29"/>
      <c r="C1344" s="29"/>
      <c r="D1344" s="132"/>
      <c r="E1344" s="132"/>
      <c r="F1344" s="132"/>
      <c r="G1344" s="132"/>
      <c r="H1344" s="132"/>
      <c r="I1344" s="132"/>
      <c r="J1344" s="132"/>
      <c r="K1344" s="133"/>
      <c r="L1344" s="134"/>
      <c r="M1344" s="134"/>
      <c r="N1344" s="134"/>
      <c r="O1344" s="3"/>
      <c r="P1344" s="29"/>
      <c r="Q1344" s="22"/>
      <c r="R1344" s="3"/>
      <c r="S1344" s="120"/>
    </row>
    <row r="1345" spans="1:19" ht="12.75" customHeight="1" x14ac:dyDescent="0.25">
      <c r="A1345" s="28"/>
      <c r="B1345" s="29"/>
      <c r="C1345" s="29"/>
      <c r="D1345" s="132"/>
      <c r="E1345" s="132"/>
      <c r="F1345" s="132"/>
      <c r="G1345" s="132"/>
      <c r="H1345" s="132"/>
      <c r="I1345" s="132"/>
      <c r="J1345" s="132"/>
      <c r="K1345" s="133"/>
      <c r="L1345" s="134"/>
      <c r="M1345" s="134"/>
      <c r="N1345" s="134"/>
      <c r="O1345" s="3"/>
      <c r="P1345" s="29"/>
      <c r="Q1345" s="22"/>
      <c r="R1345" s="3"/>
      <c r="S1345" s="120"/>
    </row>
    <row r="1346" spans="1:19" ht="12.75" customHeight="1" x14ac:dyDescent="0.25">
      <c r="A1346" s="28"/>
      <c r="B1346" s="29"/>
      <c r="C1346" s="29"/>
      <c r="D1346" s="132"/>
      <c r="E1346" s="132"/>
      <c r="F1346" s="132"/>
      <c r="G1346" s="132"/>
      <c r="H1346" s="132"/>
      <c r="I1346" s="132"/>
      <c r="J1346" s="132"/>
      <c r="K1346" s="133"/>
      <c r="L1346" s="134"/>
      <c r="M1346" s="134"/>
      <c r="N1346" s="134"/>
      <c r="O1346" s="3"/>
      <c r="P1346" s="29"/>
      <c r="Q1346" s="22"/>
      <c r="R1346" s="3"/>
      <c r="S1346" s="120"/>
    </row>
    <row r="1347" spans="1:19" ht="12.75" customHeight="1" x14ac:dyDescent="0.25">
      <c r="A1347" s="28"/>
      <c r="B1347" s="29"/>
      <c r="C1347" s="29"/>
      <c r="D1347" s="132"/>
      <c r="E1347" s="132"/>
      <c r="F1347" s="132"/>
      <c r="G1347" s="132"/>
      <c r="H1347" s="132"/>
      <c r="I1347" s="132"/>
      <c r="J1347" s="132"/>
      <c r="K1347" s="133"/>
      <c r="L1347" s="134"/>
      <c r="M1347" s="134"/>
      <c r="N1347" s="134"/>
      <c r="O1347" s="3"/>
      <c r="P1347" s="29"/>
      <c r="Q1347" s="22"/>
      <c r="R1347" s="3"/>
      <c r="S1347" s="120"/>
    </row>
    <row r="1348" spans="1:19" ht="12.75" customHeight="1" x14ac:dyDescent="0.25">
      <c r="A1348" s="28"/>
      <c r="B1348" s="29"/>
      <c r="C1348" s="29"/>
      <c r="D1348" s="132"/>
      <c r="E1348" s="132"/>
      <c r="F1348" s="132"/>
      <c r="G1348" s="132"/>
      <c r="H1348" s="132"/>
      <c r="I1348" s="132"/>
      <c r="J1348" s="132"/>
      <c r="K1348" s="133"/>
      <c r="L1348" s="134"/>
      <c r="M1348" s="134"/>
      <c r="N1348" s="134"/>
      <c r="O1348" s="3"/>
      <c r="P1348" s="29"/>
      <c r="Q1348" s="22"/>
      <c r="R1348" s="3"/>
      <c r="S1348" s="120"/>
    </row>
    <row r="1349" spans="1:19" ht="12.75" customHeight="1" x14ac:dyDescent="0.25">
      <c r="A1349" s="28"/>
      <c r="B1349" s="29"/>
      <c r="C1349" s="29"/>
      <c r="D1349" s="132"/>
      <c r="E1349" s="132"/>
      <c r="F1349" s="132"/>
      <c r="G1349" s="132"/>
      <c r="H1349" s="132"/>
      <c r="I1349" s="132"/>
      <c r="J1349" s="132"/>
      <c r="K1349" s="133"/>
      <c r="L1349" s="134"/>
      <c r="M1349" s="134"/>
      <c r="N1349" s="134"/>
      <c r="O1349" s="3"/>
      <c r="P1349" s="29"/>
      <c r="Q1349" s="22"/>
      <c r="R1349" s="3"/>
      <c r="S1349" s="120"/>
    </row>
    <row r="1350" spans="1:19" ht="12.75" customHeight="1" x14ac:dyDescent="0.25">
      <c r="A1350" s="28"/>
      <c r="B1350" s="29"/>
      <c r="C1350" s="29"/>
      <c r="D1350" s="132"/>
      <c r="E1350" s="132"/>
      <c r="F1350" s="132"/>
      <c r="G1350" s="132"/>
      <c r="H1350" s="132"/>
      <c r="I1350" s="132"/>
      <c r="J1350" s="132"/>
      <c r="K1350" s="133"/>
      <c r="L1350" s="134"/>
      <c r="M1350" s="134"/>
      <c r="N1350" s="134"/>
      <c r="O1350" s="3"/>
      <c r="P1350" s="29"/>
      <c r="Q1350" s="22"/>
      <c r="R1350" s="3"/>
      <c r="S1350" s="120"/>
    </row>
    <row r="1351" spans="1:19" ht="12.75" customHeight="1" x14ac:dyDescent="0.25">
      <c r="A1351" s="28"/>
      <c r="B1351" s="29"/>
      <c r="C1351" s="29"/>
      <c r="D1351" s="132"/>
      <c r="E1351" s="132"/>
      <c r="F1351" s="132"/>
      <c r="G1351" s="132"/>
      <c r="H1351" s="132"/>
      <c r="I1351" s="132"/>
      <c r="J1351" s="132"/>
      <c r="K1351" s="133"/>
      <c r="L1351" s="134"/>
      <c r="M1351" s="134"/>
      <c r="N1351" s="134"/>
      <c r="O1351" s="3"/>
      <c r="P1351" s="29"/>
      <c r="Q1351" s="22"/>
      <c r="R1351" s="3"/>
      <c r="S1351" s="120"/>
    </row>
    <row r="1352" spans="1:19" ht="12.75" customHeight="1" x14ac:dyDescent="0.25">
      <c r="A1352" s="28"/>
      <c r="B1352" s="29"/>
      <c r="C1352" s="29"/>
      <c r="D1352" s="132"/>
      <c r="E1352" s="132"/>
      <c r="F1352" s="132"/>
      <c r="G1352" s="132"/>
      <c r="H1352" s="132"/>
      <c r="I1352" s="132"/>
      <c r="J1352" s="132"/>
      <c r="K1352" s="133"/>
      <c r="L1352" s="134"/>
      <c r="M1352" s="134"/>
      <c r="N1352" s="134"/>
      <c r="O1352" s="3"/>
      <c r="P1352" s="29"/>
      <c r="Q1352" s="22"/>
      <c r="R1352" s="3"/>
      <c r="S1352" s="120"/>
    </row>
    <row r="1353" spans="1:19" ht="12.75" customHeight="1" x14ac:dyDescent="0.25">
      <c r="A1353" s="28"/>
      <c r="B1353" s="29"/>
      <c r="C1353" s="29"/>
      <c r="D1353" s="132"/>
      <c r="E1353" s="132"/>
      <c r="F1353" s="132"/>
      <c r="G1353" s="132"/>
      <c r="H1353" s="132"/>
      <c r="I1353" s="132"/>
      <c r="J1353" s="132"/>
      <c r="K1353" s="133"/>
      <c r="L1353" s="134"/>
      <c r="M1353" s="134"/>
      <c r="N1353" s="134"/>
      <c r="O1353" s="3"/>
      <c r="P1353" s="29"/>
      <c r="Q1353" s="22"/>
      <c r="R1353" s="3"/>
      <c r="S1353" s="120"/>
    </row>
    <row r="1354" spans="1:19" ht="12.75" customHeight="1" x14ac:dyDescent="0.25">
      <c r="A1354" s="28"/>
      <c r="B1354" s="29"/>
      <c r="C1354" s="29"/>
      <c r="D1354" s="132"/>
      <c r="E1354" s="132"/>
      <c r="F1354" s="132"/>
      <c r="G1354" s="132"/>
      <c r="H1354" s="132"/>
      <c r="I1354" s="132"/>
      <c r="J1354" s="132"/>
      <c r="K1354" s="133"/>
      <c r="L1354" s="134"/>
      <c r="M1354" s="134"/>
      <c r="N1354" s="134"/>
      <c r="O1354" s="3"/>
      <c r="P1354" s="29"/>
      <c r="Q1354" s="22"/>
      <c r="R1354" s="3"/>
      <c r="S1354" s="120"/>
    </row>
    <row r="1355" spans="1:19" ht="12.75" customHeight="1" x14ac:dyDescent="0.25">
      <c r="A1355" s="28"/>
      <c r="B1355" s="29"/>
      <c r="C1355" s="29"/>
      <c r="D1355" s="132"/>
      <c r="E1355" s="132"/>
      <c r="F1355" s="132"/>
      <c r="G1355" s="132"/>
      <c r="H1355" s="132"/>
      <c r="I1355" s="132"/>
      <c r="J1355" s="132"/>
      <c r="K1355" s="133"/>
      <c r="L1355" s="134"/>
      <c r="M1355" s="134"/>
      <c r="N1355" s="134"/>
      <c r="O1355" s="3"/>
      <c r="P1355" s="29"/>
      <c r="Q1355" s="22"/>
      <c r="R1355" s="3"/>
      <c r="S1355" s="120"/>
    </row>
    <row r="1356" spans="1:19" ht="12.75" customHeight="1" x14ac:dyDescent="0.25">
      <c r="A1356" s="28"/>
      <c r="B1356" s="29"/>
      <c r="C1356" s="29"/>
      <c r="D1356" s="132"/>
      <c r="E1356" s="132"/>
      <c r="F1356" s="132"/>
      <c r="G1356" s="132"/>
      <c r="H1356" s="132"/>
      <c r="I1356" s="132"/>
      <c r="J1356" s="132"/>
      <c r="K1356" s="133"/>
      <c r="L1356" s="134"/>
      <c r="M1356" s="134"/>
      <c r="N1356" s="134"/>
      <c r="O1356" s="3"/>
      <c r="P1356" s="29"/>
      <c r="Q1356" s="22"/>
      <c r="R1356" s="3"/>
      <c r="S1356" s="120"/>
    </row>
    <row r="1357" spans="1:19" ht="12.75" customHeight="1" x14ac:dyDescent="0.25">
      <c r="A1357" s="28"/>
      <c r="B1357" s="29"/>
      <c r="C1357" s="29"/>
      <c r="D1357" s="132"/>
      <c r="E1357" s="132"/>
      <c r="F1357" s="132"/>
      <c r="G1357" s="132"/>
      <c r="H1357" s="132"/>
      <c r="I1357" s="132"/>
      <c r="J1357" s="132"/>
      <c r="K1357" s="133"/>
      <c r="L1357" s="134"/>
      <c r="M1357" s="134"/>
      <c r="N1357" s="134"/>
      <c r="O1357" s="3"/>
      <c r="P1357" s="29"/>
      <c r="Q1357" s="22"/>
      <c r="R1357" s="3"/>
      <c r="S1357" s="120"/>
    </row>
    <row r="1358" spans="1:19" ht="12.75" customHeight="1" x14ac:dyDescent="0.25">
      <c r="A1358" s="28"/>
      <c r="B1358" s="29"/>
      <c r="C1358" s="29"/>
      <c r="D1358" s="132"/>
      <c r="E1358" s="132"/>
      <c r="F1358" s="132"/>
      <c r="G1358" s="132"/>
      <c r="H1358" s="132"/>
      <c r="I1358" s="132"/>
      <c r="J1358" s="132"/>
      <c r="K1358" s="133"/>
      <c r="L1358" s="134"/>
      <c r="M1358" s="134"/>
      <c r="N1358" s="134"/>
      <c r="O1358" s="3"/>
      <c r="P1358" s="29"/>
      <c r="Q1358" s="22"/>
      <c r="R1358" s="3"/>
      <c r="S1358" s="120"/>
    </row>
    <row r="1359" spans="1:19" ht="12.75" customHeight="1" x14ac:dyDescent="0.25">
      <c r="A1359" s="28"/>
      <c r="B1359" s="29"/>
      <c r="C1359" s="29"/>
      <c r="D1359" s="132"/>
      <c r="E1359" s="132"/>
      <c r="F1359" s="132"/>
      <c r="G1359" s="132"/>
      <c r="H1359" s="132"/>
      <c r="I1359" s="132"/>
      <c r="J1359" s="132"/>
      <c r="K1359" s="133"/>
      <c r="L1359" s="134"/>
      <c r="M1359" s="134"/>
      <c r="N1359" s="134"/>
      <c r="O1359" s="3"/>
      <c r="P1359" s="29"/>
      <c r="Q1359" s="22"/>
      <c r="R1359" s="3"/>
      <c r="S1359" s="120"/>
    </row>
    <row r="1360" spans="1:19" ht="12.75" customHeight="1" x14ac:dyDescent="0.25">
      <c r="A1360" s="28"/>
      <c r="B1360" s="29"/>
      <c r="C1360" s="29"/>
      <c r="D1360" s="132"/>
      <c r="E1360" s="132"/>
      <c r="F1360" s="132"/>
      <c r="G1360" s="132"/>
      <c r="H1360" s="132"/>
      <c r="I1360" s="132"/>
      <c r="J1360" s="132"/>
      <c r="K1360" s="133"/>
      <c r="L1360" s="134"/>
      <c r="M1360" s="134"/>
      <c r="N1360" s="134"/>
      <c r="O1360" s="3"/>
      <c r="P1360" s="29"/>
      <c r="Q1360" s="22"/>
      <c r="R1360" s="3"/>
      <c r="S1360" s="120"/>
    </row>
    <row r="1361" spans="1:19" ht="12.75" customHeight="1" x14ac:dyDescent="0.25">
      <c r="A1361" s="28"/>
      <c r="B1361" s="29"/>
      <c r="C1361" s="29"/>
      <c r="D1361" s="132"/>
      <c r="E1361" s="132"/>
      <c r="F1361" s="132"/>
      <c r="G1361" s="132"/>
      <c r="H1361" s="132"/>
      <c r="I1361" s="132"/>
      <c r="J1361" s="132"/>
      <c r="K1361" s="133"/>
      <c r="L1361" s="134"/>
      <c r="M1361" s="134"/>
      <c r="N1361" s="134"/>
      <c r="O1361" s="3"/>
      <c r="P1361" s="29"/>
      <c r="Q1361" s="22"/>
      <c r="R1361" s="3"/>
      <c r="S1361" s="120"/>
    </row>
    <row r="1362" spans="1:19" ht="12.75" customHeight="1" x14ac:dyDescent="0.25">
      <c r="A1362" s="28"/>
      <c r="B1362" s="29"/>
      <c r="C1362" s="29"/>
      <c r="D1362" s="132"/>
      <c r="E1362" s="132"/>
      <c r="F1362" s="132"/>
      <c r="G1362" s="132"/>
      <c r="H1362" s="132"/>
      <c r="I1362" s="132"/>
      <c r="J1362" s="132"/>
      <c r="K1362" s="133"/>
      <c r="L1362" s="134"/>
      <c r="M1362" s="134"/>
      <c r="N1362" s="134"/>
      <c r="O1362" s="3"/>
      <c r="P1362" s="29"/>
      <c r="Q1362" s="22"/>
      <c r="R1362" s="3"/>
      <c r="S1362" s="120"/>
    </row>
    <row r="1363" spans="1:19" ht="12.75" customHeight="1" x14ac:dyDescent="0.25">
      <c r="A1363" s="28"/>
      <c r="B1363" s="29"/>
      <c r="C1363" s="29"/>
      <c r="D1363" s="132"/>
      <c r="E1363" s="132"/>
      <c r="F1363" s="132"/>
      <c r="G1363" s="132"/>
      <c r="H1363" s="132"/>
      <c r="I1363" s="132"/>
      <c r="J1363" s="132"/>
      <c r="K1363" s="133"/>
      <c r="L1363" s="134"/>
      <c r="M1363" s="134"/>
      <c r="N1363" s="134"/>
      <c r="O1363" s="3"/>
      <c r="P1363" s="29"/>
      <c r="Q1363" s="22"/>
      <c r="R1363" s="3"/>
      <c r="S1363" s="120"/>
    </row>
    <row r="1364" spans="1:19" ht="12.75" customHeight="1" x14ac:dyDescent="0.25">
      <c r="A1364" s="28"/>
      <c r="B1364" s="29"/>
      <c r="C1364" s="29"/>
      <c r="D1364" s="132"/>
      <c r="E1364" s="132"/>
      <c r="F1364" s="132"/>
      <c r="G1364" s="132"/>
      <c r="H1364" s="132"/>
      <c r="I1364" s="132"/>
      <c r="J1364" s="132"/>
      <c r="K1364" s="133"/>
      <c r="L1364" s="134"/>
      <c r="M1364" s="134"/>
      <c r="N1364" s="134"/>
      <c r="O1364" s="3"/>
      <c r="P1364" s="29"/>
      <c r="Q1364" s="22"/>
      <c r="R1364" s="3"/>
      <c r="S1364" s="120"/>
    </row>
    <row r="1365" spans="1:19" ht="12.75" customHeight="1" x14ac:dyDescent="0.25">
      <c r="A1365" s="28"/>
      <c r="B1365" s="29"/>
      <c r="C1365" s="29"/>
      <c r="D1365" s="132"/>
      <c r="E1365" s="132"/>
      <c r="F1365" s="132"/>
      <c r="G1365" s="132"/>
      <c r="H1365" s="132"/>
      <c r="I1365" s="132"/>
      <c r="J1365" s="132"/>
      <c r="K1365" s="133"/>
      <c r="L1365" s="134"/>
      <c r="M1365" s="134"/>
      <c r="N1365" s="134"/>
      <c r="O1365" s="3"/>
      <c r="P1365" s="29"/>
      <c r="Q1365" s="22"/>
      <c r="R1365" s="3"/>
      <c r="S1365" s="120"/>
    </row>
    <row r="1366" spans="1:19" ht="12.75" customHeight="1" x14ac:dyDescent="0.25">
      <c r="A1366" s="28"/>
      <c r="B1366" s="29"/>
      <c r="C1366" s="29"/>
      <c r="D1366" s="132"/>
      <c r="E1366" s="132"/>
      <c r="F1366" s="132"/>
      <c r="G1366" s="132"/>
      <c r="H1366" s="132"/>
      <c r="I1366" s="132"/>
      <c r="J1366" s="132"/>
      <c r="K1366" s="133"/>
      <c r="L1366" s="134"/>
      <c r="M1366" s="134"/>
      <c r="N1366" s="134"/>
      <c r="O1366" s="3"/>
      <c r="P1366" s="29"/>
      <c r="Q1366" s="22"/>
      <c r="R1366" s="3"/>
      <c r="S1366" s="120"/>
    </row>
    <row r="1367" spans="1:19" ht="12.75" customHeight="1" x14ac:dyDescent="0.25">
      <c r="A1367" s="28"/>
      <c r="B1367" s="29"/>
      <c r="C1367" s="29"/>
      <c r="D1367" s="132"/>
      <c r="E1367" s="132"/>
      <c r="F1367" s="132"/>
      <c r="G1367" s="132"/>
      <c r="H1367" s="132"/>
      <c r="I1367" s="132"/>
      <c r="J1367" s="132"/>
      <c r="K1367" s="133"/>
      <c r="L1367" s="134"/>
      <c r="M1367" s="134"/>
      <c r="N1367" s="134"/>
      <c r="O1367" s="3"/>
      <c r="P1367" s="29"/>
      <c r="Q1367" s="22"/>
      <c r="R1367" s="3"/>
      <c r="S1367" s="120"/>
    </row>
    <row r="1368" spans="1:19" ht="12.75" customHeight="1" x14ac:dyDescent="0.25">
      <c r="A1368" s="28"/>
      <c r="B1368" s="29"/>
      <c r="C1368" s="29"/>
      <c r="D1368" s="132"/>
      <c r="E1368" s="132"/>
      <c r="F1368" s="132"/>
      <c r="G1368" s="132"/>
      <c r="H1368" s="132"/>
      <c r="I1368" s="132"/>
      <c r="J1368" s="132"/>
      <c r="K1368" s="133"/>
      <c r="L1368" s="134"/>
      <c r="M1368" s="134"/>
      <c r="N1368" s="134"/>
      <c r="O1368" s="3"/>
      <c r="P1368" s="29"/>
      <c r="Q1368" s="22"/>
      <c r="R1368" s="3"/>
      <c r="S1368" s="120"/>
    </row>
    <row r="1369" spans="1:19" ht="12.75" customHeight="1" x14ac:dyDescent="0.25">
      <c r="A1369" s="28"/>
      <c r="B1369" s="29"/>
      <c r="C1369" s="29"/>
      <c r="D1369" s="132"/>
      <c r="E1369" s="132"/>
      <c r="F1369" s="132"/>
      <c r="G1369" s="132"/>
      <c r="H1369" s="132"/>
      <c r="I1369" s="132"/>
      <c r="J1369" s="132"/>
      <c r="K1369" s="133"/>
      <c r="L1369" s="134"/>
      <c r="M1369" s="134"/>
      <c r="N1369" s="134"/>
      <c r="O1369" s="3"/>
      <c r="P1369" s="29"/>
      <c r="Q1369" s="22"/>
      <c r="R1369" s="3"/>
      <c r="S1369" s="120"/>
    </row>
    <row r="1370" spans="1:19" ht="12.75" customHeight="1" x14ac:dyDescent="0.25">
      <c r="A1370" s="28"/>
      <c r="B1370" s="29"/>
      <c r="C1370" s="29"/>
      <c r="D1370" s="132"/>
      <c r="E1370" s="132"/>
      <c r="F1370" s="132"/>
      <c r="G1370" s="132"/>
      <c r="H1370" s="132"/>
      <c r="I1370" s="132"/>
      <c r="J1370" s="132"/>
      <c r="K1370" s="133"/>
      <c r="L1370" s="134"/>
      <c r="M1370" s="134"/>
      <c r="N1370" s="134"/>
      <c r="O1370" s="3"/>
      <c r="P1370" s="29"/>
      <c r="Q1370" s="22"/>
      <c r="R1370" s="3"/>
      <c r="S1370" s="120"/>
    </row>
    <row r="1371" spans="1:19" ht="12.75" customHeight="1" x14ac:dyDescent="0.25">
      <c r="A1371" s="28"/>
      <c r="B1371" s="29"/>
      <c r="C1371" s="29"/>
      <c r="D1371" s="132"/>
      <c r="E1371" s="132"/>
      <c r="F1371" s="132"/>
      <c r="G1371" s="132"/>
      <c r="H1371" s="132"/>
      <c r="I1371" s="132"/>
      <c r="J1371" s="132"/>
      <c r="K1371" s="133"/>
      <c r="L1371" s="134"/>
      <c r="M1371" s="134"/>
      <c r="N1371" s="134"/>
      <c r="O1371" s="3"/>
      <c r="P1371" s="29"/>
      <c r="Q1371" s="22"/>
      <c r="R1371" s="3"/>
      <c r="S1371" s="120"/>
    </row>
    <row r="1372" spans="1:19" ht="12.75" customHeight="1" x14ac:dyDescent="0.25">
      <c r="A1372" s="28"/>
      <c r="B1372" s="29"/>
      <c r="C1372" s="29"/>
      <c r="D1372" s="132"/>
      <c r="E1372" s="132"/>
      <c r="F1372" s="132"/>
      <c r="G1372" s="132"/>
      <c r="H1372" s="132"/>
      <c r="I1372" s="132"/>
      <c r="J1372" s="132"/>
      <c r="K1372" s="133"/>
      <c r="L1372" s="134"/>
      <c r="M1372" s="134"/>
      <c r="N1372" s="134"/>
      <c r="O1372" s="3"/>
      <c r="P1372" s="29"/>
      <c r="Q1372" s="22"/>
      <c r="R1372" s="3"/>
      <c r="S1372" s="120"/>
    </row>
    <row r="1373" spans="1:19" ht="12.75" customHeight="1" x14ac:dyDescent="0.25">
      <c r="A1373" s="28"/>
      <c r="B1373" s="29"/>
      <c r="C1373" s="29"/>
      <c r="D1373" s="132"/>
      <c r="E1373" s="132"/>
      <c r="F1373" s="132"/>
      <c r="G1373" s="132"/>
      <c r="H1373" s="132"/>
      <c r="I1373" s="132"/>
      <c r="J1373" s="132"/>
      <c r="K1373" s="133"/>
      <c r="L1373" s="134"/>
      <c r="M1373" s="134"/>
      <c r="N1373" s="134"/>
      <c r="O1373" s="3"/>
      <c r="P1373" s="29"/>
      <c r="Q1373" s="22"/>
      <c r="R1373" s="3"/>
      <c r="S1373" s="120"/>
    </row>
    <row r="1374" spans="1:19" ht="12.75" customHeight="1" x14ac:dyDescent="0.25">
      <c r="A1374" s="28"/>
      <c r="B1374" s="29"/>
      <c r="C1374" s="29"/>
      <c r="D1374" s="132"/>
      <c r="E1374" s="132"/>
      <c r="F1374" s="132"/>
      <c r="G1374" s="132"/>
      <c r="H1374" s="132"/>
      <c r="I1374" s="132"/>
      <c r="J1374" s="132"/>
      <c r="K1374" s="133"/>
      <c r="L1374" s="134"/>
      <c r="M1374" s="134"/>
      <c r="N1374" s="134"/>
      <c r="O1374" s="3"/>
      <c r="P1374" s="29"/>
      <c r="Q1374" s="22"/>
      <c r="R1374" s="3"/>
      <c r="S1374" s="120"/>
    </row>
    <row r="1375" spans="1:19" ht="12.75" customHeight="1" x14ac:dyDescent="0.25">
      <c r="A1375" s="28"/>
      <c r="B1375" s="29"/>
      <c r="C1375" s="29"/>
      <c r="D1375" s="132"/>
      <c r="E1375" s="132"/>
      <c r="F1375" s="132"/>
      <c r="G1375" s="132"/>
      <c r="H1375" s="132"/>
      <c r="I1375" s="132"/>
      <c r="J1375" s="132"/>
      <c r="K1375" s="133"/>
      <c r="L1375" s="134"/>
      <c r="M1375" s="134"/>
      <c r="N1375" s="134"/>
      <c r="O1375" s="3"/>
      <c r="P1375" s="29"/>
      <c r="Q1375" s="22"/>
      <c r="R1375" s="3"/>
      <c r="S1375" s="120"/>
    </row>
    <row r="1376" spans="1:19" ht="12.75" customHeight="1" x14ac:dyDescent="0.25">
      <c r="A1376" s="28"/>
      <c r="B1376" s="29"/>
      <c r="C1376" s="29"/>
      <c r="D1376" s="132"/>
      <c r="E1376" s="132"/>
      <c r="F1376" s="132"/>
      <c r="G1376" s="132"/>
      <c r="H1376" s="132"/>
      <c r="I1376" s="132"/>
      <c r="J1376" s="132"/>
      <c r="K1376" s="133"/>
      <c r="L1376" s="134"/>
      <c r="M1376" s="134"/>
      <c r="N1376" s="134"/>
      <c r="O1376" s="3"/>
      <c r="P1376" s="29"/>
      <c r="Q1376" s="22"/>
      <c r="R1376" s="3"/>
      <c r="S1376" s="120"/>
    </row>
    <row r="1377" spans="1:19" ht="12.75" customHeight="1" x14ac:dyDescent="0.25">
      <c r="A1377" s="28"/>
      <c r="B1377" s="29"/>
      <c r="C1377" s="29"/>
      <c r="D1377" s="132"/>
      <c r="E1377" s="132"/>
      <c r="F1377" s="132"/>
      <c r="G1377" s="132"/>
      <c r="H1377" s="132"/>
      <c r="I1377" s="132"/>
      <c r="J1377" s="132"/>
      <c r="K1377" s="133"/>
      <c r="L1377" s="134"/>
      <c r="M1377" s="134"/>
      <c r="N1377" s="134"/>
      <c r="O1377" s="3"/>
      <c r="P1377" s="29"/>
      <c r="Q1377" s="22"/>
      <c r="R1377" s="3"/>
      <c r="S1377" s="120"/>
    </row>
    <row r="1378" spans="1:19" ht="12.75" customHeight="1" x14ac:dyDescent="0.25">
      <c r="A1378" s="28"/>
      <c r="B1378" s="29"/>
      <c r="C1378" s="29"/>
      <c r="D1378" s="132"/>
      <c r="E1378" s="132"/>
      <c r="F1378" s="132"/>
      <c r="G1378" s="132"/>
      <c r="H1378" s="132"/>
      <c r="I1378" s="132"/>
      <c r="J1378" s="132"/>
      <c r="K1378" s="133"/>
      <c r="L1378" s="134"/>
      <c r="M1378" s="134"/>
      <c r="N1378" s="134"/>
      <c r="O1378" s="3"/>
      <c r="P1378" s="29"/>
      <c r="Q1378" s="22"/>
      <c r="R1378" s="3"/>
      <c r="S1378" s="120"/>
    </row>
    <row r="1379" spans="1:19" ht="12.75" customHeight="1" x14ac:dyDescent="0.25">
      <c r="A1379" s="28"/>
      <c r="B1379" s="29"/>
      <c r="C1379" s="29"/>
      <c r="D1379" s="132"/>
      <c r="E1379" s="132"/>
      <c r="F1379" s="132"/>
      <c r="G1379" s="132"/>
      <c r="H1379" s="132"/>
      <c r="I1379" s="132"/>
      <c r="J1379" s="132"/>
      <c r="K1379" s="133"/>
      <c r="L1379" s="134"/>
      <c r="M1379" s="134"/>
      <c r="N1379" s="134"/>
      <c r="O1379" s="3"/>
      <c r="P1379" s="29"/>
      <c r="Q1379" s="22"/>
      <c r="R1379" s="3"/>
      <c r="S1379" s="120"/>
    </row>
    <row r="1380" spans="1:19" ht="12.75" customHeight="1" x14ac:dyDescent="0.25">
      <c r="A1380" s="28"/>
      <c r="B1380" s="29"/>
      <c r="C1380" s="29"/>
      <c r="D1380" s="132"/>
      <c r="E1380" s="132"/>
      <c r="F1380" s="132"/>
      <c r="G1380" s="132"/>
      <c r="H1380" s="132"/>
      <c r="I1380" s="132"/>
      <c r="J1380" s="132"/>
      <c r="K1380" s="133"/>
      <c r="L1380" s="134"/>
      <c r="M1380" s="134"/>
      <c r="N1380" s="134"/>
      <c r="O1380" s="3"/>
      <c r="P1380" s="29"/>
      <c r="Q1380" s="22"/>
      <c r="R1380" s="3"/>
      <c r="S1380" s="120"/>
    </row>
    <row r="1381" spans="1:19" ht="12.75" customHeight="1" x14ac:dyDescent="0.25">
      <c r="A1381" s="28"/>
      <c r="B1381" s="29"/>
      <c r="C1381" s="29"/>
      <c r="D1381" s="132"/>
      <c r="E1381" s="132"/>
      <c r="F1381" s="132"/>
      <c r="G1381" s="132"/>
      <c r="H1381" s="132"/>
      <c r="I1381" s="132"/>
      <c r="J1381" s="132"/>
      <c r="K1381" s="133"/>
      <c r="L1381" s="134"/>
      <c r="M1381" s="134"/>
      <c r="N1381" s="134"/>
      <c r="O1381" s="3"/>
      <c r="P1381" s="29"/>
      <c r="Q1381" s="22"/>
      <c r="R1381" s="3"/>
      <c r="S1381" s="120"/>
    </row>
    <row r="1382" spans="1:19" ht="12.75" customHeight="1" x14ac:dyDescent="0.25">
      <c r="A1382" s="28"/>
      <c r="B1382" s="29"/>
      <c r="C1382" s="29"/>
      <c r="D1382" s="132"/>
      <c r="E1382" s="132"/>
      <c r="F1382" s="132"/>
      <c r="G1382" s="132"/>
      <c r="H1382" s="132"/>
      <c r="I1382" s="132"/>
      <c r="J1382" s="132"/>
      <c r="K1382" s="133"/>
      <c r="L1382" s="134"/>
      <c r="M1382" s="134"/>
      <c r="N1382" s="134"/>
      <c r="O1382" s="3"/>
      <c r="P1382" s="29"/>
      <c r="Q1382" s="22"/>
      <c r="R1382" s="3"/>
      <c r="S1382" s="120"/>
    </row>
    <row r="1383" spans="1:19" ht="12.75" customHeight="1" x14ac:dyDescent="0.25">
      <c r="A1383" s="28"/>
      <c r="B1383" s="29"/>
      <c r="C1383" s="29"/>
      <c r="D1383" s="132"/>
      <c r="E1383" s="132"/>
      <c r="F1383" s="132"/>
      <c r="G1383" s="132"/>
      <c r="H1383" s="132"/>
      <c r="I1383" s="132"/>
      <c r="J1383" s="132"/>
      <c r="K1383" s="133"/>
      <c r="L1383" s="134"/>
      <c r="M1383" s="134"/>
      <c r="N1383" s="134"/>
      <c r="O1383" s="3"/>
      <c r="P1383" s="29"/>
      <c r="Q1383" s="22"/>
      <c r="R1383" s="3"/>
      <c r="S1383" s="120"/>
    </row>
    <row r="1384" spans="1:19" ht="12.75" customHeight="1" x14ac:dyDescent="0.25">
      <c r="A1384" s="28"/>
      <c r="B1384" s="29"/>
      <c r="C1384" s="29"/>
      <c r="D1384" s="132"/>
      <c r="E1384" s="132"/>
      <c r="F1384" s="132"/>
      <c r="G1384" s="132"/>
      <c r="H1384" s="132"/>
      <c r="I1384" s="132"/>
      <c r="J1384" s="132"/>
      <c r="K1384" s="133"/>
      <c r="L1384" s="134"/>
      <c r="M1384" s="134"/>
      <c r="N1384" s="134"/>
      <c r="O1384" s="3"/>
      <c r="P1384" s="29"/>
      <c r="Q1384" s="22"/>
      <c r="R1384" s="3"/>
      <c r="S1384" s="120"/>
    </row>
    <row r="1385" spans="1:19" ht="12.75" customHeight="1" x14ac:dyDescent="0.25">
      <c r="A1385" s="28"/>
      <c r="B1385" s="29"/>
      <c r="C1385" s="29"/>
      <c r="D1385" s="132"/>
      <c r="E1385" s="132"/>
      <c r="F1385" s="132"/>
      <c r="G1385" s="132"/>
      <c r="H1385" s="132"/>
      <c r="I1385" s="132"/>
      <c r="J1385" s="132"/>
      <c r="K1385" s="133"/>
      <c r="L1385" s="134"/>
      <c r="M1385" s="134"/>
      <c r="N1385" s="134"/>
      <c r="O1385" s="3"/>
      <c r="P1385" s="29"/>
      <c r="Q1385" s="22"/>
      <c r="R1385" s="3"/>
      <c r="S1385" s="120"/>
    </row>
    <row r="1386" spans="1:19" ht="12.75" customHeight="1" x14ac:dyDescent="0.25">
      <c r="A1386" s="28"/>
      <c r="B1386" s="29"/>
      <c r="C1386" s="29"/>
      <c r="D1386" s="132"/>
      <c r="E1386" s="132"/>
      <c r="F1386" s="132"/>
      <c r="G1386" s="132"/>
      <c r="H1386" s="132"/>
      <c r="I1386" s="132"/>
      <c r="J1386" s="132"/>
      <c r="K1386" s="133"/>
      <c r="L1386" s="134"/>
      <c r="M1386" s="134"/>
      <c r="N1386" s="134"/>
      <c r="O1386" s="3"/>
      <c r="P1386" s="29"/>
      <c r="Q1386" s="22"/>
      <c r="R1386" s="3"/>
      <c r="S1386" s="120"/>
    </row>
    <row r="1387" spans="1:19" ht="12.75" customHeight="1" x14ac:dyDescent="0.25">
      <c r="A1387" s="28"/>
      <c r="B1387" s="29"/>
      <c r="C1387" s="29"/>
      <c r="D1387" s="132"/>
      <c r="E1387" s="132"/>
      <c r="F1387" s="132"/>
      <c r="G1387" s="132"/>
      <c r="H1387" s="132"/>
      <c r="I1387" s="132"/>
      <c r="J1387" s="132"/>
      <c r="K1387" s="133"/>
      <c r="L1387" s="134"/>
      <c r="M1387" s="134"/>
      <c r="N1387" s="134"/>
      <c r="O1387" s="3"/>
      <c r="P1387" s="29"/>
      <c r="Q1387" s="22"/>
      <c r="R1387" s="3"/>
      <c r="S1387" s="120"/>
    </row>
    <row r="1388" spans="1:19" ht="12.75" customHeight="1" x14ac:dyDescent="0.25">
      <c r="A1388" s="28"/>
      <c r="B1388" s="29"/>
      <c r="C1388" s="29"/>
      <c r="D1388" s="132"/>
      <c r="E1388" s="132"/>
      <c r="F1388" s="132"/>
      <c r="G1388" s="132"/>
      <c r="H1388" s="132"/>
      <c r="I1388" s="132"/>
      <c r="J1388" s="132"/>
      <c r="K1388" s="133"/>
      <c r="L1388" s="134"/>
      <c r="M1388" s="134"/>
      <c r="N1388" s="134"/>
      <c r="O1388" s="3"/>
      <c r="P1388" s="29"/>
      <c r="Q1388" s="22"/>
      <c r="R1388" s="3"/>
      <c r="S1388" s="120"/>
    </row>
    <row r="1389" spans="1:19" ht="12.75" customHeight="1" x14ac:dyDescent="0.25">
      <c r="A1389" s="28"/>
      <c r="B1389" s="29"/>
      <c r="C1389" s="29"/>
      <c r="D1389" s="132"/>
      <c r="E1389" s="132"/>
      <c r="F1389" s="132"/>
      <c r="G1389" s="132"/>
      <c r="H1389" s="132"/>
      <c r="I1389" s="132"/>
      <c r="J1389" s="132"/>
      <c r="K1389" s="133"/>
      <c r="L1389" s="134"/>
      <c r="M1389" s="134"/>
      <c r="N1389" s="134"/>
      <c r="O1389" s="3"/>
      <c r="P1389" s="29"/>
      <c r="Q1389" s="22"/>
      <c r="R1389" s="3"/>
      <c r="S1389" s="120"/>
    </row>
    <row r="1390" spans="1:19" ht="12.75" customHeight="1" x14ac:dyDescent="0.25">
      <c r="A1390" s="28"/>
      <c r="B1390" s="29"/>
      <c r="C1390" s="29"/>
      <c r="D1390" s="132"/>
      <c r="E1390" s="132"/>
      <c r="F1390" s="132"/>
      <c r="G1390" s="132"/>
      <c r="H1390" s="132"/>
      <c r="I1390" s="132"/>
      <c r="J1390" s="132"/>
      <c r="K1390" s="133"/>
      <c r="L1390" s="134"/>
      <c r="M1390" s="134"/>
      <c r="N1390" s="134"/>
      <c r="O1390" s="3"/>
      <c r="P1390" s="29"/>
      <c r="Q1390" s="22"/>
      <c r="R1390" s="3"/>
      <c r="S1390" s="120"/>
    </row>
    <row r="1391" spans="1:19" ht="12.75" customHeight="1" x14ac:dyDescent="0.25">
      <c r="A1391" s="28"/>
      <c r="B1391" s="29"/>
      <c r="C1391" s="29"/>
      <c r="D1391" s="132"/>
      <c r="E1391" s="132"/>
      <c r="F1391" s="132"/>
      <c r="G1391" s="132"/>
      <c r="H1391" s="132"/>
      <c r="I1391" s="132"/>
      <c r="J1391" s="132"/>
      <c r="K1391" s="133"/>
      <c r="L1391" s="134"/>
      <c r="M1391" s="134"/>
      <c r="N1391" s="134"/>
      <c r="O1391" s="3"/>
      <c r="P1391" s="29"/>
      <c r="Q1391" s="22"/>
      <c r="R1391" s="3"/>
      <c r="S1391" s="120"/>
    </row>
    <row r="1392" spans="1:19" ht="12.75" customHeight="1" x14ac:dyDescent="0.25">
      <c r="A1392" s="28"/>
      <c r="B1392" s="29"/>
      <c r="C1392" s="29"/>
      <c r="D1392" s="132"/>
      <c r="E1392" s="132"/>
      <c r="F1392" s="132"/>
      <c r="G1392" s="132"/>
      <c r="H1392" s="132"/>
      <c r="I1392" s="132"/>
      <c r="J1392" s="132"/>
      <c r="K1392" s="133"/>
      <c r="L1392" s="134"/>
      <c r="M1392" s="134"/>
      <c r="N1392" s="134"/>
      <c r="O1392" s="3"/>
      <c r="P1392" s="29"/>
      <c r="Q1392" s="22"/>
      <c r="R1392" s="3"/>
      <c r="S1392" s="120"/>
    </row>
    <row r="1393" spans="1:19" ht="12.75" customHeight="1" x14ac:dyDescent="0.25">
      <c r="A1393" s="28"/>
      <c r="B1393" s="29"/>
      <c r="C1393" s="29"/>
      <c r="D1393" s="132"/>
      <c r="E1393" s="132"/>
      <c r="F1393" s="132"/>
      <c r="G1393" s="132"/>
      <c r="H1393" s="132"/>
      <c r="I1393" s="132"/>
      <c r="J1393" s="132"/>
      <c r="K1393" s="133"/>
      <c r="L1393" s="134"/>
      <c r="M1393" s="134"/>
      <c r="N1393" s="134"/>
      <c r="O1393" s="3"/>
      <c r="P1393" s="29"/>
      <c r="Q1393" s="22"/>
      <c r="R1393" s="3"/>
      <c r="S1393" s="120"/>
    </row>
    <row r="1394" spans="1:19" ht="12.75" customHeight="1" x14ac:dyDescent="0.25">
      <c r="A1394" s="28"/>
      <c r="B1394" s="29"/>
      <c r="C1394" s="29"/>
      <c r="D1394" s="132"/>
      <c r="E1394" s="132"/>
      <c r="F1394" s="132"/>
      <c r="G1394" s="132"/>
      <c r="H1394" s="132"/>
      <c r="I1394" s="132"/>
      <c r="J1394" s="132"/>
      <c r="K1394" s="133"/>
      <c r="L1394" s="134"/>
      <c r="M1394" s="134"/>
      <c r="N1394" s="134"/>
      <c r="O1394" s="3"/>
      <c r="P1394" s="29"/>
      <c r="Q1394" s="22"/>
      <c r="R1394" s="3"/>
      <c r="S1394" s="120"/>
    </row>
    <row r="1395" spans="1:19" ht="12.75" customHeight="1" x14ac:dyDescent="0.25">
      <c r="A1395" s="28"/>
      <c r="B1395" s="29"/>
      <c r="C1395" s="29"/>
      <c r="D1395" s="132"/>
      <c r="E1395" s="132"/>
      <c r="F1395" s="132"/>
      <c r="G1395" s="132"/>
      <c r="H1395" s="132"/>
      <c r="I1395" s="132"/>
      <c r="J1395" s="132"/>
      <c r="K1395" s="133"/>
      <c r="L1395" s="134"/>
      <c r="M1395" s="134"/>
      <c r="N1395" s="134"/>
      <c r="O1395" s="3"/>
      <c r="P1395" s="29"/>
      <c r="Q1395" s="22"/>
      <c r="R1395" s="3"/>
      <c r="S1395" s="120"/>
    </row>
    <row r="1396" spans="1:19" ht="12.75" customHeight="1" x14ac:dyDescent="0.25">
      <c r="A1396" s="28"/>
      <c r="B1396" s="29"/>
      <c r="C1396" s="29"/>
      <c r="D1396" s="132"/>
      <c r="E1396" s="132"/>
      <c r="F1396" s="132"/>
      <c r="G1396" s="132"/>
      <c r="H1396" s="132"/>
      <c r="I1396" s="132"/>
      <c r="J1396" s="132"/>
      <c r="K1396" s="133"/>
      <c r="L1396" s="134"/>
      <c r="M1396" s="134"/>
      <c r="N1396" s="134"/>
      <c r="O1396" s="3"/>
      <c r="P1396" s="29"/>
      <c r="Q1396" s="22"/>
      <c r="R1396" s="3"/>
      <c r="S1396" s="120"/>
    </row>
    <row r="1397" spans="1:19" ht="12.75" customHeight="1" x14ac:dyDescent="0.25">
      <c r="A1397" s="28"/>
      <c r="B1397" s="29"/>
      <c r="C1397" s="29"/>
      <c r="D1397" s="132"/>
      <c r="E1397" s="132"/>
      <c r="F1397" s="132"/>
      <c r="G1397" s="132"/>
      <c r="H1397" s="132"/>
      <c r="I1397" s="132"/>
      <c r="J1397" s="132"/>
      <c r="K1397" s="133"/>
      <c r="L1397" s="134"/>
      <c r="M1397" s="134"/>
      <c r="N1397" s="134"/>
      <c r="O1397" s="3"/>
      <c r="P1397" s="29"/>
      <c r="Q1397" s="22"/>
      <c r="R1397" s="3"/>
      <c r="S1397" s="120"/>
    </row>
    <row r="1398" spans="1:19" ht="12.75" customHeight="1" x14ac:dyDescent="0.25">
      <c r="A1398" s="28"/>
      <c r="B1398" s="29"/>
      <c r="C1398" s="29"/>
      <c r="D1398" s="132"/>
      <c r="E1398" s="132"/>
      <c r="F1398" s="132"/>
      <c r="G1398" s="132"/>
      <c r="H1398" s="132"/>
      <c r="I1398" s="132"/>
      <c r="J1398" s="132"/>
      <c r="K1398" s="133"/>
      <c r="L1398" s="134"/>
      <c r="M1398" s="134"/>
      <c r="N1398" s="134"/>
      <c r="O1398" s="3"/>
      <c r="P1398" s="29"/>
      <c r="Q1398" s="22"/>
      <c r="R1398" s="3"/>
      <c r="S1398" s="120"/>
    </row>
    <row r="1399" spans="1:19" ht="12.75" customHeight="1" x14ac:dyDescent="0.25">
      <c r="A1399" s="28"/>
      <c r="B1399" s="29"/>
      <c r="C1399" s="29"/>
      <c r="D1399" s="132"/>
      <c r="E1399" s="132"/>
      <c r="F1399" s="132"/>
      <c r="G1399" s="132"/>
      <c r="H1399" s="132"/>
      <c r="I1399" s="132"/>
      <c r="J1399" s="132"/>
      <c r="K1399" s="133"/>
      <c r="L1399" s="134"/>
      <c r="M1399" s="134"/>
      <c r="N1399" s="134"/>
      <c r="O1399" s="3"/>
      <c r="P1399" s="29"/>
      <c r="Q1399" s="22"/>
      <c r="R1399" s="3"/>
      <c r="S1399" s="120"/>
    </row>
    <row r="1400" spans="1:19" ht="12.75" customHeight="1" x14ac:dyDescent="0.25">
      <c r="A1400" s="28"/>
      <c r="B1400" s="29"/>
      <c r="C1400" s="29"/>
      <c r="D1400" s="132"/>
      <c r="E1400" s="132"/>
      <c r="F1400" s="132"/>
      <c r="G1400" s="132"/>
      <c r="H1400" s="132"/>
      <c r="I1400" s="132"/>
      <c r="J1400" s="132"/>
      <c r="K1400" s="133"/>
      <c r="L1400" s="134"/>
      <c r="M1400" s="134"/>
      <c r="N1400" s="134"/>
      <c r="O1400" s="3"/>
      <c r="P1400" s="29"/>
      <c r="Q1400" s="22"/>
      <c r="R1400" s="3"/>
      <c r="S1400" s="120"/>
    </row>
    <row r="1401" spans="1:19" ht="12.75" customHeight="1" x14ac:dyDescent="0.25">
      <c r="A1401" s="28"/>
      <c r="B1401" s="29"/>
      <c r="C1401" s="29"/>
      <c r="D1401" s="132"/>
      <c r="E1401" s="132"/>
      <c r="F1401" s="132"/>
      <c r="G1401" s="132"/>
      <c r="H1401" s="132"/>
      <c r="I1401" s="132"/>
      <c r="J1401" s="132"/>
      <c r="K1401" s="133"/>
      <c r="L1401" s="134"/>
      <c r="M1401" s="134"/>
      <c r="N1401" s="134"/>
      <c r="O1401" s="3"/>
      <c r="P1401" s="29"/>
      <c r="Q1401" s="22"/>
      <c r="R1401" s="3"/>
      <c r="S1401" s="120"/>
    </row>
    <row r="1402" spans="1:19" ht="12.75" customHeight="1" x14ac:dyDescent="0.25">
      <c r="A1402" s="28"/>
      <c r="B1402" s="29"/>
      <c r="C1402" s="29"/>
      <c r="D1402" s="132"/>
      <c r="E1402" s="132"/>
      <c r="F1402" s="132"/>
      <c r="G1402" s="132"/>
      <c r="H1402" s="132"/>
      <c r="I1402" s="132"/>
      <c r="J1402" s="132"/>
      <c r="K1402" s="133"/>
      <c r="L1402" s="134"/>
      <c r="M1402" s="134"/>
      <c r="N1402" s="134"/>
      <c r="O1402" s="3"/>
      <c r="P1402" s="29"/>
      <c r="Q1402" s="22"/>
      <c r="R1402" s="3"/>
      <c r="S1402" s="120"/>
    </row>
    <row r="1403" spans="1:19" ht="12.75" customHeight="1" x14ac:dyDescent="0.25">
      <c r="A1403" s="28"/>
      <c r="B1403" s="29"/>
      <c r="C1403" s="29"/>
      <c r="D1403" s="132"/>
      <c r="E1403" s="132"/>
      <c r="F1403" s="132"/>
      <c r="G1403" s="132"/>
      <c r="H1403" s="132"/>
      <c r="I1403" s="132"/>
      <c r="J1403" s="132"/>
      <c r="K1403" s="133"/>
      <c r="L1403" s="134"/>
      <c r="M1403" s="134"/>
      <c r="N1403" s="134"/>
      <c r="O1403" s="3"/>
      <c r="P1403" s="29"/>
      <c r="Q1403" s="22"/>
      <c r="R1403" s="3"/>
      <c r="S1403" s="120"/>
    </row>
    <row r="1404" spans="1:19" ht="12.75" customHeight="1" x14ac:dyDescent="0.25">
      <c r="A1404" s="28"/>
      <c r="B1404" s="29"/>
      <c r="C1404" s="29"/>
      <c r="D1404" s="132"/>
      <c r="E1404" s="132"/>
      <c r="F1404" s="132"/>
      <c r="G1404" s="132"/>
      <c r="H1404" s="132"/>
      <c r="I1404" s="132"/>
      <c r="J1404" s="132"/>
      <c r="K1404" s="133"/>
      <c r="L1404" s="134"/>
      <c r="M1404" s="134"/>
      <c r="N1404" s="134"/>
      <c r="O1404" s="3"/>
      <c r="P1404" s="29"/>
      <c r="Q1404" s="22"/>
      <c r="R1404" s="3"/>
      <c r="S1404" s="120"/>
    </row>
    <row r="1405" spans="1:19" ht="12.75" customHeight="1" x14ac:dyDescent="0.25">
      <c r="A1405" s="28"/>
      <c r="B1405" s="29"/>
      <c r="C1405" s="29"/>
      <c r="D1405" s="132"/>
      <c r="E1405" s="132"/>
      <c r="F1405" s="132"/>
      <c r="G1405" s="132"/>
      <c r="H1405" s="132"/>
      <c r="I1405" s="132"/>
      <c r="J1405" s="132"/>
      <c r="K1405" s="133"/>
      <c r="L1405" s="134"/>
      <c r="M1405" s="134"/>
      <c r="N1405" s="134"/>
      <c r="O1405" s="3"/>
      <c r="P1405" s="29"/>
      <c r="Q1405" s="22"/>
      <c r="R1405" s="3"/>
      <c r="S1405" s="120"/>
    </row>
    <row r="1406" spans="1:19" ht="12.75" customHeight="1" x14ac:dyDescent="0.25">
      <c r="A1406" s="28"/>
      <c r="B1406" s="29"/>
      <c r="C1406" s="29"/>
      <c r="D1406" s="132"/>
      <c r="E1406" s="132"/>
      <c r="F1406" s="132"/>
      <c r="G1406" s="132"/>
      <c r="H1406" s="132"/>
      <c r="I1406" s="132"/>
      <c r="J1406" s="132"/>
      <c r="K1406" s="133"/>
      <c r="L1406" s="134"/>
      <c r="M1406" s="134"/>
      <c r="N1406" s="134"/>
      <c r="O1406" s="3"/>
      <c r="P1406" s="29"/>
      <c r="Q1406" s="22"/>
      <c r="R1406" s="3"/>
      <c r="S1406" s="120"/>
    </row>
    <row r="1407" spans="1:19" ht="12.75" customHeight="1" x14ac:dyDescent="0.25">
      <c r="A1407" s="28"/>
      <c r="B1407" s="29"/>
      <c r="C1407" s="29"/>
      <c r="D1407" s="132"/>
      <c r="E1407" s="132"/>
      <c r="F1407" s="132"/>
      <c r="G1407" s="132"/>
      <c r="H1407" s="132"/>
      <c r="I1407" s="132"/>
      <c r="J1407" s="132"/>
      <c r="K1407" s="133"/>
      <c r="L1407" s="134"/>
      <c r="M1407" s="134"/>
      <c r="N1407" s="134"/>
      <c r="O1407" s="3"/>
      <c r="P1407" s="29"/>
      <c r="Q1407" s="22"/>
      <c r="R1407" s="3"/>
      <c r="S1407" s="120"/>
    </row>
    <row r="1408" spans="1:19" ht="12.75" customHeight="1" x14ac:dyDescent="0.25">
      <c r="A1408" s="28"/>
      <c r="B1408" s="29"/>
      <c r="C1408" s="29"/>
      <c r="D1408" s="132"/>
      <c r="E1408" s="132"/>
      <c r="F1408" s="132"/>
      <c r="G1408" s="132"/>
      <c r="H1408" s="132"/>
      <c r="I1408" s="132"/>
      <c r="J1408" s="132"/>
      <c r="K1408" s="133"/>
      <c r="L1408" s="134"/>
      <c r="M1408" s="134"/>
      <c r="N1408" s="134"/>
      <c r="O1408" s="3"/>
      <c r="P1408" s="29"/>
      <c r="Q1408" s="22"/>
      <c r="R1408" s="3"/>
      <c r="S1408" s="120"/>
    </row>
    <row r="1409" spans="1:19" ht="12.75" customHeight="1" x14ac:dyDescent="0.25">
      <c r="A1409" s="28"/>
      <c r="B1409" s="29"/>
      <c r="C1409" s="29"/>
      <c r="D1409" s="132"/>
      <c r="E1409" s="132"/>
      <c r="F1409" s="132"/>
      <c r="G1409" s="132"/>
      <c r="H1409" s="132"/>
      <c r="I1409" s="132"/>
      <c r="J1409" s="132"/>
      <c r="K1409" s="133"/>
      <c r="L1409" s="134"/>
      <c r="M1409" s="134"/>
      <c r="N1409" s="134"/>
      <c r="O1409" s="3"/>
      <c r="P1409" s="29"/>
      <c r="Q1409" s="22"/>
      <c r="R1409" s="3"/>
      <c r="S1409" s="120"/>
    </row>
    <row r="1410" spans="1:19" ht="12.75" customHeight="1" x14ac:dyDescent="0.25">
      <c r="A1410" s="28"/>
      <c r="B1410" s="29"/>
      <c r="C1410" s="29"/>
      <c r="D1410" s="132"/>
      <c r="E1410" s="132"/>
      <c r="F1410" s="132"/>
      <c r="G1410" s="132"/>
      <c r="H1410" s="132"/>
      <c r="I1410" s="132"/>
      <c r="J1410" s="132"/>
      <c r="K1410" s="133"/>
      <c r="L1410" s="134"/>
      <c r="M1410" s="134"/>
      <c r="N1410" s="134"/>
      <c r="O1410" s="3"/>
      <c r="P1410" s="29"/>
      <c r="Q1410" s="22"/>
      <c r="R1410" s="3"/>
      <c r="S1410" s="120"/>
    </row>
    <row r="1411" spans="1:19" ht="12.75" customHeight="1" x14ac:dyDescent="0.25">
      <c r="A1411" s="28"/>
      <c r="B1411" s="29"/>
      <c r="C1411" s="29"/>
      <c r="D1411" s="132"/>
      <c r="E1411" s="132"/>
      <c r="F1411" s="132"/>
      <c r="G1411" s="132"/>
      <c r="H1411" s="132"/>
      <c r="I1411" s="132"/>
      <c r="J1411" s="132"/>
      <c r="K1411" s="133"/>
      <c r="L1411" s="134"/>
      <c r="M1411" s="134"/>
      <c r="N1411" s="134"/>
      <c r="O1411" s="3"/>
      <c r="P1411" s="29"/>
      <c r="Q1411" s="22"/>
      <c r="R1411" s="3"/>
      <c r="S1411" s="120"/>
    </row>
    <row r="1412" spans="1:19" ht="12.75" customHeight="1" x14ac:dyDescent="0.25">
      <c r="A1412" s="28"/>
      <c r="B1412" s="29"/>
      <c r="C1412" s="29"/>
      <c r="D1412" s="132"/>
      <c r="E1412" s="132"/>
      <c r="F1412" s="132"/>
      <c r="G1412" s="132"/>
      <c r="H1412" s="132"/>
      <c r="I1412" s="132"/>
      <c r="J1412" s="132"/>
      <c r="K1412" s="133"/>
      <c r="L1412" s="134"/>
      <c r="M1412" s="134"/>
      <c r="N1412" s="134"/>
      <c r="O1412" s="3"/>
      <c r="P1412" s="29"/>
      <c r="Q1412" s="22"/>
      <c r="R1412" s="3"/>
      <c r="S1412" s="120"/>
    </row>
    <row r="1413" spans="1:19" ht="12.75" customHeight="1" x14ac:dyDescent="0.25">
      <c r="A1413" s="28"/>
      <c r="B1413" s="29"/>
      <c r="C1413" s="29"/>
      <c r="D1413" s="132"/>
      <c r="E1413" s="132"/>
      <c r="F1413" s="132"/>
      <c r="G1413" s="132"/>
      <c r="H1413" s="132"/>
      <c r="I1413" s="132"/>
      <c r="J1413" s="132"/>
      <c r="K1413" s="133"/>
      <c r="L1413" s="134"/>
      <c r="M1413" s="134"/>
      <c r="N1413" s="134"/>
      <c r="O1413" s="3"/>
      <c r="P1413" s="29"/>
      <c r="Q1413" s="22"/>
      <c r="R1413" s="3"/>
      <c r="S1413" s="120"/>
    </row>
    <row r="1414" spans="1:19" ht="12.75" customHeight="1" x14ac:dyDescent="0.25">
      <c r="A1414" s="28"/>
      <c r="B1414" s="29"/>
      <c r="C1414" s="29"/>
      <c r="D1414" s="132"/>
      <c r="E1414" s="132"/>
      <c r="F1414" s="132"/>
      <c r="G1414" s="132"/>
      <c r="H1414" s="132"/>
      <c r="I1414" s="132"/>
      <c r="J1414" s="132"/>
      <c r="K1414" s="133"/>
      <c r="L1414" s="134"/>
      <c r="M1414" s="134"/>
      <c r="N1414" s="134"/>
      <c r="O1414" s="3"/>
      <c r="P1414" s="29"/>
      <c r="Q1414" s="22"/>
      <c r="R1414" s="3"/>
      <c r="S1414" s="120"/>
    </row>
    <row r="1415" spans="1:19" ht="12.75" customHeight="1" x14ac:dyDescent="0.25">
      <c r="A1415" s="28"/>
      <c r="B1415" s="29"/>
      <c r="C1415" s="29"/>
      <c r="D1415" s="132"/>
      <c r="E1415" s="132"/>
      <c r="F1415" s="132"/>
      <c r="G1415" s="132"/>
      <c r="H1415" s="132"/>
      <c r="I1415" s="132"/>
      <c r="J1415" s="132"/>
      <c r="K1415" s="133"/>
      <c r="L1415" s="134"/>
      <c r="M1415" s="134"/>
      <c r="N1415" s="134"/>
      <c r="O1415" s="3"/>
      <c r="P1415" s="29"/>
      <c r="Q1415" s="22"/>
      <c r="R1415" s="3"/>
      <c r="S1415" s="120"/>
    </row>
    <row r="1416" spans="1:19" ht="12.75" customHeight="1" x14ac:dyDescent="0.25">
      <c r="A1416" s="28"/>
      <c r="B1416" s="29"/>
      <c r="C1416" s="29"/>
      <c r="D1416" s="132"/>
      <c r="E1416" s="132"/>
      <c r="F1416" s="132"/>
      <c r="G1416" s="132"/>
      <c r="H1416" s="132"/>
      <c r="I1416" s="132"/>
      <c r="J1416" s="132"/>
      <c r="K1416" s="133"/>
      <c r="L1416" s="134"/>
      <c r="M1416" s="134"/>
      <c r="N1416" s="134"/>
      <c r="O1416" s="3"/>
      <c r="P1416" s="29"/>
      <c r="Q1416" s="22"/>
      <c r="R1416" s="3"/>
      <c r="S1416" s="120"/>
    </row>
    <row r="1417" spans="1:19" ht="12.75" customHeight="1" x14ac:dyDescent="0.25">
      <c r="A1417" s="28"/>
      <c r="B1417" s="29"/>
      <c r="C1417" s="29"/>
      <c r="D1417" s="132"/>
      <c r="E1417" s="132"/>
      <c r="F1417" s="132"/>
      <c r="G1417" s="132"/>
      <c r="H1417" s="132"/>
      <c r="I1417" s="132"/>
      <c r="J1417" s="132"/>
      <c r="K1417" s="133"/>
      <c r="L1417" s="134"/>
      <c r="M1417" s="134"/>
      <c r="N1417" s="134"/>
      <c r="O1417" s="3"/>
      <c r="P1417" s="29"/>
      <c r="Q1417" s="22"/>
      <c r="R1417" s="3"/>
      <c r="S1417" s="120"/>
    </row>
    <row r="1418" spans="1:19" ht="12.75" customHeight="1" x14ac:dyDescent="0.25">
      <c r="A1418" s="28"/>
      <c r="B1418" s="29"/>
      <c r="C1418" s="29"/>
      <c r="D1418" s="132"/>
      <c r="E1418" s="132"/>
      <c r="F1418" s="132"/>
      <c r="G1418" s="132"/>
      <c r="H1418" s="132"/>
      <c r="I1418" s="132"/>
      <c r="J1418" s="132"/>
      <c r="K1418" s="133"/>
      <c r="L1418" s="134"/>
      <c r="M1418" s="134"/>
      <c r="N1418" s="134"/>
      <c r="O1418" s="3"/>
      <c r="P1418" s="29"/>
      <c r="Q1418" s="22"/>
      <c r="R1418" s="3"/>
      <c r="S1418" s="120"/>
    </row>
    <row r="1419" spans="1:19" ht="12.75" customHeight="1" x14ac:dyDescent="0.25">
      <c r="A1419" s="28"/>
      <c r="B1419" s="29"/>
      <c r="C1419" s="29"/>
      <c r="D1419" s="132"/>
      <c r="E1419" s="132"/>
      <c r="F1419" s="132"/>
      <c r="G1419" s="132"/>
      <c r="H1419" s="132"/>
      <c r="I1419" s="132"/>
      <c r="J1419" s="132"/>
      <c r="K1419" s="133"/>
      <c r="L1419" s="134"/>
      <c r="M1419" s="134"/>
      <c r="N1419" s="134"/>
      <c r="O1419" s="3"/>
      <c r="P1419" s="29"/>
      <c r="Q1419" s="22"/>
      <c r="R1419" s="3"/>
      <c r="S1419" s="120"/>
    </row>
    <row r="1420" spans="1:19" ht="12.75" customHeight="1" x14ac:dyDescent="0.25">
      <c r="A1420" s="28"/>
      <c r="B1420" s="29"/>
      <c r="C1420" s="29"/>
      <c r="D1420" s="132"/>
      <c r="E1420" s="132"/>
      <c r="F1420" s="132"/>
      <c r="G1420" s="132"/>
      <c r="H1420" s="132"/>
      <c r="I1420" s="132"/>
      <c r="J1420" s="132"/>
      <c r="K1420" s="133"/>
      <c r="L1420" s="134"/>
      <c r="M1420" s="134"/>
      <c r="N1420" s="134"/>
      <c r="O1420" s="3"/>
      <c r="P1420" s="29"/>
      <c r="Q1420" s="22"/>
      <c r="R1420" s="3"/>
      <c r="S1420" s="120"/>
    </row>
    <row r="1421" spans="1:19" ht="12.75" customHeight="1" x14ac:dyDescent="0.25">
      <c r="A1421" s="28"/>
      <c r="B1421" s="29"/>
      <c r="C1421" s="29"/>
      <c r="D1421" s="132"/>
      <c r="E1421" s="132"/>
      <c r="F1421" s="132"/>
      <c r="G1421" s="132"/>
      <c r="H1421" s="132"/>
      <c r="I1421" s="132"/>
      <c r="J1421" s="132"/>
      <c r="K1421" s="133"/>
      <c r="L1421" s="134"/>
      <c r="M1421" s="134"/>
      <c r="N1421" s="134"/>
      <c r="O1421" s="3"/>
      <c r="P1421" s="29"/>
      <c r="Q1421" s="22"/>
      <c r="R1421" s="3"/>
      <c r="S1421" s="120"/>
    </row>
    <row r="1422" spans="1:19" ht="12.75" customHeight="1" x14ac:dyDescent="0.25">
      <c r="A1422" s="28"/>
      <c r="B1422" s="29"/>
      <c r="C1422" s="29"/>
      <c r="D1422" s="132"/>
      <c r="E1422" s="132"/>
      <c r="F1422" s="132"/>
      <c r="G1422" s="132"/>
      <c r="H1422" s="132"/>
      <c r="I1422" s="132"/>
      <c r="J1422" s="132"/>
      <c r="K1422" s="133"/>
      <c r="L1422" s="134"/>
      <c r="M1422" s="134"/>
      <c r="N1422" s="134"/>
      <c r="O1422" s="3"/>
      <c r="P1422" s="29"/>
      <c r="Q1422" s="22"/>
      <c r="R1422" s="3"/>
      <c r="S1422" s="120"/>
    </row>
    <row r="1423" spans="1:19" ht="12.75" customHeight="1" x14ac:dyDescent="0.25">
      <c r="A1423" s="28"/>
      <c r="B1423" s="29"/>
      <c r="C1423" s="29"/>
      <c r="D1423" s="132"/>
      <c r="E1423" s="132"/>
      <c r="F1423" s="132"/>
      <c r="G1423" s="132"/>
      <c r="H1423" s="132"/>
      <c r="I1423" s="132"/>
      <c r="J1423" s="132"/>
      <c r="K1423" s="133"/>
      <c r="L1423" s="134"/>
      <c r="M1423" s="134"/>
      <c r="N1423" s="134"/>
      <c r="O1423" s="3"/>
      <c r="P1423" s="29"/>
      <c r="Q1423" s="22"/>
      <c r="R1423" s="3"/>
      <c r="S1423" s="120"/>
    </row>
    <row r="1424" spans="1:19" ht="12.75" customHeight="1" x14ac:dyDescent="0.25">
      <c r="A1424" s="28"/>
      <c r="B1424" s="29"/>
      <c r="C1424" s="29"/>
      <c r="D1424" s="132"/>
      <c r="E1424" s="132"/>
      <c r="F1424" s="132"/>
      <c r="G1424" s="132"/>
      <c r="H1424" s="132"/>
      <c r="I1424" s="132"/>
      <c r="J1424" s="132"/>
      <c r="K1424" s="133"/>
      <c r="L1424" s="134"/>
      <c r="M1424" s="134"/>
      <c r="N1424" s="134"/>
      <c r="O1424" s="3"/>
      <c r="P1424" s="29"/>
      <c r="Q1424" s="22"/>
      <c r="R1424" s="3"/>
      <c r="S1424" s="120"/>
    </row>
    <row r="1425" spans="1:19" ht="12.75" customHeight="1" x14ac:dyDescent="0.25">
      <c r="A1425" s="28"/>
      <c r="B1425" s="29"/>
      <c r="C1425" s="29"/>
      <c r="D1425" s="132"/>
      <c r="E1425" s="132"/>
      <c r="F1425" s="132"/>
      <c r="G1425" s="132"/>
      <c r="H1425" s="132"/>
      <c r="I1425" s="132"/>
      <c r="J1425" s="132"/>
      <c r="K1425" s="133"/>
      <c r="L1425" s="134"/>
      <c r="M1425" s="134"/>
      <c r="N1425" s="134"/>
      <c r="O1425" s="3"/>
      <c r="P1425" s="29"/>
      <c r="Q1425" s="22"/>
      <c r="R1425" s="3"/>
      <c r="S1425" s="120"/>
    </row>
    <row r="1426" spans="1:19" ht="12.75" customHeight="1" x14ac:dyDescent="0.25">
      <c r="A1426" s="28"/>
      <c r="B1426" s="29"/>
      <c r="C1426" s="29"/>
      <c r="D1426" s="132"/>
      <c r="E1426" s="132"/>
      <c r="F1426" s="132"/>
      <c r="G1426" s="132"/>
      <c r="H1426" s="132"/>
      <c r="I1426" s="132"/>
      <c r="J1426" s="132"/>
      <c r="K1426" s="133"/>
      <c r="L1426" s="134"/>
      <c r="M1426" s="134"/>
      <c r="N1426" s="134"/>
      <c r="O1426" s="3"/>
      <c r="P1426" s="29"/>
      <c r="Q1426" s="22"/>
      <c r="R1426" s="3"/>
      <c r="S1426" s="120"/>
    </row>
    <row r="1427" spans="1:19" ht="12.75" customHeight="1" x14ac:dyDescent="0.25">
      <c r="A1427" s="28"/>
      <c r="B1427" s="29"/>
      <c r="C1427" s="29"/>
      <c r="D1427" s="132"/>
      <c r="E1427" s="132"/>
      <c r="F1427" s="132"/>
      <c r="G1427" s="132"/>
      <c r="H1427" s="132"/>
      <c r="I1427" s="132"/>
      <c r="J1427" s="132"/>
      <c r="K1427" s="133"/>
      <c r="L1427" s="134"/>
      <c r="M1427" s="134"/>
      <c r="N1427" s="134"/>
      <c r="O1427" s="3"/>
      <c r="P1427" s="29"/>
      <c r="Q1427" s="22"/>
      <c r="R1427" s="3"/>
      <c r="S1427" s="120"/>
    </row>
    <row r="1428" spans="1:19" ht="12.75" customHeight="1" x14ac:dyDescent="0.25">
      <c r="A1428" s="28"/>
      <c r="B1428" s="29"/>
      <c r="C1428" s="29"/>
      <c r="D1428" s="132"/>
      <c r="E1428" s="132"/>
      <c r="F1428" s="132"/>
      <c r="G1428" s="132"/>
      <c r="H1428" s="132"/>
      <c r="I1428" s="132"/>
      <c r="J1428" s="132"/>
      <c r="K1428" s="133"/>
      <c r="L1428" s="134"/>
      <c r="M1428" s="134"/>
      <c r="N1428" s="134"/>
      <c r="O1428" s="3"/>
      <c r="P1428" s="29"/>
      <c r="Q1428" s="22"/>
      <c r="R1428" s="3"/>
      <c r="S1428" s="120"/>
    </row>
    <row r="1429" spans="1:19" ht="12.75" customHeight="1" x14ac:dyDescent="0.25">
      <c r="A1429" s="28"/>
      <c r="B1429" s="29"/>
      <c r="C1429" s="29"/>
      <c r="D1429" s="132"/>
      <c r="E1429" s="132"/>
      <c r="F1429" s="132"/>
      <c r="G1429" s="132"/>
      <c r="H1429" s="132"/>
      <c r="I1429" s="132"/>
      <c r="J1429" s="132"/>
      <c r="K1429" s="133"/>
      <c r="L1429" s="134"/>
      <c r="M1429" s="134"/>
      <c r="N1429" s="134"/>
      <c r="O1429" s="3"/>
      <c r="P1429" s="29"/>
      <c r="Q1429" s="22"/>
      <c r="R1429" s="3"/>
      <c r="S1429" s="120"/>
    </row>
    <row r="1430" spans="1:19" ht="12.75" customHeight="1" x14ac:dyDescent="0.25">
      <c r="A1430" s="28"/>
      <c r="B1430" s="29"/>
      <c r="C1430" s="29"/>
      <c r="D1430" s="132"/>
      <c r="E1430" s="132"/>
      <c r="F1430" s="132"/>
      <c r="G1430" s="132"/>
      <c r="H1430" s="132"/>
      <c r="I1430" s="132"/>
      <c r="J1430" s="132"/>
      <c r="K1430" s="133"/>
      <c r="L1430" s="134"/>
      <c r="M1430" s="134"/>
      <c r="N1430" s="134"/>
      <c r="O1430" s="3"/>
      <c r="P1430" s="29"/>
      <c r="Q1430" s="22"/>
      <c r="R1430" s="3"/>
      <c r="S1430" s="120"/>
    </row>
    <row r="1431" spans="1:19" ht="12.75" customHeight="1" x14ac:dyDescent="0.25">
      <c r="A1431" s="28"/>
      <c r="B1431" s="29"/>
      <c r="C1431" s="29"/>
      <c r="D1431" s="132"/>
      <c r="E1431" s="132"/>
      <c r="F1431" s="132"/>
      <c r="G1431" s="132"/>
      <c r="H1431" s="132"/>
      <c r="I1431" s="132"/>
      <c r="J1431" s="132"/>
      <c r="K1431" s="133"/>
      <c r="L1431" s="134"/>
      <c r="M1431" s="134"/>
      <c r="N1431" s="134"/>
      <c r="O1431" s="3"/>
      <c r="P1431" s="29"/>
      <c r="Q1431" s="22"/>
      <c r="R1431" s="3"/>
      <c r="S1431" s="120"/>
    </row>
    <row r="1432" spans="1:19" ht="12.75" customHeight="1" x14ac:dyDescent="0.25">
      <c r="A1432" s="28"/>
      <c r="B1432" s="29"/>
      <c r="C1432" s="29"/>
      <c r="D1432" s="132"/>
      <c r="E1432" s="132"/>
      <c r="F1432" s="132"/>
      <c r="G1432" s="132"/>
      <c r="H1432" s="132"/>
      <c r="I1432" s="132"/>
      <c r="J1432" s="132"/>
      <c r="K1432" s="133"/>
      <c r="L1432" s="134"/>
      <c r="M1432" s="134"/>
      <c r="N1432" s="134"/>
      <c r="O1432" s="3"/>
      <c r="P1432" s="29"/>
      <c r="Q1432" s="22"/>
      <c r="R1432" s="3"/>
      <c r="S1432" s="120"/>
    </row>
    <row r="1433" spans="1:19" ht="12.75" customHeight="1" x14ac:dyDescent="0.25">
      <c r="A1433" s="28"/>
      <c r="B1433" s="29"/>
      <c r="C1433" s="29"/>
      <c r="D1433" s="132"/>
      <c r="E1433" s="132"/>
      <c r="F1433" s="132"/>
      <c r="G1433" s="132"/>
      <c r="H1433" s="132"/>
      <c r="I1433" s="132"/>
      <c r="J1433" s="132"/>
      <c r="K1433" s="133"/>
      <c r="L1433" s="134"/>
      <c r="M1433" s="134"/>
      <c r="N1433" s="134"/>
      <c r="O1433" s="3"/>
      <c r="P1433" s="29"/>
      <c r="Q1433" s="22"/>
      <c r="R1433" s="3"/>
      <c r="S1433" s="120"/>
    </row>
    <row r="1434" spans="1:19" ht="12.75" customHeight="1" x14ac:dyDescent="0.25">
      <c r="A1434" s="28"/>
      <c r="B1434" s="29"/>
      <c r="C1434" s="29"/>
      <c r="D1434" s="132"/>
      <c r="E1434" s="132"/>
      <c r="F1434" s="132"/>
      <c r="G1434" s="132"/>
      <c r="H1434" s="132"/>
      <c r="I1434" s="132"/>
      <c r="J1434" s="132"/>
      <c r="K1434" s="133"/>
      <c r="L1434" s="134"/>
      <c r="M1434" s="134"/>
      <c r="N1434" s="134"/>
      <c r="O1434" s="3"/>
      <c r="P1434" s="29"/>
      <c r="Q1434" s="22"/>
      <c r="R1434" s="3"/>
      <c r="S1434" s="120"/>
    </row>
    <row r="1435" spans="1:19" ht="12.75" customHeight="1" x14ac:dyDescent="0.25">
      <c r="A1435" s="28"/>
      <c r="B1435" s="29"/>
      <c r="C1435" s="29"/>
      <c r="D1435" s="132"/>
      <c r="E1435" s="132"/>
      <c r="F1435" s="132"/>
      <c r="G1435" s="132"/>
      <c r="H1435" s="132"/>
      <c r="I1435" s="132"/>
      <c r="J1435" s="132"/>
      <c r="K1435" s="133"/>
      <c r="L1435" s="134"/>
      <c r="M1435" s="134"/>
      <c r="N1435" s="134"/>
      <c r="O1435" s="3"/>
      <c r="P1435" s="29"/>
      <c r="Q1435" s="22"/>
      <c r="R1435" s="3"/>
      <c r="S1435" s="120"/>
    </row>
    <row r="1436" spans="1:19" ht="12.75" customHeight="1" x14ac:dyDescent="0.25">
      <c r="A1436" s="28"/>
      <c r="B1436" s="29"/>
      <c r="C1436" s="29"/>
      <c r="D1436" s="132"/>
      <c r="E1436" s="132"/>
      <c r="F1436" s="132"/>
      <c r="G1436" s="132"/>
      <c r="H1436" s="132"/>
      <c r="I1436" s="132"/>
      <c r="J1436" s="132"/>
      <c r="K1436" s="133"/>
      <c r="L1436" s="134"/>
      <c r="M1436" s="134"/>
      <c r="N1436" s="134"/>
      <c r="O1436" s="3"/>
      <c r="P1436" s="29"/>
      <c r="Q1436" s="22"/>
      <c r="R1436" s="3"/>
      <c r="S1436" s="120"/>
    </row>
    <row r="1437" spans="1:19" ht="12.75" customHeight="1" x14ac:dyDescent="0.25">
      <c r="A1437" s="28"/>
      <c r="B1437" s="29"/>
      <c r="C1437" s="29"/>
      <c r="D1437" s="132"/>
      <c r="E1437" s="132"/>
      <c r="F1437" s="132"/>
      <c r="G1437" s="132"/>
      <c r="H1437" s="132"/>
      <c r="I1437" s="132"/>
      <c r="J1437" s="132"/>
      <c r="K1437" s="133"/>
      <c r="L1437" s="134"/>
      <c r="M1437" s="134"/>
      <c r="N1437" s="134"/>
      <c r="O1437" s="3"/>
      <c r="P1437" s="29"/>
      <c r="Q1437" s="22"/>
      <c r="R1437" s="3"/>
      <c r="S1437" s="120"/>
    </row>
    <row r="1438" spans="1:19" ht="12.75" customHeight="1" x14ac:dyDescent="0.25">
      <c r="A1438" s="28"/>
      <c r="B1438" s="29"/>
      <c r="C1438" s="29"/>
      <c r="D1438" s="132"/>
      <c r="E1438" s="132"/>
      <c r="F1438" s="132"/>
      <c r="G1438" s="132"/>
      <c r="H1438" s="132"/>
      <c r="I1438" s="132"/>
      <c r="J1438" s="132"/>
      <c r="K1438" s="133"/>
      <c r="L1438" s="134"/>
      <c r="M1438" s="134"/>
      <c r="N1438" s="134"/>
      <c r="O1438" s="3"/>
      <c r="P1438" s="29"/>
      <c r="Q1438" s="22"/>
      <c r="R1438" s="3"/>
      <c r="S1438" s="120"/>
    </row>
    <row r="1439" spans="1:19" ht="12.75" customHeight="1" x14ac:dyDescent="0.25">
      <c r="A1439" s="28"/>
      <c r="B1439" s="29"/>
      <c r="C1439" s="29"/>
      <c r="D1439" s="132"/>
      <c r="E1439" s="132"/>
      <c r="F1439" s="132"/>
      <c r="G1439" s="132"/>
      <c r="H1439" s="132"/>
      <c r="I1439" s="132"/>
      <c r="J1439" s="132"/>
      <c r="K1439" s="133"/>
      <c r="L1439" s="134"/>
      <c r="M1439" s="134"/>
      <c r="N1439" s="134"/>
      <c r="O1439" s="3"/>
      <c r="P1439" s="29"/>
      <c r="Q1439" s="22"/>
      <c r="R1439" s="3"/>
      <c r="S1439" s="120"/>
    </row>
    <row r="1440" spans="1:19" ht="12.75" customHeight="1" x14ac:dyDescent="0.25">
      <c r="A1440" s="28"/>
      <c r="B1440" s="29"/>
      <c r="C1440" s="29"/>
      <c r="D1440" s="132"/>
      <c r="E1440" s="132"/>
      <c r="F1440" s="132"/>
      <c r="G1440" s="132"/>
      <c r="H1440" s="132"/>
      <c r="I1440" s="132"/>
      <c r="J1440" s="132"/>
      <c r="K1440" s="133"/>
      <c r="L1440" s="134"/>
      <c r="M1440" s="134"/>
      <c r="N1440" s="134"/>
      <c r="O1440" s="3"/>
      <c r="P1440" s="29"/>
      <c r="Q1440" s="22"/>
      <c r="R1440" s="3"/>
      <c r="S1440" s="120"/>
    </row>
    <row r="1441" spans="1:19" ht="12.75" customHeight="1" x14ac:dyDescent="0.25">
      <c r="A1441" s="28"/>
      <c r="B1441" s="29"/>
      <c r="C1441" s="29"/>
      <c r="D1441" s="132"/>
      <c r="E1441" s="132"/>
      <c r="F1441" s="132"/>
      <c r="G1441" s="132"/>
      <c r="H1441" s="132"/>
      <c r="I1441" s="132"/>
      <c r="J1441" s="132"/>
      <c r="K1441" s="133"/>
      <c r="L1441" s="134"/>
      <c r="M1441" s="134"/>
      <c r="N1441" s="134"/>
      <c r="O1441" s="3"/>
      <c r="P1441" s="29"/>
      <c r="Q1441" s="22"/>
      <c r="R1441" s="3"/>
      <c r="S1441" s="120"/>
    </row>
    <row r="1442" spans="1:19" ht="12.75" customHeight="1" x14ac:dyDescent="0.25">
      <c r="A1442" s="28"/>
      <c r="B1442" s="29"/>
      <c r="C1442" s="29"/>
      <c r="D1442" s="132"/>
      <c r="E1442" s="132"/>
      <c r="F1442" s="132"/>
      <c r="G1442" s="132"/>
      <c r="H1442" s="132"/>
      <c r="I1442" s="132"/>
      <c r="J1442" s="132"/>
      <c r="K1442" s="133"/>
      <c r="L1442" s="134"/>
      <c r="M1442" s="134"/>
      <c r="N1442" s="134"/>
      <c r="O1442" s="3"/>
      <c r="P1442" s="29"/>
      <c r="Q1442" s="22"/>
      <c r="R1442" s="3"/>
      <c r="S1442" s="120"/>
    </row>
    <row r="1443" spans="1:19" ht="12.75" customHeight="1" x14ac:dyDescent="0.25">
      <c r="A1443" s="28"/>
      <c r="B1443" s="29"/>
      <c r="C1443" s="29"/>
      <c r="D1443" s="132"/>
      <c r="E1443" s="132"/>
      <c r="F1443" s="132"/>
      <c r="G1443" s="132"/>
      <c r="H1443" s="132"/>
      <c r="I1443" s="132"/>
      <c r="J1443" s="132"/>
      <c r="K1443" s="133"/>
      <c r="L1443" s="134"/>
      <c r="M1443" s="134"/>
      <c r="N1443" s="134"/>
      <c r="O1443" s="3"/>
      <c r="P1443" s="29"/>
      <c r="Q1443" s="22"/>
      <c r="R1443" s="3"/>
      <c r="S1443" s="120"/>
    </row>
    <row r="1444" spans="1:19" ht="12.75" customHeight="1" x14ac:dyDescent="0.25">
      <c r="A1444" s="28"/>
      <c r="B1444" s="29"/>
      <c r="C1444" s="29"/>
      <c r="D1444" s="132"/>
      <c r="E1444" s="132"/>
      <c r="F1444" s="132"/>
      <c r="G1444" s="132"/>
      <c r="H1444" s="132"/>
      <c r="I1444" s="132"/>
      <c r="J1444" s="132"/>
      <c r="K1444" s="133"/>
      <c r="L1444" s="134"/>
      <c r="M1444" s="134"/>
      <c r="N1444" s="134"/>
      <c r="O1444" s="3"/>
      <c r="P1444" s="29"/>
      <c r="Q1444" s="22"/>
      <c r="R1444" s="3"/>
      <c r="S1444" s="120"/>
    </row>
    <row r="1445" spans="1:19" ht="12.75" customHeight="1" x14ac:dyDescent="0.25">
      <c r="A1445" s="28"/>
      <c r="B1445" s="29"/>
      <c r="C1445" s="29"/>
      <c r="D1445" s="132"/>
      <c r="E1445" s="132"/>
      <c r="F1445" s="132"/>
      <c r="G1445" s="132"/>
      <c r="H1445" s="132"/>
      <c r="I1445" s="132"/>
      <c r="J1445" s="132"/>
      <c r="K1445" s="133"/>
      <c r="L1445" s="134"/>
      <c r="M1445" s="134"/>
      <c r="N1445" s="134"/>
      <c r="O1445" s="3"/>
      <c r="P1445" s="29"/>
      <c r="Q1445" s="22"/>
      <c r="R1445" s="3"/>
      <c r="S1445" s="120"/>
    </row>
    <row r="1446" spans="1:19" ht="12.75" customHeight="1" x14ac:dyDescent="0.25">
      <c r="A1446" s="28"/>
      <c r="B1446" s="29"/>
      <c r="C1446" s="29"/>
      <c r="D1446" s="132"/>
      <c r="E1446" s="132"/>
      <c r="F1446" s="132"/>
      <c r="G1446" s="132"/>
      <c r="H1446" s="132"/>
      <c r="I1446" s="132"/>
      <c r="J1446" s="132"/>
      <c r="K1446" s="133"/>
      <c r="L1446" s="134"/>
      <c r="M1446" s="134"/>
      <c r="N1446" s="134"/>
      <c r="O1446" s="3"/>
      <c r="P1446" s="29"/>
      <c r="Q1446" s="22"/>
      <c r="R1446" s="3"/>
      <c r="S1446" s="120"/>
    </row>
    <row r="1447" spans="1:19" ht="12.75" customHeight="1" x14ac:dyDescent="0.25">
      <c r="A1447" s="28"/>
      <c r="B1447" s="29"/>
      <c r="C1447" s="29"/>
      <c r="D1447" s="132"/>
      <c r="E1447" s="132"/>
      <c r="F1447" s="132"/>
      <c r="G1447" s="132"/>
      <c r="H1447" s="132"/>
      <c r="I1447" s="132"/>
      <c r="J1447" s="132"/>
      <c r="K1447" s="133"/>
      <c r="L1447" s="134"/>
      <c r="M1447" s="134"/>
      <c r="N1447" s="134"/>
      <c r="O1447" s="3"/>
      <c r="P1447" s="29"/>
      <c r="Q1447" s="22"/>
      <c r="R1447" s="3"/>
      <c r="S1447" s="120"/>
    </row>
    <row r="1448" spans="1:19" ht="12.75" customHeight="1" x14ac:dyDescent="0.25">
      <c r="A1448" s="28"/>
      <c r="B1448" s="29"/>
      <c r="C1448" s="29"/>
      <c r="D1448" s="132"/>
      <c r="E1448" s="132"/>
      <c r="F1448" s="132"/>
      <c r="G1448" s="132"/>
      <c r="H1448" s="132"/>
      <c r="I1448" s="132"/>
      <c r="J1448" s="132"/>
      <c r="K1448" s="133"/>
      <c r="L1448" s="134"/>
      <c r="M1448" s="134"/>
      <c r="N1448" s="134"/>
      <c r="O1448" s="3"/>
      <c r="P1448" s="29"/>
      <c r="Q1448" s="22"/>
      <c r="R1448" s="3"/>
      <c r="S1448" s="120"/>
    </row>
    <row r="1449" spans="1:19" ht="12.75" customHeight="1" x14ac:dyDescent="0.25">
      <c r="A1449" s="28"/>
      <c r="B1449" s="29"/>
      <c r="C1449" s="29"/>
      <c r="D1449" s="132"/>
      <c r="E1449" s="132"/>
      <c r="F1449" s="132"/>
      <c r="G1449" s="132"/>
      <c r="H1449" s="132"/>
      <c r="I1449" s="132"/>
      <c r="J1449" s="132"/>
      <c r="K1449" s="133"/>
      <c r="L1449" s="134"/>
      <c r="M1449" s="134"/>
      <c r="N1449" s="134"/>
      <c r="O1449" s="3"/>
      <c r="P1449" s="29"/>
      <c r="Q1449" s="22"/>
      <c r="R1449" s="3"/>
      <c r="S1449" s="120"/>
    </row>
    <row r="1450" spans="1:19" ht="12.75" customHeight="1" x14ac:dyDescent="0.25">
      <c r="A1450" s="28"/>
      <c r="B1450" s="29"/>
      <c r="C1450" s="29"/>
      <c r="D1450" s="132"/>
      <c r="E1450" s="132"/>
      <c r="F1450" s="132"/>
      <c r="G1450" s="132"/>
      <c r="H1450" s="132"/>
      <c r="I1450" s="132"/>
      <c r="J1450" s="132"/>
      <c r="K1450" s="133"/>
      <c r="L1450" s="134"/>
      <c r="M1450" s="134"/>
      <c r="N1450" s="134"/>
      <c r="O1450" s="3"/>
      <c r="P1450" s="29"/>
      <c r="Q1450" s="22"/>
      <c r="R1450" s="3"/>
      <c r="S1450" s="120"/>
    </row>
    <row r="1451" spans="1:19" ht="12.75" customHeight="1" x14ac:dyDescent="0.25">
      <c r="A1451" s="28"/>
      <c r="B1451" s="29"/>
      <c r="C1451" s="29"/>
      <c r="D1451" s="132"/>
      <c r="E1451" s="132"/>
      <c r="F1451" s="132"/>
      <c r="G1451" s="132"/>
      <c r="H1451" s="132"/>
      <c r="I1451" s="132"/>
      <c r="J1451" s="132"/>
      <c r="K1451" s="133"/>
      <c r="L1451" s="134"/>
      <c r="M1451" s="134"/>
      <c r="N1451" s="134"/>
      <c r="O1451" s="3"/>
      <c r="P1451" s="29"/>
      <c r="Q1451" s="22"/>
      <c r="R1451" s="3"/>
      <c r="S1451" s="120"/>
    </row>
    <row r="1452" spans="1:19" ht="12.75" customHeight="1" x14ac:dyDescent="0.25">
      <c r="A1452" s="28"/>
      <c r="B1452" s="29"/>
      <c r="C1452" s="29"/>
      <c r="D1452" s="132"/>
      <c r="E1452" s="132"/>
      <c r="F1452" s="132"/>
      <c r="G1452" s="132"/>
      <c r="H1452" s="132"/>
      <c r="I1452" s="132"/>
      <c r="J1452" s="132"/>
      <c r="K1452" s="133"/>
      <c r="L1452" s="134"/>
      <c r="M1452" s="134"/>
      <c r="N1452" s="134"/>
      <c r="O1452" s="3"/>
      <c r="P1452" s="29"/>
      <c r="Q1452" s="22"/>
      <c r="R1452" s="3"/>
      <c r="S1452" s="120"/>
    </row>
    <row r="1453" spans="1:19" ht="12.75" customHeight="1" x14ac:dyDescent="0.25">
      <c r="A1453" s="28"/>
      <c r="B1453" s="29"/>
      <c r="C1453" s="29"/>
      <c r="D1453" s="132"/>
      <c r="E1453" s="132"/>
      <c r="F1453" s="132"/>
      <c r="G1453" s="132"/>
      <c r="H1453" s="132"/>
      <c r="I1453" s="132"/>
      <c r="J1453" s="132"/>
      <c r="K1453" s="133"/>
      <c r="L1453" s="134"/>
      <c r="M1453" s="134"/>
      <c r="N1453" s="134"/>
      <c r="O1453" s="3"/>
      <c r="P1453" s="29"/>
      <c r="Q1453" s="22"/>
      <c r="R1453" s="3"/>
      <c r="S1453" s="120"/>
    </row>
    <row r="1454" spans="1:19" ht="12.75" customHeight="1" x14ac:dyDescent="0.25">
      <c r="A1454" s="28"/>
      <c r="B1454" s="29"/>
      <c r="C1454" s="29"/>
      <c r="D1454" s="132"/>
      <c r="E1454" s="132"/>
      <c r="F1454" s="132"/>
      <c r="G1454" s="132"/>
      <c r="H1454" s="132"/>
      <c r="I1454" s="132"/>
      <c r="J1454" s="132"/>
      <c r="K1454" s="133"/>
      <c r="L1454" s="134"/>
      <c r="M1454" s="134"/>
      <c r="N1454" s="134"/>
      <c r="O1454" s="3"/>
      <c r="P1454" s="29"/>
      <c r="Q1454" s="22"/>
      <c r="R1454" s="3"/>
      <c r="S1454" s="120"/>
    </row>
    <row r="1455" spans="1:19" ht="12.75" customHeight="1" x14ac:dyDescent="0.25">
      <c r="A1455" s="28"/>
      <c r="B1455" s="29"/>
      <c r="C1455" s="29"/>
      <c r="D1455" s="132"/>
      <c r="E1455" s="132"/>
      <c r="F1455" s="132"/>
      <c r="G1455" s="132"/>
      <c r="H1455" s="132"/>
      <c r="I1455" s="132"/>
      <c r="J1455" s="132"/>
      <c r="K1455" s="133"/>
      <c r="L1455" s="134"/>
      <c r="M1455" s="134"/>
      <c r="N1455" s="134"/>
      <c r="O1455" s="3"/>
      <c r="P1455" s="29"/>
      <c r="Q1455" s="22"/>
      <c r="R1455" s="3"/>
      <c r="S1455" s="120"/>
    </row>
    <row r="1456" spans="1:19" ht="12.75" customHeight="1" x14ac:dyDescent="0.25">
      <c r="A1456" s="28"/>
      <c r="B1456" s="29"/>
      <c r="C1456" s="29"/>
      <c r="D1456" s="132"/>
      <c r="E1456" s="132"/>
      <c r="F1456" s="132"/>
      <c r="G1456" s="132"/>
      <c r="H1456" s="132"/>
      <c r="I1456" s="132"/>
      <c r="J1456" s="132"/>
      <c r="K1456" s="133"/>
      <c r="L1456" s="134"/>
      <c r="M1456" s="134"/>
      <c r="N1456" s="134"/>
      <c r="O1456" s="3"/>
      <c r="P1456" s="29"/>
      <c r="Q1456" s="22"/>
      <c r="R1456" s="3"/>
      <c r="S1456" s="120"/>
    </row>
    <row r="1457" spans="1:19" ht="12.75" customHeight="1" x14ac:dyDescent="0.25">
      <c r="A1457" s="28"/>
      <c r="B1457" s="29"/>
      <c r="C1457" s="29"/>
      <c r="D1457" s="132"/>
      <c r="E1457" s="132"/>
      <c r="F1457" s="132"/>
      <c r="G1457" s="132"/>
      <c r="H1457" s="132"/>
      <c r="I1457" s="132"/>
      <c r="J1457" s="132"/>
      <c r="K1457" s="133"/>
      <c r="L1457" s="134"/>
      <c r="M1457" s="134"/>
      <c r="N1457" s="134"/>
      <c r="O1457" s="3"/>
      <c r="P1457" s="29"/>
      <c r="Q1457" s="22"/>
      <c r="R1457" s="3"/>
      <c r="S1457" s="120"/>
    </row>
    <row r="1458" spans="1:19" ht="12.75" customHeight="1" x14ac:dyDescent="0.25">
      <c r="A1458" s="28"/>
      <c r="B1458" s="29"/>
      <c r="C1458" s="29"/>
      <c r="D1458" s="132"/>
      <c r="E1458" s="132"/>
      <c r="F1458" s="132"/>
      <c r="G1458" s="132"/>
      <c r="H1458" s="132"/>
      <c r="I1458" s="132"/>
      <c r="J1458" s="132"/>
      <c r="K1458" s="133"/>
      <c r="L1458" s="134"/>
      <c r="M1458" s="134"/>
      <c r="N1458" s="134"/>
      <c r="O1458" s="3"/>
      <c r="P1458" s="29"/>
      <c r="Q1458" s="22"/>
      <c r="R1458" s="3"/>
      <c r="S1458" s="120"/>
    </row>
    <row r="1459" spans="1:19" ht="12.75" customHeight="1" x14ac:dyDescent="0.25">
      <c r="A1459" s="28"/>
      <c r="B1459" s="29"/>
      <c r="C1459" s="29"/>
      <c r="D1459" s="132"/>
      <c r="E1459" s="132"/>
      <c r="F1459" s="132"/>
      <c r="G1459" s="132"/>
      <c r="H1459" s="132"/>
      <c r="I1459" s="132"/>
      <c r="J1459" s="132"/>
      <c r="K1459" s="133"/>
      <c r="L1459" s="134"/>
      <c r="M1459" s="134"/>
      <c r="N1459" s="134"/>
      <c r="O1459" s="3"/>
      <c r="P1459" s="29"/>
      <c r="Q1459" s="22"/>
      <c r="R1459" s="3"/>
      <c r="S1459" s="120"/>
    </row>
    <row r="1460" spans="1:19" ht="12.75" customHeight="1" x14ac:dyDescent="0.25">
      <c r="A1460" s="28"/>
      <c r="B1460" s="29"/>
      <c r="C1460" s="29"/>
      <c r="D1460" s="132"/>
      <c r="E1460" s="132"/>
      <c r="F1460" s="132"/>
      <c r="G1460" s="132"/>
      <c r="H1460" s="132"/>
      <c r="I1460" s="132"/>
      <c r="J1460" s="132"/>
      <c r="K1460" s="133"/>
      <c r="L1460" s="134"/>
      <c r="M1460" s="134"/>
      <c r="N1460" s="134"/>
      <c r="O1460" s="3"/>
      <c r="P1460" s="29"/>
      <c r="Q1460" s="22"/>
      <c r="R1460" s="3"/>
      <c r="S1460" s="120"/>
    </row>
    <row r="1461" spans="1:19" ht="12.75" customHeight="1" x14ac:dyDescent="0.25">
      <c r="A1461" s="28"/>
      <c r="B1461" s="29"/>
      <c r="C1461" s="29"/>
      <c r="D1461" s="132"/>
      <c r="E1461" s="132"/>
      <c r="F1461" s="132"/>
      <c r="G1461" s="132"/>
      <c r="H1461" s="132"/>
      <c r="I1461" s="132"/>
      <c r="J1461" s="132"/>
      <c r="K1461" s="133"/>
      <c r="L1461" s="134"/>
      <c r="M1461" s="134"/>
      <c r="N1461" s="134"/>
      <c r="O1461" s="3"/>
      <c r="P1461" s="29"/>
      <c r="Q1461" s="22"/>
      <c r="R1461" s="3"/>
      <c r="S1461" s="120"/>
    </row>
    <row r="1462" spans="1:19" ht="12.75" customHeight="1" x14ac:dyDescent="0.25">
      <c r="A1462" s="28"/>
      <c r="B1462" s="29"/>
      <c r="C1462" s="29"/>
      <c r="D1462" s="132"/>
      <c r="E1462" s="132"/>
      <c r="F1462" s="132"/>
      <c r="G1462" s="132"/>
      <c r="H1462" s="132"/>
      <c r="I1462" s="132"/>
      <c r="J1462" s="132"/>
      <c r="K1462" s="133"/>
      <c r="L1462" s="134"/>
      <c r="M1462" s="134"/>
      <c r="N1462" s="134"/>
      <c r="O1462" s="3"/>
      <c r="P1462" s="29"/>
      <c r="Q1462" s="22"/>
      <c r="R1462" s="3"/>
      <c r="S1462" s="120"/>
    </row>
    <row r="1463" spans="1:19" ht="12.75" customHeight="1" x14ac:dyDescent="0.25">
      <c r="A1463" s="28"/>
      <c r="B1463" s="29"/>
      <c r="C1463" s="29"/>
      <c r="D1463" s="132"/>
      <c r="E1463" s="132"/>
      <c r="F1463" s="132"/>
      <c r="G1463" s="132"/>
      <c r="H1463" s="132"/>
      <c r="I1463" s="132"/>
      <c r="J1463" s="132"/>
      <c r="K1463" s="133"/>
      <c r="L1463" s="134"/>
      <c r="M1463" s="134"/>
      <c r="N1463" s="134"/>
      <c r="O1463" s="3"/>
      <c r="P1463" s="29"/>
      <c r="Q1463" s="22"/>
      <c r="R1463" s="3"/>
      <c r="S1463" s="120"/>
    </row>
    <row r="1464" spans="1:19" ht="12.75" customHeight="1" x14ac:dyDescent="0.25">
      <c r="A1464" s="28"/>
      <c r="B1464" s="29"/>
      <c r="C1464" s="29"/>
      <c r="D1464" s="132"/>
      <c r="E1464" s="132"/>
      <c r="F1464" s="132"/>
      <c r="G1464" s="132"/>
      <c r="H1464" s="132"/>
      <c r="I1464" s="132"/>
      <c r="J1464" s="132"/>
      <c r="K1464" s="133"/>
      <c r="L1464" s="134"/>
      <c r="M1464" s="134"/>
      <c r="N1464" s="134"/>
      <c r="O1464" s="3"/>
      <c r="P1464" s="29"/>
      <c r="Q1464" s="22"/>
      <c r="R1464" s="3"/>
      <c r="S1464" s="120"/>
    </row>
    <row r="1465" spans="1:19" ht="12.75" customHeight="1" x14ac:dyDescent="0.25">
      <c r="A1465" s="28"/>
      <c r="B1465" s="29"/>
      <c r="C1465" s="29"/>
      <c r="D1465" s="132"/>
      <c r="E1465" s="132"/>
      <c r="F1465" s="132"/>
      <c r="G1465" s="132"/>
      <c r="H1465" s="132"/>
      <c r="I1465" s="132"/>
      <c r="J1465" s="132"/>
      <c r="K1465" s="133"/>
      <c r="L1465" s="134"/>
      <c r="M1465" s="134"/>
      <c r="N1465" s="134"/>
      <c r="O1465" s="3"/>
      <c r="P1465" s="29"/>
      <c r="Q1465" s="22"/>
      <c r="R1465" s="3"/>
      <c r="S1465" s="120"/>
    </row>
    <row r="1466" spans="1:19" ht="12.75" customHeight="1" x14ac:dyDescent="0.25">
      <c r="A1466" s="28"/>
      <c r="B1466" s="29"/>
      <c r="C1466" s="29"/>
      <c r="D1466" s="132"/>
      <c r="E1466" s="132"/>
      <c r="F1466" s="132"/>
      <c r="G1466" s="132"/>
      <c r="H1466" s="132"/>
      <c r="I1466" s="132"/>
      <c r="J1466" s="132"/>
      <c r="K1466" s="133"/>
      <c r="L1466" s="134"/>
      <c r="M1466" s="134"/>
      <c r="N1466" s="134"/>
      <c r="O1466" s="3"/>
      <c r="P1466" s="29"/>
      <c r="Q1466" s="22"/>
      <c r="R1466" s="3"/>
      <c r="S1466" s="120"/>
    </row>
    <row r="1467" spans="1:19" ht="12.75" customHeight="1" x14ac:dyDescent="0.25">
      <c r="A1467" s="28"/>
      <c r="B1467" s="29"/>
      <c r="C1467" s="29"/>
      <c r="D1467" s="132"/>
      <c r="E1467" s="132"/>
      <c r="F1467" s="132"/>
      <c r="G1467" s="132"/>
      <c r="H1467" s="132"/>
      <c r="I1467" s="132"/>
      <c r="J1467" s="132"/>
      <c r="K1467" s="133"/>
      <c r="L1467" s="134"/>
      <c r="M1467" s="134"/>
      <c r="N1467" s="134"/>
      <c r="O1467" s="3"/>
      <c r="P1467" s="29"/>
      <c r="Q1467" s="22"/>
      <c r="R1467" s="3"/>
      <c r="S1467" s="120"/>
    </row>
    <row r="1468" spans="1:19" ht="12.75" customHeight="1" x14ac:dyDescent="0.25">
      <c r="A1468" s="28"/>
      <c r="B1468" s="29"/>
      <c r="C1468" s="29"/>
      <c r="D1468" s="132"/>
      <c r="E1468" s="132"/>
      <c r="F1468" s="132"/>
      <c r="G1468" s="132"/>
      <c r="H1468" s="132"/>
      <c r="I1468" s="132"/>
      <c r="J1468" s="132"/>
      <c r="K1468" s="133"/>
      <c r="L1468" s="134"/>
      <c r="M1468" s="134"/>
      <c r="N1468" s="134"/>
      <c r="O1468" s="3"/>
      <c r="P1468" s="29"/>
      <c r="Q1468" s="22"/>
      <c r="R1468" s="3"/>
      <c r="S1468" s="120"/>
    </row>
    <row r="1469" spans="1:19" ht="12.75" customHeight="1" x14ac:dyDescent="0.25">
      <c r="A1469" s="28"/>
      <c r="B1469" s="29"/>
      <c r="C1469" s="29"/>
      <c r="D1469" s="132"/>
      <c r="E1469" s="132"/>
      <c r="F1469" s="132"/>
      <c r="G1469" s="132"/>
      <c r="H1469" s="132"/>
      <c r="I1469" s="132"/>
      <c r="J1469" s="132"/>
      <c r="K1469" s="133"/>
      <c r="L1469" s="134"/>
      <c r="M1469" s="134"/>
      <c r="N1469" s="134"/>
      <c r="O1469" s="3"/>
      <c r="P1469" s="29"/>
      <c r="Q1469" s="22"/>
      <c r="R1469" s="3"/>
      <c r="S1469" s="120"/>
    </row>
    <row r="1470" spans="1:19" ht="12.75" customHeight="1" x14ac:dyDescent="0.25">
      <c r="A1470" s="28"/>
      <c r="B1470" s="29"/>
      <c r="C1470" s="29"/>
      <c r="D1470" s="132"/>
      <c r="E1470" s="132"/>
      <c r="F1470" s="132"/>
      <c r="G1470" s="132"/>
      <c r="H1470" s="132"/>
      <c r="I1470" s="132"/>
      <c r="J1470" s="132"/>
      <c r="K1470" s="133"/>
      <c r="L1470" s="134"/>
      <c r="M1470" s="134"/>
      <c r="N1470" s="134"/>
      <c r="O1470" s="3"/>
      <c r="P1470" s="29"/>
      <c r="Q1470" s="22"/>
      <c r="R1470" s="3"/>
      <c r="S1470" s="120"/>
    </row>
    <row r="1471" spans="1:19" ht="12.75" customHeight="1" x14ac:dyDescent="0.25">
      <c r="A1471" s="28"/>
      <c r="B1471" s="29"/>
      <c r="C1471" s="29"/>
      <c r="D1471" s="132"/>
      <c r="E1471" s="132"/>
      <c r="F1471" s="132"/>
      <c r="G1471" s="132"/>
      <c r="H1471" s="132"/>
      <c r="I1471" s="132"/>
      <c r="J1471" s="132"/>
      <c r="K1471" s="133"/>
      <c r="L1471" s="134"/>
      <c r="M1471" s="134"/>
      <c r="N1471" s="134"/>
      <c r="O1471" s="3"/>
      <c r="P1471" s="29"/>
      <c r="Q1471" s="22"/>
      <c r="R1471" s="3"/>
      <c r="S1471" s="120"/>
    </row>
    <row r="1472" spans="1:19" ht="12.75" customHeight="1" x14ac:dyDescent="0.25">
      <c r="A1472" s="28"/>
      <c r="B1472" s="29"/>
      <c r="C1472" s="29"/>
      <c r="D1472" s="132"/>
      <c r="E1472" s="132"/>
      <c r="F1472" s="132"/>
      <c r="G1472" s="132"/>
      <c r="H1472" s="132"/>
      <c r="I1472" s="132"/>
      <c r="J1472" s="132"/>
      <c r="K1472" s="133"/>
      <c r="L1472" s="134"/>
      <c r="M1472" s="134"/>
      <c r="N1472" s="134"/>
      <c r="O1472" s="3"/>
      <c r="P1472" s="29"/>
      <c r="Q1472" s="22"/>
      <c r="R1472" s="3"/>
      <c r="S1472" s="120"/>
    </row>
    <row r="1473" spans="1:19" ht="12.75" customHeight="1" x14ac:dyDescent="0.25">
      <c r="A1473" s="28"/>
      <c r="B1473" s="29"/>
      <c r="C1473" s="29"/>
      <c r="D1473" s="132"/>
      <c r="E1473" s="132"/>
      <c r="F1473" s="132"/>
      <c r="G1473" s="132"/>
      <c r="H1473" s="132"/>
      <c r="I1473" s="132"/>
      <c r="J1473" s="132"/>
      <c r="K1473" s="133"/>
      <c r="L1473" s="134"/>
      <c r="M1473" s="134"/>
      <c r="N1473" s="134"/>
      <c r="O1473" s="3"/>
      <c r="P1473" s="29"/>
      <c r="Q1473" s="22"/>
      <c r="R1473" s="3"/>
      <c r="S1473" s="120"/>
    </row>
    <row r="1474" spans="1:19" ht="12.75" customHeight="1" x14ac:dyDescent="0.25">
      <c r="A1474" s="28"/>
      <c r="B1474" s="29"/>
      <c r="C1474" s="29"/>
      <c r="D1474" s="132"/>
      <c r="E1474" s="132"/>
      <c r="F1474" s="132"/>
      <c r="G1474" s="132"/>
      <c r="H1474" s="132"/>
      <c r="I1474" s="132"/>
      <c r="J1474" s="132"/>
      <c r="K1474" s="133"/>
      <c r="L1474" s="134"/>
      <c r="M1474" s="134"/>
      <c r="N1474" s="134"/>
      <c r="O1474" s="3"/>
      <c r="P1474" s="29"/>
      <c r="Q1474" s="22"/>
      <c r="R1474" s="3"/>
      <c r="S1474" s="120"/>
    </row>
    <row r="1475" spans="1:19" ht="12.75" customHeight="1" x14ac:dyDescent="0.25">
      <c r="A1475" s="28"/>
      <c r="B1475" s="29"/>
      <c r="C1475" s="29"/>
      <c r="D1475" s="132"/>
      <c r="E1475" s="132"/>
      <c r="F1475" s="132"/>
      <c r="G1475" s="132"/>
      <c r="H1475" s="132"/>
      <c r="I1475" s="132"/>
      <c r="J1475" s="132"/>
      <c r="K1475" s="133"/>
      <c r="L1475" s="134"/>
      <c r="M1475" s="134"/>
      <c r="N1475" s="134"/>
      <c r="O1475" s="3"/>
      <c r="P1475" s="29"/>
      <c r="Q1475" s="22"/>
      <c r="R1475" s="3"/>
      <c r="S1475" s="120"/>
    </row>
    <row r="1476" spans="1:19" ht="12.75" customHeight="1" x14ac:dyDescent="0.25">
      <c r="A1476" s="28"/>
      <c r="B1476" s="29"/>
      <c r="C1476" s="29"/>
      <c r="D1476" s="132"/>
      <c r="E1476" s="132"/>
      <c r="F1476" s="132"/>
      <c r="G1476" s="132"/>
      <c r="H1476" s="132"/>
      <c r="I1476" s="132"/>
      <c r="J1476" s="132"/>
      <c r="K1476" s="133"/>
      <c r="L1476" s="134"/>
      <c r="M1476" s="134"/>
      <c r="N1476" s="134"/>
      <c r="O1476" s="3"/>
      <c r="P1476" s="29"/>
      <c r="Q1476" s="22"/>
      <c r="R1476" s="3"/>
      <c r="S1476" s="120"/>
    </row>
    <row r="1477" spans="1:19" ht="12.75" customHeight="1" x14ac:dyDescent="0.25">
      <c r="A1477" s="28"/>
      <c r="B1477" s="29"/>
      <c r="C1477" s="29"/>
      <c r="D1477" s="132"/>
      <c r="E1477" s="132"/>
      <c r="F1477" s="132"/>
      <c r="G1477" s="132"/>
      <c r="H1477" s="132"/>
      <c r="I1477" s="132"/>
      <c r="J1477" s="132"/>
      <c r="K1477" s="133"/>
      <c r="L1477" s="134"/>
      <c r="M1477" s="134"/>
      <c r="N1477" s="134"/>
      <c r="O1477" s="3"/>
      <c r="P1477" s="29"/>
      <c r="Q1477" s="22"/>
      <c r="R1477" s="3"/>
      <c r="S1477" s="120"/>
    </row>
    <row r="1478" spans="1:19" ht="12.75" customHeight="1" x14ac:dyDescent="0.25">
      <c r="A1478" s="28"/>
      <c r="B1478" s="29"/>
      <c r="C1478" s="29"/>
      <c r="D1478" s="132"/>
      <c r="E1478" s="132"/>
      <c r="F1478" s="132"/>
      <c r="G1478" s="132"/>
      <c r="H1478" s="132"/>
      <c r="I1478" s="132"/>
      <c r="J1478" s="132"/>
      <c r="K1478" s="133"/>
      <c r="L1478" s="134"/>
      <c r="M1478" s="134"/>
      <c r="N1478" s="134"/>
      <c r="O1478" s="3"/>
      <c r="P1478" s="29"/>
      <c r="Q1478" s="22"/>
      <c r="R1478" s="3"/>
      <c r="S1478" s="120"/>
    </row>
    <row r="1479" spans="1:19" ht="12.75" customHeight="1" x14ac:dyDescent="0.25">
      <c r="A1479" s="28"/>
      <c r="B1479" s="29"/>
      <c r="C1479" s="29"/>
      <c r="D1479" s="132"/>
      <c r="E1479" s="132"/>
      <c r="F1479" s="132"/>
      <c r="G1479" s="132"/>
      <c r="H1479" s="132"/>
      <c r="I1479" s="132"/>
      <c r="J1479" s="132"/>
      <c r="K1479" s="133"/>
      <c r="L1479" s="134"/>
      <c r="M1479" s="134"/>
      <c r="N1479" s="134"/>
      <c r="O1479" s="3"/>
      <c r="P1479" s="29"/>
      <c r="Q1479" s="22"/>
      <c r="R1479" s="3"/>
      <c r="S1479" s="120"/>
    </row>
    <row r="1480" spans="1:19" ht="12.75" customHeight="1" x14ac:dyDescent="0.25">
      <c r="A1480" s="28"/>
      <c r="B1480" s="29"/>
      <c r="C1480" s="29"/>
      <c r="D1480" s="132"/>
      <c r="E1480" s="132"/>
      <c r="F1480" s="132"/>
      <c r="G1480" s="132"/>
      <c r="H1480" s="132"/>
      <c r="I1480" s="132"/>
      <c r="J1480" s="132"/>
      <c r="K1480" s="133"/>
      <c r="L1480" s="134"/>
      <c r="M1480" s="134"/>
      <c r="N1480" s="134"/>
      <c r="O1480" s="3"/>
      <c r="P1480" s="29"/>
      <c r="Q1480" s="22"/>
      <c r="R1480" s="3"/>
      <c r="S1480" s="120"/>
    </row>
    <row r="1481" spans="1:19" ht="12.75" customHeight="1" x14ac:dyDescent="0.25">
      <c r="A1481" s="28"/>
      <c r="B1481" s="29"/>
      <c r="C1481" s="29"/>
      <c r="D1481" s="132"/>
      <c r="E1481" s="132"/>
      <c r="F1481" s="132"/>
      <c r="G1481" s="132"/>
      <c r="H1481" s="132"/>
      <c r="I1481" s="132"/>
      <c r="J1481" s="132"/>
      <c r="K1481" s="133"/>
      <c r="L1481" s="134"/>
      <c r="M1481" s="134"/>
      <c r="N1481" s="134"/>
      <c r="O1481" s="3"/>
      <c r="P1481" s="29"/>
      <c r="Q1481" s="22"/>
      <c r="R1481" s="3"/>
      <c r="S1481" s="120"/>
    </row>
    <row r="1482" spans="1:19" ht="12.75" customHeight="1" x14ac:dyDescent="0.25">
      <c r="A1482" s="28"/>
      <c r="B1482" s="29"/>
      <c r="C1482" s="29"/>
      <c r="D1482" s="132"/>
      <c r="E1482" s="132"/>
      <c r="F1482" s="132"/>
      <c r="G1482" s="132"/>
      <c r="H1482" s="132"/>
      <c r="I1482" s="132"/>
      <c r="J1482" s="132"/>
      <c r="K1482" s="133"/>
      <c r="L1482" s="134"/>
      <c r="M1482" s="134"/>
      <c r="N1482" s="134"/>
      <c r="O1482" s="3"/>
      <c r="P1482" s="29"/>
      <c r="Q1482" s="22"/>
      <c r="R1482" s="3"/>
      <c r="S1482" s="120"/>
    </row>
    <row r="1483" spans="1:19" ht="12.75" customHeight="1" x14ac:dyDescent="0.25">
      <c r="A1483" s="28"/>
      <c r="B1483" s="29"/>
      <c r="C1483" s="29"/>
      <c r="D1483" s="132"/>
      <c r="E1483" s="132"/>
      <c r="F1483" s="132"/>
      <c r="G1483" s="132"/>
      <c r="H1483" s="132"/>
      <c r="I1483" s="132"/>
      <c r="J1483" s="132"/>
      <c r="K1483" s="133"/>
      <c r="L1483" s="134"/>
      <c r="M1483" s="134"/>
      <c r="N1483" s="134"/>
      <c r="O1483" s="3"/>
      <c r="P1483" s="29"/>
      <c r="Q1483" s="22"/>
      <c r="R1483" s="3"/>
      <c r="S1483" s="120"/>
    </row>
    <row r="1484" spans="1:19" ht="12.75" customHeight="1" x14ac:dyDescent="0.25">
      <c r="A1484" s="28"/>
      <c r="B1484" s="29"/>
      <c r="C1484" s="29"/>
      <c r="D1484" s="132"/>
      <c r="E1484" s="132"/>
      <c r="F1484" s="132"/>
      <c r="G1484" s="132"/>
      <c r="H1484" s="132"/>
      <c r="I1484" s="132"/>
      <c r="J1484" s="132"/>
      <c r="K1484" s="133"/>
      <c r="L1484" s="134"/>
      <c r="M1484" s="134"/>
      <c r="N1484" s="134"/>
      <c r="O1484" s="3"/>
      <c r="P1484" s="29"/>
      <c r="Q1484" s="22"/>
      <c r="R1484" s="3"/>
      <c r="S1484" s="120"/>
    </row>
    <row r="1485" spans="1:19" ht="12.75" customHeight="1" x14ac:dyDescent="0.25">
      <c r="A1485" s="28"/>
      <c r="B1485" s="29"/>
      <c r="C1485" s="29"/>
      <c r="D1485" s="132"/>
      <c r="E1485" s="132"/>
      <c r="F1485" s="132"/>
      <c r="G1485" s="132"/>
      <c r="H1485" s="132"/>
      <c r="I1485" s="132"/>
      <c r="J1485" s="132"/>
      <c r="K1485" s="133"/>
      <c r="L1485" s="134"/>
      <c r="M1485" s="134"/>
      <c r="N1485" s="134"/>
      <c r="O1485" s="3"/>
      <c r="P1485" s="29"/>
      <c r="Q1485" s="22"/>
      <c r="R1485" s="3"/>
      <c r="S1485" s="120"/>
    </row>
    <row r="1486" spans="1:19" ht="12.75" customHeight="1" x14ac:dyDescent="0.25">
      <c r="A1486" s="28"/>
      <c r="B1486" s="29"/>
      <c r="C1486" s="29"/>
      <c r="D1486" s="132"/>
      <c r="E1486" s="132"/>
      <c r="F1486" s="132"/>
      <c r="G1486" s="132"/>
      <c r="H1486" s="132"/>
      <c r="I1486" s="132"/>
      <c r="J1486" s="132"/>
      <c r="K1486" s="133"/>
      <c r="L1486" s="134"/>
      <c r="M1486" s="134"/>
      <c r="N1486" s="134"/>
      <c r="O1486" s="3"/>
      <c r="P1486" s="29"/>
      <c r="Q1486" s="22"/>
      <c r="R1486" s="3"/>
      <c r="S1486" s="120"/>
    </row>
    <row r="1487" spans="1:19" ht="12.75" customHeight="1" x14ac:dyDescent="0.25">
      <c r="A1487" s="28"/>
      <c r="B1487" s="29"/>
      <c r="C1487" s="29"/>
      <c r="D1487" s="132"/>
      <c r="E1487" s="132"/>
      <c r="F1487" s="132"/>
      <c r="G1487" s="132"/>
      <c r="H1487" s="132"/>
      <c r="I1487" s="132"/>
      <c r="J1487" s="132"/>
      <c r="K1487" s="133"/>
      <c r="L1487" s="134"/>
      <c r="M1487" s="134"/>
      <c r="N1487" s="134"/>
      <c r="O1487" s="3"/>
      <c r="P1487" s="29"/>
      <c r="Q1487" s="22"/>
      <c r="R1487" s="3"/>
      <c r="S1487" s="120"/>
    </row>
    <row r="1488" spans="1:19" ht="12.75" customHeight="1" x14ac:dyDescent="0.25">
      <c r="A1488" s="28"/>
      <c r="B1488" s="29"/>
      <c r="C1488" s="29"/>
      <c r="D1488" s="132"/>
      <c r="E1488" s="132"/>
      <c r="F1488" s="132"/>
      <c r="G1488" s="132"/>
      <c r="H1488" s="132"/>
      <c r="I1488" s="132"/>
      <c r="J1488" s="132"/>
      <c r="K1488" s="133"/>
      <c r="L1488" s="134"/>
      <c r="M1488" s="134"/>
      <c r="N1488" s="134"/>
      <c r="O1488" s="3"/>
      <c r="P1488" s="29"/>
      <c r="Q1488" s="22"/>
      <c r="R1488" s="3"/>
      <c r="S1488" s="120"/>
    </row>
    <row r="1489" spans="1:19" ht="12.75" customHeight="1" x14ac:dyDescent="0.25">
      <c r="A1489" s="28"/>
      <c r="B1489" s="29"/>
      <c r="C1489" s="29"/>
      <c r="D1489" s="132"/>
      <c r="E1489" s="132"/>
      <c r="F1489" s="132"/>
      <c r="G1489" s="132"/>
      <c r="H1489" s="132"/>
      <c r="I1489" s="132"/>
      <c r="J1489" s="132"/>
      <c r="K1489" s="133"/>
      <c r="L1489" s="134"/>
      <c r="M1489" s="134"/>
      <c r="N1489" s="134"/>
      <c r="O1489" s="3"/>
      <c r="P1489" s="29"/>
      <c r="Q1489" s="22"/>
      <c r="R1489" s="3"/>
      <c r="S1489" s="120"/>
    </row>
    <row r="1490" spans="1:19" ht="12.75" customHeight="1" x14ac:dyDescent="0.25">
      <c r="A1490" s="28"/>
      <c r="B1490" s="29"/>
      <c r="C1490" s="29"/>
      <c r="D1490" s="132"/>
      <c r="E1490" s="132"/>
      <c r="F1490" s="132"/>
      <c r="G1490" s="132"/>
      <c r="H1490" s="132"/>
      <c r="I1490" s="132"/>
      <c r="J1490" s="132"/>
      <c r="K1490" s="133"/>
      <c r="L1490" s="134"/>
      <c r="M1490" s="134"/>
      <c r="N1490" s="134"/>
      <c r="O1490" s="3"/>
      <c r="P1490" s="29"/>
      <c r="Q1490" s="22"/>
      <c r="R1490" s="3"/>
      <c r="S1490" s="120"/>
    </row>
    <row r="1491" spans="1:19" ht="12.75" customHeight="1" x14ac:dyDescent="0.25">
      <c r="A1491" s="28"/>
      <c r="B1491" s="29"/>
      <c r="C1491" s="29"/>
      <c r="D1491" s="132"/>
      <c r="E1491" s="132"/>
      <c r="F1491" s="132"/>
      <c r="G1491" s="132"/>
      <c r="H1491" s="132"/>
      <c r="I1491" s="132"/>
      <c r="J1491" s="132"/>
      <c r="K1491" s="133"/>
      <c r="L1491" s="134"/>
      <c r="M1491" s="134"/>
      <c r="N1491" s="134"/>
      <c r="O1491" s="3"/>
      <c r="P1491" s="29"/>
      <c r="Q1491" s="22"/>
      <c r="R1491" s="3"/>
      <c r="S1491" s="120"/>
    </row>
    <row r="1492" spans="1:19" ht="12.75" customHeight="1" x14ac:dyDescent="0.25">
      <c r="A1492" s="28"/>
      <c r="B1492" s="29"/>
      <c r="C1492" s="29"/>
      <c r="D1492" s="132"/>
      <c r="E1492" s="132"/>
      <c r="F1492" s="132"/>
      <c r="G1492" s="132"/>
      <c r="H1492" s="132"/>
      <c r="I1492" s="132"/>
      <c r="J1492" s="132"/>
      <c r="K1492" s="133"/>
      <c r="L1492" s="134"/>
      <c r="M1492" s="134"/>
      <c r="N1492" s="134"/>
      <c r="O1492" s="3"/>
      <c r="P1492" s="29"/>
      <c r="Q1492" s="22"/>
      <c r="R1492" s="3"/>
      <c r="S1492" s="120"/>
    </row>
    <row r="1493" spans="1:19" ht="12.75" customHeight="1" x14ac:dyDescent="0.25">
      <c r="A1493" s="28"/>
      <c r="B1493" s="29"/>
      <c r="C1493" s="29"/>
      <c r="D1493" s="132"/>
      <c r="E1493" s="132"/>
      <c r="F1493" s="132"/>
      <c r="G1493" s="132"/>
      <c r="H1493" s="132"/>
      <c r="I1493" s="132"/>
      <c r="J1493" s="132"/>
      <c r="K1493" s="133"/>
      <c r="L1493" s="134"/>
      <c r="M1493" s="134"/>
      <c r="N1493" s="134"/>
      <c r="O1493" s="3"/>
      <c r="P1493" s="29"/>
      <c r="Q1493" s="22"/>
      <c r="R1493" s="3"/>
      <c r="S1493" s="120"/>
    </row>
    <row r="1494" spans="1:19" ht="12.75" customHeight="1" x14ac:dyDescent="0.25">
      <c r="A1494" s="28"/>
      <c r="B1494" s="29"/>
      <c r="C1494" s="29"/>
      <c r="D1494" s="132"/>
      <c r="E1494" s="132"/>
      <c r="F1494" s="132"/>
      <c r="G1494" s="132"/>
      <c r="H1494" s="132"/>
      <c r="I1494" s="132"/>
      <c r="J1494" s="132"/>
      <c r="K1494" s="133"/>
      <c r="L1494" s="134"/>
      <c r="M1494" s="134"/>
      <c r="N1494" s="134"/>
      <c r="O1494" s="3"/>
      <c r="P1494" s="29"/>
      <c r="Q1494" s="22"/>
      <c r="R1494" s="3"/>
      <c r="S1494" s="120"/>
    </row>
    <row r="1495" spans="1:19" ht="12.75" customHeight="1" x14ac:dyDescent="0.25">
      <c r="A1495" s="28"/>
      <c r="B1495" s="29"/>
      <c r="C1495" s="29"/>
      <c r="D1495" s="132"/>
      <c r="E1495" s="132"/>
      <c r="F1495" s="132"/>
      <c r="G1495" s="132"/>
      <c r="H1495" s="132"/>
      <c r="I1495" s="132"/>
      <c r="J1495" s="132"/>
      <c r="K1495" s="133"/>
      <c r="L1495" s="134"/>
      <c r="M1495" s="134"/>
      <c r="N1495" s="134"/>
      <c r="O1495" s="3"/>
      <c r="P1495" s="29"/>
      <c r="Q1495" s="22"/>
      <c r="R1495" s="3"/>
      <c r="S1495" s="120"/>
    </row>
    <row r="1496" spans="1:19" ht="12.75" customHeight="1" x14ac:dyDescent="0.25">
      <c r="A1496" s="28"/>
      <c r="B1496" s="29"/>
      <c r="C1496" s="29"/>
      <c r="D1496" s="132"/>
      <c r="E1496" s="132"/>
      <c r="F1496" s="132"/>
      <c r="G1496" s="132"/>
      <c r="H1496" s="132"/>
      <c r="I1496" s="132"/>
      <c r="J1496" s="132"/>
      <c r="K1496" s="133"/>
      <c r="L1496" s="134"/>
      <c r="M1496" s="134"/>
      <c r="N1496" s="134"/>
      <c r="O1496" s="3"/>
      <c r="P1496" s="29"/>
      <c r="Q1496" s="22"/>
      <c r="R1496" s="3"/>
      <c r="S1496" s="120"/>
    </row>
    <row r="1497" spans="1:19" ht="12.75" customHeight="1" x14ac:dyDescent="0.25">
      <c r="A1497" s="28"/>
      <c r="B1497" s="29"/>
      <c r="C1497" s="29"/>
      <c r="D1497" s="132"/>
      <c r="E1497" s="132"/>
      <c r="F1497" s="132"/>
      <c r="G1497" s="132"/>
      <c r="H1497" s="132"/>
      <c r="I1497" s="132"/>
      <c r="J1497" s="132"/>
      <c r="K1497" s="133"/>
      <c r="L1497" s="134"/>
      <c r="M1497" s="134"/>
      <c r="N1497" s="134"/>
      <c r="O1497" s="3"/>
      <c r="P1497" s="29"/>
      <c r="Q1497" s="22"/>
      <c r="R1497" s="3"/>
      <c r="S1497" s="120"/>
    </row>
    <row r="1498" spans="1:19" ht="12.75" customHeight="1" x14ac:dyDescent="0.25">
      <c r="A1498" s="28"/>
      <c r="B1498" s="29"/>
      <c r="C1498" s="29"/>
      <c r="D1498" s="132"/>
      <c r="E1498" s="132"/>
      <c r="F1498" s="132"/>
      <c r="G1498" s="132"/>
      <c r="H1498" s="132"/>
      <c r="I1498" s="132"/>
      <c r="J1498" s="132"/>
      <c r="K1498" s="133"/>
      <c r="L1498" s="134"/>
      <c r="M1498" s="134"/>
      <c r="N1498" s="134"/>
      <c r="O1498" s="3"/>
      <c r="P1498" s="29"/>
      <c r="Q1498" s="22"/>
      <c r="R1498" s="3"/>
      <c r="S1498" s="120"/>
    </row>
    <row r="1499" spans="1:19" ht="12.75" customHeight="1" x14ac:dyDescent="0.25">
      <c r="A1499" s="28"/>
      <c r="B1499" s="29"/>
      <c r="C1499" s="29"/>
      <c r="D1499" s="132"/>
      <c r="E1499" s="132"/>
      <c r="F1499" s="132"/>
      <c r="G1499" s="132"/>
      <c r="H1499" s="132"/>
      <c r="I1499" s="132"/>
      <c r="J1499" s="132"/>
      <c r="K1499" s="133"/>
      <c r="L1499" s="134"/>
      <c r="M1499" s="134"/>
      <c r="N1499" s="134"/>
      <c r="O1499" s="3"/>
      <c r="P1499" s="29"/>
      <c r="Q1499" s="22"/>
      <c r="R1499" s="3"/>
      <c r="S1499" s="120"/>
    </row>
    <row r="1500" spans="1:19" ht="12.75" customHeight="1" x14ac:dyDescent="0.25">
      <c r="A1500" s="28"/>
      <c r="B1500" s="29"/>
      <c r="C1500" s="29"/>
      <c r="D1500" s="132"/>
      <c r="E1500" s="132"/>
      <c r="F1500" s="132"/>
      <c r="G1500" s="132"/>
      <c r="H1500" s="132"/>
      <c r="I1500" s="132"/>
      <c r="J1500" s="132"/>
      <c r="K1500" s="133"/>
      <c r="L1500" s="134"/>
      <c r="M1500" s="134"/>
      <c r="N1500" s="134"/>
      <c r="O1500" s="3"/>
      <c r="P1500" s="29"/>
      <c r="Q1500" s="22"/>
      <c r="R1500" s="3"/>
      <c r="S1500" s="120"/>
    </row>
    <row r="1501" spans="1:19" ht="12.75" customHeight="1" x14ac:dyDescent="0.25">
      <c r="A1501" s="28"/>
      <c r="B1501" s="29"/>
      <c r="C1501" s="29"/>
      <c r="D1501" s="132"/>
      <c r="E1501" s="132"/>
      <c r="F1501" s="132"/>
      <c r="G1501" s="132"/>
      <c r="H1501" s="132"/>
      <c r="I1501" s="132"/>
      <c r="J1501" s="132"/>
      <c r="K1501" s="133"/>
      <c r="L1501" s="134"/>
      <c r="M1501" s="134"/>
      <c r="N1501" s="134"/>
      <c r="O1501" s="3"/>
      <c r="P1501" s="29"/>
      <c r="Q1501" s="22"/>
      <c r="R1501" s="3"/>
      <c r="S1501" s="120"/>
    </row>
    <row r="1502" spans="1:19" ht="12.75" customHeight="1" x14ac:dyDescent="0.25">
      <c r="A1502" s="28"/>
      <c r="B1502" s="29"/>
      <c r="C1502" s="29"/>
      <c r="D1502" s="132"/>
      <c r="E1502" s="132"/>
      <c r="F1502" s="132"/>
      <c r="G1502" s="132"/>
      <c r="H1502" s="132"/>
      <c r="I1502" s="132"/>
      <c r="J1502" s="132"/>
      <c r="K1502" s="133"/>
      <c r="L1502" s="134"/>
      <c r="M1502" s="134"/>
      <c r="N1502" s="134"/>
      <c r="O1502" s="3"/>
      <c r="P1502" s="29"/>
      <c r="Q1502" s="22"/>
      <c r="R1502" s="3"/>
      <c r="S1502" s="120"/>
    </row>
    <row r="1503" spans="1:19" ht="12.75" customHeight="1" x14ac:dyDescent="0.25">
      <c r="A1503" s="28"/>
      <c r="B1503" s="29"/>
      <c r="C1503" s="29"/>
      <c r="D1503" s="132"/>
      <c r="E1503" s="132"/>
      <c r="F1503" s="132"/>
      <c r="G1503" s="132"/>
      <c r="H1503" s="132"/>
      <c r="I1503" s="132"/>
      <c r="J1503" s="132"/>
      <c r="K1503" s="133"/>
      <c r="L1503" s="134"/>
      <c r="M1503" s="134"/>
      <c r="N1503" s="134"/>
      <c r="O1503" s="3"/>
      <c r="P1503" s="29"/>
      <c r="Q1503" s="22"/>
      <c r="R1503" s="3"/>
      <c r="S1503" s="120"/>
    </row>
    <row r="1504" spans="1:19" ht="12.75" customHeight="1" x14ac:dyDescent="0.25">
      <c r="A1504" s="28"/>
      <c r="B1504" s="29"/>
      <c r="C1504" s="29"/>
      <c r="D1504" s="132"/>
      <c r="E1504" s="132"/>
      <c r="F1504" s="132"/>
      <c r="G1504" s="132"/>
      <c r="H1504" s="132"/>
      <c r="I1504" s="132"/>
      <c r="J1504" s="132"/>
      <c r="K1504" s="133"/>
      <c r="L1504" s="134"/>
      <c r="M1504" s="134"/>
      <c r="N1504" s="134"/>
      <c r="O1504" s="3"/>
      <c r="P1504" s="29"/>
      <c r="Q1504" s="22"/>
      <c r="R1504" s="3"/>
      <c r="S1504" s="120"/>
    </row>
    <row r="1505" spans="1:19" ht="12.75" customHeight="1" x14ac:dyDescent="0.25">
      <c r="A1505" s="28"/>
      <c r="B1505" s="29"/>
      <c r="C1505" s="29"/>
      <c r="D1505" s="132"/>
      <c r="E1505" s="132"/>
      <c r="F1505" s="132"/>
      <c r="G1505" s="132"/>
      <c r="H1505" s="132"/>
      <c r="I1505" s="132"/>
      <c r="J1505" s="132"/>
      <c r="K1505" s="133"/>
      <c r="L1505" s="134"/>
      <c r="M1505" s="134"/>
      <c r="N1505" s="134"/>
      <c r="O1505" s="3"/>
      <c r="P1505" s="29"/>
      <c r="Q1505" s="22"/>
      <c r="R1505" s="3"/>
      <c r="S1505" s="120"/>
    </row>
    <row r="1506" spans="1:19" ht="12.75" customHeight="1" x14ac:dyDescent="0.25">
      <c r="A1506" s="28"/>
      <c r="B1506" s="29"/>
      <c r="C1506" s="29"/>
      <c r="D1506" s="132"/>
      <c r="E1506" s="132"/>
      <c r="F1506" s="132"/>
      <c r="G1506" s="132"/>
      <c r="H1506" s="132"/>
      <c r="I1506" s="132"/>
      <c r="J1506" s="132"/>
      <c r="K1506" s="133"/>
      <c r="L1506" s="134"/>
      <c r="M1506" s="134"/>
      <c r="N1506" s="134"/>
      <c r="O1506" s="3"/>
      <c r="P1506" s="29"/>
      <c r="Q1506" s="22"/>
      <c r="R1506" s="3"/>
      <c r="S1506" s="120"/>
    </row>
    <row r="1507" spans="1:19" ht="12.75" customHeight="1" x14ac:dyDescent="0.25">
      <c r="A1507" s="28"/>
      <c r="B1507" s="29"/>
      <c r="C1507" s="29"/>
      <c r="D1507" s="132"/>
      <c r="E1507" s="132"/>
      <c r="F1507" s="132"/>
      <c r="G1507" s="132"/>
      <c r="H1507" s="132"/>
      <c r="I1507" s="132"/>
      <c r="J1507" s="132"/>
      <c r="K1507" s="133"/>
      <c r="L1507" s="134"/>
      <c r="M1507" s="134"/>
      <c r="N1507" s="134"/>
      <c r="O1507" s="3"/>
      <c r="P1507" s="29"/>
      <c r="Q1507" s="22"/>
      <c r="R1507" s="3"/>
      <c r="S1507" s="120"/>
    </row>
    <row r="1508" spans="1:19" ht="12.75" customHeight="1" x14ac:dyDescent="0.25">
      <c r="A1508" s="28"/>
      <c r="B1508" s="29"/>
      <c r="C1508" s="29"/>
      <c r="D1508" s="132"/>
      <c r="E1508" s="132"/>
      <c r="F1508" s="132"/>
      <c r="G1508" s="132"/>
      <c r="H1508" s="132"/>
      <c r="I1508" s="132"/>
      <c r="J1508" s="132"/>
      <c r="K1508" s="133"/>
      <c r="L1508" s="134"/>
      <c r="M1508" s="134"/>
      <c r="N1508" s="134"/>
      <c r="O1508" s="3"/>
      <c r="P1508" s="29"/>
      <c r="Q1508" s="22"/>
      <c r="R1508" s="3"/>
      <c r="S1508" s="120"/>
    </row>
    <row r="1509" spans="1:19" ht="12.75" customHeight="1" x14ac:dyDescent="0.25">
      <c r="A1509" s="28"/>
      <c r="B1509" s="29"/>
      <c r="C1509" s="29"/>
      <c r="D1509" s="132"/>
      <c r="E1509" s="132"/>
      <c r="F1509" s="132"/>
      <c r="G1509" s="132"/>
      <c r="H1509" s="132"/>
      <c r="I1509" s="132"/>
      <c r="J1509" s="132"/>
      <c r="K1509" s="133"/>
      <c r="L1509" s="134"/>
      <c r="M1509" s="134"/>
      <c r="N1509" s="134"/>
      <c r="O1509" s="3"/>
      <c r="P1509" s="29"/>
      <c r="Q1509" s="22"/>
      <c r="R1509" s="3"/>
      <c r="S1509" s="120"/>
    </row>
    <row r="1510" spans="1:19" ht="12.75" customHeight="1" x14ac:dyDescent="0.25">
      <c r="A1510" s="28"/>
      <c r="B1510" s="29"/>
      <c r="C1510" s="29"/>
      <c r="D1510" s="132"/>
      <c r="E1510" s="132"/>
      <c r="F1510" s="132"/>
      <c r="G1510" s="132"/>
      <c r="H1510" s="132"/>
      <c r="I1510" s="132"/>
      <c r="J1510" s="132"/>
      <c r="K1510" s="133"/>
      <c r="L1510" s="134"/>
      <c r="M1510" s="134"/>
      <c r="N1510" s="134"/>
      <c r="O1510" s="3"/>
      <c r="P1510" s="29"/>
      <c r="Q1510" s="22"/>
      <c r="R1510" s="3"/>
      <c r="S1510" s="120"/>
    </row>
    <row r="1511" spans="1:19" ht="12.75" customHeight="1" x14ac:dyDescent="0.25">
      <c r="A1511" s="28"/>
      <c r="B1511" s="29"/>
      <c r="C1511" s="29"/>
      <c r="D1511" s="132"/>
      <c r="E1511" s="132"/>
      <c r="F1511" s="132"/>
      <c r="G1511" s="132"/>
      <c r="H1511" s="132"/>
      <c r="I1511" s="132"/>
      <c r="J1511" s="132"/>
      <c r="K1511" s="133"/>
      <c r="L1511" s="134"/>
      <c r="M1511" s="134"/>
      <c r="N1511" s="134"/>
      <c r="O1511" s="3"/>
      <c r="P1511" s="29"/>
      <c r="Q1511" s="22"/>
      <c r="R1511" s="3"/>
      <c r="S1511" s="120"/>
    </row>
    <row r="1512" spans="1:19" ht="12.75" customHeight="1" x14ac:dyDescent="0.25">
      <c r="A1512" s="28"/>
      <c r="B1512" s="29"/>
      <c r="C1512" s="29"/>
      <c r="D1512" s="132"/>
      <c r="E1512" s="132"/>
      <c r="F1512" s="132"/>
      <c r="G1512" s="132"/>
      <c r="H1512" s="132"/>
      <c r="I1512" s="132"/>
      <c r="J1512" s="132"/>
      <c r="K1512" s="133"/>
      <c r="L1512" s="134"/>
      <c r="M1512" s="134"/>
      <c r="N1512" s="134"/>
      <c r="O1512" s="3"/>
      <c r="P1512" s="29"/>
      <c r="Q1512" s="22"/>
      <c r="R1512" s="3"/>
      <c r="S1512" s="120"/>
    </row>
    <row r="1513" spans="1:19" ht="12.75" customHeight="1" x14ac:dyDescent="0.25">
      <c r="A1513" s="28"/>
      <c r="B1513" s="29"/>
      <c r="C1513" s="29"/>
      <c r="D1513" s="132"/>
      <c r="E1513" s="132"/>
      <c r="F1513" s="132"/>
      <c r="G1513" s="132"/>
      <c r="H1513" s="132"/>
      <c r="I1513" s="132"/>
      <c r="J1513" s="132"/>
      <c r="K1513" s="133"/>
      <c r="L1513" s="134"/>
      <c r="M1513" s="134"/>
      <c r="N1513" s="134"/>
      <c r="O1513" s="3"/>
      <c r="P1513" s="29"/>
      <c r="Q1513" s="22"/>
      <c r="R1513" s="3"/>
      <c r="S1513" s="120"/>
    </row>
    <row r="1514" spans="1:19" ht="12.75" customHeight="1" x14ac:dyDescent="0.25">
      <c r="A1514" s="28"/>
      <c r="B1514" s="29"/>
      <c r="C1514" s="29"/>
      <c r="D1514" s="132"/>
      <c r="E1514" s="132"/>
      <c r="F1514" s="132"/>
      <c r="G1514" s="132"/>
      <c r="H1514" s="132"/>
      <c r="I1514" s="132"/>
      <c r="J1514" s="132"/>
      <c r="K1514" s="133"/>
      <c r="L1514" s="134"/>
      <c r="M1514" s="134"/>
      <c r="N1514" s="134"/>
      <c r="O1514" s="3"/>
      <c r="P1514" s="29"/>
      <c r="Q1514" s="22"/>
      <c r="R1514" s="3"/>
      <c r="S1514" s="120"/>
    </row>
    <row r="1515" spans="1:19" ht="12.75" customHeight="1" x14ac:dyDescent="0.25">
      <c r="A1515" s="28"/>
      <c r="B1515" s="29"/>
      <c r="C1515" s="29"/>
      <c r="D1515" s="132"/>
      <c r="E1515" s="132"/>
      <c r="F1515" s="132"/>
      <c r="G1515" s="132"/>
      <c r="H1515" s="132"/>
      <c r="I1515" s="132"/>
      <c r="J1515" s="132"/>
      <c r="K1515" s="133"/>
      <c r="L1515" s="134"/>
      <c r="M1515" s="134"/>
      <c r="N1515" s="134"/>
      <c r="O1515" s="3"/>
      <c r="P1515" s="29"/>
      <c r="Q1515" s="22"/>
      <c r="R1515" s="3"/>
      <c r="S1515" s="120"/>
    </row>
    <row r="1516" spans="1:19" ht="12.75" customHeight="1" x14ac:dyDescent="0.25">
      <c r="A1516" s="28"/>
      <c r="B1516" s="29"/>
      <c r="C1516" s="29"/>
      <c r="D1516" s="132"/>
      <c r="E1516" s="132"/>
      <c r="F1516" s="132"/>
      <c r="G1516" s="132"/>
      <c r="H1516" s="132"/>
      <c r="I1516" s="132"/>
      <c r="J1516" s="132"/>
      <c r="K1516" s="133"/>
      <c r="L1516" s="134"/>
      <c r="M1516" s="134"/>
      <c r="N1516" s="134"/>
      <c r="O1516" s="3"/>
      <c r="P1516" s="29"/>
      <c r="Q1516" s="22"/>
      <c r="R1516" s="3"/>
      <c r="S1516" s="120"/>
    </row>
    <row r="1517" spans="1:19" ht="12.75" customHeight="1" x14ac:dyDescent="0.25">
      <c r="A1517" s="28"/>
      <c r="B1517" s="29"/>
      <c r="C1517" s="29"/>
      <c r="D1517" s="132"/>
      <c r="E1517" s="132"/>
      <c r="F1517" s="132"/>
      <c r="G1517" s="132"/>
      <c r="H1517" s="132"/>
      <c r="I1517" s="132"/>
      <c r="J1517" s="132"/>
      <c r="K1517" s="133"/>
      <c r="L1517" s="134"/>
      <c r="M1517" s="134"/>
      <c r="N1517" s="134"/>
      <c r="O1517" s="3"/>
      <c r="P1517" s="29"/>
      <c r="Q1517" s="22"/>
      <c r="R1517" s="3"/>
      <c r="S1517" s="120"/>
    </row>
    <row r="1518" spans="1:19" ht="12.75" customHeight="1" x14ac:dyDescent="0.25">
      <c r="A1518" s="28"/>
      <c r="B1518" s="29"/>
      <c r="C1518" s="29"/>
      <c r="D1518" s="132"/>
      <c r="E1518" s="132"/>
      <c r="F1518" s="132"/>
      <c r="G1518" s="132"/>
      <c r="H1518" s="132"/>
      <c r="I1518" s="132"/>
      <c r="J1518" s="132"/>
      <c r="K1518" s="133"/>
      <c r="L1518" s="134"/>
      <c r="M1518" s="134"/>
      <c r="N1518" s="134"/>
      <c r="O1518" s="3"/>
      <c r="P1518" s="29"/>
      <c r="Q1518" s="22"/>
      <c r="R1518" s="3"/>
      <c r="S1518" s="120"/>
    </row>
    <row r="1519" spans="1:19" ht="12.75" customHeight="1" x14ac:dyDescent="0.25">
      <c r="A1519" s="28"/>
      <c r="B1519" s="29"/>
      <c r="C1519" s="29"/>
      <c r="D1519" s="132"/>
      <c r="E1519" s="132"/>
      <c r="F1519" s="132"/>
      <c r="G1519" s="132"/>
      <c r="H1519" s="132"/>
      <c r="I1519" s="132"/>
      <c r="J1519" s="132"/>
      <c r="K1519" s="133"/>
      <c r="L1519" s="134"/>
      <c r="M1519" s="134"/>
      <c r="N1519" s="134"/>
      <c r="O1519" s="3"/>
      <c r="P1519" s="29"/>
      <c r="Q1519" s="22"/>
      <c r="R1519" s="3"/>
      <c r="S1519" s="120"/>
    </row>
    <row r="1520" spans="1:19" ht="12.75" customHeight="1" x14ac:dyDescent="0.25">
      <c r="A1520" s="28"/>
      <c r="B1520" s="29"/>
      <c r="C1520" s="29"/>
      <c r="D1520" s="132"/>
      <c r="E1520" s="132"/>
      <c r="F1520" s="132"/>
      <c r="G1520" s="132"/>
      <c r="H1520" s="132"/>
      <c r="I1520" s="132"/>
      <c r="J1520" s="132"/>
      <c r="K1520" s="133"/>
      <c r="L1520" s="134"/>
      <c r="M1520" s="134"/>
      <c r="N1520" s="134"/>
      <c r="O1520" s="3"/>
      <c r="P1520" s="29"/>
      <c r="Q1520" s="22"/>
      <c r="R1520" s="3"/>
      <c r="S1520" s="120"/>
    </row>
    <row r="1521" spans="1:19" ht="12.75" customHeight="1" x14ac:dyDescent="0.25">
      <c r="A1521" s="28"/>
      <c r="B1521" s="29"/>
      <c r="C1521" s="29"/>
      <c r="D1521" s="132"/>
      <c r="E1521" s="132"/>
      <c r="F1521" s="132"/>
      <c r="G1521" s="132"/>
      <c r="H1521" s="132"/>
      <c r="I1521" s="132"/>
      <c r="J1521" s="132"/>
      <c r="K1521" s="133"/>
      <c r="L1521" s="134"/>
      <c r="M1521" s="134"/>
      <c r="N1521" s="134"/>
      <c r="O1521" s="3"/>
      <c r="P1521" s="29"/>
      <c r="Q1521" s="22"/>
      <c r="R1521" s="3"/>
      <c r="S1521" s="120"/>
    </row>
    <row r="1522" spans="1:19" ht="12.75" customHeight="1" x14ac:dyDescent="0.25">
      <c r="A1522" s="28"/>
      <c r="B1522" s="29"/>
      <c r="C1522" s="29"/>
      <c r="D1522" s="132"/>
      <c r="E1522" s="132"/>
      <c r="F1522" s="132"/>
      <c r="G1522" s="132"/>
      <c r="H1522" s="132"/>
      <c r="I1522" s="132"/>
      <c r="J1522" s="132"/>
      <c r="K1522" s="133"/>
      <c r="L1522" s="134"/>
      <c r="M1522" s="134"/>
      <c r="N1522" s="134"/>
      <c r="O1522" s="3"/>
      <c r="P1522" s="29"/>
      <c r="Q1522" s="22"/>
      <c r="R1522" s="3"/>
      <c r="S1522" s="120"/>
    </row>
    <row r="1523" spans="1:19" ht="12.75" customHeight="1" x14ac:dyDescent="0.25">
      <c r="A1523" s="28"/>
      <c r="B1523" s="29"/>
      <c r="C1523" s="29"/>
      <c r="D1523" s="132"/>
      <c r="E1523" s="132"/>
      <c r="F1523" s="132"/>
      <c r="G1523" s="132"/>
      <c r="H1523" s="132"/>
      <c r="I1523" s="132"/>
      <c r="J1523" s="132"/>
      <c r="K1523" s="133"/>
      <c r="L1523" s="134"/>
      <c r="M1523" s="134"/>
      <c r="N1523" s="134"/>
      <c r="O1523" s="3"/>
      <c r="P1523" s="29"/>
      <c r="Q1523" s="22"/>
      <c r="R1523" s="3"/>
      <c r="S1523" s="120"/>
    </row>
    <row r="1524" spans="1:19" ht="12.75" customHeight="1" x14ac:dyDescent="0.25">
      <c r="A1524" s="28"/>
      <c r="B1524" s="29"/>
      <c r="C1524" s="29"/>
      <c r="D1524" s="132"/>
      <c r="E1524" s="132"/>
      <c r="F1524" s="132"/>
      <c r="G1524" s="132"/>
      <c r="H1524" s="132"/>
      <c r="I1524" s="132"/>
      <c r="J1524" s="132"/>
      <c r="K1524" s="133"/>
      <c r="L1524" s="134"/>
      <c r="M1524" s="134"/>
      <c r="N1524" s="134"/>
      <c r="O1524" s="3"/>
      <c r="P1524" s="29"/>
      <c r="Q1524" s="22"/>
      <c r="R1524" s="3"/>
      <c r="S1524" s="120"/>
    </row>
    <row r="1525" spans="1:19" ht="12.75" customHeight="1" x14ac:dyDescent="0.25">
      <c r="A1525" s="28"/>
      <c r="B1525" s="29"/>
      <c r="C1525" s="29"/>
      <c r="D1525" s="132"/>
      <c r="E1525" s="132"/>
      <c r="F1525" s="132"/>
      <c r="G1525" s="132"/>
      <c r="H1525" s="132"/>
      <c r="I1525" s="132"/>
      <c r="J1525" s="132"/>
      <c r="K1525" s="133"/>
      <c r="L1525" s="134"/>
      <c r="M1525" s="134"/>
      <c r="N1525" s="134"/>
      <c r="O1525" s="3"/>
      <c r="P1525" s="29"/>
      <c r="Q1525" s="22"/>
      <c r="R1525" s="3"/>
      <c r="S1525" s="120"/>
    </row>
    <row r="1526" spans="1:19" ht="12.75" customHeight="1" x14ac:dyDescent="0.25">
      <c r="A1526" s="28"/>
      <c r="B1526" s="29"/>
      <c r="C1526" s="29"/>
      <c r="D1526" s="132"/>
      <c r="E1526" s="132"/>
      <c r="F1526" s="132"/>
      <c r="G1526" s="132"/>
      <c r="H1526" s="132"/>
      <c r="I1526" s="132"/>
      <c r="J1526" s="132"/>
      <c r="K1526" s="133"/>
      <c r="L1526" s="134"/>
      <c r="M1526" s="134"/>
      <c r="N1526" s="134"/>
      <c r="O1526" s="3"/>
      <c r="P1526" s="29"/>
      <c r="Q1526" s="22"/>
      <c r="R1526" s="3"/>
      <c r="S1526" s="120"/>
    </row>
    <row r="1527" spans="1:19" ht="12.75" customHeight="1" x14ac:dyDescent="0.25">
      <c r="A1527" s="28"/>
      <c r="B1527" s="29"/>
      <c r="C1527" s="29"/>
      <c r="D1527" s="132"/>
      <c r="E1527" s="132"/>
      <c r="F1527" s="132"/>
      <c r="G1527" s="132"/>
      <c r="H1527" s="132"/>
      <c r="I1527" s="132"/>
      <c r="J1527" s="132"/>
      <c r="K1527" s="133"/>
      <c r="L1527" s="134"/>
      <c r="M1527" s="134"/>
      <c r="N1527" s="134"/>
      <c r="O1527" s="3"/>
      <c r="P1527" s="29"/>
      <c r="Q1527" s="22"/>
      <c r="R1527" s="3"/>
      <c r="S1527" s="120"/>
    </row>
    <row r="1528" spans="1:19" ht="12.75" customHeight="1" x14ac:dyDescent="0.25">
      <c r="A1528" s="28"/>
      <c r="B1528" s="29"/>
      <c r="C1528" s="29"/>
      <c r="D1528" s="132"/>
      <c r="E1528" s="132"/>
      <c r="F1528" s="132"/>
      <c r="G1528" s="132"/>
      <c r="H1528" s="132"/>
      <c r="I1528" s="132"/>
      <c r="J1528" s="132"/>
      <c r="K1528" s="133"/>
      <c r="L1528" s="134"/>
      <c r="M1528" s="134"/>
      <c r="N1528" s="134"/>
      <c r="O1528" s="3"/>
      <c r="P1528" s="29"/>
      <c r="Q1528" s="22"/>
      <c r="R1528" s="3"/>
      <c r="S1528" s="120"/>
    </row>
    <row r="1529" spans="1:19" ht="12.75" customHeight="1" x14ac:dyDescent="0.25">
      <c r="A1529" s="28"/>
      <c r="B1529" s="29"/>
      <c r="C1529" s="29"/>
      <c r="D1529" s="132"/>
      <c r="E1529" s="132"/>
      <c r="F1529" s="132"/>
      <c r="G1529" s="132"/>
      <c r="H1529" s="132"/>
      <c r="I1529" s="132"/>
      <c r="J1529" s="132"/>
      <c r="K1529" s="133"/>
      <c r="L1529" s="134"/>
      <c r="M1529" s="134"/>
      <c r="N1529" s="134"/>
      <c r="O1529" s="3"/>
      <c r="P1529" s="29"/>
      <c r="Q1529" s="22"/>
      <c r="R1529" s="3"/>
      <c r="S1529" s="120"/>
    </row>
    <row r="1530" spans="1:19" ht="12.75" customHeight="1" x14ac:dyDescent="0.25">
      <c r="A1530" s="28"/>
      <c r="B1530" s="29"/>
      <c r="C1530" s="29"/>
      <c r="D1530" s="132"/>
      <c r="E1530" s="132"/>
      <c r="F1530" s="132"/>
      <c r="G1530" s="132"/>
      <c r="H1530" s="132"/>
      <c r="I1530" s="132"/>
      <c r="J1530" s="132"/>
      <c r="K1530" s="133"/>
      <c r="L1530" s="134"/>
      <c r="M1530" s="134"/>
      <c r="N1530" s="134"/>
      <c r="O1530" s="3"/>
      <c r="P1530" s="29"/>
      <c r="Q1530" s="22"/>
      <c r="R1530" s="3"/>
      <c r="S1530" s="120"/>
    </row>
    <row r="1531" spans="1:19" ht="12.75" customHeight="1" x14ac:dyDescent="0.25">
      <c r="A1531" s="28"/>
      <c r="B1531" s="29"/>
      <c r="C1531" s="29"/>
      <c r="D1531" s="132"/>
      <c r="E1531" s="132"/>
      <c r="F1531" s="132"/>
      <c r="G1531" s="132"/>
      <c r="H1531" s="132"/>
      <c r="I1531" s="132"/>
      <c r="J1531" s="132"/>
      <c r="K1531" s="133"/>
      <c r="L1531" s="134"/>
      <c r="M1531" s="134"/>
      <c r="N1531" s="134"/>
      <c r="O1531" s="3"/>
      <c r="P1531" s="29"/>
      <c r="Q1531" s="22"/>
      <c r="R1531" s="3"/>
      <c r="S1531" s="120"/>
    </row>
    <row r="1532" spans="1:19" ht="12.75" customHeight="1" x14ac:dyDescent="0.25">
      <c r="A1532" s="28"/>
      <c r="B1532" s="29"/>
      <c r="C1532" s="29"/>
      <c r="D1532" s="132"/>
      <c r="E1532" s="132"/>
      <c r="F1532" s="132"/>
      <c r="G1532" s="132"/>
      <c r="H1532" s="132"/>
      <c r="I1532" s="132"/>
      <c r="J1532" s="132"/>
      <c r="K1532" s="133"/>
      <c r="L1532" s="134"/>
      <c r="M1532" s="134"/>
      <c r="N1532" s="134"/>
      <c r="O1532" s="3"/>
      <c r="P1532" s="29"/>
      <c r="Q1532" s="22"/>
      <c r="R1532" s="3"/>
      <c r="S1532" s="120"/>
    </row>
    <row r="1533" spans="1:19" ht="12.75" customHeight="1" x14ac:dyDescent="0.25">
      <c r="A1533" s="28"/>
      <c r="B1533" s="29"/>
      <c r="C1533" s="29"/>
      <c r="D1533" s="132"/>
      <c r="E1533" s="132"/>
      <c r="F1533" s="132"/>
      <c r="G1533" s="132"/>
      <c r="H1533" s="132"/>
      <c r="I1533" s="132"/>
      <c r="J1533" s="132"/>
      <c r="K1533" s="133"/>
      <c r="L1533" s="134"/>
      <c r="M1533" s="134"/>
      <c r="N1533" s="134"/>
      <c r="O1533" s="3"/>
      <c r="P1533" s="29"/>
      <c r="Q1533" s="22"/>
      <c r="R1533" s="3"/>
      <c r="S1533" s="120"/>
    </row>
    <row r="1534" spans="1:19" ht="12.75" customHeight="1" x14ac:dyDescent="0.25">
      <c r="A1534" s="28"/>
      <c r="B1534" s="29"/>
      <c r="C1534" s="29"/>
      <c r="D1534" s="132"/>
      <c r="E1534" s="132"/>
      <c r="F1534" s="132"/>
      <c r="G1534" s="132"/>
      <c r="H1534" s="132"/>
      <c r="I1534" s="132"/>
      <c r="J1534" s="132"/>
      <c r="K1534" s="133"/>
      <c r="L1534" s="134"/>
      <c r="M1534" s="134"/>
      <c r="N1534" s="134"/>
      <c r="O1534" s="3"/>
      <c r="P1534" s="29"/>
      <c r="Q1534" s="22"/>
      <c r="R1534" s="3"/>
      <c r="S1534" s="120"/>
    </row>
    <row r="1535" spans="1:19" ht="12.75" customHeight="1" x14ac:dyDescent="0.25">
      <c r="A1535" s="28"/>
      <c r="B1535" s="29"/>
      <c r="C1535" s="29"/>
      <c r="D1535" s="132"/>
      <c r="E1535" s="132"/>
      <c r="F1535" s="132"/>
      <c r="G1535" s="132"/>
      <c r="H1535" s="132"/>
      <c r="I1535" s="132"/>
      <c r="J1535" s="132"/>
      <c r="K1535" s="133"/>
      <c r="L1535" s="134"/>
      <c r="M1535" s="134"/>
      <c r="N1535" s="134"/>
      <c r="O1535" s="3"/>
      <c r="P1535" s="29"/>
      <c r="Q1535" s="22"/>
      <c r="R1535" s="3"/>
      <c r="S1535" s="120"/>
    </row>
    <row r="1536" spans="1:19" ht="12.75" customHeight="1" x14ac:dyDescent="0.25">
      <c r="A1536" s="28"/>
      <c r="B1536" s="29"/>
      <c r="C1536" s="29"/>
      <c r="D1536" s="132"/>
      <c r="E1536" s="132"/>
      <c r="F1536" s="132"/>
      <c r="G1536" s="132"/>
      <c r="H1536" s="132"/>
      <c r="I1536" s="132"/>
      <c r="J1536" s="132"/>
      <c r="K1536" s="133"/>
      <c r="L1536" s="134"/>
      <c r="M1536" s="134"/>
      <c r="N1536" s="134"/>
      <c r="O1536" s="3"/>
      <c r="P1536" s="29"/>
      <c r="Q1536" s="22"/>
      <c r="R1536" s="3"/>
      <c r="S1536" s="120"/>
    </row>
    <row r="1537" spans="1:19" ht="12.75" customHeight="1" x14ac:dyDescent="0.25">
      <c r="A1537" s="28"/>
      <c r="B1537" s="29"/>
      <c r="C1537" s="29"/>
      <c r="D1537" s="132"/>
      <c r="E1537" s="132"/>
      <c r="F1537" s="132"/>
      <c r="G1537" s="132"/>
      <c r="H1537" s="132"/>
      <c r="I1537" s="132"/>
      <c r="J1537" s="132"/>
      <c r="K1537" s="133"/>
      <c r="L1537" s="134"/>
      <c r="M1537" s="134"/>
      <c r="N1537" s="134"/>
      <c r="O1537" s="3"/>
      <c r="P1537" s="29"/>
      <c r="Q1537" s="22"/>
      <c r="R1537" s="3"/>
      <c r="S1537" s="120"/>
    </row>
    <row r="1538" spans="1:19" ht="12.75" customHeight="1" x14ac:dyDescent="0.25">
      <c r="A1538" s="28"/>
      <c r="B1538" s="29"/>
      <c r="C1538" s="29"/>
      <c r="D1538" s="132"/>
      <c r="E1538" s="132"/>
      <c r="F1538" s="132"/>
      <c r="G1538" s="132"/>
      <c r="H1538" s="132"/>
      <c r="I1538" s="132"/>
      <c r="J1538" s="132"/>
      <c r="K1538" s="133"/>
      <c r="L1538" s="134"/>
      <c r="M1538" s="134"/>
      <c r="N1538" s="134"/>
      <c r="O1538" s="3"/>
      <c r="P1538" s="29"/>
      <c r="Q1538" s="22"/>
      <c r="R1538" s="3"/>
      <c r="S1538" s="120"/>
    </row>
    <row r="1539" spans="1:19" ht="12.75" customHeight="1" x14ac:dyDescent="0.25">
      <c r="A1539" s="28"/>
      <c r="B1539" s="29"/>
      <c r="C1539" s="29"/>
      <c r="D1539" s="132"/>
      <c r="E1539" s="132"/>
      <c r="F1539" s="132"/>
      <c r="G1539" s="132"/>
      <c r="H1539" s="132"/>
      <c r="I1539" s="132"/>
      <c r="J1539" s="132"/>
      <c r="K1539" s="133"/>
      <c r="L1539" s="134"/>
      <c r="M1539" s="134"/>
      <c r="N1539" s="134"/>
      <c r="O1539" s="3"/>
      <c r="P1539" s="29"/>
      <c r="Q1539" s="22"/>
      <c r="R1539" s="3"/>
      <c r="S1539" s="120"/>
    </row>
    <row r="1540" spans="1:19" ht="12.75" customHeight="1" x14ac:dyDescent="0.25">
      <c r="A1540" s="28"/>
      <c r="B1540" s="29"/>
      <c r="C1540" s="29"/>
      <c r="D1540" s="132"/>
      <c r="E1540" s="132"/>
      <c r="F1540" s="132"/>
      <c r="G1540" s="132"/>
      <c r="H1540" s="132"/>
      <c r="I1540" s="132"/>
      <c r="J1540" s="132"/>
      <c r="K1540" s="133"/>
      <c r="L1540" s="134"/>
      <c r="M1540" s="134"/>
      <c r="N1540" s="134"/>
      <c r="O1540" s="3"/>
      <c r="P1540" s="29"/>
      <c r="Q1540" s="22"/>
      <c r="R1540" s="3"/>
      <c r="S1540" s="120"/>
    </row>
    <row r="1541" spans="1:19" ht="12.75" customHeight="1" x14ac:dyDescent="0.25">
      <c r="A1541" s="28"/>
      <c r="B1541" s="29"/>
      <c r="C1541" s="29"/>
      <c r="D1541" s="132"/>
      <c r="E1541" s="132"/>
      <c r="F1541" s="132"/>
      <c r="G1541" s="132"/>
      <c r="H1541" s="132"/>
      <c r="I1541" s="132"/>
      <c r="J1541" s="132"/>
      <c r="K1541" s="133"/>
      <c r="L1541" s="134"/>
      <c r="M1541" s="134"/>
      <c r="N1541" s="134"/>
      <c r="O1541" s="3"/>
      <c r="P1541" s="29"/>
      <c r="Q1541" s="22"/>
      <c r="R1541" s="3"/>
      <c r="S1541" s="120"/>
    </row>
    <row r="1542" spans="1:19" ht="12.75" customHeight="1" x14ac:dyDescent="0.25">
      <c r="A1542" s="28"/>
      <c r="B1542" s="29"/>
      <c r="C1542" s="29"/>
      <c r="D1542" s="132"/>
      <c r="E1542" s="132"/>
      <c r="F1542" s="132"/>
      <c r="G1542" s="132"/>
      <c r="H1542" s="132"/>
      <c r="I1542" s="132"/>
      <c r="J1542" s="132"/>
      <c r="K1542" s="133"/>
      <c r="L1542" s="134"/>
      <c r="M1542" s="134"/>
      <c r="N1542" s="134"/>
      <c r="O1542" s="3"/>
      <c r="P1542" s="29"/>
      <c r="Q1542" s="22"/>
      <c r="R1542" s="3"/>
      <c r="S1542" s="120"/>
    </row>
    <row r="1543" spans="1:19" ht="12.75" customHeight="1" x14ac:dyDescent="0.25">
      <c r="A1543" s="28"/>
      <c r="B1543" s="29"/>
      <c r="C1543" s="29"/>
      <c r="D1543" s="132"/>
      <c r="E1543" s="132"/>
      <c r="F1543" s="132"/>
      <c r="G1543" s="132"/>
      <c r="H1543" s="132"/>
      <c r="I1543" s="132"/>
      <c r="J1543" s="132"/>
      <c r="K1543" s="133"/>
      <c r="L1543" s="134"/>
      <c r="M1543" s="134"/>
      <c r="N1543" s="134"/>
      <c r="O1543" s="3"/>
      <c r="P1543" s="29"/>
      <c r="Q1543" s="22"/>
      <c r="R1543" s="3"/>
      <c r="S1543" s="120"/>
    </row>
    <row r="1544" spans="1:19" ht="12.75" customHeight="1" x14ac:dyDescent="0.25">
      <c r="A1544" s="28"/>
      <c r="B1544" s="29"/>
      <c r="C1544" s="29"/>
      <c r="D1544" s="132"/>
      <c r="E1544" s="132"/>
      <c r="F1544" s="132"/>
      <c r="G1544" s="132"/>
      <c r="H1544" s="132"/>
      <c r="I1544" s="132"/>
      <c r="J1544" s="132"/>
      <c r="K1544" s="133"/>
      <c r="L1544" s="134"/>
      <c r="M1544" s="134"/>
      <c r="N1544" s="134"/>
      <c r="O1544" s="3"/>
      <c r="P1544" s="29"/>
      <c r="Q1544" s="22"/>
      <c r="R1544" s="3"/>
      <c r="S1544" s="120"/>
    </row>
    <row r="1545" spans="1:19" ht="12.75" customHeight="1" x14ac:dyDescent="0.25">
      <c r="A1545" s="28"/>
      <c r="B1545" s="29"/>
      <c r="C1545" s="29"/>
      <c r="D1545" s="132"/>
      <c r="E1545" s="132"/>
      <c r="F1545" s="132"/>
      <c r="G1545" s="132"/>
      <c r="H1545" s="132"/>
      <c r="I1545" s="132"/>
      <c r="J1545" s="132"/>
      <c r="K1545" s="133"/>
      <c r="L1545" s="134"/>
      <c r="M1545" s="134"/>
      <c r="N1545" s="134"/>
      <c r="O1545" s="3"/>
      <c r="P1545" s="29"/>
      <c r="Q1545" s="22"/>
      <c r="R1545" s="3"/>
      <c r="S1545" s="120"/>
    </row>
    <row r="1546" spans="1:19" ht="12.75" customHeight="1" x14ac:dyDescent="0.25">
      <c r="A1546" s="28"/>
      <c r="B1546" s="29"/>
      <c r="C1546" s="29"/>
      <c r="D1546" s="132"/>
      <c r="E1546" s="132"/>
      <c r="F1546" s="132"/>
      <c r="G1546" s="132"/>
      <c r="H1546" s="132"/>
      <c r="I1546" s="132"/>
      <c r="J1546" s="132"/>
      <c r="K1546" s="133"/>
      <c r="L1546" s="134"/>
      <c r="M1546" s="134"/>
      <c r="N1546" s="134"/>
      <c r="O1546" s="3"/>
      <c r="P1546" s="29"/>
      <c r="Q1546" s="22"/>
      <c r="R1546" s="3"/>
      <c r="S1546" s="120"/>
    </row>
    <row r="1547" spans="1:19" ht="12.75" customHeight="1" x14ac:dyDescent="0.25">
      <c r="A1547" s="28"/>
      <c r="B1547" s="29"/>
      <c r="C1547" s="29"/>
      <c r="D1547" s="132"/>
      <c r="E1547" s="132"/>
      <c r="F1547" s="132"/>
      <c r="G1547" s="132"/>
      <c r="H1547" s="132"/>
      <c r="I1547" s="132"/>
      <c r="J1547" s="132"/>
      <c r="K1547" s="133"/>
      <c r="L1547" s="134"/>
      <c r="M1547" s="134"/>
      <c r="N1547" s="134"/>
      <c r="O1547" s="3"/>
      <c r="P1547" s="29"/>
      <c r="Q1547" s="22"/>
      <c r="R1547" s="3"/>
      <c r="S1547" s="120"/>
    </row>
    <row r="1548" spans="1:19" ht="12.75" customHeight="1" x14ac:dyDescent="0.25">
      <c r="A1548" s="28"/>
      <c r="B1548" s="29"/>
      <c r="C1548" s="29"/>
      <c r="D1548" s="132"/>
      <c r="E1548" s="132"/>
      <c r="F1548" s="132"/>
      <c r="G1548" s="132"/>
      <c r="H1548" s="132"/>
      <c r="I1548" s="132"/>
      <c r="J1548" s="132"/>
      <c r="K1548" s="133"/>
      <c r="L1548" s="134"/>
      <c r="M1548" s="134"/>
      <c r="N1548" s="134"/>
      <c r="O1548" s="3"/>
      <c r="P1548" s="29"/>
      <c r="Q1548" s="22"/>
      <c r="R1548" s="3"/>
      <c r="S1548" s="120"/>
    </row>
    <row r="1549" spans="1:19" ht="12.75" customHeight="1" x14ac:dyDescent="0.25">
      <c r="A1549" s="28"/>
      <c r="B1549" s="29"/>
      <c r="C1549" s="29"/>
      <c r="D1549" s="132"/>
      <c r="E1549" s="132"/>
      <c r="F1549" s="132"/>
      <c r="G1549" s="132"/>
      <c r="H1549" s="132"/>
      <c r="I1549" s="132"/>
      <c r="J1549" s="132"/>
      <c r="K1549" s="133"/>
      <c r="L1549" s="134"/>
      <c r="M1549" s="134"/>
      <c r="N1549" s="134"/>
      <c r="O1549" s="3"/>
      <c r="P1549" s="29"/>
      <c r="Q1549" s="22"/>
      <c r="R1549" s="3"/>
      <c r="S1549" s="120"/>
    </row>
    <row r="1550" spans="1:19" ht="12.75" customHeight="1" x14ac:dyDescent="0.25">
      <c r="A1550" s="28"/>
      <c r="B1550" s="29"/>
      <c r="C1550" s="29"/>
      <c r="D1550" s="132"/>
      <c r="E1550" s="132"/>
      <c r="F1550" s="132"/>
      <c r="G1550" s="132"/>
      <c r="H1550" s="132"/>
      <c r="I1550" s="132"/>
      <c r="J1550" s="132"/>
      <c r="K1550" s="133"/>
      <c r="L1550" s="134"/>
      <c r="M1550" s="134"/>
      <c r="N1550" s="134"/>
      <c r="O1550" s="3"/>
      <c r="P1550" s="29"/>
      <c r="Q1550" s="22"/>
      <c r="R1550" s="3"/>
      <c r="S1550" s="120"/>
    </row>
    <row r="1551" spans="1:19" ht="12.75" customHeight="1" x14ac:dyDescent="0.25">
      <c r="A1551" s="28"/>
      <c r="B1551" s="29"/>
      <c r="C1551" s="29"/>
      <c r="D1551" s="132"/>
      <c r="E1551" s="132"/>
      <c r="F1551" s="132"/>
      <c r="G1551" s="132"/>
      <c r="H1551" s="132"/>
      <c r="I1551" s="132"/>
      <c r="J1551" s="132"/>
      <c r="K1551" s="133"/>
      <c r="L1551" s="134"/>
      <c r="M1551" s="134"/>
      <c r="N1551" s="134"/>
      <c r="O1551" s="3"/>
      <c r="P1551" s="29"/>
      <c r="Q1551" s="22"/>
      <c r="R1551" s="3"/>
      <c r="S1551" s="120"/>
    </row>
    <row r="1552" spans="1:19" ht="12.75" customHeight="1" x14ac:dyDescent="0.25">
      <c r="A1552" s="28"/>
      <c r="B1552" s="29"/>
      <c r="C1552" s="29"/>
      <c r="D1552" s="132"/>
      <c r="E1552" s="132"/>
      <c r="F1552" s="132"/>
      <c r="G1552" s="132"/>
      <c r="H1552" s="132"/>
      <c r="I1552" s="132"/>
      <c r="J1552" s="132"/>
      <c r="K1552" s="133"/>
      <c r="L1552" s="134"/>
      <c r="M1552" s="134"/>
      <c r="N1552" s="134"/>
      <c r="O1552" s="3"/>
      <c r="P1552" s="29"/>
      <c r="Q1552" s="22"/>
      <c r="R1552" s="3"/>
      <c r="S1552" s="120"/>
    </row>
    <row r="1553" spans="1:19" ht="12.75" customHeight="1" x14ac:dyDescent="0.25">
      <c r="A1553" s="28"/>
      <c r="B1553" s="29"/>
      <c r="C1553" s="29"/>
      <c r="D1553" s="132"/>
      <c r="E1553" s="132"/>
      <c r="F1553" s="132"/>
      <c r="G1553" s="132"/>
      <c r="H1553" s="132"/>
      <c r="I1553" s="132"/>
      <c r="J1553" s="132"/>
      <c r="K1553" s="133"/>
      <c r="L1553" s="134"/>
      <c r="M1553" s="134"/>
      <c r="N1553" s="134"/>
      <c r="O1553" s="3"/>
      <c r="P1553" s="29"/>
      <c r="Q1553" s="22"/>
      <c r="R1553" s="3"/>
      <c r="S1553" s="120"/>
    </row>
    <row r="1554" spans="1:19" ht="12.75" customHeight="1" x14ac:dyDescent="0.25">
      <c r="A1554" s="28"/>
      <c r="B1554" s="29"/>
      <c r="C1554" s="29"/>
      <c r="D1554" s="132"/>
      <c r="E1554" s="132"/>
      <c r="F1554" s="132"/>
      <c r="G1554" s="132"/>
      <c r="H1554" s="132"/>
      <c r="I1554" s="132"/>
      <c r="J1554" s="132"/>
      <c r="K1554" s="133"/>
      <c r="L1554" s="134"/>
      <c r="M1554" s="134"/>
      <c r="N1554" s="134"/>
      <c r="O1554" s="3"/>
      <c r="P1554" s="29"/>
      <c r="Q1554" s="22"/>
      <c r="R1554" s="3"/>
      <c r="S1554" s="120"/>
    </row>
    <row r="1555" spans="1:19" ht="12.75" customHeight="1" x14ac:dyDescent="0.25">
      <c r="A1555" s="28"/>
      <c r="B1555" s="29"/>
      <c r="C1555" s="29"/>
      <c r="D1555" s="132"/>
      <c r="E1555" s="132"/>
      <c r="F1555" s="132"/>
      <c r="G1555" s="132"/>
      <c r="H1555" s="132"/>
      <c r="I1555" s="132"/>
      <c r="J1555" s="132"/>
      <c r="K1555" s="133"/>
      <c r="L1555" s="134"/>
      <c r="M1555" s="134"/>
      <c r="N1555" s="134"/>
      <c r="O1555" s="3"/>
      <c r="P1555" s="29"/>
      <c r="Q1555" s="22"/>
      <c r="R1555" s="3"/>
      <c r="S1555" s="120"/>
    </row>
    <row r="1556" spans="1:19" ht="12.75" customHeight="1" x14ac:dyDescent="0.25">
      <c r="A1556" s="28"/>
      <c r="B1556" s="29"/>
      <c r="C1556" s="29"/>
      <c r="D1556" s="132"/>
      <c r="E1556" s="132"/>
      <c r="F1556" s="132"/>
      <c r="G1556" s="132"/>
      <c r="H1556" s="132"/>
      <c r="I1556" s="132"/>
      <c r="J1556" s="132"/>
      <c r="K1556" s="133"/>
      <c r="L1556" s="134"/>
      <c r="M1556" s="134"/>
      <c r="N1556" s="134"/>
      <c r="O1556" s="3"/>
      <c r="P1556" s="29"/>
      <c r="Q1556" s="22"/>
      <c r="R1556" s="3"/>
      <c r="S1556" s="120"/>
    </row>
    <row r="1557" spans="1:19" ht="12.75" customHeight="1" x14ac:dyDescent="0.25">
      <c r="A1557" s="28"/>
      <c r="B1557" s="29"/>
      <c r="C1557" s="29"/>
      <c r="D1557" s="132"/>
      <c r="E1557" s="132"/>
      <c r="F1557" s="132"/>
      <c r="G1557" s="132"/>
      <c r="H1557" s="132"/>
      <c r="I1557" s="132"/>
      <c r="J1557" s="132"/>
      <c r="K1557" s="133"/>
      <c r="L1557" s="134"/>
      <c r="M1557" s="134"/>
      <c r="N1557" s="134"/>
      <c r="O1557" s="3"/>
      <c r="P1557" s="29"/>
      <c r="Q1557" s="22"/>
      <c r="R1557" s="3"/>
      <c r="S1557" s="120"/>
    </row>
    <row r="1558" spans="1:19" ht="12.75" customHeight="1" x14ac:dyDescent="0.25">
      <c r="A1558" s="28"/>
      <c r="B1558" s="29"/>
      <c r="C1558" s="29"/>
      <c r="D1558" s="132"/>
      <c r="E1558" s="132"/>
      <c r="F1558" s="132"/>
      <c r="G1558" s="132"/>
      <c r="H1558" s="132"/>
      <c r="I1558" s="132"/>
      <c r="J1558" s="132"/>
      <c r="K1558" s="133"/>
      <c r="L1558" s="134"/>
      <c r="M1558" s="134"/>
      <c r="N1558" s="134"/>
      <c r="O1558" s="3"/>
      <c r="P1558" s="29"/>
      <c r="Q1558" s="22"/>
      <c r="R1558" s="3"/>
      <c r="S1558" s="120"/>
    </row>
    <row r="1559" spans="1:19" ht="12.75" customHeight="1" x14ac:dyDescent="0.25">
      <c r="A1559" s="28"/>
      <c r="B1559" s="29"/>
      <c r="C1559" s="29"/>
      <c r="D1559" s="132"/>
      <c r="E1559" s="132"/>
      <c r="F1559" s="132"/>
      <c r="G1559" s="132"/>
      <c r="H1559" s="132"/>
      <c r="I1559" s="132"/>
      <c r="J1559" s="132"/>
      <c r="K1559" s="133"/>
      <c r="L1559" s="134"/>
      <c r="M1559" s="134"/>
      <c r="N1559" s="134"/>
      <c r="O1559" s="3"/>
      <c r="P1559" s="29"/>
      <c r="Q1559" s="22"/>
      <c r="R1559" s="3"/>
      <c r="S1559" s="120"/>
    </row>
    <row r="1560" spans="1:19" ht="12.75" customHeight="1" x14ac:dyDescent="0.25">
      <c r="A1560" s="28"/>
      <c r="B1560" s="29"/>
      <c r="C1560" s="29"/>
      <c r="D1560" s="132"/>
      <c r="E1560" s="132"/>
      <c r="F1560" s="132"/>
      <c r="G1560" s="132"/>
      <c r="H1560" s="132"/>
      <c r="I1560" s="132"/>
      <c r="J1560" s="132"/>
      <c r="K1560" s="133"/>
      <c r="L1560" s="134"/>
      <c r="M1560" s="134"/>
      <c r="N1560" s="134"/>
      <c r="O1560" s="3"/>
      <c r="P1560" s="29"/>
      <c r="Q1560" s="22"/>
      <c r="R1560" s="3"/>
      <c r="S1560" s="120"/>
    </row>
    <row r="1561" spans="1:19" ht="12.75" customHeight="1" x14ac:dyDescent="0.25">
      <c r="A1561" s="28"/>
      <c r="B1561" s="29"/>
      <c r="C1561" s="29"/>
      <c r="D1561" s="132"/>
      <c r="E1561" s="132"/>
      <c r="F1561" s="132"/>
      <c r="G1561" s="132"/>
      <c r="H1561" s="132"/>
      <c r="I1561" s="132"/>
      <c r="J1561" s="132"/>
      <c r="K1561" s="133"/>
      <c r="L1561" s="134"/>
      <c r="M1561" s="134"/>
      <c r="N1561" s="134"/>
      <c r="O1561" s="3"/>
      <c r="P1561" s="29"/>
      <c r="Q1561" s="22"/>
      <c r="R1561" s="3"/>
      <c r="S1561" s="120"/>
    </row>
    <row r="1562" spans="1:19" ht="12.75" customHeight="1" x14ac:dyDescent="0.25">
      <c r="A1562" s="28"/>
      <c r="B1562" s="29"/>
      <c r="C1562" s="29"/>
      <c r="D1562" s="132"/>
      <c r="E1562" s="132"/>
      <c r="F1562" s="132"/>
      <c r="G1562" s="132"/>
      <c r="H1562" s="132"/>
      <c r="I1562" s="132"/>
      <c r="J1562" s="132"/>
      <c r="K1562" s="133"/>
      <c r="L1562" s="134"/>
      <c r="M1562" s="134"/>
      <c r="N1562" s="134"/>
      <c r="O1562" s="3"/>
      <c r="P1562" s="29"/>
      <c r="Q1562" s="22"/>
      <c r="R1562" s="3"/>
      <c r="S1562" s="120"/>
    </row>
    <row r="1563" spans="1:19" ht="12.75" customHeight="1" x14ac:dyDescent="0.25">
      <c r="A1563" s="28"/>
      <c r="B1563" s="29"/>
      <c r="C1563" s="29"/>
      <c r="D1563" s="132"/>
      <c r="E1563" s="132"/>
      <c r="F1563" s="132"/>
      <c r="G1563" s="132"/>
      <c r="H1563" s="132"/>
      <c r="I1563" s="132"/>
      <c r="J1563" s="132"/>
      <c r="K1563" s="133"/>
      <c r="L1563" s="134"/>
      <c r="M1563" s="134"/>
      <c r="N1563" s="134"/>
      <c r="O1563" s="3"/>
      <c r="P1563" s="29"/>
      <c r="Q1563" s="22"/>
      <c r="R1563" s="3"/>
      <c r="S1563" s="120"/>
    </row>
    <row r="1564" spans="1:19" ht="12.75" customHeight="1" x14ac:dyDescent="0.25">
      <c r="A1564" s="28"/>
      <c r="B1564" s="29"/>
      <c r="C1564" s="29"/>
      <c r="D1564" s="132"/>
      <c r="E1564" s="132"/>
      <c r="F1564" s="132"/>
      <c r="G1564" s="132"/>
      <c r="H1564" s="132"/>
      <c r="I1564" s="132"/>
      <c r="J1564" s="132"/>
      <c r="K1564" s="133"/>
      <c r="L1564" s="134"/>
      <c r="M1564" s="134"/>
      <c r="N1564" s="134"/>
      <c r="O1564" s="3"/>
      <c r="P1564" s="29"/>
      <c r="Q1564" s="22"/>
      <c r="R1564" s="3"/>
      <c r="S1564" s="120"/>
    </row>
    <row r="1565" spans="1:19" ht="12.75" customHeight="1" x14ac:dyDescent="0.25">
      <c r="A1565" s="28"/>
      <c r="B1565" s="29"/>
      <c r="C1565" s="29"/>
      <c r="D1565" s="132"/>
      <c r="E1565" s="132"/>
      <c r="F1565" s="132"/>
      <c r="G1565" s="132"/>
      <c r="H1565" s="132"/>
      <c r="I1565" s="132"/>
      <c r="J1565" s="132"/>
      <c r="K1565" s="133"/>
      <c r="L1565" s="134"/>
      <c r="M1565" s="134"/>
      <c r="N1565" s="134"/>
      <c r="O1565" s="3"/>
      <c r="P1565" s="29"/>
      <c r="Q1565" s="22"/>
      <c r="R1565" s="3"/>
      <c r="S1565" s="120"/>
    </row>
    <row r="1566" spans="1:19" ht="12.75" customHeight="1" x14ac:dyDescent="0.25">
      <c r="A1566" s="28"/>
      <c r="B1566" s="29"/>
      <c r="C1566" s="29"/>
      <c r="D1566" s="132"/>
      <c r="E1566" s="132"/>
      <c r="F1566" s="132"/>
      <c r="G1566" s="132"/>
      <c r="H1566" s="132"/>
      <c r="I1566" s="132"/>
      <c r="J1566" s="132"/>
      <c r="K1566" s="133"/>
      <c r="L1566" s="134"/>
      <c r="M1566" s="134"/>
      <c r="N1566" s="134"/>
      <c r="O1566" s="3"/>
      <c r="P1566" s="29"/>
      <c r="Q1566" s="22"/>
      <c r="R1566" s="3"/>
      <c r="S1566" s="120"/>
    </row>
    <row r="1567" spans="1:19" ht="12.75" customHeight="1" x14ac:dyDescent="0.25">
      <c r="A1567" s="28"/>
      <c r="B1567" s="29"/>
      <c r="C1567" s="29"/>
      <c r="D1567" s="132"/>
      <c r="E1567" s="132"/>
      <c r="F1567" s="132"/>
      <c r="G1567" s="132"/>
      <c r="H1567" s="132"/>
      <c r="I1567" s="132"/>
      <c r="J1567" s="132"/>
      <c r="K1567" s="133"/>
      <c r="L1567" s="134"/>
      <c r="M1567" s="134"/>
      <c r="N1567" s="134"/>
      <c r="O1567" s="3"/>
      <c r="P1567" s="29"/>
      <c r="Q1567" s="22"/>
      <c r="R1567" s="3"/>
      <c r="S1567" s="120"/>
    </row>
    <row r="1568" spans="1:19" ht="12.75" customHeight="1" x14ac:dyDescent="0.25">
      <c r="A1568" s="28"/>
      <c r="B1568" s="29"/>
      <c r="C1568" s="29"/>
      <c r="D1568" s="132"/>
      <c r="E1568" s="132"/>
      <c r="F1568" s="132"/>
      <c r="G1568" s="132"/>
      <c r="H1568" s="132"/>
      <c r="I1568" s="132"/>
      <c r="J1568" s="132"/>
      <c r="K1568" s="133"/>
      <c r="L1568" s="134"/>
      <c r="M1568" s="134"/>
      <c r="N1568" s="134"/>
      <c r="O1568" s="3"/>
      <c r="P1568" s="29"/>
      <c r="Q1568" s="22"/>
      <c r="R1568" s="3"/>
      <c r="S1568" s="120"/>
    </row>
    <row r="1569" spans="1:19" ht="12.75" customHeight="1" x14ac:dyDescent="0.25">
      <c r="A1569" s="28"/>
      <c r="B1569" s="29"/>
      <c r="C1569" s="29"/>
      <c r="D1569" s="132"/>
      <c r="E1569" s="132"/>
      <c r="F1569" s="132"/>
      <c r="G1569" s="132"/>
      <c r="H1569" s="132"/>
      <c r="I1569" s="132"/>
      <c r="J1569" s="132"/>
      <c r="K1569" s="133"/>
      <c r="L1569" s="134"/>
      <c r="M1569" s="134"/>
      <c r="N1569" s="134"/>
      <c r="O1569" s="3"/>
      <c r="P1569" s="29"/>
      <c r="Q1569" s="22"/>
      <c r="R1569" s="3"/>
      <c r="S1569" s="120"/>
    </row>
    <row r="1570" spans="1:19" ht="12.75" customHeight="1" x14ac:dyDescent="0.25">
      <c r="A1570" s="28"/>
      <c r="B1570" s="29"/>
      <c r="C1570" s="29"/>
      <c r="D1570" s="132"/>
      <c r="E1570" s="132"/>
      <c r="F1570" s="132"/>
      <c r="G1570" s="132"/>
      <c r="H1570" s="132"/>
      <c r="I1570" s="132"/>
      <c r="J1570" s="132"/>
      <c r="K1570" s="133"/>
      <c r="L1570" s="134"/>
      <c r="M1570" s="134"/>
      <c r="N1570" s="134"/>
      <c r="O1570" s="3"/>
      <c r="P1570" s="29"/>
      <c r="Q1570" s="22"/>
      <c r="R1570" s="3"/>
      <c r="S1570" s="120"/>
    </row>
    <row r="1571" spans="1:19" ht="12.75" customHeight="1" x14ac:dyDescent="0.25">
      <c r="A1571" s="28"/>
      <c r="B1571" s="29"/>
      <c r="C1571" s="29"/>
      <c r="D1571" s="132"/>
      <c r="E1571" s="132"/>
      <c r="F1571" s="132"/>
      <c r="G1571" s="132"/>
      <c r="H1571" s="132"/>
      <c r="I1571" s="132"/>
      <c r="J1571" s="132"/>
      <c r="K1571" s="133"/>
      <c r="L1571" s="134"/>
      <c r="M1571" s="134"/>
      <c r="N1571" s="134"/>
      <c r="O1571" s="3"/>
      <c r="P1571" s="29"/>
      <c r="Q1571" s="22"/>
      <c r="R1571" s="3"/>
      <c r="S1571" s="120"/>
    </row>
    <row r="1572" spans="1:19" ht="12.75" customHeight="1" x14ac:dyDescent="0.25">
      <c r="A1572" s="28"/>
      <c r="B1572" s="29"/>
      <c r="C1572" s="29"/>
      <c r="D1572" s="132"/>
      <c r="E1572" s="132"/>
      <c r="F1572" s="132"/>
      <c r="G1572" s="132"/>
      <c r="H1572" s="132"/>
      <c r="I1572" s="132"/>
      <c r="J1572" s="132"/>
      <c r="K1572" s="133"/>
      <c r="L1572" s="134"/>
      <c r="M1572" s="134"/>
      <c r="N1572" s="134"/>
      <c r="O1572" s="3"/>
      <c r="P1572" s="29"/>
      <c r="Q1572" s="22"/>
      <c r="R1572" s="3"/>
      <c r="S1572" s="120"/>
    </row>
    <row r="1573" spans="1:19" ht="12.75" customHeight="1" x14ac:dyDescent="0.25">
      <c r="A1573" s="28"/>
      <c r="B1573" s="29"/>
      <c r="C1573" s="29"/>
      <c r="D1573" s="132"/>
      <c r="E1573" s="132"/>
      <c r="F1573" s="132"/>
      <c r="G1573" s="132"/>
      <c r="H1573" s="132"/>
      <c r="I1573" s="132"/>
      <c r="J1573" s="132"/>
      <c r="K1573" s="133"/>
      <c r="L1573" s="134"/>
      <c r="M1573" s="134"/>
      <c r="N1573" s="134"/>
      <c r="O1573" s="3"/>
      <c r="P1573" s="29"/>
      <c r="Q1573" s="22"/>
      <c r="R1573" s="3"/>
      <c r="S1573" s="120"/>
    </row>
    <row r="1574" spans="1:19" ht="12.75" customHeight="1" x14ac:dyDescent="0.25">
      <c r="A1574" s="28"/>
      <c r="B1574" s="29"/>
      <c r="C1574" s="29"/>
      <c r="D1574" s="132"/>
      <c r="E1574" s="132"/>
      <c r="F1574" s="132"/>
      <c r="G1574" s="132"/>
      <c r="H1574" s="132"/>
      <c r="I1574" s="132"/>
      <c r="J1574" s="132"/>
      <c r="K1574" s="133"/>
      <c r="L1574" s="134"/>
      <c r="M1574" s="134"/>
      <c r="N1574" s="134"/>
      <c r="O1574" s="3"/>
      <c r="P1574" s="29"/>
      <c r="Q1574" s="22"/>
      <c r="R1574" s="3"/>
      <c r="S1574" s="120"/>
    </row>
    <row r="1575" spans="1:19" ht="12.75" customHeight="1" x14ac:dyDescent="0.25">
      <c r="A1575" s="28"/>
      <c r="B1575" s="29"/>
      <c r="C1575" s="29"/>
      <c r="D1575" s="132"/>
      <c r="E1575" s="132"/>
      <c r="F1575" s="132"/>
      <c r="G1575" s="132"/>
      <c r="H1575" s="132"/>
      <c r="I1575" s="132"/>
      <c r="J1575" s="132"/>
      <c r="K1575" s="133"/>
      <c r="L1575" s="134"/>
      <c r="M1575" s="134"/>
      <c r="N1575" s="134"/>
      <c r="O1575" s="3"/>
      <c r="P1575" s="29"/>
      <c r="Q1575" s="22"/>
      <c r="R1575" s="3"/>
      <c r="S1575" s="120"/>
    </row>
    <row r="1576" spans="1:19" ht="12.75" customHeight="1" x14ac:dyDescent="0.25">
      <c r="A1576" s="28"/>
      <c r="B1576" s="29"/>
      <c r="C1576" s="29"/>
      <c r="D1576" s="132"/>
      <c r="E1576" s="132"/>
      <c r="F1576" s="132"/>
      <c r="G1576" s="132"/>
      <c r="H1576" s="132"/>
      <c r="I1576" s="132"/>
      <c r="J1576" s="132"/>
      <c r="K1576" s="133"/>
      <c r="L1576" s="134"/>
      <c r="M1576" s="134"/>
      <c r="N1576" s="134"/>
      <c r="O1576" s="3"/>
      <c r="P1576" s="29"/>
      <c r="Q1576" s="22"/>
      <c r="R1576" s="3"/>
      <c r="S1576" s="120"/>
    </row>
    <row r="1577" spans="1:19" ht="12.75" customHeight="1" x14ac:dyDescent="0.25">
      <c r="A1577" s="28"/>
      <c r="B1577" s="29"/>
      <c r="C1577" s="29"/>
      <c r="D1577" s="132"/>
      <c r="E1577" s="132"/>
      <c r="F1577" s="132"/>
      <c r="G1577" s="132"/>
      <c r="H1577" s="132"/>
      <c r="I1577" s="132"/>
      <c r="J1577" s="132"/>
      <c r="K1577" s="133"/>
      <c r="L1577" s="134"/>
      <c r="M1577" s="134"/>
      <c r="N1577" s="134"/>
      <c r="O1577" s="3"/>
      <c r="P1577" s="29"/>
      <c r="Q1577" s="22"/>
      <c r="R1577" s="3"/>
      <c r="S1577" s="120"/>
    </row>
    <row r="1578" spans="1:19" ht="12.75" customHeight="1" x14ac:dyDescent="0.25">
      <c r="A1578" s="28"/>
      <c r="B1578" s="29"/>
      <c r="C1578" s="29"/>
      <c r="D1578" s="132"/>
      <c r="E1578" s="132"/>
      <c r="F1578" s="132"/>
      <c r="G1578" s="132"/>
      <c r="H1578" s="132"/>
      <c r="I1578" s="132"/>
      <c r="J1578" s="132"/>
      <c r="K1578" s="133"/>
      <c r="L1578" s="134"/>
      <c r="M1578" s="134"/>
      <c r="N1578" s="134"/>
      <c r="O1578" s="3"/>
      <c r="P1578" s="29"/>
      <c r="Q1578" s="22"/>
      <c r="R1578" s="3"/>
      <c r="S1578" s="120"/>
    </row>
    <row r="1579" spans="1:19" ht="12.75" customHeight="1" x14ac:dyDescent="0.25">
      <c r="A1579" s="28"/>
      <c r="B1579" s="29"/>
      <c r="C1579" s="29"/>
      <c r="D1579" s="132"/>
      <c r="E1579" s="132"/>
      <c r="F1579" s="132"/>
      <c r="G1579" s="132"/>
      <c r="H1579" s="132"/>
      <c r="I1579" s="132"/>
      <c r="J1579" s="132"/>
      <c r="K1579" s="133"/>
      <c r="L1579" s="134"/>
      <c r="M1579" s="134"/>
      <c r="N1579" s="134"/>
      <c r="O1579" s="3"/>
      <c r="P1579" s="29"/>
      <c r="Q1579" s="22"/>
      <c r="R1579" s="3"/>
      <c r="S1579" s="120"/>
    </row>
    <row r="1580" spans="1:19" ht="12.75" customHeight="1" x14ac:dyDescent="0.25">
      <c r="A1580" s="28"/>
      <c r="B1580" s="29"/>
      <c r="C1580" s="29"/>
      <c r="D1580" s="132"/>
      <c r="E1580" s="132"/>
      <c r="F1580" s="132"/>
      <c r="G1580" s="132"/>
      <c r="H1580" s="132"/>
      <c r="I1580" s="132"/>
      <c r="J1580" s="132"/>
      <c r="K1580" s="133"/>
      <c r="L1580" s="134"/>
      <c r="M1580" s="134"/>
      <c r="N1580" s="134"/>
      <c r="O1580" s="3"/>
      <c r="P1580" s="29"/>
      <c r="Q1580" s="22"/>
      <c r="R1580" s="3"/>
      <c r="S1580" s="120"/>
    </row>
    <row r="1581" spans="1:19" ht="12.75" customHeight="1" x14ac:dyDescent="0.25">
      <c r="A1581" s="28"/>
      <c r="B1581" s="29"/>
      <c r="C1581" s="29"/>
      <c r="D1581" s="132"/>
      <c r="E1581" s="132"/>
      <c r="F1581" s="132"/>
      <c r="G1581" s="132"/>
      <c r="H1581" s="132"/>
      <c r="I1581" s="132"/>
      <c r="J1581" s="132"/>
      <c r="K1581" s="133"/>
      <c r="L1581" s="134"/>
      <c r="M1581" s="134"/>
      <c r="N1581" s="134"/>
      <c r="O1581" s="3"/>
      <c r="P1581" s="29"/>
      <c r="Q1581" s="22"/>
      <c r="R1581" s="3"/>
      <c r="S1581" s="120"/>
    </row>
    <row r="1582" spans="1:19" ht="12.75" customHeight="1" x14ac:dyDescent="0.25">
      <c r="A1582" s="28"/>
      <c r="B1582" s="29"/>
      <c r="C1582" s="29"/>
      <c r="D1582" s="132"/>
      <c r="E1582" s="132"/>
      <c r="F1582" s="132"/>
      <c r="G1582" s="132"/>
      <c r="H1582" s="132"/>
      <c r="I1582" s="132"/>
      <c r="J1582" s="132"/>
      <c r="K1582" s="133"/>
      <c r="L1582" s="134"/>
      <c r="M1582" s="134"/>
      <c r="N1582" s="134"/>
      <c r="O1582" s="3"/>
      <c r="P1582" s="29"/>
      <c r="Q1582" s="22"/>
      <c r="R1582" s="3"/>
      <c r="S1582" s="120"/>
    </row>
    <row r="1583" spans="1:19" ht="12.75" customHeight="1" x14ac:dyDescent="0.25">
      <c r="A1583" s="28"/>
      <c r="B1583" s="29"/>
      <c r="C1583" s="29"/>
      <c r="D1583" s="132"/>
      <c r="E1583" s="132"/>
      <c r="F1583" s="132"/>
      <c r="G1583" s="132"/>
      <c r="H1583" s="132"/>
      <c r="I1583" s="132"/>
      <c r="J1583" s="132"/>
      <c r="K1583" s="133"/>
      <c r="L1583" s="134"/>
      <c r="M1583" s="134"/>
      <c r="N1583" s="134"/>
      <c r="O1583" s="3"/>
      <c r="P1583" s="29"/>
      <c r="Q1583" s="22"/>
      <c r="R1583" s="3"/>
      <c r="S1583" s="120"/>
    </row>
    <row r="1584" spans="1:19" ht="12.75" customHeight="1" x14ac:dyDescent="0.25">
      <c r="A1584" s="28"/>
      <c r="B1584" s="29"/>
      <c r="C1584" s="29"/>
      <c r="D1584" s="132"/>
      <c r="E1584" s="132"/>
      <c r="F1584" s="132"/>
      <c r="G1584" s="132"/>
      <c r="H1584" s="132"/>
      <c r="I1584" s="132"/>
      <c r="J1584" s="132"/>
      <c r="K1584" s="133"/>
      <c r="L1584" s="134"/>
      <c r="M1584" s="134"/>
      <c r="N1584" s="134"/>
      <c r="O1584" s="3"/>
      <c r="P1584" s="29"/>
      <c r="Q1584" s="22"/>
      <c r="R1584" s="3"/>
      <c r="S1584" s="120"/>
    </row>
    <row r="1585" spans="1:19" ht="12.75" customHeight="1" x14ac:dyDescent="0.25">
      <c r="A1585" s="28"/>
      <c r="B1585" s="29"/>
      <c r="C1585" s="29"/>
      <c r="D1585" s="132"/>
      <c r="E1585" s="132"/>
      <c r="F1585" s="132"/>
      <c r="G1585" s="132"/>
      <c r="H1585" s="132"/>
      <c r="I1585" s="132"/>
      <c r="J1585" s="132"/>
      <c r="K1585" s="133"/>
      <c r="L1585" s="134"/>
      <c r="M1585" s="134"/>
      <c r="N1585" s="134"/>
      <c r="O1585" s="3"/>
      <c r="P1585" s="29"/>
      <c r="Q1585" s="22"/>
      <c r="R1585" s="3"/>
      <c r="S1585" s="120"/>
    </row>
    <row r="1586" spans="1:19" ht="12.75" customHeight="1" x14ac:dyDescent="0.25">
      <c r="A1586" s="28"/>
      <c r="B1586" s="29"/>
      <c r="C1586" s="29"/>
      <c r="D1586" s="132"/>
      <c r="E1586" s="132"/>
      <c r="F1586" s="132"/>
      <c r="G1586" s="132"/>
      <c r="H1586" s="132"/>
      <c r="I1586" s="132"/>
      <c r="J1586" s="132"/>
      <c r="K1586" s="133"/>
      <c r="L1586" s="134"/>
      <c r="M1586" s="134"/>
      <c r="N1586" s="134"/>
      <c r="O1586" s="3"/>
      <c r="P1586" s="29"/>
      <c r="Q1586" s="22"/>
      <c r="R1586" s="3"/>
      <c r="S1586" s="120"/>
    </row>
    <row r="1587" spans="1:19" ht="12.75" customHeight="1" x14ac:dyDescent="0.25">
      <c r="A1587" s="28"/>
      <c r="B1587" s="29"/>
      <c r="C1587" s="29"/>
      <c r="D1587" s="132"/>
      <c r="E1587" s="132"/>
      <c r="F1587" s="132"/>
      <c r="G1587" s="132"/>
      <c r="H1587" s="132"/>
      <c r="I1587" s="132"/>
      <c r="J1587" s="132"/>
      <c r="K1587" s="133"/>
      <c r="L1587" s="134"/>
      <c r="M1587" s="134"/>
      <c r="N1587" s="134"/>
      <c r="O1587" s="3"/>
      <c r="P1587" s="29"/>
      <c r="Q1587" s="22"/>
      <c r="R1587" s="3"/>
      <c r="S1587" s="120"/>
    </row>
    <row r="1588" spans="1:19" ht="12.75" customHeight="1" x14ac:dyDescent="0.25">
      <c r="A1588" s="28"/>
      <c r="B1588" s="29"/>
      <c r="C1588" s="29"/>
      <c r="D1588" s="132"/>
      <c r="E1588" s="132"/>
      <c r="F1588" s="132"/>
      <c r="G1588" s="132"/>
      <c r="H1588" s="132"/>
      <c r="I1588" s="132"/>
      <c r="J1588" s="132"/>
      <c r="K1588" s="133"/>
      <c r="L1588" s="134"/>
      <c r="M1588" s="134"/>
      <c r="N1588" s="134"/>
      <c r="O1588" s="3"/>
      <c r="P1588" s="29"/>
      <c r="Q1588" s="22"/>
      <c r="R1588" s="3"/>
      <c r="S1588" s="120"/>
    </row>
    <row r="1589" spans="1:19" ht="12.75" customHeight="1" x14ac:dyDescent="0.25">
      <c r="A1589" s="28"/>
      <c r="B1589" s="29"/>
      <c r="C1589" s="29"/>
      <c r="D1589" s="132"/>
      <c r="E1589" s="132"/>
      <c r="F1589" s="132"/>
      <c r="G1589" s="132"/>
      <c r="H1589" s="132"/>
      <c r="I1589" s="132"/>
      <c r="J1589" s="132"/>
      <c r="K1589" s="133"/>
      <c r="L1589" s="134"/>
      <c r="M1589" s="134"/>
      <c r="N1589" s="134"/>
      <c r="O1589" s="3"/>
      <c r="P1589" s="29"/>
      <c r="Q1589" s="22"/>
      <c r="R1589" s="3"/>
      <c r="S1589" s="120"/>
    </row>
    <row r="1590" spans="1:19" ht="12.75" customHeight="1" x14ac:dyDescent="0.25">
      <c r="A1590" s="28"/>
      <c r="B1590" s="29"/>
      <c r="C1590" s="29"/>
      <c r="D1590" s="132"/>
      <c r="E1590" s="132"/>
      <c r="F1590" s="132"/>
      <c r="G1590" s="132"/>
      <c r="H1590" s="132"/>
      <c r="I1590" s="132"/>
      <c r="J1590" s="132"/>
      <c r="K1590" s="133"/>
      <c r="L1590" s="134"/>
      <c r="M1590" s="134"/>
      <c r="N1590" s="134"/>
      <c r="O1590" s="3"/>
      <c r="P1590" s="29"/>
      <c r="Q1590" s="22"/>
      <c r="R1590" s="3"/>
      <c r="S1590" s="120"/>
    </row>
    <row r="1591" spans="1:19" ht="12.75" customHeight="1" x14ac:dyDescent="0.25">
      <c r="A1591" s="28"/>
      <c r="B1591" s="29"/>
      <c r="C1591" s="29"/>
      <c r="D1591" s="132"/>
      <c r="E1591" s="132"/>
      <c r="F1591" s="132"/>
      <c r="G1591" s="132"/>
      <c r="H1591" s="132"/>
      <c r="I1591" s="132"/>
      <c r="J1591" s="132"/>
      <c r="K1591" s="133"/>
      <c r="L1591" s="134"/>
      <c r="M1591" s="134"/>
      <c r="N1591" s="134"/>
      <c r="O1591" s="3"/>
      <c r="P1591" s="29"/>
      <c r="Q1591" s="22"/>
      <c r="R1591" s="3"/>
      <c r="S1591" s="120"/>
    </row>
    <row r="1592" spans="1:19" ht="12.75" customHeight="1" x14ac:dyDescent="0.25">
      <c r="A1592" s="28"/>
      <c r="B1592" s="29"/>
      <c r="C1592" s="29"/>
      <c r="D1592" s="132"/>
      <c r="E1592" s="132"/>
      <c r="F1592" s="132"/>
      <c r="G1592" s="132"/>
      <c r="H1592" s="132"/>
      <c r="I1592" s="132"/>
      <c r="J1592" s="132"/>
      <c r="K1592" s="133"/>
      <c r="L1592" s="134"/>
      <c r="M1592" s="134"/>
      <c r="N1592" s="134"/>
      <c r="O1592" s="3"/>
      <c r="P1592" s="29"/>
      <c r="Q1592" s="22"/>
      <c r="R1592" s="3"/>
      <c r="S1592" s="120"/>
    </row>
    <row r="1593" spans="1:19" ht="12.75" customHeight="1" x14ac:dyDescent="0.25">
      <c r="A1593" s="28"/>
      <c r="B1593" s="29"/>
      <c r="C1593" s="29"/>
      <c r="D1593" s="132"/>
      <c r="E1593" s="132"/>
      <c r="F1593" s="132"/>
      <c r="G1593" s="132"/>
      <c r="H1593" s="132"/>
      <c r="I1593" s="132"/>
      <c r="J1593" s="132"/>
      <c r="K1593" s="133"/>
      <c r="L1593" s="134"/>
      <c r="M1593" s="134"/>
      <c r="N1593" s="134"/>
      <c r="O1593" s="3"/>
      <c r="P1593" s="29"/>
      <c r="Q1593" s="22"/>
      <c r="R1593" s="3"/>
      <c r="S1593" s="120"/>
    </row>
    <row r="1594" spans="1:19" ht="12.75" customHeight="1" x14ac:dyDescent="0.25">
      <c r="A1594" s="28"/>
      <c r="B1594" s="29"/>
      <c r="C1594" s="29"/>
      <c r="D1594" s="132"/>
      <c r="E1594" s="132"/>
      <c r="F1594" s="132"/>
      <c r="G1594" s="132"/>
      <c r="H1594" s="132"/>
      <c r="I1594" s="132"/>
      <c r="J1594" s="132"/>
      <c r="K1594" s="133"/>
      <c r="L1594" s="134"/>
      <c r="M1594" s="134"/>
      <c r="N1594" s="134"/>
      <c r="O1594" s="3"/>
      <c r="P1594" s="29"/>
      <c r="Q1594" s="22"/>
      <c r="R1594" s="3"/>
      <c r="S1594" s="120"/>
    </row>
    <row r="1595" spans="1:19" ht="12.75" customHeight="1" x14ac:dyDescent="0.25">
      <c r="A1595" s="28"/>
      <c r="B1595" s="29"/>
      <c r="C1595" s="29"/>
      <c r="D1595" s="132"/>
      <c r="E1595" s="132"/>
      <c r="F1595" s="132"/>
      <c r="G1595" s="132"/>
      <c r="H1595" s="132"/>
      <c r="I1595" s="132"/>
      <c r="J1595" s="132"/>
      <c r="K1595" s="133"/>
      <c r="L1595" s="134"/>
      <c r="M1595" s="134"/>
      <c r="N1595" s="134"/>
      <c r="O1595" s="3"/>
      <c r="P1595" s="29"/>
      <c r="Q1595" s="22"/>
      <c r="R1595" s="3"/>
      <c r="S1595" s="120"/>
    </row>
    <row r="1596" spans="1:19" ht="12.75" customHeight="1" x14ac:dyDescent="0.25">
      <c r="A1596" s="28"/>
      <c r="B1596" s="29"/>
      <c r="C1596" s="29"/>
      <c r="D1596" s="132"/>
      <c r="E1596" s="132"/>
      <c r="F1596" s="132"/>
      <c r="G1596" s="132"/>
      <c r="H1596" s="132"/>
      <c r="I1596" s="132"/>
      <c r="J1596" s="132"/>
      <c r="K1596" s="133"/>
      <c r="L1596" s="134"/>
      <c r="M1596" s="134"/>
      <c r="N1596" s="134"/>
      <c r="O1596" s="3"/>
      <c r="P1596" s="29"/>
      <c r="Q1596" s="22"/>
      <c r="R1596" s="3"/>
      <c r="S1596" s="120"/>
    </row>
    <row r="1597" spans="1:19" ht="12.75" customHeight="1" x14ac:dyDescent="0.25">
      <c r="A1597" s="28"/>
      <c r="B1597" s="29"/>
      <c r="C1597" s="29"/>
      <c r="D1597" s="132"/>
      <c r="E1597" s="132"/>
      <c r="F1597" s="132"/>
      <c r="G1597" s="132"/>
      <c r="H1597" s="132"/>
      <c r="I1597" s="132"/>
      <c r="J1597" s="132"/>
      <c r="K1597" s="133"/>
      <c r="L1597" s="134"/>
      <c r="M1597" s="134"/>
      <c r="N1597" s="134"/>
      <c r="O1597" s="3"/>
      <c r="P1597" s="29"/>
      <c r="Q1597" s="22"/>
      <c r="R1597" s="3"/>
      <c r="S1597" s="120"/>
    </row>
    <row r="1598" spans="1:19" ht="12.75" customHeight="1" x14ac:dyDescent="0.25">
      <c r="A1598" s="28"/>
      <c r="B1598" s="29"/>
      <c r="C1598" s="29"/>
      <c r="D1598" s="132"/>
      <c r="E1598" s="132"/>
      <c r="F1598" s="132"/>
      <c r="G1598" s="132"/>
      <c r="H1598" s="132"/>
      <c r="I1598" s="132"/>
      <c r="J1598" s="132"/>
      <c r="K1598" s="133"/>
      <c r="L1598" s="134"/>
      <c r="M1598" s="134"/>
      <c r="N1598" s="134"/>
      <c r="O1598" s="3"/>
      <c r="P1598" s="29"/>
      <c r="Q1598" s="22"/>
      <c r="R1598" s="3"/>
      <c r="S1598" s="120"/>
    </row>
    <row r="1599" spans="1:19" ht="12.75" customHeight="1" x14ac:dyDescent="0.25">
      <c r="A1599" s="28"/>
      <c r="B1599" s="29"/>
      <c r="C1599" s="29"/>
      <c r="D1599" s="132"/>
      <c r="E1599" s="132"/>
      <c r="F1599" s="132"/>
      <c r="G1599" s="132"/>
      <c r="H1599" s="132"/>
      <c r="I1599" s="132"/>
      <c r="J1599" s="132"/>
      <c r="K1599" s="133"/>
      <c r="L1599" s="134"/>
      <c r="M1599" s="134"/>
      <c r="N1599" s="134"/>
      <c r="O1599" s="3"/>
      <c r="P1599" s="29"/>
      <c r="Q1599" s="22"/>
      <c r="R1599" s="3"/>
      <c r="S1599" s="120"/>
    </row>
    <row r="1600" spans="1:19" ht="12.75" customHeight="1" x14ac:dyDescent="0.25">
      <c r="A1600" s="28"/>
      <c r="B1600" s="29"/>
      <c r="C1600" s="29"/>
      <c r="D1600" s="132"/>
      <c r="E1600" s="132"/>
      <c r="F1600" s="132"/>
      <c r="G1600" s="132"/>
      <c r="H1600" s="132"/>
      <c r="I1600" s="132"/>
      <c r="J1600" s="132"/>
      <c r="K1600" s="133"/>
      <c r="L1600" s="134"/>
      <c r="M1600" s="134"/>
      <c r="N1600" s="134"/>
      <c r="O1600" s="3"/>
      <c r="P1600" s="29"/>
      <c r="Q1600" s="22"/>
      <c r="R1600" s="3"/>
      <c r="S1600" s="120"/>
    </row>
    <row r="1601" spans="1:19" ht="12.75" customHeight="1" x14ac:dyDescent="0.25">
      <c r="A1601" s="28"/>
      <c r="B1601" s="29"/>
      <c r="C1601" s="29"/>
      <c r="D1601" s="132"/>
      <c r="E1601" s="132"/>
      <c r="F1601" s="132"/>
      <c r="G1601" s="132"/>
      <c r="H1601" s="132"/>
      <c r="I1601" s="132"/>
      <c r="J1601" s="132"/>
      <c r="K1601" s="133"/>
      <c r="L1601" s="134"/>
      <c r="M1601" s="134"/>
      <c r="N1601" s="134"/>
      <c r="O1601" s="3"/>
      <c r="P1601" s="29"/>
      <c r="Q1601" s="22"/>
      <c r="R1601" s="3"/>
      <c r="S1601" s="120"/>
    </row>
    <row r="1602" spans="1:19" ht="12.75" customHeight="1" x14ac:dyDescent="0.25">
      <c r="A1602" s="28"/>
      <c r="B1602" s="29"/>
      <c r="C1602" s="29"/>
      <c r="D1602" s="132"/>
      <c r="E1602" s="132"/>
      <c r="F1602" s="132"/>
      <c r="G1602" s="132"/>
      <c r="H1602" s="132"/>
      <c r="I1602" s="132"/>
      <c r="J1602" s="132"/>
      <c r="K1602" s="133"/>
      <c r="L1602" s="134"/>
      <c r="M1602" s="134"/>
      <c r="N1602" s="134"/>
      <c r="O1602" s="3"/>
      <c r="P1602" s="29"/>
      <c r="Q1602" s="22"/>
      <c r="R1602" s="3"/>
      <c r="S1602" s="120"/>
    </row>
    <row r="1603" spans="1:19" ht="12.75" customHeight="1" x14ac:dyDescent="0.25">
      <c r="A1603" s="28"/>
      <c r="B1603" s="29"/>
      <c r="C1603" s="29"/>
      <c r="D1603" s="132"/>
      <c r="E1603" s="132"/>
      <c r="F1603" s="132"/>
      <c r="G1603" s="132"/>
      <c r="H1603" s="132"/>
      <c r="I1603" s="132"/>
      <c r="J1603" s="132"/>
      <c r="K1603" s="133"/>
      <c r="L1603" s="134"/>
      <c r="M1603" s="134"/>
      <c r="N1603" s="134"/>
      <c r="O1603" s="3"/>
      <c r="P1603" s="29"/>
      <c r="Q1603" s="22"/>
      <c r="R1603" s="3"/>
      <c r="S1603" s="120"/>
    </row>
    <row r="1604" spans="1:19" ht="12.75" customHeight="1" x14ac:dyDescent="0.25">
      <c r="A1604" s="28"/>
      <c r="B1604" s="29"/>
      <c r="C1604" s="29"/>
      <c r="D1604" s="132"/>
      <c r="E1604" s="132"/>
      <c r="F1604" s="132"/>
      <c r="G1604" s="132"/>
      <c r="H1604" s="132"/>
      <c r="I1604" s="132"/>
      <c r="J1604" s="132"/>
      <c r="K1604" s="133"/>
      <c r="L1604" s="134"/>
      <c r="M1604" s="134"/>
      <c r="N1604" s="134"/>
      <c r="O1604" s="3"/>
      <c r="P1604" s="29"/>
      <c r="Q1604" s="22"/>
      <c r="R1604" s="3"/>
      <c r="S1604" s="120"/>
    </row>
    <row r="1605" spans="1:19" ht="12.75" customHeight="1" x14ac:dyDescent="0.25">
      <c r="A1605" s="28"/>
      <c r="B1605" s="29"/>
      <c r="C1605" s="29"/>
      <c r="D1605" s="132"/>
      <c r="E1605" s="132"/>
      <c r="F1605" s="132"/>
      <c r="G1605" s="132"/>
      <c r="H1605" s="132"/>
      <c r="I1605" s="132"/>
      <c r="J1605" s="132"/>
      <c r="K1605" s="133"/>
      <c r="L1605" s="134"/>
      <c r="M1605" s="134"/>
      <c r="N1605" s="134"/>
      <c r="O1605" s="3"/>
      <c r="P1605" s="29"/>
      <c r="Q1605" s="22"/>
      <c r="R1605" s="3"/>
      <c r="S1605" s="120"/>
    </row>
    <row r="1606" spans="1:19" ht="12.75" customHeight="1" x14ac:dyDescent="0.25">
      <c r="A1606" s="28"/>
      <c r="B1606" s="29"/>
      <c r="C1606" s="29"/>
      <c r="D1606" s="132"/>
      <c r="E1606" s="132"/>
      <c r="F1606" s="132"/>
      <c r="G1606" s="132"/>
      <c r="H1606" s="132"/>
      <c r="I1606" s="132"/>
      <c r="J1606" s="132"/>
      <c r="K1606" s="133"/>
      <c r="L1606" s="134"/>
      <c r="M1606" s="134"/>
      <c r="N1606" s="134"/>
      <c r="O1606" s="3"/>
      <c r="P1606" s="29"/>
      <c r="Q1606" s="22"/>
      <c r="R1606" s="3"/>
      <c r="S1606" s="120"/>
    </row>
    <row r="1607" spans="1:19" ht="12.75" customHeight="1" x14ac:dyDescent="0.25">
      <c r="A1607" s="28"/>
      <c r="B1607" s="29"/>
      <c r="C1607" s="29"/>
      <c r="D1607" s="132"/>
      <c r="E1607" s="132"/>
      <c r="F1607" s="132"/>
      <c r="G1607" s="132"/>
      <c r="H1607" s="132"/>
      <c r="I1607" s="132"/>
      <c r="J1607" s="132"/>
      <c r="K1607" s="133"/>
      <c r="L1607" s="134"/>
      <c r="M1607" s="134"/>
      <c r="N1607" s="134"/>
      <c r="O1607" s="3"/>
      <c r="P1607" s="29"/>
      <c r="Q1607" s="22"/>
      <c r="R1607" s="3"/>
      <c r="S1607" s="120"/>
    </row>
    <row r="1608" spans="1:19" ht="12.75" customHeight="1" x14ac:dyDescent="0.25">
      <c r="A1608" s="28"/>
      <c r="B1608" s="29"/>
      <c r="C1608" s="29"/>
      <c r="D1608" s="132"/>
      <c r="E1608" s="132"/>
      <c r="F1608" s="132"/>
      <c r="G1608" s="132"/>
      <c r="H1608" s="132"/>
      <c r="I1608" s="132"/>
      <c r="J1608" s="132"/>
      <c r="K1608" s="133"/>
      <c r="L1608" s="134"/>
      <c r="M1608" s="134"/>
      <c r="N1608" s="134"/>
      <c r="O1608" s="3"/>
      <c r="P1608" s="29"/>
      <c r="Q1608" s="22"/>
      <c r="R1608" s="3"/>
      <c r="S1608" s="120"/>
    </row>
    <row r="1609" spans="1:19" ht="12.75" customHeight="1" x14ac:dyDescent="0.25">
      <c r="A1609" s="28"/>
      <c r="B1609" s="29"/>
      <c r="C1609" s="29"/>
      <c r="D1609" s="132"/>
      <c r="E1609" s="132"/>
      <c r="F1609" s="132"/>
      <c r="G1609" s="132"/>
      <c r="H1609" s="132"/>
      <c r="I1609" s="132"/>
      <c r="J1609" s="132"/>
      <c r="K1609" s="133"/>
      <c r="L1609" s="134"/>
      <c r="M1609" s="134"/>
      <c r="N1609" s="134"/>
      <c r="O1609" s="3"/>
      <c r="P1609" s="29"/>
      <c r="Q1609" s="22"/>
      <c r="R1609" s="3"/>
      <c r="S1609" s="120"/>
    </row>
    <row r="1610" spans="1:19" ht="12.75" customHeight="1" x14ac:dyDescent="0.25">
      <c r="A1610" s="28"/>
      <c r="B1610" s="29"/>
      <c r="C1610" s="29"/>
      <c r="D1610" s="132"/>
      <c r="E1610" s="132"/>
      <c r="F1610" s="132"/>
      <c r="G1610" s="132"/>
      <c r="H1610" s="132"/>
      <c r="I1610" s="132"/>
      <c r="J1610" s="132"/>
      <c r="K1610" s="133"/>
      <c r="L1610" s="134"/>
      <c r="M1610" s="134"/>
      <c r="N1610" s="134"/>
      <c r="O1610" s="3"/>
      <c r="P1610" s="29"/>
      <c r="Q1610" s="22"/>
      <c r="R1610" s="3"/>
      <c r="S1610" s="120"/>
    </row>
    <row r="1611" spans="1:19" ht="12.75" customHeight="1" x14ac:dyDescent="0.25">
      <c r="A1611" s="28"/>
      <c r="B1611" s="29"/>
      <c r="C1611" s="29"/>
      <c r="D1611" s="132"/>
      <c r="E1611" s="132"/>
      <c r="F1611" s="132"/>
      <c r="G1611" s="132"/>
      <c r="H1611" s="132"/>
      <c r="I1611" s="132"/>
      <c r="J1611" s="132"/>
      <c r="K1611" s="133"/>
      <c r="L1611" s="134"/>
      <c r="M1611" s="134"/>
      <c r="N1611" s="134"/>
      <c r="O1611" s="3"/>
      <c r="P1611" s="29"/>
      <c r="Q1611" s="22"/>
      <c r="R1611" s="3"/>
      <c r="S1611" s="120"/>
    </row>
    <row r="1612" spans="1:19" ht="12.75" customHeight="1" x14ac:dyDescent="0.25">
      <c r="A1612" s="28"/>
      <c r="B1612" s="29"/>
      <c r="C1612" s="29"/>
      <c r="D1612" s="132"/>
      <c r="E1612" s="132"/>
      <c r="F1612" s="132"/>
      <c r="G1612" s="132"/>
      <c r="H1612" s="132"/>
      <c r="I1612" s="132"/>
      <c r="J1612" s="132"/>
      <c r="K1612" s="133"/>
      <c r="L1612" s="134"/>
      <c r="M1612" s="134"/>
      <c r="N1612" s="134"/>
      <c r="O1612" s="3"/>
      <c r="P1612" s="29"/>
      <c r="Q1612" s="22"/>
      <c r="R1612" s="3"/>
      <c r="S1612" s="120"/>
    </row>
    <row r="1613" spans="1:19" ht="12.75" customHeight="1" x14ac:dyDescent="0.25">
      <c r="A1613" s="28"/>
      <c r="B1613" s="29"/>
      <c r="C1613" s="29"/>
      <c r="D1613" s="132"/>
      <c r="E1613" s="132"/>
      <c r="F1613" s="132"/>
      <c r="G1613" s="132"/>
      <c r="H1613" s="132"/>
      <c r="I1613" s="132"/>
      <c r="J1613" s="132"/>
      <c r="K1613" s="133"/>
      <c r="L1613" s="134"/>
      <c r="M1613" s="134"/>
      <c r="N1613" s="134"/>
      <c r="O1613" s="3"/>
      <c r="P1613" s="29"/>
      <c r="Q1613" s="22"/>
      <c r="R1613" s="3"/>
      <c r="S1613" s="120"/>
    </row>
    <row r="1614" spans="1:19" ht="12.75" customHeight="1" x14ac:dyDescent="0.25">
      <c r="A1614" s="28"/>
      <c r="B1614" s="29"/>
      <c r="C1614" s="29"/>
      <c r="D1614" s="132"/>
      <c r="E1614" s="132"/>
      <c r="F1614" s="132"/>
      <c r="G1614" s="132"/>
      <c r="H1614" s="132"/>
      <c r="I1614" s="132"/>
      <c r="J1614" s="132"/>
      <c r="K1614" s="133"/>
      <c r="L1614" s="134"/>
      <c r="M1614" s="134"/>
      <c r="N1614" s="134"/>
      <c r="O1614" s="3"/>
      <c r="P1614" s="29"/>
      <c r="Q1614" s="22"/>
      <c r="R1614" s="3"/>
      <c r="S1614" s="120"/>
    </row>
    <row r="1615" spans="1:19" ht="12.75" customHeight="1" x14ac:dyDescent="0.25">
      <c r="A1615" s="28"/>
      <c r="B1615" s="29"/>
      <c r="C1615" s="29"/>
      <c r="D1615" s="132"/>
      <c r="E1615" s="132"/>
      <c r="F1615" s="132"/>
      <c r="G1615" s="132"/>
      <c r="H1615" s="132"/>
      <c r="I1615" s="132"/>
      <c r="J1615" s="132"/>
      <c r="K1615" s="133"/>
      <c r="L1615" s="134"/>
      <c r="M1615" s="134"/>
      <c r="N1615" s="134"/>
      <c r="O1615" s="3"/>
      <c r="P1615" s="29"/>
      <c r="Q1615" s="22"/>
      <c r="R1615" s="3"/>
      <c r="S1615" s="120"/>
    </row>
    <row r="1616" spans="1:19" ht="12.75" customHeight="1" x14ac:dyDescent="0.25">
      <c r="A1616" s="28"/>
      <c r="B1616" s="29"/>
      <c r="C1616" s="29"/>
      <c r="D1616" s="132"/>
      <c r="E1616" s="132"/>
      <c r="F1616" s="132"/>
      <c r="G1616" s="132"/>
      <c r="H1616" s="132"/>
      <c r="I1616" s="132"/>
      <c r="J1616" s="132"/>
      <c r="K1616" s="133"/>
      <c r="L1616" s="134"/>
      <c r="M1616" s="134"/>
      <c r="N1616" s="134"/>
      <c r="O1616" s="3"/>
      <c r="P1616" s="29"/>
      <c r="Q1616" s="22"/>
      <c r="R1616" s="3"/>
      <c r="S1616" s="120"/>
    </row>
    <row r="1617" spans="1:19" ht="12.75" customHeight="1" x14ac:dyDescent="0.25">
      <c r="A1617" s="28"/>
      <c r="B1617" s="29"/>
      <c r="C1617" s="29"/>
      <c r="D1617" s="132"/>
      <c r="E1617" s="132"/>
      <c r="F1617" s="132"/>
      <c r="G1617" s="132"/>
      <c r="H1617" s="132"/>
      <c r="I1617" s="132"/>
      <c r="J1617" s="132"/>
      <c r="K1617" s="133"/>
      <c r="L1617" s="134"/>
      <c r="M1617" s="134"/>
      <c r="N1617" s="134"/>
      <c r="O1617" s="3"/>
      <c r="P1617" s="29"/>
      <c r="Q1617" s="22"/>
      <c r="R1617" s="3"/>
      <c r="S1617" s="120"/>
    </row>
    <row r="1618" spans="1:19" ht="12.75" customHeight="1" x14ac:dyDescent="0.25">
      <c r="A1618" s="28"/>
      <c r="B1618" s="29"/>
      <c r="C1618" s="29"/>
      <c r="D1618" s="132"/>
      <c r="E1618" s="132"/>
      <c r="F1618" s="132"/>
      <c r="G1618" s="132"/>
      <c r="H1618" s="132"/>
      <c r="I1618" s="132"/>
      <c r="J1618" s="132"/>
      <c r="K1618" s="133"/>
      <c r="L1618" s="134"/>
      <c r="M1618" s="134"/>
      <c r="N1618" s="134"/>
      <c r="O1618" s="3"/>
      <c r="P1618" s="29"/>
      <c r="Q1618" s="22"/>
      <c r="R1618" s="3"/>
      <c r="S1618" s="120"/>
    </row>
    <row r="1619" spans="1:19" ht="12.75" customHeight="1" x14ac:dyDescent="0.25">
      <c r="A1619" s="28"/>
      <c r="B1619" s="29"/>
      <c r="C1619" s="29"/>
      <c r="D1619" s="132"/>
      <c r="E1619" s="132"/>
      <c r="F1619" s="132"/>
      <c r="G1619" s="132"/>
      <c r="H1619" s="132"/>
      <c r="I1619" s="132"/>
      <c r="J1619" s="132"/>
      <c r="K1619" s="133"/>
      <c r="L1619" s="134"/>
      <c r="M1619" s="134"/>
      <c r="N1619" s="134"/>
      <c r="O1619" s="3"/>
      <c r="P1619" s="29"/>
      <c r="Q1619" s="22"/>
      <c r="R1619" s="3"/>
      <c r="S1619" s="120"/>
    </row>
    <row r="1620" spans="1:19" ht="12.75" customHeight="1" x14ac:dyDescent="0.25">
      <c r="A1620" s="28"/>
      <c r="B1620" s="29"/>
      <c r="C1620" s="29"/>
      <c r="D1620" s="132"/>
      <c r="E1620" s="132"/>
      <c r="F1620" s="132"/>
      <c r="G1620" s="132"/>
      <c r="H1620" s="132"/>
      <c r="I1620" s="132"/>
      <c r="J1620" s="132"/>
      <c r="K1620" s="133"/>
      <c r="L1620" s="134"/>
      <c r="M1620" s="134"/>
      <c r="N1620" s="134"/>
      <c r="O1620" s="3"/>
      <c r="P1620" s="29"/>
      <c r="Q1620" s="22"/>
      <c r="R1620" s="3"/>
      <c r="S1620" s="120"/>
    </row>
    <row r="1621" spans="1:19" ht="12.75" customHeight="1" x14ac:dyDescent="0.25">
      <c r="A1621" s="28"/>
      <c r="B1621" s="29"/>
      <c r="C1621" s="29"/>
      <c r="D1621" s="132"/>
      <c r="E1621" s="132"/>
      <c r="F1621" s="132"/>
      <c r="G1621" s="132"/>
      <c r="H1621" s="132"/>
      <c r="I1621" s="132"/>
      <c r="J1621" s="132"/>
      <c r="K1621" s="133"/>
      <c r="L1621" s="134"/>
      <c r="M1621" s="134"/>
      <c r="N1621" s="134"/>
      <c r="O1621" s="3"/>
      <c r="P1621" s="29"/>
      <c r="Q1621" s="22"/>
      <c r="R1621" s="3"/>
      <c r="S1621" s="120"/>
    </row>
    <row r="1622" spans="1:19" ht="12.75" customHeight="1" x14ac:dyDescent="0.25">
      <c r="A1622" s="28"/>
      <c r="B1622" s="29"/>
      <c r="C1622" s="29"/>
      <c r="D1622" s="132"/>
      <c r="E1622" s="132"/>
      <c r="F1622" s="132"/>
      <c r="G1622" s="132"/>
      <c r="H1622" s="132"/>
      <c r="I1622" s="132"/>
      <c r="J1622" s="132"/>
      <c r="K1622" s="133"/>
      <c r="L1622" s="134"/>
      <c r="M1622" s="134"/>
      <c r="N1622" s="134"/>
      <c r="O1622" s="3"/>
      <c r="P1622" s="29"/>
      <c r="Q1622" s="22"/>
      <c r="R1622" s="3"/>
      <c r="S1622" s="120"/>
    </row>
    <row r="1623" spans="1:19" ht="12.75" customHeight="1" x14ac:dyDescent="0.25">
      <c r="A1623" s="28"/>
      <c r="B1623" s="29"/>
      <c r="C1623" s="29"/>
      <c r="D1623" s="132"/>
      <c r="E1623" s="132"/>
      <c r="F1623" s="132"/>
      <c r="G1623" s="132"/>
      <c r="H1623" s="132"/>
      <c r="I1623" s="132"/>
      <c r="J1623" s="132"/>
      <c r="K1623" s="133"/>
      <c r="L1623" s="134"/>
      <c r="M1623" s="134"/>
      <c r="N1623" s="134"/>
      <c r="O1623" s="3"/>
      <c r="P1623" s="29"/>
      <c r="Q1623" s="22"/>
      <c r="R1623" s="3"/>
      <c r="S1623" s="120"/>
    </row>
    <row r="1624" spans="1:19" ht="12.75" customHeight="1" x14ac:dyDescent="0.25">
      <c r="A1624" s="28"/>
      <c r="B1624" s="29"/>
      <c r="C1624" s="29"/>
      <c r="D1624" s="132"/>
      <c r="E1624" s="132"/>
      <c r="F1624" s="132"/>
      <c r="G1624" s="132"/>
      <c r="H1624" s="132"/>
      <c r="I1624" s="132"/>
      <c r="J1624" s="132"/>
      <c r="K1624" s="133"/>
      <c r="L1624" s="134"/>
      <c r="M1624" s="134"/>
      <c r="N1624" s="134"/>
      <c r="O1624" s="3"/>
      <c r="P1624" s="29"/>
      <c r="Q1624" s="22"/>
      <c r="R1624" s="3"/>
      <c r="S1624" s="120"/>
    </row>
    <row r="1625" spans="1:19" ht="12.75" customHeight="1" x14ac:dyDescent="0.25">
      <c r="A1625" s="28"/>
      <c r="B1625" s="29"/>
      <c r="C1625" s="29"/>
      <c r="D1625" s="132"/>
      <c r="E1625" s="132"/>
      <c r="F1625" s="132"/>
      <c r="G1625" s="132"/>
      <c r="H1625" s="132"/>
      <c r="I1625" s="132"/>
      <c r="J1625" s="132"/>
      <c r="K1625" s="133"/>
      <c r="L1625" s="134"/>
      <c r="M1625" s="134"/>
      <c r="N1625" s="134"/>
      <c r="O1625" s="3"/>
      <c r="P1625" s="29"/>
      <c r="Q1625" s="22"/>
      <c r="R1625" s="3"/>
      <c r="S1625" s="120"/>
    </row>
    <row r="1626" spans="1:19" ht="12.75" customHeight="1" x14ac:dyDescent="0.25">
      <c r="A1626" s="28"/>
      <c r="B1626" s="29"/>
      <c r="C1626" s="29"/>
      <c r="D1626" s="132"/>
      <c r="E1626" s="132"/>
      <c r="F1626" s="132"/>
      <c r="G1626" s="132"/>
      <c r="H1626" s="132"/>
      <c r="I1626" s="132"/>
      <c r="J1626" s="132"/>
      <c r="K1626" s="133"/>
      <c r="L1626" s="134"/>
      <c r="M1626" s="134"/>
      <c r="N1626" s="134"/>
      <c r="O1626" s="3"/>
      <c r="P1626" s="29"/>
      <c r="Q1626" s="22"/>
      <c r="R1626" s="3"/>
      <c r="S1626" s="120"/>
    </row>
    <row r="1627" spans="1:19" ht="12.75" customHeight="1" x14ac:dyDescent="0.25">
      <c r="A1627" s="28"/>
      <c r="B1627" s="29"/>
      <c r="C1627" s="29"/>
      <c r="D1627" s="132"/>
      <c r="E1627" s="132"/>
      <c r="F1627" s="132"/>
      <c r="G1627" s="132"/>
      <c r="H1627" s="132"/>
      <c r="I1627" s="132"/>
      <c r="J1627" s="132"/>
      <c r="K1627" s="133"/>
      <c r="L1627" s="134"/>
      <c r="M1627" s="134"/>
      <c r="N1627" s="134"/>
      <c r="O1627" s="3"/>
      <c r="P1627" s="29"/>
      <c r="Q1627" s="22"/>
      <c r="R1627" s="3"/>
      <c r="S1627" s="120"/>
    </row>
    <row r="1628" spans="1:19" ht="12.75" customHeight="1" x14ac:dyDescent="0.25">
      <c r="A1628" s="28"/>
      <c r="B1628" s="29"/>
      <c r="C1628" s="29"/>
      <c r="D1628" s="132"/>
      <c r="E1628" s="132"/>
      <c r="F1628" s="132"/>
      <c r="G1628" s="132"/>
      <c r="H1628" s="132"/>
      <c r="I1628" s="132"/>
      <c r="J1628" s="132"/>
      <c r="K1628" s="133"/>
      <c r="L1628" s="134"/>
      <c r="M1628" s="134"/>
      <c r="N1628" s="134"/>
      <c r="O1628" s="3"/>
      <c r="P1628" s="29"/>
      <c r="Q1628" s="22"/>
      <c r="R1628" s="3"/>
      <c r="S1628" s="120"/>
    </row>
    <row r="1629" spans="1:19" ht="12.75" customHeight="1" x14ac:dyDescent="0.25">
      <c r="A1629" s="28"/>
      <c r="B1629" s="29"/>
      <c r="C1629" s="29"/>
      <c r="D1629" s="132"/>
      <c r="E1629" s="132"/>
      <c r="F1629" s="132"/>
      <c r="G1629" s="132"/>
      <c r="H1629" s="132"/>
      <c r="I1629" s="132"/>
      <c r="J1629" s="132"/>
      <c r="K1629" s="133"/>
      <c r="L1629" s="134"/>
      <c r="M1629" s="134"/>
      <c r="N1629" s="134"/>
      <c r="O1629" s="3"/>
      <c r="P1629" s="29"/>
      <c r="Q1629" s="22"/>
      <c r="R1629" s="3"/>
      <c r="S1629" s="120"/>
    </row>
    <row r="1630" spans="1:19" ht="12.75" customHeight="1" x14ac:dyDescent="0.25">
      <c r="A1630" s="28"/>
      <c r="B1630" s="29"/>
      <c r="C1630" s="29"/>
      <c r="D1630" s="132"/>
      <c r="E1630" s="132"/>
      <c r="F1630" s="132"/>
      <c r="G1630" s="132"/>
      <c r="H1630" s="132"/>
      <c r="I1630" s="132"/>
      <c r="J1630" s="132"/>
      <c r="K1630" s="133"/>
      <c r="L1630" s="134"/>
      <c r="M1630" s="134"/>
      <c r="N1630" s="134"/>
      <c r="O1630" s="3"/>
      <c r="P1630" s="29"/>
      <c r="Q1630" s="22"/>
      <c r="R1630" s="3"/>
      <c r="S1630" s="120"/>
    </row>
    <row r="1631" spans="1:19" ht="12.75" customHeight="1" x14ac:dyDescent="0.25">
      <c r="A1631" s="28"/>
      <c r="B1631" s="29"/>
      <c r="C1631" s="29"/>
      <c r="D1631" s="132"/>
      <c r="E1631" s="132"/>
      <c r="F1631" s="132"/>
      <c r="G1631" s="132"/>
      <c r="H1631" s="132"/>
      <c r="I1631" s="132"/>
      <c r="J1631" s="132"/>
      <c r="K1631" s="133"/>
      <c r="L1631" s="134"/>
      <c r="M1631" s="134"/>
      <c r="N1631" s="134"/>
      <c r="O1631" s="3"/>
      <c r="P1631" s="29"/>
      <c r="Q1631" s="22"/>
      <c r="R1631" s="3"/>
      <c r="S1631" s="120"/>
    </row>
    <row r="1632" spans="1:19" ht="12.75" customHeight="1" x14ac:dyDescent="0.25">
      <c r="A1632" s="28"/>
      <c r="B1632" s="29"/>
      <c r="C1632" s="29"/>
      <c r="D1632" s="132"/>
      <c r="E1632" s="132"/>
      <c r="F1632" s="132"/>
      <c r="G1632" s="132"/>
      <c r="H1632" s="132"/>
      <c r="I1632" s="132"/>
      <c r="J1632" s="132"/>
      <c r="K1632" s="133"/>
      <c r="L1632" s="134"/>
      <c r="M1632" s="134"/>
      <c r="N1632" s="134"/>
      <c r="O1632" s="3"/>
      <c r="P1632" s="29"/>
      <c r="Q1632" s="22"/>
      <c r="R1632" s="3"/>
      <c r="S1632" s="120"/>
    </row>
    <row r="1633" spans="1:19" ht="12.75" customHeight="1" x14ac:dyDescent="0.25">
      <c r="A1633" s="28"/>
      <c r="B1633" s="29"/>
      <c r="C1633" s="29"/>
      <c r="D1633" s="132"/>
      <c r="E1633" s="132"/>
      <c r="F1633" s="132"/>
      <c r="G1633" s="132"/>
      <c r="H1633" s="132"/>
      <c r="I1633" s="132"/>
      <c r="J1633" s="132"/>
      <c r="K1633" s="133"/>
      <c r="L1633" s="134"/>
      <c r="M1633" s="134"/>
      <c r="N1633" s="134"/>
      <c r="O1633" s="3"/>
      <c r="P1633" s="29"/>
      <c r="Q1633" s="22"/>
      <c r="R1633" s="3"/>
      <c r="S1633" s="120"/>
    </row>
    <row r="1634" spans="1:19" ht="12.75" customHeight="1" x14ac:dyDescent="0.25">
      <c r="A1634" s="28"/>
      <c r="B1634" s="29"/>
      <c r="C1634" s="29"/>
      <c r="D1634" s="132"/>
      <c r="E1634" s="132"/>
      <c r="F1634" s="132"/>
      <c r="G1634" s="132"/>
      <c r="H1634" s="132"/>
      <c r="I1634" s="132"/>
      <c r="J1634" s="132"/>
      <c r="K1634" s="133"/>
      <c r="L1634" s="134"/>
      <c r="M1634" s="134"/>
      <c r="N1634" s="134"/>
      <c r="O1634" s="3"/>
      <c r="P1634" s="29"/>
      <c r="Q1634" s="22"/>
      <c r="R1634" s="3"/>
      <c r="S1634" s="120"/>
    </row>
    <row r="1635" spans="1:19" ht="12.75" customHeight="1" x14ac:dyDescent="0.25">
      <c r="A1635" s="28"/>
      <c r="B1635" s="29"/>
      <c r="C1635" s="29"/>
      <c r="D1635" s="132"/>
      <c r="E1635" s="132"/>
      <c r="F1635" s="132"/>
      <c r="G1635" s="132"/>
      <c r="H1635" s="132"/>
      <c r="I1635" s="132"/>
      <c r="J1635" s="132"/>
      <c r="K1635" s="133"/>
      <c r="L1635" s="134"/>
      <c r="M1635" s="134"/>
      <c r="N1635" s="134"/>
      <c r="O1635" s="3"/>
      <c r="P1635" s="29"/>
      <c r="Q1635" s="22"/>
      <c r="R1635" s="3"/>
      <c r="S1635" s="120"/>
    </row>
    <row r="1636" spans="1:19" ht="12.75" customHeight="1" x14ac:dyDescent="0.25">
      <c r="A1636" s="28"/>
      <c r="B1636" s="29"/>
      <c r="C1636" s="29"/>
      <c r="D1636" s="132"/>
      <c r="E1636" s="132"/>
      <c r="F1636" s="132"/>
      <c r="G1636" s="132"/>
      <c r="H1636" s="132"/>
      <c r="I1636" s="132"/>
      <c r="J1636" s="132"/>
      <c r="K1636" s="133"/>
      <c r="L1636" s="134"/>
      <c r="M1636" s="134"/>
      <c r="N1636" s="134"/>
      <c r="O1636" s="3"/>
      <c r="P1636" s="29"/>
      <c r="Q1636" s="22"/>
      <c r="R1636" s="3"/>
      <c r="S1636" s="120"/>
    </row>
    <row r="1637" spans="1:19" ht="12.75" customHeight="1" x14ac:dyDescent="0.25">
      <c r="A1637" s="28"/>
      <c r="B1637" s="29"/>
      <c r="C1637" s="29"/>
      <c r="D1637" s="132"/>
      <c r="E1637" s="132"/>
      <c r="F1637" s="132"/>
      <c r="G1637" s="132"/>
      <c r="H1637" s="132"/>
      <c r="I1637" s="132"/>
      <c r="J1637" s="132"/>
      <c r="K1637" s="133"/>
      <c r="L1637" s="134"/>
      <c r="M1637" s="134"/>
      <c r="N1637" s="134"/>
      <c r="O1637" s="3"/>
      <c r="P1637" s="29"/>
      <c r="Q1637" s="22"/>
      <c r="R1637" s="3"/>
      <c r="S1637" s="120"/>
    </row>
    <row r="1638" spans="1:19" ht="12.75" customHeight="1" x14ac:dyDescent="0.25">
      <c r="A1638" s="28"/>
      <c r="B1638" s="29"/>
      <c r="C1638" s="29"/>
      <c r="D1638" s="132"/>
      <c r="E1638" s="132"/>
      <c r="F1638" s="132"/>
      <c r="G1638" s="132"/>
      <c r="H1638" s="132"/>
      <c r="I1638" s="132"/>
      <c r="J1638" s="132"/>
      <c r="K1638" s="133"/>
      <c r="L1638" s="134"/>
      <c r="M1638" s="134"/>
      <c r="N1638" s="134"/>
      <c r="O1638" s="3"/>
      <c r="P1638" s="29"/>
      <c r="Q1638" s="22"/>
      <c r="R1638" s="3"/>
      <c r="S1638" s="120"/>
    </row>
    <row r="1639" spans="1:19" ht="12.75" customHeight="1" x14ac:dyDescent="0.25">
      <c r="A1639" s="28"/>
      <c r="B1639" s="29"/>
      <c r="C1639" s="29"/>
      <c r="D1639" s="132"/>
      <c r="E1639" s="132"/>
      <c r="F1639" s="132"/>
      <c r="G1639" s="132"/>
      <c r="H1639" s="132"/>
      <c r="I1639" s="132"/>
      <c r="J1639" s="132"/>
      <c r="K1639" s="133"/>
      <c r="L1639" s="134"/>
      <c r="M1639" s="134"/>
      <c r="N1639" s="134"/>
      <c r="O1639" s="3"/>
      <c r="P1639" s="29"/>
      <c r="Q1639" s="22"/>
      <c r="R1639" s="3"/>
      <c r="S1639" s="120"/>
    </row>
    <row r="1640" spans="1:19" ht="12.75" customHeight="1" x14ac:dyDescent="0.25">
      <c r="A1640" s="28"/>
      <c r="B1640" s="29"/>
      <c r="C1640" s="29"/>
      <c r="D1640" s="132"/>
      <c r="E1640" s="132"/>
      <c r="F1640" s="132"/>
      <c r="G1640" s="132"/>
      <c r="H1640" s="132"/>
      <c r="I1640" s="132"/>
      <c r="J1640" s="132"/>
      <c r="K1640" s="133"/>
      <c r="L1640" s="134"/>
      <c r="M1640" s="134"/>
      <c r="N1640" s="134"/>
      <c r="O1640" s="3"/>
      <c r="P1640" s="29"/>
      <c r="Q1640" s="22"/>
      <c r="R1640" s="3"/>
      <c r="S1640" s="120"/>
    </row>
    <row r="1641" spans="1:19" ht="12.75" customHeight="1" x14ac:dyDescent="0.25">
      <c r="A1641" s="28"/>
      <c r="B1641" s="29"/>
      <c r="C1641" s="29"/>
      <c r="D1641" s="132"/>
      <c r="E1641" s="132"/>
      <c r="F1641" s="132"/>
      <c r="G1641" s="132"/>
      <c r="H1641" s="132"/>
      <c r="I1641" s="132"/>
      <c r="J1641" s="132"/>
      <c r="K1641" s="133"/>
      <c r="L1641" s="134"/>
      <c r="M1641" s="134"/>
      <c r="N1641" s="134"/>
      <c r="O1641" s="3"/>
      <c r="P1641" s="29"/>
      <c r="Q1641" s="22"/>
      <c r="R1641" s="3"/>
      <c r="S1641" s="120"/>
    </row>
    <row r="1642" spans="1:19" ht="12.75" customHeight="1" x14ac:dyDescent="0.25">
      <c r="A1642" s="28"/>
      <c r="B1642" s="29"/>
      <c r="C1642" s="29"/>
      <c r="D1642" s="132"/>
      <c r="E1642" s="132"/>
      <c r="F1642" s="132"/>
      <c r="G1642" s="132"/>
      <c r="H1642" s="132"/>
      <c r="I1642" s="132"/>
      <c r="J1642" s="132"/>
      <c r="K1642" s="133"/>
      <c r="L1642" s="134"/>
      <c r="M1642" s="134"/>
      <c r="N1642" s="134"/>
      <c r="O1642" s="3"/>
      <c r="P1642" s="29"/>
      <c r="Q1642" s="22"/>
      <c r="R1642" s="3"/>
      <c r="S1642" s="120"/>
    </row>
    <row r="1643" spans="1:19" ht="12.75" customHeight="1" x14ac:dyDescent="0.25">
      <c r="A1643" s="28"/>
      <c r="B1643" s="29"/>
      <c r="C1643" s="29"/>
      <c r="D1643" s="132"/>
      <c r="E1643" s="132"/>
      <c r="F1643" s="132"/>
      <c r="G1643" s="132"/>
      <c r="H1643" s="132"/>
      <c r="I1643" s="132"/>
      <c r="J1643" s="132"/>
      <c r="K1643" s="133"/>
      <c r="L1643" s="134"/>
      <c r="M1643" s="134"/>
      <c r="N1643" s="134"/>
      <c r="O1643" s="3"/>
      <c r="P1643" s="29"/>
      <c r="Q1643" s="22"/>
      <c r="R1643" s="3"/>
      <c r="S1643" s="120"/>
    </row>
    <row r="1644" spans="1:19" ht="12.75" customHeight="1" x14ac:dyDescent="0.25">
      <c r="A1644" s="28"/>
      <c r="B1644" s="29"/>
      <c r="C1644" s="29"/>
      <c r="D1644" s="132"/>
      <c r="E1644" s="132"/>
      <c r="F1644" s="132"/>
      <c r="G1644" s="132"/>
      <c r="H1644" s="132"/>
      <c r="I1644" s="132"/>
      <c r="J1644" s="132"/>
      <c r="K1644" s="133"/>
      <c r="L1644" s="134"/>
      <c r="M1644" s="134"/>
      <c r="N1644" s="134"/>
      <c r="O1644" s="3"/>
      <c r="P1644" s="29"/>
      <c r="Q1644" s="22"/>
      <c r="R1644" s="3"/>
      <c r="S1644" s="120"/>
    </row>
    <row r="1645" spans="1:19" ht="12.75" customHeight="1" x14ac:dyDescent="0.25">
      <c r="A1645" s="28"/>
      <c r="B1645" s="29"/>
      <c r="C1645" s="29"/>
      <c r="D1645" s="132"/>
      <c r="E1645" s="132"/>
      <c r="F1645" s="132"/>
      <c r="G1645" s="132"/>
      <c r="H1645" s="132"/>
      <c r="I1645" s="132"/>
      <c r="J1645" s="132"/>
      <c r="K1645" s="133"/>
      <c r="L1645" s="134"/>
      <c r="M1645" s="134"/>
      <c r="N1645" s="134"/>
      <c r="O1645" s="3"/>
      <c r="P1645" s="29"/>
      <c r="Q1645" s="22"/>
      <c r="R1645" s="3"/>
      <c r="S1645" s="120"/>
    </row>
    <row r="1646" spans="1:19" ht="12.75" customHeight="1" x14ac:dyDescent="0.25">
      <c r="A1646" s="28"/>
      <c r="B1646" s="29"/>
      <c r="C1646" s="29"/>
      <c r="D1646" s="132"/>
      <c r="E1646" s="132"/>
      <c r="F1646" s="132"/>
      <c r="G1646" s="132"/>
      <c r="H1646" s="132"/>
      <c r="I1646" s="132"/>
      <c r="J1646" s="132"/>
      <c r="K1646" s="133"/>
      <c r="L1646" s="134"/>
      <c r="M1646" s="134"/>
      <c r="N1646" s="134"/>
      <c r="O1646" s="3"/>
      <c r="P1646" s="29"/>
      <c r="Q1646" s="22"/>
      <c r="R1646" s="3"/>
      <c r="S1646" s="120"/>
    </row>
    <row r="1647" spans="1:19" ht="12.75" customHeight="1" x14ac:dyDescent="0.25">
      <c r="A1647" s="28"/>
      <c r="B1647" s="29"/>
      <c r="C1647" s="29"/>
      <c r="D1647" s="132"/>
      <c r="E1647" s="132"/>
      <c r="F1647" s="132"/>
      <c r="G1647" s="132"/>
      <c r="H1647" s="132"/>
      <c r="I1647" s="132"/>
      <c r="J1647" s="132"/>
      <c r="K1647" s="133"/>
      <c r="L1647" s="134"/>
      <c r="M1647" s="134"/>
      <c r="N1647" s="134"/>
      <c r="O1647" s="3"/>
      <c r="P1647" s="29"/>
      <c r="Q1647" s="22"/>
      <c r="R1647" s="3"/>
      <c r="S1647" s="120"/>
    </row>
    <row r="1648" spans="1:19" ht="12.75" customHeight="1" x14ac:dyDescent="0.25">
      <c r="A1648" s="28"/>
      <c r="B1648" s="29"/>
      <c r="C1648" s="29"/>
      <c r="D1648" s="132"/>
      <c r="E1648" s="132"/>
      <c r="F1648" s="132"/>
      <c r="G1648" s="132"/>
      <c r="H1648" s="132"/>
      <c r="I1648" s="132"/>
      <c r="J1648" s="132"/>
      <c r="K1648" s="133"/>
      <c r="L1648" s="134"/>
      <c r="M1648" s="134"/>
      <c r="N1648" s="134"/>
      <c r="O1648" s="3"/>
      <c r="P1648" s="29"/>
      <c r="Q1648" s="22"/>
      <c r="R1648" s="3"/>
      <c r="S1648" s="120"/>
    </row>
    <row r="1649" spans="1:19" ht="12.75" customHeight="1" x14ac:dyDescent="0.25">
      <c r="A1649" s="28"/>
      <c r="B1649" s="29"/>
      <c r="C1649" s="29"/>
      <c r="D1649" s="132"/>
      <c r="E1649" s="132"/>
      <c r="F1649" s="132"/>
      <c r="G1649" s="132"/>
      <c r="H1649" s="132"/>
      <c r="I1649" s="132"/>
      <c r="J1649" s="132"/>
      <c r="K1649" s="133"/>
      <c r="L1649" s="134"/>
      <c r="M1649" s="134"/>
      <c r="N1649" s="134"/>
      <c r="O1649" s="3"/>
      <c r="P1649" s="29"/>
      <c r="Q1649" s="22"/>
      <c r="R1649" s="3"/>
      <c r="S1649" s="120"/>
    </row>
    <row r="1650" spans="1:19" ht="12.75" customHeight="1" x14ac:dyDescent="0.25">
      <c r="A1650" s="28"/>
      <c r="B1650" s="29"/>
      <c r="C1650" s="29"/>
      <c r="D1650" s="132"/>
      <c r="E1650" s="132"/>
      <c r="F1650" s="132"/>
      <c r="G1650" s="132"/>
      <c r="H1650" s="132"/>
      <c r="I1650" s="132"/>
      <c r="J1650" s="132"/>
      <c r="K1650" s="133"/>
      <c r="L1650" s="134"/>
      <c r="M1650" s="134"/>
      <c r="N1650" s="134"/>
      <c r="O1650" s="3"/>
      <c r="P1650" s="29"/>
      <c r="Q1650" s="22"/>
      <c r="R1650" s="3"/>
      <c r="S1650" s="120"/>
    </row>
    <row r="1651" spans="1:19" ht="12.75" customHeight="1" x14ac:dyDescent="0.25">
      <c r="A1651" s="28"/>
      <c r="B1651" s="29"/>
      <c r="C1651" s="29"/>
      <c r="D1651" s="132"/>
      <c r="E1651" s="132"/>
      <c r="F1651" s="132"/>
      <c r="G1651" s="132"/>
      <c r="H1651" s="132"/>
      <c r="I1651" s="132"/>
      <c r="J1651" s="132"/>
      <c r="K1651" s="133"/>
      <c r="L1651" s="134"/>
      <c r="M1651" s="134"/>
      <c r="N1651" s="134"/>
      <c r="O1651" s="3"/>
      <c r="P1651" s="29"/>
      <c r="Q1651" s="22"/>
      <c r="R1651" s="3"/>
      <c r="S1651" s="120"/>
    </row>
    <row r="1652" spans="1:19" ht="12.75" customHeight="1" x14ac:dyDescent="0.25">
      <c r="A1652" s="28"/>
      <c r="B1652" s="29"/>
      <c r="C1652" s="29"/>
      <c r="D1652" s="132"/>
      <c r="E1652" s="132"/>
      <c r="F1652" s="132"/>
      <c r="G1652" s="132"/>
      <c r="H1652" s="132"/>
      <c r="I1652" s="132"/>
      <c r="J1652" s="132"/>
      <c r="K1652" s="133"/>
      <c r="L1652" s="134"/>
      <c r="M1652" s="134"/>
      <c r="N1652" s="134"/>
      <c r="O1652" s="3"/>
      <c r="P1652" s="29"/>
      <c r="Q1652" s="22"/>
      <c r="R1652" s="3"/>
      <c r="S1652" s="120"/>
    </row>
    <row r="1653" spans="1:19" ht="12.75" customHeight="1" x14ac:dyDescent="0.25">
      <c r="A1653" s="28"/>
      <c r="B1653" s="29"/>
      <c r="C1653" s="29"/>
      <c r="D1653" s="132"/>
      <c r="E1653" s="132"/>
      <c r="F1653" s="132"/>
      <c r="G1653" s="132"/>
      <c r="H1653" s="132"/>
      <c r="I1653" s="132"/>
      <c r="J1653" s="132"/>
      <c r="K1653" s="133"/>
      <c r="L1653" s="134"/>
      <c r="M1653" s="134"/>
      <c r="N1653" s="134"/>
      <c r="O1653" s="3"/>
      <c r="P1653" s="29"/>
      <c r="Q1653" s="22"/>
      <c r="R1653" s="3"/>
      <c r="S1653" s="120"/>
    </row>
    <row r="1654" spans="1:19" ht="12.75" customHeight="1" x14ac:dyDescent="0.25">
      <c r="A1654" s="28"/>
      <c r="B1654" s="29"/>
      <c r="C1654" s="29"/>
      <c r="D1654" s="132"/>
      <c r="E1654" s="132"/>
      <c r="F1654" s="132"/>
      <c r="G1654" s="132"/>
      <c r="H1654" s="132"/>
      <c r="I1654" s="132"/>
      <c r="J1654" s="132"/>
      <c r="K1654" s="133"/>
      <c r="L1654" s="134"/>
      <c r="M1654" s="134"/>
      <c r="N1654" s="134"/>
      <c r="O1654" s="3"/>
      <c r="P1654" s="29"/>
      <c r="Q1654" s="22"/>
      <c r="R1654" s="3"/>
      <c r="S1654" s="120"/>
    </row>
    <row r="1655" spans="1:19" ht="12.75" customHeight="1" x14ac:dyDescent="0.25">
      <c r="A1655" s="28"/>
      <c r="B1655" s="29"/>
      <c r="C1655" s="29"/>
      <c r="D1655" s="132"/>
      <c r="E1655" s="132"/>
      <c r="F1655" s="132"/>
      <c r="G1655" s="132"/>
      <c r="H1655" s="132"/>
      <c r="I1655" s="132"/>
      <c r="J1655" s="132"/>
      <c r="K1655" s="133"/>
      <c r="L1655" s="134"/>
      <c r="M1655" s="134"/>
      <c r="N1655" s="134"/>
      <c r="O1655" s="3"/>
      <c r="P1655" s="29"/>
      <c r="Q1655" s="22"/>
      <c r="R1655" s="3"/>
      <c r="S1655" s="120"/>
    </row>
    <row r="1656" spans="1:19" ht="12.75" customHeight="1" x14ac:dyDescent="0.25">
      <c r="A1656" s="28"/>
      <c r="B1656" s="29"/>
      <c r="C1656" s="29"/>
      <c r="D1656" s="132"/>
      <c r="E1656" s="132"/>
      <c r="F1656" s="132"/>
      <c r="G1656" s="132"/>
      <c r="H1656" s="132"/>
      <c r="I1656" s="132"/>
      <c r="J1656" s="132"/>
      <c r="K1656" s="133"/>
      <c r="L1656" s="134"/>
      <c r="M1656" s="134"/>
      <c r="N1656" s="134"/>
      <c r="O1656" s="3"/>
      <c r="P1656" s="29"/>
      <c r="Q1656" s="22"/>
      <c r="R1656" s="3"/>
      <c r="S1656" s="120"/>
    </row>
    <row r="1657" spans="1:19" ht="12.75" customHeight="1" x14ac:dyDescent="0.25">
      <c r="A1657" s="28"/>
      <c r="B1657" s="29"/>
      <c r="C1657" s="29"/>
      <c r="D1657" s="132"/>
      <c r="E1657" s="132"/>
      <c r="F1657" s="132"/>
      <c r="G1657" s="132"/>
      <c r="H1657" s="132"/>
      <c r="I1657" s="132"/>
      <c r="J1657" s="132"/>
      <c r="K1657" s="133"/>
      <c r="L1657" s="134"/>
      <c r="M1657" s="134"/>
      <c r="N1657" s="134"/>
      <c r="O1657" s="3"/>
      <c r="P1657" s="29"/>
      <c r="Q1657" s="22"/>
      <c r="R1657" s="3"/>
      <c r="S1657" s="120"/>
    </row>
    <row r="1658" spans="1:19" ht="12.75" customHeight="1" x14ac:dyDescent="0.25">
      <c r="A1658" s="28"/>
      <c r="B1658" s="29"/>
      <c r="C1658" s="29"/>
      <c r="D1658" s="132"/>
      <c r="E1658" s="132"/>
      <c r="F1658" s="132"/>
      <c r="G1658" s="132"/>
      <c r="H1658" s="132"/>
      <c r="I1658" s="132"/>
      <c r="J1658" s="132"/>
      <c r="K1658" s="133"/>
      <c r="L1658" s="134"/>
      <c r="M1658" s="134"/>
      <c r="N1658" s="134"/>
      <c r="O1658" s="3"/>
      <c r="P1658" s="29"/>
      <c r="Q1658" s="22"/>
      <c r="R1658" s="3"/>
      <c r="S1658" s="120"/>
    </row>
    <row r="1659" spans="1:19" ht="12.75" customHeight="1" x14ac:dyDescent="0.25">
      <c r="A1659" s="28"/>
      <c r="B1659" s="29"/>
      <c r="C1659" s="29"/>
      <c r="D1659" s="132"/>
      <c r="E1659" s="132"/>
      <c r="F1659" s="132"/>
      <c r="G1659" s="132"/>
      <c r="H1659" s="132"/>
      <c r="I1659" s="132"/>
      <c r="J1659" s="132"/>
      <c r="K1659" s="133"/>
      <c r="L1659" s="134"/>
      <c r="M1659" s="134"/>
      <c r="N1659" s="134"/>
      <c r="O1659" s="3"/>
      <c r="P1659" s="29"/>
      <c r="Q1659" s="22"/>
      <c r="R1659" s="3"/>
      <c r="S1659" s="120"/>
    </row>
    <row r="1660" spans="1:19" ht="12.75" customHeight="1" x14ac:dyDescent="0.25">
      <c r="A1660" s="28"/>
      <c r="B1660" s="29"/>
      <c r="C1660" s="29"/>
      <c r="D1660" s="132"/>
      <c r="E1660" s="132"/>
      <c r="F1660" s="132"/>
      <c r="G1660" s="132"/>
      <c r="H1660" s="132"/>
      <c r="I1660" s="132"/>
      <c r="J1660" s="132"/>
      <c r="K1660" s="133"/>
      <c r="L1660" s="134"/>
      <c r="M1660" s="134"/>
      <c r="N1660" s="134"/>
      <c r="O1660" s="3"/>
      <c r="P1660" s="29"/>
      <c r="Q1660" s="22"/>
      <c r="R1660" s="3"/>
      <c r="S1660" s="120"/>
    </row>
    <row r="1661" spans="1:19" ht="12.75" customHeight="1" x14ac:dyDescent="0.25">
      <c r="A1661" s="28"/>
      <c r="B1661" s="29"/>
      <c r="C1661" s="29"/>
      <c r="D1661" s="132"/>
      <c r="E1661" s="132"/>
      <c r="F1661" s="132"/>
      <c r="G1661" s="132"/>
      <c r="H1661" s="132"/>
      <c r="I1661" s="132"/>
      <c r="J1661" s="132"/>
      <c r="K1661" s="133"/>
      <c r="L1661" s="134"/>
      <c r="M1661" s="134"/>
      <c r="N1661" s="134"/>
      <c r="O1661" s="3"/>
      <c r="P1661" s="29"/>
      <c r="Q1661" s="22"/>
      <c r="R1661" s="3"/>
      <c r="S1661" s="120"/>
    </row>
    <row r="1662" spans="1:19" ht="12.75" customHeight="1" x14ac:dyDescent="0.25">
      <c r="A1662" s="28"/>
      <c r="B1662" s="29"/>
      <c r="C1662" s="29"/>
      <c r="D1662" s="132"/>
      <c r="E1662" s="132"/>
      <c r="F1662" s="132"/>
      <c r="G1662" s="132"/>
      <c r="H1662" s="132"/>
      <c r="I1662" s="132"/>
      <c r="J1662" s="132"/>
      <c r="K1662" s="133"/>
      <c r="L1662" s="134"/>
      <c r="M1662" s="134"/>
      <c r="N1662" s="134"/>
      <c r="O1662" s="3"/>
      <c r="P1662" s="29"/>
      <c r="Q1662" s="22"/>
      <c r="R1662" s="3"/>
      <c r="S1662" s="120"/>
    </row>
    <row r="1663" spans="1:19" ht="12.75" customHeight="1" x14ac:dyDescent="0.25">
      <c r="A1663" s="28"/>
      <c r="B1663" s="29"/>
      <c r="C1663" s="29"/>
      <c r="D1663" s="132"/>
      <c r="E1663" s="132"/>
      <c r="F1663" s="132"/>
      <c r="G1663" s="132"/>
      <c r="H1663" s="132"/>
      <c r="I1663" s="132"/>
      <c r="J1663" s="132"/>
      <c r="K1663" s="133"/>
      <c r="L1663" s="134"/>
      <c r="M1663" s="134"/>
      <c r="N1663" s="134"/>
      <c r="O1663" s="3"/>
      <c r="P1663" s="29"/>
      <c r="Q1663" s="22"/>
      <c r="R1663" s="3"/>
      <c r="S1663" s="120"/>
    </row>
    <row r="1664" spans="1:19" ht="12.75" customHeight="1" x14ac:dyDescent="0.25">
      <c r="A1664" s="28"/>
      <c r="B1664" s="29"/>
      <c r="C1664" s="29"/>
      <c r="D1664" s="132"/>
      <c r="E1664" s="132"/>
      <c r="F1664" s="132"/>
      <c r="G1664" s="132"/>
      <c r="H1664" s="132"/>
      <c r="I1664" s="132"/>
      <c r="J1664" s="132"/>
      <c r="K1664" s="133"/>
      <c r="L1664" s="134"/>
      <c r="M1664" s="134"/>
      <c r="N1664" s="134"/>
      <c r="O1664" s="3"/>
      <c r="P1664" s="29"/>
      <c r="Q1664" s="22"/>
      <c r="R1664" s="3"/>
      <c r="S1664" s="120"/>
    </row>
    <row r="1665" spans="1:19" ht="12.75" customHeight="1" x14ac:dyDescent="0.25">
      <c r="A1665" s="28"/>
      <c r="B1665" s="29"/>
      <c r="C1665" s="29"/>
      <c r="D1665" s="132"/>
      <c r="E1665" s="132"/>
      <c r="F1665" s="132"/>
      <c r="G1665" s="132"/>
      <c r="H1665" s="132"/>
      <c r="I1665" s="132"/>
      <c r="J1665" s="132"/>
      <c r="K1665" s="133"/>
      <c r="L1665" s="134"/>
      <c r="M1665" s="134"/>
      <c r="N1665" s="134"/>
      <c r="O1665" s="3"/>
      <c r="P1665" s="29"/>
      <c r="Q1665" s="22"/>
      <c r="R1665" s="3"/>
      <c r="S1665" s="120"/>
    </row>
    <row r="1666" spans="1:19" ht="12.75" customHeight="1" x14ac:dyDescent="0.25">
      <c r="A1666" s="28"/>
      <c r="B1666" s="29"/>
      <c r="C1666" s="29"/>
      <c r="D1666" s="132"/>
      <c r="E1666" s="132"/>
      <c r="F1666" s="132"/>
      <c r="G1666" s="132"/>
      <c r="H1666" s="132"/>
      <c r="I1666" s="132"/>
      <c r="J1666" s="132"/>
      <c r="K1666" s="133"/>
      <c r="L1666" s="134"/>
      <c r="M1666" s="134"/>
      <c r="N1666" s="134"/>
      <c r="O1666" s="3"/>
      <c r="P1666" s="29"/>
      <c r="Q1666" s="22"/>
      <c r="R1666" s="3"/>
      <c r="S1666" s="120"/>
    </row>
    <row r="1667" spans="1:19" ht="12.75" customHeight="1" x14ac:dyDescent="0.25">
      <c r="A1667" s="28"/>
      <c r="B1667" s="29"/>
      <c r="C1667" s="29"/>
      <c r="D1667" s="132"/>
      <c r="E1667" s="132"/>
      <c r="F1667" s="132"/>
      <c r="G1667" s="132"/>
      <c r="H1667" s="132"/>
      <c r="I1667" s="132"/>
      <c r="J1667" s="132"/>
      <c r="K1667" s="133"/>
      <c r="L1667" s="134"/>
      <c r="M1667" s="134"/>
      <c r="N1667" s="134"/>
      <c r="O1667" s="3"/>
      <c r="P1667" s="29"/>
      <c r="Q1667" s="22"/>
      <c r="R1667" s="3"/>
      <c r="S1667" s="120"/>
    </row>
    <row r="1668" spans="1:19" ht="12.75" customHeight="1" x14ac:dyDescent="0.25">
      <c r="A1668" s="28"/>
      <c r="B1668" s="29"/>
      <c r="C1668" s="29"/>
      <c r="D1668" s="132"/>
      <c r="E1668" s="132"/>
      <c r="F1668" s="132"/>
      <c r="G1668" s="132"/>
      <c r="H1668" s="132"/>
      <c r="I1668" s="132"/>
      <c r="J1668" s="132"/>
      <c r="K1668" s="133"/>
      <c r="L1668" s="134"/>
      <c r="M1668" s="134"/>
      <c r="N1668" s="134"/>
      <c r="O1668" s="3"/>
      <c r="P1668" s="29"/>
      <c r="Q1668" s="22"/>
      <c r="R1668" s="3"/>
      <c r="S1668" s="120"/>
    </row>
    <row r="1669" spans="1:19" ht="12.75" customHeight="1" x14ac:dyDescent="0.25">
      <c r="A1669" s="28"/>
      <c r="B1669" s="29"/>
      <c r="C1669" s="29"/>
      <c r="D1669" s="132"/>
      <c r="E1669" s="132"/>
      <c r="F1669" s="132"/>
      <c r="G1669" s="132"/>
      <c r="H1669" s="132"/>
      <c r="I1669" s="132"/>
      <c r="J1669" s="132"/>
      <c r="K1669" s="133"/>
      <c r="L1669" s="134"/>
      <c r="M1669" s="134"/>
      <c r="N1669" s="134"/>
      <c r="O1669" s="3"/>
      <c r="P1669" s="29"/>
      <c r="Q1669" s="22"/>
      <c r="R1669" s="3"/>
      <c r="S1669" s="120"/>
    </row>
    <row r="1670" spans="1:19" ht="12.75" customHeight="1" x14ac:dyDescent="0.25">
      <c r="A1670" s="28"/>
      <c r="B1670" s="29"/>
      <c r="C1670" s="29"/>
      <c r="D1670" s="132"/>
      <c r="E1670" s="132"/>
      <c r="F1670" s="132"/>
      <c r="G1670" s="132"/>
      <c r="H1670" s="132"/>
      <c r="I1670" s="132"/>
      <c r="J1670" s="132"/>
      <c r="K1670" s="133"/>
      <c r="L1670" s="134"/>
      <c r="M1670" s="134"/>
      <c r="N1670" s="134"/>
      <c r="O1670" s="3"/>
      <c r="P1670" s="29"/>
      <c r="Q1670" s="22"/>
      <c r="R1670" s="3"/>
      <c r="S1670" s="120"/>
    </row>
    <row r="1671" spans="1:19" ht="12.75" customHeight="1" x14ac:dyDescent="0.25">
      <c r="A1671" s="28"/>
      <c r="B1671" s="29"/>
      <c r="C1671" s="29"/>
      <c r="D1671" s="132"/>
      <c r="E1671" s="132"/>
      <c r="F1671" s="132"/>
      <c r="G1671" s="132"/>
      <c r="H1671" s="132"/>
      <c r="I1671" s="132"/>
      <c r="J1671" s="132"/>
      <c r="K1671" s="133"/>
      <c r="L1671" s="134"/>
      <c r="M1671" s="134"/>
      <c r="N1671" s="134"/>
      <c r="O1671" s="3"/>
      <c r="P1671" s="29"/>
      <c r="Q1671" s="22"/>
      <c r="R1671" s="3"/>
      <c r="S1671" s="120"/>
    </row>
    <row r="1672" spans="1:19" ht="12.75" customHeight="1" x14ac:dyDescent="0.25">
      <c r="A1672" s="28"/>
      <c r="B1672" s="29"/>
      <c r="C1672" s="29"/>
      <c r="D1672" s="132"/>
      <c r="E1672" s="132"/>
      <c r="F1672" s="132"/>
      <c r="G1672" s="132"/>
      <c r="H1672" s="132"/>
      <c r="I1672" s="132"/>
      <c r="J1672" s="132"/>
      <c r="K1672" s="133"/>
      <c r="L1672" s="134"/>
      <c r="M1672" s="134"/>
      <c r="N1672" s="134"/>
      <c r="O1672" s="3"/>
      <c r="P1672" s="29"/>
      <c r="Q1672" s="22"/>
      <c r="R1672" s="3"/>
      <c r="S1672" s="120"/>
    </row>
    <row r="1673" spans="1:19" ht="12.75" customHeight="1" x14ac:dyDescent="0.25">
      <c r="A1673" s="28"/>
      <c r="B1673" s="29"/>
      <c r="C1673" s="29"/>
      <c r="D1673" s="132"/>
      <c r="E1673" s="132"/>
      <c r="F1673" s="132"/>
      <c r="G1673" s="132"/>
      <c r="H1673" s="132"/>
      <c r="I1673" s="132"/>
      <c r="J1673" s="132"/>
      <c r="K1673" s="133"/>
      <c r="L1673" s="134"/>
      <c r="M1673" s="134"/>
      <c r="N1673" s="134"/>
      <c r="O1673" s="3"/>
      <c r="P1673" s="29"/>
      <c r="Q1673" s="22"/>
      <c r="R1673" s="3"/>
      <c r="S1673" s="120"/>
    </row>
    <row r="1674" spans="1:19" ht="12.75" customHeight="1" x14ac:dyDescent="0.25">
      <c r="A1674" s="28"/>
      <c r="B1674" s="29"/>
      <c r="C1674" s="29"/>
      <c r="D1674" s="132"/>
      <c r="E1674" s="132"/>
      <c r="F1674" s="132"/>
      <c r="G1674" s="132"/>
      <c r="H1674" s="132"/>
      <c r="I1674" s="132"/>
      <c r="J1674" s="132"/>
      <c r="K1674" s="133"/>
      <c r="L1674" s="134"/>
      <c r="M1674" s="134"/>
      <c r="N1674" s="134"/>
      <c r="O1674" s="3"/>
      <c r="P1674" s="29"/>
      <c r="Q1674" s="22"/>
      <c r="R1674" s="3"/>
      <c r="S1674" s="120"/>
    </row>
    <row r="1675" spans="1:19" ht="12.75" customHeight="1" x14ac:dyDescent="0.25">
      <c r="A1675" s="28"/>
      <c r="B1675" s="29"/>
      <c r="C1675" s="29"/>
      <c r="D1675" s="132"/>
      <c r="E1675" s="132"/>
      <c r="F1675" s="132"/>
      <c r="G1675" s="132"/>
      <c r="H1675" s="132"/>
      <c r="I1675" s="132"/>
      <c r="J1675" s="132"/>
      <c r="K1675" s="133"/>
      <c r="L1675" s="134"/>
      <c r="M1675" s="134"/>
      <c r="N1675" s="134"/>
      <c r="O1675" s="3"/>
      <c r="P1675" s="29"/>
      <c r="Q1675" s="22"/>
      <c r="R1675" s="3"/>
      <c r="S1675" s="120"/>
    </row>
    <row r="1676" spans="1:19" ht="12.75" customHeight="1" x14ac:dyDescent="0.25">
      <c r="A1676" s="28"/>
      <c r="B1676" s="29"/>
      <c r="C1676" s="29"/>
      <c r="D1676" s="132"/>
      <c r="E1676" s="132"/>
      <c r="F1676" s="132"/>
      <c r="G1676" s="132"/>
      <c r="H1676" s="132"/>
      <c r="I1676" s="132"/>
      <c r="J1676" s="132"/>
      <c r="K1676" s="133"/>
      <c r="L1676" s="134"/>
      <c r="M1676" s="134"/>
      <c r="N1676" s="134"/>
      <c r="O1676" s="3"/>
      <c r="P1676" s="29"/>
      <c r="Q1676" s="22"/>
      <c r="R1676" s="3"/>
      <c r="S1676" s="120"/>
    </row>
    <row r="1677" spans="1:19" ht="12.75" customHeight="1" x14ac:dyDescent="0.25">
      <c r="A1677" s="28"/>
      <c r="B1677" s="29"/>
      <c r="C1677" s="29"/>
      <c r="D1677" s="132"/>
      <c r="E1677" s="132"/>
      <c r="F1677" s="132"/>
      <c r="G1677" s="132"/>
      <c r="H1677" s="132"/>
      <c r="I1677" s="132"/>
      <c r="J1677" s="132"/>
      <c r="K1677" s="133"/>
      <c r="L1677" s="134"/>
      <c r="M1677" s="134"/>
      <c r="N1677" s="134"/>
      <c r="O1677" s="3"/>
      <c r="P1677" s="29"/>
      <c r="Q1677" s="22"/>
      <c r="R1677" s="3"/>
      <c r="S1677" s="120"/>
    </row>
    <row r="1678" spans="1:19" ht="12.75" customHeight="1" x14ac:dyDescent="0.25">
      <c r="A1678" s="28"/>
      <c r="B1678" s="29"/>
      <c r="C1678" s="29"/>
      <c r="D1678" s="132"/>
      <c r="E1678" s="132"/>
      <c r="F1678" s="132"/>
      <c r="G1678" s="132"/>
      <c r="H1678" s="132"/>
      <c r="I1678" s="132"/>
      <c r="J1678" s="132"/>
      <c r="K1678" s="133"/>
      <c r="L1678" s="134"/>
      <c r="M1678" s="134"/>
      <c r="N1678" s="134"/>
      <c r="O1678" s="3"/>
      <c r="P1678" s="29"/>
      <c r="Q1678" s="22"/>
      <c r="R1678" s="3"/>
      <c r="S1678" s="120"/>
    </row>
    <row r="1679" spans="1:19" ht="12.75" customHeight="1" x14ac:dyDescent="0.25">
      <c r="A1679" s="28"/>
      <c r="B1679" s="29"/>
      <c r="C1679" s="29"/>
      <c r="D1679" s="132"/>
      <c r="E1679" s="132"/>
      <c r="F1679" s="132"/>
      <c r="G1679" s="132"/>
      <c r="H1679" s="132"/>
      <c r="I1679" s="132"/>
      <c r="J1679" s="132"/>
      <c r="K1679" s="133"/>
      <c r="L1679" s="134"/>
      <c r="M1679" s="134"/>
      <c r="N1679" s="134"/>
      <c r="O1679" s="3"/>
      <c r="P1679" s="29"/>
      <c r="Q1679" s="22"/>
      <c r="R1679" s="3"/>
      <c r="S1679" s="120"/>
    </row>
    <row r="1680" spans="1:19" ht="12.75" customHeight="1" x14ac:dyDescent="0.25">
      <c r="A1680" s="28"/>
      <c r="B1680" s="29"/>
      <c r="C1680" s="29"/>
      <c r="D1680" s="132"/>
      <c r="E1680" s="132"/>
      <c r="F1680" s="132"/>
      <c r="G1680" s="132"/>
      <c r="H1680" s="132"/>
      <c r="I1680" s="132"/>
      <c r="J1680" s="132"/>
      <c r="K1680" s="133"/>
      <c r="L1680" s="134"/>
      <c r="M1680" s="134"/>
      <c r="N1680" s="134"/>
      <c r="O1680" s="3"/>
      <c r="P1680" s="29"/>
      <c r="Q1680" s="22"/>
      <c r="R1680" s="3"/>
      <c r="S1680" s="120"/>
    </row>
    <row r="1681" spans="1:19" ht="12.75" customHeight="1" x14ac:dyDescent="0.25">
      <c r="A1681" s="28"/>
      <c r="B1681" s="29"/>
      <c r="C1681" s="29"/>
      <c r="D1681" s="132"/>
      <c r="E1681" s="132"/>
      <c r="F1681" s="132"/>
      <c r="G1681" s="132"/>
      <c r="H1681" s="132"/>
      <c r="I1681" s="132"/>
      <c r="J1681" s="132"/>
      <c r="K1681" s="133"/>
      <c r="L1681" s="134"/>
      <c r="M1681" s="134"/>
      <c r="N1681" s="134"/>
      <c r="O1681" s="3"/>
      <c r="P1681" s="29"/>
      <c r="Q1681" s="22"/>
      <c r="R1681" s="3"/>
      <c r="S1681" s="120"/>
    </row>
    <row r="1682" spans="1:19" ht="12.75" customHeight="1" x14ac:dyDescent="0.25">
      <c r="A1682" s="28"/>
      <c r="B1682" s="29"/>
      <c r="C1682" s="29"/>
      <c r="D1682" s="132"/>
      <c r="E1682" s="132"/>
      <c r="F1682" s="132"/>
      <c r="G1682" s="132"/>
      <c r="H1682" s="132"/>
      <c r="I1682" s="132"/>
      <c r="J1682" s="132"/>
      <c r="K1682" s="133"/>
      <c r="L1682" s="134"/>
      <c r="M1682" s="134"/>
      <c r="N1682" s="134"/>
      <c r="O1682" s="3"/>
      <c r="P1682" s="29"/>
      <c r="Q1682" s="22"/>
      <c r="R1682" s="3"/>
      <c r="S1682" s="120"/>
    </row>
    <row r="1683" spans="1:19" ht="12.75" customHeight="1" x14ac:dyDescent="0.25">
      <c r="A1683" s="28"/>
      <c r="B1683" s="29"/>
      <c r="C1683" s="29"/>
      <c r="D1683" s="132"/>
      <c r="E1683" s="132"/>
      <c r="F1683" s="132"/>
      <c r="G1683" s="132"/>
      <c r="H1683" s="132"/>
      <c r="I1683" s="132"/>
      <c r="J1683" s="132"/>
      <c r="K1683" s="133"/>
      <c r="L1683" s="134"/>
      <c r="M1683" s="134"/>
      <c r="N1683" s="134"/>
      <c r="O1683" s="3"/>
      <c r="P1683" s="29"/>
      <c r="Q1683" s="22"/>
      <c r="R1683" s="3"/>
      <c r="S1683" s="120"/>
    </row>
    <row r="1684" spans="1:19" ht="12.75" customHeight="1" x14ac:dyDescent="0.25">
      <c r="A1684" s="28"/>
      <c r="B1684" s="29"/>
      <c r="C1684" s="29"/>
      <c r="D1684" s="132"/>
      <c r="E1684" s="132"/>
      <c r="F1684" s="132"/>
      <c r="G1684" s="132"/>
      <c r="H1684" s="132"/>
      <c r="I1684" s="132"/>
      <c r="J1684" s="132"/>
      <c r="K1684" s="133"/>
      <c r="L1684" s="134"/>
      <c r="M1684" s="134"/>
      <c r="N1684" s="134"/>
      <c r="O1684" s="3"/>
      <c r="P1684" s="29"/>
      <c r="Q1684" s="22"/>
      <c r="R1684" s="3"/>
      <c r="S1684" s="120"/>
    </row>
    <row r="1685" spans="1:19" ht="12.75" customHeight="1" x14ac:dyDescent="0.25">
      <c r="A1685" s="28"/>
      <c r="B1685" s="29"/>
      <c r="C1685" s="29"/>
      <c r="D1685" s="132"/>
      <c r="E1685" s="132"/>
      <c r="F1685" s="132"/>
      <c r="G1685" s="132"/>
      <c r="H1685" s="132"/>
      <c r="I1685" s="132"/>
      <c r="J1685" s="132"/>
      <c r="K1685" s="133"/>
      <c r="L1685" s="134"/>
      <c r="M1685" s="134"/>
      <c r="N1685" s="134"/>
      <c r="O1685" s="3"/>
      <c r="P1685" s="29"/>
      <c r="Q1685" s="22"/>
      <c r="R1685" s="3"/>
      <c r="S1685" s="120"/>
    </row>
    <row r="1686" spans="1:19" ht="12.75" customHeight="1" x14ac:dyDescent="0.25">
      <c r="A1686" s="28"/>
      <c r="B1686" s="29"/>
      <c r="C1686" s="29"/>
      <c r="D1686" s="132"/>
      <c r="E1686" s="132"/>
      <c r="F1686" s="132"/>
      <c r="G1686" s="132"/>
      <c r="H1686" s="132"/>
      <c r="I1686" s="132"/>
      <c r="J1686" s="132"/>
      <c r="K1686" s="133"/>
      <c r="L1686" s="134"/>
      <c r="M1686" s="134"/>
      <c r="N1686" s="134"/>
      <c r="O1686" s="3"/>
      <c r="P1686" s="29"/>
      <c r="Q1686" s="22"/>
      <c r="R1686" s="3"/>
      <c r="S1686" s="120"/>
    </row>
    <row r="1687" spans="1:19" ht="12.75" customHeight="1" x14ac:dyDescent="0.25">
      <c r="A1687" s="28"/>
      <c r="B1687" s="29"/>
      <c r="C1687" s="29"/>
      <c r="D1687" s="132"/>
      <c r="E1687" s="132"/>
      <c r="F1687" s="132"/>
      <c r="G1687" s="132"/>
      <c r="H1687" s="132"/>
      <c r="I1687" s="132"/>
      <c r="J1687" s="132"/>
      <c r="K1687" s="133"/>
      <c r="L1687" s="134"/>
      <c r="M1687" s="134"/>
      <c r="N1687" s="134"/>
      <c r="O1687" s="3"/>
      <c r="P1687" s="29"/>
      <c r="Q1687" s="22"/>
      <c r="R1687" s="3"/>
      <c r="S1687" s="120"/>
    </row>
    <row r="1688" spans="1:19" ht="12.75" customHeight="1" x14ac:dyDescent="0.25">
      <c r="A1688" s="28"/>
      <c r="B1688" s="29"/>
      <c r="C1688" s="29"/>
      <c r="D1688" s="132"/>
      <c r="E1688" s="132"/>
      <c r="F1688" s="132"/>
      <c r="G1688" s="132"/>
      <c r="H1688" s="132"/>
      <c r="I1688" s="132"/>
      <c r="J1688" s="132"/>
      <c r="K1688" s="133"/>
      <c r="L1688" s="134"/>
      <c r="M1688" s="134"/>
      <c r="N1688" s="134"/>
      <c r="O1688" s="3"/>
      <c r="P1688" s="29"/>
      <c r="Q1688" s="22"/>
      <c r="R1688" s="3"/>
      <c r="S1688" s="120"/>
    </row>
    <row r="1689" spans="1:19" ht="12.75" customHeight="1" x14ac:dyDescent="0.25">
      <c r="A1689" s="28"/>
      <c r="B1689" s="29"/>
      <c r="C1689" s="29"/>
      <c r="D1689" s="132"/>
      <c r="E1689" s="132"/>
      <c r="F1689" s="132"/>
      <c r="G1689" s="132"/>
      <c r="H1689" s="132"/>
      <c r="I1689" s="132"/>
      <c r="J1689" s="132"/>
      <c r="K1689" s="133"/>
      <c r="L1689" s="134"/>
      <c r="M1689" s="134"/>
      <c r="N1689" s="134"/>
      <c r="O1689" s="3"/>
      <c r="P1689" s="29"/>
      <c r="Q1689" s="22"/>
      <c r="R1689" s="3"/>
      <c r="S1689" s="120"/>
    </row>
    <row r="1690" spans="1:19" ht="12.75" customHeight="1" x14ac:dyDescent="0.25">
      <c r="A1690" s="28"/>
      <c r="B1690" s="29"/>
      <c r="C1690" s="29"/>
      <c r="D1690" s="132"/>
      <c r="E1690" s="132"/>
      <c r="F1690" s="132"/>
      <c r="G1690" s="132"/>
      <c r="H1690" s="132"/>
      <c r="I1690" s="132"/>
      <c r="J1690" s="132"/>
      <c r="K1690" s="133"/>
      <c r="L1690" s="134"/>
      <c r="M1690" s="134"/>
      <c r="N1690" s="134"/>
      <c r="O1690" s="3"/>
      <c r="P1690" s="29"/>
      <c r="Q1690" s="22"/>
      <c r="R1690" s="3"/>
      <c r="S1690" s="120"/>
    </row>
    <row r="1691" spans="1:19" ht="12.75" customHeight="1" x14ac:dyDescent="0.25">
      <c r="A1691" s="28"/>
      <c r="B1691" s="29"/>
      <c r="C1691" s="29"/>
      <c r="D1691" s="132"/>
      <c r="E1691" s="132"/>
      <c r="F1691" s="132"/>
      <c r="G1691" s="132"/>
      <c r="H1691" s="132"/>
      <c r="I1691" s="132"/>
      <c r="J1691" s="132"/>
      <c r="K1691" s="133"/>
      <c r="L1691" s="134"/>
      <c r="M1691" s="134"/>
      <c r="N1691" s="134"/>
      <c r="O1691" s="3"/>
      <c r="P1691" s="29"/>
      <c r="Q1691" s="22"/>
      <c r="R1691" s="3"/>
      <c r="S1691" s="120"/>
    </row>
    <row r="1692" spans="1:19" ht="12.75" customHeight="1" x14ac:dyDescent="0.25">
      <c r="A1692" s="28"/>
      <c r="B1692" s="29"/>
      <c r="C1692" s="29"/>
      <c r="D1692" s="132"/>
      <c r="E1692" s="132"/>
      <c r="F1692" s="132"/>
      <c r="G1692" s="132"/>
      <c r="H1692" s="132"/>
      <c r="I1692" s="132"/>
      <c r="J1692" s="132"/>
      <c r="K1692" s="133"/>
      <c r="L1692" s="134"/>
      <c r="M1692" s="134"/>
      <c r="N1692" s="134"/>
      <c r="O1692" s="3"/>
      <c r="P1692" s="29"/>
      <c r="Q1692" s="22"/>
      <c r="R1692" s="3"/>
      <c r="S1692" s="120"/>
    </row>
    <row r="1693" spans="1:19" ht="12.75" customHeight="1" x14ac:dyDescent="0.25">
      <c r="A1693" s="28"/>
      <c r="B1693" s="29"/>
      <c r="C1693" s="29"/>
      <c r="D1693" s="132"/>
      <c r="E1693" s="132"/>
      <c r="F1693" s="132"/>
      <c r="G1693" s="132"/>
      <c r="H1693" s="132"/>
      <c r="I1693" s="132"/>
      <c r="J1693" s="132"/>
      <c r="K1693" s="133"/>
      <c r="L1693" s="134"/>
      <c r="M1693" s="134"/>
      <c r="N1693" s="134"/>
      <c r="O1693" s="3"/>
      <c r="P1693" s="29"/>
      <c r="Q1693" s="22"/>
      <c r="R1693" s="3"/>
      <c r="S1693" s="120"/>
    </row>
    <row r="1694" spans="1:19" ht="12.75" customHeight="1" x14ac:dyDescent="0.25">
      <c r="A1694" s="28"/>
      <c r="B1694" s="29"/>
      <c r="C1694" s="29"/>
      <c r="D1694" s="132"/>
      <c r="E1694" s="132"/>
      <c r="F1694" s="132"/>
      <c r="G1694" s="132"/>
      <c r="H1694" s="132"/>
      <c r="I1694" s="132"/>
      <c r="J1694" s="132"/>
      <c r="K1694" s="133"/>
      <c r="L1694" s="134"/>
      <c r="M1694" s="134"/>
      <c r="N1694" s="134"/>
      <c r="O1694" s="3"/>
      <c r="P1694" s="29"/>
      <c r="Q1694" s="22"/>
      <c r="R1694" s="3"/>
      <c r="S1694" s="120"/>
    </row>
    <row r="1695" spans="1:19" ht="12.75" customHeight="1" x14ac:dyDescent="0.25">
      <c r="A1695" s="28"/>
      <c r="B1695" s="29"/>
      <c r="C1695" s="29"/>
      <c r="D1695" s="132"/>
      <c r="E1695" s="132"/>
      <c r="F1695" s="132"/>
      <c r="G1695" s="132"/>
      <c r="H1695" s="132"/>
      <c r="I1695" s="132"/>
      <c r="J1695" s="132"/>
      <c r="K1695" s="133"/>
      <c r="L1695" s="134"/>
      <c r="M1695" s="134"/>
      <c r="N1695" s="134"/>
      <c r="O1695" s="3"/>
      <c r="P1695" s="29"/>
      <c r="Q1695" s="22"/>
      <c r="R1695" s="3"/>
      <c r="S1695" s="120"/>
    </row>
    <row r="1696" spans="1:19" ht="12.75" customHeight="1" x14ac:dyDescent="0.25">
      <c r="A1696" s="28"/>
      <c r="B1696" s="29"/>
      <c r="C1696" s="29"/>
      <c r="D1696" s="132"/>
      <c r="E1696" s="132"/>
      <c r="F1696" s="132"/>
      <c r="G1696" s="132"/>
      <c r="H1696" s="132"/>
      <c r="I1696" s="132"/>
      <c r="J1696" s="132"/>
      <c r="K1696" s="133"/>
      <c r="L1696" s="134"/>
      <c r="M1696" s="134"/>
      <c r="N1696" s="134"/>
      <c r="O1696" s="3"/>
      <c r="P1696" s="29"/>
      <c r="Q1696" s="22"/>
      <c r="R1696" s="3"/>
      <c r="S1696" s="120"/>
    </row>
    <row r="1697" spans="1:19" ht="12.75" customHeight="1" x14ac:dyDescent="0.25">
      <c r="A1697" s="28"/>
      <c r="B1697" s="29"/>
      <c r="C1697" s="29"/>
      <c r="D1697" s="132"/>
      <c r="E1697" s="132"/>
      <c r="F1697" s="132"/>
      <c r="G1697" s="132"/>
      <c r="H1697" s="132"/>
      <c r="I1697" s="132"/>
      <c r="J1697" s="132"/>
      <c r="K1697" s="133"/>
      <c r="L1697" s="134"/>
      <c r="M1697" s="134"/>
      <c r="N1697" s="134"/>
      <c r="O1697" s="3"/>
      <c r="P1697" s="29"/>
      <c r="Q1697" s="22"/>
      <c r="R1697" s="3"/>
      <c r="S1697" s="120"/>
    </row>
    <row r="1698" spans="1:19" ht="12.75" customHeight="1" x14ac:dyDescent="0.25">
      <c r="A1698" s="28"/>
      <c r="B1698" s="29"/>
      <c r="C1698" s="29"/>
      <c r="D1698" s="132"/>
      <c r="E1698" s="132"/>
      <c r="F1698" s="132"/>
      <c r="G1698" s="132"/>
      <c r="H1698" s="132"/>
      <c r="I1698" s="132"/>
      <c r="J1698" s="132"/>
      <c r="K1698" s="133"/>
      <c r="L1698" s="134"/>
      <c r="M1698" s="134"/>
      <c r="N1698" s="134"/>
      <c r="O1698" s="3"/>
      <c r="P1698" s="29"/>
      <c r="Q1698" s="22"/>
      <c r="R1698" s="3"/>
      <c r="S1698" s="120"/>
    </row>
    <row r="1699" spans="1:19" ht="12.75" customHeight="1" x14ac:dyDescent="0.25">
      <c r="A1699" s="28"/>
      <c r="B1699" s="29"/>
      <c r="C1699" s="29"/>
      <c r="D1699" s="132"/>
      <c r="E1699" s="132"/>
      <c r="F1699" s="132"/>
      <c r="G1699" s="132"/>
      <c r="H1699" s="132"/>
      <c r="I1699" s="132"/>
      <c r="J1699" s="132"/>
      <c r="K1699" s="133"/>
      <c r="L1699" s="134"/>
      <c r="M1699" s="134"/>
      <c r="N1699" s="134"/>
      <c r="O1699" s="3"/>
      <c r="P1699" s="29"/>
      <c r="Q1699" s="22"/>
      <c r="R1699" s="3"/>
      <c r="S1699" s="120"/>
    </row>
    <row r="1700" spans="1:19" ht="12.75" customHeight="1" x14ac:dyDescent="0.25">
      <c r="A1700" s="28"/>
      <c r="B1700" s="29"/>
      <c r="C1700" s="29"/>
      <c r="D1700" s="132"/>
      <c r="E1700" s="132"/>
      <c r="F1700" s="132"/>
      <c r="G1700" s="132"/>
      <c r="H1700" s="132"/>
      <c r="I1700" s="132"/>
      <c r="J1700" s="132"/>
      <c r="K1700" s="133"/>
      <c r="L1700" s="134"/>
      <c r="M1700" s="134"/>
      <c r="N1700" s="134"/>
      <c r="O1700" s="3"/>
      <c r="P1700" s="29"/>
      <c r="Q1700" s="22"/>
      <c r="R1700" s="3"/>
      <c r="S1700" s="120"/>
    </row>
    <row r="1701" spans="1:19" ht="12.75" customHeight="1" x14ac:dyDescent="0.25">
      <c r="A1701" s="28"/>
      <c r="B1701" s="29"/>
      <c r="C1701" s="29"/>
      <c r="D1701" s="132"/>
      <c r="E1701" s="132"/>
      <c r="F1701" s="132"/>
      <c r="G1701" s="132"/>
      <c r="H1701" s="132"/>
      <c r="I1701" s="132"/>
      <c r="J1701" s="132"/>
      <c r="K1701" s="133"/>
      <c r="L1701" s="134"/>
      <c r="M1701" s="134"/>
      <c r="N1701" s="134"/>
      <c r="O1701" s="3"/>
      <c r="P1701" s="29"/>
      <c r="Q1701" s="22"/>
      <c r="R1701" s="3"/>
      <c r="S1701" s="120"/>
    </row>
    <row r="1702" spans="1:19" ht="12.75" customHeight="1" x14ac:dyDescent="0.25">
      <c r="A1702" s="28"/>
      <c r="B1702" s="29"/>
      <c r="C1702" s="29"/>
      <c r="D1702" s="132"/>
      <c r="E1702" s="132"/>
      <c r="F1702" s="132"/>
      <c r="G1702" s="132"/>
      <c r="H1702" s="132"/>
      <c r="I1702" s="132"/>
      <c r="J1702" s="132"/>
      <c r="K1702" s="133"/>
      <c r="L1702" s="134"/>
      <c r="M1702" s="134"/>
      <c r="N1702" s="134"/>
      <c r="O1702" s="3"/>
      <c r="P1702" s="29"/>
      <c r="Q1702" s="22"/>
      <c r="R1702" s="3"/>
      <c r="S1702" s="120"/>
    </row>
    <row r="1703" spans="1:19" ht="12.75" customHeight="1" x14ac:dyDescent="0.25">
      <c r="A1703" s="28"/>
      <c r="B1703" s="29"/>
      <c r="C1703" s="29"/>
      <c r="D1703" s="132"/>
      <c r="E1703" s="132"/>
      <c r="F1703" s="132"/>
      <c r="G1703" s="132"/>
      <c r="H1703" s="132"/>
      <c r="I1703" s="132"/>
      <c r="J1703" s="132"/>
      <c r="K1703" s="133"/>
      <c r="L1703" s="134"/>
      <c r="M1703" s="134"/>
      <c r="N1703" s="134"/>
      <c r="O1703" s="3"/>
      <c r="P1703" s="29"/>
      <c r="Q1703" s="22"/>
      <c r="R1703" s="3"/>
      <c r="S1703" s="120"/>
    </row>
    <row r="1704" spans="1:19" ht="12.75" customHeight="1" x14ac:dyDescent="0.25">
      <c r="A1704" s="28"/>
      <c r="B1704" s="29"/>
      <c r="C1704" s="29"/>
      <c r="D1704" s="132"/>
      <c r="E1704" s="132"/>
      <c r="F1704" s="132"/>
      <c r="G1704" s="132"/>
      <c r="H1704" s="132"/>
      <c r="I1704" s="132"/>
      <c r="J1704" s="132"/>
      <c r="K1704" s="133"/>
      <c r="L1704" s="134"/>
      <c r="M1704" s="134"/>
      <c r="N1704" s="134"/>
      <c r="O1704" s="3"/>
      <c r="P1704" s="29"/>
      <c r="Q1704" s="22"/>
      <c r="R1704" s="3"/>
      <c r="S1704" s="120"/>
    </row>
    <row r="1705" spans="1:19" ht="12.75" customHeight="1" x14ac:dyDescent="0.25">
      <c r="A1705" s="28"/>
      <c r="B1705" s="29"/>
      <c r="C1705" s="29"/>
      <c r="D1705" s="132"/>
      <c r="E1705" s="132"/>
      <c r="F1705" s="132"/>
      <c r="G1705" s="132"/>
      <c r="H1705" s="132"/>
      <c r="I1705" s="132"/>
      <c r="J1705" s="132"/>
      <c r="K1705" s="133"/>
      <c r="L1705" s="134"/>
      <c r="M1705" s="134"/>
      <c r="N1705" s="134"/>
      <c r="O1705" s="3"/>
      <c r="P1705" s="29"/>
      <c r="Q1705" s="22"/>
      <c r="R1705" s="3"/>
      <c r="S1705" s="120"/>
    </row>
    <row r="1706" spans="1:19" ht="12.75" customHeight="1" x14ac:dyDescent="0.25">
      <c r="A1706" s="28"/>
      <c r="B1706" s="29"/>
      <c r="C1706" s="29"/>
      <c r="D1706" s="132"/>
      <c r="E1706" s="132"/>
      <c r="F1706" s="132"/>
      <c r="G1706" s="132"/>
      <c r="H1706" s="132"/>
      <c r="I1706" s="132"/>
      <c r="J1706" s="132"/>
      <c r="K1706" s="133"/>
      <c r="L1706" s="134"/>
      <c r="M1706" s="134"/>
      <c r="N1706" s="134"/>
      <c r="O1706" s="3"/>
      <c r="P1706" s="29"/>
      <c r="Q1706" s="22"/>
      <c r="R1706" s="3"/>
      <c r="S1706" s="120"/>
    </row>
    <row r="1707" spans="1:19" ht="12.75" customHeight="1" x14ac:dyDescent="0.25">
      <c r="A1707" s="28"/>
      <c r="B1707" s="29"/>
      <c r="C1707" s="29"/>
      <c r="D1707" s="132"/>
      <c r="E1707" s="132"/>
      <c r="F1707" s="132"/>
      <c r="G1707" s="132"/>
      <c r="H1707" s="132"/>
      <c r="I1707" s="132"/>
      <c r="J1707" s="132"/>
      <c r="K1707" s="133"/>
      <c r="L1707" s="134"/>
      <c r="M1707" s="134"/>
      <c r="N1707" s="134"/>
      <c r="O1707" s="3"/>
      <c r="P1707" s="29"/>
      <c r="Q1707" s="22"/>
      <c r="R1707" s="3"/>
      <c r="S1707" s="120"/>
    </row>
    <row r="1708" spans="1:19" ht="12.75" customHeight="1" x14ac:dyDescent="0.25">
      <c r="A1708" s="28"/>
      <c r="B1708" s="29"/>
      <c r="C1708" s="29"/>
      <c r="D1708" s="132"/>
      <c r="E1708" s="132"/>
      <c r="F1708" s="132"/>
      <c r="G1708" s="132"/>
      <c r="H1708" s="132"/>
      <c r="I1708" s="132"/>
      <c r="J1708" s="132"/>
      <c r="K1708" s="133"/>
      <c r="L1708" s="134"/>
      <c r="M1708" s="134"/>
      <c r="N1708" s="134"/>
      <c r="O1708" s="3"/>
      <c r="P1708" s="29"/>
      <c r="Q1708" s="22"/>
      <c r="R1708" s="3"/>
      <c r="S1708" s="120"/>
    </row>
    <row r="1709" spans="1:19" ht="12.75" customHeight="1" x14ac:dyDescent="0.25">
      <c r="A1709" s="28"/>
      <c r="B1709" s="29"/>
      <c r="C1709" s="29"/>
      <c r="D1709" s="132"/>
      <c r="E1709" s="132"/>
      <c r="F1709" s="132"/>
      <c r="G1709" s="132"/>
      <c r="H1709" s="132"/>
      <c r="I1709" s="132"/>
      <c r="J1709" s="132"/>
      <c r="K1709" s="133"/>
      <c r="L1709" s="134"/>
      <c r="M1709" s="134"/>
      <c r="N1709" s="134"/>
      <c r="O1709" s="3"/>
      <c r="P1709" s="29"/>
      <c r="Q1709" s="22"/>
      <c r="R1709" s="3"/>
      <c r="S1709" s="120"/>
    </row>
    <row r="1710" spans="1:19" ht="12.75" customHeight="1" x14ac:dyDescent="0.25">
      <c r="A1710" s="28"/>
      <c r="B1710" s="29"/>
      <c r="C1710" s="29"/>
      <c r="D1710" s="132"/>
      <c r="E1710" s="132"/>
      <c r="F1710" s="132"/>
      <c r="G1710" s="132"/>
      <c r="H1710" s="132"/>
      <c r="I1710" s="132"/>
      <c r="J1710" s="132"/>
      <c r="K1710" s="133"/>
      <c r="L1710" s="134"/>
      <c r="M1710" s="134"/>
      <c r="N1710" s="134"/>
      <c r="O1710" s="3"/>
      <c r="P1710" s="29"/>
      <c r="Q1710" s="22"/>
      <c r="R1710" s="3"/>
      <c r="S1710" s="120"/>
    </row>
    <row r="1711" spans="1:19" ht="12.75" customHeight="1" x14ac:dyDescent="0.25">
      <c r="A1711" s="28"/>
      <c r="B1711" s="29"/>
      <c r="C1711" s="29"/>
      <c r="D1711" s="132"/>
      <c r="E1711" s="132"/>
      <c r="F1711" s="132"/>
      <c r="G1711" s="132"/>
      <c r="H1711" s="132"/>
      <c r="I1711" s="132"/>
      <c r="J1711" s="132"/>
      <c r="K1711" s="133"/>
      <c r="L1711" s="134"/>
      <c r="M1711" s="134"/>
      <c r="N1711" s="134"/>
      <c r="O1711" s="3"/>
      <c r="P1711" s="29"/>
      <c r="Q1711" s="22"/>
      <c r="R1711" s="3"/>
      <c r="S1711" s="120"/>
    </row>
    <row r="1712" spans="1:19" ht="12.75" customHeight="1" x14ac:dyDescent="0.25">
      <c r="A1712" s="28"/>
      <c r="B1712" s="29"/>
      <c r="C1712" s="29"/>
      <c r="D1712" s="132"/>
      <c r="E1712" s="132"/>
      <c r="F1712" s="132"/>
      <c r="G1712" s="132"/>
      <c r="H1712" s="132"/>
      <c r="I1712" s="132"/>
      <c r="J1712" s="132"/>
      <c r="K1712" s="133"/>
      <c r="L1712" s="134"/>
      <c r="M1712" s="134"/>
      <c r="N1712" s="134"/>
      <c r="O1712" s="3"/>
      <c r="P1712" s="29"/>
      <c r="Q1712" s="22"/>
      <c r="R1712" s="3"/>
      <c r="S1712" s="120"/>
    </row>
    <row r="1713" spans="1:19" ht="12.75" customHeight="1" x14ac:dyDescent="0.25">
      <c r="A1713" s="28"/>
      <c r="B1713" s="29"/>
      <c r="C1713" s="29"/>
      <c r="D1713" s="132"/>
      <c r="E1713" s="132"/>
      <c r="F1713" s="132"/>
      <c r="G1713" s="132"/>
      <c r="H1713" s="132"/>
      <c r="I1713" s="132"/>
      <c r="J1713" s="132"/>
      <c r="K1713" s="133"/>
      <c r="L1713" s="134"/>
      <c r="M1713" s="134"/>
      <c r="N1713" s="134"/>
      <c r="O1713" s="3"/>
      <c r="P1713" s="29"/>
      <c r="Q1713" s="22"/>
      <c r="R1713" s="3"/>
      <c r="S1713" s="120"/>
    </row>
    <row r="1714" spans="1:19" ht="12.75" customHeight="1" x14ac:dyDescent="0.25">
      <c r="A1714" s="28"/>
      <c r="B1714" s="29"/>
      <c r="C1714" s="29"/>
      <c r="D1714" s="132"/>
      <c r="E1714" s="132"/>
      <c r="F1714" s="132"/>
      <c r="G1714" s="132"/>
      <c r="H1714" s="132"/>
      <c r="I1714" s="132"/>
      <c r="J1714" s="132"/>
      <c r="K1714" s="133"/>
      <c r="L1714" s="134"/>
      <c r="M1714" s="134"/>
      <c r="N1714" s="134"/>
      <c r="O1714" s="3"/>
      <c r="P1714" s="29"/>
      <c r="Q1714" s="22"/>
      <c r="R1714" s="3"/>
      <c r="S1714" s="120"/>
    </row>
    <row r="1715" spans="1:19" ht="12.75" customHeight="1" x14ac:dyDescent="0.25">
      <c r="A1715" s="28"/>
      <c r="B1715" s="29"/>
      <c r="C1715" s="29"/>
      <c r="D1715" s="132"/>
      <c r="E1715" s="132"/>
      <c r="F1715" s="132"/>
      <c r="G1715" s="132"/>
      <c r="H1715" s="132"/>
      <c r="I1715" s="132"/>
      <c r="J1715" s="132"/>
      <c r="K1715" s="133"/>
      <c r="L1715" s="134"/>
      <c r="M1715" s="134"/>
      <c r="N1715" s="134"/>
      <c r="O1715" s="3"/>
      <c r="P1715" s="29"/>
      <c r="Q1715" s="22"/>
      <c r="R1715" s="3"/>
      <c r="S1715" s="120"/>
    </row>
    <row r="1716" spans="1:19" ht="12.75" customHeight="1" x14ac:dyDescent="0.25">
      <c r="A1716" s="28"/>
      <c r="B1716" s="29"/>
      <c r="C1716" s="29"/>
      <c r="D1716" s="132"/>
      <c r="E1716" s="132"/>
      <c r="F1716" s="132"/>
      <c r="G1716" s="132"/>
      <c r="H1716" s="132"/>
      <c r="I1716" s="132"/>
      <c r="J1716" s="132"/>
      <c r="K1716" s="133"/>
      <c r="L1716" s="134"/>
      <c r="M1716" s="134"/>
      <c r="N1716" s="134"/>
      <c r="O1716" s="3"/>
      <c r="P1716" s="29"/>
      <c r="Q1716" s="22"/>
      <c r="R1716" s="3"/>
      <c r="S1716" s="120"/>
    </row>
    <row r="1717" spans="1:19" ht="12.75" customHeight="1" x14ac:dyDescent="0.25">
      <c r="A1717" s="28"/>
      <c r="B1717" s="29"/>
      <c r="C1717" s="29"/>
      <c r="D1717" s="132"/>
      <c r="E1717" s="132"/>
      <c r="F1717" s="132"/>
      <c r="G1717" s="132"/>
      <c r="H1717" s="132"/>
      <c r="I1717" s="132"/>
      <c r="J1717" s="132"/>
      <c r="K1717" s="133"/>
      <c r="L1717" s="134"/>
      <c r="M1717" s="134"/>
      <c r="N1717" s="134"/>
      <c r="O1717" s="3"/>
      <c r="P1717" s="29"/>
      <c r="Q1717" s="22"/>
      <c r="R1717" s="3"/>
      <c r="S1717" s="120"/>
    </row>
    <row r="1718" spans="1:19" ht="12.75" customHeight="1" x14ac:dyDescent="0.25">
      <c r="A1718" s="28"/>
      <c r="B1718" s="29"/>
      <c r="C1718" s="29"/>
      <c r="D1718" s="132"/>
      <c r="E1718" s="132"/>
      <c r="F1718" s="132"/>
      <c r="G1718" s="132"/>
      <c r="H1718" s="132"/>
      <c r="I1718" s="132"/>
      <c r="J1718" s="132"/>
      <c r="K1718" s="133"/>
      <c r="L1718" s="134"/>
      <c r="M1718" s="134"/>
      <c r="N1718" s="134"/>
      <c r="O1718" s="3"/>
      <c r="P1718" s="29"/>
      <c r="Q1718" s="22"/>
      <c r="R1718" s="3"/>
      <c r="S1718" s="120"/>
    </row>
    <row r="1719" spans="1:19" ht="12.75" customHeight="1" x14ac:dyDescent="0.25">
      <c r="A1719" s="28"/>
      <c r="B1719" s="29"/>
      <c r="C1719" s="29"/>
      <c r="D1719" s="132"/>
      <c r="E1719" s="132"/>
      <c r="F1719" s="132"/>
      <c r="G1719" s="132"/>
      <c r="H1719" s="132"/>
      <c r="I1719" s="132"/>
      <c r="J1719" s="132"/>
      <c r="K1719" s="133"/>
      <c r="L1719" s="134"/>
      <c r="M1719" s="134"/>
      <c r="N1719" s="134"/>
      <c r="O1719" s="3"/>
      <c r="P1719" s="29"/>
      <c r="Q1719" s="22"/>
      <c r="R1719" s="3"/>
      <c r="S1719" s="120"/>
    </row>
    <row r="1720" spans="1:19" ht="12.75" customHeight="1" x14ac:dyDescent="0.25">
      <c r="A1720" s="28"/>
      <c r="B1720" s="29"/>
      <c r="C1720" s="29"/>
      <c r="D1720" s="132"/>
      <c r="E1720" s="132"/>
      <c r="F1720" s="132"/>
      <c r="G1720" s="132"/>
      <c r="H1720" s="132"/>
      <c r="I1720" s="132"/>
      <c r="J1720" s="132"/>
      <c r="K1720" s="133"/>
      <c r="L1720" s="134"/>
      <c r="M1720" s="134"/>
      <c r="N1720" s="134"/>
      <c r="O1720" s="3"/>
      <c r="P1720" s="29"/>
      <c r="Q1720" s="22"/>
      <c r="R1720" s="3"/>
      <c r="S1720" s="120"/>
    </row>
    <row r="1721" spans="1:19" ht="12.75" customHeight="1" x14ac:dyDescent="0.25">
      <c r="A1721" s="28"/>
      <c r="B1721" s="29"/>
      <c r="C1721" s="29"/>
      <c r="D1721" s="132"/>
      <c r="E1721" s="132"/>
      <c r="F1721" s="132"/>
      <c r="G1721" s="132"/>
      <c r="H1721" s="132"/>
      <c r="I1721" s="132"/>
      <c r="J1721" s="132"/>
      <c r="K1721" s="133"/>
      <c r="L1721" s="134"/>
      <c r="M1721" s="134"/>
      <c r="N1721" s="134"/>
      <c r="O1721" s="3"/>
      <c r="P1721" s="29"/>
      <c r="Q1721" s="22"/>
      <c r="R1721" s="3"/>
      <c r="S1721" s="120"/>
    </row>
    <row r="1722" spans="1:19" ht="12.75" customHeight="1" x14ac:dyDescent="0.25">
      <c r="A1722" s="28"/>
      <c r="B1722" s="29"/>
      <c r="C1722" s="29"/>
      <c r="D1722" s="132"/>
      <c r="E1722" s="132"/>
      <c r="F1722" s="132"/>
      <c r="G1722" s="132"/>
      <c r="H1722" s="132"/>
      <c r="I1722" s="132"/>
      <c r="J1722" s="132"/>
      <c r="K1722" s="133"/>
      <c r="L1722" s="134"/>
      <c r="M1722" s="134"/>
      <c r="N1722" s="134"/>
      <c r="O1722" s="3"/>
      <c r="P1722" s="29"/>
      <c r="Q1722" s="22"/>
      <c r="R1722" s="3"/>
      <c r="S1722" s="120"/>
    </row>
    <row r="1723" spans="1:19" ht="12.75" customHeight="1" x14ac:dyDescent="0.25">
      <c r="A1723" s="28"/>
      <c r="B1723" s="29"/>
      <c r="C1723" s="29"/>
      <c r="D1723" s="132"/>
      <c r="E1723" s="132"/>
      <c r="F1723" s="132"/>
      <c r="G1723" s="132"/>
      <c r="H1723" s="132"/>
      <c r="I1723" s="132"/>
      <c r="J1723" s="132"/>
      <c r="K1723" s="133"/>
      <c r="L1723" s="134"/>
      <c r="M1723" s="134"/>
      <c r="N1723" s="134"/>
      <c r="O1723" s="3"/>
      <c r="P1723" s="29"/>
      <c r="Q1723" s="22"/>
      <c r="R1723" s="3"/>
      <c r="S1723" s="120"/>
    </row>
    <row r="1724" spans="1:19" ht="12.75" customHeight="1" x14ac:dyDescent="0.25">
      <c r="A1724" s="28"/>
      <c r="B1724" s="29"/>
      <c r="C1724" s="29"/>
      <c r="D1724" s="132"/>
      <c r="E1724" s="132"/>
      <c r="F1724" s="132"/>
      <c r="G1724" s="132"/>
      <c r="H1724" s="132"/>
      <c r="I1724" s="132"/>
      <c r="J1724" s="132"/>
      <c r="K1724" s="133"/>
      <c r="L1724" s="134"/>
      <c r="M1724" s="134"/>
      <c r="N1724" s="134"/>
      <c r="O1724" s="3"/>
      <c r="P1724" s="29"/>
      <c r="Q1724" s="22"/>
      <c r="R1724" s="3"/>
      <c r="S1724" s="120"/>
    </row>
    <row r="1725" spans="1:19" ht="12.75" customHeight="1" x14ac:dyDescent="0.25">
      <c r="A1725" s="28"/>
      <c r="B1725" s="29"/>
      <c r="C1725" s="29"/>
      <c r="D1725" s="132"/>
      <c r="E1725" s="132"/>
      <c r="F1725" s="132"/>
      <c r="G1725" s="132"/>
      <c r="H1725" s="132"/>
      <c r="I1725" s="132"/>
      <c r="J1725" s="132"/>
      <c r="K1725" s="133"/>
      <c r="L1725" s="134"/>
      <c r="M1725" s="134"/>
      <c r="N1725" s="134"/>
      <c r="O1725" s="3"/>
      <c r="P1725" s="29"/>
      <c r="Q1725" s="22"/>
      <c r="R1725" s="3"/>
      <c r="S1725" s="120"/>
    </row>
    <row r="1726" spans="1:19" ht="12.75" customHeight="1" x14ac:dyDescent="0.25">
      <c r="A1726" s="28"/>
      <c r="B1726" s="29"/>
      <c r="C1726" s="29"/>
      <c r="D1726" s="132"/>
      <c r="E1726" s="132"/>
      <c r="F1726" s="132"/>
      <c r="G1726" s="132"/>
      <c r="H1726" s="132"/>
      <c r="I1726" s="132"/>
      <c r="J1726" s="132"/>
      <c r="K1726" s="133"/>
      <c r="L1726" s="134"/>
      <c r="M1726" s="134"/>
      <c r="N1726" s="134"/>
      <c r="O1726" s="3"/>
      <c r="P1726" s="29"/>
      <c r="Q1726" s="22"/>
      <c r="R1726" s="3"/>
      <c r="S1726" s="120"/>
    </row>
    <row r="1727" spans="1:19" ht="12.75" customHeight="1" x14ac:dyDescent="0.25">
      <c r="A1727" s="28"/>
      <c r="B1727" s="29"/>
      <c r="C1727" s="29"/>
      <c r="D1727" s="132"/>
      <c r="E1727" s="132"/>
      <c r="F1727" s="132"/>
      <c r="G1727" s="132"/>
      <c r="H1727" s="132"/>
      <c r="I1727" s="132"/>
      <c r="J1727" s="132"/>
      <c r="K1727" s="133"/>
      <c r="L1727" s="134"/>
      <c r="M1727" s="134"/>
      <c r="N1727" s="134"/>
      <c r="O1727" s="3"/>
      <c r="P1727" s="29"/>
      <c r="Q1727" s="22"/>
      <c r="R1727" s="3"/>
      <c r="S1727" s="120"/>
    </row>
    <row r="1728" spans="1:19" ht="12.75" customHeight="1" x14ac:dyDescent="0.25">
      <c r="A1728" s="28"/>
      <c r="B1728" s="29"/>
      <c r="C1728" s="29"/>
      <c r="D1728" s="132"/>
      <c r="E1728" s="132"/>
      <c r="F1728" s="132"/>
      <c r="G1728" s="132"/>
      <c r="H1728" s="132"/>
      <c r="I1728" s="132"/>
      <c r="J1728" s="132"/>
      <c r="K1728" s="133"/>
      <c r="L1728" s="134"/>
      <c r="M1728" s="134"/>
      <c r="N1728" s="134"/>
      <c r="O1728" s="3"/>
      <c r="P1728" s="29"/>
      <c r="Q1728" s="22"/>
      <c r="R1728" s="3"/>
      <c r="S1728" s="120"/>
    </row>
    <row r="1729" spans="1:19" ht="12.75" customHeight="1" x14ac:dyDescent="0.25">
      <c r="A1729" s="28"/>
      <c r="B1729" s="29"/>
      <c r="C1729" s="29"/>
      <c r="D1729" s="132"/>
      <c r="E1729" s="132"/>
      <c r="F1729" s="132"/>
      <c r="G1729" s="132"/>
      <c r="H1729" s="132"/>
      <c r="I1729" s="132"/>
      <c r="J1729" s="132"/>
      <c r="K1729" s="133"/>
      <c r="L1729" s="134"/>
      <c r="M1729" s="134"/>
      <c r="N1729" s="134"/>
      <c r="O1729" s="3"/>
      <c r="P1729" s="29"/>
      <c r="Q1729" s="22"/>
      <c r="R1729" s="3"/>
      <c r="S1729" s="120"/>
    </row>
    <row r="1730" spans="1:19" ht="12.75" customHeight="1" x14ac:dyDescent="0.25">
      <c r="A1730" s="28"/>
      <c r="B1730" s="29"/>
      <c r="C1730" s="29"/>
      <c r="D1730" s="132"/>
      <c r="E1730" s="132"/>
      <c r="F1730" s="132"/>
      <c r="G1730" s="132"/>
      <c r="H1730" s="132"/>
      <c r="I1730" s="132"/>
      <c r="J1730" s="132"/>
      <c r="K1730" s="133"/>
      <c r="L1730" s="134"/>
      <c r="M1730" s="134"/>
      <c r="N1730" s="134"/>
      <c r="O1730" s="3"/>
      <c r="P1730" s="29"/>
      <c r="Q1730" s="22"/>
      <c r="R1730" s="3"/>
      <c r="S1730" s="120"/>
    </row>
    <row r="1731" spans="1:19" ht="12.75" customHeight="1" x14ac:dyDescent="0.25">
      <c r="A1731" s="28"/>
      <c r="B1731" s="29"/>
      <c r="C1731" s="29"/>
      <c r="D1731" s="132"/>
      <c r="E1731" s="132"/>
      <c r="F1731" s="132"/>
      <c r="G1731" s="132"/>
      <c r="H1731" s="132"/>
      <c r="I1731" s="132"/>
      <c r="J1731" s="132"/>
      <c r="K1731" s="133"/>
      <c r="L1731" s="134"/>
      <c r="M1731" s="134"/>
      <c r="N1731" s="134"/>
      <c r="O1731" s="3"/>
      <c r="P1731" s="29"/>
      <c r="Q1731" s="22"/>
      <c r="R1731" s="3"/>
      <c r="S1731" s="120"/>
    </row>
    <row r="1732" spans="1:19" ht="12.75" customHeight="1" x14ac:dyDescent="0.25">
      <c r="A1732" s="28"/>
      <c r="B1732" s="29"/>
      <c r="C1732" s="29"/>
      <c r="D1732" s="132"/>
      <c r="E1732" s="132"/>
      <c r="F1732" s="132"/>
      <c r="G1732" s="132"/>
      <c r="H1732" s="132"/>
      <c r="I1732" s="132"/>
      <c r="J1732" s="132"/>
      <c r="K1732" s="133"/>
      <c r="L1732" s="134"/>
      <c r="M1732" s="134"/>
      <c r="N1732" s="134"/>
      <c r="O1732" s="3"/>
      <c r="P1732" s="29"/>
      <c r="Q1732" s="22"/>
      <c r="R1732" s="3"/>
      <c r="S1732" s="120"/>
    </row>
    <row r="1733" spans="1:19" ht="12.75" customHeight="1" x14ac:dyDescent="0.25">
      <c r="A1733" s="28"/>
      <c r="B1733" s="29"/>
      <c r="C1733" s="29"/>
      <c r="D1733" s="132"/>
      <c r="E1733" s="132"/>
      <c r="F1733" s="132"/>
      <c r="G1733" s="132"/>
      <c r="H1733" s="132"/>
      <c r="I1733" s="132"/>
      <c r="J1733" s="132"/>
      <c r="K1733" s="133"/>
      <c r="L1733" s="134"/>
      <c r="M1733" s="134"/>
      <c r="N1733" s="134"/>
      <c r="O1733" s="3"/>
      <c r="P1733" s="29"/>
      <c r="Q1733" s="22"/>
      <c r="R1733" s="3"/>
      <c r="S1733" s="120"/>
    </row>
    <row r="1734" spans="1:19" ht="12.75" customHeight="1" x14ac:dyDescent="0.25">
      <c r="A1734" s="28"/>
      <c r="B1734" s="29"/>
      <c r="C1734" s="29"/>
      <c r="D1734" s="132"/>
      <c r="E1734" s="132"/>
      <c r="F1734" s="132"/>
      <c r="G1734" s="132"/>
      <c r="H1734" s="132"/>
      <c r="I1734" s="132"/>
      <c r="J1734" s="132"/>
      <c r="K1734" s="133"/>
      <c r="L1734" s="134"/>
      <c r="M1734" s="134"/>
      <c r="N1734" s="134"/>
      <c r="O1734" s="3"/>
      <c r="P1734" s="29"/>
      <c r="Q1734" s="22"/>
      <c r="R1734" s="3"/>
      <c r="S1734" s="120"/>
    </row>
    <row r="1735" spans="1:19" ht="12.75" customHeight="1" x14ac:dyDescent="0.25">
      <c r="A1735" s="28"/>
      <c r="B1735" s="29"/>
      <c r="C1735" s="29"/>
      <c r="D1735" s="132"/>
      <c r="E1735" s="132"/>
      <c r="F1735" s="132"/>
      <c r="G1735" s="132"/>
      <c r="H1735" s="132"/>
      <c r="I1735" s="132"/>
      <c r="J1735" s="132"/>
      <c r="K1735" s="133"/>
      <c r="L1735" s="134"/>
      <c r="M1735" s="134"/>
      <c r="N1735" s="134"/>
      <c r="O1735" s="3"/>
      <c r="P1735" s="29"/>
      <c r="Q1735" s="22"/>
      <c r="R1735" s="3"/>
      <c r="S1735" s="120"/>
    </row>
    <row r="1736" spans="1:19" ht="12.75" customHeight="1" x14ac:dyDescent="0.25">
      <c r="A1736" s="28"/>
      <c r="B1736" s="29"/>
      <c r="C1736" s="29"/>
      <c r="D1736" s="132"/>
      <c r="E1736" s="132"/>
      <c r="F1736" s="132"/>
      <c r="G1736" s="132"/>
      <c r="H1736" s="132"/>
      <c r="I1736" s="132"/>
      <c r="J1736" s="132"/>
      <c r="K1736" s="133"/>
      <c r="L1736" s="134"/>
      <c r="M1736" s="134"/>
      <c r="N1736" s="134"/>
      <c r="O1736" s="3"/>
      <c r="P1736" s="29"/>
      <c r="Q1736" s="22"/>
      <c r="R1736" s="3"/>
      <c r="S1736" s="120"/>
    </row>
    <row r="1737" spans="1:19" ht="12.75" customHeight="1" x14ac:dyDescent="0.25">
      <c r="A1737" s="28"/>
      <c r="B1737" s="29"/>
      <c r="C1737" s="29"/>
      <c r="D1737" s="132"/>
      <c r="E1737" s="132"/>
      <c r="F1737" s="132"/>
      <c r="G1737" s="132"/>
      <c r="H1737" s="132"/>
      <c r="I1737" s="132"/>
      <c r="J1737" s="132"/>
      <c r="K1737" s="133"/>
      <c r="L1737" s="134"/>
      <c r="M1737" s="134"/>
      <c r="N1737" s="134"/>
      <c r="O1737" s="3"/>
      <c r="P1737" s="29"/>
      <c r="Q1737" s="22"/>
      <c r="R1737" s="3"/>
      <c r="S1737" s="120"/>
    </row>
    <row r="1738" spans="1:19" ht="12.75" customHeight="1" x14ac:dyDescent="0.25">
      <c r="A1738" s="28"/>
      <c r="B1738" s="29"/>
      <c r="C1738" s="29"/>
      <c r="D1738" s="132"/>
      <c r="E1738" s="132"/>
      <c r="F1738" s="132"/>
      <c r="G1738" s="132"/>
      <c r="H1738" s="132"/>
      <c r="I1738" s="132"/>
      <c r="J1738" s="132"/>
      <c r="K1738" s="133"/>
      <c r="L1738" s="134"/>
      <c r="M1738" s="134"/>
      <c r="N1738" s="134"/>
      <c r="O1738" s="3"/>
      <c r="P1738" s="29"/>
      <c r="Q1738" s="22"/>
      <c r="R1738" s="3"/>
      <c r="S1738" s="120"/>
    </row>
    <row r="1739" spans="1:19" ht="12.75" customHeight="1" x14ac:dyDescent="0.25">
      <c r="A1739" s="28"/>
      <c r="B1739" s="29"/>
      <c r="C1739" s="29"/>
      <c r="D1739" s="132"/>
      <c r="E1739" s="132"/>
      <c r="F1739" s="132"/>
      <c r="G1739" s="132"/>
      <c r="H1739" s="132"/>
      <c r="I1739" s="132"/>
      <c r="J1739" s="132"/>
      <c r="K1739" s="133"/>
      <c r="L1739" s="134"/>
      <c r="M1739" s="134"/>
      <c r="N1739" s="134"/>
      <c r="O1739" s="3"/>
      <c r="P1739" s="29"/>
      <c r="Q1739" s="22"/>
      <c r="R1739" s="3"/>
      <c r="S1739" s="120"/>
    </row>
    <row r="1740" spans="1:19" ht="12.75" customHeight="1" x14ac:dyDescent="0.25">
      <c r="A1740" s="28"/>
      <c r="B1740" s="29"/>
      <c r="C1740" s="29"/>
      <c r="D1740" s="132"/>
      <c r="E1740" s="132"/>
      <c r="F1740" s="132"/>
      <c r="G1740" s="132"/>
      <c r="H1740" s="132"/>
      <c r="I1740" s="132"/>
      <c r="J1740" s="132"/>
      <c r="K1740" s="133"/>
      <c r="L1740" s="134"/>
      <c r="M1740" s="134"/>
      <c r="N1740" s="134"/>
      <c r="O1740" s="3"/>
      <c r="P1740" s="29"/>
      <c r="Q1740" s="22"/>
      <c r="R1740" s="3"/>
      <c r="S1740" s="120"/>
    </row>
    <row r="1741" spans="1:19" ht="12.75" customHeight="1" x14ac:dyDescent="0.25">
      <c r="A1741" s="28"/>
      <c r="B1741" s="29"/>
      <c r="C1741" s="29"/>
      <c r="D1741" s="132"/>
      <c r="E1741" s="132"/>
      <c r="F1741" s="132"/>
      <c r="G1741" s="132"/>
      <c r="H1741" s="132"/>
      <c r="I1741" s="132"/>
      <c r="J1741" s="132"/>
      <c r="K1741" s="133"/>
      <c r="L1741" s="134"/>
      <c r="M1741" s="134"/>
      <c r="N1741" s="134"/>
      <c r="O1741" s="3"/>
      <c r="P1741" s="29"/>
      <c r="Q1741" s="22"/>
      <c r="R1741" s="3"/>
      <c r="S1741" s="120"/>
    </row>
    <row r="1742" spans="1:19" ht="12.75" customHeight="1" x14ac:dyDescent="0.25">
      <c r="A1742" s="28"/>
      <c r="B1742" s="29"/>
      <c r="C1742" s="29"/>
      <c r="D1742" s="132"/>
      <c r="E1742" s="132"/>
      <c r="F1742" s="132"/>
      <c r="G1742" s="132"/>
      <c r="H1742" s="132"/>
      <c r="I1742" s="132"/>
      <c r="J1742" s="132"/>
      <c r="K1742" s="133"/>
      <c r="L1742" s="134"/>
      <c r="M1742" s="134"/>
      <c r="N1742" s="134"/>
      <c r="O1742" s="3"/>
      <c r="P1742" s="29"/>
      <c r="Q1742" s="22"/>
      <c r="R1742" s="3"/>
      <c r="S1742" s="120"/>
    </row>
    <row r="1743" spans="1:19" ht="12.75" customHeight="1" x14ac:dyDescent="0.25">
      <c r="A1743" s="28"/>
      <c r="B1743" s="29"/>
      <c r="C1743" s="29"/>
      <c r="D1743" s="132"/>
      <c r="E1743" s="132"/>
      <c r="F1743" s="132"/>
      <c r="G1743" s="132"/>
      <c r="H1743" s="132"/>
      <c r="I1743" s="132"/>
      <c r="J1743" s="132"/>
      <c r="K1743" s="133"/>
      <c r="L1743" s="134"/>
      <c r="M1743" s="134"/>
      <c r="N1743" s="134"/>
      <c r="O1743" s="3"/>
      <c r="P1743" s="29"/>
      <c r="Q1743" s="22"/>
      <c r="R1743" s="3"/>
      <c r="S1743" s="120"/>
    </row>
    <row r="1744" spans="1:19" ht="12.75" customHeight="1" x14ac:dyDescent="0.25">
      <c r="A1744" s="28"/>
      <c r="B1744" s="29"/>
      <c r="C1744" s="29"/>
      <c r="D1744" s="132"/>
      <c r="E1744" s="132"/>
      <c r="F1744" s="132"/>
      <c r="G1744" s="132"/>
      <c r="H1744" s="132"/>
      <c r="I1744" s="132"/>
      <c r="J1744" s="132"/>
      <c r="K1744" s="133"/>
      <c r="L1744" s="134"/>
      <c r="M1744" s="134"/>
      <c r="N1744" s="134"/>
      <c r="O1744" s="3"/>
      <c r="P1744" s="29"/>
      <c r="Q1744" s="22"/>
      <c r="R1744" s="3"/>
      <c r="S1744" s="120"/>
    </row>
    <row r="1745" spans="1:19" ht="12.75" customHeight="1" x14ac:dyDescent="0.25">
      <c r="A1745" s="28"/>
      <c r="B1745" s="29"/>
      <c r="C1745" s="29"/>
      <c r="D1745" s="132"/>
      <c r="E1745" s="132"/>
      <c r="F1745" s="132"/>
      <c r="G1745" s="132"/>
      <c r="H1745" s="132"/>
      <c r="I1745" s="132"/>
      <c r="J1745" s="132"/>
      <c r="K1745" s="133"/>
      <c r="L1745" s="134"/>
      <c r="M1745" s="134"/>
      <c r="N1745" s="134"/>
      <c r="O1745" s="3"/>
      <c r="P1745" s="29"/>
      <c r="Q1745" s="22"/>
      <c r="R1745" s="3"/>
      <c r="S1745" s="120"/>
    </row>
    <row r="1746" spans="1:19" ht="12.75" customHeight="1" x14ac:dyDescent="0.25">
      <c r="A1746" s="28"/>
      <c r="B1746" s="29"/>
      <c r="C1746" s="29"/>
      <c r="D1746" s="132"/>
      <c r="E1746" s="132"/>
      <c r="F1746" s="132"/>
      <c r="G1746" s="132"/>
      <c r="H1746" s="132"/>
      <c r="I1746" s="132"/>
      <c r="J1746" s="132"/>
      <c r="K1746" s="133"/>
      <c r="L1746" s="134"/>
      <c r="M1746" s="134"/>
      <c r="N1746" s="134"/>
      <c r="O1746" s="3"/>
      <c r="P1746" s="29"/>
      <c r="Q1746" s="22"/>
      <c r="R1746" s="3"/>
      <c r="S1746" s="120"/>
    </row>
    <row r="1747" spans="1:19" ht="12.75" customHeight="1" x14ac:dyDescent="0.25">
      <c r="A1747" s="28"/>
      <c r="B1747" s="29"/>
      <c r="C1747" s="29"/>
      <c r="D1747" s="132"/>
      <c r="E1747" s="132"/>
      <c r="F1747" s="132"/>
      <c r="G1747" s="132"/>
      <c r="H1747" s="132"/>
      <c r="I1747" s="132"/>
      <c r="J1747" s="132"/>
      <c r="K1747" s="133"/>
      <c r="L1747" s="134"/>
      <c r="M1747" s="134"/>
      <c r="N1747" s="134"/>
      <c r="O1747" s="3"/>
      <c r="P1747" s="29"/>
      <c r="Q1747" s="22"/>
      <c r="R1747" s="3"/>
      <c r="S1747" s="120"/>
    </row>
    <row r="1748" spans="1:19" ht="12.75" customHeight="1" x14ac:dyDescent="0.25">
      <c r="A1748" s="28"/>
      <c r="B1748" s="29"/>
      <c r="C1748" s="29"/>
      <c r="D1748" s="132"/>
      <c r="E1748" s="132"/>
      <c r="F1748" s="132"/>
      <c r="G1748" s="132"/>
      <c r="H1748" s="132"/>
      <c r="I1748" s="132"/>
      <c r="J1748" s="132"/>
      <c r="K1748" s="133"/>
      <c r="L1748" s="134"/>
      <c r="M1748" s="134"/>
      <c r="N1748" s="134"/>
      <c r="O1748" s="3"/>
      <c r="P1748" s="29"/>
      <c r="Q1748" s="22"/>
      <c r="R1748" s="3"/>
      <c r="S1748" s="120"/>
    </row>
    <row r="1749" spans="1:19" ht="12.75" customHeight="1" x14ac:dyDescent="0.25">
      <c r="A1749" s="28"/>
      <c r="B1749" s="29"/>
      <c r="C1749" s="29"/>
      <c r="D1749" s="132"/>
      <c r="E1749" s="132"/>
      <c r="F1749" s="132"/>
      <c r="G1749" s="132"/>
      <c r="H1749" s="132"/>
      <c r="I1749" s="132"/>
      <c r="J1749" s="132"/>
      <c r="K1749" s="133"/>
      <c r="L1749" s="134"/>
      <c r="M1749" s="134"/>
      <c r="N1749" s="134"/>
      <c r="O1749" s="3"/>
      <c r="P1749" s="29"/>
      <c r="Q1749" s="22"/>
      <c r="R1749" s="3"/>
      <c r="S1749" s="120"/>
    </row>
    <row r="1750" spans="1:19" ht="12.75" customHeight="1" x14ac:dyDescent="0.25">
      <c r="A1750" s="28"/>
      <c r="B1750" s="29"/>
      <c r="C1750" s="29"/>
      <c r="D1750" s="132"/>
      <c r="E1750" s="132"/>
      <c r="F1750" s="132"/>
      <c r="G1750" s="132"/>
      <c r="H1750" s="132"/>
      <c r="I1750" s="132"/>
      <c r="J1750" s="132"/>
      <c r="K1750" s="133"/>
      <c r="L1750" s="134"/>
      <c r="M1750" s="134"/>
      <c r="N1750" s="134"/>
      <c r="O1750" s="3"/>
      <c r="P1750" s="29"/>
      <c r="Q1750" s="22"/>
      <c r="R1750" s="3"/>
      <c r="S1750" s="120"/>
    </row>
    <row r="1751" spans="1:19" ht="12.75" customHeight="1" x14ac:dyDescent="0.25">
      <c r="A1751" s="28"/>
      <c r="B1751" s="29"/>
      <c r="C1751" s="29"/>
      <c r="D1751" s="132"/>
      <c r="E1751" s="132"/>
      <c r="F1751" s="132"/>
      <c r="G1751" s="132"/>
      <c r="H1751" s="132"/>
      <c r="I1751" s="132"/>
      <c r="J1751" s="132"/>
      <c r="K1751" s="133"/>
      <c r="L1751" s="134"/>
      <c r="M1751" s="134"/>
      <c r="N1751" s="134"/>
      <c r="O1751" s="3"/>
      <c r="P1751" s="29"/>
      <c r="Q1751" s="22"/>
      <c r="R1751" s="3"/>
      <c r="S1751" s="120"/>
    </row>
    <row r="1752" spans="1:19" ht="12.75" customHeight="1" x14ac:dyDescent="0.25">
      <c r="A1752" s="28"/>
      <c r="B1752" s="29"/>
      <c r="C1752" s="29"/>
      <c r="D1752" s="132"/>
      <c r="E1752" s="132"/>
      <c r="F1752" s="132"/>
      <c r="G1752" s="132"/>
      <c r="H1752" s="132"/>
      <c r="I1752" s="132"/>
      <c r="J1752" s="132"/>
      <c r="K1752" s="133"/>
      <c r="L1752" s="134"/>
      <c r="M1752" s="134"/>
      <c r="N1752" s="134"/>
      <c r="O1752" s="3"/>
      <c r="P1752" s="29"/>
      <c r="Q1752" s="22"/>
      <c r="R1752" s="3"/>
      <c r="S1752" s="120"/>
    </row>
    <row r="1753" spans="1:19" ht="12.75" customHeight="1" x14ac:dyDescent="0.25">
      <c r="A1753" s="28"/>
      <c r="B1753" s="29"/>
      <c r="C1753" s="29"/>
      <c r="D1753" s="132"/>
      <c r="E1753" s="132"/>
      <c r="F1753" s="132"/>
      <c r="G1753" s="132"/>
      <c r="H1753" s="132"/>
      <c r="I1753" s="132"/>
      <c r="J1753" s="132"/>
      <c r="K1753" s="133"/>
      <c r="L1753" s="134"/>
      <c r="M1753" s="134"/>
      <c r="N1753" s="134"/>
      <c r="O1753" s="3"/>
      <c r="P1753" s="29"/>
      <c r="Q1753" s="22"/>
      <c r="R1753" s="3"/>
      <c r="S1753" s="120"/>
    </row>
    <row r="1754" spans="1:19" ht="12.75" customHeight="1" x14ac:dyDescent="0.25">
      <c r="A1754" s="28"/>
      <c r="B1754" s="29"/>
      <c r="C1754" s="29"/>
      <c r="D1754" s="132"/>
      <c r="E1754" s="132"/>
      <c r="F1754" s="132"/>
      <c r="G1754" s="132"/>
      <c r="H1754" s="132"/>
      <c r="I1754" s="132"/>
      <c r="J1754" s="132"/>
      <c r="K1754" s="133"/>
      <c r="L1754" s="134"/>
      <c r="M1754" s="134"/>
      <c r="N1754" s="134"/>
      <c r="O1754" s="3"/>
      <c r="P1754" s="29"/>
      <c r="Q1754" s="22"/>
      <c r="R1754" s="3"/>
      <c r="S1754" s="120"/>
    </row>
    <row r="1755" spans="1:19" ht="12.75" customHeight="1" x14ac:dyDescent="0.25">
      <c r="A1755" s="28"/>
      <c r="B1755" s="29"/>
      <c r="C1755" s="29"/>
      <c r="D1755" s="132"/>
      <c r="E1755" s="132"/>
      <c r="F1755" s="132"/>
      <c r="G1755" s="132"/>
      <c r="H1755" s="132"/>
      <c r="I1755" s="132"/>
      <c r="J1755" s="132"/>
      <c r="K1755" s="133"/>
      <c r="L1755" s="134"/>
      <c r="M1755" s="134"/>
      <c r="N1755" s="134"/>
      <c r="O1755" s="3"/>
      <c r="P1755" s="29"/>
      <c r="Q1755" s="22"/>
      <c r="R1755" s="3"/>
      <c r="S1755" s="120"/>
    </row>
    <row r="1756" spans="1:19" ht="12.75" customHeight="1" x14ac:dyDescent="0.25">
      <c r="A1756" s="28"/>
      <c r="B1756" s="29"/>
      <c r="C1756" s="29"/>
      <c r="D1756" s="132"/>
      <c r="E1756" s="132"/>
      <c r="F1756" s="132"/>
      <c r="G1756" s="132"/>
      <c r="H1756" s="132"/>
      <c r="I1756" s="132"/>
      <c r="J1756" s="132"/>
      <c r="K1756" s="133"/>
      <c r="L1756" s="134"/>
      <c r="M1756" s="134"/>
      <c r="N1756" s="134"/>
      <c r="O1756" s="3"/>
      <c r="P1756" s="29"/>
      <c r="Q1756" s="22"/>
      <c r="R1756" s="3"/>
      <c r="S1756" s="120"/>
    </row>
    <row r="1757" spans="1:19" ht="12.75" customHeight="1" x14ac:dyDescent="0.25">
      <c r="A1757" s="28"/>
      <c r="B1757" s="29"/>
      <c r="C1757" s="29"/>
      <c r="D1757" s="132"/>
      <c r="E1757" s="132"/>
      <c r="F1757" s="132"/>
      <c r="G1757" s="132"/>
      <c r="H1757" s="132"/>
      <c r="I1757" s="132"/>
      <c r="J1757" s="132"/>
      <c r="K1757" s="133"/>
      <c r="L1757" s="134"/>
      <c r="M1757" s="134"/>
      <c r="N1757" s="134"/>
      <c r="O1757" s="3"/>
      <c r="P1757" s="29"/>
      <c r="Q1757" s="22"/>
      <c r="R1757" s="3"/>
      <c r="S1757" s="120"/>
    </row>
    <row r="1758" spans="1:19" ht="12.75" customHeight="1" x14ac:dyDescent="0.25">
      <c r="A1758" s="28"/>
      <c r="B1758" s="29"/>
      <c r="C1758" s="29"/>
      <c r="D1758" s="132"/>
      <c r="E1758" s="132"/>
      <c r="F1758" s="132"/>
      <c r="G1758" s="132"/>
      <c r="H1758" s="132"/>
      <c r="I1758" s="132"/>
      <c r="J1758" s="132"/>
      <c r="K1758" s="133"/>
      <c r="L1758" s="134"/>
      <c r="M1758" s="134"/>
      <c r="N1758" s="134"/>
      <c r="O1758" s="3"/>
      <c r="P1758" s="29"/>
      <c r="Q1758" s="22"/>
      <c r="R1758" s="3"/>
      <c r="S1758" s="120"/>
    </row>
    <row r="1759" spans="1:19" ht="12.75" customHeight="1" x14ac:dyDescent="0.25">
      <c r="A1759" s="28"/>
      <c r="B1759" s="29"/>
      <c r="C1759" s="29"/>
      <c r="D1759" s="132"/>
      <c r="E1759" s="132"/>
      <c r="F1759" s="132"/>
      <c r="G1759" s="132"/>
      <c r="H1759" s="132"/>
      <c r="I1759" s="132"/>
      <c r="J1759" s="132"/>
      <c r="K1759" s="133"/>
      <c r="L1759" s="134"/>
      <c r="M1759" s="134"/>
      <c r="N1759" s="134"/>
      <c r="O1759" s="3"/>
      <c r="P1759" s="29"/>
      <c r="Q1759" s="22"/>
      <c r="R1759" s="3"/>
      <c r="S1759" s="120"/>
    </row>
    <row r="1760" spans="1:19" ht="12.75" customHeight="1" x14ac:dyDescent="0.25">
      <c r="A1760" s="28"/>
      <c r="B1760" s="29"/>
      <c r="C1760" s="29"/>
      <c r="D1760" s="132"/>
      <c r="E1760" s="132"/>
      <c r="F1760" s="132"/>
      <c r="G1760" s="132"/>
      <c r="H1760" s="132"/>
      <c r="I1760" s="132"/>
      <c r="J1760" s="132"/>
      <c r="K1760" s="133"/>
      <c r="L1760" s="134"/>
      <c r="M1760" s="134"/>
      <c r="N1760" s="134"/>
      <c r="O1760" s="3"/>
      <c r="P1760" s="29"/>
      <c r="Q1760" s="22"/>
      <c r="R1760" s="3"/>
      <c r="S1760" s="120"/>
    </row>
    <row r="1761" spans="1:19" ht="12.75" customHeight="1" x14ac:dyDescent="0.25">
      <c r="A1761" s="28"/>
      <c r="B1761" s="29"/>
      <c r="C1761" s="29"/>
      <c r="D1761" s="132"/>
      <c r="E1761" s="132"/>
      <c r="F1761" s="132"/>
      <c r="G1761" s="132"/>
      <c r="H1761" s="132"/>
      <c r="I1761" s="132"/>
      <c r="J1761" s="132"/>
      <c r="K1761" s="133"/>
      <c r="L1761" s="134"/>
      <c r="M1761" s="134"/>
      <c r="N1761" s="134"/>
      <c r="O1761" s="3"/>
      <c r="P1761" s="29"/>
      <c r="Q1761" s="22"/>
      <c r="R1761" s="3"/>
      <c r="S1761" s="120"/>
    </row>
    <row r="1762" spans="1:19" ht="12.75" customHeight="1" x14ac:dyDescent="0.25">
      <c r="A1762" s="28"/>
      <c r="B1762" s="29"/>
      <c r="C1762" s="29"/>
      <c r="D1762" s="132"/>
      <c r="E1762" s="132"/>
      <c r="F1762" s="132"/>
      <c r="G1762" s="132"/>
      <c r="H1762" s="132"/>
      <c r="I1762" s="132"/>
      <c r="J1762" s="132"/>
      <c r="K1762" s="133"/>
      <c r="L1762" s="134"/>
      <c r="M1762" s="134"/>
      <c r="N1762" s="134"/>
      <c r="O1762" s="3"/>
      <c r="P1762" s="29"/>
      <c r="Q1762" s="22"/>
      <c r="R1762" s="3"/>
      <c r="S1762" s="120"/>
    </row>
    <row r="1763" spans="1:19" ht="12.75" customHeight="1" x14ac:dyDescent="0.25">
      <c r="A1763" s="28"/>
      <c r="B1763" s="29"/>
      <c r="C1763" s="29"/>
      <c r="D1763" s="132"/>
      <c r="E1763" s="132"/>
      <c r="F1763" s="132"/>
      <c r="G1763" s="132"/>
      <c r="H1763" s="132"/>
      <c r="I1763" s="132"/>
      <c r="J1763" s="132"/>
      <c r="K1763" s="133"/>
      <c r="L1763" s="134"/>
      <c r="M1763" s="134"/>
      <c r="N1763" s="134"/>
      <c r="O1763" s="3"/>
      <c r="P1763" s="29"/>
      <c r="Q1763" s="22"/>
      <c r="R1763" s="3"/>
      <c r="S1763" s="120"/>
    </row>
    <row r="1764" spans="1:19" ht="12.75" customHeight="1" x14ac:dyDescent="0.25">
      <c r="A1764" s="28"/>
      <c r="B1764" s="29"/>
      <c r="C1764" s="29"/>
      <c r="D1764" s="132"/>
      <c r="E1764" s="132"/>
      <c r="F1764" s="132"/>
      <c r="G1764" s="132"/>
      <c r="H1764" s="132"/>
      <c r="I1764" s="132"/>
      <c r="J1764" s="132"/>
      <c r="K1764" s="133"/>
      <c r="L1764" s="134"/>
      <c r="M1764" s="134"/>
      <c r="N1764" s="134"/>
      <c r="O1764" s="3"/>
      <c r="P1764" s="29"/>
      <c r="Q1764" s="22"/>
      <c r="R1764" s="3"/>
      <c r="S1764" s="120"/>
    </row>
    <row r="1765" spans="1:19" ht="12.75" customHeight="1" x14ac:dyDescent="0.25">
      <c r="A1765" s="28"/>
      <c r="B1765" s="29"/>
      <c r="C1765" s="29"/>
      <c r="D1765" s="132"/>
      <c r="E1765" s="132"/>
      <c r="F1765" s="132"/>
      <c r="G1765" s="132"/>
      <c r="H1765" s="132"/>
      <c r="I1765" s="132"/>
      <c r="J1765" s="132"/>
      <c r="K1765" s="133"/>
      <c r="L1765" s="134"/>
      <c r="M1765" s="134"/>
      <c r="N1765" s="134"/>
      <c r="O1765" s="3"/>
      <c r="P1765" s="29"/>
      <c r="Q1765" s="22"/>
      <c r="R1765" s="3"/>
      <c r="S1765" s="120"/>
    </row>
    <row r="1766" spans="1:19" ht="12.75" customHeight="1" x14ac:dyDescent="0.25">
      <c r="A1766" s="28"/>
      <c r="B1766" s="29"/>
      <c r="C1766" s="29"/>
      <c r="D1766" s="132"/>
      <c r="E1766" s="132"/>
      <c r="F1766" s="132"/>
      <c r="G1766" s="132"/>
      <c r="H1766" s="132"/>
      <c r="I1766" s="132"/>
      <c r="J1766" s="132"/>
      <c r="K1766" s="133"/>
      <c r="L1766" s="134"/>
      <c r="M1766" s="134"/>
      <c r="N1766" s="134"/>
      <c r="O1766" s="3"/>
      <c r="P1766" s="29"/>
      <c r="Q1766" s="22"/>
      <c r="R1766" s="3"/>
      <c r="S1766" s="120"/>
    </row>
    <row r="1767" spans="1:19" ht="12.75" customHeight="1" x14ac:dyDescent="0.25">
      <c r="A1767" s="28"/>
      <c r="B1767" s="29"/>
      <c r="C1767" s="29"/>
      <c r="D1767" s="132"/>
      <c r="E1767" s="132"/>
      <c r="F1767" s="132"/>
      <c r="G1767" s="132"/>
      <c r="H1767" s="132"/>
      <c r="I1767" s="132"/>
      <c r="J1767" s="132"/>
      <c r="K1767" s="133"/>
      <c r="L1767" s="134"/>
      <c r="M1767" s="134"/>
      <c r="N1767" s="134"/>
      <c r="O1767" s="3"/>
      <c r="P1767" s="29"/>
      <c r="Q1767" s="22"/>
      <c r="R1767" s="3"/>
      <c r="S1767" s="120"/>
    </row>
    <row r="1768" spans="1:19" ht="12.75" customHeight="1" x14ac:dyDescent="0.25">
      <c r="A1768" s="28"/>
      <c r="B1768" s="29"/>
      <c r="C1768" s="29"/>
      <c r="D1768" s="132"/>
      <c r="E1768" s="132"/>
      <c r="F1768" s="132"/>
      <c r="G1768" s="132"/>
      <c r="H1768" s="132"/>
      <c r="I1768" s="132"/>
      <c r="J1768" s="132"/>
      <c r="K1768" s="133"/>
      <c r="L1768" s="134"/>
      <c r="M1768" s="134"/>
      <c r="N1768" s="134"/>
      <c r="O1768" s="3"/>
      <c r="P1768" s="29"/>
      <c r="Q1768" s="22"/>
      <c r="R1768" s="3"/>
      <c r="S1768" s="120"/>
    </row>
    <row r="1769" spans="1:19" ht="12.75" customHeight="1" x14ac:dyDescent="0.25">
      <c r="A1769" s="28"/>
      <c r="B1769" s="29"/>
      <c r="C1769" s="29"/>
      <c r="D1769" s="132"/>
      <c r="E1769" s="132"/>
      <c r="F1769" s="132"/>
      <c r="G1769" s="132"/>
      <c r="H1769" s="132"/>
      <c r="I1769" s="132"/>
      <c r="J1769" s="132"/>
      <c r="K1769" s="133"/>
      <c r="L1769" s="134"/>
      <c r="M1769" s="134"/>
      <c r="N1769" s="134"/>
      <c r="O1769" s="3"/>
      <c r="P1769" s="29"/>
      <c r="Q1769" s="22"/>
      <c r="R1769" s="3"/>
      <c r="S1769" s="120"/>
    </row>
    <row r="1770" spans="1:19" ht="12.75" customHeight="1" x14ac:dyDescent="0.25">
      <c r="A1770" s="28"/>
      <c r="B1770" s="29"/>
      <c r="C1770" s="29"/>
      <c r="D1770" s="132"/>
      <c r="E1770" s="132"/>
      <c r="F1770" s="132"/>
      <c r="G1770" s="132"/>
      <c r="H1770" s="132"/>
      <c r="I1770" s="132"/>
      <c r="J1770" s="132"/>
      <c r="K1770" s="133"/>
      <c r="L1770" s="134"/>
      <c r="M1770" s="134"/>
      <c r="N1770" s="134"/>
      <c r="O1770" s="3"/>
      <c r="P1770" s="29"/>
      <c r="Q1770" s="22"/>
      <c r="R1770" s="3"/>
      <c r="S1770" s="120"/>
    </row>
    <row r="1771" spans="1:19" ht="12.75" customHeight="1" x14ac:dyDescent="0.25">
      <c r="A1771" s="28"/>
      <c r="B1771" s="29"/>
      <c r="C1771" s="29"/>
      <c r="D1771" s="132"/>
      <c r="E1771" s="132"/>
      <c r="F1771" s="132"/>
      <c r="G1771" s="132"/>
      <c r="H1771" s="132"/>
      <c r="I1771" s="132"/>
      <c r="J1771" s="132"/>
      <c r="K1771" s="133"/>
      <c r="L1771" s="134"/>
      <c r="M1771" s="134"/>
      <c r="N1771" s="134"/>
      <c r="O1771" s="3"/>
      <c r="P1771" s="29"/>
      <c r="Q1771" s="22"/>
      <c r="R1771" s="3"/>
      <c r="S1771" s="120"/>
    </row>
    <row r="1772" spans="1:19" ht="12.75" customHeight="1" x14ac:dyDescent="0.25">
      <c r="A1772" s="28"/>
      <c r="B1772" s="29"/>
      <c r="C1772" s="29"/>
      <c r="D1772" s="132"/>
      <c r="E1772" s="132"/>
      <c r="F1772" s="132"/>
      <c r="G1772" s="132"/>
      <c r="H1772" s="132"/>
      <c r="I1772" s="132"/>
      <c r="J1772" s="132"/>
      <c r="K1772" s="133"/>
      <c r="L1772" s="134"/>
      <c r="M1772" s="134"/>
      <c r="N1772" s="134"/>
      <c r="O1772" s="3"/>
      <c r="P1772" s="29"/>
      <c r="Q1772" s="22"/>
      <c r="R1772" s="3"/>
      <c r="S1772" s="120"/>
    </row>
    <row r="1773" spans="1:19" ht="12.75" customHeight="1" x14ac:dyDescent="0.25">
      <c r="A1773" s="28"/>
      <c r="B1773" s="29"/>
      <c r="C1773" s="29"/>
      <c r="D1773" s="132"/>
      <c r="E1773" s="132"/>
      <c r="F1773" s="132"/>
      <c r="G1773" s="132"/>
      <c r="H1773" s="132"/>
      <c r="I1773" s="132"/>
      <c r="J1773" s="132"/>
      <c r="K1773" s="133"/>
      <c r="L1773" s="134"/>
      <c r="M1773" s="134"/>
      <c r="N1773" s="134"/>
      <c r="O1773" s="3"/>
      <c r="P1773" s="29"/>
      <c r="Q1773" s="22"/>
      <c r="R1773" s="3"/>
      <c r="S1773" s="120"/>
    </row>
    <row r="1774" spans="1:19" ht="12.75" customHeight="1" x14ac:dyDescent="0.25">
      <c r="A1774" s="28"/>
      <c r="B1774" s="29"/>
      <c r="C1774" s="29"/>
      <c r="D1774" s="132"/>
      <c r="E1774" s="132"/>
      <c r="F1774" s="132"/>
      <c r="G1774" s="132"/>
      <c r="H1774" s="132"/>
      <c r="I1774" s="132"/>
      <c r="J1774" s="132"/>
      <c r="K1774" s="133"/>
      <c r="L1774" s="134"/>
      <c r="M1774" s="134"/>
      <c r="N1774" s="134"/>
      <c r="O1774" s="3"/>
      <c r="P1774" s="29"/>
      <c r="Q1774" s="22"/>
      <c r="R1774" s="3"/>
      <c r="S1774" s="120"/>
    </row>
    <row r="1775" spans="1:19" ht="12.75" customHeight="1" x14ac:dyDescent="0.25">
      <c r="A1775" s="28"/>
      <c r="B1775" s="29"/>
      <c r="C1775" s="29"/>
      <c r="D1775" s="132"/>
      <c r="E1775" s="132"/>
      <c r="F1775" s="132"/>
      <c r="G1775" s="132"/>
      <c r="H1775" s="132"/>
      <c r="I1775" s="132"/>
      <c r="J1775" s="132"/>
      <c r="K1775" s="133"/>
      <c r="L1775" s="134"/>
      <c r="M1775" s="134"/>
      <c r="N1775" s="134"/>
      <c r="O1775" s="3"/>
      <c r="P1775" s="29"/>
      <c r="Q1775" s="22"/>
      <c r="R1775" s="3"/>
      <c r="S1775" s="120"/>
    </row>
    <row r="1776" spans="1:19" ht="12.75" customHeight="1" x14ac:dyDescent="0.25">
      <c r="A1776" s="28"/>
      <c r="B1776" s="29"/>
      <c r="C1776" s="29"/>
      <c r="D1776" s="132"/>
      <c r="E1776" s="132"/>
      <c r="F1776" s="132"/>
      <c r="G1776" s="132"/>
      <c r="H1776" s="132"/>
      <c r="I1776" s="132"/>
      <c r="J1776" s="132"/>
      <c r="K1776" s="133"/>
      <c r="L1776" s="134"/>
      <c r="M1776" s="134"/>
      <c r="N1776" s="134"/>
      <c r="O1776" s="3"/>
      <c r="P1776" s="29"/>
      <c r="Q1776" s="22"/>
      <c r="R1776" s="3"/>
      <c r="S1776" s="120"/>
    </row>
    <row r="1777" spans="1:19" ht="12.75" customHeight="1" x14ac:dyDescent="0.25">
      <c r="A1777" s="28"/>
      <c r="B1777" s="29"/>
      <c r="C1777" s="29"/>
      <c r="D1777" s="132"/>
      <c r="E1777" s="132"/>
      <c r="F1777" s="132"/>
      <c r="G1777" s="132"/>
      <c r="H1777" s="132"/>
      <c r="I1777" s="132"/>
      <c r="J1777" s="132"/>
      <c r="K1777" s="133"/>
      <c r="L1777" s="134"/>
      <c r="M1777" s="134"/>
      <c r="N1777" s="134"/>
      <c r="O1777" s="3"/>
      <c r="P1777" s="29"/>
      <c r="Q1777" s="22"/>
      <c r="R1777" s="3"/>
      <c r="S1777" s="120"/>
    </row>
    <row r="1778" spans="1:19" ht="12.75" customHeight="1" x14ac:dyDescent="0.25">
      <c r="A1778" s="28"/>
      <c r="B1778" s="29"/>
      <c r="C1778" s="29"/>
      <c r="D1778" s="132"/>
      <c r="E1778" s="132"/>
      <c r="F1778" s="132"/>
      <c r="G1778" s="132"/>
      <c r="H1778" s="132"/>
      <c r="I1778" s="132"/>
      <c r="J1778" s="132"/>
      <c r="K1778" s="133"/>
      <c r="L1778" s="134"/>
      <c r="M1778" s="134"/>
      <c r="N1778" s="134"/>
      <c r="O1778" s="3"/>
      <c r="P1778" s="29"/>
      <c r="Q1778" s="22"/>
      <c r="R1778" s="3"/>
      <c r="S1778" s="120"/>
    </row>
    <row r="1779" spans="1:19" ht="12.75" customHeight="1" x14ac:dyDescent="0.25">
      <c r="A1779" s="28"/>
      <c r="B1779" s="29"/>
      <c r="C1779" s="29"/>
      <c r="D1779" s="132"/>
      <c r="E1779" s="132"/>
      <c r="F1779" s="132"/>
      <c r="G1779" s="132"/>
      <c r="H1779" s="132"/>
      <c r="I1779" s="132"/>
      <c r="J1779" s="132"/>
      <c r="K1779" s="133"/>
      <c r="L1779" s="134"/>
      <c r="M1779" s="134"/>
      <c r="N1779" s="134"/>
      <c r="O1779" s="3"/>
      <c r="P1779" s="29"/>
      <c r="Q1779" s="22"/>
      <c r="R1779" s="3"/>
      <c r="S1779" s="120"/>
    </row>
    <row r="1780" spans="1:19" ht="12.75" customHeight="1" x14ac:dyDescent="0.25">
      <c r="A1780" s="28"/>
      <c r="B1780" s="29"/>
      <c r="C1780" s="29"/>
      <c r="D1780" s="132"/>
      <c r="E1780" s="132"/>
      <c r="F1780" s="132"/>
      <c r="G1780" s="132"/>
      <c r="H1780" s="132"/>
      <c r="I1780" s="132"/>
      <c r="J1780" s="132"/>
      <c r="K1780" s="133"/>
      <c r="L1780" s="134"/>
      <c r="M1780" s="134"/>
      <c r="N1780" s="134"/>
      <c r="O1780" s="3"/>
      <c r="P1780" s="29"/>
      <c r="Q1780" s="22"/>
      <c r="R1780" s="3"/>
      <c r="S1780" s="120"/>
    </row>
    <row r="1781" spans="1:19" ht="12.75" customHeight="1" x14ac:dyDescent="0.25">
      <c r="A1781" s="28"/>
      <c r="B1781" s="29"/>
      <c r="C1781" s="29"/>
      <c r="D1781" s="132"/>
      <c r="E1781" s="132"/>
      <c r="F1781" s="132"/>
      <c r="G1781" s="132"/>
      <c r="H1781" s="132"/>
      <c r="I1781" s="132"/>
      <c r="J1781" s="132"/>
      <c r="K1781" s="133"/>
      <c r="L1781" s="134"/>
      <c r="M1781" s="134"/>
      <c r="N1781" s="134"/>
      <c r="O1781" s="3"/>
      <c r="P1781" s="29"/>
      <c r="Q1781" s="22"/>
      <c r="R1781" s="3"/>
      <c r="S1781" s="120"/>
    </row>
    <row r="1782" spans="1:19" ht="12.75" customHeight="1" x14ac:dyDescent="0.25">
      <c r="A1782" s="28"/>
      <c r="B1782" s="29"/>
      <c r="C1782" s="29"/>
      <c r="D1782" s="132"/>
      <c r="E1782" s="132"/>
      <c r="F1782" s="132"/>
      <c r="G1782" s="132"/>
      <c r="H1782" s="132"/>
      <c r="I1782" s="132"/>
      <c r="J1782" s="132"/>
      <c r="K1782" s="133"/>
      <c r="L1782" s="134"/>
      <c r="M1782" s="134"/>
      <c r="N1782" s="134"/>
      <c r="O1782" s="3"/>
      <c r="P1782" s="29"/>
      <c r="Q1782" s="22"/>
      <c r="R1782" s="3"/>
      <c r="S1782" s="120"/>
    </row>
    <row r="1783" spans="1:19" ht="12.75" customHeight="1" x14ac:dyDescent="0.25">
      <c r="A1783" s="28"/>
      <c r="B1783" s="29"/>
      <c r="C1783" s="29"/>
      <c r="D1783" s="132"/>
      <c r="E1783" s="132"/>
      <c r="F1783" s="132"/>
      <c r="G1783" s="132"/>
      <c r="H1783" s="132"/>
      <c r="I1783" s="132"/>
      <c r="J1783" s="132"/>
      <c r="K1783" s="133"/>
      <c r="L1783" s="134"/>
      <c r="M1783" s="134"/>
      <c r="N1783" s="134"/>
      <c r="O1783" s="3"/>
      <c r="P1783" s="29"/>
      <c r="Q1783" s="22"/>
      <c r="R1783" s="3"/>
      <c r="S1783" s="120"/>
    </row>
    <row r="1784" spans="1:19" ht="12.75" customHeight="1" x14ac:dyDescent="0.25">
      <c r="A1784" s="28"/>
      <c r="B1784" s="29"/>
      <c r="C1784" s="29"/>
      <c r="D1784" s="132"/>
      <c r="E1784" s="132"/>
      <c r="F1784" s="132"/>
      <c r="G1784" s="132"/>
      <c r="H1784" s="132"/>
      <c r="I1784" s="132"/>
      <c r="J1784" s="132"/>
      <c r="K1784" s="133"/>
      <c r="L1784" s="134"/>
      <c r="M1784" s="134"/>
      <c r="N1784" s="134"/>
      <c r="O1784" s="3"/>
      <c r="P1784" s="29"/>
      <c r="Q1784" s="22"/>
      <c r="R1784" s="3"/>
      <c r="S1784" s="120"/>
    </row>
    <row r="1785" spans="1:19" ht="12.75" customHeight="1" x14ac:dyDescent="0.25">
      <c r="A1785" s="28"/>
      <c r="B1785" s="29"/>
      <c r="C1785" s="29"/>
      <c r="D1785" s="132"/>
      <c r="E1785" s="132"/>
      <c r="F1785" s="132"/>
      <c r="G1785" s="132"/>
      <c r="H1785" s="132"/>
      <c r="I1785" s="132"/>
      <c r="J1785" s="132"/>
      <c r="K1785" s="133"/>
      <c r="L1785" s="134"/>
      <c r="M1785" s="134"/>
      <c r="N1785" s="134"/>
      <c r="O1785" s="3"/>
      <c r="P1785" s="29"/>
      <c r="Q1785" s="22"/>
      <c r="R1785" s="3"/>
      <c r="S1785" s="120"/>
    </row>
    <row r="1786" spans="1:19" ht="12.75" customHeight="1" x14ac:dyDescent="0.25">
      <c r="A1786" s="28"/>
      <c r="B1786" s="29"/>
      <c r="C1786" s="29"/>
      <c r="D1786" s="132"/>
      <c r="E1786" s="132"/>
      <c r="F1786" s="132"/>
      <c r="G1786" s="132"/>
      <c r="H1786" s="132"/>
      <c r="I1786" s="132"/>
      <c r="J1786" s="132"/>
      <c r="K1786" s="133"/>
      <c r="L1786" s="134"/>
      <c r="M1786" s="134"/>
      <c r="N1786" s="134"/>
      <c r="O1786" s="3"/>
      <c r="P1786" s="29"/>
      <c r="Q1786" s="22"/>
      <c r="R1786" s="3"/>
      <c r="S1786" s="120"/>
    </row>
    <row r="1787" spans="1:19" ht="12.75" customHeight="1" x14ac:dyDescent="0.25">
      <c r="A1787" s="28"/>
      <c r="B1787" s="29"/>
      <c r="C1787" s="29"/>
      <c r="D1787" s="132"/>
      <c r="E1787" s="132"/>
      <c r="F1787" s="132"/>
      <c r="G1787" s="132"/>
      <c r="H1787" s="132"/>
      <c r="I1787" s="132"/>
      <c r="J1787" s="132"/>
      <c r="K1787" s="133"/>
      <c r="L1787" s="134"/>
      <c r="M1787" s="134"/>
      <c r="N1787" s="134"/>
      <c r="O1787" s="3"/>
      <c r="P1787" s="29"/>
      <c r="Q1787" s="22"/>
      <c r="R1787" s="3"/>
      <c r="S1787" s="120"/>
    </row>
    <row r="1788" spans="1:19" ht="12.75" customHeight="1" x14ac:dyDescent="0.25">
      <c r="A1788" s="28"/>
      <c r="B1788" s="29"/>
      <c r="C1788" s="29"/>
      <c r="D1788" s="132"/>
      <c r="E1788" s="132"/>
      <c r="F1788" s="132"/>
      <c r="G1788" s="132"/>
      <c r="H1788" s="132"/>
      <c r="I1788" s="132"/>
      <c r="J1788" s="132"/>
      <c r="K1788" s="133"/>
      <c r="L1788" s="134"/>
      <c r="M1788" s="134"/>
      <c r="N1788" s="134"/>
      <c r="O1788" s="3"/>
      <c r="P1788" s="29"/>
      <c r="Q1788" s="22"/>
      <c r="R1788" s="3"/>
      <c r="S1788" s="120"/>
    </row>
    <row r="1789" spans="1:19" ht="12.75" customHeight="1" x14ac:dyDescent="0.25">
      <c r="A1789" s="28"/>
      <c r="B1789" s="29"/>
      <c r="C1789" s="29"/>
      <c r="D1789" s="132"/>
      <c r="E1789" s="132"/>
      <c r="F1789" s="132"/>
      <c r="G1789" s="132"/>
      <c r="H1789" s="132"/>
      <c r="I1789" s="132"/>
      <c r="J1789" s="132"/>
      <c r="K1789" s="133"/>
      <c r="L1789" s="134"/>
      <c r="M1789" s="134"/>
      <c r="N1789" s="134"/>
      <c r="O1789" s="3"/>
      <c r="P1789" s="29"/>
      <c r="Q1789" s="22"/>
      <c r="R1789" s="3"/>
      <c r="S1789" s="120"/>
    </row>
    <row r="1790" spans="1:19" ht="12.75" customHeight="1" x14ac:dyDescent="0.25">
      <c r="A1790" s="28"/>
      <c r="B1790" s="29"/>
      <c r="C1790" s="29"/>
      <c r="D1790" s="132"/>
      <c r="E1790" s="132"/>
      <c r="F1790" s="132"/>
      <c r="G1790" s="132"/>
      <c r="H1790" s="132"/>
      <c r="I1790" s="132"/>
      <c r="J1790" s="132"/>
      <c r="K1790" s="133"/>
      <c r="L1790" s="134"/>
      <c r="M1790" s="134"/>
      <c r="N1790" s="134"/>
      <c r="O1790" s="3"/>
      <c r="P1790" s="29"/>
      <c r="Q1790" s="22"/>
      <c r="R1790" s="3"/>
      <c r="S1790" s="120"/>
    </row>
    <row r="1791" spans="1:19" ht="12.75" customHeight="1" x14ac:dyDescent="0.25">
      <c r="A1791" s="28"/>
      <c r="B1791" s="29"/>
      <c r="C1791" s="29"/>
      <c r="D1791" s="132"/>
      <c r="E1791" s="132"/>
      <c r="F1791" s="132"/>
      <c r="G1791" s="132"/>
      <c r="H1791" s="132"/>
      <c r="I1791" s="132"/>
      <c r="J1791" s="132"/>
      <c r="K1791" s="133"/>
      <c r="L1791" s="134"/>
      <c r="M1791" s="134"/>
      <c r="N1791" s="134"/>
      <c r="O1791" s="3"/>
      <c r="P1791" s="29"/>
      <c r="Q1791" s="22"/>
      <c r="R1791" s="3"/>
      <c r="S1791" s="120"/>
    </row>
    <row r="1792" spans="1:19" ht="12.75" customHeight="1" x14ac:dyDescent="0.25">
      <c r="A1792" s="28"/>
      <c r="B1792" s="29"/>
      <c r="C1792" s="29"/>
      <c r="D1792" s="132"/>
      <c r="E1792" s="132"/>
      <c r="F1792" s="132"/>
      <c r="G1792" s="132"/>
      <c r="H1792" s="132"/>
      <c r="I1792" s="132"/>
      <c r="J1792" s="132"/>
      <c r="K1792" s="133"/>
      <c r="L1792" s="134"/>
      <c r="M1792" s="134"/>
      <c r="N1792" s="134"/>
      <c r="O1792" s="3"/>
      <c r="P1792" s="29"/>
      <c r="Q1792" s="22"/>
      <c r="R1792" s="3"/>
      <c r="S1792" s="120"/>
    </row>
    <row r="1793" spans="1:19" ht="12.75" customHeight="1" x14ac:dyDescent="0.25">
      <c r="A1793" s="28"/>
      <c r="B1793" s="29"/>
      <c r="C1793" s="29"/>
      <c r="D1793" s="132"/>
      <c r="E1793" s="132"/>
      <c r="F1793" s="132"/>
      <c r="G1793" s="132"/>
      <c r="H1793" s="132"/>
      <c r="I1793" s="132"/>
      <c r="J1793" s="132"/>
      <c r="K1793" s="133"/>
      <c r="L1793" s="134"/>
      <c r="M1793" s="134"/>
      <c r="N1793" s="134"/>
      <c r="O1793" s="3"/>
      <c r="P1793" s="29"/>
      <c r="Q1793" s="22"/>
      <c r="R1793" s="3"/>
      <c r="S1793" s="120"/>
    </row>
    <row r="1794" spans="1:19" ht="12.75" customHeight="1" x14ac:dyDescent="0.25">
      <c r="A1794" s="28"/>
      <c r="B1794" s="29"/>
      <c r="C1794" s="29"/>
      <c r="D1794" s="132"/>
      <c r="E1794" s="132"/>
      <c r="F1794" s="132"/>
      <c r="G1794" s="132"/>
      <c r="H1794" s="132"/>
      <c r="I1794" s="132"/>
      <c r="J1794" s="132"/>
      <c r="K1794" s="133"/>
      <c r="L1794" s="134"/>
      <c r="M1794" s="134"/>
      <c r="N1794" s="134"/>
      <c r="O1794" s="3"/>
      <c r="P1794" s="29"/>
      <c r="Q1794" s="22"/>
      <c r="R1794" s="3"/>
      <c r="S1794" s="120"/>
    </row>
    <row r="1795" spans="1:19" ht="12.75" customHeight="1" x14ac:dyDescent="0.25">
      <c r="A1795" s="28"/>
      <c r="B1795" s="29"/>
      <c r="C1795" s="29"/>
      <c r="D1795" s="132"/>
      <c r="E1795" s="132"/>
      <c r="F1795" s="132"/>
      <c r="G1795" s="132"/>
      <c r="H1795" s="132"/>
      <c r="I1795" s="132"/>
      <c r="J1795" s="132"/>
      <c r="K1795" s="133"/>
      <c r="L1795" s="134"/>
      <c r="M1795" s="134"/>
      <c r="N1795" s="134"/>
      <c r="O1795" s="3"/>
      <c r="P1795" s="29"/>
      <c r="Q1795" s="22"/>
      <c r="R1795" s="3"/>
      <c r="S1795" s="120"/>
    </row>
    <row r="1796" spans="1:19" ht="12.75" customHeight="1" x14ac:dyDescent="0.25">
      <c r="A1796" s="28"/>
      <c r="B1796" s="29"/>
      <c r="C1796" s="29"/>
      <c r="D1796" s="132"/>
      <c r="E1796" s="132"/>
      <c r="F1796" s="132"/>
      <c r="G1796" s="132"/>
      <c r="H1796" s="132"/>
      <c r="I1796" s="132"/>
      <c r="J1796" s="132"/>
      <c r="K1796" s="133"/>
      <c r="L1796" s="134"/>
      <c r="M1796" s="134"/>
      <c r="N1796" s="134"/>
      <c r="O1796" s="3"/>
      <c r="P1796" s="29"/>
      <c r="Q1796" s="22"/>
      <c r="R1796" s="3"/>
      <c r="S1796" s="120"/>
    </row>
    <row r="1797" spans="1:19" ht="12.75" customHeight="1" x14ac:dyDescent="0.25">
      <c r="A1797" s="28"/>
      <c r="B1797" s="29"/>
      <c r="C1797" s="29"/>
      <c r="D1797" s="132"/>
      <c r="E1797" s="132"/>
      <c r="F1797" s="132"/>
      <c r="G1797" s="132"/>
      <c r="H1797" s="132"/>
      <c r="I1797" s="132"/>
      <c r="J1797" s="132"/>
      <c r="K1797" s="133"/>
      <c r="L1797" s="134"/>
      <c r="M1797" s="134"/>
      <c r="N1797" s="134"/>
      <c r="O1797" s="3"/>
      <c r="P1797" s="29"/>
      <c r="Q1797" s="22"/>
      <c r="R1797" s="3"/>
      <c r="S1797" s="120"/>
    </row>
    <row r="1798" spans="1:19" ht="12.75" customHeight="1" x14ac:dyDescent="0.25">
      <c r="A1798" s="28"/>
      <c r="B1798" s="29"/>
      <c r="C1798" s="29"/>
      <c r="D1798" s="132"/>
      <c r="E1798" s="132"/>
      <c r="F1798" s="132"/>
      <c r="G1798" s="132"/>
      <c r="H1798" s="132"/>
      <c r="I1798" s="132"/>
      <c r="J1798" s="132"/>
      <c r="K1798" s="133"/>
      <c r="L1798" s="134"/>
      <c r="M1798" s="134"/>
      <c r="N1798" s="134"/>
      <c r="O1798" s="3"/>
      <c r="P1798" s="29"/>
      <c r="Q1798" s="22"/>
      <c r="R1798" s="3"/>
      <c r="S1798" s="120"/>
    </row>
    <row r="1799" spans="1:19" ht="12.75" customHeight="1" x14ac:dyDescent="0.25">
      <c r="A1799" s="28"/>
      <c r="B1799" s="29"/>
      <c r="C1799" s="29"/>
      <c r="D1799" s="132"/>
      <c r="E1799" s="132"/>
      <c r="F1799" s="132"/>
      <c r="G1799" s="132"/>
      <c r="H1799" s="132"/>
      <c r="I1799" s="132"/>
      <c r="J1799" s="132"/>
      <c r="K1799" s="133"/>
      <c r="L1799" s="134"/>
      <c r="M1799" s="134"/>
      <c r="N1799" s="134"/>
      <c r="O1799" s="3"/>
      <c r="P1799" s="29"/>
      <c r="Q1799" s="22"/>
      <c r="R1799" s="3"/>
      <c r="S1799" s="120"/>
    </row>
    <row r="1800" spans="1:19" ht="12.75" customHeight="1" x14ac:dyDescent="0.25">
      <c r="A1800" s="28"/>
      <c r="B1800" s="29"/>
      <c r="C1800" s="29"/>
      <c r="D1800" s="132"/>
      <c r="E1800" s="132"/>
      <c r="F1800" s="132"/>
      <c r="G1800" s="132"/>
      <c r="H1800" s="132"/>
      <c r="I1800" s="132"/>
      <c r="J1800" s="132"/>
      <c r="K1800" s="133"/>
      <c r="L1800" s="134"/>
      <c r="M1800" s="134"/>
      <c r="N1800" s="134"/>
      <c r="O1800" s="3"/>
      <c r="P1800" s="29"/>
      <c r="Q1800" s="22"/>
      <c r="R1800" s="3"/>
      <c r="S1800" s="120"/>
    </row>
    <row r="1801" spans="1:19" ht="12.75" customHeight="1" x14ac:dyDescent="0.25">
      <c r="A1801" s="28"/>
      <c r="B1801" s="29"/>
      <c r="C1801" s="29"/>
      <c r="D1801" s="132"/>
      <c r="E1801" s="132"/>
      <c r="F1801" s="132"/>
      <c r="G1801" s="132"/>
      <c r="H1801" s="132"/>
      <c r="I1801" s="132"/>
      <c r="J1801" s="132"/>
      <c r="K1801" s="133"/>
      <c r="L1801" s="134"/>
      <c r="M1801" s="134"/>
      <c r="N1801" s="134"/>
      <c r="O1801" s="3"/>
      <c r="P1801" s="29"/>
      <c r="Q1801" s="22"/>
      <c r="R1801" s="3"/>
      <c r="S1801" s="120"/>
    </row>
    <row r="1802" spans="1:19" ht="12.75" customHeight="1" x14ac:dyDescent="0.25">
      <c r="A1802" s="28"/>
      <c r="B1802" s="29"/>
      <c r="C1802" s="29"/>
      <c r="D1802" s="132"/>
      <c r="E1802" s="132"/>
      <c r="F1802" s="132"/>
      <c r="G1802" s="132"/>
      <c r="H1802" s="132"/>
      <c r="I1802" s="132"/>
      <c r="J1802" s="132"/>
      <c r="K1802" s="133"/>
      <c r="L1802" s="134"/>
      <c r="M1802" s="134"/>
      <c r="N1802" s="134"/>
      <c r="O1802" s="3"/>
      <c r="P1802" s="29"/>
      <c r="Q1802" s="22"/>
      <c r="R1802" s="3"/>
      <c r="S1802" s="120"/>
    </row>
    <row r="1803" spans="1:19" ht="12.75" customHeight="1" x14ac:dyDescent="0.25">
      <c r="A1803" s="28"/>
      <c r="B1803" s="29"/>
      <c r="C1803" s="29"/>
      <c r="D1803" s="132"/>
      <c r="E1803" s="132"/>
      <c r="F1803" s="132"/>
      <c r="G1803" s="132"/>
      <c r="H1803" s="132"/>
      <c r="I1803" s="132"/>
      <c r="J1803" s="132"/>
      <c r="K1803" s="133"/>
      <c r="L1803" s="134"/>
      <c r="M1803" s="134"/>
      <c r="N1803" s="134"/>
      <c r="O1803" s="3"/>
      <c r="P1803" s="29"/>
      <c r="Q1803" s="22"/>
      <c r="R1803" s="3"/>
      <c r="S1803" s="120"/>
    </row>
    <row r="1804" spans="1:19" ht="12.75" customHeight="1" x14ac:dyDescent="0.25">
      <c r="A1804" s="28"/>
      <c r="B1804" s="29"/>
      <c r="C1804" s="29"/>
      <c r="D1804" s="132"/>
      <c r="E1804" s="132"/>
      <c r="F1804" s="132"/>
      <c r="G1804" s="132"/>
      <c r="H1804" s="132"/>
      <c r="I1804" s="132"/>
      <c r="J1804" s="132"/>
      <c r="K1804" s="133"/>
      <c r="L1804" s="134"/>
      <c r="M1804" s="134"/>
      <c r="N1804" s="134"/>
      <c r="O1804" s="3"/>
      <c r="P1804" s="29"/>
      <c r="Q1804" s="22"/>
      <c r="R1804" s="3"/>
      <c r="S1804" s="120"/>
    </row>
    <row r="1805" spans="1:19" ht="12.75" customHeight="1" x14ac:dyDescent="0.25">
      <c r="A1805" s="28"/>
      <c r="B1805" s="29"/>
      <c r="C1805" s="29"/>
      <c r="D1805" s="132"/>
      <c r="E1805" s="132"/>
      <c r="F1805" s="132"/>
      <c r="G1805" s="132"/>
      <c r="H1805" s="132"/>
      <c r="I1805" s="132"/>
      <c r="J1805" s="132"/>
      <c r="K1805" s="133"/>
      <c r="L1805" s="134"/>
      <c r="M1805" s="134"/>
      <c r="N1805" s="134"/>
      <c r="O1805" s="3"/>
      <c r="P1805" s="29"/>
      <c r="Q1805" s="22"/>
      <c r="R1805" s="3"/>
      <c r="S1805" s="120"/>
    </row>
    <row r="1806" spans="1:19" ht="12.75" customHeight="1" x14ac:dyDescent="0.25">
      <c r="A1806" s="28"/>
      <c r="B1806" s="29"/>
      <c r="C1806" s="29"/>
      <c r="D1806" s="132"/>
      <c r="E1806" s="132"/>
      <c r="F1806" s="132"/>
      <c r="G1806" s="132"/>
      <c r="H1806" s="132"/>
      <c r="I1806" s="132"/>
      <c r="J1806" s="132"/>
      <c r="K1806" s="133"/>
      <c r="L1806" s="134"/>
      <c r="M1806" s="134"/>
      <c r="N1806" s="134"/>
      <c r="O1806" s="3"/>
      <c r="P1806" s="29"/>
      <c r="Q1806" s="22"/>
      <c r="R1806" s="3"/>
      <c r="S1806" s="120"/>
    </row>
    <row r="1807" spans="1:19" ht="12.75" customHeight="1" x14ac:dyDescent="0.25">
      <c r="A1807" s="28"/>
      <c r="B1807" s="29"/>
      <c r="C1807" s="29"/>
      <c r="D1807" s="132"/>
      <c r="E1807" s="132"/>
      <c r="F1807" s="132"/>
      <c r="G1807" s="132"/>
      <c r="H1807" s="132"/>
      <c r="I1807" s="132"/>
      <c r="J1807" s="132"/>
      <c r="K1807" s="133"/>
      <c r="L1807" s="134"/>
      <c r="M1807" s="134"/>
      <c r="N1807" s="134"/>
      <c r="O1807" s="3"/>
      <c r="P1807" s="29"/>
      <c r="Q1807" s="22"/>
      <c r="R1807" s="3"/>
      <c r="S1807" s="120"/>
    </row>
    <row r="1808" spans="1:19" ht="12.75" customHeight="1" x14ac:dyDescent="0.25">
      <c r="A1808" s="28"/>
      <c r="B1808" s="29"/>
      <c r="C1808" s="29"/>
      <c r="D1808" s="132"/>
      <c r="E1808" s="132"/>
      <c r="F1808" s="132"/>
      <c r="G1808" s="132"/>
      <c r="H1808" s="132"/>
      <c r="I1808" s="132"/>
      <c r="J1808" s="132"/>
      <c r="K1808" s="133"/>
      <c r="L1808" s="134"/>
      <c r="M1808" s="134"/>
      <c r="N1808" s="134"/>
      <c r="O1808" s="3"/>
      <c r="P1808" s="29"/>
      <c r="Q1808" s="22"/>
      <c r="R1808" s="3"/>
      <c r="S1808" s="120"/>
    </row>
    <row r="1809" spans="1:19" ht="12.75" customHeight="1" x14ac:dyDescent="0.25">
      <c r="A1809" s="28"/>
      <c r="B1809" s="29"/>
      <c r="C1809" s="29"/>
      <c r="D1809" s="132"/>
      <c r="E1809" s="132"/>
      <c r="F1809" s="132"/>
      <c r="G1809" s="132"/>
      <c r="H1809" s="132"/>
      <c r="I1809" s="132"/>
      <c r="J1809" s="132"/>
      <c r="K1809" s="133"/>
      <c r="L1809" s="134"/>
      <c r="M1809" s="134"/>
      <c r="N1809" s="134"/>
      <c r="O1809" s="3"/>
      <c r="P1809" s="29"/>
      <c r="Q1809" s="22"/>
      <c r="R1809" s="3"/>
      <c r="S1809" s="120"/>
    </row>
    <row r="1810" spans="1:19" ht="12.75" customHeight="1" x14ac:dyDescent="0.25">
      <c r="A1810" s="28"/>
      <c r="B1810" s="29"/>
      <c r="C1810" s="29"/>
      <c r="D1810" s="132"/>
      <c r="E1810" s="132"/>
      <c r="F1810" s="132"/>
      <c r="G1810" s="132"/>
      <c r="H1810" s="132"/>
      <c r="I1810" s="132"/>
      <c r="J1810" s="132"/>
      <c r="K1810" s="133"/>
      <c r="L1810" s="134"/>
      <c r="M1810" s="134"/>
      <c r="N1810" s="134"/>
      <c r="O1810" s="3"/>
      <c r="P1810" s="29"/>
      <c r="Q1810" s="22"/>
      <c r="R1810" s="3"/>
      <c r="S1810" s="120"/>
    </row>
    <row r="1811" spans="1:19" ht="12.75" customHeight="1" x14ac:dyDescent="0.25">
      <c r="A1811" s="28"/>
      <c r="B1811" s="29"/>
      <c r="C1811" s="29"/>
      <c r="D1811" s="132"/>
      <c r="E1811" s="132"/>
      <c r="F1811" s="132"/>
      <c r="G1811" s="132"/>
      <c r="H1811" s="132"/>
      <c r="I1811" s="132"/>
      <c r="J1811" s="132"/>
      <c r="K1811" s="133"/>
      <c r="L1811" s="134"/>
      <c r="M1811" s="134"/>
      <c r="N1811" s="134"/>
      <c r="O1811" s="3"/>
      <c r="P1811" s="29"/>
      <c r="Q1811" s="22"/>
      <c r="R1811" s="3"/>
      <c r="S1811" s="120"/>
    </row>
    <row r="1812" spans="1:19" ht="12.75" customHeight="1" x14ac:dyDescent="0.25">
      <c r="A1812" s="28"/>
      <c r="B1812" s="29"/>
      <c r="C1812" s="29"/>
      <c r="D1812" s="132"/>
      <c r="E1812" s="132"/>
      <c r="F1812" s="132"/>
      <c r="G1812" s="132"/>
      <c r="H1812" s="132"/>
      <c r="I1812" s="132"/>
      <c r="J1812" s="132"/>
      <c r="K1812" s="133"/>
      <c r="L1812" s="134"/>
      <c r="M1812" s="134"/>
      <c r="N1812" s="134"/>
      <c r="O1812" s="3"/>
      <c r="P1812" s="29"/>
      <c r="Q1812" s="22"/>
      <c r="R1812" s="3"/>
      <c r="S1812" s="120"/>
    </row>
    <row r="1813" spans="1:19" ht="12.75" customHeight="1" x14ac:dyDescent="0.25">
      <c r="A1813" s="28"/>
      <c r="B1813" s="29"/>
      <c r="C1813" s="29"/>
      <c r="D1813" s="132"/>
      <c r="E1813" s="132"/>
      <c r="F1813" s="132"/>
      <c r="G1813" s="132"/>
      <c r="H1813" s="132"/>
      <c r="I1813" s="132"/>
      <c r="J1813" s="132"/>
      <c r="K1813" s="133"/>
      <c r="L1813" s="134"/>
      <c r="M1813" s="134"/>
      <c r="N1813" s="134"/>
      <c r="O1813" s="3"/>
      <c r="P1813" s="29"/>
      <c r="Q1813" s="22"/>
      <c r="R1813" s="3"/>
      <c r="S1813" s="120"/>
    </row>
    <row r="1814" spans="1:19" ht="12.75" customHeight="1" x14ac:dyDescent="0.25">
      <c r="A1814" s="28"/>
      <c r="B1814" s="29"/>
      <c r="C1814" s="29"/>
      <c r="D1814" s="132"/>
      <c r="E1814" s="132"/>
      <c r="F1814" s="132"/>
      <c r="G1814" s="132"/>
      <c r="H1814" s="132"/>
      <c r="I1814" s="132"/>
      <c r="J1814" s="132"/>
      <c r="K1814" s="133"/>
      <c r="L1814" s="134"/>
      <c r="M1814" s="134"/>
      <c r="N1814" s="134"/>
      <c r="O1814" s="3"/>
      <c r="P1814" s="29"/>
      <c r="Q1814" s="22"/>
      <c r="R1814" s="3"/>
      <c r="S1814" s="120"/>
    </row>
    <row r="1815" spans="1:19" ht="12.75" customHeight="1" x14ac:dyDescent="0.25">
      <c r="A1815" s="28"/>
      <c r="B1815" s="29"/>
      <c r="C1815" s="29"/>
      <c r="D1815" s="132"/>
      <c r="E1815" s="132"/>
      <c r="F1815" s="132"/>
      <c r="G1815" s="132"/>
      <c r="H1815" s="132"/>
      <c r="I1815" s="132"/>
      <c r="J1815" s="132"/>
      <c r="K1815" s="133"/>
      <c r="L1815" s="134"/>
      <c r="M1815" s="134"/>
      <c r="N1815" s="134"/>
      <c r="O1815" s="3"/>
      <c r="P1815" s="29"/>
      <c r="Q1815" s="22"/>
      <c r="R1815" s="3"/>
      <c r="S1815" s="120"/>
    </row>
    <row r="1816" spans="1:19" ht="12.75" customHeight="1" x14ac:dyDescent="0.25">
      <c r="A1816" s="28"/>
      <c r="B1816" s="29"/>
      <c r="C1816" s="29"/>
      <c r="D1816" s="132"/>
      <c r="E1816" s="132"/>
      <c r="F1816" s="132"/>
      <c r="G1816" s="132"/>
      <c r="H1816" s="132"/>
      <c r="I1816" s="132"/>
      <c r="J1816" s="132"/>
      <c r="K1816" s="133"/>
      <c r="L1816" s="134"/>
      <c r="M1816" s="134"/>
      <c r="N1816" s="134"/>
      <c r="O1816" s="3"/>
      <c r="P1816" s="29"/>
      <c r="Q1816" s="22"/>
      <c r="R1816" s="3"/>
      <c r="S1816" s="120"/>
    </row>
    <row r="1817" spans="1:19" ht="12.75" customHeight="1" x14ac:dyDescent="0.25">
      <c r="A1817" s="28"/>
      <c r="B1817" s="29"/>
      <c r="C1817" s="29"/>
      <c r="D1817" s="132"/>
      <c r="E1817" s="132"/>
      <c r="F1817" s="132"/>
      <c r="G1817" s="132"/>
      <c r="H1817" s="132"/>
      <c r="I1817" s="132"/>
      <c r="J1817" s="132"/>
      <c r="K1817" s="133"/>
      <c r="L1817" s="134"/>
      <c r="M1817" s="134"/>
      <c r="N1817" s="134"/>
      <c r="O1817" s="3"/>
      <c r="P1817" s="29"/>
      <c r="Q1817" s="22"/>
      <c r="R1817" s="3"/>
      <c r="S1817" s="120"/>
    </row>
    <row r="1818" spans="1:19" ht="12.75" customHeight="1" x14ac:dyDescent="0.25">
      <c r="A1818" s="28"/>
      <c r="B1818" s="29"/>
      <c r="C1818" s="29"/>
      <c r="D1818" s="132"/>
      <c r="E1818" s="132"/>
      <c r="F1818" s="132"/>
      <c r="G1818" s="132"/>
      <c r="H1818" s="132"/>
      <c r="I1818" s="132"/>
      <c r="J1818" s="132"/>
      <c r="K1818" s="133"/>
      <c r="L1818" s="134"/>
      <c r="M1818" s="134"/>
      <c r="N1818" s="134"/>
      <c r="O1818" s="3"/>
      <c r="P1818" s="29"/>
      <c r="Q1818" s="22"/>
      <c r="R1818" s="3"/>
      <c r="S1818" s="120"/>
    </row>
    <row r="1819" spans="1:19" ht="12.75" customHeight="1" x14ac:dyDescent="0.25">
      <c r="A1819" s="28"/>
      <c r="B1819" s="29"/>
      <c r="C1819" s="29"/>
      <c r="D1819" s="132"/>
      <c r="E1819" s="132"/>
      <c r="F1819" s="132"/>
      <c r="G1819" s="132"/>
      <c r="H1819" s="132"/>
      <c r="I1819" s="132"/>
      <c r="J1819" s="132"/>
      <c r="K1819" s="133"/>
      <c r="L1819" s="134"/>
      <c r="M1819" s="134"/>
      <c r="N1819" s="134"/>
      <c r="O1819" s="3"/>
      <c r="P1819" s="29"/>
      <c r="Q1819" s="22"/>
      <c r="R1819" s="3"/>
      <c r="S1819" s="120"/>
    </row>
    <row r="1820" spans="1:19" ht="12.75" customHeight="1" x14ac:dyDescent="0.25">
      <c r="A1820" s="28"/>
      <c r="B1820" s="29"/>
      <c r="C1820" s="29"/>
      <c r="D1820" s="132"/>
      <c r="E1820" s="132"/>
      <c r="F1820" s="132"/>
      <c r="G1820" s="132"/>
      <c r="H1820" s="132"/>
      <c r="I1820" s="132"/>
      <c r="J1820" s="132"/>
      <c r="K1820" s="133"/>
      <c r="L1820" s="134"/>
      <c r="M1820" s="134"/>
      <c r="N1820" s="134"/>
      <c r="O1820" s="3"/>
      <c r="P1820" s="29"/>
      <c r="Q1820" s="22"/>
      <c r="R1820" s="3"/>
      <c r="S1820" s="120"/>
    </row>
    <row r="1821" spans="1:19" ht="12.75" customHeight="1" x14ac:dyDescent="0.25">
      <c r="A1821" s="28"/>
      <c r="B1821" s="29"/>
      <c r="C1821" s="29"/>
      <c r="D1821" s="132"/>
      <c r="E1821" s="132"/>
      <c r="F1821" s="132"/>
      <c r="G1821" s="132"/>
      <c r="H1821" s="132"/>
      <c r="I1821" s="132"/>
      <c r="J1821" s="132"/>
      <c r="K1821" s="133"/>
      <c r="L1821" s="134"/>
      <c r="M1821" s="134"/>
      <c r="N1821" s="134"/>
      <c r="O1821" s="3"/>
      <c r="P1821" s="29"/>
      <c r="Q1821" s="22"/>
      <c r="R1821" s="3"/>
      <c r="S1821" s="120"/>
    </row>
    <row r="1822" spans="1:19" ht="12.75" customHeight="1" x14ac:dyDescent="0.25">
      <c r="A1822" s="28"/>
      <c r="B1822" s="29"/>
      <c r="C1822" s="29"/>
      <c r="D1822" s="132"/>
      <c r="E1822" s="132"/>
      <c r="F1822" s="132"/>
      <c r="G1822" s="132"/>
      <c r="H1822" s="132"/>
      <c r="I1822" s="132"/>
      <c r="J1822" s="132"/>
      <c r="K1822" s="133"/>
      <c r="L1822" s="134"/>
      <c r="M1822" s="134"/>
      <c r="N1822" s="134"/>
      <c r="O1822" s="3"/>
      <c r="P1822" s="29"/>
      <c r="Q1822" s="22"/>
      <c r="R1822" s="3"/>
      <c r="S1822" s="120"/>
    </row>
    <row r="1823" spans="1:19" ht="12.75" customHeight="1" x14ac:dyDescent="0.25">
      <c r="A1823" s="28"/>
      <c r="B1823" s="29"/>
      <c r="C1823" s="29"/>
      <c r="D1823" s="132"/>
      <c r="E1823" s="132"/>
      <c r="F1823" s="132"/>
      <c r="G1823" s="132"/>
      <c r="H1823" s="132"/>
      <c r="I1823" s="132"/>
      <c r="J1823" s="132"/>
      <c r="K1823" s="133"/>
      <c r="L1823" s="134"/>
      <c r="M1823" s="134"/>
      <c r="N1823" s="134"/>
      <c r="O1823" s="3"/>
      <c r="P1823" s="29"/>
      <c r="Q1823" s="22"/>
      <c r="R1823" s="3"/>
      <c r="S1823" s="120"/>
    </row>
    <row r="1824" spans="1:19" ht="12.75" customHeight="1" x14ac:dyDescent="0.25">
      <c r="A1824" s="28"/>
      <c r="B1824" s="29"/>
      <c r="C1824" s="29"/>
      <c r="D1824" s="132"/>
      <c r="E1824" s="132"/>
      <c r="F1824" s="132"/>
      <c r="G1824" s="132"/>
      <c r="H1824" s="132"/>
      <c r="I1824" s="132"/>
      <c r="J1824" s="132"/>
      <c r="K1824" s="133"/>
      <c r="L1824" s="134"/>
      <c r="M1824" s="134"/>
      <c r="N1824" s="134"/>
      <c r="O1824" s="3"/>
      <c r="P1824" s="29"/>
      <c r="Q1824" s="22"/>
      <c r="R1824" s="3"/>
      <c r="S1824" s="120"/>
    </row>
    <row r="1825" spans="1:19" ht="12.75" customHeight="1" x14ac:dyDescent="0.25">
      <c r="A1825" s="28"/>
      <c r="B1825" s="29"/>
      <c r="C1825" s="29"/>
      <c r="D1825" s="132"/>
      <c r="E1825" s="132"/>
      <c r="F1825" s="132"/>
      <c r="G1825" s="132"/>
      <c r="H1825" s="132"/>
      <c r="I1825" s="132"/>
      <c r="J1825" s="132"/>
      <c r="K1825" s="133"/>
      <c r="L1825" s="134"/>
      <c r="M1825" s="134"/>
      <c r="N1825" s="134"/>
      <c r="O1825" s="3"/>
      <c r="P1825" s="29"/>
      <c r="Q1825" s="22"/>
      <c r="R1825" s="3"/>
      <c r="S1825" s="120"/>
    </row>
    <row r="1826" spans="1:19" ht="12.75" customHeight="1" x14ac:dyDescent="0.25">
      <c r="A1826" s="28"/>
      <c r="B1826" s="29"/>
      <c r="C1826" s="29"/>
      <c r="D1826" s="132"/>
      <c r="E1826" s="132"/>
      <c r="F1826" s="132"/>
      <c r="G1826" s="132"/>
      <c r="H1826" s="132"/>
      <c r="I1826" s="132"/>
      <c r="J1826" s="132"/>
      <c r="K1826" s="133"/>
      <c r="L1826" s="134"/>
      <c r="M1826" s="134"/>
      <c r="N1826" s="134"/>
      <c r="O1826" s="3"/>
      <c r="P1826" s="29"/>
      <c r="Q1826" s="22"/>
      <c r="R1826" s="3"/>
      <c r="S1826" s="120"/>
    </row>
    <row r="1827" spans="1:19" ht="12.75" customHeight="1" x14ac:dyDescent="0.25">
      <c r="A1827" s="28"/>
      <c r="B1827" s="29"/>
      <c r="C1827" s="29"/>
      <c r="D1827" s="132"/>
      <c r="E1827" s="132"/>
      <c r="F1827" s="132"/>
      <c r="G1827" s="132"/>
      <c r="H1827" s="132"/>
      <c r="I1827" s="132"/>
      <c r="J1827" s="132"/>
      <c r="K1827" s="133"/>
      <c r="L1827" s="134"/>
      <c r="M1827" s="134"/>
      <c r="N1827" s="134"/>
      <c r="O1827" s="3"/>
      <c r="P1827" s="29"/>
      <c r="Q1827" s="22"/>
      <c r="R1827" s="3"/>
      <c r="S1827" s="120"/>
    </row>
    <row r="1828" spans="1:19" ht="12.75" customHeight="1" x14ac:dyDescent="0.25">
      <c r="A1828" s="28"/>
      <c r="B1828" s="29"/>
      <c r="C1828" s="29"/>
      <c r="D1828" s="132"/>
      <c r="E1828" s="132"/>
      <c r="F1828" s="132"/>
      <c r="G1828" s="132"/>
      <c r="H1828" s="132"/>
      <c r="I1828" s="132"/>
      <c r="J1828" s="132"/>
      <c r="K1828" s="133"/>
      <c r="L1828" s="134"/>
      <c r="M1828" s="134"/>
      <c r="N1828" s="134"/>
      <c r="O1828" s="3"/>
      <c r="P1828" s="29"/>
      <c r="Q1828" s="22"/>
      <c r="R1828" s="3"/>
      <c r="S1828" s="120"/>
    </row>
    <row r="1829" spans="1:19" ht="12.75" customHeight="1" x14ac:dyDescent="0.25">
      <c r="A1829" s="28"/>
      <c r="B1829" s="29"/>
      <c r="C1829" s="29"/>
      <c r="D1829" s="132"/>
      <c r="E1829" s="132"/>
      <c r="F1829" s="132"/>
      <c r="G1829" s="132"/>
      <c r="H1829" s="132"/>
      <c r="I1829" s="132"/>
      <c r="J1829" s="132"/>
      <c r="K1829" s="133"/>
      <c r="L1829" s="134"/>
      <c r="M1829" s="134"/>
      <c r="N1829" s="134"/>
      <c r="O1829" s="3"/>
      <c r="P1829" s="29"/>
      <c r="Q1829" s="22"/>
      <c r="R1829" s="3"/>
      <c r="S1829" s="120"/>
    </row>
    <row r="1830" spans="1:19" ht="12.75" customHeight="1" x14ac:dyDescent="0.25">
      <c r="A1830" s="28"/>
      <c r="B1830" s="29"/>
      <c r="C1830" s="29"/>
      <c r="D1830" s="132"/>
      <c r="E1830" s="132"/>
      <c r="F1830" s="132"/>
      <c r="G1830" s="132"/>
      <c r="H1830" s="132"/>
      <c r="I1830" s="132"/>
      <c r="J1830" s="132"/>
      <c r="K1830" s="133"/>
      <c r="L1830" s="134"/>
      <c r="M1830" s="134"/>
      <c r="N1830" s="134"/>
      <c r="O1830" s="3"/>
      <c r="P1830" s="29"/>
      <c r="Q1830" s="22"/>
      <c r="R1830" s="3"/>
      <c r="S1830" s="120"/>
    </row>
    <row r="1831" spans="1:19" ht="12.75" customHeight="1" x14ac:dyDescent="0.25">
      <c r="A1831" s="28"/>
      <c r="B1831" s="29"/>
      <c r="C1831" s="29"/>
      <c r="D1831" s="132"/>
      <c r="E1831" s="132"/>
      <c r="F1831" s="132"/>
      <c r="G1831" s="132"/>
      <c r="H1831" s="132"/>
      <c r="I1831" s="132"/>
      <c r="J1831" s="132"/>
      <c r="K1831" s="133"/>
      <c r="L1831" s="134"/>
      <c r="M1831" s="134"/>
      <c r="N1831" s="134"/>
      <c r="O1831" s="3"/>
      <c r="P1831" s="29"/>
      <c r="Q1831" s="22"/>
      <c r="R1831" s="3"/>
      <c r="S1831" s="120"/>
    </row>
    <row r="1832" spans="1:19" ht="12.75" customHeight="1" x14ac:dyDescent="0.25">
      <c r="A1832" s="28"/>
      <c r="B1832" s="29"/>
      <c r="C1832" s="29"/>
      <c r="D1832" s="132"/>
      <c r="E1832" s="132"/>
      <c r="F1832" s="132"/>
      <c r="G1832" s="132"/>
      <c r="H1832" s="132"/>
      <c r="I1832" s="132"/>
      <c r="J1832" s="132"/>
      <c r="K1832" s="133"/>
      <c r="L1832" s="134"/>
      <c r="M1832" s="134"/>
      <c r="N1832" s="134"/>
      <c r="O1832" s="3"/>
      <c r="P1832" s="29"/>
      <c r="Q1832" s="22"/>
      <c r="R1832" s="3"/>
      <c r="S1832" s="120"/>
    </row>
    <row r="1833" spans="1:19" ht="12.75" customHeight="1" x14ac:dyDescent="0.25">
      <c r="A1833" s="28"/>
      <c r="B1833" s="29"/>
      <c r="C1833" s="29"/>
      <c r="D1833" s="132"/>
      <c r="E1833" s="132"/>
      <c r="F1833" s="132"/>
      <c r="G1833" s="132"/>
      <c r="H1833" s="132"/>
      <c r="I1833" s="132"/>
      <c r="J1833" s="132"/>
      <c r="K1833" s="133"/>
      <c r="L1833" s="134"/>
      <c r="M1833" s="134"/>
      <c r="N1833" s="134"/>
      <c r="O1833" s="3"/>
      <c r="P1833" s="29"/>
      <c r="Q1833" s="22"/>
      <c r="R1833" s="3"/>
      <c r="S1833" s="120"/>
    </row>
    <row r="1834" spans="1:19" ht="12.75" customHeight="1" x14ac:dyDescent="0.25">
      <c r="A1834" s="28"/>
      <c r="B1834" s="29"/>
      <c r="C1834" s="29"/>
      <c r="D1834" s="132"/>
      <c r="E1834" s="132"/>
      <c r="F1834" s="132"/>
      <c r="G1834" s="132"/>
      <c r="H1834" s="132"/>
      <c r="I1834" s="132"/>
      <c r="J1834" s="132"/>
      <c r="K1834" s="133"/>
      <c r="L1834" s="134"/>
      <c r="M1834" s="134"/>
      <c r="N1834" s="134"/>
      <c r="O1834" s="3"/>
      <c r="P1834" s="29"/>
      <c r="Q1834" s="22"/>
      <c r="R1834" s="3"/>
      <c r="S1834" s="120"/>
    </row>
    <row r="1835" spans="1:19" ht="12.75" customHeight="1" x14ac:dyDescent="0.25">
      <c r="A1835" s="28"/>
      <c r="B1835" s="29"/>
      <c r="C1835" s="29"/>
      <c r="D1835" s="132"/>
      <c r="E1835" s="132"/>
      <c r="F1835" s="132"/>
      <c r="G1835" s="132"/>
      <c r="H1835" s="132"/>
      <c r="I1835" s="132"/>
      <c r="J1835" s="132"/>
      <c r="K1835" s="133"/>
      <c r="L1835" s="134"/>
      <c r="M1835" s="134"/>
      <c r="N1835" s="134"/>
      <c r="O1835" s="3"/>
      <c r="P1835" s="29"/>
      <c r="Q1835" s="22"/>
      <c r="R1835" s="3"/>
      <c r="S1835" s="120"/>
    </row>
    <row r="1836" spans="1:19" ht="12.75" customHeight="1" x14ac:dyDescent="0.25">
      <c r="A1836" s="28"/>
      <c r="B1836" s="29"/>
      <c r="C1836" s="29"/>
      <c r="D1836" s="132"/>
      <c r="E1836" s="132"/>
      <c r="F1836" s="132"/>
      <c r="G1836" s="132"/>
      <c r="H1836" s="132"/>
      <c r="I1836" s="132"/>
      <c r="J1836" s="132"/>
      <c r="K1836" s="133"/>
      <c r="L1836" s="134"/>
      <c r="M1836" s="134"/>
      <c r="N1836" s="134"/>
      <c r="O1836" s="3"/>
      <c r="P1836" s="29"/>
      <c r="Q1836" s="22"/>
      <c r="R1836" s="3"/>
      <c r="S1836" s="120"/>
    </row>
    <row r="1837" spans="1:19" ht="12.75" customHeight="1" x14ac:dyDescent="0.25">
      <c r="A1837" s="28"/>
      <c r="B1837" s="29"/>
      <c r="C1837" s="29"/>
      <c r="D1837" s="132"/>
      <c r="E1837" s="132"/>
      <c r="F1837" s="132"/>
      <c r="G1837" s="132"/>
      <c r="H1837" s="132"/>
      <c r="I1837" s="132"/>
      <c r="J1837" s="132"/>
      <c r="K1837" s="133"/>
      <c r="L1837" s="134"/>
      <c r="M1837" s="134"/>
      <c r="N1837" s="134"/>
      <c r="O1837" s="3"/>
      <c r="P1837" s="29"/>
      <c r="Q1837" s="22"/>
      <c r="R1837" s="3"/>
      <c r="S1837" s="120"/>
    </row>
    <row r="1838" spans="1:19" ht="12.75" customHeight="1" x14ac:dyDescent="0.25">
      <c r="A1838" s="28"/>
      <c r="B1838" s="29"/>
      <c r="C1838" s="29"/>
      <c r="D1838" s="132"/>
      <c r="E1838" s="132"/>
      <c r="F1838" s="132"/>
      <c r="G1838" s="132"/>
      <c r="H1838" s="132"/>
      <c r="I1838" s="132"/>
      <c r="J1838" s="132"/>
      <c r="K1838" s="133"/>
      <c r="L1838" s="134"/>
      <c r="M1838" s="134"/>
      <c r="N1838" s="134"/>
      <c r="O1838" s="3"/>
      <c r="P1838" s="29"/>
      <c r="Q1838" s="22"/>
      <c r="R1838" s="3"/>
      <c r="S1838" s="120"/>
    </row>
    <row r="1839" spans="1:19" ht="12.75" customHeight="1" x14ac:dyDescent="0.25">
      <c r="A1839" s="28"/>
      <c r="B1839" s="29"/>
      <c r="C1839" s="29"/>
      <c r="D1839" s="132"/>
      <c r="E1839" s="132"/>
      <c r="F1839" s="132"/>
      <c r="G1839" s="132"/>
      <c r="H1839" s="132"/>
      <c r="I1839" s="132"/>
      <c r="J1839" s="132"/>
      <c r="K1839" s="133"/>
      <c r="L1839" s="134"/>
      <c r="M1839" s="134"/>
      <c r="N1839" s="134"/>
      <c r="O1839" s="3"/>
      <c r="P1839" s="29"/>
      <c r="Q1839" s="22"/>
      <c r="R1839" s="3"/>
      <c r="S1839" s="120"/>
    </row>
    <row r="1840" spans="1:19" ht="12.75" customHeight="1" x14ac:dyDescent="0.25">
      <c r="A1840" s="28"/>
      <c r="B1840" s="29"/>
      <c r="C1840" s="29"/>
      <c r="D1840" s="132"/>
      <c r="E1840" s="132"/>
      <c r="F1840" s="132"/>
      <c r="G1840" s="132"/>
      <c r="H1840" s="132"/>
      <c r="I1840" s="132"/>
      <c r="J1840" s="132"/>
      <c r="K1840" s="133"/>
      <c r="L1840" s="134"/>
      <c r="M1840" s="134"/>
      <c r="N1840" s="134"/>
      <c r="O1840" s="3"/>
      <c r="P1840" s="29"/>
      <c r="Q1840" s="22"/>
      <c r="R1840" s="3"/>
      <c r="S1840" s="120"/>
    </row>
    <row r="1841" spans="1:19" ht="12.75" customHeight="1" x14ac:dyDescent="0.25">
      <c r="A1841" s="28"/>
      <c r="B1841" s="29"/>
      <c r="C1841" s="29"/>
      <c r="D1841" s="132"/>
      <c r="E1841" s="132"/>
      <c r="F1841" s="132"/>
      <c r="G1841" s="132"/>
      <c r="H1841" s="132"/>
      <c r="I1841" s="132"/>
      <c r="J1841" s="132"/>
      <c r="K1841" s="133"/>
      <c r="L1841" s="134"/>
      <c r="M1841" s="134"/>
      <c r="N1841" s="134"/>
      <c r="O1841" s="3"/>
      <c r="P1841" s="29"/>
      <c r="Q1841" s="22"/>
      <c r="R1841" s="3"/>
      <c r="S1841" s="120"/>
    </row>
    <row r="1842" spans="1:19" ht="12.75" customHeight="1" x14ac:dyDescent="0.25">
      <c r="A1842" s="28"/>
      <c r="B1842" s="29"/>
      <c r="C1842" s="29"/>
      <c r="D1842" s="132"/>
      <c r="E1842" s="132"/>
      <c r="F1842" s="132"/>
      <c r="G1842" s="132"/>
      <c r="H1842" s="132"/>
      <c r="I1842" s="132"/>
      <c r="J1842" s="132"/>
      <c r="K1842" s="133"/>
      <c r="L1842" s="134"/>
      <c r="M1842" s="134"/>
      <c r="N1842" s="134"/>
      <c r="O1842" s="3"/>
      <c r="P1842" s="29"/>
      <c r="Q1842" s="22"/>
      <c r="R1842" s="3"/>
      <c r="S1842" s="120"/>
    </row>
    <row r="1843" spans="1:19" ht="12.75" customHeight="1" x14ac:dyDescent="0.25">
      <c r="A1843" s="28"/>
      <c r="B1843" s="29"/>
      <c r="C1843" s="29"/>
      <c r="D1843" s="132"/>
      <c r="E1843" s="132"/>
      <c r="F1843" s="132"/>
      <c r="G1843" s="132"/>
      <c r="H1843" s="132"/>
      <c r="I1843" s="132"/>
      <c r="J1843" s="132"/>
      <c r="K1843" s="133"/>
      <c r="L1843" s="134"/>
      <c r="M1843" s="134"/>
      <c r="N1843" s="134"/>
      <c r="O1843" s="3"/>
      <c r="P1843" s="29"/>
      <c r="Q1843" s="22"/>
      <c r="R1843" s="3"/>
      <c r="S1843" s="120"/>
    </row>
    <row r="1844" spans="1:19" ht="12.75" customHeight="1" x14ac:dyDescent="0.25">
      <c r="A1844" s="28"/>
      <c r="B1844" s="29"/>
      <c r="C1844" s="29"/>
      <c r="D1844" s="132"/>
      <c r="E1844" s="132"/>
      <c r="F1844" s="132"/>
      <c r="G1844" s="132"/>
      <c r="H1844" s="132"/>
      <c r="I1844" s="132"/>
      <c r="J1844" s="132"/>
      <c r="K1844" s="133"/>
      <c r="L1844" s="134"/>
      <c r="M1844" s="134"/>
      <c r="N1844" s="134"/>
      <c r="O1844" s="3"/>
      <c r="P1844" s="29"/>
      <c r="Q1844" s="22"/>
      <c r="R1844" s="3"/>
      <c r="S1844" s="120"/>
    </row>
    <row r="1845" spans="1:19" ht="12.75" customHeight="1" x14ac:dyDescent="0.25">
      <c r="A1845" s="28"/>
      <c r="B1845" s="29"/>
      <c r="C1845" s="29"/>
      <c r="D1845" s="132"/>
      <c r="E1845" s="132"/>
      <c r="F1845" s="132"/>
      <c r="G1845" s="132"/>
      <c r="H1845" s="132"/>
      <c r="I1845" s="132"/>
      <c r="J1845" s="132"/>
      <c r="K1845" s="133"/>
      <c r="L1845" s="134"/>
      <c r="M1845" s="134"/>
      <c r="N1845" s="134"/>
      <c r="O1845" s="3"/>
      <c r="P1845" s="29"/>
      <c r="Q1845" s="22"/>
      <c r="R1845" s="3"/>
      <c r="S1845" s="120"/>
    </row>
    <row r="1846" spans="1:19" ht="12.75" customHeight="1" x14ac:dyDescent="0.25">
      <c r="A1846" s="28"/>
      <c r="B1846" s="29"/>
      <c r="C1846" s="29"/>
      <c r="D1846" s="132"/>
      <c r="E1846" s="132"/>
      <c r="F1846" s="132"/>
      <c r="G1846" s="132"/>
      <c r="H1846" s="132"/>
      <c r="I1846" s="132"/>
      <c r="J1846" s="132"/>
      <c r="K1846" s="133"/>
      <c r="L1846" s="134"/>
      <c r="M1846" s="134"/>
      <c r="N1846" s="134"/>
      <c r="O1846" s="3"/>
      <c r="P1846" s="29"/>
      <c r="Q1846" s="22"/>
      <c r="R1846" s="3"/>
      <c r="S1846" s="120"/>
    </row>
    <row r="1847" spans="1:19" ht="12.75" customHeight="1" x14ac:dyDescent="0.25">
      <c r="A1847" s="28"/>
      <c r="B1847" s="29"/>
      <c r="C1847" s="29"/>
      <c r="D1847" s="132"/>
      <c r="E1847" s="132"/>
      <c r="F1847" s="132"/>
      <c r="G1847" s="132"/>
      <c r="H1847" s="132"/>
      <c r="I1847" s="132"/>
      <c r="J1847" s="132"/>
      <c r="K1847" s="133"/>
      <c r="L1847" s="134"/>
      <c r="M1847" s="134"/>
      <c r="N1847" s="134"/>
      <c r="O1847" s="3"/>
      <c r="P1847" s="29"/>
      <c r="Q1847" s="22"/>
      <c r="R1847" s="3"/>
      <c r="S1847" s="120"/>
    </row>
    <row r="1848" spans="1:19" ht="12.75" customHeight="1" x14ac:dyDescent="0.25">
      <c r="A1848" s="28"/>
      <c r="B1848" s="29"/>
      <c r="C1848" s="29"/>
      <c r="D1848" s="132"/>
      <c r="E1848" s="132"/>
      <c r="F1848" s="132"/>
      <c r="G1848" s="132"/>
      <c r="H1848" s="132"/>
      <c r="I1848" s="132"/>
      <c r="J1848" s="132"/>
      <c r="K1848" s="133"/>
      <c r="L1848" s="134"/>
      <c r="M1848" s="134"/>
      <c r="N1848" s="134"/>
      <c r="O1848" s="3"/>
      <c r="P1848" s="29"/>
      <c r="Q1848" s="22"/>
      <c r="R1848" s="3"/>
      <c r="S1848" s="120"/>
    </row>
    <row r="1849" spans="1:19" ht="12.75" customHeight="1" x14ac:dyDescent="0.25">
      <c r="A1849" s="28"/>
      <c r="B1849" s="29"/>
      <c r="C1849" s="29"/>
      <c r="D1849" s="132"/>
      <c r="E1849" s="132"/>
      <c r="F1849" s="132"/>
      <c r="G1849" s="132"/>
      <c r="H1849" s="132"/>
      <c r="I1849" s="132"/>
      <c r="J1849" s="132"/>
      <c r="K1849" s="133"/>
      <c r="L1849" s="134"/>
      <c r="M1849" s="134"/>
      <c r="N1849" s="134"/>
      <c r="O1849" s="3"/>
      <c r="P1849" s="29"/>
      <c r="Q1849" s="22"/>
      <c r="R1849" s="3"/>
      <c r="S1849" s="120"/>
    </row>
    <row r="1850" spans="1:19" ht="12.75" customHeight="1" x14ac:dyDescent="0.25">
      <c r="A1850" s="28"/>
      <c r="B1850" s="29"/>
      <c r="C1850" s="29"/>
      <c r="D1850" s="132"/>
      <c r="E1850" s="132"/>
      <c r="F1850" s="132"/>
      <c r="G1850" s="132"/>
      <c r="H1850" s="132"/>
      <c r="I1850" s="132"/>
      <c r="J1850" s="132"/>
      <c r="K1850" s="133"/>
      <c r="L1850" s="134"/>
      <c r="M1850" s="134"/>
      <c r="N1850" s="134"/>
      <c r="O1850" s="3"/>
      <c r="P1850" s="29"/>
      <c r="Q1850" s="22"/>
      <c r="R1850" s="3"/>
      <c r="S1850" s="120"/>
    </row>
    <row r="1851" spans="1:19" ht="12.75" customHeight="1" x14ac:dyDescent="0.25">
      <c r="A1851" s="28"/>
      <c r="B1851" s="29"/>
      <c r="C1851" s="29"/>
      <c r="D1851" s="132"/>
      <c r="E1851" s="132"/>
      <c r="F1851" s="132"/>
      <c r="G1851" s="132"/>
      <c r="H1851" s="132"/>
      <c r="I1851" s="132"/>
      <c r="J1851" s="132"/>
      <c r="K1851" s="133"/>
      <c r="L1851" s="134"/>
      <c r="M1851" s="134"/>
      <c r="N1851" s="134"/>
      <c r="O1851" s="3"/>
      <c r="P1851" s="29"/>
      <c r="Q1851" s="22"/>
      <c r="R1851" s="3"/>
      <c r="S1851" s="120"/>
    </row>
    <row r="1852" spans="1:19" ht="12.75" customHeight="1" x14ac:dyDescent="0.25">
      <c r="A1852" s="28"/>
      <c r="B1852" s="29"/>
      <c r="C1852" s="29"/>
      <c r="D1852" s="132"/>
      <c r="E1852" s="132"/>
      <c r="F1852" s="132"/>
      <c r="G1852" s="132"/>
      <c r="H1852" s="132"/>
      <c r="I1852" s="132"/>
      <c r="J1852" s="132"/>
      <c r="K1852" s="133"/>
      <c r="L1852" s="134"/>
      <c r="M1852" s="134"/>
      <c r="N1852" s="134"/>
      <c r="O1852" s="3"/>
      <c r="P1852" s="29"/>
      <c r="Q1852" s="22"/>
      <c r="R1852" s="3"/>
      <c r="S1852" s="120"/>
    </row>
    <row r="1853" spans="1:19" ht="12.75" customHeight="1" x14ac:dyDescent="0.25">
      <c r="A1853" s="28"/>
      <c r="B1853" s="29"/>
      <c r="C1853" s="29"/>
      <c r="D1853" s="132"/>
      <c r="E1853" s="132"/>
      <c r="F1853" s="132"/>
      <c r="G1853" s="132"/>
      <c r="H1853" s="132"/>
      <c r="I1853" s="132"/>
      <c r="J1853" s="132"/>
      <c r="K1853" s="133"/>
      <c r="L1853" s="134"/>
      <c r="M1853" s="134"/>
      <c r="N1853" s="134"/>
      <c r="O1853" s="3"/>
      <c r="P1853" s="29"/>
      <c r="Q1853" s="22"/>
      <c r="R1853" s="3"/>
      <c r="S1853" s="120"/>
    </row>
    <row r="1854" spans="1:19" ht="12.75" customHeight="1" x14ac:dyDescent="0.25">
      <c r="A1854" s="28"/>
      <c r="B1854" s="29"/>
      <c r="C1854" s="29"/>
      <c r="D1854" s="132"/>
      <c r="E1854" s="132"/>
      <c r="F1854" s="132"/>
      <c r="G1854" s="132"/>
      <c r="H1854" s="132"/>
      <c r="I1854" s="132"/>
      <c r="J1854" s="132"/>
      <c r="K1854" s="133"/>
      <c r="L1854" s="134"/>
      <c r="M1854" s="134"/>
      <c r="N1854" s="134"/>
      <c r="O1854" s="3"/>
      <c r="P1854" s="29"/>
      <c r="Q1854" s="22"/>
      <c r="R1854" s="3"/>
      <c r="S1854" s="120"/>
    </row>
    <row r="1855" spans="1:19" ht="12.75" customHeight="1" x14ac:dyDescent="0.25">
      <c r="A1855" s="28"/>
      <c r="B1855" s="29"/>
      <c r="C1855" s="29"/>
      <c r="D1855" s="132"/>
      <c r="E1855" s="132"/>
      <c r="F1855" s="132"/>
      <c r="G1855" s="132"/>
      <c r="H1855" s="132"/>
      <c r="I1855" s="132"/>
      <c r="J1855" s="132"/>
      <c r="K1855" s="133"/>
      <c r="L1855" s="134"/>
      <c r="M1855" s="134"/>
      <c r="N1855" s="134"/>
      <c r="O1855" s="3"/>
      <c r="P1855" s="29"/>
      <c r="Q1855" s="22"/>
      <c r="R1855" s="3"/>
      <c r="S1855" s="120"/>
    </row>
    <row r="1856" spans="1:19" ht="12.75" customHeight="1" x14ac:dyDescent="0.25">
      <c r="A1856" s="28"/>
      <c r="B1856" s="29"/>
      <c r="C1856" s="29"/>
      <c r="D1856" s="132"/>
      <c r="E1856" s="132"/>
      <c r="F1856" s="132"/>
      <c r="G1856" s="132"/>
      <c r="H1856" s="132"/>
      <c r="I1856" s="132"/>
      <c r="J1856" s="132"/>
      <c r="K1856" s="133"/>
      <c r="L1856" s="134"/>
      <c r="M1856" s="134"/>
      <c r="N1856" s="134"/>
      <c r="O1856" s="3"/>
      <c r="P1856" s="29"/>
      <c r="Q1856" s="22"/>
      <c r="R1856" s="3"/>
      <c r="S1856" s="120"/>
    </row>
    <row r="1857" spans="1:19" ht="12.75" customHeight="1" x14ac:dyDescent="0.25">
      <c r="A1857" s="28"/>
      <c r="B1857" s="29"/>
      <c r="C1857" s="29"/>
      <c r="D1857" s="132"/>
      <c r="E1857" s="132"/>
      <c r="F1857" s="132"/>
      <c r="G1857" s="132"/>
      <c r="H1857" s="132"/>
      <c r="I1857" s="132"/>
      <c r="J1857" s="132"/>
      <c r="K1857" s="133"/>
      <c r="L1857" s="134"/>
      <c r="M1857" s="134"/>
      <c r="N1857" s="134"/>
      <c r="O1857" s="3"/>
      <c r="P1857" s="29"/>
      <c r="Q1857" s="22"/>
      <c r="R1857" s="3"/>
      <c r="S1857" s="120"/>
    </row>
    <row r="1858" spans="1:19" ht="12.75" customHeight="1" x14ac:dyDescent="0.25">
      <c r="A1858" s="28"/>
      <c r="B1858" s="29"/>
      <c r="C1858" s="29"/>
      <c r="D1858" s="132"/>
      <c r="E1858" s="132"/>
      <c r="F1858" s="132"/>
      <c r="G1858" s="132"/>
      <c r="H1858" s="132"/>
      <c r="I1858" s="132"/>
      <c r="J1858" s="132"/>
      <c r="K1858" s="133"/>
      <c r="L1858" s="134"/>
      <c r="M1858" s="134"/>
      <c r="N1858" s="134"/>
      <c r="O1858" s="3"/>
      <c r="P1858" s="29"/>
      <c r="Q1858" s="22"/>
      <c r="R1858" s="3"/>
      <c r="S1858" s="120"/>
    </row>
    <row r="1859" spans="1:19" ht="12.75" customHeight="1" x14ac:dyDescent="0.25">
      <c r="A1859" s="28"/>
      <c r="B1859" s="29"/>
      <c r="C1859" s="29"/>
      <c r="D1859" s="132"/>
      <c r="E1859" s="132"/>
      <c r="F1859" s="132"/>
      <c r="G1859" s="132"/>
      <c r="H1859" s="132"/>
      <c r="I1859" s="132"/>
      <c r="J1859" s="132"/>
      <c r="K1859" s="133"/>
      <c r="L1859" s="134"/>
      <c r="M1859" s="134"/>
      <c r="N1859" s="134"/>
      <c r="O1859" s="3"/>
      <c r="P1859" s="29"/>
      <c r="Q1859" s="22"/>
      <c r="R1859" s="3"/>
      <c r="S1859" s="120"/>
    </row>
    <row r="1860" spans="1:19" ht="12.75" customHeight="1" x14ac:dyDescent="0.25">
      <c r="A1860" s="28"/>
      <c r="B1860" s="29"/>
      <c r="C1860" s="29"/>
      <c r="D1860" s="132"/>
      <c r="E1860" s="132"/>
      <c r="F1860" s="132"/>
      <c r="G1860" s="132"/>
      <c r="H1860" s="132"/>
      <c r="I1860" s="132"/>
      <c r="J1860" s="132"/>
      <c r="K1860" s="133"/>
      <c r="L1860" s="134"/>
      <c r="M1860" s="134"/>
      <c r="N1860" s="134"/>
      <c r="O1860" s="3"/>
      <c r="P1860" s="29"/>
      <c r="Q1860" s="22"/>
      <c r="R1860" s="3"/>
      <c r="S1860" s="120"/>
    </row>
    <row r="1861" spans="1:19" ht="12.75" customHeight="1" x14ac:dyDescent="0.25">
      <c r="A1861" s="28"/>
      <c r="B1861" s="29"/>
      <c r="C1861" s="29"/>
      <c r="D1861" s="132"/>
      <c r="E1861" s="132"/>
      <c r="F1861" s="132"/>
      <c r="G1861" s="132"/>
      <c r="H1861" s="132"/>
      <c r="I1861" s="132"/>
      <c r="J1861" s="132"/>
      <c r="K1861" s="133"/>
      <c r="L1861" s="134"/>
      <c r="M1861" s="134"/>
      <c r="N1861" s="134"/>
      <c r="O1861" s="3"/>
      <c r="P1861" s="29"/>
      <c r="Q1861" s="22"/>
      <c r="R1861" s="3"/>
      <c r="S1861" s="120"/>
    </row>
    <row r="1862" spans="1:19" ht="12.75" customHeight="1" x14ac:dyDescent="0.25">
      <c r="A1862" s="28"/>
      <c r="B1862" s="29"/>
      <c r="C1862" s="29"/>
      <c r="D1862" s="132"/>
      <c r="E1862" s="132"/>
      <c r="F1862" s="132"/>
      <c r="G1862" s="132"/>
      <c r="H1862" s="132"/>
      <c r="I1862" s="132"/>
      <c r="J1862" s="132"/>
      <c r="K1862" s="133"/>
      <c r="L1862" s="134"/>
      <c r="M1862" s="134"/>
      <c r="N1862" s="134"/>
      <c r="O1862" s="3"/>
      <c r="P1862" s="29"/>
      <c r="Q1862" s="22"/>
      <c r="R1862" s="3"/>
      <c r="S1862" s="120"/>
    </row>
    <row r="1863" spans="1:19" ht="12.75" customHeight="1" x14ac:dyDescent="0.25">
      <c r="A1863" s="28"/>
      <c r="B1863" s="29"/>
      <c r="C1863" s="29"/>
      <c r="D1863" s="132"/>
      <c r="E1863" s="132"/>
      <c r="F1863" s="132"/>
      <c r="G1863" s="132"/>
      <c r="H1863" s="132"/>
      <c r="I1863" s="132"/>
      <c r="J1863" s="132"/>
      <c r="K1863" s="133"/>
      <c r="L1863" s="134"/>
      <c r="M1863" s="134"/>
      <c r="N1863" s="134"/>
      <c r="O1863" s="3"/>
      <c r="P1863" s="29"/>
      <c r="Q1863" s="22"/>
      <c r="R1863" s="3"/>
      <c r="S1863" s="120"/>
    </row>
    <row r="1864" spans="1:19" ht="12.75" customHeight="1" x14ac:dyDescent="0.25">
      <c r="A1864" s="28"/>
      <c r="B1864" s="29"/>
      <c r="C1864" s="29"/>
      <c r="D1864" s="132"/>
      <c r="E1864" s="132"/>
      <c r="F1864" s="132"/>
      <c r="G1864" s="132"/>
      <c r="H1864" s="132"/>
      <c r="I1864" s="132"/>
      <c r="J1864" s="132"/>
      <c r="K1864" s="133"/>
      <c r="L1864" s="134"/>
      <c r="M1864" s="134"/>
      <c r="N1864" s="134"/>
      <c r="O1864" s="3"/>
      <c r="P1864" s="29"/>
      <c r="Q1864" s="22"/>
      <c r="R1864" s="3"/>
      <c r="S1864" s="120"/>
    </row>
    <row r="1865" spans="1:19" ht="12.75" customHeight="1" x14ac:dyDescent="0.25">
      <c r="A1865" s="28"/>
      <c r="B1865" s="29"/>
      <c r="C1865" s="29"/>
      <c r="D1865" s="132"/>
      <c r="E1865" s="132"/>
      <c r="F1865" s="132"/>
      <c r="G1865" s="132"/>
      <c r="H1865" s="132"/>
      <c r="I1865" s="132"/>
      <c r="J1865" s="132"/>
      <c r="K1865" s="133"/>
      <c r="L1865" s="134"/>
      <c r="M1865" s="134"/>
      <c r="N1865" s="134"/>
      <c r="O1865" s="3"/>
      <c r="P1865" s="29"/>
      <c r="Q1865" s="22"/>
      <c r="R1865" s="3"/>
      <c r="S1865" s="120"/>
    </row>
    <row r="1866" spans="1:19" ht="12.75" customHeight="1" x14ac:dyDescent="0.25">
      <c r="A1866" s="28"/>
      <c r="B1866" s="29"/>
      <c r="C1866" s="29"/>
      <c r="D1866" s="132"/>
      <c r="E1866" s="132"/>
      <c r="F1866" s="132"/>
      <c r="G1866" s="132"/>
      <c r="H1866" s="132"/>
      <c r="I1866" s="132"/>
      <c r="J1866" s="132"/>
      <c r="K1866" s="133"/>
      <c r="L1866" s="134"/>
      <c r="M1866" s="134"/>
      <c r="N1866" s="134"/>
      <c r="O1866" s="3"/>
      <c r="P1866" s="29"/>
      <c r="Q1866" s="22"/>
      <c r="R1866" s="3"/>
      <c r="S1866" s="120"/>
    </row>
    <row r="1867" spans="1:19" ht="12.75" customHeight="1" x14ac:dyDescent="0.25">
      <c r="A1867" s="28"/>
      <c r="B1867" s="29"/>
      <c r="C1867" s="29"/>
      <c r="D1867" s="132"/>
      <c r="E1867" s="132"/>
      <c r="F1867" s="132"/>
      <c r="G1867" s="132"/>
      <c r="H1867" s="132"/>
      <c r="I1867" s="132"/>
      <c r="J1867" s="132"/>
      <c r="K1867" s="133"/>
      <c r="L1867" s="134"/>
      <c r="M1867" s="134"/>
      <c r="N1867" s="134"/>
      <c r="O1867" s="3"/>
      <c r="P1867" s="29"/>
      <c r="Q1867" s="22"/>
      <c r="R1867" s="3"/>
      <c r="S1867" s="120"/>
    </row>
    <row r="1868" spans="1:19" ht="12.75" customHeight="1" x14ac:dyDescent="0.25">
      <c r="A1868" s="28"/>
      <c r="B1868" s="29"/>
      <c r="C1868" s="29"/>
      <c r="D1868" s="132"/>
      <c r="E1868" s="132"/>
      <c r="F1868" s="132"/>
      <c r="G1868" s="132"/>
      <c r="H1868" s="132"/>
      <c r="I1868" s="132"/>
      <c r="J1868" s="132"/>
      <c r="K1868" s="133"/>
      <c r="L1868" s="134"/>
      <c r="M1868" s="134"/>
      <c r="N1868" s="134"/>
      <c r="O1868" s="3"/>
      <c r="P1868" s="29"/>
      <c r="Q1868" s="22"/>
      <c r="R1868" s="3"/>
      <c r="S1868" s="120"/>
    </row>
    <row r="1869" spans="1:19" ht="12.75" customHeight="1" x14ac:dyDescent="0.25">
      <c r="A1869" s="28"/>
      <c r="B1869" s="29"/>
      <c r="C1869" s="29"/>
      <c r="D1869" s="132"/>
      <c r="E1869" s="132"/>
      <c r="F1869" s="132"/>
      <c r="G1869" s="132"/>
      <c r="H1869" s="132"/>
      <c r="I1869" s="132"/>
      <c r="J1869" s="132"/>
      <c r="K1869" s="133"/>
      <c r="L1869" s="134"/>
      <c r="M1869" s="134"/>
      <c r="N1869" s="134"/>
      <c r="O1869" s="3"/>
      <c r="P1869" s="29"/>
      <c r="Q1869" s="22"/>
      <c r="R1869" s="3"/>
      <c r="S1869" s="120"/>
    </row>
    <row r="1870" spans="1:19" ht="12.75" customHeight="1" x14ac:dyDescent="0.25">
      <c r="A1870" s="28"/>
      <c r="B1870" s="29"/>
      <c r="C1870" s="29"/>
      <c r="D1870" s="132"/>
      <c r="E1870" s="132"/>
      <c r="F1870" s="132"/>
      <c r="G1870" s="132"/>
      <c r="H1870" s="132"/>
      <c r="I1870" s="132"/>
      <c r="J1870" s="132"/>
      <c r="K1870" s="133"/>
      <c r="L1870" s="134"/>
      <c r="M1870" s="134"/>
      <c r="N1870" s="134"/>
      <c r="O1870" s="3"/>
      <c r="P1870" s="29"/>
      <c r="Q1870" s="22"/>
      <c r="R1870" s="3"/>
      <c r="S1870" s="120"/>
    </row>
    <row r="1871" spans="1:19" ht="12.75" customHeight="1" x14ac:dyDescent="0.25">
      <c r="A1871" s="28"/>
      <c r="B1871" s="29"/>
      <c r="C1871" s="29"/>
      <c r="D1871" s="132"/>
      <c r="E1871" s="132"/>
      <c r="F1871" s="132"/>
      <c r="G1871" s="132"/>
      <c r="H1871" s="132"/>
      <c r="I1871" s="132"/>
      <c r="J1871" s="132"/>
      <c r="K1871" s="133"/>
      <c r="L1871" s="134"/>
      <c r="M1871" s="134"/>
      <c r="N1871" s="134"/>
      <c r="O1871" s="3"/>
      <c r="P1871" s="29"/>
      <c r="Q1871" s="22"/>
      <c r="R1871" s="3"/>
      <c r="S1871" s="120"/>
    </row>
    <row r="1872" spans="1:19" ht="12.75" customHeight="1" x14ac:dyDescent="0.25">
      <c r="A1872" s="28"/>
      <c r="B1872" s="29"/>
      <c r="C1872" s="29"/>
      <c r="D1872" s="132"/>
      <c r="E1872" s="132"/>
      <c r="F1872" s="132"/>
      <c r="G1872" s="132"/>
      <c r="H1872" s="132"/>
      <c r="I1872" s="132"/>
      <c r="J1872" s="132"/>
      <c r="K1872" s="133"/>
      <c r="L1872" s="134"/>
      <c r="M1872" s="134"/>
      <c r="N1872" s="134"/>
      <c r="O1872" s="3"/>
      <c r="P1872" s="29"/>
      <c r="Q1872" s="22"/>
      <c r="R1872" s="3"/>
      <c r="S1872" s="120"/>
    </row>
    <row r="1873" spans="1:19" ht="12.75" customHeight="1" x14ac:dyDescent="0.25">
      <c r="A1873" s="28"/>
      <c r="B1873" s="29"/>
      <c r="C1873" s="29"/>
      <c r="D1873" s="132"/>
      <c r="E1873" s="132"/>
      <c r="F1873" s="132"/>
      <c r="G1873" s="132"/>
      <c r="H1873" s="132"/>
      <c r="I1873" s="132"/>
      <c r="J1873" s="132"/>
      <c r="K1873" s="133"/>
      <c r="L1873" s="134"/>
      <c r="M1873" s="134"/>
      <c r="N1873" s="134"/>
      <c r="O1873" s="3"/>
      <c r="P1873" s="29"/>
      <c r="Q1873" s="22"/>
      <c r="R1873" s="3"/>
      <c r="S1873" s="120"/>
    </row>
    <row r="1874" spans="1:19" ht="12.75" customHeight="1" x14ac:dyDescent="0.25">
      <c r="A1874" s="28"/>
      <c r="B1874" s="29"/>
      <c r="C1874" s="29"/>
      <c r="D1874" s="132"/>
      <c r="E1874" s="132"/>
      <c r="F1874" s="132"/>
      <c r="G1874" s="132"/>
      <c r="H1874" s="132"/>
      <c r="I1874" s="132"/>
      <c r="J1874" s="132"/>
      <c r="K1874" s="133"/>
      <c r="L1874" s="134"/>
      <c r="M1874" s="134"/>
      <c r="N1874" s="134"/>
      <c r="O1874" s="3"/>
      <c r="P1874" s="29"/>
      <c r="Q1874" s="22"/>
      <c r="R1874" s="3"/>
      <c r="S1874" s="120"/>
    </row>
    <row r="1875" spans="1:19" ht="12.75" customHeight="1" x14ac:dyDescent="0.25">
      <c r="A1875" s="28"/>
      <c r="B1875" s="29"/>
      <c r="C1875" s="29"/>
      <c r="D1875" s="132"/>
      <c r="E1875" s="132"/>
      <c r="F1875" s="132"/>
      <c r="G1875" s="132"/>
      <c r="H1875" s="132"/>
      <c r="I1875" s="132"/>
      <c r="J1875" s="132"/>
      <c r="K1875" s="133"/>
      <c r="L1875" s="134"/>
      <c r="M1875" s="134"/>
      <c r="N1875" s="134"/>
      <c r="O1875" s="3"/>
      <c r="P1875" s="29"/>
      <c r="Q1875" s="22"/>
      <c r="R1875" s="3"/>
      <c r="S1875" s="120"/>
    </row>
    <row r="1876" spans="1:19" ht="12.75" customHeight="1" x14ac:dyDescent="0.25">
      <c r="A1876" s="28"/>
      <c r="B1876" s="29"/>
      <c r="C1876" s="29"/>
      <c r="D1876" s="132"/>
      <c r="E1876" s="132"/>
      <c r="F1876" s="132"/>
      <c r="G1876" s="132"/>
      <c r="H1876" s="132"/>
      <c r="I1876" s="132"/>
      <c r="J1876" s="132"/>
      <c r="K1876" s="133"/>
      <c r="L1876" s="134"/>
      <c r="M1876" s="134"/>
      <c r="N1876" s="134"/>
      <c r="O1876" s="3"/>
      <c r="P1876" s="29"/>
      <c r="Q1876" s="22"/>
      <c r="R1876" s="3"/>
      <c r="S1876" s="120"/>
    </row>
    <row r="1877" spans="1:19" ht="12.75" customHeight="1" x14ac:dyDescent="0.25">
      <c r="A1877" s="28"/>
      <c r="B1877" s="29"/>
      <c r="C1877" s="29"/>
      <c r="D1877" s="132"/>
      <c r="E1877" s="132"/>
      <c r="F1877" s="132"/>
      <c r="G1877" s="132"/>
      <c r="H1877" s="132"/>
      <c r="I1877" s="132"/>
      <c r="J1877" s="132"/>
      <c r="K1877" s="133"/>
      <c r="L1877" s="134"/>
      <c r="M1877" s="134"/>
      <c r="N1877" s="134"/>
      <c r="O1877" s="3"/>
      <c r="P1877" s="29"/>
      <c r="Q1877" s="22"/>
      <c r="R1877" s="3"/>
      <c r="S1877" s="120"/>
    </row>
    <row r="1878" spans="1:19" ht="12.75" customHeight="1" x14ac:dyDescent="0.25">
      <c r="A1878" s="28"/>
      <c r="B1878" s="29"/>
      <c r="C1878" s="29"/>
      <c r="D1878" s="132"/>
      <c r="E1878" s="132"/>
      <c r="F1878" s="132"/>
      <c r="G1878" s="132"/>
      <c r="H1878" s="132"/>
      <c r="I1878" s="132"/>
      <c r="J1878" s="132"/>
      <c r="K1878" s="133"/>
      <c r="L1878" s="134"/>
      <c r="M1878" s="134"/>
      <c r="N1878" s="134"/>
      <c r="O1878" s="3"/>
      <c r="P1878" s="29"/>
      <c r="Q1878" s="22"/>
      <c r="R1878" s="3"/>
      <c r="S1878" s="120"/>
    </row>
    <row r="1879" spans="1:19" ht="12.75" customHeight="1" x14ac:dyDescent="0.25">
      <c r="A1879" s="28"/>
      <c r="B1879" s="29"/>
      <c r="C1879" s="29"/>
      <c r="D1879" s="132"/>
      <c r="E1879" s="132"/>
      <c r="F1879" s="132"/>
      <c r="G1879" s="132"/>
      <c r="H1879" s="132"/>
      <c r="I1879" s="132"/>
      <c r="J1879" s="132"/>
      <c r="K1879" s="133"/>
      <c r="L1879" s="134"/>
      <c r="M1879" s="134"/>
      <c r="N1879" s="134"/>
      <c r="O1879" s="3"/>
      <c r="P1879" s="29"/>
      <c r="Q1879" s="22"/>
      <c r="R1879" s="3"/>
      <c r="S1879" s="120"/>
    </row>
    <row r="1880" spans="1:19" ht="12.75" customHeight="1" x14ac:dyDescent="0.25">
      <c r="A1880" s="28"/>
      <c r="B1880" s="29"/>
      <c r="C1880" s="29"/>
      <c r="D1880" s="132"/>
      <c r="E1880" s="132"/>
      <c r="F1880" s="132"/>
      <c r="G1880" s="132"/>
      <c r="H1880" s="132"/>
      <c r="I1880" s="132"/>
      <c r="J1880" s="132"/>
      <c r="K1880" s="133"/>
      <c r="L1880" s="134"/>
      <c r="M1880" s="134"/>
      <c r="N1880" s="134"/>
      <c r="O1880" s="3"/>
      <c r="P1880" s="29"/>
      <c r="Q1880" s="22"/>
      <c r="R1880" s="3"/>
      <c r="S1880" s="120"/>
    </row>
    <row r="1881" spans="1:19" ht="12.75" customHeight="1" x14ac:dyDescent="0.25">
      <c r="A1881" s="28"/>
      <c r="B1881" s="29"/>
      <c r="C1881" s="29"/>
      <c r="D1881" s="132"/>
      <c r="E1881" s="132"/>
      <c r="F1881" s="132"/>
      <c r="G1881" s="132"/>
      <c r="H1881" s="132"/>
      <c r="I1881" s="132"/>
      <c r="J1881" s="132"/>
      <c r="K1881" s="133"/>
      <c r="L1881" s="134"/>
      <c r="M1881" s="134"/>
      <c r="N1881" s="134"/>
      <c r="O1881" s="3"/>
      <c r="P1881" s="29"/>
      <c r="Q1881" s="22"/>
      <c r="R1881" s="3"/>
      <c r="S1881" s="120"/>
    </row>
    <row r="1882" spans="1:19" ht="12.75" customHeight="1" x14ac:dyDescent="0.25">
      <c r="A1882" s="28"/>
      <c r="B1882" s="29"/>
      <c r="C1882" s="29"/>
      <c r="D1882" s="132"/>
      <c r="E1882" s="132"/>
      <c r="F1882" s="132"/>
      <c r="G1882" s="132"/>
      <c r="H1882" s="132"/>
      <c r="I1882" s="132"/>
      <c r="J1882" s="132"/>
      <c r="K1882" s="133"/>
      <c r="L1882" s="134"/>
      <c r="M1882" s="134"/>
      <c r="N1882" s="134"/>
      <c r="O1882" s="3"/>
      <c r="P1882" s="29"/>
      <c r="Q1882" s="22"/>
      <c r="R1882" s="3"/>
      <c r="S1882" s="120"/>
    </row>
    <row r="1883" spans="1:19" ht="12.75" customHeight="1" x14ac:dyDescent="0.25">
      <c r="A1883" s="28"/>
      <c r="B1883" s="29"/>
      <c r="C1883" s="29"/>
      <c r="D1883" s="132"/>
      <c r="E1883" s="132"/>
      <c r="F1883" s="132"/>
      <c r="G1883" s="132"/>
      <c r="H1883" s="132"/>
      <c r="I1883" s="132"/>
      <c r="J1883" s="132"/>
      <c r="K1883" s="133"/>
      <c r="L1883" s="134"/>
      <c r="M1883" s="134"/>
      <c r="N1883" s="134"/>
      <c r="O1883" s="3"/>
      <c r="P1883" s="29"/>
      <c r="Q1883" s="22"/>
      <c r="R1883" s="3"/>
      <c r="S1883" s="120"/>
    </row>
    <row r="1884" spans="1:19" ht="12.75" customHeight="1" x14ac:dyDescent="0.25">
      <c r="A1884" s="28"/>
      <c r="B1884" s="29"/>
      <c r="C1884" s="29"/>
      <c r="D1884" s="132"/>
      <c r="E1884" s="132"/>
      <c r="F1884" s="132"/>
      <c r="G1884" s="132"/>
      <c r="H1884" s="132"/>
      <c r="I1884" s="132"/>
      <c r="J1884" s="132"/>
      <c r="K1884" s="133"/>
      <c r="L1884" s="134"/>
      <c r="M1884" s="134"/>
      <c r="N1884" s="134"/>
      <c r="O1884" s="3"/>
      <c r="P1884" s="29"/>
      <c r="Q1884" s="22"/>
      <c r="R1884" s="3"/>
      <c r="S1884" s="120"/>
    </row>
    <row r="1885" spans="1:19" ht="12.75" customHeight="1" x14ac:dyDescent="0.25">
      <c r="A1885" s="28"/>
      <c r="B1885" s="29"/>
      <c r="C1885" s="29"/>
      <c r="D1885" s="132"/>
      <c r="E1885" s="132"/>
      <c r="F1885" s="132"/>
      <c r="G1885" s="132"/>
      <c r="H1885" s="132"/>
      <c r="I1885" s="132"/>
      <c r="J1885" s="132"/>
      <c r="K1885" s="133"/>
      <c r="L1885" s="134"/>
      <c r="M1885" s="134"/>
      <c r="N1885" s="134"/>
      <c r="O1885" s="3"/>
      <c r="P1885" s="29"/>
      <c r="Q1885" s="22"/>
      <c r="R1885" s="3"/>
      <c r="S1885" s="120"/>
    </row>
    <row r="1886" spans="1:19" ht="12.75" customHeight="1" x14ac:dyDescent="0.25">
      <c r="A1886" s="28"/>
      <c r="B1886" s="29"/>
      <c r="C1886" s="29"/>
      <c r="D1886" s="132"/>
      <c r="E1886" s="132"/>
      <c r="F1886" s="132"/>
      <c r="G1886" s="132"/>
      <c r="H1886" s="132"/>
      <c r="I1886" s="132"/>
      <c r="J1886" s="132"/>
      <c r="K1886" s="133"/>
      <c r="L1886" s="134"/>
      <c r="M1886" s="134"/>
      <c r="N1886" s="134"/>
      <c r="O1886" s="3"/>
      <c r="P1886" s="29"/>
      <c r="Q1886" s="22"/>
      <c r="R1886" s="3"/>
      <c r="S1886" s="120"/>
    </row>
    <row r="1887" spans="1:19" ht="12.75" customHeight="1" x14ac:dyDescent="0.25">
      <c r="A1887" s="28"/>
      <c r="B1887" s="29"/>
      <c r="C1887" s="29"/>
      <c r="D1887" s="132"/>
      <c r="E1887" s="132"/>
      <c r="F1887" s="132"/>
      <c r="G1887" s="132"/>
      <c r="H1887" s="132"/>
      <c r="I1887" s="132"/>
      <c r="J1887" s="132"/>
      <c r="K1887" s="133"/>
      <c r="L1887" s="134"/>
      <c r="M1887" s="134"/>
      <c r="N1887" s="134"/>
      <c r="O1887" s="3"/>
      <c r="P1887" s="29"/>
      <c r="Q1887" s="22"/>
      <c r="R1887" s="3"/>
      <c r="S1887" s="120"/>
    </row>
    <row r="1888" spans="1:19" ht="12.75" customHeight="1" x14ac:dyDescent="0.25">
      <c r="A1888" s="28"/>
      <c r="B1888" s="29"/>
      <c r="C1888" s="29"/>
      <c r="D1888" s="132"/>
      <c r="E1888" s="132"/>
      <c r="F1888" s="132"/>
      <c r="G1888" s="132"/>
      <c r="H1888" s="132"/>
      <c r="I1888" s="132"/>
      <c r="J1888" s="132"/>
      <c r="K1888" s="133"/>
      <c r="L1888" s="134"/>
      <c r="M1888" s="134"/>
      <c r="N1888" s="134"/>
      <c r="O1888" s="3"/>
      <c r="P1888" s="29"/>
      <c r="Q1888" s="22"/>
      <c r="R1888" s="3"/>
      <c r="S1888" s="120"/>
    </row>
    <row r="1889" spans="1:19" ht="12.75" customHeight="1" x14ac:dyDescent="0.25">
      <c r="A1889" s="28"/>
      <c r="B1889" s="29"/>
      <c r="C1889" s="29"/>
      <c r="D1889" s="132"/>
      <c r="E1889" s="132"/>
      <c r="F1889" s="132"/>
      <c r="G1889" s="132"/>
      <c r="H1889" s="132"/>
      <c r="I1889" s="132"/>
      <c r="J1889" s="132"/>
      <c r="K1889" s="133"/>
      <c r="L1889" s="134"/>
      <c r="M1889" s="134"/>
      <c r="N1889" s="134"/>
      <c r="O1889" s="3"/>
      <c r="P1889" s="29"/>
      <c r="Q1889" s="22"/>
      <c r="R1889" s="3"/>
      <c r="S1889" s="120"/>
    </row>
    <row r="1890" spans="1:19" ht="12.75" customHeight="1" x14ac:dyDescent="0.25">
      <c r="A1890" s="28"/>
      <c r="B1890" s="29"/>
      <c r="C1890" s="29"/>
      <c r="D1890" s="132"/>
      <c r="E1890" s="132"/>
      <c r="F1890" s="132"/>
      <c r="G1890" s="132"/>
      <c r="H1890" s="132"/>
      <c r="I1890" s="132"/>
      <c r="J1890" s="132"/>
      <c r="K1890" s="133"/>
      <c r="L1890" s="134"/>
      <c r="M1890" s="134"/>
      <c r="N1890" s="134"/>
      <c r="O1890" s="3"/>
      <c r="P1890" s="29"/>
      <c r="Q1890" s="22"/>
      <c r="R1890" s="3"/>
      <c r="S1890" s="120"/>
    </row>
    <row r="1891" spans="1:19" ht="12.75" customHeight="1" x14ac:dyDescent="0.25">
      <c r="A1891" s="28"/>
      <c r="B1891" s="29"/>
      <c r="C1891" s="29"/>
      <c r="D1891" s="132"/>
      <c r="E1891" s="132"/>
      <c r="F1891" s="132"/>
      <c r="G1891" s="132"/>
      <c r="H1891" s="132"/>
      <c r="I1891" s="132"/>
      <c r="J1891" s="132"/>
      <c r="K1891" s="133"/>
      <c r="L1891" s="134"/>
      <c r="M1891" s="134"/>
      <c r="N1891" s="134"/>
      <c r="O1891" s="3"/>
      <c r="P1891" s="29"/>
      <c r="Q1891" s="22"/>
      <c r="R1891" s="3"/>
      <c r="S1891" s="120"/>
    </row>
    <row r="1892" spans="1:19" ht="12.75" customHeight="1" x14ac:dyDescent="0.25">
      <c r="A1892" s="28"/>
      <c r="B1892" s="29"/>
      <c r="C1892" s="29"/>
      <c r="D1892" s="132"/>
      <c r="E1892" s="132"/>
      <c r="F1892" s="132"/>
      <c r="G1892" s="132"/>
      <c r="H1892" s="132"/>
      <c r="I1892" s="132"/>
      <c r="J1892" s="132"/>
      <c r="K1892" s="133"/>
      <c r="L1892" s="134"/>
      <c r="M1892" s="134"/>
      <c r="N1892" s="134"/>
      <c r="O1892" s="3"/>
      <c r="P1892" s="29"/>
      <c r="Q1892" s="22"/>
      <c r="R1892" s="3"/>
      <c r="S1892" s="120"/>
    </row>
    <row r="1893" spans="1:19" ht="12.75" customHeight="1" x14ac:dyDescent="0.25">
      <c r="A1893" s="28"/>
      <c r="B1893" s="29"/>
      <c r="C1893" s="29"/>
      <c r="D1893" s="132"/>
      <c r="E1893" s="132"/>
      <c r="F1893" s="132"/>
      <c r="G1893" s="132"/>
      <c r="H1893" s="132"/>
      <c r="I1893" s="132"/>
      <c r="J1893" s="132"/>
      <c r="K1893" s="133"/>
      <c r="L1893" s="134"/>
      <c r="M1893" s="134"/>
      <c r="N1893" s="134"/>
      <c r="O1893" s="3"/>
      <c r="P1893" s="29"/>
      <c r="Q1893" s="22"/>
      <c r="R1893" s="3"/>
      <c r="S1893" s="120"/>
    </row>
    <row r="1894" spans="1:19" ht="12.75" customHeight="1" x14ac:dyDescent="0.25">
      <c r="A1894" s="28"/>
      <c r="B1894" s="29"/>
      <c r="C1894" s="29"/>
      <c r="D1894" s="132"/>
      <c r="E1894" s="132"/>
      <c r="F1894" s="132"/>
      <c r="G1894" s="132"/>
      <c r="H1894" s="132"/>
      <c r="I1894" s="132"/>
      <c r="J1894" s="132"/>
      <c r="K1894" s="133"/>
      <c r="L1894" s="134"/>
      <c r="M1894" s="134"/>
      <c r="N1894" s="134"/>
      <c r="O1894" s="3"/>
      <c r="P1894" s="29"/>
      <c r="Q1894" s="22"/>
      <c r="R1894" s="3"/>
      <c r="S1894" s="120"/>
    </row>
    <row r="1895" spans="1:19" ht="12.75" customHeight="1" x14ac:dyDescent="0.25">
      <c r="A1895" s="28"/>
      <c r="B1895" s="29"/>
      <c r="C1895" s="29"/>
      <c r="D1895" s="132"/>
      <c r="E1895" s="132"/>
      <c r="F1895" s="132"/>
      <c r="G1895" s="132"/>
      <c r="H1895" s="132"/>
      <c r="I1895" s="132"/>
      <c r="J1895" s="132"/>
      <c r="K1895" s="133"/>
      <c r="L1895" s="134"/>
      <c r="M1895" s="134"/>
      <c r="N1895" s="134"/>
      <c r="O1895" s="3"/>
      <c r="P1895" s="29"/>
      <c r="Q1895" s="22"/>
      <c r="R1895" s="3"/>
      <c r="S1895" s="120"/>
    </row>
    <row r="1896" spans="1:19" ht="12.75" customHeight="1" x14ac:dyDescent="0.25">
      <c r="A1896" s="28"/>
      <c r="B1896" s="29"/>
      <c r="C1896" s="29"/>
      <c r="D1896" s="132"/>
      <c r="E1896" s="132"/>
      <c r="F1896" s="132"/>
      <c r="G1896" s="132"/>
      <c r="H1896" s="132"/>
      <c r="I1896" s="132"/>
      <c r="J1896" s="132"/>
      <c r="K1896" s="133"/>
      <c r="L1896" s="134"/>
      <c r="M1896" s="134"/>
      <c r="N1896" s="134"/>
      <c r="O1896" s="3"/>
      <c r="P1896" s="29"/>
      <c r="Q1896" s="22"/>
      <c r="R1896" s="3"/>
      <c r="S1896" s="120"/>
    </row>
    <row r="1897" spans="1:19" ht="12.75" customHeight="1" x14ac:dyDescent="0.25">
      <c r="A1897" s="28"/>
      <c r="B1897" s="29"/>
      <c r="C1897" s="29"/>
      <c r="D1897" s="132"/>
      <c r="E1897" s="132"/>
      <c r="F1897" s="132"/>
      <c r="G1897" s="132"/>
      <c r="H1897" s="132"/>
      <c r="I1897" s="132"/>
      <c r="J1897" s="132"/>
      <c r="K1897" s="133"/>
      <c r="L1897" s="134"/>
      <c r="M1897" s="134"/>
      <c r="N1897" s="134"/>
      <c r="O1897" s="3"/>
      <c r="P1897" s="29"/>
      <c r="Q1897" s="22"/>
      <c r="R1897" s="3"/>
      <c r="S1897" s="120"/>
    </row>
    <row r="1898" spans="1:19" ht="12.75" customHeight="1" x14ac:dyDescent="0.25">
      <c r="A1898" s="28"/>
      <c r="B1898" s="29"/>
      <c r="C1898" s="29"/>
      <c r="D1898" s="132"/>
      <c r="E1898" s="132"/>
      <c r="F1898" s="132"/>
      <c r="G1898" s="132"/>
      <c r="H1898" s="132"/>
      <c r="I1898" s="132"/>
      <c r="J1898" s="132"/>
      <c r="K1898" s="133"/>
      <c r="L1898" s="134"/>
      <c r="M1898" s="134"/>
      <c r="N1898" s="134"/>
      <c r="O1898" s="3"/>
      <c r="P1898" s="29"/>
      <c r="Q1898" s="22"/>
      <c r="R1898" s="3"/>
      <c r="S1898" s="120"/>
    </row>
    <row r="1899" spans="1:19" ht="12.75" customHeight="1" x14ac:dyDescent="0.25">
      <c r="A1899" s="28"/>
      <c r="B1899" s="29"/>
      <c r="C1899" s="29"/>
      <c r="D1899" s="132"/>
      <c r="E1899" s="132"/>
      <c r="F1899" s="132"/>
      <c r="G1899" s="132"/>
      <c r="H1899" s="132"/>
      <c r="I1899" s="132"/>
      <c r="J1899" s="132"/>
      <c r="K1899" s="133"/>
      <c r="L1899" s="134"/>
      <c r="M1899" s="134"/>
      <c r="N1899" s="134"/>
      <c r="O1899" s="3"/>
      <c r="P1899" s="29"/>
      <c r="Q1899" s="22"/>
      <c r="R1899" s="3"/>
      <c r="S1899" s="120"/>
    </row>
    <row r="1900" spans="1:19" ht="12.75" customHeight="1" x14ac:dyDescent="0.25">
      <c r="A1900" s="28"/>
      <c r="B1900" s="29"/>
      <c r="C1900" s="29"/>
      <c r="D1900" s="132"/>
      <c r="E1900" s="132"/>
      <c r="F1900" s="132"/>
      <c r="G1900" s="132"/>
      <c r="H1900" s="132"/>
      <c r="I1900" s="132"/>
      <c r="J1900" s="132"/>
      <c r="K1900" s="133"/>
      <c r="L1900" s="134"/>
      <c r="M1900" s="134"/>
      <c r="N1900" s="134"/>
      <c r="O1900" s="3"/>
      <c r="P1900" s="29"/>
      <c r="Q1900" s="22"/>
      <c r="R1900" s="3"/>
      <c r="S1900" s="120"/>
    </row>
    <row r="1901" spans="1:19" ht="12.75" customHeight="1" x14ac:dyDescent="0.25">
      <c r="A1901" s="28"/>
      <c r="B1901" s="29"/>
      <c r="C1901" s="29"/>
      <c r="D1901" s="132"/>
      <c r="E1901" s="132"/>
      <c r="F1901" s="132"/>
      <c r="G1901" s="132"/>
      <c r="H1901" s="132"/>
      <c r="I1901" s="132"/>
      <c r="J1901" s="132"/>
      <c r="K1901" s="133"/>
      <c r="L1901" s="134"/>
      <c r="M1901" s="134"/>
      <c r="N1901" s="134"/>
      <c r="O1901" s="3"/>
      <c r="P1901" s="29"/>
      <c r="Q1901" s="22"/>
      <c r="R1901" s="3"/>
      <c r="S1901" s="120"/>
    </row>
    <row r="1902" spans="1:19" ht="12.75" customHeight="1" x14ac:dyDescent="0.25">
      <c r="A1902" s="28"/>
      <c r="B1902" s="29"/>
      <c r="C1902" s="29"/>
      <c r="D1902" s="132"/>
      <c r="E1902" s="132"/>
      <c r="F1902" s="132"/>
      <c r="G1902" s="132"/>
      <c r="H1902" s="132"/>
      <c r="I1902" s="132"/>
      <c r="J1902" s="132"/>
      <c r="K1902" s="133"/>
      <c r="L1902" s="134"/>
      <c r="M1902" s="134"/>
      <c r="N1902" s="134"/>
      <c r="O1902" s="3"/>
      <c r="P1902" s="29"/>
      <c r="Q1902" s="22"/>
      <c r="R1902" s="3"/>
      <c r="S1902" s="120"/>
    </row>
    <row r="1903" spans="1:19" ht="12.75" customHeight="1" x14ac:dyDescent="0.25">
      <c r="A1903" s="28"/>
      <c r="B1903" s="29"/>
      <c r="C1903" s="29"/>
      <c r="D1903" s="132"/>
      <c r="E1903" s="132"/>
      <c r="F1903" s="132"/>
      <c r="G1903" s="132"/>
      <c r="H1903" s="132"/>
      <c r="I1903" s="132"/>
      <c r="J1903" s="132"/>
      <c r="K1903" s="133"/>
      <c r="L1903" s="134"/>
      <c r="M1903" s="134"/>
      <c r="N1903" s="134"/>
      <c r="O1903" s="3"/>
      <c r="P1903" s="29"/>
      <c r="Q1903" s="22"/>
      <c r="R1903" s="3"/>
      <c r="S1903" s="120"/>
    </row>
    <row r="1904" spans="1:19" ht="12.75" customHeight="1" x14ac:dyDescent="0.25">
      <c r="A1904" s="28"/>
      <c r="B1904" s="29"/>
      <c r="C1904" s="29"/>
      <c r="D1904" s="132"/>
      <c r="E1904" s="132"/>
      <c r="F1904" s="132"/>
      <c r="G1904" s="132"/>
      <c r="H1904" s="132"/>
      <c r="I1904" s="132"/>
      <c r="J1904" s="132"/>
      <c r="K1904" s="133"/>
      <c r="L1904" s="134"/>
      <c r="M1904" s="134"/>
      <c r="N1904" s="134"/>
      <c r="O1904" s="3"/>
      <c r="P1904" s="29"/>
      <c r="Q1904" s="22"/>
      <c r="R1904" s="3"/>
      <c r="S1904" s="120"/>
    </row>
    <row r="1905" spans="1:19" ht="12.75" customHeight="1" x14ac:dyDescent="0.25">
      <c r="A1905" s="28"/>
      <c r="B1905" s="29"/>
      <c r="C1905" s="29"/>
      <c r="D1905" s="132"/>
      <c r="E1905" s="132"/>
      <c r="F1905" s="132"/>
      <c r="G1905" s="132"/>
      <c r="H1905" s="132"/>
      <c r="I1905" s="132"/>
      <c r="J1905" s="132"/>
      <c r="K1905" s="133"/>
      <c r="L1905" s="134"/>
      <c r="M1905" s="134"/>
      <c r="N1905" s="134"/>
      <c r="O1905" s="3"/>
      <c r="P1905" s="29"/>
      <c r="Q1905" s="22"/>
      <c r="R1905" s="3"/>
      <c r="S1905" s="120"/>
    </row>
    <row r="1906" spans="1:19" ht="12.75" customHeight="1" x14ac:dyDescent="0.25">
      <c r="A1906" s="28"/>
      <c r="B1906" s="29"/>
      <c r="C1906" s="29"/>
      <c r="D1906" s="132"/>
      <c r="E1906" s="132"/>
      <c r="F1906" s="132"/>
      <c r="G1906" s="132"/>
      <c r="H1906" s="132"/>
      <c r="I1906" s="132"/>
      <c r="J1906" s="132"/>
      <c r="K1906" s="133"/>
      <c r="L1906" s="134"/>
      <c r="M1906" s="134"/>
      <c r="N1906" s="134"/>
      <c r="O1906" s="3"/>
      <c r="P1906" s="29"/>
      <c r="Q1906" s="22"/>
      <c r="R1906" s="3"/>
      <c r="S1906" s="120"/>
    </row>
    <row r="1907" spans="1:19" ht="12.75" customHeight="1" x14ac:dyDescent="0.25">
      <c r="A1907" s="28"/>
      <c r="B1907" s="29"/>
      <c r="C1907" s="29"/>
      <c r="D1907" s="132"/>
      <c r="E1907" s="132"/>
      <c r="F1907" s="132"/>
      <c r="G1907" s="132"/>
      <c r="H1907" s="132"/>
      <c r="I1907" s="132"/>
      <c r="J1907" s="132"/>
      <c r="K1907" s="133"/>
      <c r="L1907" s="134"/>
      <c r="M1907" s="134"/>
      <c r="N1907" s="134"/>
      <c r="O1907" s="3"/>
      <c r="P1907" s="29"/>
      <c r="Q1907" s="22"/>
      <c r="R1907" s="3"/>
      <c r="S1907" s="120"/>
    </row>
    <row r="1908" spans="1:19" ht="12.75" customHeight="1" x14ac:dyDescent="0.25">
      <c r="A1908" s="28"/>
      <c r="B1908" s="29"/>
      <c r="C1908" s="29"/>
      <c r="D1908" s="132"/>
      <c r="E1908" s="132"/>
      <c r="F1908" s="132"/>
      <c r="G1908" s="132"/>
      <c r="H1908" s="132"/>
      <c r="I1908" s="132"/>
      <c r="J1908" s="132"/>
      <c r="K1908" s="133"/>
      <c r="L1908" s="134"/>
      <c r="M1908" s="134"/>
      <c r="N1908" s="134"/>
      <c r="O1908" s="3"/>
      <c r="P1908" s="29"/>
      <c r="Q1908" s="22"/>
      <c r="R1908" s="3"/>
      <c r="S1908" s="120"/>
    </row>
    <row r="1909" spans="1:19" ht="12.75" customHeight="1" x14ac:dyDescent="0.25">
      <c r="A1909" s="28"/>
      <c r="B1909" s="29"/>
      <c r="C1909" s="29"/>
      <c r="D1909" s="132"/>
      <c r="E1909" s="132"/>
      <c r="F1909" s="132"/>
      <c r="G1909" s="132"/>
      <c r="H1909" s="132"/>
      <c r="I1909" s="132"/>
      <c r="J1909" s="132"/>
      <c r="K1909" s="133"/>
      <c r="L1909" s="134"/>
      <c r="M1909" s="134"/>
      <c r="N1909" s="134"/>
      <c r="O1909" s="3"/>
      <c r="P1909" s="29"/>
      <c r="Q1909" s="22"/>
      <c r="R1909" s="3"/>
      <c r="S1909" s="120"/>
    </row>
    <row r="1910" spans="1:19" ht="12.75" customHeight="1" x14ac:dyDescent="0.25">
      <c r="A1910" s="28"/>
      <c r="B1910" s="29"/>
      <c r="C1910" s="29"/>
      <c r="D1910" s="132"/>
      <c r="E1910" s="132"/>
      <c r="F1910" s="132"/>
      <c r="G1910" s="132"/>
      <c r="H1910" s="132"/>
      <c r="I1910" s="132"/>
      <c r="J1910" s="132"/>
      <c r="K1910" s="133"/>
      <c r="L1910" s="134"/>
      <c r="M1910" s="134"/>
      <c r="N1910" s="134"/>
      <c r="O1910" s="3"/>
      <c r="P1910" s="29"/>
      <c r="Q1910" s="22"/>
      <c r="R1910" s="3"/>
      <c r="S1910" s="120"/>
    </row>
    <row r="1911" spans="1:19" ht="12.75" customHeight="1" x14ac:dyDescent="0.25">
      <c r="A1911" s="28"/>
      <c r="B1911" s="29"/>
      <c r="C1911" s="29"/>
      <c r="D1911" s="132"/>
      <c r="E1911" s="132"/>
      <c r="F1911" s="132"/>
      <c r="G1911" s="132"/>
      <c r="H1911" s="132"/>
      <c r="I1911" s="132"/>
      <c r="J1911" s="132"/>
      <c r="K1911" s="133"/>
      <c r="L1911" s="134"/>
      <c r="M1911" s="134"/>
      <c r="N1911" s="134"/>
      <c r="O1911" s="3"/>
      <c r="P1911" s="29"/>
      <c r="Q1911" s="22"/>
      <c r="R1911" s="3"/>
      <c r="S1911" s="120"/>
    </row>
    <row r="1912" spans="1:19" ht="12.75" customHeight="1" x14ac:dyDescent="0.25">
      <c r="A1912" s="28"/>
      <c r="B1912" s="29"/>
      <c r="C1912" s="29"/>
      <c r="D1912" s="132"/>
      <c r="E1912" s="132"/>
      <c r="F1912" s="132"/>
      <c r="G1912" s="132"/>
      <c r="H1912" s="132"/>
      <c r="I1912" s="132"/>
      <c r="J1912" s="132"/>
      <c r="K1912" s="133"/>
      <c r="L1912" s="134"/>
      <c r="M1912" s="134"/>
      <c r="N1912" s="134"/>
      <c r="O1912" s="3"/>
      <c r="P1912" s="29"/>
      <c r="Q1912" s="22"/>
      <c r="R1912" s="3"/>
      <c r="S1912" s="120"/>
    </row>
    <row r="1913" spans="1:19" ht="12.75" customHeight="1" x14ac:dyDescent="0.25">
      <c r="A1913" s="28"/>
      <c r="B1913" s="29"/>
      <c r="C1913" s="29"/>
      <c r="D1913" s="132"/>
      <c r="E1913" s="132"/>
      <c r="F1913" s="132"/>
      <c r="G1913" s="132"/>
      <c r="H1913" s="132"/>
      <c r="I1913" s="132"/>
      <c r="J1913" s="132"/>
      <c r="K1913" s="133"/>
      <c r="L1913" s="134"/>
      <c r="M1913" s="134"/>
      <c r="N1913" s="134"/>
      <c r="O1913" s="3"/>
      <c r="P1913" s="29"/>
      <c r="Q1913" s="22"/>
      <c r="R1913" s="3"/>
      <c r="S1913" s="120"/>
    </row>
    <row r="1914" spans="1:19" ht="12.75" customHeight="1" x14ac:dyDescent="0.25">
      <c r="A1914" s="28"/>
      <c r="B1914" s="29"/>
      <c r="C1914" s="29"/>
      <c r="D1914" s="132"/>
      <c r="E1914" s="132"/>
      <c r="F1914" s="132"/>
      <c r="G1914" s="132"/>
      <c r="H1914" s="132"/>
      <c r="I1914" s="132"/>
      <c r="J1914" s="132"/>
      <c r="K1914" s="133"/>
      <c r="L1914" s="134"/>
      <c r="M1914" s="134"/>
      <c r="N1914" s="134"/>
      <c r="O1914" s="3"/>
      <c r="P1914" s="29"/>
      <c r="Q1914" s="22"/>
      <c r="R1914" s="3"/>
      <c r="S1914" s="120"/>
    </row>
    <row r="1915" spans="1:19" ht="12.75" customHeight="1" x14ac:dyDescent="0.25">
      <c r="A1915" s="28"/>
      <c r="B1915" s="29"/>
      <c r="C1915" s="29"/>
      <c r="D1915" s="132"/>
      <c r="E1915" s="132"/>
      <c r="F1915" s="132"/>
      <c r="G1915" s="132"/>
      <c r="H1915" s="132"/>
      <c r="I1915" s="132"/>
      <c r="J1915" s="132"/>
      <c r="K1915" s="133"/>
      <c r="L1915" s="134"/>
      <c r="M1915" s="134"/>
      <c r="N1915" s="134"/>
      <c r="O1915" s="3"/>
      <c r="P1915" s="29"/>
      <c r="Q1915" s="22"/>
      <c r="R1915" s="3"/>
      <c r="S1915" s="120"/>
    </row>
    <row r="1916" spans="1:19" ht="12.75" customHeight="1" x14ac:dyDescent="0.25">
      <c r="A1916" s="28"/>
      <c r="B1916" s="29"/>
      <c r="C1916" s="29"/>
      <c r="D1916" s="132"/>
      <c r="E1916" s="132"/>
      <c r="F1916" s="132"/>
      <c r="G1916" s="132"/>
      <c r="H1916" s="132"/>
      <c r="I1916" s="132"/>
      <c r="J1916" s="132"/>
      <c r="K1916" s="133"/>
      <c r="L1916" s="134"/>
      <c r="M1916" s="134"/>
      <c r="N1916" s="134"/>
      <c r="O1916" s="3"/>
      <c r="P1916" s="29"/>
      <c r="Q1916" s="22"/>
      <c r="R1916" s="3"/>
      <c r="S1916" s="120"/>
    </row>
    <row r="1917" spans="1:19" ht="12.75" customHeight="1" x14ac:dyDescent="0.25">
      <c r="A1917" s="28"/>
      <c r="B1917" s="29"/>
      <c r="C1917" s="29"/>
      <c r="D1917" s="132"/>
      <c r="E1917" s="132"/>
      <c r="F1917" s="132"/>
      <c r="G1917" s="132"/>
      <c r="H1917" s="132"/>
      <c r="I1917" s="132"/>
      <c r="J1917" s="132"/>
      <c r="K1917" s="133"/>
      <c r="L1917" s="134"/>
      <c r="M1917" s="134"/>
      <c r="N1917" s="134"/>
      <c r="O1917" s="3"/>
      <c r="P1917" s="29"/>
      <c r="Q1917" s="22"/>
      <c r="R1917" s="3"/>
      <c r="S1917" s="120"/>
    </row>
    <row r="1918" spans="1:19" ht="12.75" customHeight="1" x14ac:dyDescent="0.25">
      <c r="A1918" s="28"/>
      <c r="B1918" s="29"/>
      <c r="C1918" s="29"/>
      <c r="D1918" s="132"/>
      <c r="E1918" s="132"/>
      <c r="F1918" s="132"/>
      <c r="G1918" s="132"/>
      <c r="H1918" s="132"/>
      <c r="I1918" s="132"/>
      <c r="J1918" s="132"/>
      <c r="K1918" s="133"/>
      <c r="L1918" s="134"/>
      <c r="M1918" s="134"/>
      <c r="N1918" s="134"/>
      <c r="O1918" s="3"/>
      <c r="P1918" s="29"/>
      <c r="Q1918" s="22"/>
      <c r="R1918" s="3"/>
      <c r="S1918" s="120"/>
    </row>
    <row r="1919" spans="1:19" ht="12.75" customHeight="1" x14ac:dyDescent="0.25">
      <c r="A1919" s="28"/>
      <c r="B1919" s="29"/>
      <c r="C1919" s="29"/>
      <c r="D1919" s="132"/>
      <c r="E1919" s="132"/>
      <c r="F1919" s="132"/>
      <c r="G1919" s="132"/>
      <c r="H1919" s="132"/>
      <c r="I1919" s="132"/>
      <c r="J1919" s="132"/>
      <c r="K1919" s="133"/>
      <c r="L1919" s="134"/>
      <c r="M1919" s="134"/>
      <c r="N1919" s="134"/>
      <c r="O1919" s="3"/>
      <c r="P1919" s="29"/>
      <c r="Q1919" s="22"/>
      <c r="R1919" s="3"/>
      <c r="S1919" s="120"/>
    </row>
    <row r="1920" spans="1:19" ht="12.75" customHeight="1" x14ac:dyDescent="0.25">
      <c r="A1920" s="28"/>
      <c r="B1920" s="29"/>
      <c r="C1920" s="29"/>
      <c r="D1920" s="132"/>
      <c r="E1920" s="132"/>
      <c r="F1920" s="132"/>
      <c r="G1920" s="132"/>
      <c r="H1920" s="132"/>
      <c r="I1920" s="132"/>
      <c r="J1920" s="132"/>
      <c r="K1920" s="133"/>
      <c r="L1920" s="134"/>
      <c r="M1920" s="134"/>
      <c r="N1920" s="134"/>
      <c r="O1920" s="3"/>
      <c r="P1920" s="29"/>
      <c r="Q1920" s="22"/>
      <c r="R1920" s="3"/>
      <c r="S1920" s="120"/>
    </row>
    <row r="1921" spans="1:19" ht="12.75" customHeight="1" x14ac:dyDescent="0.25">
      <c r="A1921" s="28"/>
      <c r="B1921" s="29"/>
      <c r="C1921" s="29"/>
      <c r="D1921" s="132"/>
      <c r="E1921" s="132"/>
      <c r="F1921" s="132"/>
      <c r="G1921" s="132"/>
      <c r="H1921" s="132"/>
      <c r="I1921" s="132"/>
      <c r="J1921" s="132"/>
      <c r="K1921" s="133"/>
      <c r="L1921" s="134"/>
      <c r="M1921" s="134"/>
      <c r="N1921" s="134"/>
      <c r="O1921" s="3"/>
      <c r="P1921" s="29"/>
      <c r="Q1921" s="22"/>
      <c r="R1921" s="3"/>
      <c r="S1921" s="120"/>
    </row>
    <row r="1922" spans="1:19" ht="12.75" customHeight="1" x14ac:dyDescent="0.25">
      <c r="A1922" s="28"/>
      <c r="B1922" s="29"/>
      <c r="C1922" s="29"/>
      <c r="D1922" s="132"/>
      <c r="E1922" s="132"/>
      <c r="F1922" s="132"/>
      <c r="G1922" s="132"/>
      <c r="H1922" s="132"/>
      <c r="I1922" s="132"/>
      <c r="J1922" s="132"/>
      <c r="K1922" s="133"/>
      <c r="L1922" s="134"/>
      <c r="M1922" s="134"/>
      <c r="N1922" s="134"/>
      <c r="O1922" s="3"/>
      <c r="P1922" s="29"/>
      <c r="Q1922" s="22"/>
      <c r="R1922" s="3"/>
      <c r="S1922" s="120"/>
    </row>
    <row r="1923" spans="1:19" ht="12.75" customHeight="1" x14ac:dyDescent="0.25">
      <c r="A1923" s="28"/>
      <c r="B1923" s="29"/>
      <c r="C1923" s="29"/>
      <c r="D1923" s="132"/>
      <c r="E1923" s="132"/>
      <c r="F1923" s="132"/>
      <c r="G1923" s="132"/>
      <c r="H1923" s="132"/>
      <c r="I1923" s="132"/>
      <c r="J1923" s="132"/>
      <c r="K1923" s="133"/>
      <c r="L1923" s="134"/>
      <c r="M1923" s="134"/>
      <c r="N1923" s="134"/>
      <c r="O1923" s="3"/>
      <c r="P1923" s="29"/>
      <c r="Q1923" s="22"/>
      <c r="R1923" s="3"/>
      <c r="S1923" s="120"/>
    </row>
    <row r="1924" spans="1:19" ht="12.75" customHeight="1" x14ac:dyDescent="0.25">
      <c r="A1924" s="28"/>
      <c r="B1924" s="29"/>
      <c r="C1924" s="29"/>
      <c r="D1924" s="132"/>
      <c r="E1924" s="132"/>
      <c r="F1924" s="132"/>
      <c r="G1924" s="132"/>
      <c r="H1924" s="132"/>
      <c r="I1924" s="132"/>
      <c r="J1924" s="132"/>
      <c r="K1924" s="133"/>
      <c r="L1924" s="134"/>
      <c r="M1924" s="134"/>
      <c r="N1924" s="134"/>
      <c r="O1924" s="3"/>
      <c r="P1924" s="29"/>
      <c r="Q1924" s="22"/>
      <c r="R1924" s="3"/>
      <c r="S1924" s="120"/>
    </row>
    <row r="1925" spans="1:19" ht="12.75" customHeight="1" x14ac:dyDescent="0.25">
      <c r="A1925" s="28"/>
      <c r="B1925" s="29"/>
      <c r="C1925" s="29"/>
      <c r="D1925" s="132"/>
      <c r="E1925" s="132"/>
      <c r="F1925" s="132"/>
      <c r="G1925" s="132"/>
      <c r="H1925" s="132"/>
      <c r="I1925" s="132"/>
      <c r="J1925" s="132"/>
      <c r="K1925" s="133"/>
      <c r="L1925" s="134"/>
      <c r="M1925" s="134"/>
      <c r="N1925" s="134"/>
      <c r="O1925" s="3"/>
      <c r="P1925" s="29"/>
      <c r="Q1925" s="22"/>
      <c r="R1925" s="3"/>
      <c r="S1925" s="120"/>
    </row>
    <row r="1926" spans="1:19" ht="12.75" customHeight="1" x14ac:dyDescent="0.25">
      <c r="A1926" s="28"/>
      <c r="B1926" s="29"/>
      <c r="C1926" s="29"/>
      <c r="D1926" s="132"/>
      <c r="E1926" s="132"/>
      <c r="F1926" s="132"/>
      <c r="G1926" s="132"/>
      <c r="H1926" s="132"/>
      <c r="I1926" s="132"/>
      <c r="J1926" s="132"/>
      <c r="K1926" s="133"/>
      <c r="L1926" s="134"/>
      <c r="M1926" s="134"/>
      <c r="N1926" s="134"/>
      <c r="O1926" s="3"/>
      <c r="P1926" s="29"/>
      <c r="Q1926" s="22"/>
      <c r="R1926" s="3"/>
      <c r="S1926" s="120"/>
    </row>
    <row r="1927" spans="1:19" ht="12.75" customHeight="1" x14ac:dyDescent="0.25">
      <c r="A1927" s="28"/>
      <c r="B1927" s="29"/>
      <c r="C1927" s="29"/>
      <c r="D1927" s="132"/>
      <c r="E1927" s="132"/>
      <c r="F1927" s="132"/>
      <c r="G1927" s="132"/>
      <c r="H1927" s="132"/>
      <c r="I1927" s="132"/>
      <c r="J1927" s="132"/>
      <c r="K1927" s="133"/>
      <c r="L1927" s="134"/>
      <c r="M1927" s="134"/>
      <c r="N1927" s="134"/>
      <c r="O1927" s="3"/>
      <c r="P1927" s="29"/>
      <c r="Q1927" s="22"/>
      <c r="R1927" s="3"/>
      <c r="S1927" s="120"/>
    </row>
    <row r="1928" spans="1:19" ht="12.75" customHeight="1" x14ac:dyDescent="0.25">
      <c r="A1928" s="28"/>
      <c r="B1928" s="29"/>
      <c r="C1928" s="29"/>
      <c r="D1928" s="132"/>
      <c r="E1928" s="132"/>
      <c r="F1928" s="132"/>
      <c r="G1928" s="132"/>
      <c r="H1928" s="132"/>
      <c r="I1928" s="132"/>
      <c r="J1928" s="132"/>
      <c r="K1928" s="133"/>
      <c r="L1928" s="134"/>
      <c r="M1928" s="134"/>
      <c r="N1928" s="134"/>
      <c r="O1928" s="3"/>
      <c r="P1928" s="29"/>
      <c r="Q1928" s="22"/>
      <c r="R1928" s="3"/>
      <c r="S1928" s="120"/>
    </row>
    <row r="1929" spans="1:19" ht="12.75" customHeight="1" x14ac:dyDescent="0.25">
      <c r="A1929" s="28"/>
      <c r="B1929" s="29"/>
      <c r="C1929" s="29"/>
      <c r="D1929" s="132"/>
      <c r="E1929" s="132"/>
      <c r="F1929" s="132"/>
      <c r="G1929" s="132"/>
      <c r="H1929" s="132"/>
      <c r="I1929" s="132"/>
      <c r="J1929" s="132"/>
      <c r="K1929" s="133"/>
      <c r="L1929" s="134"/>
      <c r="M1929" s="134"/>
      <c r="N1929" s="134"/>
      <c r="O1929" s="3"/>
      <c r="P1929" s="29"/>
      <c r="Q1929" s="22"/>
      <c r="R1929" s="3"/>
      <c r="S1929" s="120"/>
    </row>
    <row r="1930" spans="1:19" ht="12.75" customHeight="1" x14ac:dyDescent="0.25">
      <c r="A1930" s="28"/>
      <c r="B1930" s="29"/>
      <c r="C1930" s="29"/>
      <c r="D1930" s="132"/>
      <c r="E1930" s="132"/>
      <c r="F1930" s="132"/>
      <c r="G1930" s="132"/>
      <c r="H1930" s="132"/>
      <c r="I1930" s="132"/>
      <c r="J1930" s="132"/>
      <c r="K1930" s="133"/>
      <c r="L1930" s="134"/>
      <c r="M1930" s="134"/>
      <c r="N1930" s="134"/>
      <c r="O1930" s="3"/>
      <c r="P1930" s="29"/>
      <c r="Q1930" s="22"/>
      <c r="R1930" s="3"/>
      <c r="S1930" s="120"/>
    </row>
    <row r="1931" spans="1:19" ht="12.75" customHeight="1" x14ac:dyDescent="0.25">
      <c r="A1931" s="28"/>
      <c r="B1931" s="29"/>
      <c r="C1931" s="29"/>
      <c r="D1931" s="132"/>
      <c r="E1931" s="132"/>
      <c r="F1931" s="132"/>
      <c r="G1931" s="132"/>
      <c r="H1931" s="132"/>
      <c r="I1931" s="132"/>
      <c r="J1931" s="132"/>
      <c r="K1931" s="133"/>
      <c r="L1931" s="134"/>
      <c r="M1931" s="134"/>
      <c r="N1931" s="134"/>
      <c r="O1931" s="3"/>
      <c r="P1931" s="29"/>
      <c r="Q1931" s="22"/>
      <c r="R1931" s="3"/>
      <c r="S1931" s="120"/>
    </row>
    <row r="1932" spans="1:19" ht="12.75" customHeight="1" x14ac:dyDescent="0.25">
      <c r="A1932" s="28"/>
      <c r="B1932" s="29"/>
      <c r="C1932" s="29"/>
      <c r="D1932" s="132"/>
      <c r="E1932" s="132"/>
      <c r="F1932" s="132"/>
      <c r="G1932" s="132"/>
      <c r="H1932" s="132"/>
      <c r="I1932" s="132"/>
      <c r="J1932" s="132"/>
      <c r="K1932" s="133"/>
      <c r="L1932" s="134"/>
      <c r="M1932" s="134"/>
      <c r="N1932" s="134"/>
      <c r="O1932" s="3"/>
      <c r="P1932" s="29"/>
      <c r="Q1932" s="22"/>
      <c r="R1932" s="3"/>
      <c r="S1932" s="120"/>
    </row>
    <row r="1933" spans="1:19" ht="12.75" customHeight="1" x14ac:dyDescent="0.25">
      <c r="A1933" s="28"/>
      <c r="B1933" s="29"/>
      <c r="C1933" s="29"/>
      <c r="D1933" s="132"/>
      <c r="E1933" s="132"/>
      <c r="F1933" s="132"/>
      <c r="G1933" s="132"/>
      <c r="H1933" s="132"/>
      <c r="I1933" s="132"/>
      <c r="J1933" s="132"/>
      <c r="K1933" s="133"/>
      <c r="L1933" s="134"/>
      <c r="M1933" s="134"/>
      <c r="N1933" s="134"/>
      <c r="O1933" s="3"/>
      <c r="P1933" s="29"/>
      <c r="Q1933" s="22"/>
      <c r="R1933" s="3"/>
      <c r="S1933" s="120"/>
    </row>
    <row r="1934" spans="1:19" ht="12.75" customHeight="1" x14ac:dyDescent="0.25">
      <c r="A1934" s="28"/>
      <c r="B1934" s="29"/>
      <c r="C1934" s="29"/>
      <c r="D1934" s="132"/>
      <c r="E1934" s="132"/>
      <c r="F1934" s="132"/>
      <c r="G1934" s="132"/>
      <c r="H1934" s="132"/>
      <c r="I1934" s="132"/>
      <c r="J1934" s="132"/>
      <c r="K1934" s="133"/>
      <c r="L1934" s="134"/>
      <c r="M1934" s="134"/>
      <c r="N1934" s="134"/>
      <c r="O1934" s="3"/>
      <c r="P1934" s="29"/>
      <c r="Q1934" s="22"/>
      <c r="R1934" s="3"/>
      <c r="S1934" s="120"/>
    </row>
    <row r="1935" spans="1:19" ht="12.75" customHeight="1" x14ac:dyDescent="0.25">
      <c r="A1935" s="28"/>
      <c r="B1935" s="29"/>
      <c r="C1935" s="29"/>
      <c r="D1935" s="132"/>
      <c r="E1935" s="132"/>
      <c r="F1935" s="132"/>
      <c r="G1935" s="132"/>
      <c r="H1935" s="132"/>
      <c r="I1935" s="132"/>
      <c r="J1935" s="132"/>
      <c r="K1935" s="133"/>
      <c r="L1935" s="134"/>
      <c r="M1935" s="134"/>
      <c r="N1935" s="134"/>
      <c r="O1935" s="3"/>
      <c r="P1935" s="29"/>
      <c r="Q1935" s="22"/>
      <c r="R1935" s="3"/>
      <c r="S1935" s="120"/>
    </row>
    <row r="1936" spans="1:19" ht="12.75" customHeight="1" x14ac:dyDescent="0.25">
      <c r="A1936" s="28"/>
      <c r="B1936" s="29"/>
      <c r="C1936" s="29"/>
      <c r="D1936" s="132"/>
      <c r="E1936" s="132"/>
      <c r="F1936" s="132"/>
      <c r="G1936" s="132"/>
      <c r="H1936" s="132"/>
      <c r="I1936" s="132"/>
      <c r="J1936" s="132"/>
      <c r="K1936" s="133"/>
      <c r="L1936" s="134"/>
      <c r="M1936" s="134"/>
      <c r="N1936" s="134"/>
      <c r="O1936" s="3"/>
      <c r="P1936" s="29"/>
      <c r="Q1936" s="22"/>
      <c r="R1936" s="3"/>
      <c r="S1936" s="120"/>
    </row>
    <row r="1937" spans="1:19" ht="12.75" customHeight="1" x14ac:dyDescent="0.25">
      <c r="A1937" s="28"/>
      <c r="B1937" s="29"/>
      <c r="C1937" s="29"/>
      <c r="D1937" s="132"/>
      <c r="E1937" s="132"/>
      <c r="F1937" s="132"/>
      <c r="G1937" s="132"/>
      <c r="H1937" s="132"/>
      <c r="I1937" s="132"/>
      <c r="J1937" s="132"/>
      <c r="K1937" s="133"/>
      <c r="L1937" s="134"/>
      <c r="M1937" s="134"/>
      <c r="N1937" s="134"/>
      <c r="O1937" s="3"/>
      <c r="P1937" s="29"/>
      <c r="Q1937" s="22"/>
      <c r="R1937" s="3"/>
      <c r="S1937" s="120"/>
    </row>
    <row r="1938" spans="1:19" ht="12.75" customHeight="1" x14ac:dyDescent="0.25">
      <c r="A1938" s="28"/>
      <c r="B1938" s="29"/>
      <c r="C1938" s="29"/>
      <c r="D1938" s="132"/>
      <c r="E1938" s="132"/>
      <c r="F1938" s="132"/>
      <c r="G1938" s="132"/>
      <c r="H1938" s="132"/>
      <c r="I1938" s="132"/>
      <c r="J1938" s="132"/>
      <c r="K1938" s="133"/>
      <c r="L1938" s="134"/>
      <c r="M1938" s="134"/>
      <c r="N1938" s="134"/>
      <c r="O1938" s="3"/>
      <c r="P1938" s="29"/>
      <c r="Q1938" s="22"/>
      <c r="R1938" s="3"/>
      <c r="S1938" s="120"/>
    </row>
    <row r="1939" spans="1:19" ht="12.75" customHeight="1" x14ac:dyDescent="0.25">
      <c r="A1939" s="28"/>
      <c r="B1939" s="29"/>
      <c r="C1939" s="29"/>
      <c r="D1939" s="132"/>
      <c r="E1939" s="132"/>
      <c r="F1939" s="132"/>
      <c r="G1939" s="132"/>
      <c r="H1939" s="132"/>
      <c r="I1939" s="132"/>
      <c r="J1939" s="132"/>
      <c r="K1939" s="133"/>
      <c r="L1939" s="134"/>
      <c r="M1939" s="134"/>
      <c r="N1939" s="134"/>
      <c r="O1939" s="3"/>
      <c r="P1939" s="29"/>
      <c r="Q1939" s="22"/>
      <c r="R1939" s="3"/>
      <c r="S1939" s="120"/>
    </row>
    <row r="1940" spans="1:19" ht="12.75" customHeight="1" x14ac:dyDescent="0.25">
      <c r="A1940" s="28"/>
      <c r="B1940" s="29"/>
      <c r="C1940" s="29"/>
      <c r="D1940" s="132"/>
      <c r="E1940" s="132"/>
      <c r="F1940" s="132"/>
      <c r="G1940" s="132"/>
      <c r="H1940" s="132"/>
      <c r="I1940" s="132"/>
      <c r="J1940" s="132"/>
      <c r="K1940" s="133"/>
      <c r="L1940" s="134"/>
      <c r="M1940" s="134"/>
      <c r="N1940" s="134"/>
      <c r="O1940" s="3"/>
      <c r="P1940" s="29"/>
      <c r="Q1940" s="22"/>
      <c r="R1940" s="3"/>
      <c r="S1940" s="120"/>
    </row>
    <row r="1941" spans="1:19" ht="12.75" customHeight="1" x14ac:dyDescent="0.25">
      <c r="A1941" s="28"/>
      <c r="B1941" s="29"/>
      <c r="C1941" s="29"/>
      <c r="D1941" s="132"/>
      <c r="E1941" s="132"/>
      <c r="F1941" s="132"/>
      <c r="G1941" s="132"/>
      <c r="H1941" s="132"/>
      <c r="I1941" s="132"/>
      <c r="J1941" s="132"/>
      <c r="K1941" s="133"/>
      <c r="L1941" s="134"/>
      <c r="M1941" s="134"/>
      <c r="N1941" s="134"/>
      <c r="O1941" s="3"/>
      <c r="P1941" s="29"/>
      <c r="Q1941" s="22"/>
      <c r="R1941" s="3"/>
      <c r="S1941" s="120"/>
    </row>
    <row r="1942" spans="1:19" ht="12.75" customHeight="1" x14ac:dyDescent="0.25">
      <c r="A1942" s="28"/>
      <c r="B1942" s="29"/>
      <c r="C1942" s="29"/>
      <c r="D1942" s="132"/>
      <c r="E1942" s="132"/>
      <c r="F1942" s="132"/>
      <c r="G1942" s="132"/>
      <c r="H1942" s="132"/>
      <c r="I1942" s="132"/>
      <c r="J1942" s="132"/>
      <c r="K1942" s="133"/>
      <c r="L1942" s="134"/>
      <c r="M1942" s="134"/>
      <c r="N1942" s="134"/>
      <c r="O1942" s="3"/>
      <c r="P1942" s="29"/>
      <c r="Q1942" s="22"/>
      <c r="R1942" s="3"/>
      <c r="S1942" s="120"/>
    </row>
    <row r="1943" spans="1:19" ht="12.75" customHeight="1" x14ac:dyDescent="0.25">
      <c r="A1943" s="28"/>
      <c r="B1943" s="29"/>
      <c r="C1943" s="29"/>
      <c r="D1943" s="132"/>
      <c r="E1943" s="132"/>
      <c r="F1943" s="132"/>
      <c r="G1943" s="132"/>
      <c r="H1943" s="132"/>
      <c r="I1943" s="132"/>
      <c r="J1943" s="132"/>
      <c r="K1943" s="133"/>
      <c r="L1943" s="134"/>
      <c r="M1943" s="134"/>
      <c r="N1943" s="134"/>
      <c r="O1943" s="3"/>
      <c r="P1943" s="29"/>
      <c r="Q1943" s="22"/>
      <c r="R1943" s="3"/>
      <c r="S1943" s="120"/>
    </row>
    <row r="1944" spans="1:19" ht="12.75" customHeight="1" x14ac:dyDescent="0.25">
      <c r="A1944" s="28"/>
      <c r="B1944" s="29"/>
      <c r="C1944" s="29"/>
      <c r="D1944" s="132"/>
      <c r="E1944" s="132"/>
      <c r="F1944" s="132"/>
      <c r="G1944" s="132"/>
      <c r="H1944" s="132"/>
      <c r="I1944" s="132"/>
      <c r="J1944" s="132"/>
      <c r="K1944" s="133"/>
      <c r="L1944" s="134"/>
      <c r="M1944" s="134"/>
      <c r="N1944" s="134"/>
      <c r="O1944" s="3"/>
      <c r="P1944" s="29"/>
      <c r="Q1944" s="22"/>
      <c r="R1944" s="3"/>
      <c r="S1944" s="120"/>
    </row>
    <row r="1945" spans="1:19" ht="12.75" customHeight="1" x14ac:dyDescent="0.25">
      <c r="A1945" s="28"/>
      <c r="B1945" s="29"/>
      <c r="C1945" s="29"/>
      <c r="D1945" s="132"/>
      <c r="E1945" s="132"/>
      <c r="F1945" s="132"/>
      <c r="G1945" s="132"/>
      <c r="H1945" s="132"/>
      <c r="I1945" s="132"/>
      <c r="J1945" s="132"/>
      <c r="K1945" s="133"/>
      <c r="L1945" s="134"/>
      <c r="M1945" s="134"/>
      <c r="N1945" s="134"/>
      <c r="O1945" s="3"/>
      <c r="P1945" s="29"/>
      <c r="Q1945" s="22"/>
      <c r="R1945" s="3"/>
      <c r="S1945" s="120"/>
    </row>
    <row r="1946" spans="1:19" ht="12.75" customHeight="1" x14ac:dyDescent="0.25">
      <c r="A1946" s="28"/>
      <c r="B1946" s="29"/>
      <c r="C1946" s="29"/>
      <c r="D1946" s="132"/>
      <c r="E1946" s="132"/>
      <c r="F1946" s="132"/>
      <c r="G1946" s="132"/>
      <c r="H1946" s="132"/>
      <c r="I1946" s="132"/>
      <c r="J1946" s="132"/>
      <c r="K1946" s="133"/>
      <c r="L1946" s="134"/>
      <c r="M1946" s="134"/>
      <c r="N1946" s="134"/>
      <c r="O1946" s="3"/>
      <c r="P1946" s="29"/>
      <c r="Q1946" s="22"/>
      <c r="R1946" s="3"/>
      <c r="S1946" s="120"/>
    </row>
    <row r="1947" spans="1:19" ht="12.75" customHeight="1" x14ac:dyDescent="0.25">
      <c r="A1947" s="28"/>
      <c r="B1947" s="29"/>
      <c r="C1947" s="29"/>
      <c r="D1947" s="132"/>
      <c r="E1947" s="132"/>
      <c r="F1947" s="132"/>
      <c r="G1947" s="132"/>
      <c r="H1947" s="132"/>
      <c r="I1947" s="132"/>
      <c r="J1947" s="132"/>
      <c r="K1947" s="133"/>
      <c r="L1947" s="134"/>
      <c r="M1947" s="134"/>
      <c r="N1947" s="134"/>
      <c r="O1947" s="3"/>
      <c r="P1947" s="29"/>
      <c r="Q1947" s="22"/>
      <c r="R1947" s="3"/>
      <c r="S1947" s="120"/>
    </row>
    <row r="1948" spans="1:19" ht="12.75" customHeight="1" x14ac:dyDescent="0.25">
      <c r="A1948" s="28"/>
      <c r="B1948" s="29"/>
      <c r="C1948" s="29"/>
      <c r="D1948" s="132"/>
      <c r="E1948" s="132"/>
      <c r="F1948" s="132"/>
      <c r="G1948" s="132"/>
      <c r="H1948" s="132"/>
      <c r="I1948" s="132"/>
      <c r="J1948" s="132"/>
      <c r="K1948" s="133"/>
      <c r="L1948" s="134"/>
      <c r="M1948" s="134"/>
      <c r="N1948" s="134"/>
      <c r="O1948" s="3"/>
      <c r="P1948" s="29"/>
      <c r="Q1948" s="22"/>
      <c r="R1948" s="3"/>
      <c r="S1948" s="120"/>
    </row>
    <row r="1949" spans="1:19" ht="12.75" customHeight="1" x14ac:dyDescent="0.25">
      <c r="A1949" s="28"/>
      <c r="B1949" s="29"/>
      <c r="C1949" s="29"/>
      <c r="D1949" s="132"/>
      <c r="E1949" s="132"/>
      <c r="F1949" s="132"/>
      <c r="G1949" s="132"/>
      <c r="H1949" s="132"/>
      <c r="I1949" s="132"/>
      <c r="J1949" s="132"/>
      <c r="K1949" s="133"/>
      <c r="L1949" s="134"/>
      <c r="M1949" s="134"/>
      <c r="N1949" s="134"/>
      <c r="O1949" s="3"/>
      <c r="P1949" s="29"/>
      <c r="Q1949" s="22"/>
      <c r="R1949" s="3"/>
      <c r="S1949" s="120"/>
    </row>
    <row r="1950" spans="1:19" ht="12.75" customHeight="1" x14ac:dyDescent="0.25">
      <c r="A1950" s="28"/>
      <c r="B1950" s="29"/>
      <c r="C1950" s="29"/>
      <c r="D1950" s="132"/>
      <c r="E1950" s="132"/>
      <c r="F1950" s="132"/>
      <c r="G1950" s="132"/>
      <c r="H1950" s="132"/>
      <c r="I1950" s="132"/>
      <c r="J1950" s="132"/>
      <c r="K1950" s="133"/>
      <c r="L1950" s="134"/>
      <c r="M1950" s="134"/>
      <c r="N1950" s="134"/>
      <c r="O1950" s="3"/>
      <c r="P1950" s="29"/>
      <c r="Q1950" s="22"/>
      <c r="R1950" s="3"/>
      <c r="S1950" s="120"/>
    </row>
    <row r="1951" spans="1:19" ht="12.75" customHeight="1" x14ac:dyDescent="0.25">
      <c r="A1951" s="28"/>
      <c r="B1951" s="29"/>
      <c r="C1951" s="29"/>
      <c r="D1951" s="132"/>
      <c r="E1951" s="132"/>
      <c r="F1951" s="132"/>
      <c r="G1951" s="132"/>
      <c r="H1951" s="132"/>
      <c r="I1951" s="132"/>
      <c r="J1951" s="132"/>
      <c r="K1951" s="133"/>
      <c r="L1951" s="134"/>
      <c r="M1951" s="134"/>
      <c r="N1951" s="134"/>
      <c r="O1951" s="3"/>
      <c r="P1951" s="29"/>
      <c r="Q1951" s="22"/>
      <c r="R1951" s="3"/>
      <c r="S1951" s="120"/>
    </row>
    <row r="1952" spans="1:19" ht="12.75" customHeight="1" x14ac:dyDescent="0.25">
      <c r="A1952" s="28"/>
      <c r="B1952" s="29"/>
      <c r="C1952" s="29"/>
      <c r="D1952" s="132"/>
      <c r="E1952" s="132"/>
      <c r="F1952" s="132"/>
      <c r="G1952" s="132"/>
      <c r="H1952" s="132"/>
      <c r="I1952" s="132"/>
      <c r="J1952" s="132"/>
      <c r="K1952" s="133"/>
      <c r="L1952" s="134"/>
      <c r="M1952" s="134"/>
      <c r="N1952" s="134"/>
      <c r="O1952" s="3"/>
      <c r="P1952" s="29"/>
      <c r="Q1952" s="22"/>
      <c r="R1952" s="3"/>
      <c r="S1952" s="120"/>
    </row>
    <row r="1953" spans="1:19" ht="12.75" customHeight="1" x14ac:dyDescent="0.25">
      <c r="A1953" s="28"/>
      <c r="B1953" s="29"/>
      <c r="C1953" s="29"/>
      <c r="D1953" s="132"/>
      <c r="E1953" s="132"/>
      <c r="F1953" s="132"/>
      <c r="G1953" s="132"/>
      <c r="H1953" s="132"/>
      <c r="I1953" s="132"/>
      <c r="J1953" s="132"/>
      <c r="K1953" s="133"/>
      <c r="L1953" s="134"/>
      <c r="M1953" s="134"/>
      <c r="N1953" s="134"/>
      <c r="O1953" s="3"/>
      <c r="P1953" s="29"/>
      <c r="Q1953" s="22"/>
      <c r="R1953" s="3"/>
      <c r="S1953" s="120"/>
    </row>
    <row r="1954" spans="1:19" ht="12.75" customHeight="1" x14ac:dyDescent="0.25">
      <c r="A1954" s="28"/>
      <c r="B1954" s="29"/>
      <c r="C1954" s="29"/>
      <c r="D1954" s="132"/>
      <c r="E1954" s="132"/>
      <c r="F1954" s="132"/>
      <c r="G1954" s="132"/>
      <c r="H1954" s="132"/>
      <c r="I1954" s="132"/>
      <c r="J1954" s="132"/>
      <c r="K1954" s="133"/>
      <c r="L1954" s="134"/>
      <c r="M1954" s="134"/>
      <c r="N1954" s="134"/>
      <c r="O1954" s="3"/>
      <c r="P1954" s="29"/>
      <c r="Q1954" s="22"/>
      <c r="R1954" s="3"/>
      <c r="S1954" s="120"/>
    </row>
    <row r="1955" spans="1:19" ht="12.75" customHeight="1" x14ac:dyDescent="0.25">
      <c r="A1955" s="28"/>
      <c r="B1955" s="29"/>
      <c r="C1955" s="29"/>
      <c r="D1955" s="132"/>
      <c r="E1955" s="132"/>
      <c r="F1955" s="132"/>
      <c r="G1955" s="132"/>
      <c r="H1955" s="132"/>
      <c r="I1955" s="132"/>
      <c r="J1955" s="132"/>
      <c r="K1955" s="133"/>
      <c r="L1955" s="134"/>
      <c r="M1955" s="134"/>
      <c r="N1955" s="134"/>
      <c r="O1955" s="3"/>
      <c r="P1955" s="29"/>
      <c r="Q1955" s="22"/>
      <c r="R1955" s="3"/>
      <c r="S1955" s="120"/>
    </row>
    <row r="1956" spans="1:19" ht="12.75" customHeight="1" x14ac:dyDescent="0.25">
      <c r="A1956" s="28"/>
      <c r="B1956" s="29"/>
      <c r="C1956" s="29"/>
      <c r="D1956" s="132"/>
      <c r="E1956" s="132"/>
      <c r="F1956" s="132"/>
      <c r="G1956" s="132"/>
      <c r="H1956" s="132"/>
      <c r="I1956" s="132"/>
      <c r="J1956" s="132"/>
      <c r="K1956" s="133"/>
      <c r="L1956" s="134"/>
      <c r="M1956" s="134"/>
      <c r="N1956" s="134"/>
      <c r="O1956" s="3"/>
      <c r="P1956" s="29"/>
      <c r="Q1956" s="22"/>
      <c r="R1956" s="3"/>
      <c r="S1956" s="120"/>
    </row>
    <row r="1957" spans="1:19" ht="12.75" customHeight="1" x14ac:dyDescent="0.25">
      <c r="A1957" s="28"/>
      <c r="B1957" s="29"/>
      <c r="C1957" s="29"/>
      <c r="D1957" s="132"/>
      <c r="E1957" s="132"/>
      <c r="F1957" s="132"/>
      <c r="G1957" s="132"/>
      <c r="H1957" s="132"/>
      <c r="I1957" s="132"/>
      <c r="J1957" s="132"/>
      <c r="K1957" s="133"/>
      <c r="L1957" s="134"/>
      <c r="M1957" s="134"/>
      <c r="N1957" s="134"/>
      <c r="O1957" s="3"/>
      <c r="P1957" s="29"/>
      <c r="Q1957" s="22"/>
      <c r="R1957" s="3"/>
      <c r="S1957" s="120"/>
    </row>
    <row r="1958" spans="1:19" ht="12.75" customHeight="1" x14ac:dyDescent="0.25">
      <c r="A1958" s="28"/>
      <c r="B1958" s="29"/>
      <c r="C1958" s="29"/>
      <c r="D1958" s="132"/>
      <c r="E1958" s="132"/>
      <c r="F1958" s="132"/>
      <c r="G1958" s="132"/>
      <c r="H1958" s="132"/>
      <c r="I1958" s="132"/>
      <c r="J1958" s="132"/>
      <c r="K1958" s="133"/>
      <c r="L1958" s="134"/>
      <c r="M1958" s="134"/>
      <c r="N1958" s="134"/>
      <c r="O1958" s="3"/>
      <c r="P1958" s="29"/>
      <c r="Q1958" s="22"/>
      <c r="R1958" s="3"/>
      <c r="S1958" s="120"/>
    </row>
    <row r="1959" spans="1:19" ht="12.75" customHeight="1" x14ac:dyDescent="0.25">
      <c r="A1959" s="28"/>
      <c r="B1959" s="29"/>
      <c r="C1959" s="29"/>
      <c r="D1959" s="132"/>
      <c r="E1959" s="132"/>
      <c r="F1959" s="132"/>
      <c r="G1959" s="132"/>
      <c r="H1959" s="132"/>
      <c r="I1959" s="132"/>
      <c r="J1959" s="132"/>
      <c r="K1959" s="133"/>
      <c r="L1959" s="134"/>
      <c r="M1959" s="134"/>
      <c r="N1959" s="134"/>
      <c r="O1959" s="3"/>
      <c r="P1959" s="29"/>
      <c r="Q1959" s="22"/>
      <c r="R1959" s="3"/>
      <c r="S1959" s="120"/>
    </row>
    <row r="1960" spans="1:19" ht="12.75" customHeight="1" x14ac:dyDescent="0.25">
      <c r="A1960" s="28"/>
      <c r="B1960" s="29"/>
      <c r="C1960" s="29"/>
      <c r="D1960" s="132"/>
      <c r="E1960" s="132"/>
      <c r="F1960" s="132"/>
      <c r="G1960" s="132"/>
      <c r="H1960" s="132"/>
      <c r="I1960" s="132"/>
      <c r="J1960" s="132"/>
      <c r="K1960" s="133"/>
      <c r="L1960" s="134"/>
      <c r="M1960" s="134"/>
      <c r="N1960" s="134"/>
      <c r="O1960" s="3"/>
      <c r="P1960" s="29"/>
      <c r="Q1960" s="22"/>
      <c r="R1960" s="3"/>
      <c r="S1960" s="120"/>
    </row>
    <row r="1961" spans="1:19" ht="12.75" customHeight="1" x14ac:dyDescent="0.25">
      <c r="A1961" s="28"/>
      <c r="B1961" s="29"/>
      <c r="C1961" s="29"/>
      <c r="D1961" s="132"/>
      <c r="E1961" s="132"/>
      <c r="F1961" s="132"/>
      <c r="G1961" s="132"/>
      <c r="H1961" s="132"/>
      <c r="I1961" s="132"/>
      <c r="J1961" s="132"/>
      <c r="K1961" s="133"/>
      <c r="L1961" s="134"/>
      <c r="M1961" s="134"/>
      <c r="N1961" s="134"/>
      <c r="O1961" s="3"/>
      <c r="P1961" s="29"/>
      <c r="Q1961" s="22"/>
      <c r="R1961" s="3"/>
      <c r="S1961" s="120"/>
    </row>
    <row r="1962" spans="1:19" ht="12.75" customHeight="1" x14ac:dyDescent="0.25">
      <c r="A1962" s="28"/>
      <c r="B1962" s="29"/>
      <c r="C1962" s="29"/>
      <c r="D1962" s="132"/>
      <c r="E1962" s="132"/>
      <c r="F1962" s="132"/>
      <c r="G1962" s="132"/>
      <c r="H1962" s="132"/>
      <c r="I1962" s="132"/>
      <c r="J1962" s="132"/>
      <c r="K1962" s="133"/>
      <c r="L1962" s="134"/>
      <c r="M1962" s="134"/>
      <c r="N1962" s="134"/>
      <c r="O1962" s="3"/>
      <c r="P1962" s="29"/>
      <c r="Q1962" s="22"/>
      <c r="R1962" s="3"/>
      <c r="S1962" s="120"/>
    </row>
    <row r="1963" spans="1:19" ht="12.75" customHeight="1" x14ac:dyDescent="0.25">
      <c r="A1963" s="28"/>
      <c r="B1963" s="29"/>
      <c r="C1963" s="29"/>
      <c r="D1963" s="132"/>
      <c r="E1963" s="132"/>
      <c r="F1963" s="132"/>
      <c r="G1963" s="132"/>
      <c r="H1963" s="132"/>
      <c r="I1963" s="132"/>
      <c r="J1963" s="132"/>
      <c r="K1963" s="133"/>
      <c r="L1963" s="134"/>
      <c r="M1963" s="134"/>
      <c r="N1963" s="134"/>
      <c r="O1963" s="3"/>
      <c r="P1963" s="29"/>
      <c r="Q1963" s="22"/>
      <c r="R1963" s="3"/>
      <c r="S1963" s="120"/>
    </row>
    <row r="1964" spans="1:19" ht="12.75" customHeight="1" x14ac:dyDescent="0.25">
      <c r="A1964" s="28"/>
      <c r="B1964" s="29"/>
      <c r="C1964" s="29"/>
      <c r="D1964" s="132"/>
      <c r="E1964" s="132"/>
      <c r="F1964" s="132"/>
      <c r="G1964" s="132"/>
      <c r="H1964" s="132"/>
      <c r="I1964" s="132"/>
      <c r="J1964" s="132"/>
      <c r="K1964" s="133"/>
      <c r="L1964" s="134"/>
      <c r="M1964" s="134"/>
      <c r="N1964" s="134"/>
      <c r="O1964" s="3"/>
      <c r="P1964" s="29"/>
      <c r="Q1964" s="22"/>
      <c r="R1964" s="3"/>
      <c r="S1964" s="120"/>
    </row>
    <row r="1965" spans="1:19" ht="12.75" customHeight="1" x14ac:dyDescent="0.25">
      <c r="A1965" s="28"/>
      <c r="B1965" s="29"/>
      <c r="C1965" s="29"/>
      <c r="D1965" s="132"/>
      <c r="E1965" s="132"/>
      <c r="F1965" s="132"/>
      <c r="G1965" s="132"/>
      <c r="H1965" s="132"/>
      <c r="I1965" s="132"/>
      <c r="J1965" s="132"/>
      <c r="K1965" s="133"/>
      <c r="L1965" s="134"/>
      <c r="M1965" s="134"/>
      <c r="N1965" s="134"/>
      <c r="O1965" s="3"/>
      <c r="P1965" s="29"/>
      <c r="Q1965" s="22"/>
      <c r="R1965" s="3"/>
      <c r="S1965" s="120"/>
    </row>
    <row r="1966" spans="1:19" ht="12.75" customHeight="1" x14ac:dyDescent="0.25">
      <c r="A1966" s="28"/>
      <c r="B1966" s="29"/>
      <c r="C1966" s="29"/>
      <c r="D1966" s="132"/>
      <c r="E1966" s="132"/>
      <c r="F1966" s="132"/>
      <c r="G1966" s="132"/>
      <c r="H1966" s="132"/>
      <c r="I1966" s="132"/>
      <c r="J1966" s="132"/>
      <c r="K1966" s="133"/>
      <c r="L1966" s="134"/>
      <c r="M1966" s="134"/>
      <c r="N1966" s="134"/>
      <c r="O1966" s="3"/>
      <c r="P1966" s="29"/>
      <c r="Q1966" s="22"/>
      <c r="R1966" s="3"/>
      <c r="S1966" s="120"/>
    </row>
    <row r="1967" spans="1:19" ht="12.75" customHeight="1" x14ac:dyDescent="0.25">
      <c r="A1967" s="28"/>
      <c r="B1967" s="29"/>
      <c r="C1967" s="29"/>
      <c r="D1967" s="132"/>
      <c r="E1967" s="132"/>
      <c r="F1967" s="132"/>
      <c r="G1967" s="132"/>
      <c r="H1967" s="132"/>
      <c r="I1967" s="132"/>
      <c r="J1967" s="132"/>
      <c r="K1967" s="133"/>
      <c r="L1967" s="134"/>
      <c r="M1967" s="134"/>
      <c r="N1967" s="134"/>
      <c r="O1967" s="3"/>
      <c r="P1967" s="29"/>
      <c r="Q1967" s="22"/>
      <c r="R1967" s="3"/>
      <c r="S1967" s="120"/>
    </row>
    <row r="1968" spans="1:19" ht="12.75" customHeight="1" x14ac:dyDescent="0.25">
      <c r="A1968" s="28"/>
      <c r="B1968" s="29"/>
      <c r="C1968" s="29"/>
      <c r="D1968" s="132"/>
      <c r="E1968" s="132"/>
      <c r="F1968" s="132"/>
      <c r="G1968" s="132"/>
      <c r="H1968" s="132"/>
      <c r="I1968" s="132"/>
      <c r="J1968" s="132"/>
      <c r="K1968" s="133"/>
      <c r="L1968" s="134"/>
      <c r="M1968" s="134"/>
      <c r="N1968" s="134"/>
      <c r="O1968" s="3"/>
      <c r="P1968" s="29"/>
      <c r="Q1968" s="22"/>
      <c r="R1968" s="3"/>
      <c r="S1968" s="120"/>
    </row>
    <row r="1969" spans="1:19" ht="12.75" customHeight="1" x14ac:dyDescent="0.25">
      <c r="A1969" s="28"/>
      <c r="B1969" s="29"/>
      <c r="C1969" s="29"/>
      <c r="D1969" s="132"/>
      <c r="E1969" s="132"/>
      <c r="F1969" s="132"/>
      <c r="G1969" s="132"/>
      <c r="H1969" s="132"/>
      <c r="I1969" s="132"/>
      <c r="J1969" s="132"/>
      <c r="K1969" s="133"/>
      <c r="L1969" s="134"/>
      <c r="M1969" s="134"/>
      <c r="N1969" s="134"/>
      <c r="O1969" s="3"/>
      <c r="P1969" s="29"/>
      <c r="Q1969" s="22"/>
      <c r="R1969" s="3"/>
      <c r="S1969" s="120"/>
    </row>
    <row r="1970" spans="1:19" ht="12.75" customHeight="1" x14ac:dyDescent="0.25">
      <c r="A1970" s="28"/>
      <c r="B1970" s="29"/>
      <c r="C1970" s="29"/>
      <c r="D1970" s="132"/>
      <c r="E1970" s="132"/>
      <c r="F1970" s="132"/>
      <c r="G1970" s="132"/>
      <c r="H1970" s="132"/>
      <c r="I1970" s="132"/>
      <c r="J1970" s="132"/>
      <c r="K1970" s="133"/>
      <c r="L1970" s="134"/>
      <c r="M1970" s="134"/>
      <c r="N1970" s="134"/>
      <c r="O1970" s="3"/>
      <c r="P1970" s="29"/>
      <c r="Q1970" s="22"/>
      <c r="R1970" s="3"/>
      <c r="S1970" s="120"/>
    </row>
    <row r="1971" spans="1:19" ht="12.75" customHeight="1" x14ac:dyDescent="0.25">
      <c r="A1971" s="28"/>
      <c r="B1971" s="29"/>
      <c r="C1971" s="29"/>
      <c r="D1971" s="132"/>
      <c r="E1971" s="132"/>
      <c r="F1971" s="132"/>
      <c r="G1971" s="132"/>
      <c r="H1971" s="132"/>
      <c r="I1971" s="132"/>
      <c r="J1971" s="132"/>
      <c r="K1971" s="133"/>
      <c r="L1971" s="134"/>
      <c r="M1971" s="134"/>
      <c r="N1971" s="134"/>
      <c r="O1971" s="3"/>
      <c r="P1971" s="29"/>
      <c r="Q1971" s="22"/>
      <c r="R1971" s="3"/>
      <c r="S1971" s="120"/>
    </row>
    <row r="1972" spans="1:19" ht="12.75" customHeight="1" x14ac:dyDescent="0.25">
      <c r="A1972" s="28"/>
      <c r="B1972" s="29"/>
      <c r="C1972" s="29"/>
      <c r="D1972" s="132"/>
      <c r="E1972" s="132"/>
      <c r="F1972" s="132"/>
      <c r="G1972" s="132"/>
      <c r="H1972" s="132"/>
      <c r="I1972" s="132"/>
      <c r="J1972" s="132"/>
      <c r="K1972" s="133"/>
      <c r="L1972" s="134"/>
      <c r="M1972" s="134"/>
      <c r="N1972" s="134"/>
      <c r="O1972" s="3"/>
      <c r="P1972" s="29"/>
      <c r="Q1972" s="22"/>
      <c r="R1972" s="3"/>
      <c r="S1972" s="120"/>
    </row>
    <row r="1973" spans="1:19" ht="12.75" customHeight="1" x14ac:dyDescent="0.25">
      <c r="A1973" s="28"/>
      <c r="B1973" s="29"/>
      <c r="C1973" s="29"/>
      <c r="D1973" s="132"/>
      <c r="E1973" s="132"/>
      <c r="F1973" s="132"/>
      <c r="G1973" s="132"/>
      <c r="H1973" s="132"/>
      <c r="I1973" s="132"/>
      <c r="J1973" s="132"/>
      <c r="K1973" s="133"/>
      <c r="L1973" s="134"/>
      <c r="M1973" s="134"/>
      <c r="N1973" s="134"/>
      <c r="O1973" s="3"/>
      <c r="P1973" s="29"/>
      <c r="Q1973" s="22"/>
      <c r="R1973" s="3"/>
      <c r="S1973" s="120"/>
    </row>
    <row r="1974" spans="1:19" ht="12.75" customHeight="1" x14ac:dyDescent="0.25">
      <c r="A1974" s="28"/>
      <c r="B1974" s="29"/>
      <c r="C1974" s="29"/>
      <c r="D1974" s="132"/>
      <c r="E1974" s="132"/>
      <c r="F1974" s="132"/>
      <c r="G1974" s="132"/>
      <c r="H1974" s="132"/>
      <c r="I1974" s="132"/>
      <c r="J1974" s="132"/>
      <c r="K1974" s="133"/>
      <c r="L1974" s="134"/>
      <c r="M1974" s="134"/>
      <c r="N1974" s="134"/>
      <c r="O1974" s="3"/>
      <c r="P1974" s="29"/>
      <c r="Q1974" s="22"/>
      <c r="R1974" s="3"/>
      <c r="S1974" s="120"/>
    </row>
    <row r="1975" spans="1:19" ht="12.75" customHeight="1" x14ac:dyDescent="0.25">
      <c r="A1975" s="28"/>
      <c r="B1975" s="29"/>
      <c r="C1975" s="29"/>
      <c r="D1975" s="132"/>
      <c r="E1975" s="132"/>
      <c r="F1975" s="132"/>
      <c r="G1975" s="132"/>
      <c r="H1975" s="132"/>
      <c r="I1975" s="132"/>
      <c r="J1975" s="132"/>
      <c r="K1975" s="133"/>
      <c r="L1975" s="134"/>
      <c r="M1975" s="134"/>
      <c r="N1975" s="134"/>
      <c r="O1975" s="3"/>
      <c r="P1975" s="29"/>
      <c r="Q1975" s="22"/>
      <c r="R1975" s="3"/>
      <c r="S1975" s="120"/>
    </row>
    <row r="1976" spans="1:19" ht="12.75" customHeight="1" x14ac:dyDescent="0.25">
      <c r="A1976" s="28"/>
      <c r="B1976" s="29"/>
      <c r="C1976" s="29"/>
      <c r="D1976" s="132"/>
      <c r="E1976" s="132"/>
      <c r="F1976" s="132"/>
      <c r="G1976" s="132"/>
      <c r="H1976" s="132"/>
      <c r="I1976" s="132"/>
      <c r="J1976" s="132"/>
      <c r="K1976" s="133"/>
      <c r="L1976" s="134"/>
      <c r="M1976" s="134"/>
      <c r="N1976" s="134"/>
      <c r="O1976" s="3"/>
      <c r="P1976" s="29"/>
      <c r="Q1976" s="22"/>
      <c r="R1976" s="3"/>
      <c r="S1976" s="120"/>
    </row>
    <row r="1977" spans="1:19" ht="12.75" customHeight="1" x14ac:dyDescent="0.25">
      <c r="A1977" s="28"/>
      <c r="B1977" s="29"/>
      <c r="C1977" s="29"/>
      <c r="D1977" s="132"/>
      <c r="E1977" s="132"/>
      <c r="F1977" s="132"/>
      <c r="G1977" s="132"/>
      <c r="H1977" s="132"/>
      <c r="I1977" s="132"/>
      <c r="J1977" s="132"/>
      <c r="K1977" s="133"/>
      <c r="L1977" s="134"/>
      <c r="M1977" s="134"/>
      <c r="N1977" s="134"/>
      <c r="O1977" s="3"/>
      <c r="P1977" s="29"/>
      <c r="Q1977" s="22"/>
      <c r="R1977" s="3"/>
      <c r="S1977" s="120"/>
    </row>
    <row r="1978" spans="1:19" ht="12.75" customHeight="1" x14ac:dyDescent="0.25">
      <c r="A1978" s="28"/>
      <c r="B1978" s="29"/>
      <c r="C1978" s="29"/>
      <c r="D1978" s="132"/>
      <c r="E1978" s="132"/>
      <c r="F1978" s="132"/>
      <c r="G1978" s="132"/>
      <c r="H1978" s="132"/>
      <c r="I1978" s="132"/>
      <c r="J1978" s="132"/>
      <c r="K1978" s="133"/>
      <c r="L1978" s="134"/>
      <c r="M1978" s="134"/>
      <c r="N1978" s="134"/>
      <c r="O1978" s="3"/>
      <c r="P1978" s="29"/>
      <c r="Q1978" s="22"/>
      <c r="R1978" s="3"/>
      <c r="S1978" s="120"/>
    </row>
    <row r="1979" spans="1:19" ht="12.75" customHeight="1" x14ac:dyDescent="0.25">
      <c r="A1979" s="28"/>
      <c r="B1979" s="29"/>
      <c r="C1979" s="29"/>
      <c r="D1979" s="132"/>
      <c r="E1979" s="132"/>
      <c r="F1979" s="132"/>
      <c r="G1979" s="132"/>
      <c r="H1979" s="132"/>
      <c r="I1979" s="132"/>
      <c r="J1979" s="132"/>
      <c r="K1979" s="133"/>
      <c r="L1979" s="134"/>
      <c r="M1979" s="134"/>
      <c r="N1979" s="134"/>
      <c r="O1979" s="3"/>
      <c r="P1979" s="29"/>
      <c r="Q1979" s="22"/>
      <c r="R1979" s="3"/>
      <c r="S1979" s="120"/>
    </row>
    <row r="1980" spans="1:19" ht="12.75" customHeight="1" x14ac:dyDescent="0.25">
      <c r="A1980" s="28"/>
      <c r="B1980" s="29"/>
      <c r="C1980" s="29"/>
      <c r="D1980" s="132"/>
      <c r="E1980" s="132"/>
      <c r="F1980" s="132"/>
      <c r="G1980" s="132"/>
      <c r="H1980" s="132"/>
      <c r="I1980" s="132"/>
      <c r="J1980" s="132"/>
      <c r="K1980" s="133"/>
      <c r="L1980" s="134"/>
      <c r="M1980" s="134"/>
      <c r="N1980" s="134"/>
      <c r="O1980" s="3"/>
      <c r="P1980" s="29"/>
      <c r="Q1980" s="22"/>
      <c r="R1980" s="3"/>
      <c r="S1980" s="120"/>
    </row>
    <row r="1981" spans="1:19" ht="12.75" customHeight="1" x14ac:dyDescent="0.25">
      <c r="A1981" s="28"/>
      <c r="B1981" s="29"/>
      <c r="C1981" s="29"/>
      <c r="D1981" s="132"/>
      <c r="E1981" s="132"/>
      <c r="F1981" s="132"/>
      <c r="G1981" s="132"/>
      <c r="H1981" s="132"/>
      <c r="I1981" s="132"/>
      <c r="J1981" s="132"/>
      <c r="K1981" s="133"/>
      <c r="L1981" s="134"/>
      <c r="M1981" s="134"/>
      <c r="N1981" s="134"/>
      <c r="O1981" s="3"/>
      <c r="P1981" s="29"/>
      <c r="Q1981" s="22"/>
      <c r="R1981" s="3"/>
      <c r="S1981" s="120"/>
    </row>
    <row r="1982" spans="1:19" ht="12.75" customHeight="1" x14ac:dyDescent="0.25">
      <c r="A1982" s="28"/>
      <c r="B1982" s="29"/>
      <c r="C1982" s="29"/>
      <c r="D1982" s="132"/>
      <c r="E1982" s="132"/>
      <c r="F1982" s="132"/>
      <c r="G1982" s="132"/>
      <c r="H1982" s="132"/>
      <c r="I1982" s="132"/>
      <c r="J1982" s="132"/>
      <c r="K1982" s="133"/>
      <c r="L1982" s="134"/>
      <c r="M1982" s="134"/>
      <c r="N1982" s="134"/>
      <c r="O1982" s="3"/>
      <c r="P1982" s="29"/>
      <c r="Q1982" s="22"/>
      <c r="R1982" s="3"/>
      <c r="S1982" s="120"/>
    </row>
    <row r="1983" spans="1:19" ht="12.75" customHeight="1" x14ac:dyDescent="0.25">
      <c r="A1983" s="28"/>
      <c r="B1983" s="29"/>
      <c r="C1983" s="29"/>
      <c r="D1983" s="132"/>
      <c r="E1983" s="132"/>
      <c r="F1983" s="132"/>
      <c r="G1983" s="132"/>
      <c r="H1983" s="132"/>
      <c r="I1983" s="132"/>
      <c r="J1983" s="132"/>
      <c r="K1983" s="133"/>
      <c r="L1983" s="134"/>
      <c r="M1983" s="134"/>
      <c r="N1983" s="134"/>
      <c r="O1983" s="3"/>
      <c r="P1983" s="29"/>
      <c r="Q1983" s="22"/>
      <c r="R1983" s="3"/>
      <c r="S1983" s="120"/>
    </row>
    <row r="1984" spans="1:19" ht="12.75" customHeight="1" x14ac:dyDescent="0.25">
      <c r="A1984" s="28"/>
      <c r="B1984" s="29"/>
      <c r="C1984" s="29"/>
      <c r="D1984" s="132"/>
      <c r="E1984" s="132"/>
      <c r="F1984" s="132"/>
      <c r="G1984" s="132"/>
      <c r="H1984" s="132"/>
      <c r="I1984" s="132"/>
      <c r="J1984" s="132"/>
      <c r="K1984" s="133"/>
      <c r="L1984" s="134"/>
      <c r="M1984" s="134"/>
      <c r="N1984" s="134"/>
      <c r="O1984" s="3"/>
      <c r="P1984" s="29"/>
      <c r="Q1984" s="22"/>
      <c r="R1984" s="3"/>
      <c r="S1984" s="120"/>
    </row>
    <row r="1985" spans="1:19" ht="12.75" customHeight="1" x14ac:dyDescent="0.25">
      <c r="A1985" s="28"/>
      <c r="B1985" s="29"/>
      <c r="C1985" s="29"/>
      <c r="D1985" s="132"/>
      <c r="E1985" s="132"/>
      <c r="F1985" s="132"/>
      <c r="G1985" s="132"/>
      <c r="H1985" s="132"/>
      <c r="I1985" s="132"/>
      <c r="J1985" s="132"/>
      <c r="K1985" s="133"/>
      <c r="L1985" s="134"/>
      <c r="M1985" s="134"/>
      <c r="N1985" s="134"/>
      <c r="O1985" s="3"/>
      <c r="P1985" s="29"/>
      <c r="Q1985" s="22"/>
      <c r="R1985" s="3"/>
      <c r="S1985" s="120"/>
    </row>
    <row r="1986" spans="1:19" ht="12.75" customHeight="1" x14ac:dyDescent="0.25">
      <c r="A1986" s="28"/>
      <c r="B1986" s="29"/>
      <c r="C1986" s="29"/>
      <c r="D1986" s="132"/>
      <c r="E1986" s="132"/>
      <c r="F1986" s="132"/>
      <c r="G1986" s="132"/>
      <c r="H1986" s="132"/>
      <c r="I1986" s="132"/>
      <c r="J1986" s="132"/>
      <c r="K1986" s="133"/>
      <c r="L1986" s="134"/>
      <c r="M1986" s="134"/>
      <c r="N1986" s="134"/>
      <c r="O1986" s="3"/>
      <c r="P1986" s="29"/>
      <c r="Q1986" s="22"/>
      <c r="R1986" s="3"/>
      <c r="S1986" s="120"/>
    </row>
    <row r="1987" spans="1:19" ht="12.75" customHeight="1" x14ac:dyDescent="0.25">
      <c r="A1987" s="28"/>
      <c r="B1987" s="29"/>
      <c r="C1987" s="29"/>
      <c r="D1987" s="132"/>
      <c r="E1987" s="132"/>
      <c r="F1987" s="132"/>
      <c r="G1987" s="132"/>
      <c r="H1987" s="132"/>
      <c r="I1987" s="132"/>
      <c r="J1987" s="132"/>
      <c r="K1987" s="133"/>
      <c r="L1987" s="134"/>
      <c r="M1987" s="134"/>
      <c r="N1987" s="134"/>
      <c r="O1987" s="3"/>
      <c r="P1987" s="29"/>
      <c r="Q1987" s="22"/>
      <c r="R1987" s="3"/>
      <c r="S1987" s="120"/>
    </row>
    <row r="1988" spans="1:19" ht="12.75" customHeight="1" x14ac:dyDescent="0.25">
      <c r="A1988" s="28"/>
      <c r="B1988" s="29"/>
      <c r="C1988" s="29"/>
      <c r="D1988" s="132"/>
      <c r="E1988" s="132"/>
      <c r="F1988" s="132"/>
      <c r="G1988" s="132"/>
      <c r="H1988" s="132"/>
      <c r="I1988" s="132"/>
      <c r="J1988" s="132"/>
      <c r="K1988" s="133"/>
      <c r="L1988" s="134"/>
      <c r="M1988" s="134"/>
      <c r="N1988" s="134"/>
      <c r="O1988" s="3"/>
      <c r="P1988" s="29"/>
      <c r="Q1988" s="22"/>
      <c r="R1988" s="3"/>
      <c r="S1988" s="120"/>
    </row>
    <row r="1989" spans="1:19" ht="12.75" customHeight="1" x14ac:dyDescent="0.25">
      <c r="A1989" s="28"/>
      <c r="B1989" s="29"/>
      <c r="C1989" s="29"/>
      <c r="D1989" s="132"/>
      <c r="E1989" s="132"/>
      <c r="F1989" s="132"/>
      <c r="G1989" s="132"/>
      <c r="H1989" s="132"/>
      <c r="I1989" s="132"/>
      <c r="J1989" s="132"/>
      <c r="K1989" s="133"/>
      <c r="L1989" s="134"/>
      <c r="M1989" s="134"/>
      <c r="N1989" s="134"/>
      <c r="O1989" s="3"/>
      <c r="P1989" s="29"/>
      <c r="Q1989" s="22"/>
      <c r="R1989" s="3"/>
      <c r="S1989" s="120"/>
    </row>
    <row r="1990" spans="1:19" ht="12.75" customHeight="1" x14ac:dyDescent="0.25">
      <c r="A1990" s="28"/>
      <c r="B1990" s="29"/>
      <c r="C1990" s="29"/>
      <c r="D1990" s="132"/>
      <c r="E1990" s="132"/>
      <c r="F1990" s="132"/>
      <c r="G1990" s="132"/>
      <c r="H1990" s="132"/>
      <c r="I1990" s="132"/>
      <c r="J1990" s="132"/>
      <c r="K1990" s="133"/>
      <c r="L1990" s="134"/>
      <c r="M1990" s="134"/>
      <c r="N1990" s="134"/>
      <c r="O1990" s="3"/>
      <c r="P1990" s="29"/>
      <c r="Q1990" s="22"/>
      <c r="R1990" s="3"/>
      <c r="S1990" s="120"/>
    </row>
    <row r="1991" spans="1:19" ht="12.75" customHeight="1" x14ac:dyDescent="0.25">
      <c r="A1991" s="28"/>
      <c r="B1991" s="29"/>
      <c r="C1991" s="29"/>
      <c r="D1991" s="132"/>
      <c r="E1991" s="132"/>
      <c r="F1991" s="132"/>
      <c r="G1991" s="132"/>
      <c r="H1991" s="132"/>
      <c r="I1991" s="132"/>
      <c r="J1991" s="132"/>
      <c r="K1991" s="133"/>
      <c r="L1991" s="134"/>
      <c r="M1991" s="134"/>
      <c r="N1991" s="134"/>
      <c r="O1991" s="3"/>
      <c r="P1991" s="29"/>
      <c r="Q1991" s="22"/>
      <c r="R1991" s="3"/>
      <c r="S1991" s="120"/>
    </row>
    <row r="1992" spans="1:19" ht="12.75" customHeight="1" x14ac:dyDescent="0.25">
      <c r="A1992" s="28"/>
      <c r="B1992" s="29"/>
      <c r="C1992" s="29"/>
      <c r="D1992" s="132"/>
      <c r="E1992" s="132"/>
      <c r="F1992" s="132"/>
      <c r="G1992" s="132"/>
      <c r="H1992" s="132"/>
      <c r="I1992" s="132"/>
      <c r="J1992" s="132"/>
      <c r="K1992" s="133"/>
      <c r="L1992" s="134"/>
      <c r="M1992" s="134"/>
      <c r="N1992" s="134"/>
      <c r="O1992" s="3"/>
      <c r="P1992" s="29"/>
      <c r="Q1992" s="22"/>
      <c r="R1992" s="3"/>
      <c r="S1992" s="120"/>
    </row>
    <row r="1993" spans="1:19" ht="12.75" customHeight="1" x14ac:dyDescent="0.25">
      <c r="A1993" s="28"/>
      <c r="B1993" s="29"/>
      <c r="C1993" s="29"/>
      <c r="D1993" s="132"/>
      <c r="E1993" s="132"/>
      <c r="F1993" s="132"/>
      <c r="G1993" s="132"/>
      <c r="H1993" s="132"/>
      <c r="I1993" s="132"/>
      <c r="J1993" s="132"/>
      <c r="K1993" s="133"/>
      <c r="L1993" s="134"/>
      <c r="M1993" s="134"/>
      <c r="N1993" s="134"/>
      <c r="O1993" s="3"/>
      <c r="P1993" s="29"/>
      <c r="Q1993" s="22"/>
      <c r="R1993" s="3"/>
      <c r="S1993" s="120"/>
    </row>
    <row r="1994" spans="1:19" ht="12.75" customHeight="1" x14ac:dyDescent="0.25">
      <c r="A1994" s="28"/>
      <c r="B1994" s="29"/>
      <c r="C1994" s="29"/>
      <c r="D1994" s="132"/>
      <c r="E1994" s="132"/>
      <c r="F1994" s="132"/>
      <c r="G1994" s="132"/>
      <c r="H1994" s="132"/>
      <c r="I1994" s="132"/>
      <c r="J1994" s="132"/>
      <c r="K1994" s="133"/>
      <c r="L1994" s="134"/>
      <c r="M1994" s="134"/>
      <c r="N1994" s="134"/>
      <c r="O1994" s="3"/>
      <c r="P1994" s="29"/>
      <c r="Q1994" s="22"/>
      <c r="R1994" s="3"/>
      <c r="S1994" s="120"/>
    </row>
    <row r="1995" spans="1:19" ht="12.75" customHeight="1" x14ac:dyDescent="0.25">
      <c r="A1995" s="28"/>
      <c r="B1995" s="29"/>
      <c r="C1995" s="29"/>
      <c r="D1995" s="132"/>
      <c r="E1995" s="132"/>
      <c r="F1995" s="132"/>
      <c r="G1995" s="132"/>
      <c r="H1995" s="132"/>
      <c r="I1995" s="132"/>
      <c r="J1995" s="132"/>
      <c r="K1995" s="133"/>
      <c r="L1995" s="134"/>
      <c r="M1995" s="134"/>
      <c r="N1995" s="134"/>
      <c r="O1995" s="3"/>
      <c r="P1995" s="29"/>
      <c r="Q1995" s="22"/>
      <c r="R1995" s="3"/>
      <c r="S1995" s="120"/>
    </row>
    <row r="1996" spans="1:19" ht="12.75" customHeight="1" x14ac:dyDescent="0.25">
      <c r="A1996" s="28"/>
      <c r="B1996" s="29"/>
      <c r="C1996" s="29"/>
      <c r="D1996" s="132"/>
      <c r="E1996" s="132"/>
      <c r="F1996" s="132"/>
      <c r="G1996" s="132"/>
      <c r="H1996" s="132"/>
      <c r="I1996" s="132"/>
      <c r="J1996" s="132"/>
      <c r="K1996" s="133"/>
      <c r="L1996" s="134"/>
      <c r="M1996" s="134"/>
      <c r="N1996" s="134"/>
      <c r="O1996" s="3"/>
      <c r="P1996" s="29"/>
      <c r="Q1996" s="22"/>
      <c r="R1996" s="3"/>
      <c r="S1996" s="120"/>
    </row>
    <row r="1997" spans="1:19" ht="12.75" customHeight="1" x14ac:dyDescent="0.25">
      <c r="A1997" s="28"/>
      <c r="B1997" s="29"/>
      <c r="C1997" s="29"/>
      <c r="D1997" s="132"/>
      <c r="E1997" s="132"/>
      <c r="F1997" s="132"/>
      <c r="G1997" s="132"/>
      <c r="H1997" s="132"/>
      <c r="I1997" s="132"/>
      <c r="J1997" s="132"/>
      <c r="K1997" s="133"/>
      <c r="L1997" s="134"/>
      <c r="M1997" s="134"/>
      <c r="N1997" s="134"/>
      <c r="O1997" s="3"/>
      <c r="P1997" s="29"/>
      <c r="Q1997" s="22"/>
      <c r="R1997" s="3"/>
      <c r="S1997" s="120"/>
    </row>
    <row r="1998" spans="1:19" ht="12.75" customHeight="1" x14ac:dyDescent="0.25">
      <c r="A1998" s="28"/>
      <c r="B1998" s="29"/>
      <c r="C1998" s="29"/>
      <c r="D1998" s="132"/>
      <c r="E1998" s="132"/>
      <c r="F1998" s="132"/>
      <c r="G1998" s="132"/>
      <c r="H1998" s="132"/>
      <c r="I1998" s="132"/>
      <c r="J1998" s="132"/>
      <c r="K1998" s="133"/>
      <c r="L1998" s="134"/>
      <c r="M1998" s="134"/>
      <c r="N1998" s="134"/>
      <c r="O1998" s="3"/>
      <c r="P1998" s="29"/>
      <c r="Q1998" s="22"/>
      <c r="R1998" s="3"/>
      <c r="S1998" s="120"/>
    </row>
    <row r="1999" spans="1:19" ht="12.75" customHeight="1" x14ac:dyDescent="0.25">
      <c r="A1999" s="28"/>
      <c r="B1999" s="29"/>
      <c r="C1999" s="29"/>
      <c r="D1999" s="132"/>
      <c r="E1999" s="132"/>
      <c r="F1999" s="132"/>
      <c r="G1999" s="132"/>
      <c r="H1999" s="132"/>
      <c r="I1999" s="132"/>
      <c r="J1999" s="132"/>
      <c r="K1999" s="133"/>
      <c r="L1999" s="134"/>
      <c r="M1999" s="134"/>
      <c r="N1999" s="134"/>
      <c r="O1999" s="3"/>
      <c r="P1999" s="29"/>
      <c r="Q1999" s="22"/>
      <c r="R1999" s="3"/>
      <c r="S1999" s="120"/>
    </row>
    <row r="2000" spans="1:19" ht="12.75" customHeight="1" x14ac:dyDescent="0.25">
      <c r="A2000" s="28"/>
      <c r="B2000" s="29"/>
      <c r="C2000" s="29"/>
      <c r="D2000" s="132"/>
      <c r="E2000" s="132"/>
      <c r="F2000" s="132"/>
      <c r="G2000" s="132"/>
      <c r="H2000" s="132"/>
      <c r="I2000" s="132"/>
      <c r="J2000" s="132"/>
      <c r="K2000" s="133"/>
      <c r="L2000" s="134"/>
      <c r="M2000" s="134"/>
      <c r="N2000" s="134"/>
      <c r="O2000" s="3"/>
      <c r="P2000" s="29"/>
      <c r="Q2000" s="22"/>
      <c r="R2000" s="3"/>
      <c r="S2000" s="120"/>
    </row>
    <row r="2001" spans="1:19" ht="12.75" customHeight="1" x14ac:dyDescent="0.25">
      <c r="A2001" s="28"/>
      <c r="B2001" s="29"/>
      <c r="C2001" s="29"/>
      <c r="D2001" s="132"/>
      <c r="E2001" s="132"/>
      <c r="F2001" s="132"/>
      <c r="G2001" s="132"/>
      <c r="H2001" s="132"/>
      <c r="I2001" s="132"/>
      <c r="J2001" s="132"/>
      <c r="K2001" s="133"/>
      <c r="L2001" s="134"/>
      <c r="M2001" s="134"/>
      <c r="N2001" s="134"/>
      <c r="O2001" s="3"/>
      <c r="P2001" s="29"/>
      <c r="Q2001" s="22"/>
      <c r="R2001" s="3"/>
      <c r="S2001" s="120"/>
    </row>
    <row r="2002" spans="1:19" ht="12.75" customHeight="1" x14ac:dyDescent="0.25">
      <c r="A2002" s="28"/>
      <c r="B2002" s="29"/>
      <c r="C2002" s="29"/>
      <c r="D2002" s="132"/>
      <c r="E2002" s="132"/>
      <c r="F2002" s="132"/>
      <c r="G2002" s="132"/>
      <c r="H2002" s="132"/>
      <c r="I2002" s="132"/>
      <c r="J2002" s="132"/>
      <c r="K2002" s="133"/>
      <c r="L2002" s="134"/>
      <c r="M2002" s="134"/>
      <c r="N2002" s="134"/>
      <c r="O2002" s="3"/>
      <c r="P2002" s="29"/>
      <c r="Q2002" s="22"/>
      <c r="R2002" s="3"/>
      <c r="S2002" s="120"/>
    </row>
    <row r="2003" spans="1:19" ht="12.75" customHeight="1" x14ac:dyDescent="0.25">
      <c r="A2003" s="28"/>
      <c r="B2003" s="29"/>
      <c r="C2003" s="29"/>
      <c r="D2003" s="132"/>
      <c r="E2003" s="132"/>
      <c r="F2003" s="132"/>
      <c r="G2003" s="132"/>
      <c r="H2003" s="132"/>
      <c r="I2003" s="132"/>
      <c r="J2003" s="132"/>
      <c r="K2003" s="133"/>
      <c r="L2003" s="134"/>
      <c r="M2003" s="134"/>
      <c r="N2003" s="134"/>
      <c r="O2003" s="3"/>
      <c r="P2003" s="29"/>
      <c r="Q2003" s="22"/>
      <c r="R2003" s="3"/>
      <c r="S2003" s="120"/>
    </row>
    <row r="2004" spans="1:19" ht="12.75" customHeight="1" x14ac:dyDescent="0.25">
      <c r="A2004" s="28"/>
      <c r="B2004" s="29"/>
      <c r="C2004" s="29"/>
      <c r="D2004" s="132"/>
      <c r="E2004" s="132"/>
      <c r="F2004" s="132"/>
      <c r="G2004" s="132"/>
      <c r="H2004" s="132"/>
      <c r="I2004" s="132"/>
      <c r="J2004" s="132"/>
      <c r="K2004" s="133"/>
      <c r="L2004" s="134"/>
      <c r="M2004" s="134"/>
      <c r="N2004" s="134"/>
      <c r="O2004" s="3"/>
      <c r="P2004" s="29"/>
      <c r="Q2004" s="22"/>
      <c r="R2004" s="3"/>
      <c r="S2004" s="120"/>
    </row>
    <row r="2005" spans="1:19" ht="12.75" customHeight="1" x14ac:dyDescent="0.25">
      <c r="A2005" s="28"/>
      <c r="B2005" s="29"/>
      <c r="C2005" s="29"/>
      <c r="D2005" s="132"/>
      <c r="E2005" s="132"/>
      <c r="F2005" s="132"/>
      <c r="G2005" s="132"/>
      <c r="H2005" s="132"/>
      <c r="I2005" s="132"/>
      <c r="J2005" s="132"/>
      <c r="K2005" s="133"/>
      <c r="L2005" s="134"/>
      <c r="M2005" s="134"/>
      <c r="N2005" s="134"/>
      <c r="O2005" s="3"/>
      <c r="P2005" s="29"/>
      <c r="Q2005" s="22"/>
      <c r="R2005" s="3"/>
      <c r="S2005" s="120"/>
    </row>
    <row r="2006" spans="1:19" ht="12.75" customHeight="1" x14ac:dyDescent="0.25">
      <c r="A2006" s="28"/>
      <c r="B2006" s="29"/>
      <c r="C2006" s="29"/>
      <c r="D2006" s="132"/>
      <c r="E2006" s="132"/>
      <c r="F2006" s="132"/>
      <c r="G2006" s="132"/>
      <c r="H2006" s="132"/>
      <c r="I2006" s="132"/>
      <c r="J2006" s="132"/>
      <c r="K2006" s="133"/>
      <c r="L2006" s="134"/>
      <c r="M2006" s="134"/>
      <c r="N2006" s="134"/>
      <c r="O2006" s="3"/>
      <c r="P2006" s="29"/>
      <c r="Q2006" s="22"/>
      <c r="R2006" s="3"/>
      <c r="S2006" s="120"/>
    </row>
    <row r="2007" spans="1:19" ht="12.75" customHeight="1" x14ac:dyDescent="0.25">
      <c r="A2007" s="28"/>
      <c r="B2007" s="29"/>
      <c r="C2007" s="29"/>
      <c r="D2007" s="132"/>
      <c r="E2007" s="132"/>
      <c r="F2007" s="132"/>
      <c r="G2007" s="132"/>
      <c r="H2007" s="132"/>
      <c r="I2007" s="132"/>
      <c r="J2007" s="132"/>
      <c r="K2007" s="133"/>
      <c r="L2007" s="134"/>
      <c r="M2007" s="134"/>
      <c r="N2007" s="134"/>
      <c r="O2007" s="3"/>
      <c r="P2007" s="29"/>
      <c r="Q2007" s="22"/>
      <c r="R2007" s="3"/>
      <c r="S2007" s="120"/>
    </row>
    <row r="2008" spans="1:19" ht="12.75" customHeight="1" x14ac:dyDescent="0.25">
      <c r="A2008" s="28"/>
      <c r="B2008" s="29"/>
      <c r="C2008" s="29"/>
      <c r="D2008" s="132"/>
      <c r="E2008" s="132"/>
      <c r="F2008" s="132"/>
      <c r="G2008" s="132"/>
      <c r="H2008" s="132"/>
      <c r="I2008" s="132"/>
      <c r="J2008" s="132"/>
      <c r="K2008" s="133"/>
      <c r="L2008" s="134"/>
      <c r="M2008" s="134"/>
      <c r="N2008" s="134"/>
      <c r="O2008" s="3"/>
      <c r="P2008" s="29"/>
      <c r="Q2008" s="22"/>
      <c r="R2008" s="3"/>
      <c r="S2008" s="120"/>
    </row>
    <row r="2009" spans="1:19" ht="12.75" customHeight="1" x14ac:dyDescent="0.25">
      <c r="A2009" s="28"/>
      <c r="B2009" s="29"/>
      <c r="C2009" s="29"/>
      <c r="D2009" s="132"/>
      <c r="E2009" s="132"/>
      <c r="F2009" s="132"/>
      <c r="G2009" s="132"/>
      <c r="H2009" s="132"/>
      <c r="I2009" s="132"/>
      <c r="J2009" s="132"/>
      <c r="K2009" s="133"/>
      <c r="L2009" s="134"/>
      <c r="M2009" s="134"/>
      <c r="N2009" s="134"/>
      <c r="O2009" s="3"/>
      <c r="P2009" s="29"/>
      <c r="Q2009" s="22"/>
      <c r="R2009" s="3"/>
      <c r="S2009" s="120"/>
    </row>
    <row r="2010" spans="1:19" ht="12.75" customHeight="1" x14ac:dyDescent="0.25">
      <c r="A2010" s="28"/>
      <c r="B2010" s="29"/>
      <c r="C2010" s="29"/>
      <c r="D2010" s="132"/>
      <c r="E2010" s="132"/>
      <c r="F2010" s="132"/>
      <c r="G2010" s="132"/>
      <c r="H2010" s="132"/>
      <c r="I2010" s="132"/>
      <c r="J2010" s="132"/>
      <c r="K2010" s="133"/>
      <c r="L2010" s="134"/>
      <c r="M2010" s="134"/>
      <c r="N2010" s="134"/>
      <c r="O2010" s="3"/>
      <c r="P2010" s="29"/>
      <c r="Q2010" s="22"/>
      <c r="R2010" s="3"/>
      <c r="S2010" s="120"/>
    </row>
    <row r="2011" spans="1:19" ht="12.75" customHeight="1" x14ac:dyDescent="0.25">
      <c r="A2011" s="28"/>
      <c r="B2011" s="29"/>
      <c r="C2011" s="29"/>
      <c r="D2011" s="132"/>
      <c r="E2011" s="132"/>
      <c r="F2011" s="132"/>
      <c r="G2011" s="132"/>
      <c r="H2011" s="132"/>
      <c r="I2011" s="132"/>
      <c r="J2011" s="132"/>
      <c r="K2011" s="133"/>
      <c r="L2011" s="134"/>
      <c r="M2011" s="134"/>
      <c r="N2011" s="134"/>
      <c r="O2011" s="3"/>
      <c r="P2011" s="29"/>
      <c r="Q2011" s="22"/>
      <c r="R2011" s="3"/>
      <c r="S2011" s="120"/>
    </row>
    <row r="2012" spans="1:19" ht="12.75" customHeight="1" x14ac:dyDescent="0.25">
      <c r="A2012" s="28"/>
      <c r="B2012" s="29"/>
      <c r="C2012" s="29"/>
      <c r="D2012" s="132"/>
      <c r="E2012" s="132"/>
      <c r="F2012" s="132"/>
      <c r="G2012" s="132"/>
      <c r="H2012" s="132"/>
      <c r="I2012" s="132"/>
      <c r="J2012" s="132"/>
      <c r="K2012" s="133"/>
      <c r="L2012" s="134"/>
      <c r="M2012" s="134"/>
      <c r="N2012" s="134"/>
      <c r="O2012" s="3"/>
      <c r="P2012" s="29"/>
      <c r="Q2012" s="22"/>
      <c r="R2012" s="3"/>
      <c r="S2012" s="120"/>
    </row>
    <row r="2013" spans="1:19" ht="12.75" customHeight="1" x14ac:dyDescent="0.25">
      <c r="A2013" s="28"/>
      <c r="B2013" s="29"/>
      <c r="C2013" s="29"/>
      <c r="D2013" s="132"/>
      <c r="E2013" s="132"/>
      <c r="F2013" s="132"/>
      <c r="G2013" s="132"/>
      <c r="H2013" s="132"/>
      <c r="I2013" s="132"/>
      <c r="J2013" s="132"/>
      <c r="K2013" s="133"/>
      <c r="L2013" s="134"/>
      <c r="M2013" s="134"/>
      <c r="N2013" s="134"/>
      <c r="O2013" s="3"/>
      <c r="P2013" s="29"/>
      <c r="Q2013" s="22"/>
      <c r="R2013" s="3"/>
      <c r="S2013" s="120"/>
    </row>
    <row r="2014" spans="1:19" ht="12.75" customHeight="1" x14ac:dyDescent="0.25">
      <c r="A2014" s="28"/>
      <c r="B2014" s="29"/>
      <c r="C2014" s="29"/>
      <c r="D2014" s="132"/>
      <c r="E2014" s="132"/>
      <c r="F2014" s="132"/>
      <c r="G2014" s="132"/>
      <c r="H2014" s="132"/>
      <c r="I2014" s="132"/>
      <c r="J2014" s="132"/>
      <c r="K2014" s="133"/>
      <c r="L2014" s="134"/>
      <c r="M2014" s="134"/>
      <c r="N2014" s="134"/>
      <c r="O2014" s="3"/>
      <c r="P2014" s="29"/>
      <c r="Q2014" s="22"/>
      <c r="R2014" s="3"/>
      <c r="S2014" s="120"/>
    </row>
    <row r="2015" spans="1:19" ht="12.75" customHeight="1" x14ac:dyDescent="0.25">
      <c r="A2015" s="28"/>
      <c r="B2015" s="29"/>
      <c r="C2015" s="29"/>
      <c r="D2015" s="132"/>
      <c r="E2015" s="132"/>
      <c r="F2015" s="132"/>
      <c r="G2015" s="132"/>
      <c r="H2015" s="132"/>
      <c r="I2015" s="132"/>
      <c r="J2015" s="132"/>
      <c r="K2015" s="133"/>
      <c r="L2015" s="134"/>
      <c r="M2015" s="134"/>
      <c r="N2015" s="134"/>
      <c r="O2015" s="3"/>
      <c r="P2015" s="29"/>
      <c r="Q2015" s="22"/>
      <c r="R2015" s="3"/>
      <c r="S2015" s="120"/>
    </row>
    <row r="2016" spans="1:19" ht="12.75" customHeight="1" x14ac:dyDescent="0.25">
      <c r="A2016" s="28"/>
      <c r="B2016" s="29"/>
      <c r="C2016" s="29"/>
      <c r="D2016" s="132"/>
      <c r="E2016" s="132"/>
      <c r="F2016" s="132"/>
      <c r="G2016" s="132"/>
      <c r="H2016" s="132"/>
      <c r="I2016" s="132"/>
      <c r="J2016" s="132"/>
      <c r="K2016" s="133"/>
      <c r="L2016" s="134"/>
      <c r="M2016" s="134"/>
      <c r="N2016" s="134"/>
      <c r="O2016" s="3"/>
      <c r="P2016" s="29"/>
      <c r="Q2016" s="22"/>
      <c r="R2016" s="3"/>
      <c r="S2016" s="120"/>
    </row>
    <row r="2017" spans="1:19" ht="12.75" customHeight="1" x14ac:dyDescent="0.25">
      <c r="A2017" s="28"/>
      <c r="B2017" s="29"/>
      <c r="C2017" s="29"/>
      <c r="D2017" s="132"/>
      <c r="E2017" s="132"/>
      <c r="F2017" s="132"/>
      <c r="G2017" s="132"/>
      <c r="H2017" s="132"/>
      <c r="I2017" s="132"/>
      <c r="J2017" s="132"/>
      <c r="K2017" s="133"/>
      <c r="L2017" s="134"/>
      <c r="M2017" s="134"/>
      <c r="N2017" s="134"/>
      <c r="O2017" s="3"/>
      <c r="P2017" s="29"/>
      <c r="Q2017" s="22"/>
      <c r="R2017" s="3"/>
      <c r="S2017" s="120"/>
    </row>
    <row r="2018" spans="1:19" ht="12.75" customHeight="1" x14ac:dyDescent="0.25">
      <c r="A2018" s="28"/>
      <c r="B2018" s="29"/>
      <c r="C2018" s="29"/>
      <c r="D2018" s="132"/>
      <c r="E2018" s="132"/>
      <c r="F2018" s="132"/>
      <c r="G2018" s="132"/>
      <c r="H2018" s="132"/>
      <c r="I2018" s="132"/>
      <c r="J2018" s="132"/>
      <c r="K2018" s="133"/>
      <c r="L2018" s="134"/>
      <c r="M2018" s="134"/>
      <c r="N2018" s="134"/>
      <c r="O2018" s="3"/>
      <c r="P2018" s="29"/>
      <c r="Q2018" s="22"/>
      <c r="R2018" s="3"/>
      <c r="S2018" s="120"/>
    </row>
    <row r="2019" spans="1:19" ht="12.75" customHeight="1" x14ac:dyDescent="0.25">
      <c r="A2019" s="28"/>
      <c r="B2019" s="29"/>
      <c r="C2019" s="29"/>
      <c r="D2019" s="132"/>
      <c r="E2019" s="132"/>
      <c r="F2019" s="132"/>
      <c r="G2019" s="132"/>
      <c r="H2019" s="132"/>
      <c r="I2019" s="132"/>
      <c r="J2019" s="132"/>
      <c r="K2019" s="133"/>
      <c r="L2019" s="134"/>
      <c r="M2019" s="134"/>
      <c r="N2019" s="134"/>
      <c r="O2019" s="3"/>
      <c r="P2019" s="29"/>
      <c r="Q2019" s="22"/>
      <c r="R2019" s="3"/>
      <c r="S2019" s="120"/>
    </row>
    <row r="2020" spans="1:19" ht="12.75" customHeight="1" x14ac:dyDescent="0.25">
      <c r="A2020" s="28"/>
      <c r="B2020" s="29"/>
      <c r="C2020" s="29"/>
      <c r="D2020" s="132"/>
      <c r="E2020" s="132"/>
      <c r="F2020" s="132"/>
      <c r="G2020" s="132"/>
      <c r="H2020" s="132"/>
      <c r="I2020" s="132"/>
      <c r="J2020" s="132"/>
      <c r="K2020" s="133"/>
      <c r="L2020" s="134"/>
      <c r="M2020" s="134"/>
      <c r="N2020" s="134"/>
      <c r="O2020" s="3"/>
      <c r="P2020" s="29"/>
      <c r="Q2020" s="22"/>
      <c r="R2020" s="3"/>
      <c r="S2020" s="120"/>
    </row>
    <row r="2021" spans="1:19" ht="12.75" customHeight="1" x14ac:dyDescent="0.25">
      <c r="A2021" s="28"/>
      <c r="B2021" s="29"/>
      <c r="C2021" s="29"/>
      <c r="D2021" s="132"/>
      <c r="E2021" s="132"/>
      <c r="F2021" s="132"/>
      <c r="G2021" s="132"/>
      <c r="H2021" s="132"/>
      <c r="I2021" s="132"/>
      <c r="J2021" s="132"/>
      <c r="K2021" s="133"/>
      <c r="L2021" s="134"/>
      <c r="M2021" s="134"/>
      <c r="N2021" s="134"/>
      <c r="O2021" s="3"/>
      <c r="P2021" s="29"/>
      <c r="Q2021" s="22"/>
      <c r="R2021" s="3"/>
      <c r="S2021" s="120"/>
    </row>
    <row r="2022" spans="1:19" ht="12.75" customHeight="1" x14ac:dyDescent="0.25">
      <c r="A2022" s="28"/>
      <c r="B2022" s="29"/>
      <c r="C2022" s="29"/>
      <c r="D2022" s="132"/>
      <c r="E2022" s="132"/>
      <c r="F2022" s="132"/>
      <c r="G2022" s="132"/>
      <c r="H2022" s="132"/>
      <c r="I2022" s="132"/>
      <c r="J2022" s="132"/>
      <c r="K2022" s="133"/>
      <c r="L2022" s="134"/>
      <c r="M2022" s="134"/>
      <c r="N2022" s="134"/>
      <c r="O2022" s="3"/>
      <c r="P2022" s="29"/>
      <c r="Q2022" s="22"/>
      <c r="R2022" s="3"/>
      <c r="S2022" s="120"/>
    </row>
    <row r="2023" spans="1:19" ht="12.75" customHeight="1" x14ac:dyDescent="0.25">
      <c r="A2023" s="28"/>
      <c r="B2023" s="29"/>
      <c r="C2023" s="29"/>
      <c r="D2023" s="132"/>
      <c r="E2023" s="132"/>
      <c r="F2023" s="132"/>
      <c r="G2023" s="132"/>
      <c r="H2023" s="132"/>
      <c r="I2023" s="132"/>
      <c r="J2023" s="132"/>
      <c r="K2023" s="133"/>
      <c r="L2023" s="134"/>
      <c r="M2023" s="134"/>
      <c r="N2023" s="134"/>
      <c r="O2023" s="3"/>
      <c r="P2023" s="29"/>
      <c r="Q2023" s="22"/>
      <c r="R2023" s="3"/>
      <c r="S2023" s="120"/>
    </row>
    <row r="2024" spans="1:19" ht="12.75" customHeight="1" x14ac:dyDescent="0.25">
      <c r="A2024" s="28"/>
      <c r="B2024" s="29"/>
      <c r="C2024" s="29"/>
      <c r="D2024" s="132"/>
      <c r="E2024" s="132"/>
      <c r="F2024" s="132"/>
      <c r="G2024" s="132"/>
      <c r="H2024" s="132"/>
      <c r="I2024" s="132"/>
      <c r="J2024" s="132"/>
      <c r="K2024" s="133"/>
      <c r="L2024" s="134"/>
      <c r="M2024" s="134"/>
      <c r="N2024" s="134"/>
      <c r="O2024" s="3"/>
      <c r="P2024" s="29"/>
      <c r="Q2024" s="22"/>
      <c r="R2024" s="3"/>
      <c r="S2024" s="120"/>
    </row>
    <row r="2025" spans="1:19" ht="12.75" customHeight="1" x14ac:dyDescent="0.25">
      <c r="A2025" s="28"/>
      <c r="B2025" s="29"/>
      <c r="C2025" s="29"/>
      <c r="D2025" s="132"/>
      <c r="E2025" s="132"/>
      <c r="F2025" s="132"/>
      <c r="G2025" s="132"/>
      <c r="H2025" s="132"/>
      <c r="I2025" s="132"/>
      <c r="J2025" s="132"/>
      <c r="K2025" s="133"/>
      <c r="L2025" s="134"/>
      <c r="M2025" s="134"/>
      <c r="N2025" s="134"/>
      <c r="O2025" s="3"/>
      <c r="P2025" s="29"/>
      <c r="Q2025" s="22"/>
      <c r="R2025" s="3"/>
      <c r="S2025" s="120"/>
    </row>
    <row r="2026" spans="1:19" ht="12.75" customHeight="1" x14ac:dyDescent="0.25">
      <c r="A2026" s="28"/>
      <c r="B2026" s="29"/>
      <c r="C2026" s="29"/>
      <c r="D2026" s="132"/>
      <c r="E2026" s="132"/>
      <c r="F2026" s="132"/>
      <c r="G2026" s="132"/>
      <c r="H2026" s="132"/>
      <c r="I2026" s="132"/>
      <c r="J2026" s="132"/>
      <c r="K2026" s="133"/>
      <c r="L2026" s="134"/>
      <c r="M2026" s="134"/>
      <c r="N2026" s="134"/>
      <c r="O2026" s="3"/>
      <c r="P2026" s="29"/>
      <c r="Q2026" s="22"/>
      <c r="R2026" s="3"/>
      <c r="S2026" s="120"/>
    </row>
    <row r="2027" spans="1:19" ht="12.75" customHeight="1" x14ac:dyDescent="0.25">
      <c r="A2027" s="28"/>
      <c r="B2027" s="29"/>
      <c r="C2027" s="29"/>
      <c r="D2027" s="132"/>
      <c r="E2027" s="132"/>
      <c r="F2027" s="132"/>
      <c r="G2027" s="132"/>
      <c r="H2027" s="132"/>
      <c r="I2027" s="132"/>
      <c r="J2027" s="132"/>
      <c r="K2027" s="133"/>
      <c r="L2027" s="134"/>
      <c r="M2027" s="134"/>
      <c r="N2027" s="134"/>
      <c r="O2027" s="3"/>
      <c r="P2027" s="29"/>
      <c r="Q2027" s="22"/>
      <c r="R2027" s="3"/>
      <c r="S2027" s="120"/>
    </row>
    <row r="2028" spans="1:19" ht="12.75" customHeight="1" x14ac:dyDescent="0.25">
      <c r="A2028" s="28"/>
      <c r="B2028" s="29"/>
      <c r="C2028" s="29"/>
      <c r="D2028" s="132"/>
      <c r="E2028" s="132"/>
      <c r="F2028" s="132"/>
      <c r="G2028" s="132"/>
      <c r="H2028" s="132"/>
      <c r="I2028" s="132"/>
      <c r="J2028" s="132"/>
      <c r="K2028" s="133"/>
      <c r="L2028" s="134"/>
      <c r="M2028" s="134"/>
      <c r="N2028" s="134"/>
      <c r="O2028" s="3"/>
      <c r="P2028" s="29"/>
      <c r="Q2028" s="22"/>
      <c r="R2028" s="3"/>
      <c r="S2028" s="120"/>
    </row>
    <row r="2029" spans="1:19" ht="12.75" customHeight="1" x14ac:dyDescent="0.25">
      <c r="A2029" s="28"/>
      <c r="B2029" s="29"/>
      <c r="C2029" s="29"/>
      <c r="D2029" s="132"/>
      <c r="E2029" s="132"/>
      <c r="F2029" s="132"/>
      <c r="G2029" s="132"/>
      <c r="H2029" s="132"/>
      <c r="I2029" s="132"/>
      <c r="J2029" s="132"/>
      <c r="K2029" s="133"/>
      <c r="L2029" s="134"/>
      <c r="M2029" s="134"/>
      <c r="N2029" s="134"/>
      <c r="O2029" s="3"/>
      <c r="P2029" s="29"/>
      <c r="Q2029" s="22"/>
      <c r="R2029" s="3"/>
      <c r="S2029" s="120"/>
    </row>
    <row r="2030" spans="1:19" ht="12.75" customHeight="1" x14ac:dyDescent="0.25">
      <c r="A2030" s="28"/>
      <c r="B2030" s="29"/>
      <c r="C2030" s="29"/>
      <c r="D2030" s="132"/>
      <c r="E2030" s="132"/>
      <c r="F2030" s="132"/>
      <c r="G2030" s="132"/>
      <c r="H2030" s="132"/>
      <c r="I2030" s="132"/>
      <c r="J2030" s="132"/>
      <c r="K2030" s="133"/>
      <c r="L2030" s="134"/>
      <c r="M2030" s="134"/>
      <c r="N2030" s="134"/>
      <c r="O2030" s="3"/>
      <c r="P2030" s="29"/>
      <c r="Q2030" s="22"/>
      <c r="R2030" s="3"/>
      <c r="S2030" s="120"/>
    </row>
    <row r="2031" spans="1:19" ht="12.75" customHeight="1" x14ac:dyDescent="0.25">
      <c r="A2031" s="28"/>
      <c r="B2031" s="29"/>
      <c r="C2031" s="29"/>
      <c r="D2031" s="132"/>
      <c r="E2031" s="132"/>
      <c r="F2031" s="132"/>
      <c r="G2031" s="132"/>
      <c r="H2031" s="132"/>
      <c r="I2031" s="132"/>
      <c r="J2031" s="132"/>
      <c r="K2031" s="133"/>
      <c r="L2031" s="134"/>
      <c r="M2031" s="134"/>
      <c r="N2031" s="134"/>
      <c r="O2031" s="3"/>
      <c r="P2031" s="29"/>
      <c r="Q2031" s="22"/>
      <c r="R2031" s="3"/>
      <c r="S2031" s="120"/>
    </row>
    <row r="2032" spans="1:19" ht="12.75" customHeight="1" x14ac:dyDescent="0.25">
      <c r="A2032" s="28"/>
      <c r="B2032" s="29"/>
      <c r="C2032" s="29"/>
      <c r="D2032" s="132"/>
      <c r="E2032" s="132"/>
      <c r="F2032" s="132"/>
      <c r="G2032" s="132"/>
      <c r="H2032" s="132"/>
      <c r="I2032" s="132"/>
      <c r="J2032" s="132"/>
      <c r="K2032" s="133"/>
      <c r="L2032" s="134"/>
      <c r="M2032" s="134"/>
      <c r="N2032" s="134"/>
      <c r="O2032" s="3"/>
      <c r="P2032" s="29"/>
      <c r="Q2032" s="22"/>
      <c r="R2032" s="3"/>
      <c r="S2032" s="120"/>
    </row>
    <row r="2033" spans="1:19" ht="12.75" customHeight="1" x14ac:dyDescent="0.25">
      <c r="A2033" s="28"/>
      <c r="B2033" s="29"/>
      <c r="C2033" s="29"/>
      <c r="D2033" s="132"/>
      <c r="E2033" s="132"/>
      <c r="F2033" s="132"/>
      <c r="G2033" s="132"/>
      <c r="H2033" s="132"/>
      <c r="I2033" s="132"/>
      <c r="J2033" s="132"/>
      <c r="K2033" s="133"/>
      <c r="L2033" s="134"/>
      <c r="M2033" s="134"/>
      <c r="N2033" s="134"/>
      <c r="O2033" s="3"/>
      <c r="P2033" s="29"/>
      <c r="Q2033" s="22"/>
      <c r="R2033" s="3"/>
      <c r="S2033" s="120"/>
    </row>
    <row r="2034" spans="1:19" ht="12.75" customHeight="1" x14ac:dyDescent="0.25">
      <c r="A2034" s="28"/>
      <c r="B2034" s="29"/>
      <c r="C2034" s="29"/>
      <c r="D2034" s="132"/>
      <c r="E2034" s="132"/>
      <c r="F2034" s="132"/>
      <c r="G2034" s="132"/>
      <c r="H2034" s="132"/>
      <c r="I2034" s="132"/>
      <c r="J2034" s="132"/>
      <c r="K2034" s="133"/>
      <c r="L2034" s="134"/>
      <c r="M2034" s="134"/>
      <c r="N2034" s="134"/>
      <c r="O2034" s="3"/>
      <c r="P2034" s="29"/>
      <c r="Q2034" s="22"/>
      <c r="R2034" s="3"/>
      <c r="S2034" s="120"/>
    </row>
    <row r="2035" spans="1:19" ht="12.75" customHeight="1" x14ac:dyDescent="0.25">
      <c r="A2035" s="28"/>
      <c r="B2035" s="29"/>
      <c r="C2035" s="29"/>
      <c r="D2035" s="132"/>
      <c r="E2035" s="132"/>
      <c r="F2035" s="132"/>
      <c r="G2035" s="132"/>
      <c r="H2035" s="132"/>
      <c r="I2035" s="132"/>
      <c r="J2035" s="132"/>
      <c r="K2035" s="133"/>
      <c r="L2035" s="134"/>
      <c r="M2035" s="134"/>
      <c r="N2035" s="134"/>
      <c r="O2035" s="3"/>
      <c r="P2035" s="29"/>
      <c r="Q2035" s="22"/>
      <c r="R2035" s="3"/>
      <c r="S2035" s="120"/>
    </row>
    <row r="2036" spans="1:19" ht="12.75" customHeight="1" x14ac:dyDescent="0.25">
      <c r="A2036" s="28"/>
      <c r="B2036" s="29"/>
      <c r="C2036" s="29"/>
      <c r="D2036" s="132"/>
      <c r="E2036" s="132"/>
      <c r="F2036" s="132"/>
      <c r="G2036" s="132"/>
      <c r="H2036" s="132"/>
      <c r="I2036" s="132"/>
      <c r="J2036" s="132"/>
      <c r="K2036" s="133"/>
      <c r="L2036" s="134"/>
      <c r="M2036" s="134"/>
      <c r="N2036" s="134"/>
      <c r="O2036" s="3"/>
      <c r="P2036" s="29"/>
      <c r="Q2036" s="22"/>
      <c r="R2036" s="3"/>
      <c r="S2036" s="120"/>
    </row>
    <row r="2037" spans="1:19" ht="12.75" customHeight="1" x14ac:dyDescent="0.25">
      <c r="A2037" s="28"/>
      <c r="B2037" s="29"/>
      <c r="C2037" s="29"/>
      <c r="D2037" s="132"/>
      <c r="E2037" s="132"/>
      <c r="F2037" s="132"/>
      <c r="G2037" s="132"/>
      <c r="H2037" s="132"/>
      <c r="I2037" s="132"/>
      <c r="J2037" s="132"/>
      <c r="K2037" s="133"/>
      <c r="L2037" s="134"/>
      <c r="M2037" s="134"/>
      <c r="N2037" s="134"/>
      <c r="O2037" s="3"/>
      <c r="P2037" s="29"/>
      <c r="Q2037" s="22"/>
      <c r="R2037" s="3"/>
      <c r="S2037" s="120"/>
    </row>
    <row r="2038" spans="1:19" ht="12.75" customHeight="1" x14ac:dyDescent="0.25">
      <c r="A2038" s="28"/>
      <c r="B2038" s="29"/>
      <c r="C2038" s="29"/>
      <c r="D2038" s="132"/>
      <c r="E2038" s="132"/>
      <c r="F2038" s="132"/>
      <c r="G2038" s="132"/>
      <c r="H2038" s="132"/>
      <c r="I2038" s="132"/>
      <c r="J2038" s="132"/>
      <c r="K2038" s="133"/>
      <c r="L2038" s="134"/>
      <c r="M2038" s="134"/>
      <c r="N2038" s="134"/>
      <c r="O2038" s="3"/>
      <c r="P2038" s="29"/>
      <c r="Q2038" s="22"/>
      <c r="R2038" s="3"/>
      <c r="S2038" s="120"/>
    </row>
    <row r="2039" spans="1:19" ht="12.75" customHeight="1" x14ac:dyDescent="0.25">
      <c r="A2039" s="28"/>
      <c r="B2039" s="29"/>
      <c r="C2039" s="29"/>
      <c r="D2039" s="132"/>
      <c r="E2039" s="132"/>
      <c r="F2039" s="132"/>
      <c r="G2039" s="132"/>
      <c r="H2039" s="132"/>
      <c r="I2039" s="132"/>
      <c r="J2039" s="132"/>
      <c r="K2039" s="133"/>
      <c r="L2039" s="134"/>
      <c r="M2039" s="134"/>
      <c r="N2039" s="134"/>
      <c r="O2039" s="3"/>
      <c r="P2039" s="29"/>
      <c r="Q2039" s="22"/>
      <c r="R2039" s="3"/>
      <c r="S2039" s="120"/>
    </row>
    <row r="2040" spans="1:19" ht="12.75" customHeight="1" x14ac:dyDescent="0.25">
      <c r="A2040" s="28"/>
      <c r="B2040" s="29"/>
      <c r="C2040" s="29"/>
      <c r="D2040" s="132"/>
      <c r="E2040" s="132"/>
      <c r="F2040" s="132"/>
      <c r="G2040" s="132"/>
      <c r="H2040" s="132"/>
      <c r="I2040" s="132"/>
      <c r="J2040" s="132"/>
      <c r="K2040" s="133"/>
      <c r="L2040" s="134"/>
      <c r="M2040" s="134"/>
      <c r="N2040" s="134"/>
      <c r="O2040" s="3"/>
      <c r="P2040" s="29"/>
      <c r="Q2040" s="22"/>
      <c r="R2040" s="3"/>
      <c r="S2040" s="120"/>
    </row>
    <row r="2041" spans="1:19" ht="12.75" customHeight="1" x14ac:dyDescent="0.25">
      <c r="A2041" s="28"/>
      <c r="B2041" s="29"/>
      <c r="C2041" s="29"/>
      <c r="D2041" s="132"/>
      <c r="E2041" s="132"/>
      <c r="F2041" s="132"/>
      <c r="G2041" s="132"/>
      <c r="H2041" s="132"/>
      <c r="I2041" s="132"/>
      <c r="J2041" s="132"/>
      <c r="K2041" s="133"/>
      <c r="L2041" s="134"/>
      <c r="M2041" s="134"/>
      <c r="N2041" s="134"/>
      <c r="O2041" s="3"/>
      <c r="P2041" s="29"/>
      <c r="Q2041" s="22"/>
      <c r="R2041" s="3"/>
      <c r="S2041" s="120"/>
    </row>
    <row r="2042" spans="1:19" ht="12.75" customHeight="1" x14ac:dyDescent="0.25">
      <c r="A2042" s="28"/>
      <c r="B2042" s="29"/>
      <c r="C2042" s="29"/>
      <c r="D2042" s="132"/>
      <c r="E2042" s="132"/>
      <c r="F2042" s="132"/>
      <c r="G2042" s="132"/>
      <c r="H2042" s="132"/>
      <c r="I2042" s="132"/>
      <c r="J2042" s="132"/>
      <c r="K2042" s="133"/>
      <c r="L2042" s="134"/>
      <c r="M2042" s="134"/>
      <c r="N2042" s="134"/>
      <c r="O2042" s="3"/>
      <c r="P2042" s="29"/>
      <c r="Q2042" s="22"/>
      <c r="R2042" s="3"/>
      <c r="S2042" s="120"/>
    </row>
    <row r="2043" spans="1:19" ht="12.75" customHeight="1" x14ac:dyDescent="0.25">
      <c r="A2043" s="28"/>
      <c r="B2043" s="29"/>
      <c r="C2043" s="29"/>
      <c r="D2043" s="132"/>
      <c r="E2043" s="132"/>
      <c r="F2043" s="132"/>
      <c r="G2043" s="132"/>
      <c r="H2043" s="132"/>
      <c r="I2043" s="132"/>
      <c r="J2043" s="132"/>
      <c r="K2043" s="133"/>
      <c r="L2043" s="134"/>
      <c r="M2043" s="134"/>
      <c r="N2043" s="134"/>
      <c r="O2043" s="3"/>
      <c r="P2043" s="29"/>
      <c r="Q2043" s="22"/>
      <c r="R2043" s="3"/>
      <c r="S2043" s="120"/>
    </row>
    <row r="2044" spans="1:19" ht="12.75" customHeight="1" x14ac:dyDescent="0.25">
      <c r="A2044" s="28"/>
      <c r="B2044" s="29"/>
      <c r="C2044" s="29"/>
      <c r="D2044" s="132"/>
      <c r="E2044" s="132"/>
      <c r="F2044" s="132"/>
      <c r="G2044" s="132"/>
      <c r="H2044" s="132"/>
      <c r="I2044" s="132"/>
      <c r="J2044" s="132"/>
      <c r="K2044" s="133"/>
      <c r="L2044" s="134"/>
      <c r="M2044" s="134"/>
      <c r="N2044" s="134"/>
      <c r="O2044" s="3"/>
      <c r="P2044" s="29"/>
      <c r="Q2044" s="22"/>
      <c r="R2044" s="3"/>
      <c r="S2044" s="120"/>
    </row>
    <row r="2045" spans="1:19" ht="12.75" customHeight="1" x14ac:dyDescent="0.25">
      <c r="A2045" s="28"/>
      <c r="B2045" s="29"/>
      <c r="C2045" s="29"/>
      <c r="D2045" s="132"/>
      <c r="E2045" s="132"/>
      <c r="F2045" s="132"/>
      <c r="G2045" s="132"/>
      <c r="H2045" s="132"/>
      <c r="I2045" s="132"/>
      <c r="J2045" s="132"/>
      <c r="K2045" s="133"/>
      <c r="L2045" s="134"/>
      <c r="M2045" s="134"/>
      <c r="N2045" s="134"/>
      <c r="O2045" s="3"/>
      <c r="P2045" s="29"/>
      <c r="Q2045" s="22"/>
      <c r="R2045" s="3"/>
      <c r="S2045" s="120"/>
    </row>
    <row r="2046" spans="1:19" ht="12.75" customHeight="1" x14ac:dyDescent="0.25">
      <c r="A2046" s="28"/>
      <c r="B2046" s="29"/>
      <c r="C2046" s="29"/>
      <c r="D2046" s="132"/>
      <c r="E2046" s="132"/>
      <c r="F2046" s="132"/>
      <c r="G2046" s="132"/>
      <c r="H2046" s="132"/>
      <c r="I2046" s="132"/>
      <c r="J2046" s="132"/>
      <c r="K2046" s="133"/>
      <c r="L2046" s="134"/>
      <c r="M2046" s="134"/>
      <c r="N2046" s="134"/>
      <c r="O2046" s="3"/>
      <c r="P2046" s="29"/>
      <c r="Q2046" s="22"/>
      <c r="R2046" s="3"/>
      <c r="S2046" s="120"/>
    </row>
    <row r="2047" spans="1:19" ht="12.75" customHeight="1" x14ac:dyDescent="0.25">
      <c r="A2047" s="28"/>
      <c r="B2047" s="29"/>
      <c r="C2047" s="29"/>
      <c r="D2047" s="132"/>
      <c r="E2047" s="132"/>
      <c r="F2047" s="132"/>
      <c r="G2047" s="132"/>
      <c r="H2047" s="132"/>
      <c r="I2047" s="132"/>
      <c r="J2047" s="132"/>
      <c r="K2047" s="133"/>
      <c r="L2047" s="134"/>
      <c r="M2047" s="134"/>
      <c r="N2047" s="134"/>
      <c r="O2047" s="3"/>
      <c r="P2047" s="29"/>
      <c r="Q2047" s="22"/>
      <c r="R2047" s="3"/>
      <c r="S2047" s="120"/>
    </row>
    <row r="2048" spans="1:19" ht="12.75" customHeight="1" x14ac:dyDescent="0.25">
      <c r="A2048" s="28"/>
      <c r="B2048" s="29"/>
      <c r="C2048" s="29"/>
      <c r="D2048" s="132"/>
      <c r="E2048" s="132"/>
      <c r="F2048" s="132"/>
      <c r="G2048" s="132"/>
      <c r="H2048" s="132"/>
      <c r="I2048" s="132"/>
      <c r="J2048" s="132"/>
      <c r="K2048" s="133"/>
      <c r="L2048" s="134"/>
      <c r="M2048" s="134"/>
      <c r="N2048" s="134"/>
      <c r="O2048" s="3"/>
      <c r="P2048" s="29"/>
      <c r="Q2048" s="22"/>
      <c r="R2048" s="3"/>
      <c r="S2048" s="120"/>
    </row>
    <row r="2049" spans="1:19" ht="12.75" customHeight="1" x14ac:dyDescent="0.25">
      <c r="A2049" s="28"/>
      <c r="B2049" s="29"/>
      <c r="C2049" s="29"/>
      <c r="D2049" s="132"/>
      <c r="E2049" s="132"/>
      <c r="F2049" s="132"/>
      <c r="G2049" s="132"/>
      <c r="H2049" s="132"/>
      <c r="I2049" s="132"/>
      <c r="J2049" s="132"/>
      <c r="K2049" s="133"/>
      <c r="L2049" s="134"/>
      <c r="M2049" s="134"/>
      <c r="N2049" s="134"/>
      <c r="O2049" s="3"/>
      <c r="P2049" s="29"/>
      <c r="Q2049" s="22"/>
      <c r="R2049" s="3"/>
      <c r="S2049" s="120"/>
    </row>
    <row r="2050" spans="1:19" ht="12.75" customHeight="1" x14ac:dyDescent="0.25">
      <c r="A2050" s="28"/>
      <c r="B2050" s="29"/>
      <c r="C2050" s="29"/>
      <c r="D2050" s="132"/>
      <c r="E2050" s="132"/>
      <c r="F2050" s="132"/>
      <c r="G2050" s="132"/>
      <c r="H2050" s="132"/>
      <c r="I2050" s="132"/>
      <c r="J2050" s="132"/>
      <c r="K2050" s="133"/>
      <c r="L2050" s="134"/>
      <c r="M2050" s="134"/>
      <c r="N2050" s="134"/>
      <c r="O2050" s="3"/>
      <c r="P2050" s="29"/>
      <c r="Q2050" s="22"/>
      <c r="R2050" s="3"/>
      <c r="S2050" s="120"/>
    </row>
    <row r="2051" spans="1:19" ht="12.75" customHeight="1" x14ac:dyDescent="0.25">
      <c r="A2051" s="28"/>
      <c r="B2051" s="29"/>
      <c r="C2051" s="29"/>
      <c r="D2051" s="132"/>
      <c r="E2051" s="132"/>
      <c r="F2051" s="132"/>
      <c r="G2051" s="132"/>
      <c r="H2051" s="132"/>
      <c r="I2051" s="132"/>
      <c r="J2051" s="132"/>
      <c r="K2051" s="133"/>
      <c r="L2051" s="134"/>
      <c r="M2051" s="134"/>
      <c r="N2051" s="134"/>
      <c r="O2051" s="3"/>
      <c r="P2051" s="29"/>
      <c r="Q2051" s="22"/>
      <c r="R2051" s="3"/>
      <c r="S2051" s="120"/>
    </row>
    <row r="2052" spans="1:19" ht="12.75" customHeight="1" x14ac:dyDescent="0.25">
      <c r="A2052" s="28"/>
      <c r="B2052" s="29"/>
      <c r="C2052" s="29"/>
      <c r="D2052" s="132"/>
      <c r="E2052" s="132"/>
      <c r="F2052" s="132"/>
      <c r="G2052" s="132"/>
      <c r="H2052" s="132"/>
      <c r="I2052" s="132"/>
      <c r="J2052" s="132"/>
      <c r="K2052" s="133"/>
      <c r="L2052" s="134"/>
      <c r="M2052" s="134"/>
      <c r="N2052" s="134"/>
      <c r="O2052" s="3"/>
      <c r="P2052" s="29"/>
      <c r="Q2052" s="22"/>
      <c r="R2052" s="3"/>
      <c r="S2052" s="120"/>
    </row>
    <row r="2053" spans="1:19" ht="12.75" customHeight="1" x14ac:dyDescent="0.25">
      <c r="A2053" s="28"/>
      <c r="B2053" s="29"/>
      <c r="C2053" s="29"/>
      <c r="D2053" s="132"/>
      <c r="E2053" s="132"/>
      <c r="F2053" s="132"/>
      <c r="G2053" s="132"/>
      <c r="H2053" s="132"/>
      <c r="I2053" s="132"/>
      <c r="J2053" s="132"/>
      <c r="K2053" s="133"/>
      <c r="L2053" s="134"/>
      <c r="M2053" s="134"/>
      <c r="N2053" s="134"/>
      <c r="O2053" s="3"/>
      <c r="P2053" s="29"/>
      <c r="Q2053" s="22"/>
      <c r="R2053" s="3"/>
      <c r="S2053" s="120"/>
    </row>
    <row r="2054" spans="1:19" ht="12.75" customHeight="1" x14ac:dyDescent="0.25">
      <c r="A2054" s="28"/>
      <c r="B2054" s="29"/>
      <c r="C2054" s="29"/>
      <c r="D2054" s="132"/>
      <c r="E2054" s="132"/>
      <c r="F2054" s="132"/>
      <c r="G2054" s="132"/>
      <c r="H2054" s="132"/>
      <c r="I2054" s="132"/>
      <c r="J2054" s="132"/>
      <c r="K2054" s="133"/>
      <c r="L2054" s="134"/>
      <c r="M2054" s="134"/>
      <c r="N2054" s="134"/>
      <c r="O2054" s="3"/>
      <c r="P2054" s="29"/>
      <c r="Q2054" s="22"/>
      <c r="R2054" s="3"/>
      <c r="S2054" s="120"/>
    </row>
    <row r="2055" spans="1:19" ht="12.75" customHeight="1" x14ac:dyDescent="0.25">
      <c r="A2055" s="28"/>
      <c r="B2055" s="29"/>
      <c r="C2055" s="29"/>
      <c r="D2055" s="132"/>
      <c r="E2055" s="132"/>
      <c r="F2055" s="132"/>
      <c r="G2055" s="132"/>
      <c r="H2055" s="132"/>
      <c r="I2055" s="132"/>
      <c r="J2055" s="132"/>
      <c r="K2055" s="133"/>
      <c r="L2055" s="134"/>
      <c r="M2055" s="134"/>
      <c r="N2055" s="134"/>
      <c r="O2055" s="3"/>
      <c r="P2055" s="29"/>
      <c r="Q2055" s="22"/>
      <c r="R2055" s="3"/>
      <c r="S2055" s="120"/>
    </row>
    <row r="2056" spans="1:19" ht="12.75" customHeight="1" x14ac:dyDescent="0.25">
      <c r="A2056" s="28"/>
      <c r="B2056" s="29"/>
      <c r="C2056" s="29"/>
      <c r="D2056" s="132"/>
      <c r="E2056" s="132"/>
      <c r="F2056" s="132"/>
      <c r="G2056" s="132"/>
      <c r="H2056" s="132"/>
      <c r="I2056" s="132"/>
      <c r="J2056" s="132"/>
      <c r="K2056" s="133"/>
      <c r="L2056" s="134"/>
      <c r="M2056" s="134"/>
      <c r="N2056" s="134"/>
      <c r="O2056" s="3"/>
      <c r="P2056" s="29"/>
      <c r="Q2056" s="22"/>
      <c r="R2056" s="3"/>
      <c r="S2056" s="120"/>
    </row>
    <row r="2057" spans="1:19" ht="12.75" customHeight="1" x14ac:dyDescent="0.25">
      <c r="A2057" s="28"/>
      <c r="B2057" s="29"/>
      <c r="C2057" s="29"/>
      <c r="D2057" s="132"/>
      <c r="E2057" s="132"/>
      <c r="F2057" s="132"/>
      <c r="G2057" s="132"/>
      <c r="H2057" s="132"/>
      <c r="I2057" s="132"/>
      <c r="J2057" s="132"/>
      <c r="K2057" s="133"/>
      <c r="L2057" s="134"/>
      <c r="M2057" s="134"/>
      <c r="N2057" s="134"/>
      <c r="O2057" s="3"/>
      <c r="P2057" s="29"/>
      <c r="Q2057" s="22"/>
      <c r="R2057" s="3"/>
      <c r="S2057" s="120"/>
    </row>
    <row r="2058" spans="1:19" ht="12.75" customHeight="1" x14ac:dyDescent="0.25">
      <c r="A2058" s="28"/>
      <c r="B2058" s="29"/>
      <c r="C2058" s="29"/>
      <c r="D2058" s="132"/>
      <c r="E2058" s="132"/>
      <c r="F2058" s="132"/>
      <c r="G2058" s="132"/>
      <c r="H2058" s="132"/>
      <c r="I2058" s="132"/>
      <c r="J2058" s="132"/>
      <c r="K2058" s="133"/>
      <c r="L2058" s="134"/>
      <c r="M2058" s="134"/>
      <c r="N2058" s="134"/>
      <c r="O2058" s="3"/>
      <c r="P2058" s="29"/>
      <c r="Q2058" s="22"/>
      <c r="R2058" s="3"/>
      <c r="S2058" s="120"/>
    </row>
    <row r="2059" spans="1:19" ht="12.75" customHeight="1" x14ac:dyDescent="0.25">
      <c r="A2059" s="28"/>
      <c r="B2059" s="29"/>
      <c r="C2059" s="29"/>
      <c r="D2059" s="132"/>
      <c r="E2059" s="132"/>
      <c r="F2059" s="132"/>
      <c r="G2059" s="132"/>
      <c r="H2059" s="132"/>
      <c r="I2059" s="132"/>
      <c r="J2059" s="132"/>
      <c r="K2059" s="133"/>
      <c r="L2059" s="134"/>
      <c r="M2059" s="134"/>
      <c r="N2059" s="134"/>
      <c r="O2059" s="3"/>
      <c r="P2059" s="29"/>
      <c r="Q2059" s="22"/>
      <c r="R2059" s="3"/>
      <c r="S2059" s="120"/>
    </row>
    <row r="2060" spans="1:19" ht="12.75" customHeight="1" x14ac:dyDescent="0.25">
      <c r="A2060" s="28"/>
      <c r="B2060" s="29"/>
      <c r="C2060" s="29"/>
      <c r="D2060" s="132"/>
      <c r="E2060" s="132"/>
      <c r="F2060" s="132"/>
      <c r="G2060" s="132"/>
      <c r="H2060" s="132"/>
      <c r="I2060" s="132"/>
      <c r="J2060" s="132"/>
      <c r="K2060" s="133"/>
      <c r="L2060" s="134"/>
      <c r="M2060" s="134"/>
      <c r="N2060" s="134"/>
      <c r="O2060" s="3"/>
      <c r="P2060" s="29"/>
      <c r="Q2060" s="22"/>
      <c r="R2060" s="3"/>
      <c r="S2060" s="120"/>
    </row>
    <row r="2061" spans="1:19" ht="12.75" customHeight="1" x14ac:dyDescent="0.25">
      <c r="A2061" s="28"/>
      <c r="B2061" s="29"/>
      <c r="C2061" s="29"/>
      <c r="D2061" s="132"/>
      <c r="E2061" s="132"/>
      <c r="F2061" s="132"/>
      <c r="G2061" s="132"/>
      <c r="H2061" s="132"/>
      <c r="I2061" s="132"/>
      <c r="J2061" s="132"/>
      <c r="K2061" s="133"/>
      <c r="L2061" s="134"/>
      <c r="M2061" s="134"/>
      <c r="N2061" s="134"/>
      <c r="O2061" s="3"/>
      <c r="P2061" s="29"/>
      <c r="Q2061" s="22"/>
      <c r="R2061" s="3"/>
      <c r="S2061" s="120"/>
    </row>
    <row r="2062" spans="1:19" ht="12.75" customHeight="1" x14ac:dyDescent="0.25">
      <c r="A2062" s="28"/>
      <c r="B2062" s="29"/>
      <c r="C2062" s="29"/>
      <c r="D2062" s="132"/>
      <c r="E2062" s="132"/>
      <c r="F2062" s="132"/>
      <c r="G2062" s="132"/>
      <c r="H2062" s="132"/>
      <c r="I2062" s="132"/>
      <c r="J2062" s="132"/>
      <c r="K2062" s="133"/>
      <c r="L2062" s="134"/>
      <c r="M2062" s="134"/>
      <c r="N2062" s="134"/>
      <c r="O2062" s="3"/>
      <c r="P2062" s="29"/>
      <c r="Q2062" s="22"/>
      <c r="R2062" s="3"/>
      <c r="S2062" s="120"/>
    </row>
    <row r="2063" spans="1:19" ht="12.75" customHeight="1" x14ac:dyDescent="0.25">
      <c r="A2063" s="28"/>
      <c r="B2063" s="29"/>
      <c r="C2063" s="29"/>
      <c r="D2063" s="132"/>
      <c r="E2063" s="132"/>
      <c r="F2063" s="132"/>
      <c r="G2063" s="132"/>
      <c r="H2063" s="132"/>
      <c r="I2063" s="132"/>
      <c r="J2063" s="132"/>
      <c r="K2063" s="133"/>
      <c r="L2063" s="134"/>
      <c r="M2063" s="134"/>
      <c r="N2063" s="134"/>
      <c r="O2063" s="3"/>
      <c r="P2063" s="29"/>
      <c r="Q2063" s="22"/>
      <c r="R2063" s="3"/>
      <c r="S2063" s="120"/>
    </row>
    <row r="2064" spans="1:19" ht="12.75" customHeight="1" x14ac:dyDescent="0.25">
      <c r="A2064" s="28"/>
      <c r="B2064" s="29"/>
      <c r="C2064" s="29"/>
      <c r="D2064" s="132"/>
      <c r="E2064" s="132"/>
      <c r="F2064" s="132"/>
      <c r="G2064" s="132"/>
      <c r="H2064" s="132"/>
      <c r="I2064" s="132"/>
      <c r="J2064" s="132"/>
      <c r="K2064" s="133"/>
      <c r="L2064" s="134"/>
      <c r="M2064" s="134"/>
      <c r="N2064" s="134"/>
      <c r="O2064" s="3"/>
      <c r="P2064" s="29"/>
      <c r="Q2064" s="22"/>
      <c r="R2064" s="3"/>
      <c r="S2064" s="120"/>
    </row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</sheetData>
  <mergeCells count="414">
    <mergeCell ref="O519:O520"/>
    <mergeCell ref="O543:O544"/>
    <mergeCell ref="P543:P544"/>
    <mergeCell ref="Q543:Q544"/>
    <mergeCell ref="R543:R544"/>
    <mergeCell ref="B542:J542"/>
    <mergeCell ref="A543:A544"/>
    <mergeCell ref="B543:J543"/>
    <mergeCell ref="K543:K544"/>
    <mergeCell ref="L543:L544"/>
    <mergeCell ref="M543:M544"/>
    <mergeCell ref="P519:P520"/>
    <mergeCell ref="Q519:Q520"/>
    <mergeCell ref="R519:R520"/>
    <mergeCell ref="B518:J518"/>
    <mergeCell ref="B566:J566"/>
    <mergeCell ref="B563:J563"/>
    <mergeCell ref="B515:J515"/>
    <mergeCell ref="A519:A520"/>
    <mergeCell ref="B519:J519"/>
    <mergeCell ref="K519:K520"/>
    <mergeCell ref="L519:L520"/>
    <mergeCell ref="N543:N544"/>
    <mergeCell ref="M519:M520"/>
    <mergeCell ref="N519:N520"/>
    <mergeCell ref="B539:J539"/>
    <mergeCell ref="P591:P592"/>
    <mergeCell ref="Q591:Q592"/>
    <mergeCell ref="R591:R592"/>
    <mergeCell ref="B590:J590"/>
    <mergeCell ref="A591:A592"/>
    <mergeCell ref="B591:J591"/>
    <mergeCell ref="P567:P568"/>
    <mergeCell ref="Q567:Q568"/>
    <mergeCell ref="R567:R568"/>
    <mergeCell ref="B587:J587"/>
    <mergeCell ref="A567:A568"/>
    <mergeCell ref="B567:J567"/>
    <mergeCell ref="K567:K568"/>
    <mergeCell ref="L567:L568"/>
    <mergeCell ref="N591:N592"/>
    <mergeCell ref="O591:O592"/>
    <mergeCell ref="M567:M568"/>
    <mergeCell ref="N567:N568"/>
    <mergeCell ref="O567:O568"/>
    <mergeCell ref="O639:O640"/>
    <mergeCell ref="P639:P640"/>
    <mergeCell ref="Q639:Q640"/>
    <mergeCell ref="R639:R640"/>
    <mergeCell ref="B638:J638"/>
    <mergeCell ref="A639:A640"/>
    <mergeCell ref="B639:J639"/>
    <mergeCell ref="K639:K640"/>
    <mergeCell ref="M615:M616"/>
    <mergeCell ref="N615:N616"/>
    <mergeCell ref="O615:O616"/>
    <mergeCell ref="P615:P616"/>
    <mergeCell ref="Q615:Q616"/>
    <mergeCell ref="R615:R616"/>
    <mergeCell ref="L639:L640"/>
    <mergeCell ref="M639:M640"/>
    <mergeCell ref="A685:A686"/>
    <mergeCell ref="B685:J685"/>
    <mergeCell ref="K685:K686"/>
    <mergeCell ref="L685:L686"/>
    <mergeCell ref="M685:M686"/>
    <mergeCell ref="N662:N663"/>
    <mergeCell ref="K591:K592"/>
    <mergeCell ref="L591:L592"/>
    <mergeCell ref="M591:M592"/>
    <mergeCell ref="B661:J661"/>
    <mergeCell ref="A662:A663"/>
    <mergeCell ref="B662:J662"/>
    <mergeCell ref="K662:K663"/>
    <mergeCell ref="L662:L663"/>
    <mergeCell ref="M662:M663"/>
    <mergeCell ref="A615:A616"/>
    <mergeCell ref="B615:J615"/>
    <mergeCell ref="K615:K616"/>
    <mergeCell ref="L615:L616"/>
    <mergeCell ref="N639:N640"/>
    <mergeCell ref="B614:J614"/>
    <mergeCell ref="P708:P709"/>
    <mergeCell ref="O662:O663"/>
    <mergeCell ref="P662:P663"/>
    <mergeCell ref="Q662:Q663"/>
    <mergeCell ref="Q708:Q709"/>
    <mergeCell ref="R708:R709"/>
    <mergeCell ref="B707:J707"/>
    <mergeCell ref="N685:N686"/>
    <mergeCell ref="O685:O686"/>
    <mergeCell ref="P685:P686"/>
    <mergeCell ref="Q685:Q686"/>
    <mergeCell ref="R685:R686"/>
    <mergeCell ref="B684:J684"/>
    <mergeCell ref="R662:R663"/>
    <mergeCell ref="A708:A709"/>
    <mergeCell ref="B708:J708"/>
    <mergeCell ref="K708:K709"/>
    <mergeCell ref="L708:L709"/>
    <mergeCell ref="M731:M732"/>
    <mergeCell ref="N731:N732"/>
    <mergeCell ref="M777:M778"/>
    <mergeCell ref="N777:N778"/>
    <mergeCell ref="O731:O732"/>
    <mergeCell ref="O777:O778"/>
    <mergeCell ref="B730:J730"/>
    <mergeCell ref="M708:M709"/>
    <mergeCell ref="N708:N709"/>
    <mergeCell ref="O708:O709"/>
    <mergeCell ref="P777:P778"/>
    <mergeCell ref="Q777:Q778"/>
    <mergeCell ref="R777:R778"/>
    <mergeCell ref="R731:R732"/>
    <mergeCell ref="A731:A732"/>
    <mergeCell ref="B731:J731"/>
    <mergeCell ref="K731:K732"/>
    <mergeCell ref="L731:L732"/>
    <mergeCell ref="M754:M755"/>
    <mergeCell ref="N754:N755"/>
    <mergeCell ref="O754:O755"/>
    <mergeCell ref="P754:P755"/>
    <mergeCell ref="Q754:Q755"/>
    <mergeCell ref="R754:R755"/>
    <mergeCell ref="A754:A755"/>
    <mergeCell ref="B754:J754"/>
    <mergeCell ref="K754:K755"/>
    <mergeCell ref="L754:L755"/>
    <mergeCell ref="B753:J753"/>
    <mergeCell ref="Q731:Q732"/>
    <mergeCell ref="A777:A778"/>
    <mergeCell ref="K777:K778"/>
    <mergeCell ref="L777:L778"/>
    <mergeCell ref="P731:P732"/>
    <mergeCell ref="R800:R801"/>
    <mergeCell ref="A800:A801"/>
    <mergeCell ref="B800:J800"/>
    <mergeCell ref="K800:K801"/>
    <mergeCell ref="L800:L801"/>
    <mergeCell ref="M823:M824"/>
    <mergeCell ref="N823:N824"/>
    <mergeCell ref="O823:O824"/>
    <mergeCell ref="P823:P824"/>
    <mergeCell ref="Q823:Q824"/>
    <mergeCell ref="R823:R824"/>
    <mergeCell ref="A823:A824"/>
    <mergeCell ref="B823:J823"/>
    <mergeCell ref="K823:K824"/>
    <mergeCell ref="L823:L824"/>
    <mergeCell ref="M800:M801"/>
    <mergeCell ref="N800:N801"/>
    <mergeCell ref="O800:O801"/>
    <mergeCell ref="P800:P801"/>
    <mergeCell ref="Q800:Q801"/>
    <mergeCell ref="N1002:N1003"/>
    <mergeCell ref="O1002:O1003"/>
    <mergeCell ref="P1002:P1003"/>
    <mergeCell ref="Q1002:Q1003"/>
    <mergeCell ref="R1002:R1003"/>
    <mergeCell ref="B1001:J1001"/>
    <mergeCell ref="A1002:A1003"/>
    <mergeCell ref="B1002:J1002"/>
    <mergeCell ref="K1002:K1003"/>
    <mergeCell ref="L1002:L1003"/>
    <mergeCell ref="M1002:M1003"/>
    <mergeCell ref="N1024:N1025"/>
    <mergeCell ref="O1024:O1025"/>
    <mergeCell ref="P1024:P1025"/>
    <mergeCell ref="Q1024:Q1025"/>
    <mergeCell ref="R1024:R1025"/>
    <mergeCell ref="B1023:J1023"/>
    <mergeCell ref="A1024:A1025"/>
    <mergeCell ref="B1024:J1024"/>
    <mergeCell ref="K1024:K1025"/>
    <mergeCell ref="L1024:L1025"/>
    <mergeCell ref="M1024:M1025"/>
    <mergeCell ref="P1046:P1047"/>
    <mergeCell ref="Q1046:Q1047"/>
    <mergeCell ref="R1046:R1047"/>
    <mergeCell ref="B1045:J1045"/>
    <mergeCell ref="A1046:A1047"/>
    <mergeCell ref="B1046:J1046"/>
    <mergeCell ref="K1046:K1047"/>
    <mergeCell ref="L1046:L1047"/>
    <mergeCell ref="M1046:M1047"/>
    <mergeCell ref="B16:J16"/>
    <mergeCell ref="AA17:AJ17"/>
    <mergeCell ref="AA35:AJ35"/>
    <mergeCell ref="B37:J37"/>
    <mergeCell ref="AA54:AJ54"/>
    <mergeCell ref="B58:J58"/>
    <mergeCell ref="S70:T70"/>
    <mergeCell ref="B77:J77"/>
    <mergeCell ref="B94:J94"/>
    <mergeCell ref="B113:J113"/>
    <mergeCell ref="B133:J133"/>
    <mergeCell ref="B150:J150"/>
    <mergeCell ref="B169:J169"/>
    <mergeCell ref="B186:J186"/>
    <mergeCell ref="B203:J203"/>
    <mergeCell ref="B223:J223"/>
    <mergeCell ref="B242:J242"/>
    <mergeCell ref="B262:J262"/>
    <mergeCell ref="B279:J279"/>
    <mergeCell ref="B296:J296"/>
    <mergeCell ref="B316:J316"/>
    <mergeCell ref="B334:J334"/>
    <mergeCell ref="B352:J352"/>
    <mergeCell ref="B370:J370"/>
    <mergeCell ref="B386:J386"/>
    <mergeCell ref="B404:J404"/>
    <mergeCell ref="B423:J423"/>
    <mergeCell ref="B441:J441"/>
    <mergeCell ref="L495:L496"/>
    <mergeCell ref="M495:M496"/>
    <mergeCell ref="N495:N496"/>
    <mergeCell ref="O495:O496"/>
    <mergeCell ref="P495:P496"/>
    <mergeCell ref="Q495:Q496"/>
    <mergeCell ref="R495:R496"/>
    <mergeCell ref="B459:J459"/>
    <mergeCell ref="B477:J477"/>
    <mergeCell ref="B494:J494"/>
    <mergeCell ref="A495:A496"/>
    <mergeCell ref="B495:J495"/>
    <mergeCell ref="K495:K496"/>
    <mergeCell ref="N1068:N1069"/>
    <mergeCell ref="O1068:O1069"/>
    <mergeCell ref="P1068:P1069"/>
    <mergeCell ref="Q1068:Q1069"/>
    <mergeCell ref="R1068:R1069"/>
    <mergeCell ref="B1067:J1067"/>
    <mergeCell ref="A1068:A1069"/>
    <mergeCell ref="B1068:J1068"/>
    <mergeCell ref="K1068:K1069"/>
    <mergeCell ref="L1068:L1069"/>
    <mergeCell ref="M1068:M1069"/>
    <mergeCell ref="M869:M870"/>
    <mergeCell ref="N892:N893"/>
    <mergeCell ref="O892:O893"/>
    <mergeCell ref="P892:P893"/>
    <mergeCell ref="Q892:Q893"/>
    <mergeCell ref="R892:R893"/>
    <mergeCell ref="B891:J891"/>
    <mergeCell ref="A892:A893"/>
    <mergeCell ref="N1046:N1047"/>
    <mergeCell ref="O1046:O1047"/>
    <mergeCell ref="N869:N870"/>
    <mergeCell ref="O869:O870"/>
    <mergeCell ref="P869:P870"/>
    <mergeCell ref="Q869:Q870"/>
    <mergeCell ref="R869:R870"/>
    <mergeCell ref="B868:J868"/>
    <mergeCell ref="A869:A870"/>
    <mergeCell ref="B869:J869"/>
    <mergeCell ref="K869:K870"/>
    <mergeCell ref="L869:L870"/>
    <mergeCell ref="N846:N847"/>
    <mergeCell ref="O846:O847"/>
    <mergeCell ref="P846:P847"/>
    <mergeCell ref="Q846:Q847"/>
    <mergeCell ref="R846:R847"/>
    <mergeCell ref="B845:J845"/>
    <mergeCell ref="A846:A847"/>
    <mergeCell ref="B846:J846"/>
    <mergeCell ref="K846:K847"/>
    <mergeCell ref="L846:L847"/>
    <mergeCell ref="M846:M847"/>
    <mergeCell ref="K892:K893"/>
    <mergeCell ref="L892:L893"/>
    <mergeCell ref="M892:M893"/>
    <mergeCell ref="N914:N915"/>
    <mergeCell ref="O914:O915"/>
    <mergeCell ref="P914:P915"/>
    <mergeCell ref="Q914:Q915"/>
    <mergeCell ref="R914:R915"/>
    <mergeCell ref="B913:J913"/>
    <mergeCell ref="A914:A915"/>
    <mergeCell ref="B914:J914"/>
    <mergeCell ref="K914:K915"/>
    <mergeCell ref="L914:L915"/>
    <mergeCell ref="M914:M915"/>
    <mergeCell ref="N936:N937"/>
    <mergeCell ref="O936:O937"/>
    <mergeCell ref="P936:P937"/>
    <mergeCell ref="Q936:Q937"/>
    <mergeCell ref="R936:R937"/>
    <mergeCell ref="B935:J935"/>
    <mergeCell ref="A936:A937"/>
    <mergeCell ref="B936:J936"/>
    <mergeCell ref="K936:K937"/>
    <mergeCell ref="L936:L937"/>
    <mergeCell ref="M936:M937"/>
    <mergeCell ref="N958:N959"/>
    <mergeCell ref="O958:O959"/>
    <mergeCell ref="P958:P959"/>
    <mergeCell ref="Q958:Q959"/>
    <mergeCell ref="R958:R959"/>
    <mergeCell ref="B957:J957"/>
    <mergeCell ref="A958:A959"/>
    <mergeCell ref="B958:J958"/>
    <mergeCell ref="K958:K959"/>
    <mergeCell ref="L958:L959"/>
    <mergeCell ref="M958:M959"/>
    <mergeCell ref="N980:N981"/>
    <mergeCell ref="O980:O981"/>
    <mergeCell ref="P980:P981"/>
    <mergeCell ref="Q980:Q981"/>
    <mergeCell ref="R980:R981"/>
    <mergeCell ref="B979:J979"/>
    <mergeCell ref="A980:A981"/>
    <mergeCell ref="B980:J980"/>
    <mergeCell ref="K980:K981"/>
    <mergeCell ref="L980:L981"/>
    <mergeCell ref="M980:M981"/>
    <mergeCell ref="Q1090:Q1091"/>
    <mergeCell ref="R1090:R1091"/>
    <mergeCell ref="B1089:J1089"/>
    <mergeCell ref="A1090:A1091"/>
    <mergeCell ref="B1090:J1090"/>
    <mergeCell ref="K1090:K1091"/>
    <mergeCell ref="L1090:L1091"/>
    <mergeCell ref="M1090:M1091"/>
    <mergeCell ref="N1090:N1091"/>
    <mergeCell ref="O1090:O1091"/>
    <mergeCell ref="P1090:P1091"/>
    <mergeCell ref="Q1112:Q1113"/>
    <mergeCell ref="R1112:R1113"/>
    <mergeCell ref="B1111:J1111"/>
    <mergeCell ref="A1112:A1113"/>
    <mergeCell ref="B1112:J1112"/>
    <mergeCell ref="K1112:K1113"/>
    <mergeCell ref="L1112:L1113"/>
    <mergeCell ref="M1112:M1113"/>
    <mergeCell ref="N1112:N1113"/>
    <mergeCell ref="O1112:O1113"/>
    <mergeCell ref="P1112:P1113"/>
    <mergeCell ref="Q1134:Q1135"/>
    <mergeCell ref="R1134:R1135"/>
    <mergeCell ref="B1133:J1133"/>
    <mergeCell ref="A1134:A1135"/>
    <mergeCell ref="B1134:J1134"/>
    <mergeCell ref="K1134:K1135"/>
    <mergeCell ref="L1134:L1135"/>
    <mergeCell ref="M1134:M1135"/>
    <mergeCell ref="N1134:N1135"/>
    <mergeCell ref="O1134:O1135"/>
    <mergeCell ref="P1134:P1135"/>
    <mergeCell ref="Q1156:Q1157"/>
    <mergeCell ref="R1156:R1157"/>
    <mergeCell ref="B1155:J1155"/>
    <mergeCell ref="A1156:A1157"/>
    <mergeCell ref="B1156:J1156"/>
    <mergeCell ref="K1156:K1157"/>
    <mergeCell ref="L1156:L1157"/>
    <mergeCell ref="M1156:M1157"/>
    <mergeCell ref="N1156:N1157"/>
    <mergeCell ref="O1156:O1157"/>
    <mergeCell ref="P1156:P1157"/>
    <mergeCell ref="Q1178:Q1179"/>
    <mergeCell ref="R1178:R1179"/>
    <mergeCell ref="B1177:J1177"/>
    <mergeCell ref="A1178:A1179"/>
    <mergeCell ref="B1178:J1178"/>
    <mergeCell ref="K1178:K1179"/>
    <mergeCell ref="L1178:L1179"/>
    <mergeCell ref="M1178:M1179"/>
    <mergeCell ref="N1178:N1179"/>
    <mergeCell ref="O1178:O1179"/>
    <mergeCell ref="P1178:P1179"/>
    <mergeCell ref="B799:J799"/>
    <mergeCell ref="B822:J822"/>
    <mergeCell ref="B1196:J1196"/>
    <mergeCell ref="B1174:J1174"/>
    <mergeCell ref="B1152:J1152"/>
    <mergeCell ref="B1130:J1130"/>
    <mergeCell ref="B1108:J1108"/>
    <mergeCell ref="B1086:J1086"/>
    <mergeCell ref="B1064:J1064"/>
    <mergeCell ref="B1042:J1042"/>
    <mergeCell ref="B1020:J1020"/>
    <mergeCell ref="B998:J998"/>
    <mergeCell ref="B976:J976"/>
    <mergeCell ref="B954:J954"/>
    <mergeCell ref="B932:J932"/>
    <mergeCell ref="B910:J910"/>
    <mergeCell ref="B888:J888"/>
    <mergeCell ref="B865:J865"/>
    <mergeCell ref="B842:J842"/>
    <mergeCell ref="B819:J819"/>
    <mergeCell ref="B892:J892"/>
    <mergeCell ref="B796:J796"/>
    <mergeCell ref="B773:J773"/>
    <mergeCell ref="B750:J750"/>
    <mergeCell ref="B727:J727"/>
    <mergeCell ref="B704:J704"/>
    <mergeCell ref="B681:J681"/>
    <mergeCell ref="B658:J658"/>
    <mergeCell ref="B635:J635"/>
    <mergeCell ref="B611:J611"/>
    <mergeCell ref="B777:J777"/>
    <mergeCell ref="B776:J776"/>
    <mergeCell ref="Q1200:Q1201"/>
    <mergeCell ref="R1200:R1201"/>
    <mergeCell ref="B1218:J1218"/>
    <mergeCell ref="B1199:J1199"/>
    <mergeCell ref="A1200:A1201"/>
    <mergeCell ref="B1200:J1200"/>
    <mergeCell ref="K1200:K1201"/>
    <mergeCell ref="L1200:L1201"/>
    <mergeCell ref="M1200:M1201"/>
    <mergeCell ref="N1200:N1201"/>
    <mergeCell ref="O1200:O1201"/>
    <mergeCell ref="P1200:P1201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X22027"/>
  <sheetViews>
    <sheetView topLeftCell="B922" workbookViewId="0">
      <selection activeCell="P936" sqref="P936"/>
    </sheetView>
  </sheetViews>
  <sheetFormatPr baseColWidth="10" defaultColWidth="12.5703125" defaultRowHeight="15" customHeight="1" x14ac:dyDescent="0.2"/>
  <cols>
    <col min="1" max="10" width="8.5703125" customWidth="1"/>
    <col min="11" max="11" width="15.7109375" style="187" bestFit="1" customWidth="1"/>
    <col min="12" max="18" width="12.85546875" customWidth="1"/>
    <col min="19" max="50" width="10" customWidth="1"/>
  </cols>
  <sheetData>
    <row r="1" spans="1:36" s="286" customFormat="1" ht="15" customHeight="1" x14ac:dyDescent="0.2">
      <c r="K1" s="187"/>
    </row>
    <row r="2" spans="1:36" s="286" customFormat="1" ht="15" customHeight="1" x14ac:dyDescent="0.2">
      <c r="K2" s="187"/>
    </row>
    <row r="3" spans="1:36" s="286" customFormat="1" ht="15" customHeight="1" x14ac:dyDescent="0.2">
      <c r="K3" s="187"/>
    </row>
    <row r="4" spans="1:36" s="286" customFormat="1" ht="15" customHeight="1" x14ac:dyDescent="0.2">
      <c r="K4" s="187"/>
    </row>
    <row r="5" spans="1:36" s="286" customFormat="1" ht="15" customHeight="1" x14ac:dyDescent="0.2">
      <c r="K5" s="187"/>
    </row>
    <row r="6" spans="1:36" s="286" customFormat="1" ht="15" customHeight="1" x14ac:dyDescent="0.2">
      <c r="K6" s="187"/>
    </row>
    <row r="7" spans="1:36" s="286" customFormat="1" ht="15" customHeight="1" x14ac:dyDescent="0.2">
      <c r="K7" s="187"/>
    </row>
    <row r="8" spans="1:36" s="286" customFormat="1" ht="15" customHeight="1" x14ac:dyDescent="0.2">
      <c r="K8" s="187"/>
    </row>
    <row r="9" spans="1:36" s="286" customFormat="1" ht="15" customHeight="1" x14ac:dyDescent="0.2">
      <c r="K9" s="187"/>
    </row>
    <row r="10" spans="1:36" s="286" customFormat="1" ht="15" customHeight="1" x14ac:dyDescent="0.2">
      <c r="K10" s="187"/>
    </row>
    <row r="11" spans="1:36" s="286" customFormat="1" ht="15" customHeight="1" x14ac:dyDescent="0.2">
      <c r="K11" s="187"/>
    </row>
    <row r="12" spans="1:36" s="286" customFormat="1" ht="15" customHeight="1" x14ac:dyDescent="0.2">
      <c r="K12" s="187"/>
    </row>
    <row r="13" spans="1:36" s="286" customFormat="1" ht="15" customHeight="1" x14ac:dyDescent="0.2">
      <c r="K13" s="187"/>
    </row>
    <row r="14" spans="1:36" ht="12.75" customHeight="1" x14ac:dyDescent="0.2">
      <c r="L14" s="3"/>
      <c r="M14" s="3"/>
      <c r="O14" s="3"/>
    </row>
    <row r="15" spans="1:36" ht="12.75" customHeight="1" x14ac:dyDescent="0.2">
      <c r="A15" s="2" t="s">
        <v>1</v>
      </c>
      <c r="L15" s="3"/>
      <c r="M15" s="3"/>
      <c r="O15" s="3"/>
    </row>
    <row r="16" spans="1:36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4" t="s">
        <v>3</v>
      </c>
      <c r="M16" s="4" t="s">
        <v>4</v>
      </c>
      <c r="N16" s="5" t="s">
        <v>5</v>
      </c>
      <c r="O16" s="4" t="s">
        <v>6</v>
      </c>
      <c r="P16" s="6" t="s">
        <v>7</v>
      </c>
      <c r="Q16" s="6" t="s">
        <v>8</v>
      </c>
      <c r="R16" s="7" t="s">
        <v>9</v>
      </c>
      <c r="AA16" s="8" t="s">
        <v>6</v>
      </c>
      <c r="AB16" s="8"/>
      <c r="AC16" s="8"/>
      <c r="AD16" s="8"/>
      <c r="AE16" s="8"/>
      <c r="AF16" s="8"/>
      <c r="AG16" s="8"/>
      <c r="AH16" s="8"/>
      <c r="AI16" s="8"/>
      <c r="AJ16" s="8"/>
    </row>
    <row r="17" spans="1:42" ht="12.75" customHeight="1" x14ac:dyDescent="0.2">
      <c r="A17" s="135" t="s">
        <v>10</v>
      </c>
      <c r="B17" s="136">
        <v>1</v>
      </c>
      <c r="C17" s="136">
        <v>2</v>
      </c>
      <c r="D17" s="136">
        <v>3</v>
      </c>
      <c r="E17" s="136">
        <v>4</v>
      </c>
      <c r="F17" s="136">
        <v>5</v>
      </c>
      <c r="G17" s="136">
        <v>6</v>
      </c>
      <c r="H17" s="136">
        <v>7</v>
      </c>
      <c r="I17" s="136">
        <v>8</v>
      </c>
      <c r="J17" s="136">
        <v>9</v>
      </c>
      <c r="K17" s="216" t="s">
        <v>11</v>
      </c>
      <c r="L17" s="11"/>
      <c r="M17" s="11"/>
      <c r="N17" s="12"/>
      <c r="O17" s="13"/>
      <c r="P17" s="14"/>
      <c r="Q17" s="14"/>
      <c r="R17" s="3"/>
      <c r="AA17" s="312" t="s">
        <v>12</v>
      </c>
      <c r="AB17" s="311"/>
      <c r="AC17" s="311"/>
      <c r="AD17" s="311"/>
      <c r="AE17" s="311"/>
      <c r="AF17" s="311"/>
      <c r="AG17" s="311"/>
      <c r="AH17" s="311"/>
      <c r="AI17" s="311"/>
      <c r="AJ17" s="311"/>
    </row>
    <row r="18" spans="1:42" ht="12.75" customHeight="1" x14ac:dyDescent="0.2">
      <c r="A18" s="10">
        <v>9701</v>
      </c>
      <c r="B18" s="10">
        <v>3</v>
      </c>
      <c r="C18" s="10"/>
      <c r="D18" s="10"/>
      <c r="E18" s="10"/>
      <c r="F18" s="10"/>
      <c r="G18" s="10"/>
      <c r="H18" s="10"/>
      <c r="I18" s="10"/>
      <c r="J18" s="10"/>
      <c r="K18" s="188"/>
      <c r="L18" s="11"/>
      <c r="M18" s="11"/>
      <c r="N18" s="12"/>
      <c r="O18" s="13"/>
      <c r="P18" s="17">
        <f>B18</f>
        <v>3</v>
      </c>
      <c r="Q18" s="14"/>
      <c r="R18" s="3"/>
      <c r="Z18" s="18" t="s">
        <v>13</v>
      </c>
      <c r="AA18" s="1">
        <v>9701</v>
      </c>
      <c r="AB18" s="19">
        <v>9702</v>
      </c>
      <c r="AC18" s="19">
        <v>9801</v>
      </c>
      <c r="AD18" s="19">
        <v>9802</v>
      </c>
      <c r="AE18" s="19">
        <v>9901</v>
      </c>
      <c r="AF18" s="19">
        <v>9902</v>
      </c>
      <c r="AG18" s="20" t="s">
        <v>14</v>
      </c>
      <c r="AH18" s="20" t="s">
        <v>15</v>
      </c>
      <c r="AI18" s="20" t="s">
        <v>16</v>
      </c>
      <c r="AJ18" s="20" t="s">
        <v>17</v>
      </c>
      <c r="AK18" s="20" t="s">
        <v>18</v>
      </c>
      <c r="AL18" s="20" t="s">
        <v>19</v>
      </c>
      <c r="AM18" s="20" t="s">
        <v>20</v>
      </c>
      <c r="AN18" s="20" t="s">
        <v>21</v>
      </c>
      <c r="AO18" s="20" t="s">
        <v>22</v>
      </c>
      <c r="AP18" s="20" t="s">
        <v>23</v>
      </c>
    </row>
    <row r="19" spans="1:42" ht="12.75" customHeight="1" x14ac:dyDescent="0.2">
      <c r="A19" s="10">
        <v>9702</v>
      </c>
      <c r="B19" s="10"/>
      <c r="C19" s="10">
        <v>3</v>
      </c>
      <c r="D19" s="10"/>
      <c r="E19" s="10"/>
      <c r="F19" s="10"/>
      <c r="G19" s="10"/>
      <c r="H19" s="10"/>
      <c r="I19" s="10"/>
      <c r="J19" s="10"/>
      <c r="K19" s="188"/>
      <c r="L19" s="11"/>
      <c r="M19" s="11"/>
      <c r="N19" s="12"/>
      <c r="O19" s="13">
        <f>C19/B18</f>
        <v>1</v>
      </c>
      <c r="P19" s="21">
        <v>3</v>
      </c>
      <c r="Q19" s="22">
        <f t="shared" ref="Q19:Q29" si="0">P19/P18</f>
        <v>1</v>
      </c>
      <c r="R19" s="3">
        <f t="shared" ref="R19:R29" si="1">100%-Q19</f>
        <v>0</v>
      </c>
      <c r="S19" s="2" t="s">
        <v>3</v>
      </c>
      <c r="Z19" s="23" t="s">
        <v>37</v>
      </c>
      <c r="AA19" s="22">
        <f>C19/B18</f>
        <v>1</v>
      </c>
      <c r="AB19" s="22">
        <f t="shared" ref="AB19:AB26" si="2">O40</f>
        <v>0.5</v>
      </c>
      <c r="AC19" s="22">
        <f t="shared" ref="AC19:AC26" si="3">O60</f>
        <v>1</v>
      </c>
      <c r="AD19" s="22">
        <f t="shared" ref="AD19:AD26" si="4">O78</f>
        <v>1</v>
      </c>
      <c r="AE19" s="22">
        <f t="shared" ref="AE19:AE26" si="5">O95</f>
        <v>1</v>
      </c>
      <c r="AF19" s="24">
        <f t="shared" ref="AF19:AF26" si="6">O112</f>
        <v>1</v>
      </c>
      <c r="AG19" s="24">
        <f t="shared" ref="AG19:AG26" si="7">O129</f>
        <v>1</v>
      </c>
      <c r="AH19" s="24">
        <f t="shared" ref="AH19:AH26" si="8">O143</f>
        <v>0.72727272727272729</v>
      </c>
      <c r="AI19" s="24">
        <f t="shared" ref="AI19:AI26" si="9">O159</f>
        <v>1</v>
      </c>
      <c r="AJ19" s="24">
        <f t="shared" ref="AJ19:AJ25" si="10">O174</f>
        <v>0.31578947368421051</v>
      </c>
      <c r="AK19" s="3">
        <f t="shared" ref="AK19:AK24" si="11">O191</f>
        <v>0.25</v>
      </c>
      <c r="AL19" s="3" t="s">
        <v>27</v>
      </c>
      <c r="AM19" s="3">
        <f t="shared" ref="AM19:AM22" si="12">O221</f>
        <v>0.7</v>
      </c>
      <c r="AN19" s="3">
        <f t="shared" ref="AN19:AN21" si="13">O239</f>
        <v>0.52631578947368418</v>
      </c>
      <c r="AO19" s="3">
        <f t="shared" ref="AO19:AO20" si="14">O256</f>
        <v>0.72727272727272729</v>
      </c>
      <c r="AP19" s="3">
        <f>O273</f>
        <v>0.82758620689655171</v>
      </c>
    </row>
    <row r="20" spans="1:42" ht="12.75" customHeight="1" x14ac:dyDescent="0.2">
      <c r="A20" s="10">
        <v>9801</v>
      </c>
      <c r="B20" s="10"/>
      <c r="C20" s="10"/>
      <c r="D20" s="10">
        <v>3</v>
      </c>
      <c r="E20" s="10"/>
      <c r="F20" s="10"/>
      <c r="G20" s="10"/>
      <c r="H20" s="10"/>
      <c r="I20" s="10"/>
      <c r="J20" s="10"/>
      <c r="K20" s="188"/>
      <c r="L20" s="11"/>
      <c r="M20" s="11"/>
      <c r="N20" s="12"/>
      <c r="O20" s="13">
        <f>D20/C19</f>
        <v>1</v>
      </c>
      <c r="P20" s="21">
        <v>3</v>
      </c>
      <c r="Q20" s="22">
        <f t="shared" si="0"/>
        <v>1</v>
      </c>
      <c r="R20" s="3">
        <f t="shared" si="1"/>
        <v>0</v>
      </c>
      <c r="S20" s="27">
        <v>9701</v>
      </c>
      <c r="T20" s="3">
        <f>L32</f>
        <v>0.33333333333333331</v>
      </c>
      <c r="Z20" s="23" t="s">
        <v>38</v>
      </c>
      <c r="AA20" s="22">
        <f>D20/C19</f>
        <v>1</v>
      </c>
      <c r="AB20" s="22">
        <f t="shared" si="2"/>
        <v>1</v>
      </c>
      <c r="AC20" s="22">
        <f t="shared" si="3"/>
        <v>0.7142857142857143</v>
      </c>
      <c r="AD20" s="22">
        <f t="shared" si="4"/>
        <v>0.83333333333333337</v>
      </c>
      <c r="AE20" s="22">
        <f t="shared" si="5"/>
        <v>1</v>
      </c>
      <c r="AF20" s="24">
        <f t="shared" si="6"/>
        <v>0.4375</v>
      </c>
      <c r="AG20" s="24">
        <f t="shared" si="7"/>
        <v>1</v>
      </c>
      <c r="AH20" s="24">
        <f t="shared" si="8"/>
        <v>1</v>
      </c>
      <c r="AI20" s="24">
        <f t="shared" si="9"/>
        <v>1</v>
      </c>
      <c r="AJ20" s="24">
        <f t="shared" si="10"/>
        <v>0.83333333333333337</v>
      </c>
      <c r="AK20" s="3">
        <f t="shared" si="11"/>
        <v>1</v>
      </c>
      <c r="AL20" s="3">
        <f t="shared" ref="AL20:AL23" si="15">O206</f>
        <v>0.7142857142857143</v>
      </c>
      <c r="AM20" s="3">
        <f t="shared" si="12"/>
        <v>1</v>
      </c>
      <c r="AN20" s="3">
        <f t="shared" si="13"/>
        <v>0.8</v>
      </c>
      <c r="AO20" s="3">
        <f t="shared" si="14"/>
        <v>0.375</v>
      </c>
    </row>
    <row r="21" spans="1:42" ht="12.75" customHeight="1" x14ac:dyDescent="0.2">
      <c r="A21" s="10">
        <v>9802</v>
      </c>
      <c r="B21" s="10"/>
      <c r="C21" s="10"/>
      <c r="D21" s="10"/>
      <c r="E21" s="10">
        <v>3</v>
      </c>
      <c r="F21" s="10"/>
      <c r="G21" s="10"/>
      <c r="H21" s="10"/>
      <c r="I21" s="10"/>
      <c r="J21" s="10"/>
      <c r="K21" s="188"/>
      <c r="L21" s="11"/>
      <c r="M21" s="11"/>
      <c r="N21" s="12"/>
      <c r="O21" s="13">
        <f>E21/D20</f>
        <v>1</v>
      </c>
      <c r="P21" s="21">
        <v>3</v>
      </c>
      <c r="Q21" s="22">
        <f t="shared" si="0"/>
        <v>1</v>
      </c>
      <c r="R21" s="3">
        <f t="shared" si="1"/>
        <v>0</v>
      </c>
      <c r="S21" s="27">
        <v>9702</v>
      </c>
      <c r="T21" s="3">
        <f>L52</f>
        <v>0</v>
      </c>
      <c r="Z21" s="23" t="s">
        <v>39</v>
      </c>
      <c r="AA21" s="22">
        <f>E21/D20</f>
        <v>1</v>
      </c>
      <c r="AB21" s="22">
        <f t="shared" si="2"/>
        <v>1</v>
      </c>
      <c r="AC21" s="22">
        <f t="shared" si="3"/>
        <v>0.6</v>
      </c>
      <c r="AD21" s="22">
        <f t="shared" si="4"/>
        <v>0.8</v>
      </c>
      <c r="AE21" s="22">
        <f t="shared" si="5"/>
        <v>1</v>
      </c>
      <c r="AF21" s="24">
        <f t="shared" si="6"/>
        <v>0.7142857142857143</v>
      </c>
      <c r="AG21" s="24">
        <f t="shared" si="7"/>
        <v>1</v>
      </c>
      <c r="AH21" s="24">
        <f t="shared" si="8"/>
        <v>0.625</v>
      </c>
      <c r="AI21" s="24">
        <f t="shared" si="9"/>
        <v>1</v>
      </c>
      <c r="AJ21" s="24">
        <f t="shared" si="10"/>
        <v>0</v>
      </c>
      <c r="AK21" s="3">
        <f t="shared" si="11"/>
        <v>0</v>
      </c>
      <c r="AL21" s="3">
        <f t="shared" si="15"/>
        <v>0.4</v>
      </c>
      <c r="AM21" s="3">
        <f t="shared" si="12"/>
        <v>0.5714285714285714</v>
      </c>
      <c r="AN21" s="3">
        <f t="shared" si="13"/>
        <v>0.625</v>
      </c>
      <c r="AO21" s="3"/>
    </row>
    <row r="22" spans="1:42" ht="12.75" customHeight="1" x14ac:dyDescent="0.2">
      <c r="A22" s="10">
        <v>9901</v>
      </c>
      <c r="B22" s="10"/>
      <c r="C22" s="10"/>
      <c r="D22" s="10"/>
      <c r="E22" s="10"/>
      <c r="F22" s="10">
        <v>3</v>
      </c>
      <c r="G22" s="10"/>
      <c r="H22" s="10"/>
      <c r="I22" s="10"/>
      <c r="J22" s="10"/>
      <c r="K22" s="188"/>
      <c r="L22" s="11"/>
      <c r="M22" s="11"/>
      <c r="N22" s="12"/>
      <c r="O22" s="13">
        <f>F22/E21</f>
        <v>1</v>
      </c>
      <c r="P22" s="21">
        <v>3</v>
      </c>
      <c r="Q22" s="22">
        <f t="shared" si="0"/>
        <v>1</v>
      </c>
      <c r="R22" s="3">
        <f t="shared" si="1"/>
        <v>0</v>
      </c>
      <c r="S22" s="27">
        <v>9801</v>
      </c>
      <c r="T22" s="3">
        <f>L71</f>
        <v>0.14285714285714285</v>
      </c>
      <c r="Z22" s="23" t="s">
        <v>40</v>
      </c>
      <c r="AA22" s="22">
        <f>F22/E21</f>
        <v>1</v>
      </c>
      <c r="AB22" s="22">
        <f t="shared" si="2"/>
        <v>0.5</v>
      </c>
      <c r="AC22" s="22">
        <f t="shared" si="3"/>
        <v>1</v>
      </c>
      <c r="AD22" s="22">
        <f t="shared" si="4"/>
        <v>1</v>
      </c>
      <c r="AE22" s="22">
        <f t="shared" si="5"/>
        <v>1</v>
      </c>
      <c r="AF22" s="24">
        <f t="shared" si="6"/>
        <v>0.8</v>
      </c>
      <c r="AG22" s="24">
        <f t="shared" si="7"/>
        <v>1</v>
      </c>
      <c r="AH22" s="24">
        <f t="shared" si="8"/>
        <v>0.8</v>
      </c>
      <c r="AI22" s="24">
        <f t="shared" si="9"/>
        <v>1</v>
      </c>
      <c r="AJ22" s="24">
        <f t="shared" si="10"/>
        <v>0.8</v>
      </c>
      <c r="AK22" s="3">
        <f t="shared" si="11"/>
        <v>0</v>
      </c>
      <c r="AL22" s="3">
        <f t="shared" si="15"/>
        <v>1</v>
      </c>
      <c r="AM22" s="3">
        <f t="shared" si="12"/>
        <v>0.25</v>
      </c>
      <c r="AN22" s="3"/>
      <c r="AO22" s="3"/>
    </row>
    <row r="23" spans="1:42" ht="12.75" customHeight="1" x14ac:dyDescent="0.2">
      <c r="A23" s="10">
        <v>9902</v>
      </c>
      <c r="B23" s="10"/>
      <c r="C23" s="10"/>
      <c r="D23" s="10"/>
      <c r="E23" s="10"/>
      <c r="F23" s="10"/>
      <c r="G23" s="10">
        <v>3</v>
      </c>
      <c r="H23" s="10"/>
      <c r="I23" s="10"/>
      <c r="J23" s="10"/>
      <c r="K23" s="188"/>
      <c r="L23" s="11"/>
      <c r="M23" s="11"/>
      <c r="N23" s="12"/>
      <c r="O23" s="13">
        <f>G23/F22</f>
        <v>1</v>
      </c>
      <c r="P23" s="21">
        <v>3</v>
      </c>
      <c r="Q23" s="22">
        <f t="shared" si="0"/>
        <v>1</v>
      </c>
      <c r="R23" s="3">
        <f t="shared" si="1"/>
        <v>0</v>
      </c>
      <c r="S23" s="27">
        <v>9802</v>
      </c>
      <c r="T23" s="3">
        <f>L88</f>
        <v>0.66666666666666663</v>
      </c>
      <c r="Z23" s="23" t="s">
        <v>41</v>
      </c>
      <c r="AA23" s="22">
        <f>G23/F22</f>
        <v>1</v>
      </c>
      <c r="AB23" s="22">
        <f t="shared" si="2"/>
        <v>1</v>
      </c>
      <c r="AC23" s="22">
        <f t="shared" si="3"/>
        <v>1</v>
      </c>
      <c r="AD23" s="22">
        <f t="shared" si="4"/>
        <v>1</v>
      </c>
      <c r="AE23" s="22">
        <f t="shared" si="5"/>
        <v>1</v>
      </c>
      <c r="AF23" s="24">
        <f t="shared" si="6"/>
        <v>1</v>
      </c>
      <c r="AG23" s="24">
        <f t="shared" si="7"/>
        <v>1</v>
      </c>
      <c r="AH23" s="24">
        <f t="shared" si="8"/>
        <v>0.75</v>
      </c>
      <c r="AI23" s="24">
        <f t="shared" si="9"/>
        <v>1</v>
      </c>
      <c r="AJ23" s="24">
        <f t="shared" si="10"/>
        <v>0.75</v>
      </c>
      <c r="AK23" s="3">
        <f t="shared" si="11"/>
        <v>0</v>
      </c>
      <c r="AL23" s="3">
        <f t="shared" si="15"/>
        <v>0.25</v>
      </c>
      <c r="AM23" s="3"/>
      <c r="AN23" s="3"/>
      <c r="AO23" s="3"/>
    </row>
    <row r="24" spans="1:42" ht="12.75" customHeight="1" x14ac:dyDescent="0.2">
      <c r="A24" s="26" t="s">
        <v>14</v>
      </c>
      <c r="B24" s="10"/>
      <c r="C24" s="10"/>
      <c r="D24" s="10"/>
      <c r="E24" s="10"/>
      <c r="F24" s="10"/>
      <c r="G24" s="10">
        <v>2</v>
      </c>
      <c r="H24" s="10">
        <v>1</v>
      </c>
      <c r="I24" s="10"/>
      <c r="J24" s="10"/>
      <c r="K24" s="188"/>
      <c r="L24" s="11"/>
      <c r="M24" s="11"/>
      <c r="N24" s="12"/>
      <c r="O24" s="13">
        <f>H24/G23</f>
        <v>0.33333333333333331</v>
      </c>
      <c r="P24" s="21">
        <v>3</v>
      </c>
      <c r="Q24" s="22">
        <f t="shared" si="0"/>
        <v>1</v>
      </c>
      <c r="R24" s="3">
        <f t="shared" si="1"/>
        <v>0</v>
      </c>
      <c r="S24" s="27">
        <v>9901</v>
      </c>
      <c r="T24" s="3">
        <f>L105</f>
        <v>0</v>
      </c>
      <c r="Z24" s="26" t="s">
        <v>42</v>
      </c>
      <c r="AA24" s="24">
        <f>H24/G23</f>
        <v>0.33333333333333331</v>
      </c>
      <c r="AB24" s="22">
        <f t="shared" si="2"/>
        <v>1</v>
      </c>
      <c r="AC24" s="22">
        <f t="shared" si="3"/>
        <v>1</v>
      </c>
      <c r="AD24" s="22">
        <f t="shared" si="4"/>
        <v>1</v>
      </c>
      <c r="AE24" s="22">
        <f t="shared" si="5"/>
        <v>1</v>
      </c>
      <c r="AF24" s="24">
        <f t="shared" si="6"/>
        <v>1</v>
      </c>
      <c r="AG24" s="24">
        <f t="shared" si="7"/>
        <v>1</v>
      </c>
      <c r="AH24" s="24">
        <f t="shared" si="8"/>
        <v>0.66666666666666663</v>
      </c>
      <c r="AI24" s="24">
        <f t="shared" si="9"/>
        <v>1</v>
      </c>
      <c r="AJ24" s="24">
        <f t="shared" si="10"/>
        <v>1</v>
      </c>
      <c r="AK24" s="3">
        <f t="shared" si="11"/>
        <v>0</v>
      </c>
      <c r="AL24" s="3" t="s">
        <v>27</v>
      </c>
      <c r="AM24" s="3"/>
      <c r="AN24" s="3"/>
      <c r="AO24" s="3"/>
    </row>
    <row r="25" spans="1:42" ht="12.75" customHeight="1" x14ac:dyDescent="0.2">
      <c r="A25" s="26" t="s">
        <v>15</v>
      </c>
      <c r="B25" s="10"/>
      <c r="C25" s="10"/>
      <c r="D25" s="10"/>
      <c r="E25" s="10"/>
      <c r="F25" s="10"/>
      <c r="G25" s="10"/>
      <c r="H25" s="10">
        <v>1</v>
      </c>
      <c r="I25" s="10">
        <v>1</v>
      </c>
      <c r="J25" s="10"/>
      <c r="K25" s="188"/>
      <c r="L25" s="11"/>
      <c r="M25" s="11"/>
      <c r="N25" s="12"/>
      <c r="O25" s="13">
        <f>I25/H24</f>
        <v>1</v>
      </c>
      <c r="P25" s="21">
        <v>2</v>
      </c>
      <c r="Q25" s="22">
        <f t="shared" si="0"/>
        <v>0.66666666666666663</v>
      </c>
      <c r="R25" s="3">
        <f t="shared" si="1"/>
        <v>0.33333333333333337</v>
      </c>
      <c r="S25" s="27">
        <v>9902</v>
      </c>
      <c r="T25" s="3">
        <f>L122</f>
        <v>0.25</v>
      </c>
      <c r="Z25" s="26" t="s">
        <v>43</v>
      </c>
      <c r="AA25" s="24">
        <f>I25/H24</f>
        <v>1</v>
      </c>
      <c r="AB25" s="22">
        <f t="shared" si="2"/>
        <v>1</v>
      </c>
      <c r="AC25" s="22">
        <f t="shared" si="3"/>
        <v>1</v>
      </c>
      <c r="AD25" s="22">
        <f t="shared" si="4"/>
        <v>1</v>
      </c>
      <c r="AE25" s="22">
        <f t="shared" si="5"/>
        <v>1</v>
      </c>
      <c r="AF25" s="24">
        <f t="shared" si="6"/>
        <v>1</v>
      </c>
      <c r="AG25" s="24">
        <f t="shared" si="7"/>
        <v>1</v>
      </c>
      <c r="AH25" s="24">
        <f t="shared" si="8"/>
        <v>0.5</v>
      </c>
      <c r="AI25" s="24">
        <f t="shared" si="9"/>
        <v>1</v>
      </c>
      <c r="AJ25" s="24">
        <f t="shared" si="10"/>
        <v>0.33333333333333331</v>
      </c>
      <c r="AK25" s="3" t="s">
        <v>27</v>
      </c>
      <c r="AL25" s="3" t="s">
        <v>27</v>
      </c>
      <c r="AM25" s="3"/>
      <c r="AN25" s="3"/>
      <c r="AO25" s="3"/>
    </row>
    <row r="26" spans="1:42" ht="12.75" customHeight="1" x14ac:dyDescent="0.2">
      <c r="A26" s="26" t="s">
        <v>16</v>
      </c>
      <c r="B26" s="10"/>
      <c r="C26" s="10"/>
      <c r="D26" s="10"/>
      <c r="E26" s="10"/>
      <c r="F26" s="10"/>
      <c r="G26" s="10"/>
      <c r="H26" s="10"/>
      <c r="I26" s="10">
        <v>1</v>
      </c>
      <c r="J26" s="10">
        <v>1</v>
      </c>
      <c r="K26" s="188">
        <v>1</v>
      </c>
      <c r="L26" s="11"/>
      <c r="M26" s="11"/>
      <c r="N26" s="12"/>
      <c r="O26" s="13">
        <f>J26/I25</f>
        <v>1</v>
      </c>
      <c r="P26" s="21">
        <v>2</v>
      </c>
      <c r="Q26" s="22">
        <f t="shared" si="0"/>
        <v>1</v>
      </c>
      <c r="R26" s="3">
        <f t="shared" si="1"/>
        <v>0</v>
      </c>
      <c r="S26" s="27" t="s">
        <v>14</v>
      </c>
      <c r="T26" s="3">
        <f>L138</f>
        <v>0.5</v>
      </c>
      <c r="Z26" s="26" t="s">
        <v>44</v>
      </c>
      <c r="AA26" s="24">
        <f>J26/I25</f>
        <v>1</v>
      </c>
      <c r="AB26" s="22">
        <f t="shared" si="2"/>
        <v>1</v>
      </c>
      <c r="AC26" s="22">
        <f t="shared" si="3"/>
        <v>1</v>
      </c>
      <c r="AD26" s="22">
        <f t="shared" si="4"/>
        <v>1</v>
      </c>
      <c r="AE26" s="22">
        <f t="shared" si="5"/>
        <v>1</v>
      </c>
      <c r="AF26" s="24">
        <f t="shared" si="6"/>
        <v>1</v>
      </c>
      <c r="AG26" s="24">
        <f t="shared" si="7"/>
        <v>1</v>
      </c>
      <c r="AH26" s="24">
        <f t="shared" si="8"/>
        <v>1</v>
      </c>
      <c r="AI26" s="24">
        <f t="shared" si="9"/>
        <v>1</v>
      </c>
      <c r="AJ26" s="24" t="s">
        <v>27</v>
      </c>
      <c r="AK26" s="3" t="s">
        <v>27</v>
      </c>
      <c r="AL26" s="3" t="s">
        <v>27</v>
      </c>
      <c r="AM26" s="3"/>
      <c r="AN26" s="3"/>
      <c r="AO26" s="3"/>
    </row>
    <row r="27" spans="1:42" ht="12.75" customHeight="1" x14ac:dyDescent="0.2">
      <c r="A27" s="26" t="s">
        <v>17</v>
      </c>
      <c r="B27" s="10"/>
      <c r="C27" s="10"/>
      <c r="D27" s="10"/>
      <c r="E27" s="10"/>
      <c r="F27" s="10"/>
      <c r="G27" s="10"/>
      <c r="H27" s="10"/>
      <c r="I27" s="10"/>
      <c r="J27" s="10">
        <v>1</v>
      </c>
      <c r="K27" s="188"/>
      <c r="L27" s="11"/>
      <c r="M27" s="11"/>
      <c r="N27" s="12"/>
      <c r="O27" s="13"/>
      <c r="P27" s="21">
        <v>1</v>
      </c>
      <c r="Q27" s="22">
        <f t="shared" si="0"/>
        <v>0.5</v>
      </c>
      <c r="R27" s="3">
        <f t="shared" si="1"/>
        <v>0.5</v>
      </c>
      <c r="S27" s="27" t="s">
        <v>15</v>
      </c>
      <c r="T27" s="3">
        <f>L153</f>
        <v>9.0909090909090912E-2</v>
      </c>
    </row>
    <row r="28" spans="1:42" ht="12.75" customHeight="1" x14ac:dyDescent="0.2">
      <c r="A28" s="26" t="s">
        <v>18</v>
      </c>
      <c r="B28" s="10"/>
      <c r="C28" s="10"/>
      <c r="D28" s="10"/>
      <c r="E28" s="10"/>
      <c r="F28" s="10"/>
      <c r="G28" s="10"/>
      <c r="H28" s="10"/>
      <c r="I28" s="10"/>
      <c r="J28" s="10">
        <v>1</v>
      </c>
      <c r="K28" s="188"/>
      <c r="L28" s="11"/>
      <c r="M28" s="11"/>
      <c r="N28" s="12"/>
      <c r="O28" s="13"/>
      <c r="P28" s="21">
        <v>1</v>
      </c>
      <c r="Q28" s="22">
        <f t="shared" si="0"/>
        <v>1</v>
      </c>
      <c r="R28" s="3">
        <f t="shared" si="1"/>
        <v>0</v>
      </c>
      <c r="S28" s="27" t="s">
        <v>16</v>
      </c>
      <c r="T28" s="3">
        <f>L168</f>
        <v>1</v>
      </c>
    </row>
    <row r="29" spans="1:42" ht="12.75" customHeight="1" x14ac:dyDescent="0.2">
      <c r="A29" s="26" t="s">
        <v>19</v>
      </c>
      <c r="B29" s="10"/>
      <c r="C29" s="10"/>
      <c r="D29" s="10"/>
      <c r="E29" s="10"/>
      <c r="F29" s="10"/>
      <c r="G29" s="10"/>
      <c r="H29" s="10"/>
      <c r="I29" s="10"/>
      <c r="J29" s="10">
        <v>1</v>
      </c>
      <c r="K29" s="188">
        <v>1</v>
      </c>
      <c r="L29" s="11"/>
      <c r="M29" s="11"/>
      <c r="N29" s="12"/>
      <c r="O29" s="13"/>
      <c r="P29" s="21">
        <v>1</v>
      </c>
      <c r="Q29" s="22">
        <f t="shared" si="0"/>
        <v>1</v>
      </c>
      <c r="R29" s="3">
        <f t="shared" si="1"/>
        <v>0</v>
      </c>
      <c r="S29" s="27" t="s">
        <v>17</v>
      </c>
      <c r="T29" s="3">
        <f>L186</f>
        <v>0.10526315789473684</v>
      </c>
    </row>
    <row r="30" spans="1:42" ht="12.75" customHeight="1" x14ac:dyDescent="0.2">
      <c r="A30" s="28" t="s">
        <v>20</v>
      </c>
      <c r="B30" s="29"/>
      <c r="C30" s="29"/>
      <c r="D30" s="29"/>
      <c r="E30" s="29"/>
      <c r="F30" s="29"/>
      <c r="G30" s="29"/>
      <c r="H30" s="29"/>
      <c r="I30" s="29"/>
      <c r="J30" s="29"/>
      <c r="K30" s="189"/>
      <c r="L30" s="3"/>
      <c r="M30" s="3"/>
      <c r="N30" s="29"/>
      <c r="O30" s="3"/>
      <c r="S30" s="27" t="s">
        <v>18</v>
      </c>
      <c r="T30" s="3">
        <f>L200</f>
        <v>0</v>
      </c>
    </row>
    <row r="31" spans="1:42" ht="12.75" customHeight="1" x14ac:dyDescent="0.2">
      <c r="A31" s="28" t="s">
        <v>21</v>
      </c>
      <c r="B31" s="29"/>
      <c r="C31" s="29"/>
      <c r="D31" s="29"/>
      <c r="E31" s="29"/>
      <c r="F31" s="29"/>
      <c r="G31" s="29"/>
      <c r="H31" s="29"/>
      <c r="I31" s="29"/>
      <c r="J31" s="29"/>
      <c r="K31" s="189"/>
      <c r="L31" s="3"/>
      <c r="M31" s="3"/>
      <c r="N31" s="29"/>
      <c r="O31" s="3"/>
      <c r="S31" s="27" t="s">
        <v>19</v>
      </c>
      <c r="T31" s="3">
        <f>L216</f>
        <v>0</v>
      </c>
    </row>
    <row r="32" spans="1:42" ht="12.75" customHeight="1" x14ac:dyDescent="0.2">
      <c r="A32" s="28"/>
      <c r="J32" s="31" t="s">
        <v>33</v>
      </c>
      <c r="K32" s="190">
        <f>SUM(K26:K29)</f>
        <v>2</v>
      </c>
      <c r="L32" s="3">
        <f>K26/B18</f>
        <v>0.33333333333333331</v>
      </c>
      <c r="M32" s="37">
        <f>K32/B18</f>
        <v>0.66666666666666663</v>
      </c>
      <c r="N32" s="3">
        <f>M32-L32</f>
        <v>0.33333333333333331</v>
      </c>
      <c r="O32" s="3"/>
    </row>
    <row r="33" spans="1:42" ht="12.75" customHeight="1" x14ac:dyDescent="0.2">
      <c r="L33" s="3"/>
      <c r="M33" s="3"/>
      <c r="O33" s="3"/>
    </row>
    <row r="34" spans="1:42" ht="12.75" customHeight="1" x14ac:dyDescent="0.2">
      <c r="A34" s="32" t="s">
        <v>34</v>
      </c>
      <c r="B34" s="32"/>
      <c r="C34" s="32"/>
      <c r="D34" s="33"/>
      <c r="E34" s="33"/>
      <c r="F34" s="126">
        <f>((K26*9)+(K29*12))/K32</f>
        <v>10.5</v>
      </c>
      <c r="H34" s="121"/>
      <c r="L34" s="3"/>
      <c r="M34" s="3"/>
      <c r="O34" s="3"/>
      <c r="P34" s="35"/>
      <c r="Z34" s="2"/>
      <c r="AA34" s="8" t="s">
        <v>35</v>
      </c>
      <c r="AB34" s="8"/>
      <c r="AC34" s="8"/>
      <c r="AD34" s="8"/>
      <c r="AE34" s="8"/>
      <c r="AF34" s="8"/>
      <c r="AG34" s="8"/>
      <c r="AH34" s="8"/>
      <c r="AI34" s="8"/>
      <c r="AJ34" s="8"/>
    </row>
    <row r="35" spans="1:42" ht="12.75" customHeight="1" x14ac:dyDescent="0.2">
      <c r="L35" s="3"/>
      <c r="M35" s="3"/>
      <c r="O35" s="3"/>
      <c r="AA35" s="312" t="s">
        <v>12</v>
      </c>
      <c r="AB35" s="311"/>
      <c r="AC35" s="311"/>
      <c r="AD35" s="311"/>
      <c r="AE35" s="311"/>
      <c r="AF35" s="311"/>
      <c r="AG35" s="311"/>
      <c r="AH35" s="311"/>
      <c r="AI35" s="311"/>
      <c r="AJ35" s="311"/>
    </row>
    <row r="36" spans="1:42" ht="12.75" customHeight="1" x14ac:dyDescent="0.2">
      <c r="A36" s="2" t="s">
        <v>36</v>
      </c>
      <c r="L36" s="3"/>
      <c r="M36" s="3"/>
      <c r="O36" s="3"/>
      <c r="Z36" s="18" t="s">
        <v>13</v>
      </c>
      <c r="AA36" s="1">
        <v>9701</v>
      </c>
      <c r="AB36" s="19">
        <v>9702</v>
      </c>
      <c r="AC36" s="19">
        <v>9801</v>
      </c>
      <c r="AD36" s="19">
        <v>9802</v>
      </c>
      <c r="AE36" s="19">
        <v>9901</v>
      </c>
      <c r="AF36" s="19">
        <v>9902</v>
      </c>
      <c r="AG36" s="20" t="s">
        <v>14</v>
      </c>
      <c r="AH36" s="20" t="s">
        <v>15</v>
      </c>
      <c r="AI36" s="20" t="s">
        <v>16</v>
      </c>
      <c r="AJ36" s="20" t="s">
        <v>17</v>
      </c>
      <c r="AK36" s="20" t="s">
        <v>18</v>
      </c>
      <c r="AL36" s="20" t="s">
        <v>19</v>
      </c>
      <c r="AM36" s="20" t="s">
        <v>20</v>
      </c>
      <c r="AN36" s="20" t="s">
        <v>21</v>
      </c>
      <c r="AO36" s="20" t="s">
        <v>22</v>
      </c>
      <c r="AP36" s="20" t="s">
        <v>23</v>
      </c>
    </row>
    <row r="37" spans="1:42" ht="25.5" customHeight="1" x14ac:dyDescent="0.2">
      <c r="B37" s="308" t="s">
        <v>2</v>
      </c>
      <c r="C37" s="309"/>
      <c r="D37" s="309"/>
      <c r="E37" s="309"/>
      <c r="F37" s="309"/>
      <c r="G37" s="309"/>
      <c r="H37" s="309"/>
      <c r="I37" s="309"/>
      <c r="J37" s="309"/>
      <c r="L37" s="4" t="s">
        <v>3</v>
      </c>
      <c r="M37" s="4" t="s">
        <v>4</v>
      </c>
      <c r="N37" s="5" t="s">
        <v>5</v>
      </c>
      <c r="O37" s="4" t="s">
        <v>6</v>
      </c>
      <c r="P37" s="6" t="s">
        <v>7</v>
      </c>
      <c r="Q37" s="6" t="s">
        <v>8</v>
      </c>
      <c r="R37" s="7" t="s">
        <v>9</v>
      </c>
      <c r="Z37" s="23" t="s">
        <v>37</v>
      </c>
      <c r="AA37" s="22">
        <f t="shared" ref="AA37:AA44" si="16">Q19</f>
        <v>1</v>
      </c>
      <c r="AB37" s="22">
        <f t="shared" ref="AB37:AB44" si="17">Q40</f>
        <v>0.5</v>
      </c>
      <c r="AC37" s="22">
        <f t="shared" ref="AC37:AC44" si="18">Q60</f>
        <v>1</v>
      </c>
      <c r="AD37" s="22">
        <f t="shared" ref="AD37:AD44" si="19">Q78</f>
        <v>1</v>
      </c>
      <c r="AE37" s="22">
        <f t="shared" ref="AE37:AE44" si="20">Q95</f>
        <v>1</v>
      </c>
      <c r="AF37" s="22">
        <f t="shared" ref="AF37:AF44" si="21">Q112</f>
        <v>1</v>
      </c>
      <c r="AG37" s="22">
        <f t="shared" ref="AG37:AG44" si="22">Q129</f>
        <v>1</v>
      </c>
      <c r="AH37" s="22">
        <f t="shared" ref="AH37:AH44" si="23">Q143</f>
        <v>0.72727272727272729</v>
      </c>
      <c r="AI37" s="22">
        <f t="shared" ref="AI37:AI44" si="24">Q159</f>
        <v>1</v>
      </c>
      <c r="AJ37" s="22">
        <f t="shared" ref="AJ37:AJ43" si="25">Q174</f>
        <v>0.31578947368421051</v>
      </c>
      <c r="AK37" s="22">
        <f t="shared" ref="AK37:AK42" si="26">Q191</f>
        <v>0.25</v>
      </c>
      <c r="AL37" s="22">
        <f t="shared" ref="AL37:AL41" si="27">Q205</f>
        <v>0.66666666666666663</v>
      </c>
      <c r="AM37" s="22">
        <f t="shared" ref="AM37:AM40" si="28">Q221</f>
        <v>0.8</v>
      </c>
      <c r="AN37" s="22">
        <f t="shared" ref="AN37:AN39" si="29">Q239</f>
        <v>0.52631578947368418</v>
      </c>
      <c r="AO37" s="22">
        <f t="shared" ref="AO37:AO38" si="30">Q256</f>
        <v>0.72727272727272729</v>
      </c>
      <c r="AP37" s="22">
        <f>Q273</f>
        <v>0.82758620689655171</v>
      </c>
    </row>
    <row r="38" spans="1:42" ht="12.75" customHeight="1" x14ac:dyDescent="0.2">
      <c r="A38" s="135" t="s">
        <v>10</v>
      </c>
      <c r="B38" s="136">
        <v>1</v>
      </c>
      <c r="C38" s="136">
        <v>2</v>
      </c>
      <c r="D38" s="136">
        <v>3</v>
      </c>
      <c r="E38" s="136">
        <v>4</v>
      </c>
      <c r="F38" s="136">
        <v>5</v>
      </c>
      <c r="G38" s="136">
        <v>6</v>
      </c>
      <c r="H38" s="136">
        <v>7</v>
      </c>
      <c r="I38" s="136">
        <v>8</v>
      </c>
      <c r="J38" s="136">
        <v>9</v>
      </c>
      <c r="K38" s="216" t="s">
        <v>11</v>
      </c>
      <c r="L38" s="11"/>
      <c r="M38" s="11"/>
      <c r="N38" s="12"/>
      <c r="O38" s="13"/>
      <c r="P38" s="14"/>
      <c r="Q38" s="14"/>
      <c r="R38" s="3"/>
      <c r="Z38" s="23" t="s">
        <v>38</v>
      </c>
      <c r="AA38" s="22">
        <f t="shared" si="16"/>
        <v>1</v>
      </c>
      <c r="AB38" s="22">
        <f t="shared" si="17"/>
        <v>1</v>
      </c>
      <c r="AC38" s="22">
        <f t="shared" si="18"/>
        <v>0.7142857142857143</v>
      </c>
      <c r="AD38" s="22">
        <f t="shared" si="19"/>
        <v>1</v>
      </c>
      <c r="AE38" s="22">
        <f t="shared" si="20"/>
        <v>1</v>
      </c>
      <c r="AF38" s="22">
        <f t="shared" si="21"/>
        <v>0.9375</v>
      </c>
      <c r="AG38" s="22">
        <f t="shared" si="22"/>
        <v>1</v>
      </c>
      <c r="AH38" s="22">
        <f t="shared" si="23"/>
        <v>1</v>
      </c>
      <c r="AI38" s="22">
        <f t="shared" si="24"/>
        <v>1</v>
      </c>
      <c r="AJ38" s="22">
        <f t="shared" si="25"/>
        <v>0.83333333333333337</v>
      </c>
      <c r="AK38" s="22">
        <f t="shared" si="26"/>
        <v>1</v>
      </c>
      <c r="AL38" s="22">
        <f t="shared" si="27"/>
        <v>0.7857142857142857</v>
      </c>
      <c r="AM38" s="22">
        <f t="shared" si="28"/>
        <v>1</v>
      </c>
      <c r="AN38" s="22">
        <f t="shared" si="29"/>
        <v>0.9</v>
      </c>
      <c r="AO38" s="22">
        <f t="shared" si="30"/>
        <v>0.75</v>
      </c>
    </row>
    <row r="39" spans="1:42" ht="12.75" customHeight="1" x14ac:dyDescent="0.2">
      <c r="A39" s="10">
        <v>9702</v>
      </c>
      <c r="B39" s="10">
        <v>4</v>
      </c>
      <c r="C39" s="10"/>
      <c r="D39" s="10"/>
      <c r="E39" s="10"/>
      <c r="F39" s="10"/>
      <c r="G39" s="10"/>
      <c r="H39" s="10"/>
      <c r="I39" s="10"/>
      <c r="J39" s="10"/>
      <c r="K39" s="188"/>
      <c r="L39" s="11"/>
      <c r="M39" s="11"/>
      <c r="N39" s="12"/>
      <c r="O39" s="13"/>
      <c r="P39" s="17">
        <f>B39</f>
        <v>4</v>
      </c>
      <c r="Q39" s="14"/>
      <c r="R39" s="3"/>
      <c r="Z39" s="23" t="s">
        <v>39</v>
      </c>
      <c r="AA39" s="22">
        <f t="shared" si="16"/>
        <v>1</v>
      </c>
      <c r="AB39" s="22">
        <f t="shared" si="17"/>
        <v>1</v>
      </c>
      <c r="AC39" s="22">
        <f t="shared" si="18"/>
        <v>1.4</v>
      </c>
      <c r="AD39" s="22">
        <f t="shared" si="19"/>
        <v>1</v>
      </c>
      <c r="AE39" s="22">
        <f t="shared" si="20"/>
        <v>1</v>
      </c>
      <c r="AF39" s="22">
        <f t="shared" si="21"/>
        <v>1</v>
      </c>
      <c r="AG39" s="22">
        <f t="shared" si="22"/>
        <v>1</v>
      </c>
      <c r="AH39" s="22">
        <f t="shared" si="23"/>
        <v>0.75</v>
      </c>
      <c r="AI39" s="22">
        <f t="shared" si="24"/>
        <v>1</v>
      </c>
      <c r="AJ39" s="22">
        <f t="shared" si="25"/>
        <v>1</v>
      </c>
      <c r="AK39" s="22">
        <f t="shared" si="26"/>
        <v>1</v>
      </c>
      <c r="AL39" s="22">
        <f t="shared" si="27"/>
        <v>0.63636363636363635</v>
      </c>
      <c r="AM39" s="22">
        <f t="shared" si="28"/>
        <v>0.75</v>
      </c>
      <c r="AN39" s="22">
        <f t="shared" si="29"/>
        <v>1</v>
      </c>
      <c r="AO39" s="22" t="s">
        <v>27</v>
      </c>
    </row>
    <row r="40" spans="1:42" ht="12.75" customHeight="1" x14ac:dyDescent="0.2">
      <c r="A40" s="10">
        <v>9801</v>
      </c>
      <c r="B40" s="10"/>
      <c r="C40" s="10">
        <v>2</v>
      </c>
      <c r="D40" s="10"/>
      <c r="E40" s="10"/>
      <c r="F40" s="10"/>
      <c r="G40" s="10"/>
      <c r="H40" s="10"/>
      <c r="I40" s="10"/>
      <c r="J40" s="10"/>
      <c r="K40" s="188"/>
      <c r="L40" s="11"/>
      <c r="M40" s="11"/>
      <c r="N40" s="12"/>
      <c r="O40" s="13">
        <f>C40/B39</f>
        <v>0.5</v>
      </c>
      <c r="P40" s="21">
        <v>2</v>
      </c>
      <c r="Q40" s="22">
        <f t="shared" ref="Q40:Q50" si="31">P40/P39</f>
        <v>0.5</v>
      </c>
      <c r="R40" s="3">
        <f t="shared" ref="R40:R50" si="32">100%-Q40</f>
        <v>0.5</v>
      </c>
      <c r="Z40" s="23" t="s">
        <v>40</v>
      </c>
      <c r="AA40" s="22">
        <f t="shared" si="16"/>
        <v>1</v>
      </c>
      <c r="AB40" s="22">
        <f t="shared" si="17"/>
        <v>1</v>
      </c>
      <c r="AC40" s="22">
        <f t="shared" si="18"/>
        <v>0.7142857142857143</v>
      </c>
      <c r="AD40" s="22">
        <f t="shared" si="19"/>
        <v>1</v>
      </c>
      <c r="AE40" s="22">
        <f t="shared" si="20"/>
        <v>1</v>
      </c>
      <c r="AF40" s="22">
        <f t="shared" si="21"/>
        <v>0.93333333333333335</v>
      </c>
      <c r="AG40" s="22">
        <f t="shared" si="22"/>
        <v>1</v>
      </c>
      <c r="AH40" s="22">
        <f t="shared" si="23"/>
        <v>0.83333333333333337</v>
      </c>
      <c r="AI40" s="22">
        <f t="shared" si="24"/>
        <v>1</v>
      </c>
      <c r="AJ40" s="22">
        <f t="shared" si="25"/>
        <v>1</v>
      </c>
      <c r="AK40" s="22">
        <f t="shared" si="26"/>
        <v>7</v>
      </c>
      <c r="AL40" s="22">
        <f t="shared" si="27"/>
        <v>1</v>
      </c>
      <c r="AM40" s="22">
        <f t="shared" si="28"/>
        <v>0.83333333333333337</v>
      </c>
      <c r="AN40" s="22" t="s">
        <v>27</v>
      </c>
    </row>
    <row r="41" spans="1:42" ht="12.75" customHeight="1" x14ac:dyDescent="0.2">
      <c r="A41" s="10">
        <v>9802</v>
      </c>
      <c r="B41" s="10"/>
      <c r="C41" s="10"/>
      <c r="D41" s="10">
        <v>2</v>
      </c>
      <c r="E41" s="10"/>
      <c r="F41" s="10"/>
      <c r="G41" s="10"/>
      <c r="H41" s="10"/>
      <c r="I41" s="10"/>
      <c r="J41" s="10"/>
      <c r="K41" s="188"/>
      <c r="L41" s="11"/>
      <c r="M41" s="11"/>
      <c r="N41" s="12"/>
      <c r="O41" s="13">
        <f>D41/C40</f>
        <v>1</v>
      </c>
      <c r="P41" s="21">
        <v>2</v>
      </c>
      <c r="Q41" s="22">
        <f t="shared" si="31"/>
        <v>1</v>
      </c>
      <c r="R41" s="3">
        <f t="shared" si="32"/>
        <v>0</v>
      </c>
      <c r="Z41" s="23" t="s">
        <v>41</v>
      </c>
      <c r="AA41" s="22">
        <f t="shared" si="16"/>
        <v>1</v>
      </c>
      <c r="AB41" s="22">
        <f t="shared" si="17"/>
        <v>1</v>
      </c>
      <c r="AC41" s="22">
        <f t="shared" si="18"/>
        <v>0.8</v>
      </c>
      <c r="AD41" s="22">
        <f t="shared" si="19"/>
        <v>1</v>
      </c>
      <c r="AE41" s="22">
        <f t="shared" si="20"/>
        <v>1</v>
      </c>
      <c r="AF41" s="22">
        <f t="shared" si="21"/>
        <v>0.9285714285714286</v>
      </c>
      <c r="AG41" s="22">
        <f t="shared" si="22"/>
        <v>1</v>
      </c>
      <c r="AH41" s="22">
        <f t="shared" si="23"/>
        <v>1</v>
      </c>
      <c r="AI41" s="22">
        <f t="shared" si="24"/>
        <v>1</v>
      </c>
      <c r="AJ41" s="22">
        <f t="shared" si="25"/>
        <v>1</v>
      </c>
      <c r="AK41" s="22">
        <f t="shared" si="26"/>
        <v>0</v>
      </c>
      <c r="AL41" s="22">
        <f t="shared" si="27"/>
        <v>0.8571428571428571</v>
      </c>
      <c r="AM41" s="22" t="s">
        <v>27</v>
      </c>
      <c r="AN41" s="22" t="s">
        <v>27</v>
      </c>
    </row>
    <row r="42" spans="1:42" ht="12.75" customHeight="1" x14ac:dyDescent="0.2">
      <c r="A42" s="10">
        <v>9901</v>
      </c>
      <c r="B42" s="10"/>
      <c r="C42" s="10"/>
      <c r="D42" s="10"/>
      <c r="E42" s="10">
        <v>2</v>
      </c>
      <c r="F42" s="10"/>
      <c r="G42" s="10"/>
      <c r="H42" s="10"/>
      <c r="I42" s="10"/>
      <c r="J42" s="10"/>
      <c r="K42" s="188"/>
      <c r="L42" s="11"/>
      <c r="M42" s="11"/>
      <c r="N42" s="12"/>
      <c r="O42" s="13">
        <f>E42/D41</f>
        <v>1</v>
      </c>
      <c r="P42" s="21">
        <v>2</v>
      </c>
      <c r="Q42" s="22">
        <f t="shared" si="31"/>
        <v>1</v>
      </c>
      <c r="R42" s="3">
        <f t="shared" si="32"/>
        <v>0</v>
      </c>
      <c r="Z42" s="26" t="s">
        <v>42</v>
      </c>
      <c r="AA42" s="22">
        <f t="shared" si="16"/>
        <v>1</v>
      </c>
      <c r="AB42" s="22">
        <f t="shared" si="17"/>
        <v>1</v>
      </c>
      <c r="AC42" s="22">
        <f t="shared" si="18"/>
        <v>1</v>
      </c>
      <c r="AD42" s="22">
        <f t="shared" si="19"/>
        <v>0.83333333333333337</v>
      </c>
      <c r="AE42" s="22">
        <f t="shared" si="20"/>
        <v>1</v>
      </c>
      <c r="AF42" s="22">
        <f t="shared" si="21"/>
        <v>1</v>
      </c>
      <c r="AG42" s="22">
        <f t="shared" si="22"/>
        <v>1</v>
      </c>
      <c r="AH42" s="22">
        <f t="shared" si="23"/>
        <v>0.8</v>
      </c>
      <c r="AI42" s="22">
        <f t="shared" si="24"/>
        <v>1</v>
      </c>
      <c r="AJ42" s="22">
        <f t="shared" si="25"/>
        <v>0.8</v>
      </c>
      <c r="AK42" s="22">
        <f t="shared" si="26"/>
        <v>0</v>
      </c>
      <c r="AL42" s="22" t="s">
        <v>27</v>
      </c>
      <c r="AM42" s="22" t="s">
        <v>27</v>
      </c>
    </row>
    <row r="43" spans="1:42" ht="12.75" customHeight="1" x14ac:dyDescent="0.2">
      <c r="A43" s="10">
        <v>9902</v>
      </c>
      <c r="B43" s="10"/>
      <c r="C43" s="10"/>
      <c r="D43" s="10"/>
      <c r="E43" s="10">
        <v>1</v>
      </c>
      <c r="F43" s="10">
        <v>1</v>
      </c>
      <c r="G43" s="10"/>
      <c r="H43" s="10"/>
      <c r="I43" s="10"/>
      <c r="J43" s="10"/>
      <c r="K43" s="188"/>
      <c r="L43" s="11"/>
      <c r="M43" s="11"/>
      <c r="N43" s="12"/>
      <c r="O43" s="13">
        <f>F43/E42</f>
        <v>0.5</v>
      </c>
      <c r="P43" s="21">
        <v>2</v>
      </c>
      <c r="Q43" s="22">
        <f t="shared" si="31"/>
        <v>1</v>
      </c>
      <c r="R43" s="3">
        <f t="shared" si="32"/>
        <v>0</v>
      </c>
      <c r="Z43" s="26" t="s">
        <v>43</v>
      </c>
      <c r="AA43" s="22">
        <f t="shared" si="16"/>
        <v>0.66666666666666663</v>
      </c>
      <c r="AB43" s="22">
        <f t="shared" si="17"/>
        <v>1</v>
      </c>
      <c r="AC43" s="22">
        <f t="shared" si="18"/>
        <v>1</v>
      </c>
      <c r="AD43" s="22">
        <f t="shared" si="19"/>
        <v>1</v>
      </c>
      <c r="AE43" s="22">
        <f t="shared" si="20"/>
        <v>1</v>
      </c>
      <c r="AF43" s="22">
        <f t="shared" si="21"/>
        <v>1</v>
      </c>
      <c r="AG43" s="22">
        <f t="shared" si="22"/>
        <v>1</v>
      </c>
      <c r="AH43" s="22">
        <f t="shared" si="23"/>
        <v>1</v>
      </c>
      <c r="AI43" s="22">
        <f t="shared" si="24"/>
        <v>1</v>
      </c>
      <c r="AJ43" s="22">
        <f t="shared" si="25"/>
        <v>1</v>
      </c>
      <c r="AK43" s="22" t="s">
        <v>27</v>
      </c>
      <c r="AL43" s="22" t="s">
        <v>27</v>
      </c>
      <c r="AM43" s="22" t="s">
        <v>27</v>
      </c>
    </row>
    <row r="44" spans="1:42" ht="12.75" customHeight="1" x14ac:dyDescent="0.2">
      <c r="A44" s="26" t="s">
        <v>14</v>
      </c>
      <c r="B44" s="10"/>
      <c r="C44" s="10"/>
      <c r="D44" s="10"/>
      <c r="E44" s="10"/>
      <c r="F44" s="10">
        <v>1</v>
      </c>
      <c r="G44" s="10">
        <v>1</v>
      </c>
      <c r="H44" s="10"/>
      <c r="I44" s="10"/>
      <c r="J44" s="10"/>
      <c r="K44" s="188"/>
      <c r="L44" s="11"/>
      <c r="M44" s="11"/>
      <c r="N44" s="12"/>
      <c r="O44" s="13">
        <f>G44/F43</f>
        <v>1</v>
      </c>
      <c r="P44" s="21">
        <v>2</v>
      </c>
      <c r="Q44" s="22">
        <f t="shared" si="31"/>
        <v>1</v>
      </c>
      <c r="R44" s="3">
        <f t="shared" si="32"/>
        <v>0</v>
      </c>
      <c r="Z44" s="26" t="s">
        <v>44</v>
      </c>
      <c r="AA44" s="22">
        <f t="shared" si="16"/>
        <v>1</v>
      </c>
      <c r="AB44" s="22">
        <f t="shared" si="17"/>
        <v>1</v>
      </c>
      <c r="AC44" s="22">
        <f t="shared" si="18"/>
        <v>1</v>
      </c>
      <c r="AD44" s="22">
        <f t="shared" si="19"/>
        <v>1</v>
      </c>
      <c r="AE44" s="22">
        <f t="shared" si="20"/>
        <v>1</v>
      </c>
      <c r="AF44" s="22">
        <f t="shared" si="21"/>
        <v>0.92307692307692313</v>
      </c>
      <c r="AG44" s="22">
        <f t="shared" si="22"/>
        <v>1</v>
      </c>
      <c r="AH44" s="22">
        <f t="shared" si="23"/>
        <v>1</v>
      </c>
      <c r="AI44" s="22">
        <f t="shared" si="24"/>
        <v>1</v>
      </c>
      <c r="AJ44" s="22" t="s">
        <v>27</v>
      </c>
    </row>
    <row r="45" spans="1:42" ht="12.75" customHeight="1" x14ac:dyDescent="0.2">
      <c r="A45" s="26" t="s">
        <v>15</v>
      </c>
      <c r="B45" s="10"/>
      <c r="C45" s="10"/>
      <c r="D45" s="10"/>
      <c r="E45" s="10"/>
      <c r="F45" s="10"/>
      <c r="G45" s="10">
        <v>1</v>
      </c>
      <c r="H45" s="10">
        <v>1</v>
      </c>
      <c r="I45" s="10"/>
      <c r="J45" s="10"/>
      <c r="K45" s="188"/>
      <c r="L45" s="11"/>
      <c r="M45" s="11"/>
      <c r="N45" s="12"/>
      <c r="O45" s="13">
        <f>H45/G44</f>
        <v>1</v>
      </c>
      <c r="P45" s="21">
        <v>2</v>
      </c>
      <c r="Q45" s="22">
        <f t="shared" si="31"/>
        <v>1</v>
      </c>
      <c r="R45" s="3">
        <f t="shared" si="32"/>
        <v>0</v>
      </c>
      <c r="S45" s="2" t="s">
        <v>4</v>
      </c>
    </row>
    <row r="46" spans="1:42" ht="12.75" customHeight="1" x14ac:dyDescent="0.2">
      <c r="A46" s="26" t="s">
        <v>16</v>
      </c>
      <c r="B46" s="10"/>
      <c r="C46" s="10"/>
      <c r="D46" s="10"/>
      <c r="E46" s="10"/>
      <c r="F46" s="10"/>
      <c r="G46" s="10"/>
      <c r="H46" s="10">
        <v>1</v>
      </c>
      <c r="I46" s="10">
        <v>1</v>
      </c>
      <c r="J46" s="10"/>
      <c r="K46" s="188"/>
      <c r="L46" s="11"/>
      <c r="M46" s="11"/>
      <c r="N46" s="12"/>
      <c r="O46" s="13">
        <f>I46/H45</f>
        <v>1</v>
      </c>
      <c r="P46" s="21">
        <v>2</v>
      </c>
      <c r="Q46" s="22">
        <f t="shared" si="31"/>
        <v>1</v>
      </c>
      <c r="R46" s="3">
        <f t="shared" si="32"/>
        <v>0</v>
      </c>
      <c r="S46" s="25">
        <v>9701</v>
      </c>
      <c r="T46" s="37">
        <f>M32</f>
        <v>0.66666666666666663</v>
      </c>
    </row>
    <row r="47" spans="1:42" ht="12.75" customHeight="1" x14ac:dyDescent="0.2">
      <c r="A47" s="26" t="s">
        <v>17</v>
      </c>
      <c r="B47" s="10"/>
      <c r="C47" s="10"/>
      <c r="D47" s="10"/>
      <c r="E47" s="10"/>
      <c r="F47" s="10"/>
      <c r="G47" s="10"/>
      <c r="H47" s="10"/>
      <c r="I47" s="10">
        <v>1</v>
      </c>
      <c r="J47" s="10">
        <v>1</v>
      </c>
      <c r="K47" s="188"/>
      <c r="L47" s="11"/>
      <c r="M47" s="11"/>
      <c r="N47" s="12"/>
      <c r="O47" s="13">
        <f>J47/I46</f>
        <v>1</v>
      </c>
      <c r="P47" s="21">
        <v>2</v>
      </c>
      <c r="Q47" s="22">
        <f t="shared" si="31"/>
        <v>1</v>
      </c>
      <c r="R47" s="3">
        <f t="shared" si="32"/>
        <v>0</v>
      </c>
      <c r="S47" s="25">
        <v>9702</v>
      </c>
      <c r="T47" s="37">
        <f>M52</f>
        <v>0.5</v>
      </c>
    </row>
    <row r="48" spans="1:42" ht="12.75" customHeight="1" x14ac:dyDescent="0.2">
      <c r="A48" s="26" t="s">
        <v>18</v>
      </c>
      <c r="B48" s="10"/>
      <c r="C48" s="10"/>
      <c r="D48" s="10"/>
      <c r="E48" s="10"/>
      <c r="F48" s="10"/>
      <c r="G48" s="10"/>
      <c r="H48" s="10"/>
      <c r="I48" s="10"/>
      <c r="J48" s="10"/>
      <c r="K48" s="188"/>
      <c r="L48" s="11"/>
      <c r="M48" s="11"/>
      <c r="N48" s="12"/>
      <c r="O48" s="13"/>
      <c r="P48" s="21">
        <v>2</v>
      </c>
      <c r="Q48" s="22">
        <f t="shared" si="31"/>
        <v>1</v>
      </c>
      <c r="R48" s="3">
        <f t="shared" si="32"/>
        <v>0</v>
      </c>
      <c r="S48" s="25">
        <v>9801</v>
      </c>
      <c r="T48" s="37">
        <f>M71</f>
        <v>0.5714285714285714</v>
      </c>
    </row>
    <row r="49" spans="1:42" ht="12.75" customHeight="1" x14ac:dyDescent="0.2">
      <c r="A49" s="26" t="s">
        <v>19</v>
      </c>
      <c r="B49" s="10"/>
      <c r="C49" s="10"/>
      <c r="D49" s="10"/>
      <c r="E49" s="10"/>
      <c r="F49" s="10"/>
      <c r="G49" s="10"/>
      <c r="H49" s="10"/>
      <c r="I49" s="10"/>
      <c r="J49" s="10">
        <v>1</v>
      </c>
      <c r="K49" s="188">
        <v>2</v>
      </c>
      <c r="L49" s="11"/>
      <c r="M49" s="11"/>
      <c r="N49" s="12"/>
      <c r="O49" s="13"/>
      <c r="P49" s="21">
        <v>1</v>
      </c>
      <c r="Q49" s="22">
        <f t="shared" si="31"/>
        <v>0.5</v>
      </c>
      <c r="R49" s="3">
        <f t="shared" si="32"/>
        <v>0.5</v>
      </c>
      <c r="S49" s="25">
        <v>9802</v>
      </c>
      <c r="T49" s="37">
        <f>M88</f>
        <v>0.83333333333333337</v>
      </c>
    </row>
    <row r="50" spans="1:42" ht="12.75" customHeight="1" x14ac:dyDescent="0.2">
      <c r="A50" s="28" t="s">
        <v>20</v>
      </c>
      <c r="B50" s="29"/>
      <c r="C50" s="29"/>
      <c r="D50" s="29"/>
      <c r="E50" s="29"/>
      <c r="F50" s="29"/>
      <c r="G50" s="29"/>
      <c r="H50" s="29"/>
      <c r="I50" s="29"/>
      <c r="J50" s="29"/>
      <c r="K50" s="189"/>
      <c r="L50" s="3"/>
      <c r="M50" s="3"/>
      <c r="N50" s="29"/>
      <c r="O50" s="3"/>
      <c r="P50" s="21"/>
      <c r="Q50" s="22">
        <f t="shared" si="31"/>
        <v>0</v>
      </c>
      <c r="R50" s="3">
        <f t="shared" si="32"/>
        <v>1</v>
      </c>
      <c r="S50" s="25">
        <v>9901</v>
      </c>
      <c r="T50" s="3">
        <f>M105</f>
        <v>1</v>
      </c>
    </row>
    <row r="51" spans="1:42" ht="12.75" customHeight="1" x14ac:dyDescent="0.2">
      <c r="A51" s="28" t="s">
        <v>21</v>
      </c>
      <c r="B51" s="29"/>
      <c r="C51" s="29"/>
      <c r="D51" s="29"/>
      <c r="E51" s="29"/>
      <c r="F51" s="29"/>
      <c r="G51" s="29"/>
      <c r="H51" s="29"/>
      <c r="I51" s="29"/>
      <c r="J51" s="29"/>
      <c r="K51" s="189"/>
      <c r="L51" s="3"/>
      <c r="M51" s="3"/>
      <c r="N51" s="29"/>
      <c r="O51" s="3"/>
      <c r="S51" s="25">
        <v>9902</v>
      </c>
      <c r="T51" s="3">
        <f>M122</f>
        <v>0.625</v>
      </c>
    </row>
    <row r="52" spans="1:42" ht="12.75" customHeight="1" x14ac:dyDescent="0.2">
      <c r="K52" s="189">
        <f>K48+K49</f>
        <v>2</v>
      </c>
      <c r="L52" s="3">
        <f>K47/B39</f>
        <v>0</v>
      </c>
      <c r="M52" s="3">
        <f>K52/B39</f>
        <v>0.5</v>
      </c>
      <c r="N52" s="3">
        <f>M52-L52</f>
        <v>0.5</v>
      </c>
      <c r="O52" s="3"/>
      <c r="S52" s="29" t="s">
        <v>14</v>
      </c>
      <c r="T52" s="3">
        <f>M138</f>
        <v>0.5</v>
      </c>
      <c r="Z52" s="2"/>
      <c r="AA52" s="8" t="s">
        <v>45</v>
      </c>
      <c r="AB52" s="8"/>
      <c r="AC52" s="8"/>
      <c r="AD52" s="8"/>
      <c r="AE52" s="8"/>
      <c r="AF52" s="8"/>
      <c r="AG52" s="8"/>
      <c r="AH52" s="8"/>
      <c r="AI52" s="8"/>
      <c r="AJ52" s="8"/>
    </row>
    <row r="53" spans="1:42" ht="12.75" customHeight="1" x14ac:dyDescent="0.2">
      <c r="A53" s="32" t="s">
        <v>34</v>
      </c>
      <c r="B53" s="32"/>
      <c r="C53" s="32"/>
      <c r="D53" s="33"/>
      <c r="E53" s="33"/>
      <c r="F53" s="126">
        <f>K49*11/K52</f>
        <v>11</v>
      </c>
      <c r="L53" s="3"/>
      <c r="M53" s="3"/>
      <c r="O53" s="3"/>
      <c r="S53" s="29" t="s">
        <v>15</v>
      </c>
      <c r="T53" s="3">
        <f>M153</f>
        <v>0.27272727272727271</v>
      </c>
      <c r="AA53" s="312" t="s">
        <v>12</v>
      </c>
      <c r="AB53" s="311"/>
      <c r="AC53" s="311"/>
      <c r="AD53" s="311"/>
      <c r="AE53" s="311"/>
      <c r="AF53" s="311"/>
      <c r="AG53" s="311"/>
      <c r="AH53" s="311"/>
      <c r="AI53" s="311"/>
      <c r="AJ53" s="311"/>
    </row>
    <row r="54" spans="1:42" ht="12.75" customHeight="1" x14ac:dyDescent="0.2">
      <c r="L54" s="3"/>
      <c r="M54" s="3"/>
      <c r="O54" s="3"/>
      <c r="S54" s="29" t="s">
        <v>16</v>
      </c>
      <c r="T54" s="3">
        <f>M168</f>
        <v>1</v>
      </c>
      <c r="Z54" s="18" t="s">
        <v>13</v>
      </c>
      <c r="AA54" s="1">
        <v>9701</v>
      </c>
      <c r="AB54" s="19">
        <v>9702</v>
      </c>
      <c r="AC54" s="19">
        <v>9801</v>
      </c>
      <c r="AD54" s="19">
        <v>9802</v>
      </c>
      <c r="AE54" s="19">
        <v>9901</v>
      </c>
      <c r="AF54" s="19">
        <v>9902</v>
      </c>
      <c r="AG54" s="20" t="s">
        <v>14</v>
      </c>
      <c r="AH54" s="20" t="s">
        <v>15</v>
      </c>
      <c r="AI54" s="20" t="s">
        <v>16</v>
      </c>
      <c r="AJ54" s="20" t="s">
        <v>17</v>
      </c>
      <c r="AK54" s="20" t="s">
        <v>18</v>
      </c>
      <c r="AL54" s="20" t="s">
        <v>19</v>
      </c>
      <c r="AM54" s="20" t="s">
        <v>20</v>
      </c>
      <c r="AN54" s="20" t="s">
        <v>21</v>
      </c>
      <c r="AO54" s="20" t="s">
        <v>22</v>
      </c>
      <c r="AP54" s="20" t="s">
        <v>23</v>
      </c>
    </row>
    <row r="55" spans="1:42" ht="12.75" customHeight="1" x14ac:dyDescent="0.2">
      <c r="L55" s="3"/>
      <c r="M55" s="3"/>
      <c r="O55" s="3"/>
      <c r="S55" s="29" t="s">
        <v>17</v>
      </c>
      <c r="T55" s="3">
        <f>M186</f>
        <v>0.10526315789473684</v>
      </c>
      <c r="Z55" s="23" t="s">
        <v>37</v>
      </c>
      <c r="AA55" s="22">
        <f t="shared" ref="AA55:AA62" si="33">R19</f>
        <v>0</v>
      </c>
      <c r="AB55" s="22">
        <f t="shared" ref="AB55:AB62" si="34">R40</f>
        <v>0.5</v>
      </c>
      <c r="AC55" s="22">
        <f t="shared" ref="AC55:AC62" si="35">R60</f>
        <v>0</v>
      </c>
      <c r="AD55" s="22">
        <f t="shared" ref="AD55:AD62" si="36">R78</f>
        <v>0</v>
      </c>
      <c r="AE55" s="22">
        <f t="shared" ref="AE55:AE62" si="37">R95</f>
        <v>0</v>
      </c>
      <c r="AF55" s="22">
        <f t="shared" ref="AF55:AF62" si="38">R112</f>
        <v>0</v>
      </c>
      <c r="AG55" s="22">
        <f t="shared" ref="AG55:AG62" si="39">R129</f>
        <v>0</v>
      </c>
      <c r="AH55" s="22">
        <f t="shared" ref="AH55:AH62" si="40">R143</f>
        <v>0.27272727272727271</v>
      </c>
      <c r="AI55" s="22">
        <f t="shared" ref="AI55:AI62" si="41">R159</f>
        <v>0</v>
      </c>
      <c r="AJ55" s="22">
        <f t="shared" ref="AJ55:AJ61" si="42">R174</f>
        <v>0.68421052631578949</v>
      </c>
      <c r="AK55" s="3">
        <f t="shared" ref="AK55:AK60" si="43">R191</f>
        <v>0.75</v>
      </c>
      <c r="AL55" s="3">
        <f t="shared" ref="AL55:AL59" si="44">R205</f>
        <v>0.33333333333333337</v>
      </c>
      <c r="AM55" s="3">
        <f t="shared" ref="AM55:AM58" si="45">R221</f>
        <v>0.19999999999999996</v>
      </c>
      <c r="AN55" s="3">
        <f t="shared" ref="AN55:AN57" si="46">R239</f>
        <v>0.47368421052631582</v>
      </c>
      <c r="AO55" s="3">
        <f t="shared" ref="AO55:AO56" si="47">R256</f>
        <v>0.27272727272727271</v>
      </c>
      <c r="AP55" s="3">
        <f>R273</f>
        <v>0.17241379310344829</v>
      </c>
    </row>
    <row r="56" spans="1:42" ht="12.75" customHeight="1" x14ac:dyDescent="0.3">
      <c r="A56" s="38" t="s">
        <v>46</v>
      </c>
      <c r="L56" s="3"/>
      <c r="M56" s="3"/>
      <c r="O56" s="3"/>
      <c r="S56" s="29" t="s">
        <v>18</v>
      </c>
      <c r="T56" s="3">
        <f>M200</f>
        <v>0</v>
      </c>
      <c r="Z56" s="23" t="s">
        <v>38</v>
      </c>
      <c r="AA56" s="22">
        <f t="shared" si="33"/>
        <v>0</v>
      </c>
      <c r="AB56" s="22">
        <f t="shared" si="34"/>
        <v>0</v>
      </c>
      <c r="AC56" s="22">
        <f t="shared" si="35"/>
        <v>0.2857142857142857</v>
      </c>
      <c r="AD56" s="22">
        <f t="shared" si="36"/>
        <v>0</v>
      </c>
      <c r="AE56" s="22">
        <f t="shared" si="37"/>
        <v>0</v>
      </c>
      <c r="AF56" s="22">
        <f t="shared" si="38"/>
        <v>6.25E-2</v>
      </c>
      <c r="AG56" s="22">
        <f t="shared" si="39"/>
        <v>0</v>
      </c>
      <c r="AH56" s="22">
        <f t="shared" si="40"/>
        <v>0</v>
      </c>
      <c r="AI56" s="22">
        <f t="shared" si="41"/>
        <v>0</v>
      </c>
      <c r="AJ56" s="22">
        <f t="shared" si="42"/>
        <v>0.16666666666666663</v>
      </c>
      <c r="AK56" s="3">
        <f t="shared" si="43"/>
        <v>0</v>
      </c>
      <c r="AL56" s="3">
        <f t="shared" si="44"/>
        <v>0.2142857142857143</v>
      </c>
      <c r="AM56" s="3">
        <f t="shared" si="45"/>
        <v>0</v>
      </c>
      <c r="AN56" s="3">
        <f t="shared" si="46"/>
        <v>9.9999999999999978E-2</v>
      </c>
      <c r="AO56" s="3">
        <f t="shared" si="47"/>
        <v>0.25</v>
      </c>
    </row>
    <row r="57" spans="1:42" ht="25.5" customHeight="1" x14ac:dyDescent="0.2">
      <c r="B57" s="308" t="s">
        <v>2</v>
      </c>
      <c r="C57" s="309"/>
      <c r="D57" s="309"/>
      <c r="E57" s="309"/>
      <c r="F57" s="309"/>
      <c r="G57" s="309"/>
      <c r="H57" s="309"/>
      <c r="I57" s="309"/>
      <c r="J57" s="309"/>
      <c r="L57" s="4" t="s">
        <v>3</v>
      </c>
      <c r="M57" s="4" t="s">
        <v>4</v>
      </c>
      <c r="N57" s="5" t="s">
        <v>5</v>
      </c>
      <c r="O57" s="4" t="s">
        <v>6</v>
      </c>
      <c r="P57" s="6" t="s">
        <v>7</v>
      </c>
      <c r="Q57" s="6" t="s">
        <v>8</v>
      </c>
      <c r="R57" s="7" t="s">
        <v>9</v>
      </c>
      <c r="S57" s="29" t="s">
        <v>19</v>
      </c>
      <c r="T57" s="3">
        <f>M216</f>
        <v>4.7619047619047616E-2</v>
      </c>
      <c r="Z57" s="23" t="s">
        <v>39</v>
      </c>
      <c r="AA57" s="22">
        <f t="shared" si="33"/>
        <v>0</v>
      </c>
      <c r="AB57" s="22">
        <f t="shared" si="34"/>
        <v>0</v>
      </c>
      <c r="AC57" s="22">
        <f t="shared" si="35"/>
        <v>-0.39999999999999991</v>
      </c>
      <c r="AD57" s="22">
        <f t="shared" si="36"/>
        <v>0</v>
      </c>
      <c r="AE57" s="22">
        <f t="shared" si="37"/>
        <v>0</v>
      </c>
      <c r="AF57" s="22">
        <f t="shared" si="38"/>
        <v>0</v>
      </c>
      <c r="AG57" s="22">
        <f t="shared" si="39"/>
        <v>0</v>
      </c>
      <c r="AH57" s="22">
        <f t="shared" si="40"/>
        <v>0.25</v>
      </c>
      <c r="AI57" s="22">
        <f t="shared" si="41"/>
        <v>0</v>
      </c>
      <c r="AJ57" s="22">
        <f t="shared" si="42"/>
        <v>0</v>
      </c>
      <c r="AK57" s="3">
        <f t="shared" si="43"/>
        <v>0</v>
      </c>
      <c r="AL57" s="3">
        <f t="shared" si="44"/>
        <v>0.36363636363636365</v>
      </c>
      <c r="AM57" s="3">
        <f t="shared" si="45"/>
        <v>0.25</v>
      </c>
      <c r="AN57" s="3">
        <f t="shared" si="46"/>
        <v>0</v>
      </c>
      <c r="AO57" s="3" t="s">
        <v>27</v>
      </c>
    </row>
    <row r="58" spans="1:42" ht="12.75" customHeight="1" x14ac:dyDescent="0.2">
      <c r="A58" s="135" t="s">
        <v>10</v>
      </c>
      <c r="B58" s="136">
        <v>1</v>
      </c>
      <c r="C58" s="136">
        <v>2</v>
      </c>
      <c r="D58" s="136">
        <v>3</v>
      </c>
      <c r="E58" s="136">
        <v>4</v>
      </c>
      <c r="F58" s="136">
        <v>5</v>
      </c>
      <c r="G58" s="136">
        <v>6</v>
      </c>
      <c r="H58" s="136">
        <v>7</v>
      </c>
      <c r="I58" s="136">
        <v>8</v>
      </c>
      <c r="J58" s="136">
        <v>9</v>
      </c>
      <c r="K58" s="216" t="s">
        <v>11</v>
      </c>
      <c r="L58" s="11"/>
      <c r="M58" s="11"/>
      <c r="N58" s="12"/>
      <c r="O58" s="13"/>
      <c r="P58" s="14"/>
      <c r="Q58" s="14"/>
      <c r="R58" s="3"/>
      <c r="Z58" s="23" t="s">
        <v>40</v>
      </c>
      <c r="AA58" s="22">
        <f t="shared" si="33"/>
        <v>0</v>
      </c>
      <c r="AB58" s="22">
        <f t="shared" si="34"/>
        <v>0</v>
      </c>
      <c r="AC58" s="22">
        <f t="shared" si="35"/>
        <v>0.2857142857142857</v>
      </c>
      <c r="AD58" s="22">
        <f t="shared" si="36"/>
        <v>0</v>
      </c>
      <c r="AE58" s="22">
        <f t="shared" si="37"/>
        <v>0</v>
      </c>
      <c r="AF58" s="22">
        <f t="shared" si="38"/>
        <v>6.6666666666666652E-2</v>
      </c>
      <c r="AG58" s="22">
        <f t="shared" si="39"/>
        <v>0</v>
      </c>
      <c r="AH58" s="22">
        <f t="shared" si="40"/>
        <v>0.16666666666666663</v>
      </c>
      <c r="AI58" s="22">
        <f t="shared" si="41"/>
        <v>0</v>
      </c>
      <c r="AJ58" s="22">
        <f t="shared" si="42"/>
        <v>0</v>
      </c>
      <c r="AK58" s="3">
        <f t="shared" si="43"/>
        <v>-6</v>
      </c>
      <c r="AL58" s="3">
        <f t="shared" si="44"/>
        <v>0</v>
      </c>
      <c r="AM58" s="3">
        <f t="shared" si="45"/>
        <v>0.16666666666666663</v>
      </c>
      <c r="AN58" s="3" t="s">
        <v>27</v>
      </c>
      <c r="AO58" s="3" t="s">
        <v>27</v>
      </c>
    </row>
    <row r="59" spans="1:42" ht="12.75" customHeight="1" x14ac:dyDescent="0.2">
      <c r="A59" s="10">
        <v>9801</v>
      </c>
      <c r="B59" s="10">
        <v>7</v>
      </c>
      <c r="C59" s="10"/>
      <c r="D59" s="10"/>
      <c r="E59" s="10"/>
      <c r="F59" s="10"/>
      <c r="G59" s="10"/>
      <c r="H59" s="10"/>
      <c r="I59" s="10"/>
      <c r="J59" s="10"/>
      <c r="K59" s="188"/>
      <c r="L59" s="11"/>
      <c r="M59" s="11"/>
      <c r="N59" s="12"/>
      <c r="O59" s="13"/>
      <c r="P59" s="17">
        <f>B59</f>
        <v>7</v>
      </c>
      <c r="Q59" s="14"/>
      <c r="R59" s="3"/>
      <c r="Z59" s="23" t="s">
        <v>41</v>
      </c>
      <c r="AA59" s="22">
        <f t="shared" si="33"/>
        <v>0</v>
      </c>
      <c r="AB59" s="22">
        <f t="shared" si="34"/>
        <v>0</v>
      </c>
      <c r="AC59" s="22">
        <f t="shared" si="35"/>
        <v>0.19999999999999996</v>
      </c>
      <c r="AD59" s="22">
        <f t="shared" si="36"/>
        <v>0</v>
      </c>
      <c r="AE59" s="22">
        <f t="shared" si="37"/>
        <v>0</v>
      </c>
      <c r="AF59" s="22">
        <f t="shared" si="38"/>
        <v>7.1428571428571397E-2</v>
      </c>
      <c r="AG59" s="22">
        <f t="shared" si="39"/>
        <v>0</v>
      </c>
      <c r="AH59" s="22">
        <f t="shared" si="40"/>
        <v>0</v>
      </c>
      <c r="AI59" s="22">
        <f t="shared" si="41"/>
        <v>0</v>
      </c>
      <c r="AJ59" s="22">
        <f t="shared" si="42"/>
        <v>0</v>
      </c>
      <c r="AK59" s="3">
        <f t="shared" si="43"/>
        <v>0</v>
      </c>
      <c r="AL59" s="3">
        <f t="shared" si="44"/>
        <v>0.1428571428571429</v>
      </c>
      <c r="AM59" s="3" t="s">
        <v>128</v>
      </c>
      <c r="AN59" s="3" t="s">
        <v>27</v>
      </c>
      <c r="AO59" s="3" t="s">
        <v>27</v>
      </c>
    </row>
    <row r="60" spans="1:42" ht="12.75" customHeight="1" x14ac:dyDescent="0.2">
      <c r="A60" s="10">
        <v>9802</v>
      </c>
      <c r="B60" s="10"/>
      <c r="C60" s="10">
        <v>7</v>
      </c>
      <c r="D60" s="10"/>
      <c r="E60" s="10"/>
      <c r="F60" s="10"/>
      <c r="G60" s="10"/>
      <c r="H60" s="10"/>
      <c r="I60" s="10"/>
      <c r="J60" s="10"/>
      <c r="K60" s="188"/>
      <c r="L60" s="11"/>
      <c r="M60" s="11"/>
      <c r="N60" s="12"/>
      <c r="O60" s="13">
        <f>C60/B59</f>
        <v>1</v>
      </c>
      <c r="P60" s="21">
        <v>7</v>
      </c>
      <c r="Q60" s="22">
        <f t="shared" ref="Q60:Q70" si="48">P60/P59</f>
        <v>1</v>
      </c>
      <c r="R60" s="3">
        <f t="shared" ref="R60:R70" si="49">100%-Q60</f>
        <v>0</v>
      </c>
      <c r="Z60" s="26" t="s">
        <v>42</v>
      </c>
      <c r="AA60" s="22">
        <f t="shared" si="33"/>
        <v>0</v>
      </c>
      <c r="AB60" s="22">
        <f t="shared" si="34"/>
        <v>0</v>
      </c>
      <c r="AC60" s="22">
        <f t="shared" si="35"/>
        <v>0</v>
      </c>
      <c r="AD60" s="22">
        <f t="shared" si="36"/>
        <v>0.16666666666666663</v>
      </c>
      <c r="AE60" s="22">
        <f t="shared" si="37"/>
        <v>0</v>
      </c>
      <c r="AF60" s="22">
        <f t="shared" si="38"/>
        <v>0</v>
      </c>
      <c r="AG60" s="22">
        <f t="shared" si="39"/>
        <v>0</v>
      </c>
      <c r="AH60" s="22">
        <f t="shared" si="40"/>
        <v>0.19999999999999996</v>
      </c>
      <c r="AI60" s="22">
        <f t="shared" si="41"/>
        <v>0</v>
      </c>
      <c r="AJ60" s="22">
        <f t="shared" si="42"/>
        <v>0.19999999999999996</v>
      </c>
      <c r="AK60" s="3">
        <f t="shared" si="43"/>
        <v>0</v>
      </c>
      <c r="AL60" s="3" t="s">
        <v>27</v>
      </c>
      <c r="AM60" s="3" t="s">
        <v>27</v>
      </c>
      <c r="AN60" s="3" t="s">
        <v>27</v>
      </c>
      <c r="AO60" s="3" t="s">
        <v>27</v>
      </c>
    </row>
    <row r="61" spans="1:42" ht="12.75" customHeight="1" x14ac:dyDescent="0.2">
      <c r="A61" s="10">
        <v>9901</v>
      </c>
      <c r="B61" s="10"/>
      <c r="C61" s="10"/>
      <c r="D61" s="10">
        <v>5</v>
      </c>
      <c r="E61" s="10"/>
      <c r="F61" s="10"/>
      <c r="G61" s="10"/>
      <c r="H61" s="10"/>
      <c r="I61" s="10"/>
      <c r="J61" s="10"/>
      <c r="K61" s="188"/>
      <c r="L61" s="11"/>
      <c r="M61" s="11"/>
      <c r="N61" s="12"/>
      <c r="O61" s="13">
        <f>D61/C60</f>
        <v>0.7142857142857143</v>
      </c>
      <c r="P61" s="21">
        <v>5</v>
      </c>
      <c r="Q61" s="22">
        <f t="shared" si="48"/>
        <v>0.7142857142857143</v>
      </c>
      <c r="R61" s="3">
        <f t="shared" si="49"/>
        <v>0.2857142857142857</v>
      </c>
      <c r="Z61" s="26" t="s">
        <v>43</v>
      </c>
      <c r="AA61" s="22">
        <f t="shared" si="33"/>
        <v>0.33333333333333337</v>
      </c>
      <c r="AB61" s="22">
        <f t="shared" si="34"/>
        <v>0</v>
      </c>
      <c r="AC61" s="22">
        <f t="shared" si="35"/>
        <v>0</v>
      </c>
      <c r="AD61" s="22">
        <f t="shared" si="36"/>
        <v>0</v>
      </c>
      <c r="AE61" s="22">
        <f t="shared" si="37"/>
        <v>0</v>
      </c>
      <c r="AF61" s="22">
        <f t="shared" si="38"/>
        <v>0</v>
      </c>
      <c r="AG61" s="22">
        <f t="shared" si="39"/>
        <v>0</v>
      </c>
      <c r="AH61" s="22">
        <f t="shared" si="40"/>
        <v>0</v>
      </c>
      <c r="AI61" s="22">
        <f t="shared" si="41"/>
        <v>0</v>
      </c>
      <c r="AJ61" s="22">
        <f t="shared" si="42"/>
        <v>0</v>
      </c>
      <c r="AK61" s="3" t="s">
        <v>27</v>
      </c>
      <c r="AL61" s="3" t="s">
        <v>27</v>
      </c>
      <c r="AM61" s="3" t="s">
        <v>27</v>
      </c>
      <c r="AN61" s="3" t="s">
        <v>27</v>
      </c>
      <c r="AO61" s="3" t="s">
        <v>27</v>
      </c>
    </row>
    <row r="62" spans="1:42" ht="12.75" customHeight="1" x14ac:dyDescent="0.2">
      <c r="A62" s="10">
        <v>9902</v>
      </c>
      <c r="B62" s="10"/>
      <c r="C62" s="10"/>
      <c r="D62" s="25">
        <v>4</v>
      </c>
      <c r="E62" s="10">
        <v>3</v>
      </c>
      <c r="F62" s="10"/>
      <c r="G62" s="10"/>
      <c r="H62" s="10"/>
      <c r="I62" s="10"/>
      <c r="J62" s="10"/>
      <c r="K62" s="188"/>
      <c r="L62" s="11"/>
      <c r="M62" s="11"/>
      <c r="N62" s="12"/>
      <c r="O62" s="13">
        <f>E62/D61</f>
        <v>0.6</v>
      </c>
      <c r="P62" s="21">
        <v>7</v>
      </c>
      <c r="Q62" s="22">
        <f t="shared" si="48"/>
        <v>1.4</v>
      </c>
      <c r="R62" s="3">
        <f t="shared" si="49"/>
        <v>-0.39999999999999991</v>
      </c>
      <c r="Z62" s="26" t="s">
        <v>44</v>
      </c>
      <c r="AA62" s="22">
        <f t="shared" si="33"/>
        <v>0</v>
      </c>
      <c r="AB62" s="22">
        <f t="shared" si="34"/>
        <v>0</v>
      </c>
      <c r="AC62" s="22">
        <f t="shared" si="35"/>
        <v>0</v>
      </c>
      <c r="AD62" s="22">
        <f t="shared" si="36"/>
        <v>0</v>
      </c>
      <c r="AE62" s="22">
        <f t="shared" si="37"/>
        <v>0</v>
      </c>
      <c r="AF62" s="22">
        <f t="shared" si="38"/>
        <v>7.6923076923076872E-2</v>
      </c>
      <c r="AG62" s="22">
        <f t="shared" si="39"/>
        <v>0</v>
      </c>
      <c r="AH62" s="22">
        <f t="shared" si="40"/>
        <v>0</v>
      </c>
      <c r="AI62" s="22">
        <f t="shared" si="41"/>
        <v>0</v>
      </c>
      <c r="AJ62" s="22" t="s">
        <v>27</v>
      </c>
      <c r="AK62" s="3" t="s">
        <v>27</v>
      </c>
      <c r="AL62" s="3" t="s">
        <v>27</v>
      </c>
      <c r="AM62" s="3" t="s">
        <v>27</v>
      </c>
      <c r="AN62" s="3" t="s">
        <v>27</v>
      </c>
      <c r="AO62" s="3" t="s">
        <v>27</v>
      </c>
    </row>
    <row r="63" spans="1:42" ht="12.75" customHeight="1" x14ac:dyDescent="0.2">
      <c r="A63" s="26" t="s">
        <v>14</v>
      </c>
      <c r="B63" s="10"/>
      <c r="C63" s="10"/>
      <c r="D63" s="10">
        <v>1</v>
      </c>
      <c r="E63" s="10">
        <v>1</v>
      </c>
      <c r="F63" s="10">
        <v>3</v>
      </c>
      <c r="G63" s="10"/>
      <c r="H63" s="10"/>
      <c r="I63" s="10"/>
      <c r="J63" s="10"/>
      <c r="K63" s="188"/>
      <c r="L63" s="11"/>
      <c r="M63" s="11"/>
      <c r="N63" s="12"/>
      <c r="O63" s="13">
        <f>F63/E62</f>
        <v>1</v>
      </c>
      <c r="P63" s="21">
        <v>5</v>
      </c>
      <c r="Q63" s="22">
        <f t="shared" si="48"/>
        <v>0.7142857142857143</v>
      </c>
      <c r="R63" s="3">
        <f t="shared" si="49"/>
        <v>0.2857142857142857</v>
      </c>
      <c r="Z63" s="39"/>
      <c r="AA63" s="37"/>
      <c r="AB63" s="37"/>
      <c r="AC63" s="37"/>
      <c r="AD63" s="40"/>
      <c r="AE63" s="40"/>
      <c r="AF63" s="40"/>
      <c r="AG63" s="40"/>
      <c r="AH63" s="40"/>
      <c r="AI63" s="40"/>
      <c r="AJ63" s="40"/>
    </row>
    <row r="64" spans="1:42" ht="12.75" customHeight="1" x14ac:dyDescent="0.2">
      <c r="A64" s="26" t="s">
        <v>15</v>
      </c>
      <c r="B64" s="10"/>
      <c r="C64" s="10"/>
      <c r="D64" s="10"/>
      <c r="E64" s="10"/>
      <c r="F64" s="10">
        <v>1</v>
      </c>
      <c r="G64" s="10">
        <v>3</v>
      </c>
      <c r="H64" s="10"/>
      <c r="I64" s="10"/>
      <c r="J64" s="10"/>
      <c r="K64" s="188"/>
      <c r="L64" s="11"/>
      <c r="M64" s="11"/>
      <c r="N64" s="12"/>
      <c r="O64" s="13">
        <f>G64/F63</f>
        <v>1</v>
      </c>
      <c r="P64" s="21">
        <v>4</v>
      </c>
      <c r="Q64" s="22">
        <f t="shared" si="48"/>
        <v>0.8</v>
      </c>
      <c r="R64" s="3">
        <f t="shared" si="49"/>
        <v>0.19999999999999996</v>
      </c>
      <c r="Z64" s="28"/>
      <c r="AA64" s="37"/>
      <c r="AB64" s="37"/>
      <c r="AC64" s="40"/>
      <c r="AD64" s="40"/>
      <c r="AE64" s="40"/>
      <c r="AF64" s="40"/>
      <c r="AG64" s="40"/>
      <c r="AH64" s="40"/>
      <c r="AI64" s="40"/>
      <c r="AJ64" s="40"/>
    </row>
    <row r="65" spans="1:50" ht="12.75" customHeight="1" x14ac:dyDescent="0.2">
      <c r="A65" s="26" t="s">
        <v>16</v>
      </c>
      <c r="B65" s="10"/>
      <c r="C65" s="10"/>
      <c r="D65" s="10"/>
      <c r="E65" s="10"/>
      <c r="F65" s="10"/>
      <c r="G65" s="10">
        <v>1</v>
      </c>
      <c r="H65" s="10">
        <v>3</v>
      </c>
      <c r="I65" s="10"/>
      <c r="J65" s="10"/>
      <c r="K65" s="188"/>
      <c r="L65" s="11"/>
      <c r="M65" s="11"/>
      <c r="N65" s="12"/>
      <c r="O65" s="13">
        <f>H65/G64</f>
        <v>1</v>
      </c>
      <c r="P65" s="21">
        <v>4</v>
      </c>
      <c r="Q65" s="22">
        <f t="shared" si="48"/>
        <v>1</v>
      </c>
      <c r="R65" s="3">
        <f t="shared" si="49"/>
        <v>0</v>
      </c>
      <c r="Z65" s="28"/>
      <c r="AA65" s="37"/>
      <c r="AB65" s="40"/>
      <c r="AC65" s="40"/>
      <c r="AD65" s="40"/>
      <c r="AE65" s="40"/>
      <c r="AF65" s="40"/>
      <c r="AG65" s="40"/>
      <c r="AH65" s="40"/>
      <c r="AI65" s="40"/>
      <c r="AJ65" s="40"/>
    </row>
    <row r="66" spans="1:50" ht="12.75" customHeight="1" x14ac:dyDescent="0.2">
      <c r="A66" s="26" t="s">
        <v>17</v>
      </c>
      <c r="B66" s="10"/>
      <c r="C66" s="10"/>
      <c r="D66" s="10"/>
      <c r="E66" s="10"/>
      <c r="F66" s="10"/>
      <c r="G66" s="10"/>
      <c r="H66" s="10">
        <v>1</v>
      </c>
      <c r="I66" s="10">
        <v>3</v>
      </c>
      <c r="J66" s="10"/>
      <c r="K66" s="188"/>
      <c r="L66" s="11"/>
      <c r="M66" s="11"/>
      <c r="N66" s="12"/>
      <c r="O66" s="13">
        <f>I66/H65</f>
        <v>1</v>
      </c>
      <c r="P66" s="21">
        <v>4</v>
      </c>
      <c r="Q66" s="22">
        <f t="shared" si="48"/>
        <v>1</v>
      </c>
      <c r="R66" s="3">
        <f t="shared" si="49"/>
        <v>0</v>
      </c>
      <c r="Z66" s="29"/>
      <c r="AA66" s="8" t="s">
        <v>47</v>
      </c>
      <c r="AB66" s="37"/>
      <c r="AC66" s="37"/>
      <c r="AD66" s="37"/>
      <c r="AE66" s="37"/>
      <c r="AF66" s="37"/>
      <c r="AG66" s="37"/>
      <c r="AH66" s="37"/>
      <c r="AI66" s="37"/>
      <c r="AJ66" s="37"/>
    </row>
    <row r="67" spans="1:50" ht="12.75" customHeight="1" x14ac:dyDescent="0.2">
      <c r="A67" s="26" t="s">
        <v>18</v>
      </c>
      <c r="B67" s="10"/>
      <c r="C67" s="10"/>
      <c r="D67" s="10"/>
      <c r="E67" s="10"/>
      <c r="F67" s="10"/>
      <c r="G67" s="10"/>
      <c r="H67" s="10"/>
      <c r="I67" s="10">
        <v>1</v>
      </c>
      <c r="J67" s="10">
        <v>3</v>
      </c>
      <c r="K67" s="188">
        <v>1</v>
      </c>
      <c r="L67" s="11"/>
      <c r="M67" s="11"/>
      <c r="N67" s="12"/>
      <c r="O67" s="13">
        <f>J67/I66</f>
        <v>1</v>
      </c>
      <c r="P67" s="21">
        <v>4</v>
      </c>
      <c r="Q67" s="22">
        <f t="shared" si="48"/>
        <v>1</v>
      </c>
      <c r="R67" s="3">
        <f t="shared" si="49"/>
        <v>0</v>
      </c>
      <c r="Z67" s="41" t="s">
        <v>13</v>
      </c>
      <c r="AA67" s="42">
        <v>9701</v>
      </c>
      <c r="AB67" s="43">
        <v>9702</v>
      </c>
      <c r="AC67" s="43">
        <v>9801</v>
      </c>
      <c r="AD67" s="43">
        <v>9802</v>
      </c>
      <c r="AE67" s="43">
        <v>9901</v>
      </c>
      <c r="AF67" s="43">
        <v>9902</v>
      </c>
      <c r="AG67" s="44" t="s">
        <v>14</v>
      </c>
      <c r="AH67" s="44" t="s">
        <v>15</v>
      </c>
      <c r="AI67" s="44" t="s">
        <v>16</v>
      </c>
      <c r="AJ67" s="44" t="s">
        <v>17</v>
      </c>
      <c r="AK67" s="44" t="s">
        <v>18</v>
      </c>
      <c r="AL67" s="44" t="s">
        <v>19</v>
      </c>
      <c r="AM67" s="44" t="s">
        <v>20</v>
      </c>
      <c r="AN67" s="44" t="s">
        <v>21</v>
      </c>
      <c r="AO67" s="44" t="s">
        <v>22</v>
      </c>
      <c r="AP67" s="44" t="s">
        <v>23</v>
      </c>
      <c r="AQ67" s="44" t="s">
        <v>48</v>
      </c>
      <c r="AR67" s="44" t="s">
        <v>49</v>
      </c>
      <c r="AS67" s="44" t="s">
        <v>51</v>
      </c>
      <c r="AT67" s="44" t="s">
        <v>53</v>
      </c>
      <c r="AU67" s="44" t="s">
        <v>54</v>
      </c>
      <c r="AV67" s="44" t="s">
        <v>55</v>
      </c>
      <c r="AW67" s="44" t="s">
        <v>56</v>
      </c>
      <c r="AX67" s="44" t="s">
        <v>57</v>
      </c>
    </row>
    <row r="68" spans="1:50" ht="12.75" customHeight="1" x14ac:dyDescent="0.3">
      <c r="A68" s="26" t="s">
        <v>19</v>
      </c>
      <c r="B68" s="10"/>
      <c r="C68" s="10"/>
      <c r="D68" s="10"/>
      <c r="E68" s="10"/>
      <c r="F68" s="10"/>
      <c r="G68" s="10"/>
      <c r="H68" s="10"/>
      <c r="I68" s="10"/>
      <c r="J68" s="10">
        <v>1</v>
      </c>
      <c r="K68" s="188">
        <v>3</v>
      </c>
      <c r="L68" s="11"/>
      <c r="M68" s="11"/>
      <c r="N68" s="12"/>
      <c r="O68" s="13"/>
      <c r="P68" s="21">
        <v>1</v>
      </c>
      <c r="Q68" s="22">
        <f t="shared" si="48"/>
        <v>0.25</v>
      </c>
      <c r="R68" s="3">
        <f t="shared" si="49"/>
        <v>0.75</v>
      </c>
      <c r="Z68" s="45" t="s">
        <v>37</v>
      </c>
      <c r="AA68" s="46">
        <f>P20/P18</f>
        <v>1</v>
      </c>
      <c r="AB68" s="46">
        <f>P41/P39</f>
        <v>0.5</v>
      </c>
      <c r="AC68" s="46">
        <f>P61/P59</f>
        <v>0.7142857142857143</v>
      </c>
      <c r="AD68" s="46">
        <f>P79/P77</f>
        <v>1</v>
      </c>
      <c r="AE68" s="46">
        <f>P96/P94</f>
        <v>1</v>
      </c>
      <c r="AF68" s="46">
        <f>P113/P111</f>
        <v>0.9375</v>
      </c>
      <c r="AG68" s="46">
        <f>P130/P128</f>
        <v>1</v>
      </c>
      <c r="AH68" s="46">
        <f>P144/P142</f>
        <v>0.72727272727272729</v>
      </c>
      <c r="AI68" s="46">
        <f>P160/P158</f>
        <v>1</v>
      </c>
      <c r="AJ68" s="46">
        <f>P175/P173</f>
        <v>0.26315789473684209</v>
      </c>
      <c r="AK68" s="46">
        <f>P192/P190</f>
        <v>0.25</v>
      </c>
      <c r="AL68" s="46">
        <f>P206/P204</f>
        <v>0.52380952380952384</v>
      </c>
      <c r="AM68" s="46">
        <f>P222/P220</f>
        <v>0.8</v>
      </c>
      <c r="AN68" s="46">
        <f>P240/P238</f>
        <v>0.47368421052631576</v>
      </c>
      <c r="AO68" s="46">
        <f>P257/P255</f>
        <v>0.54545454545454541</v>
      </c>
      <c r="AP68" s="46">
        <f>P274/P272</f>
        <v>0.65517241379310343</v>
      </c>
      <c r="AQ68" s="46">
        <f>P290/P288</f>
        <v>0.61538461538461542</v>
      </c>
      <c r="AR68" s="46">
        <f>P306/P304</f>
        <v>0.55555555555555558</v>
      </c>
      <c r="AS68" s="46">
        <f>P327/P325</f>
        <v>0.8571428571428571</v>
      </c>
      <c r="AT68" s="46">
        <f>P342/P340</f>
        <v>0.8</v>
      </c>
      <c r="AU68" s="46">
        <f>P359/P357</f>
        <v>0.6</v>
      </c>
      <c r="AV68" s="46" t="e">
        <f>#REF!/#REF!</f>
        <v>#REF!</v>
      </c>
      <c r="AW68" s="46">
        <f>P435/P433</f>
        <v>11</v>
      </c>
      <c r="AX68" s="46">
        <f>P453/P451</f>
        <v>0</v>
      </c>
    </row>
    <row r="69" spans="1:50" ht="12.75" customHeight="1" x14ac:dyDescent="0.2">
      <c r="A69" s="28" t="s">
        <v>20</v>
      </c>
      <c r="B69" s="29"/>
      <c r="C69" s="29"/>
      <c r="D69" s="29"/>
      <c r="E69" s="29"/>
      <c r="F69" s="29"/>
      <c r="G69" s="29"/>
      <c r="H69" s="29"/>
      <c r="I69" s="29"/>
      <c r="J69" s="29"/>
      <c r="K69" s="189"/>
      <c r="L69" s="3"/>
      <c r="M69" s="3"/>
      <c r="N69" s="29"/>
      <c r="O69" s="3"/>
      <c r="P69" s="21"/>
      <c r="Q69" s="22">
        <f t="shared" si="48"/>
        <v>0</v>
      </c>
      <c r="R69" s="3">
        <f t="shared" si="49"/>
        <v>1</v>
      </c>
      <c r="S69" s="313" t="s">
        <v>5</v>
      </c>
      <c r="T69" s="311"/>
      <c r="Z69" s="2"/>
      <c r="AA69" s="8"/>
      <c r="AB69" s="37"/>
      <c r="AC69" s="37"/>
      <c r="AD69" s="37"/>
      <c r="AE69" s="37"/>
      <c r="AF69" s="37"/>
      <c r="AG69" s="37"/>
      <c r="AH69" s="37"/>
      <c r="AI69" s="37"/>
      <c r="AJ69" s="37"/>
    </row>
    <row r="70" spans="1:50" ht="12.75" customHeight="1" x14ac:dyDescent="0.2">
      <c r="A70" s="28" t="s">
        <v>21</v>
      </c>
      <c r="B70" s="29"/>
      <c r="C70" s="29"/>
      <c r="D70" s="29"/>
      <c r="E70" s="29"/>
      <c r="F70" s="29"/>
      <c r="G70" s="29"/>
      <c r="H70" s="29"/>
      <c r="I70" s="29"/>
      <c r="J70" s="29"/>
      <c r="K70" s="189"/>
      <c r="L70" s="3"/>
      <c r="M70" s="3"/>
      <c r="N70" s="29"/>
      <c r="O70" s="3"/>
      <c r="P70" s="21"/>
      <c r="Q70" s="22" t="e">
        <f t="shared" si="48"/>
        <v>#DIV/0!</v>
      </c>
      <c r="R70" s="3" t="e">
        <f t="shared" si="49"/>
        <v>#DIV/0!</v>
      </c>
    </row>
    <row r="71" spans="1:50" ht="12.75" customHeight="1" x14ac:dyDescent="0.2">
      <c r="J71" s="2" t="s">
        <v>58</v>
      </c>
      <c r="K71" s="192">
        <f>K68+K67</f>
        <v>4</v>
      </c>
      <c r="L71" s="3">
        <f>K67/B59</f>
        <v>0.14285714285714285</v>
      </c>
      <c r="M71" s="3">
        <f>K71/B59</f>
        <v>0.5714285714285714</v>
      </c>
      <c r="N71" s="3">
        <f>M71-L71</f>
        <v>0.42857142857142855</v>
      </c>
      <c r="O71" s="3"/>
      <c r="S71" s="25">
        <v>9701</v>
      </c>
      <c r="T71" s="3">
        <f>N32</f>
        <v>0.33333333333333331</v>
      </c>
    </row>
    <row r="72" spans="1:50" ht="12.75" customHeight="1" x14ac:dyDescent="0.2">
      <c r="A72" s="32" t="s">
        <v>34</v>
      </c>
      <c r="B72" s="32"/>
      <c r="C72" s="32"/>
      <c r="D72" s="33"/>
      <c r="E72" s="33"/>
      <c r="F72" s="126">
        <f>((K67*9)+(K68*10))/K71</f>
        <v>9.75</v>
      </c>
      <c r="L72" s="3"/>
      <c r="M72" s="3"/>
      <c r="O72" s="3"/>
      <c r="S72" s="25">
        <v>9702</v>
      </c>
      <c r="T72" s="3">
        <f>N71</f>
        <v>0.42857142857142855</v>
      </c>
    </row>
    <row r="73" spans="1:50" ht="12.75" customHeight="1" x14ac:dyDescent="0.2">
      <c r="L73" s="3"/>
      <c r="M73" s="3"/>
      <c r="O73" s="3"/>
      <c r="S73" s="25">
        <v>9801</v>
      </c>
      <c r="T73" s="3">
        <f>N71</f>
        <v>0.42857142857142855</v>
      </c>
    </row>
    <row r="74" spans="1:50" ht="12.75" customHeight="1" x14ac:dyDescent="0.3">
      <c r="A74" s="38" t="s">
        <v>59</v>
      </c>
      <c r="L74" s="3"/>
      <c r="M74" s="3"/>
      <c r="O74" s="3"/>
      <c r="S74" s="25">
        <v>9802</v>
      </c>
      <c r="T74" s="3">
        <f>N88</f>
        <v>0.16666666666666674</v>
      </c>
    </row>
    <row r="75" spans="1:50" ht="25.5" customHeight="1" x14ac:dyDescent="0.2">
      <c r="B75" s="308" t="s">
        <v>2</v>
      </c>
      <c r="C75" s="309"/>
      <c r="D75" s="309"/>
      <c r="E75" s="309"/>
      <c r="F75" s="309"/>
      <c r="G75" s="309"/>
      <c r="H75" s="309"/>
      <c r="I75" s="309"/>
      <c r="J75" s="309"/>
      <c r="L75" s="4" t="s">
        <v>3</v>
      </c>
      <c r="M75" s="4" t="s">
        <v>4</v>
      </c>
      <c r="N75" s="5" t="s">
        <v>5</v>
      </c>
      <c r="O75" s="4" t="s">
        <v>6</v>
      </c>
      <c r="P75" s="6" t="s">
        <v>7</v>
      </c>
      <c r="Q75" s="6" t="s">
        <v>8</v>
      </c>
      <c r="R75" s="7" t="s">
        <v>9</v>
      </c>
      <c r="S75" s="25">
        <v>9901</v>
      </c>
      <c r="T75" s="3">
        <f>N105</f>
        <v>1</v>
      </c>
    </row>
    <row r="76" spans="1:50" ht="12.75" customHeight="1" x14ac:dyDescent="0.2">
      <c r="A76" s="135" t="s">
        <v>10</v>
      </c>
      <c r="B76" s="136">
        <v>1</v>
      </c>
      <c r="C76" s="136">
        <v>2</v>
      </c>
      <c r="D76" s="136">
        <v>3</v>
      </c>
      <c r="E76" s="136">
        <v>4</v>
      </c>
      <c r="F76" s="136">
        <v>5</v>
      </c>
      <c r="G76" s="136">
        <v>6</v>
      </c>
      <c r="H76" s="136">
        <v>7</v>
      </c>
      <c r="I76" s="136">
        <v>8</v>
      </c>
      <c r="J76" s="136">
        <v>9</v>
      </c>
      <c r="K76" s="216" t="s">
        <v>11</v>
      </c>
      <c r="L76" s="11"/>
      <c r="M76" s="11"/>
      <c r="N76" s="12"/>
      <c r="O76" s="13"/>
      <c r="P76" s="14"/>
      <c r="Q76" s="14"/>
      <c r="R76" s="3"/>
      <c r="S76" s="25">
        <v>9902</v>
      </c>
      <c r="T76" s="3">
        <f>N122</f>
        <v>0.375</v>
      </c>
    </row>
    <row r="77" spans="1:50" ht="12.75" customHeight="1" x14ac:dyDescent="0.2">
      <c r="A77" s="10">
        <v>9802</v>
      </c>
      <c r="B77" s="10">
        <v>6</v>
      </c>
      <c r="C77" s="10"/>
      <c r="D77" s="10"/>
      <c r="E77" s="10"/>
      <c r="F77" s="10"/>
      <c r="G77" s="10"/>
      <c r="H77" s="10"/>
      <c r="I77" s="10"/>
      <c r="J77" s="10"/>
      <c r="K77" s="188"/>
      <c r="L77" s="11"/>
      <c r="M77" s="11"/>
      <c r="N77" s="12"/>
      <c r="O77" s="13"/>
      <c r="P77" s="17">
        <f>B77</f>
        <v>6</v>
      </c>
      <c r="Q77" s="14"/>
      <c r="R77" s="3"/>
      <c r="S77" s="29" t="s">
        <v>14</v>
      </c>
      <c r="T77" s="3">
        <f>N138</f>
        <v>0</v>
      </c>
    </row>
    <row r="78" spans="1:50" ht="12.75" customHeight="1" x14ac:dyDescent="0.2">
      <c r="A78" s="10">
        <v>9901</v>
      </c>
      <c r="B78" s="10"/>
      <c r="C78" s="10">
        <v>6</v>
      </c>
      <c r="D78" s="10"/>
      <c r="E78" s="10"/>
      <c r="F78" s="10"/>
      <c r="G78" s="10"/>
      <c r="H78" s="10"/>
      <c r="I78" s="10"/>
      <c r="J78" s="10"/>
      <c r="K78" s="188"/>
      <c r="L78" s="11"/>
      <c r="M78" s="11"/>
      <c r="N78" s="12"/>
      <c r="O78" s="13">
        <f>C78/B77</f>
        <v>1</v>
      </c>
      <c r="P78" s="21">
        <v>6</v>
      </c>
      <c r="Q78" s="22">
        <f t="shared" ref="Q78:Q88" si="50">P78/P77</f>
        <v>1</v>
      </c>
      <c r="R78" s="3">
        <f t="shared" ref="R78:R88" si="51">100%-Q78</f>
        <v>0</v>
      </c>
      <c r="S78" s="29" t="s">
        <v>15</v>
      </c>
      <c r="T78" s="3">
        <f>N153</f>
        <v>0.1818181818181818</v>
      </c>
    </row>
    <row r="79" spans="1:50" ht="12.75" customHeight="1" x14ac:dyDescent="0.2">
      <c r="A79" s="10">
        <v>9902</v>
      </c>
      <c r="B79" s="10"/>
      <c r="C79" s="10">
        <v>1</v>
      </c>
      <c r="D79" s="10">
        <v>5</v>
      </c>
      <c r="E79" s="10"/>
      <c r="F79" s="10"/>
      <c r="G79" s="10"/>
      <c r="H79" s="10"/>
      <c r="I79" s="10"/>
      <c r="J79" s="10"/>
      <c r="K79" s="188"/>
      <c r="L79" s="11"/>
      <c r="M79" s="11"/>
      <c r="N79" s="12"/>
      <c r="O79" s="13">
        <f>D79/C78</f>
        <v>0.83333333333333337</v>
      </c>
      <c r="P79" s="21">
        <v>6</v>
      </c>
      <c r="Q79" s="22">
        <f t="shared" si="50"/>
        <v>1</v>
      </c>
      <c r="R79" s="3">
        <f t="shared" si="51"/>
        <v>0</v>
      </c>
      <c r="S79" s="29" t="s">
        <v>16</v>
      </c>
      <c r="T79" s="3">
        <f>N168</f>
        <v>0</v>
      </c>
    </row>
    <row r="80" spans="1:50" ht="12.75" customHeight="1" x14ac:dyDescent="0.2">
      <c r="A80" s="26" t="s">
        <v>14</v>
      </c>
      <c r="B80" s="10"/>
      <c r="C80" s="10"/>
      <c r="D80" s="10">
        <v>1</v>
      </c>
      <c r="E80" s="10">
        <v>4</v>
      </c>
      <c r="F80" s="10"/>
      <c r="G80" s="10"/>
      <c r="H80" s="10"/>
      <c r="I80" s="10"/>
      <c r="J80" s="10"/>
      <c r="K80" s="188"/>
      <c r="L80" s="11"/>
      <c r="M80" s="11"/>
      <c r="N80" s="12"/>
      <c r="O80" s="13">
        <f>E80/D79</f>
        <v>0.8</v>
      </c>
      <c r="P80" s="21">
        <v>6</v>
      </c>
      <c r="Q80" s="22">
        <f t="shared" si="50"/>
        <v>1</v>
      </c>
      <c r="R80" s="3">
        <f t="shared" si="51"/>
        <v>0</v>
      </c>
      <c r="S80" s="29" t="s">
        <v>17</v>
      </c>
      <c r="T80" s="3">
        <f>N186</f>
        <v>0</v>
      </c>
    </row>
    <row r="81" spans="1:20" ht="12.75" customHeight="1" x14ac:dyDescent="0.2">
      <c r="A81" s="26" t="s">
        <v>15</v>
      </c>
      <c r="B81" s="10"/>
      <c r="C81" s="10"/>
      <c r="D81" s="10">
        <v>1</v>
      </c>
      <c r="E81" s="10">
        <v>1</v>
      </c>
      <c r="F81" s="10">
        <v>4</v>
      </c>
      <c r="G81" s="10"/>
      <c r="H81" s="10"/>
      <c r="I81" s="10"/>
      <c r="J81" s="10"/>
      <c r="K81" s="188"/>
      <c r="L81" s="11"/>
      <c r="M81" s="11"/>
      <c r="N81" s="12"/>
      <c r="O81" s="13">
        <f>F81/E80</f>
        <v>1</v>
      </c>
      <c r="P81" s="21">
        <v>6</v>
      </c>
      <c r="Q81" s="22">
        <f t="shared" si="50"/>
        <v>1</v>
      </c>
      <c r="R81" s="3">
        <f t="shared" si="51"/>
        <v>0</v>
      </c>
      <c r="S81" s="29" t="s">
        <v>18</v>
      </c>
      <c r="T81" s="3">
        <f>N200</f>
        <v>0</v>
      </c>
    </row>
    <row r="82" spans="1:20" ht="12.75" customHeight="1" x14ac:dyDescent="0.2">
      <c r="A82" s="26" t="s">
        <v>16</v>
      </c>
      <c r="B82" s="10"/>
      <c r="C82" s="10"/>
      <c r="D82" s="10">
        <v>1</v>
      </c>
      <c r="E82" s="10"/>
      <c r="F82" s="10">
        <v>1</v>
      </c>
      <c r="G82" s="10">
        <v>4</v>
      </c>
      <c r="H82" s="10"/>
      <c r="I82" s="10"/>
      <c r="J82" s="10"/>
      <c r="K82" s="188"/>
      <c r="L82" s="11"/>
      <c r="M82" s="11"/>
      <c r="N82" s="12"/>
      <c r="O82" s="13">
        <f>G82/F81</f>
        <v>1</v>
      </c>
      <c r="P82" s="21">
        <v>6</v>
      </c>
      <c r="Q82" s="22">
        <f t="shared" si="50"/>
        <v>1</v>
      </c>
      <c r="R82" s="3">
        <f t="shared" si="51"/>
        <v>0</v>
      </c>
      <c r="S82" s="29" t="s">
        <v>19</v>
      </c>
      <c r="T82" s="3">
        <f>N216</f>
        <v>4.7619047619047616E-2</v>
      </c>
    </row>
    <row r="83" spans="1:20" ht="12.75" customHeight="1" x14ac:dyDescent="0.2">
      <c r="A83" s="26" t="s">
        <v>17</v>
      </c>
      <c r="B83" s="10"/>
      <c r="C83" s="10"/>
      <c r="D83" s="10"/>
      <c r="E83" s="10">
        <v>1</v>
      </c>
      <c r="F83" s="10"/>
      <c r="G83" s="10"/>
      <c r="H83" s="10">
        <v>4</v>
      </c>
      <c r="I83" s="10"/>
      <c r="J83" s="10"/>
      <c r="K83" s="188"/>
      <c r="L83" s="11"/>
      <c r="M83" s="11"/>
      <c r="N83" s="12"/>
      <c r="O83" s="13">
        <f>H83/G82</f>
        <v>1</v>
      </c>
      <c r="P83" s="21">
        <v>5</v>
      </c>
      <c r="Q83" s="22">
        <f t="shared" si="50"/>
        <v>0.83333333333333337</v>
      </c>
      <c r="R83" s="3">
        <f t="shared" si="51"/>
        <v>0.16666666666666663</v>
      </c>
    </row>
    <row r="84" spans="1:20" ht="12.75" customHeight="1" x14ac:dyDescent="0.2">
      <c r="A84" s="26" t="s">
        <v>18</v>
      </c>
      <c r="B84" s="10"/>
      <c r="C84" s="10"/>
      <c r="D84" s="10"/>
      <c r="E84" s="10"/>
      <c r="F84" s="10"/>
      <c r="G84" s="10">
        <v>1</v>
      </c>
      <c r="H84" s="10"/>
      <c r="I84" s="10">
        <v>4</v>
      </c>
      <c r="J84" s="10"/>
      <c r="K84" s="188"/>
      <c r="L84" s="11"/>
      <c r="M84" s="11"/>
      <c r="N84" s="12"/>
      <c r="O84" s="13">
        <f>I84/H83</f>
        <v>1</v>
      </c>
      <c r="P84" s="21">
        <v>5</v>
      </c>
      <c r="Q84" s="22">
        <f t="shared" si="50"/>
        <v>1</v>
      </c>
      <c r="R84" s="3">
        <f t="shared" si="51"/>
        <v>0</v>
      </c>
    </row>
    <row r="85" spans="1:20" ht="12.75" customHeight="1" x14ac:dyDescent="0.2">
      <c r="A85" s="26" t="s">
        <v>19</v>
      </c>
      <c r="B85" s="10"/>
      <c r="C85" s="10"/>
      <c r="D85" s="10"/>
      <c r="E85" s="10"/>
      <c r="F85" s="10"/>
      <c r="G85" s="10"/>
      <c r="H85" s="10"/>
      <c r="I85" s="10">
        <v>1</v>
      </c>
      <c r="J85" s="10">
        <v>4</v>
      </c>
      <c r="K85" s="188">
        <v>4</v>
      </c>
      <c r="L85" s="11"/>
      <c r="M85" s="11"/>
      <c r="N85" s="12"/>
      <c r="O85" s="13">
        <f>J85/I84</f>
        <v>1</v>
      </c>
      <c r="P85" s="21">
        <v>5</v>
      </c>
      <c r="Q85" s="22">
        <f t="shared" si="50"/>
        <v>1</v>
      </c>
      <c r="R85" s="3">
        <f t="shared" si="51"/>
        <v>0</v>
      </c>
    </row>
    <row r="86" spans="1:20" ht="12.75" customHeight="1" x14ac:dyDescent="0.2">
      <c r="A86" s="28" t="s">
        <v>20</v>
      </c>
      <c r="B86" s="29"/>
      <c r="C86" s="29"/>
      <c r="D86" s="29"/>
      <c r="E86" s="29"/>
      <c r="F86" s="29"/>
      <c r="G86" s="29"/>
      <c r="H86" s="29"/>
      <c r="I86" s="29"/>
      <c r="J86" s="29">
        <v>1</v>
      </c>
      <c r="K86" s="189">
        <v>1</v>
      </c>
      <c r="L86" s="3"/>
      <c r="M86" s="3"/>
      <c r="N86" s="29"/>
      <c r="O86" s="3"/>
      <c r="P86" s="21">
        <v>1</v>
      </c>
      <c r="Q86" s="22">
        <f t="shared" si="50"/>
        <v>0.2</v>
      </c>
      <c r="R86" s="3">
        <f t="shared" si="51"/>
        <v>0.8</v>
      </c>
    </row>
    <row r="87" spans="1:20" ht="12.75" customHeight="1" x14ac:dyDescent="0.2">
      <c r="A87" s="28" t="s">
        <v>21</v>
      </c>
      <c r="B87" s="29"/>
      <c r="C87" s="29"/>
      <c r="D87" s="29"/>
      <c r="E87" s="29"/>
      <c r="F87" s="29"/>
      <c r="G87" s="29"/>
      <c r="H87" s="29"/>
      <c r="I87" s="29"/>
      <c r="J87" s="29"/>
      <c r="K87" s="189"/>
      <c r="L87" s="3"/>
      <c r="M87" s="3"/>
      <c r="N87" s="29"/>
      <c r="O87" s="3"/>
      <c r="P87" s="21"/>
      <c r="Q87" s="22">
        <f t="shared" si="50"/>
        <v>0</v>
      </c>
      <c r="R87" s="3">
        <f t="shared" si="51"/>
        <v>1</v>
      </c>
    </row>
    <row r="88" spans="1:20" ht="12.75" customHeight="1" x14ac:dyDescent="0.2">
      <c r="K88" s="189">
        <f>SUM(K85:K87)</f>
        <v>5</v>
      </c>
      <c r="L88" s="3">
        <f>K85/B77</f>
        <v>0.66666666666666663</v>
      </c>
      <c r="M88" s="3">
        <f>K88/B77</f>
        <v>0.83333333333333337</v>
      </c>
      <c r="N88" s="3">
        <f>M88-L88</f>
        <v>0.16666666666666674</v>
      </c>
      <c r="O88" s="3"/>
      <c r="P88" s="21"/>
      <c r="Q88" s="22" t="e">
        <f t="shared" si="50"/>
        <v>#DIV/0!</v>
      </c>
      <c r="R88" s="3" t="e">
        <f t="shared" si="51"/>
        <v>#DIV/0!</v>
      </c>
    </row>
    <row r="89" spans="1:20" ht="12.75" customHeight="1" x14ac:dyDescent="0.2">
      <c r="A89" s="32" t="s">
        <v>34</v>
      </c>
      <c r="B89" s="32"/>
      <c r="C89" s="32"/>
      <c r="D89" s="33"/>
      <c r="E89" s="33"/>
      <c r="F89" s="126">
        <f>((K85*9)+(K86*10))/K88</f>
        <v>9.1999999999999993</v>
      </c>
      <c r="L89" s="3"/>
      <c r="M89" s="3"/>
      <c r="O89" s="3"/>
    </row>
    <row r="90" spans="1:20" ht="12.75" customHeight="1" x14ac:dyDescent="0.2">
      <c r="L90" s="3"/>
      <c r="M90" s="3"/>
      <c r="O90" s="3"/>
    </row>
    <row r="91" spans="1:20" ht="12.75" customHeight="1" x14ac:dyDescent="0.3">
      <c r="A91" s="38" t="s">
        <v>60</v>
      </c>
      <c r="L91" s="3"/>
      <c r="M91" s="3"/>
      <c r="O91" s="3"/>
    </row>
    <row r="92" spans="1:20" ht="25.5" customHeight="1" x14ac:dyDescent="0.2">
      <c r="B92" s="308" t="s">
        <v>2</v>
      </c>
      <c r="C92" s="309"/>
      <c r="D92" s="309"/>
      <c r="E92" s="309"/>
      <c r="F92" s="309"/>
      <c r="G92" s="309"/>
      <c r="H92" s="309"/>
      <c r="I92" s="309"/>
      <c r="J92" s="309"/>
      <c r="L92" s="4" t="s">
        <v>3</v>
      </c>
      <c r="M92" s="4" t="s">
        <v>4</v>
      </c>
      <c r="N92" s="5" t="s">
        <v>5</v>
      </c>
      <c r="O92" s="4" t="s">
        <v>6</v>
      </c>
      <c r="P92" s="6" t="s">
        <v>7</v>
      </c>
      <c r="Q92" s="6" t="s">
        <v>8</v>
      </c>
      <c r="R92" s="7" t="s">
        <v>9</v>
      </c>
    </row>
    <row r="93" spans="1:20" ht="12.75" customHeight="1" x14ac:dyDescent="0.2">
      <c r="A93" s="135" t="s">
        <v>10</v>
      </c>
      <c r="B93" s="136">
        <v>1</v>
      </c>
      <c r="C93" s="136">
        <v>2</v>
      </c>
      <c r="D93" s="136">
        <v>3</v>
      </c>
      <c r="E93" s="136">
        <v>4</v>
      </c>
      <c r="F93" s="136">
        <v>5</v>
      </c>
      <c r="G93" s="136">
        <v>6</v>
      </c>
      <c r="H93" s="136">
        <v>7</v>
      </c>
      <c r="I93" s="136">
        <v>8</v>
      </c>
      <c r="J93" s="136">
        <v>9</v>
      </c>
      <c r="K93" s="216" t="s">
        <v>11</v>
      </c>
      <c r="L93" s="11"/>
      <c r="M93" s="11"/>
      <c r="N93" s="12"/>
      <c r="O93" s="13"/>
      <c r="P93" s="14"/>
      <c r="Q93" s="14"/>
      <c r="R93" s="3"/>
    </row>
    <row r="94" spans="1:20" ht="12.75" customHeight="1" x14ac:dyDescent="0.2">
      <c r="A94" s="10">
        <v>9901</v>
      </c>
      <c r="B94" s="10">
        <v>1</v>
      </c>
      <c r="C94" s="10"/>
      <c r="D94" s="10"/>
      <c r="E94" s="10"/>
      <c r="F94" s="10"/>
      <c r="G94" s="10"/>
      <c r="H94" s="10"/>
      <c r="I94" s="10"/>
      <c r="J94" s="10"/>
      <c r="K94" s="188"/>
      <c r="L94" s="11"/>
      <c r="M94" s="11"/>
      <c r="N94" s="12"/>
      <c r="O94" s="13"/>
      <c r="P94" s="17">
        <f>B94</f>
        <v>1</v>
      </c>
      <c r="Q94" s="14"/>
      <c r="R94" s="3"/>
    </row>
    <row r="95" spans="1:20" ht="12.75" customHeight="1" x14ac:dyDescent="0.2">
      <c r="A95" s="10">
        <v>9902</v>
      </c>
      <c r="B95" s="10"/>
      <c r="C95" s="10">
        <v>1</v>
      </c>
      <c r="D95" s="10"/>
      <c r="E95" s="10"/>
      <c r="F95" s="10"/>
      <c r="G95" s="10"/>
      <c r="H95" s="10"/>
      <c r="I95" s="10"/>
      <c r="J95" s="10"/>
      <c r="K95" s="188"/>
      <c r="L95" s="11"/>
      <c r="M95" s="11"/>
      <c r="N95" s="12"/>
      <c r="O95" s="13">
        <f>C95/B94</f>
        <v>1</v>
      </c>
      <c r="P95" s="21">
        <v>1</v>
      </c>
      <c r="Q95" s="22">
        <f t="shared" ref="Q95:Q103" si="52">P95/P94</f>
        <v>1</v>
      </c>
      <c r="R95" s="3">
        <f t="shared" ref="R95:R103" si="53">100%-Q95</f>
        <v>0</v>
      </c>
    </row>
    <row r="96" spans="1:20" ht="12.75" customHeight="1" x14ac:dyDescent="0.2">
      <c r="A96" s="26" t="s">
        <v>14</v>
      </c>
      <c r="B96" s="10"/>
      <c r="C96" s="10"/>
      <c r="D96" s="10">
        <v>1</v>
      </c>
      <c r="E96" s="10"/>
      <c r="F96" s="10"/>
      <c r="G96" s="10"/>
      <c r="H96" s="10"/>
      <c r="I96" s="10"/>
      <c r="J96" s="10"/>
      <c r="K96" s="188"/>
      <c r="L96" s="11"/>
      <c r="M96" s="11"/>
      <c r="N96" s="12"/>
      <c r="O96" s="13">
        <f>D96/C95</f>
        <v>1</v>
      </c>
      <c r="P96" s="21">
        <v>1</v>
      </c>
      <c r="Q96" s="22">
        <f t="shared" si="52"/>
        <v>1</v>
      </c>
      <c r="R96" s="3">
        <f t="shared" si="53"/>
        <v>0</v>
      </c>
    </row>
    <row r="97" spans="1:18" ht="12.75" customHeight="1" x14ac:dyDescent="0.2">
      <c r="A97" s="26" t="s">
        <v>15</v>
      </c>
      <c r="B97" s="10"/>
      <c r="C97" s="10"/>
      <c r="D97" s="10"/>
      <c r="E97" s="10">
        <v>1</v>
      </c>
      <c r="F97" s="10"/>
      <c r="G97" s="10"/>
      <c r="H97" s="10"/>
      <c r="I97" s="10"/>
      <c r="J97" s="10"/>
      <c r="K97" s="188"/>
      <c r="L97" s="11"/>
      <c r="M97" s="11"/>
      <c r="N97" s="12"/>
      <c r="O97" s="13">
        <f>E97/D96</f>
        <v>1</v>
      </c>
      <c r="P97" s="21">
        <v>1</v>
      </c>
      <c r="Q97" s="22">
        <f t="shared" si="52"/>
        <v>1</v>
      </c>
      <c r="R97" s="3">
        <f t="shared" si="53"/>
        <v>0</v>
      </c>
    </row>
    <row r="98" spans="1:18" ht="12.75" customHeight="1" x14ac:dyDescent="0.2">
      <c r="A98" s="26" t="s">
        <v>16</v>
      </c>
      <c r="B98" s="10"/>
      <c r="C98" s="10"/>
      <c r="D98" s="10"/>
      <c r="E98" s="10"/>
      <c r="F98" s="10">
        <v>1</v>
      </c>
      <c r="G98" s="10"/>
      <c r="H98" s="10"/>
      <c r="I98" s="10"/>
      <c r="J98" s="10"/>
      <c r="K98" s="188"/>
      <c r="L98" s="11"/>
      <c r="M98" s="11"/>
      <c r="N98" s="12"/>
      <c r="O98" s="13">
        <f>F98/E97</f>
        <v>1</v>
      </c>
      <c r="P98" s="21">
        <v>1</v>
      </c>
      <c r="Q98" s="22">
        <f t="shared" si="52"/>
        <v>1</v>
      </c>
      <c r="R98" s="3">
        <f t="shared" si="53"/>
        <v>0</v>
      </c>
    </row>
    <row r="99" spans="1:18" ht="12.75" customHeight="1" x14ac:dyDescent="0.2">
      <c r="A99" s="26" t="s">
        <v>17</v>
      </c>
      <c r="B99" s="10"/>
      <c r="C99" s="10"/>
      <c r="D99" s="10"/>
      <c r="E99" s="10"/>
      <c r="F99" s="10"/>
      <c r="G99" s="10">
        <v>1</v>
      </c>
      <c r="H99" s="10"/>
      <c r="I99" s="10"/>
      <c r="J99" s="10"/>
      <c r="K99" s="188"/>
      <c r="L99" s="11"/>
      <c r="M99" s="11"/>
      <c r="N99" s="12"/>
      <c r="O99" s="13">
        <f>G99/F98</f>
        <v>1</v>
      </c>
      <c r="P99" s="21">
        <v>1</v>
      </c>
      <c r="Q99" s="22">
        <f t="shared" si="52"/>
        <v>1</v>
      </c>
      <c r="R99" s="3">
        <f t="shared" si="53"/>
        <v>0</v>
      </c>
    </row>
    <row r="100" spans="1:18" ht="12.75" customHeight="1" x14ac:dyDescent="0.2">
      <c r="A100" s="26" t="s">
        <v>18</v>
      </c>
      <c r="B100" s="10"/>
      <c r="C100" s="10"/>
      <c r="D100" s="10"/>
      <c r="E100" s="10"/>
      <c r="F100" s="10"/>
      <c r="G100" s="10"/>
      <c r="H100" s="10">
        <v>1</v>
      </c>
      <c r="I100" s="10"/>
      <c r="J100" s="10"/>
      <c r="K100" s="188"/>
      <c r="L100" s="11"/>
      <c r="M100" s="11"/>
      <c r="N100" s="12"/>
      <c r="O100" s="13">
        <f>H100/G99</f>
        <v>1</v>
      </c>
      <c r="P100" s="21">
        <v>1</v>
      </c>
      <c r="Q100" s="22">
        <f t="shared" si="52"/>
        <v>1</v>
      </c>
      <c r="R100" s="3">
        <f t="shared" si="53"/>
        <v>0</v>
      </c>
    </row>
    <row r="101" spans="1:18" ht="12.75" customHeight="1" x14ac:dyDescent="0.2">
      <c r="A101" s="26" t="s">
        <v>19</v>
      </c>
      <c r="B101" s="10"/>
      <c r="C101" s="10"/>
      <c r="D101" s="10"/>
      <c r="E101" s="10"/>
      <c r="F101" s="10"/>
      <c r="G101" s="10"/>
      <c r="H101" s="10"/>
      <c r="I101" s="10">
        <v>1</v>
      </c>
      <c r="J101" s="10"/>
      <c r="K101" s="188"/>
      <c r="L101" s="11"/>
      <c r="M101" s="11"/>
      <c r="N101" s="12"/>
      <c r="O101" s="13">
        <f>I101/H100</f>
        <v>1</v>
      </c>
      <c r="P101" s="21">
        <v>1</v>
      </c>
      <c r="Q101" s="22">
        <f t="shared" si="52"/>
        <v>1</v>
      </c>
      <c r="R101" s="3">
        <f t="shared" si="53"/>
        <v>0</v>
      </c>
    </row>
    <row r="102" spans="1:18" ht="12.75" customHeight="1" x14ac:dyDescent="0.2">
      <c r="A102" s="28" t="s">
        <v>20</v>
      </c>
      <c r="B102" s="29"/>
      <c r="C102" s="29"/>
      <c r="D102" s="29"/>
      <c r="E102" s="29"/>
      <c r="F102" s="29"/>
      <c r="G102" s="29"/>
      <c r="H102" s="29"/>
      <c r="I102" s="29"/>
      <c r="J102" s="29">
        <v>1</v>
      </c>
      <c r="K102" s="189"/>
      <c r="L102" s="3"/>
      <c r="M102" s="3"/>
      <c r="N102" s="29"/>
      <c r="O102" s="3">
        <f>J102/I101</f>
        <v>1</v>
      </c>
      <c r="P102" s="21">
        <v>1</v>
      </c>
      <c r="Q102" s="22">
        <f t="shared" si="52"/>
        <v>1</v>
      </c>
      <c r="R102" s="3">
        <f t="shared" si="53"/>
        <v>0</v>
      </c>
    </row>
    <row r="103" spans="1:18" ht="12.75" customHeight="1" x14ac:dyDescent="0.2">
      <c r="A103" s="28" t="s">
        <v>21</v>
      </c>
      <c r="B103" s="29"/>
      <c r="C103" s="29"/>
      <c r="D103" s="29"/>
      <c r="E103" s="29"/>
      <c r="F103" s="29"/>
      <c r="G103" s="29"/>
      <c r="H103" s="29"/>
      <c r="I103" s="29"/>
      <c r="J103" s="29">
        <v>1</v>
      </c>
      <c r="K103" s="189">
        <v>1</v>
      </c>
      <c r="L103" s="3"/>
      <c r="M103" s="3"/>
      <c r="N103" s="29"/>
      <c r="O103" s="3"/>
      <c r="P103" s="21">
        <v>1</v>
      </c>
      <c r="Q103" s="22">
        <f t="shared" si="52"/>
        <v>1</v>
      </c>
      <c r="R103" s="3">
        <f t="shared" si="53"/>
        <v>0</v>
      </c>
    </row>
    <row r="104" spans="1:18" ht="12.75" customHeight="1" x14ac:dyDescent="0.2">
      <c r="A104" s="28"/>
      <c r="B104" s="29"/>
      <c r="C104" s="29"/>
      <c r="D104" s="29"/>
      <c r="E104" s="29"/>
      <c r="F104" s="29"/>
      <c r="G104" s="29"/>
      <c r="H104" s="29"/>
      <c r="I104" s="29"/>
      <c r="J104" s="29"/>
      <c r="K104" s="189"/>
      <c r="L104" s="3"/>
      <c r="M104" s="3"/>
      <c r="N104" s="29"/>
      <c r="O104" s="3"/>
      <c r="P104" s="21"/>
      <c r="Q104" s="22"/>
      <c r="R104" s="3"/>
    </row>
    <row r="105" spans="1:18" ht="12.75" customHeight="1" x14ac:dyDescent="0.2">
      <c r="A105" s="28"/>
      <c r="B105" s="29"/>
      <c r="C105" s="29"/>
      <c r="D105" s="29"/>
      <c r="E105" s="29"/>
      <c r="F105" s="29"/>
      <c r="G105" s="29"/>
      <c r="H105" s="29"/>
      <c r="I105" s="29"/>
      <c r="J105" s="29"/>
      <c r="K105" s="189">
        <f>SUM(K103)</f>
        <v>1</v>
      </c>
      <c r="L105" s="3">
        <f>K102/B94</f>
        <v>0</v>
      </c>
      <c r="M105" s="3">
        <f>K103/B94</f>
        <v>1</v>
      </c>
      <c r="N105" s="3">
        <f>M105-L105</f>
        <v>1</v>
      </c>
      <c r="O105" s="3"/>
      <c r="P105" s="21"/>
      <c r="Q105" s="22"/>
      <c r="R105" s="3"/>
    </row>
    <row r="106" spans="1:18" ht="12.75" customHeight="1" x14ac:dyDescent="0.2">
      <c r="A106" s="32" t="s">
        <v>34</v>
      </c>
      <c r="B106" s="32"/>
      <c r="C106" s="32"/>
      <c r="D106" s="33"/>
      <c r="E106" s="33"/>
      <c r="F106" s="126">
        <f>((K102*9)+(K103*10))/K105</f>
        <v>10</v>
      </c>
      <c r="K106" s="191"/>
      <c r="L106" s="3"/>
      <c r="M106" s="3"/>
      <c r="O106" s="3"/>
      <c r="P106" s="21"/>
      <c r="Q106" s="22"/>
      <c r="R106" s="3"/>
    </row>
    <row r="107" spans="1:18" ht="12.75" customHeight="1" x14ac:dyDescent="0.2">
      <c r="L107" s="3"/>
      <c r="M107" s="3"/>
      <c r="O107" s="3"/>
    </row>
    <row r="108" spans="1:18" ht="12.75" customHeight="1" x14ac:dyDescent="0.3">
      <c r="A108" s="38" t="s">
        <v>62</v>
      </c>
      <c r="L108" s="3"/>
      <c r="M108" s="3"/>
      <c r="O108" s="3"/>
    </row>
    <row r="109" spans="1:18" ht="25.5" customHeight="1" x14ac:dyDescent="0.2">
      <c r="B109" s="308" t="s">
        <v>2</v>
      </c>
      <c r="C109" s="309"/>
      <c r="D109" s="309"/>
      <c r="E109" s="309"/>
      <c r="F109" s="309"/>
      <c r="G109" s="309"/>
      <c r="H109" s="309"/>
      <c r="I109" s="309"/>
      <c r="J109" s="309"/>
      <c r="L109" s="4" t="s">
        <v>3</v>
      </c>
      <c r="M109" s="4" t="s">
        <v>4</v>
      </c>
      <c r="N109" s="5" t="s">
        <v>5</v>
      </c>
      <c r="O109" s="4" t="s">
        <v>6</v>
      </c>
      <c r="P109" s="6" t="s">
        <v>7</v>
      </c>
      <c r="Q109" s="6" t="s">
        <v>8</v>
      </c>
      <c r="R109" s="7" t="s">
        <v>9</v>
      </c>
    </row>
    <row r="110" spans="1:18" ht="12.75" customHeight="1" x14ac:dyDescent="0.2">
      <c r="A110" s="135" t="s">
        <v>10</v>
      </c>
      <c r="B110" s="136">
        <v>1</v>
      </c>
      <c r="C110" s="136">
        <v>2</v>
      </c>
      <c r="D110" s="136">
        <v>3</v>
      </c>
      <c r="E110" s="136">
        <v>4</v>
      </c>
      <c r="F110" s="136">
        <v>5</v>
      </c>
      <c r="G110" s="136">
        <v>6</v>
      </c>
      <c r="H110" s="136">
        <v>7</v>
      </c>
      <c r="I110" s="136">
        <v>8</v>
      </c>
      <c r="J110" s="136">
        <v>9</v>
      </c>
      <c r="K110" s="216" t="s">
        <v>11</v>
      </c>
      <c r="L110" s="11"/>
      <c r="M110" s="11"/>
      <c r="N110" s="12"/>
      <c r="O110" s="13"/>
      <c r="P110" s="14"/>
      <c r="Q110" s="14"/>
      <c r="R110" s="3"/>
    </row>
    <row r="111" spans="1:18" ht="12.75" customHeight="1" x14ac:dyDescent="0.2">
      <c r="A111" s="10">
        <v>9902</v>
      </c>
      <c r="B111" s="10">
        <v>16</v>
      </c>
      <c r="C111" s="10"/>
      <c r="D111" s="10"/>
      <c r="E111" s="10"/>
      <c r="F111" s="138"/>
      <c r="G111" s="138"/>
      <c r="H111" s="138"/>
      <c r="I111" s="138"/>
      <c r="J111" s="10"/>
      <c r="K111" s="188"/>
      <c r="L111" s="11"/>
      <c r="M111" s="11"/>
      <c r="N111" s="12"/>
      <c r="O111" s="13"/>
      <c r="P111" s="17">
        <f>B111</f>
        <v>16</v>
      </c>
      <c r="Q111" s="14"/>
      <c r="R111" s="3"/>
    </row>
    <row r="112" spans="1:18" ht="12.75" customHeight="1" x14ac:dyDescent="0.2">
      <c r="A112" s="26" t="s">
        <v>14</v>
      </c>
      <c r="B112" s="10"/>
      <c r="C112" s="10">
        <v>16</v>
      </c>
      <c r="D112" s="10"/>
      <c r="E112" s="10"/>
      <c r="F112" s="138"/>
      <c r="G112" s="138"/>
      <c r="H112" s="138"/>
      <c r="I112" s="138"/>
      <c r="J112" s="10"/>
      <c r="K112" s="188"/>
      <c r="L112" s="11"/>
      <c r="M112" s="11"/>
      <c r="N112" s="12"/>
      <c r="O112" s="13">
        <f>C112/B111</f>
        <v>1</v>
      </c>
      <c r="P112" s="21">
        <v>16</v>
      </c>
      <c r="Q112" s="22">
        <f t="shared" ref="Q112:Q120" si="54">P112/P111</f>
        <v>1</v>
      </c>
      <c r="R112" s="3">
        <f t="shared" ref="R112:R120" si="55">100%-Q112</f>
        <v>0</v>
      </c>
    </row>
    <row r="113" spans="1:18" ht="12.75" customHeight="1" x14ac:dyDescent="0.2">
      <c r="A113" s="26" t="s">
        <v>15</v>
      </c>
      <c r="B113" s="10"/>
      <c r="C113" s="10"/>
      <c r="D113" s="10">
        <v>7</v>
      </c>
      <c r="E113" s="10"/>
      <c r="F113" s="138"/>
      <c r="G113" s="138"/>
      <c r="H113" s="138"/>
      <c r="I113" s="138"/>
      <c r="J113" s="10"/>
      <c r="K113" s="188"/>
      <c r="L113" s="11"/>
      <c r="M113" s="11"/>
      <c r="N113" s="12"/>
      <c r="O113" s="13">
        <f>D113/C112</f>
        <v>0.4375</v>
      </c>
      <c r="P113" s="21">
        <v>15</v>
      </c>
      <c r="Q113" s="22">
        <f t="shared" si="54"/>
        <v>0.9375</v>
      </c>
      <c r="R113" s="3">
        <f t="shared" si="55"/>
        <v>6.25E-2</v>
      </c>
    </row>
    <row r="114" spans="1:18" ht="12.75" customHeight="1" x14ac:dyDescent="0.2">
      <c r="A114" s="26" t="s">
        <v>16</v>
      </c>
      <c r="B114" s="10"/>
      <c r="C114" s="10"/>
      <c r="D114" s="10">
        <v>4</v>
      </c>
      <c r="E114" s="10">
        <v>5</v>
      </c>
      <c r="F114" s="138"/>
      <c r="G114" s="138"/>
      <c r="H114" s="138"/>
      <c r="I114" s="138"/>
      <c r="J114" s="10"/>
      <c r="K114" s="188"/>
      <c r="L114" s="11"/>
      <c r="M114" s="11"/>
      <c r="N114" s="12"/>
      <c r="O114" s="13">
        <f>E114/D113</f>
        <v>0.7142857142857143</v>
      </c>
      <c r="P114" s="21">
        <v>15</v>
      </c>
      <c r="Q114" s="22">
        <f t="shared" si="54"/>
        <v>1</v>
      </c>
      <c r="R114" s="3">
        <f t="shared" si="55"/>
        <v>0</v>
      </c>
    </row>
    <row r="115" spans="1:18" ht="12.75" customHeight="1" x14ac:dyDescent="0.2">
      <c r="A115" s="26" t="s">
        <v>17</v>
      </c>
      <c r="B115" s="138"/>
      <c r="C115" s="138"/>
      <c r="D115" s="10">
        <v>6</v>
      </c>
      <c r="E115" s="10">
        <v>4</v>
      </c>
      <c r="F115" s="10">
        <v>4</v>
      </c>
      <c r="G115" s="138"/>
      <c r="H115" s="138"/>
      <c r="I115" s="138"/>
      <c r="J115" s="10"/>
      <c r="K115" s="188"/>
      <c r="L115" s="11"/>
      <c r="M115" s="11"/>
      <c r="N115" s="12"/>
      <c r="O115" s="13">
        <f>F115/E114</f>
        <v>0.8</v>
      </c>
      <c r="P115" s="21">
        <v>14</v>
      </c>
      <c r="Q115" s="22">
        <f t="shared" si="54"/>
        <v>0.93333333333333335</v>
      </c>
      <c r="R115" s="3">
        <f t="shared" si="55"/>
        <v>6.6666666666666652E-2</v>
      </c>
    </row>
    <row r="116" spans="1:18" ht="12.75" customHeight="1" x14ac:dyDescent="0.2">
      <c r="A116" s="26" t="s">
        <v>18</v>
      </c>
      <c r="B116" s="138"/>
      <c r="C116" s="138"/>
      <c r="D116" s="138"/>
      <c r="E116" s="10">
        <v>6</v>
      </c>
      <c r="F116" s="10">
        <v>3</v>
      </c>
      <c r="G116" s="10">
        <v>4</v>
      </c>
      <c r="H116" s="138"/>
      <c r="I116" s="138"/>
      <c r="J116" s="10"/>
      <c r="K116" s="188"/>
      <c r="L116" s="11"/>
      <c r="M116" s="11"/>
      <c r="N116" s="12"/>
      <c r="O116" s="13">
        <f>G116/F115</f>
        <v>1</v>
      </c>
      <c r="P116" s="21">
        <v>13</v>
      </c>
      <c r="Q116" s="22">
        <f t="shared" si="54"/>
        <v>0.9285714285714286</v>
      </c>
      <c r="R116" s="3">
        <f t="shared" si="55"/>
        <v>7.1428571428571397E-2</v>
      </c>
    </row>
    <row r="117" spans="1:18" ht="12.75" customHeight="1" x14ac:dyDescent="0.2">
      <c r="A117" s="26" t="s">
        <v>19</v>
      </c>
      <c r="B117" s="138"/>
      <c r="C117" s="138"/>
      <c r="D117" s="138"/>
      <c r="E117" s="138"/>
      <c r="F117" s="10">
        <v>5</v>
      </c>
      <c r="G117" s="10">
        <v>4</v>
      </c>
      <c r="H117" s="10">
        <v>4</v>
      </c>
      <c r="I117" s="138"/>
      <c r="J117" s="10"/>
      <c r="K117" s="188"/>
      <c r="L117" s="11"/>
      <c r="M117" s="11"/>
      <c r="N117" s="12"/>
      <c r="O117" s="13">
        <f>H117/G116</f>
        <v>1</v>
      </c>
      <c r="P117" s="21">
        <v>13</v>
      </c>
      <c r="Q117" s="22">
        <f t="shared" si="54"/>
        <v>1</v>
      </c>
      <c r="R117" s="3">
        <f t="shared" si="55"/>
        <v>0</v>
      </c>
    </row>
    <row r="118" spans="1:18" ht="12.75" customHeight="1" x14ac:dyDescent="0.2">
      <c r="A118" s="28" t="s">
        <v>20</v>
      </c>
      <c r="B118" s="139"/>
      <c r="C118" s="139"/>
      <c r="D118" s="139"/>
      <c r="E118" s="139"/>
      <c r="F118" s="48">
        <v>5</v>
      </c>
      <c r="G118" s="29">
        <v>1</v>
      </c>
      <c r="H118" s="29">
        <v>3</v>
      </c>
      <c r="I118" s="10">
        <v>4</v>
      </c>
      <c r="J118" s="29"/>
      <c r="K118" s="189">
        <v>1</v>
      </c>
      <c r="L118" s="3"/>
      <c r="M118" s="3"/>
      <c r="N118" s="29"/>
      <c r="O118" s="3">
        <f>I118/H117</f>
        <v>1</v>
      </c>
      <c r="P118" s="21">
        <v>13</v>
      </c>
      <c r="Q118" s="22">
        <f t="shared" si="54"/>
        <v>1</v>
      </c>
      <c r="R118" s="3">
        <f t="shared" si="55"/>
        <v>0</v>
      </c>
    </row>
    <row r="119" spans="1:18" ht="12.75" customHeight="1" x14ac:dyDescent="0.2">
      <c r="A119" s="28" t="s">
        <v>21</v>
      </c>
      <c r="B119" s="139"/>
      <c r="C119" s="139"/>
      <c r="D119" s="139"/>
      <c r="E119" s="139"/>
      <c r="F119" s="29"/>
      <c r="G119" s="29"/>
      <c r="H119" s="29"/>
      <c r="I119" s="139"/>
      <c r="J119" s="29">
        <v>4</v>
      </c>
      <c r="K119" s="189">
        <v>3</v>
      </c>
      <c r="L119" s="3"/>
      <c r="M119" s="3"/>
      <c r="N119" s="29"/>
      <c r="O119" s="3">
        <f>J119/I118</f>
        <v>1</v>
      </c>
      <c r="P119" s="21">
        <v>12</v>
      </c>
      <c r="Q119" s="22">
        <f t="shared" si="54"/>
        <v>0.92307692307692313</v>
      </c>
      <c r="R119" s="3">
        <f t="shared" si="55"/>
        <v>7.6923076923076872E-2</v>
      </c>
    </row>
    <row r="120" spans="1:18" ht="12.75" customHeight="1" x14ac:dyDescent="0.2">
      <c r="A120" s="28" t="s">
        <v>22</v>
      </c>
      <c r="B120" s="139"/>
      <c r="C120" s="139"/>
      <c r="D120" s="139"/>
      <c r="E120" s="139"/>
      <c r="F120" s="29"/>
      <c r="G120" s="29"/>
      <c r="H120" s="29"/>
      <c r="I120" s="139"/>
      <c r="J120" s="29">
        <v>6</v>
      </c>
      <c r="K120" s="189">
        <v>6</v>
      </c>
      <c r="L120" s="3"/>
      <c r="M120" s="3"/>
      <c r="N120" s="29"/>
      <c r="O120" s="3"/>
      <c r="P120" s="21">
        <v>9</v>
      </c>
      <c r="Q120" s="22">
        <f t="shared" si="54"/>
        <v>0.75</v>
      </c>
      <c r="R120" s="3">
        <f t="shared" si="55"/>
        <v>0.25</v>
      </c>
    </row>
    <row r="121" spans="1:18" ht="12.75" customHeight="1" x14ac:dyDescent="0.2">
      <c r="A121" s="28" t="s">
        <v>48</v>
      </c>
      <c r="B121" s="139"/>
      <c r="C121" s="139"/>
      <c r="D121" s="139"/>
      <c r="E121" s="139"/>
      <c r="F121" s="29"/>
      <c r="G121" s="29"/>
      <c r="H121" s="29"/>
      <c r="I121" s="29">
        <v>1</v>
      </c>
      <c r="K121" s="189"/>
      <c r="L121" s="3"/>
      <c r="M121" s="3"/>
      <c r="N121" s="29"/>
      <c r="O121" s="3"/>
      <c r="P121" s="21">
        <v>1</v>
      </c>
      <c r="Q121" s="22"/>
      <c r="R121" s="3"/>
    </row>
    <row r="122" spans="1:18" ht="12.75" customHeight="1" x14ac:dyDescent="0.2">
      <c r="K122" s="191">
        <f>SUM(K118:K121)</f>
        <v>10</v>
      </c>
      <c r="L122" s="3">
        <f>SUM(K118:K119)/B111</f>
        <v>0.25</v>
      </c>
      <c r="M122" s="3">
        <f>K122/B111</f>
        <v>0.625</v>
      </c>
      <c r="N122" s="3">
        <f>M122-L122</f>
        <v>0.375</v>
      </c>
      <c r="O122" s="3"/>
      <c r="P122" s="21"/>
    </row>
    <row r="123" spans="1:18" ht="12.75" customHeight="1" x14ac:dyDescent="0.2">
      <c r="K123" s="191"/>
      <c r="L123" s="3"/>
      <c r="M123" s="3"/>
      <c r="O123" s="3"/>
    </row>
    <row r="124" spans="1:18" ht="12.75" customHeight="1" x14ac:dyDescent="0.2">
      <c r="K124" s="191"/>
      <c r="L124" s="3"/>
      <c r="M124" s="3"/>
      <c r="O124" s="3"/>
      <c r="P124" s="25">
        <f>B111+B128</f>
        <v>18</v>
      </c>
      <c r="Q124" s="25">
        <f>K118+K119+K136</f>
        <v>5</v>
      </c>
      <c r="R124" s="37">
        <f>Q124/P124</f>
        <v>0.27777777777777779</v>
      </c>
    </row>
    <row r="125" spans="1:18" ht="12.75" customHeight="1" x14ac:dyDescent="0.3">
      <c r="A125" s="38" t="s">
        <v>63</v>
      </c>
      <c r="L125" s="3"/>
      <c r="M125" s="3"/>
      <c r="O125" s="3"/>
    </row>
    <row r="126" spans="1:18" ht="25.5" customHeight="1" x14ac:dyDescent="0.2">
      <c r="B126" s="308" t="s">
        <v>2</v>
      </c>
      <c r="C126" s="309"/>
      <c r="D126" s="309"/>
      <c r="E126" s="309"/>
      <c r="F126" s="309"/>
      <c r="G126" s="309"/>
      <c r="H126" s="309"/>
      <c r="I126" s="309"/>
      <c r="J126" s="309"/>
      <c r="L126" s="4" t="s">
        <v>3</v>
      </c>
      <c r="M126" s="4" t="s">
        <v>4</v>
      </c>
      <c r="N126" s="5" t="s">
        <v>5</v>
      </c>
      <c r="O126" s="4" t="s">
        <v>6</v>
      </c>
      <c r="P126" s="6" t="s">
        <v>7</v>
      </c>
      <c r="Q126" s="6" t="s">
        <v>8</v>
      </c>
      <c r="R126" s="7" t="s">
        <v>9</v>
      </c>
    </row>
    <row r="127" spans="1:18" ht="12.75" customHeight="1" x14ac:dyDescent="0.2">
      <c r="A127" s="135" t="s">
        <v>10</v>
      </c>
      <c r="B127" s="136">
        <v>1</v>
      </c>
      <c r="C127" s="136">
        <v>2</v>
      </c>
      <c r="D127" s="136">
        <v>3</v>
      </c>
      <c r="E127" s="136">
        <v>4</v>
      </c>
      <c r="F127" s="136">
        <v>5</v>
      </c>
      <c r="G127" s="136">
        <v>6</v>
      </c>
      <c r="H127" s="136">
        <v>7</v>
      </c>
      <c r="I127" s="136">
        <v>8</v>
      </c>
      <c r="J127" s="136">
        <v>9</v>
      </c>
      <c r="K127" s="216" t="s">
        <v>11</v>
      </c>
      <c r="L127" s="11"/>
      <c r="M127" s="11"/>
      <c r="N127" s="12"/>
      <c r="O127" s="13"/>
      <c r="P127" s="14"/>
      <c r="Q127" s="14"/>
      <c r="R127" s="3"/>
    </row>
    <row r="128" spans="1:18" ht="12.75" customHeight="1" x14ac:dyDescent="0.2">
      <c r="A128" s="26" t="s">
        <v>14</v>
      </c>
      <c r="B128" s="10">
        <v>2</v>
      </c>
      <c r="C128" s="10"/>
      <c r="D128" s="10"/>
      <c r="E128" s="10"/>
      <c r="F128" s="10"/>
      <c r="G128" s="10"/>
      <c r="H128" s="10"/>
      <c r="I128" s="10"/>
      <c r="J128" s="10"/>
      <c r="K128" s="188"/>
      <c r="L128" s="11"/>
      <c r="M128" s="11"/>
      <c r="N128" s="12"/>
      <c r="O128" s="13"/>
      <c r="P128" s="17">
        <f>B128</f>
        <v>2</v>
      </c>
      <c r="Q128" s="14"/>
      <c r="R128" s="3"/>
    </row>
    <row r="129" spans="1:18" ht="12.75" customHeight="1" x14ac:dyDescent="0.2">
      <c r="A129" s="26" t="s">
        <v>15</v>
      </c>
      <c r="B129" s="10"/>
      <c r="C129" s="10">
        <v>2</v>
      </c>
      <c r="D129" s="10"/>
      <c r="E129" s="10"/>
      <c r="F129" s="10"/>
      <c r="G129" s="10"/>
      <c r="H129" s="10"/>
      <c r="I129" s="10"/>
      <c r="J129" s="10"/>
      <c r="K129" s="188"/>
      <c r="L129" s="11"/>
      <c r="M129" s="11"/>
      <c r="N129" s="12"/>
      <c r="O129" s="13">
        <f>C129/B128</f>
        <v>1</v>
      </c>
      <c r="P129" s="21">
        <v>2</v>
      </c>
      <c r="Q129" s="22">
        <f t="shared" ref="Q129:Q136" si="56">P129/P128</f>
        <v>1</v>
      </c>
      <c r="R129" s="3">
        <f t="shared" ref="R129:R136" si="57">100%-Q129</f>
        <v>0</v>
      </c>
    </row>
    <row r="130" spans="1:18" ht="12.75" customHeight="1" x14ac:dyDescent="0.2">
      <c r="A130" s="26" t="s">
        <v>16</v>
      </c>
      <c r="B130" s="10"/>
      <c r="C130" s="10"/>
      <c r="D130" s="10">
        <v>2</v>
      </c>
      <c r="E130" s="10"/>
      <c r="F130" s="10"/>
      <c r="G130" s="10"/>
      <c r="H130" s="10"/>
      <c r="I130" s="10"/>
      <c r="J130" s="10"/>
      <c r="K130" s="188"/>
      <c r="L130" s="11"/>
      <c r="M130" s="11"/>
      <c r="N130" s="12"/>
      <c r="O130" s="13">
        <f>D130/C129</f>
        <v>1</v>
      </c>
      <c r="P130" s="21">
        <v>2</v>
      </c>
      <c r="Q130" s="22">
        <f t="shared" si="56"/>
        <v>1</v>
      </c>
      <c r="R130" s="3">
        <f t="shared" si="57"/>
        <v>0</v>
      </c>
    </row>
    <row r="131" spans="1:18" ht="12.75" customHeight="1" x14ac:dyDescent="0.2">
      <c r="A131" s="26" t="s">
        <v>17</v>
      </c>
      <c r="B131" s="10"/>
      <c r="C131" s="10"/>
      <c r="D131" s="10"/>
      <c r="E131" s="10">
        <v>2</v>
      </c>
      <c r="F131" s="10"/>
      <c r="G131" s="10"/>
      <c r="H131" s="10"/>
      <c r="I131" s="10"/>
      <c r="J131" s="10"/>
      <c r="K131" s="188"/>
      <c r="L131" s="11"/>
      <c r="M131" s="11"/>
      <c r="N131" s="12"/>
      <c r="O131" s="13">
        <f>E131/D130</f>
        <v>1</v>
      </c>
      <c r="P131" s="21">
        <v>2</v>
      </c>
      <c r="Q131" s="22">
        <f t="shared" si="56"/>
        <v>1</v>
      </c>
      <c r="R131" s="3">
        <f t="shared" si="57"/>
        <v>0</v>
      </c>
    </row>
    <row r="132" spans="1:18" ht="12.75" customHeight="1" x14ac:dyDescent="0.2">
      <c r="A132" s="26" t="s">
        <v>18</v>
      </c>
      <c r="B132" s="10"/>
      <c r="C132" s="10"/>
      <c r="D132" s="10"/>
      <c r="E132" s="10"/>
      <c r="F132" s="10">
        <v>2</v>
      </c>
      <c r="G132" s="10"/>
      <c r="H132" s="10"/>
      <c r="I132" s="10"/>
      <c r="J132" s="10"/>
      <c r="K132" s="188"/>
      <c r="L132" s="11"/>
      <c r="M132" s="11"/>
      <c r="N132" s="12"/>
      <c r="O132" s="13">
        <f>F132/E131</f>
        <v>1</v>
      </c>
      <c r="P132" s="21">
        <v>2</v>
      </c>
      <c r="Q132" s="22">
        <f t="shared" si="56"/>
        <v>1</v>
      </c>
      <c r="R132" s="3">
        <f t="shared" si="57"/>
        <v>0</v>
      </c>
    </row>
    <row r="133" spans="1:18" ht="12.75" customHeight="1" x14ac:dyDescent="0.2">
      <c r="A133" s="26" t="s">
        <v>19</v>
      </c>
      <c r="B133" s="10"/>
      <c r="C133" s="10"/>
      <c r="D133" s="10"/>
      <c r="E133" s="10"/>
      <c r="F133" s="10"/>
      <c r="G133" s="10">
        <v>2</v>
      </c>
      <c r="H133" s="10"/>
      <c r="I133" s="10"/>
      <c r="J133" s="10"/>
      <c r="K133" s="188"/>
      <c r="L133" s="11"/>
      <c r="M133" s="11"/>
      <c r="N133" s="12"/>
      <c r="O133" s="13">
        <f>G133/F132</f>
        <v>1</v>
      </c>
      <c r="P133" s="21">
        <v>2</v>
      </c>
      <c r="Q133" s="22">
        <f t="shared" si="56"/>
        <v>1</v>
      </c>
      <c r="R133" s="3">
        <f t="shared" si="57"/>
        <v>0</v>
      </c>
    </row>
    <row r="134" spans="1:18" ht="12.75" customHeight="1" x14ac:dyDescent="0.2">
      <c r="A134" s="28" t="s">
        <v>20</v>
      </c>
      <c r="B134" s="29"/>
      <c r="C134" s="29"/>
      <c r="D134" s="29"/>
      <c r="E134" s="29"/>
      <c r="F134" s="29"/>
      <c r="G134" s="29"/>
      <c r="H134" s="29">
        <v>2</v>
      </c>
      <c r="I134" s="29"/>
      <c r="J134" s="29"/>
      <c r="K134" s="189"/>
      <c r="L134" s="3"/>
      <c r="M134" s="3"/>
      <c r="N134" s="29"/>
      <c r="O134" s="3">
        <f>H134/G133</f>
        <v>1</v>
      </c>
      <c r="P134" s="21">
        <v>2</v>
      </c>
      <c r="Q134" s="22">
        <f t="shared" si="56"/>
        <v>1</v>
      </c>
      <c r="R134" s="3">
        <f t="shared" si="57"/>
        <v>0</v>
      </c>
    </row>
    <row r="135" spans="1:18" ht="12.75" customHeight="1" x14ac:dyDescent="0.2">
      <c r="A135" s="28" t="s">
        <v>21</v>
      </c>
      <c r="B135" s="29"/>
      <c r="C135" s="29"/>
      <c r="D135" s="29"/>
      <c r="E135" s="29"/>
      <c r="F135" s="29"/>
      <c r="G135" s="29"/>
      <c r="H135" s="29"/>
      <c r="I135" s="29">
        <v>2</v>
      </c>
      <c r="J135" s="29"/>
      <c r="K135" s="189"/>
      <c r="L135" s="3"/>
      <c r="M135" s="3"/>
      <c r="N135" s="29"/>
      <c r="O135" s="3">
        <f>I135/H134</f>
        <v>1</v>
      </c>
      <c r="P135" s="21">
        <v>2</v>
      </c>
      <c r="Q135" s="22">
        <f t="shared" si="56"/>
        <v>1</v>
      </c>
      <c r="R135" s="3">
        <f t="shared" si="57"/>
        <v>0</v>
      </c>
    </row>
    <row r="136" spans="1:18" ht="12.75" customHeight="1" x14ac:dyDescent="0.2">
      <c r="A136" s="28" t="s">
        <v>22</v>
      </c>
      <c r="B136" s="29"/>
      <c r="C136" s="29"/>
      <c r="D136" s="29"/>
      <c r="E136" s="29"/>
      <c r="F136" s="29"/>
      <c r="G136" s="29"/>
      <c r="H136" s="29"/>
      <c r="I136" s="29"/>
      <c r="J136" s="29">
        <v>2</v>
      </c>
      <c r="K136" s="189">
        <v>1</v>
      </c>
      <c r="L136" s="3"/>
      <c r="M136" s="3"/>
      <c r="N136" s="29"/>
      <c r="O136" s="3">
        <f>J136/I135</f>
        <v>1</v>
      </c>
      <c r="P136" s="21">
        <v>2</v>
      </c>
      <c r="Q136" s="22">
        <f t="shared" si="56"/>
        <v>1</v>
      </c>
      <c r="R136" s="3">
        <f t="shared" si="57"/>
        <v>0</v>
      </c>
    </row>
    <row r="137" spans="1:18" ht="12.75" customHeight="1" x14ac:dyDescent="0.2">
      <c r="A137" s="28" t="s">
        <v>23</v>
      </c>
      <c r="B137" s="29"/>
      <c r="C137" s="29"/>
      <c r="D137" s="29"/>
      <c r="E137" s="29"/>
      <c r="F137" s="29"/>
      <c r="G137" s="29"/>
      <c r="H137" s="29"/>
      <c r="I137" s="29"/>
      <c r="J137" s="29"/>
      <c r="K137" s="189"/>
      <c r="L137" s="3"/>
      <c r="M137" s="3"/>
      <c r="N137" s="29"/>
      <c r="O137" s="3"/>
      <c r="P137" s="21"/>
      <c r="Q137" s="22"/>
      <c r="R137" s="3"/>
    </row>
    <row r="138" spans="1:18" ht="12.75" customHeight="1" x14ac:dyDescent="0.2">
      <c r="K138" s="191">
        <f>SUM(K136)</f>
        <v>1</v>
      </c>
      <c r="L138" s="3">
        <f>K136/B128</f>
        <v>0.5</v>
      </c>
      <c r="M138" s="3">
        <f>K138/B128</f>
        <v>0.5</v>
      </c>
      <c r="N138" s="3">
        <f>M138-L138</f>
        <v>0</v>
      </c>
      <c r="O138" s="3"/>
    </row>
    <row r="139" spans="1:18" ht="12.75" customHeight="1" x14ac:dyDescent="0.3">
      <c r="A139" s="38" t="s">
        <v>64</v>
      </c>
      <c r="L139" s="3"/>
      <c r="M139" s="3"/>
      <c r="O139" s="3"/>
    </row>
    <row r="140" spans="1:18" ht="25.5" customHeight="1" x14ac:dyDescent="0.2">
      <c r="B140" s="308" t="s">
        <v>2</v>
      </c>
      <c r="C140" s="309"/>
      <c r="D140" s="309"/>
      <c r="E140" s="309"/>
      <c r="F140" s="309"/>
      <c r="G140" s="309"/>
      <c r="H140" s="309"/>
      <c r="I140" s="309"/>
      <c r="J140" s="309"/>
      <c r="L140" s="4" t="s">
        <v>3</v>
      </c>
      <c r="M140" s="4" t="s">
        <v>4</v>
      </c>
      <c r="N140" s="5" t="s">
        <v>5</v>
      </c>
      <c r="O140" s="4" t="s">
        <v>6</v>
      </c>
      <c r="P140" s="6" t="s">
        <v>7</v>
      </c>
      <c r="Q140" s="6" t="s">
        <v>8</v>
      </c>
      <c r="R140" s="7" t="s">
        <v>9</v>
      </c>
    </row>
    <row r="141" spans="1:18" ht="12.75" customHeight="1" x14ac:dyDescent="0.2">
      <c r="A141" s="135" t="s">
        <v>10</v>
      </c>
      <c r="B141" s="136">
        <v>1</v>
      </c>
      <c r="C141" s="136">
        <v>2</v>
      </c>
      <c r="D141" s="136">
        <v>3</v>
      </c>
      <c r="E141" s="136">
        <v>4</v>
      </c>
      <c r="F141" s="136">
        <v>5</v>
      </c>
      <c r="G141" s="136">
        <v>6</v>
      </c>
      <c r="H141" s="136">
        <v>7</v>
      </c>
      <c r="I141" s="136">
        <v>8</v>
      </c>
      <c r="J141" s="136">
        <v>9</v>
      </c>
      <c r="K141" s="216" t="s">
        <v>11</v>
      </c>
      <c r="L141" s="11"/>
      <c r="M141" s="11"/>
      <c r="N141" s="12"/>
      <c r="O141" s="13"/>
      <c r="P141" s="14"/>
      <c r="Q141" s="14"/>
      <c r="R141" s="3"/>
    </row>
    <row r="142" spans="1:18" ht="12.75" customHeight="1" x14ac:dyDescent="0.2">
      <c r="A142" s="26" t="s">
        <v>15</v>
      </c>
      <c r="B142" s="10">
        <v>11</v>
      </c>
      <c r="C142" s="10"/>
      <c r="D142" s="10"/>
      <c r="E142" s="10"/>
      <c r="F142" s="10"/>
      <c r="G142" s="10"/>
      <c r="H142" s="10"/>
      <c r="I142" s="10"/>
      <c r="J142" s="10"/>
      <c r="K142" s="188"/>
      <c r="L142" s="11"/>
      <c r="M142" s="11"/>
      <c r="N142" s="12"/>
      <c r="O142" s="13"/>
      <c r="P142" s="17">
        <f>B142</f>
        <v>11</v>
      </c>
      <c r="Q142" s="14"/>
      <c r="R142" s="3"/>
    </row>
    <row r="143" spans="1:18" ht="12.75" customHeight="1" x14ac:dyDescent="0.2">
      <c r="A143" s="26" t="s">
        <v>16</v>
      </c>
      <c r="B143" s="10"/>
      <c r="C143" s="10">
        <v>8</v>
      </c>
      <c r="D143" s="10"/>
      <c r="E143" s="10"/>
      <c r="F143" s="10"/>
      <c r="G143" s="10"/>
      <c r="H143" s="10"/>
      <c r="I143" s="10"/>
      <c r="J143" s="10"/>
      <c r="K143" s="188"/>
      <c r="L143" s="11"/>
      <c r="M143" s="11"/>
      <c r="N143" s="12"/>
      <c r="O143" s="13">
        <f>C143/B142</f>
        <v>0.72727272727272729</v>
      </c>
      <c r="P143" s="21">
        <v>8</v>
      </c>
      <c r="Q143" s="22">
        <f t="shared" ref="Q143:Q150" si="58">P143/P142</f>
        <v>0.72727272727272729</v>
      </c>
      <c r="R143" s="3">
        <f t="shared" ref="R143:R150" si="59">100%-Q143</f>
        <v>0.27272727272727271</v>
      </c>
    </row>
    <row r="144" spans="1:18" ht="12.75" customHeight="1" x14ac:dyDescent="0.2">
      <c r="A144" s="26" t="s">
        <v>17</v>
      </c>
      <c r="B144" s="10"/>
      <c r="C144" s="10"/>
      <c r="D144" s="10">
        <v>8</v>
      </c>
      <c r="E144" s="10"/>
      <c r="F144" s="10"/>
      <c r="G144" s="10"/>
      <c r="H144" s="10"/>
      <c r="I144" s="10"/>
      <c r="J144" s="10"/>
      <c r="K144" s="188"/>
      <c r="L144" s="11"/>
      <c r="M144" s="11"/>
      <c r="N144" s="12"/>
      <c r="O144" s="13">
        <f>D144/C143</f>
        <v>1</v>
      </c>
      <c r="P144" s="21">
        <v>8</v>
      </c>
      <c r="Q144" s="22">
        <f t="shared" si="58"/>
        <v>1</v>
      </c>
      <c r="R144" s="3">
        <f t="shared" si="59"/>
        <v>0</v>
      </c>
    </row>
    <row r="145" spans="1:18" ht="12.75" customHeight="1" x14ac:dyDescent="0.2">
      <c r="A145" s="26" t="s">
        <v>18</v>
      </c>
      <c r="B145" s="10">
        <v>1</v>
      </c>
      <c r="C145" s="10"/>
      <c r="D145" s="10"/>
      <c r="E145" s="10">
        <v>5</v>
      </c>
      <c r="F145" s="10"/>
      <c r="G145" s="10"/>
      <c r="H145" s="10"/>
      <c r="I145" s="10"/>
      <c r="J145" s="10"/>
      <c r="K145" s="188"/>
      <c r="L145" s="11"/>
      <c r="M145" s="11"/>
      <c r="N145" s="12"/>
      <c r="O145" s="13">
        <f>E145/D144</f>
        <v>0.625</v>
      </c>
      <c r="P145" s="21">
        <v>6</v>
      </c>
      <c r="Q145" s="22">
        <f t="shared" si="58"/>
        <v>0.75</v>
      </c>
      <c r="R145" s="3">
        <f t="shared" si="59"/>
        <v>0.25</v>
      </c>
    </row>
    <row r="146" spans="1:18" ht="12.75" customHeight="1" x14ac:dyDescent="0.2">
      <c r="A146" s="26" t="s">
        <v>19</v>
      </c>
      <c r="B146" s="10"/>
      <c r="C146" s="10"/>
      <c r="D146" s="10">
        <v>1</v>
      </c>
      <c r="E146" s="10"/>
      <c r="F146" s="10">
        <v>4</v>
      </c>
      <c r="G146" s="10"/>
      <c r="H146" s="10"/>
      <c r="I146" s="10"/>
      <c r="J146" s="10"/>
      <c r="K146" s="188"/>
      <c r="L146" s="11"/>
      <c r="M146" s="11"/>
      <c r="N146" s="12"/>
      <c r="O146" s="13">
        <f>F146/E145</f>
        <v>0.8</v>
      </c>
      <c r="P146" s="21">
        <v>5</v>
      </c>
      <c r="Q146" s="22">
        <f t="shared" si="58"/>
        <v>0.83333333333333337</v>
      </c>
      <c r="R146" s="3">
        <f t="shared" si="59"/>
        <v>0.16666666666666663</v>
      </c>
    </row>
    <row r="147" spans="1:18" ht="12.75" customHeight="1" x14ac:dyDescent="0.2">
      <c r="A147" s="28" t="s">
        <v>20</v>
      </c>
      <c r="B147" s="29"/>
      <c r="C147" s="29"/>
      <c r="D147" s="29"/>
      <c r="E147" s="29">
        <v>1</v>
      </c>
      <c r="F147" s="29">
        <v>1</v>
      </c>
      <c r="G147" s="29">
        <v>3</v>
      </c>
      <c r="H147" s="29"/>
      <c r="I147" s="29"/>
      <c r="J147" s="29"/>
      <c r="K147" s="189"/>
      <c r="L147" s="3"/>
      <c r="M147" s="3"/>
      <c r="N147" s="29"/>
      <c r="O147" s="3">
        <f>G147/F146</f>
        <v>0.75</v>
      </c>
      <c r="P147" s="21">
        <v>5</v>
      </c>
      <c r="Q147" s="22">
        <f t="shared" si="58"/>
        <v>1</v>
      </c>
      <c r="R147" s="3">
        <f t="shared" si="59"/>
        <v>0</v>
      </c>
    </row>
    <row r="148" spans="1:18" ht="12.75" customHeight="1" x14ac:dyDescent="0.2">
      <c r="A148" s="28" t="s">
        <v>21</v>
      </c>
      <c r="B148" s="29"/>
      <c r="C148" s="29"/>
      <c r="D148" s="29"/>
      <c r="E148" s="29"/>
      <c r="F148" s="29"/>
      <c r="G148" s="29"/>
      <c r="H148" s="29">
        <v>2</v>
      </c>
      <c r="I148" s="29"/>
      <c r="J148" s="29"/>
      <c r="K148" s="189"/>
      <c r="L148" s="3"/>
      <c r="M148" s="3"/>
      <c r="N148" s="29"/>
      <c r="O148" s="3">
        <f>H148/G147</f>
        <v>0.66666666666666663</v>
      </c>
      <c r="P148" s="21">
        <v>4</v>
      </c>
      <c r="Q148" s="22">
        <f t="shared" si="58"/>
        <v>0.8</v>
      </c>
      <c r="R148" s="3">
        <f t="shared" si="59"/>
        <v>0.19999999999999996</v>
      </c>
    </row>
    <row r="149" spans="1:18" ht="12.75" customHeight="1" x14ac:dyDescent="0.2">
      <c r="A149" s="28" t="s">
        <v>22</v>
      </c>
      <c r="B149" s="29"/>
      <c r="C149" s="29"/>
      <c r="D149" s="29"/>
      <c r="E149" s="29"/>
      <c r="F149" s="29"/>
      <c r="G149" s="29"/>
      <c r="H149" s="29"/>
      <c r="I149" s="29">
        <v>1</v>
      </c>
      <c r="J149" s="29"/>
      <c r="K149" s="189"/>
      <c r="L149" s="3"/>
      <c r="M149" s="3"/>
      <c r="N149" s="29"/>
      <c r="O149" s="3">
        <f>I149/H148</f>
        <v>0.5</v>
      </c>
      <c r="P149" s="21">
        <v>4</v>
      </c>
      <c r="Q149" s="22">
        <f t="shared" si="58"/>
        <v>1</v>
      </c>
      <c r="R149" s="3">
        <f t="shared" si="59"/>
        <v>0</v>
      </c>
    </row>
    <row r="150" spans="1:18" ht="12.75" customHeight="1" x14ac:dyDescent="0.2">
      <c r="A150" s="28" t="s">
        <v>23</v>
      </c>
      <c r="B150" s="29"/>
      <c r="C150" s="29"/>
      <c r="D150" s="29"/>
      <c r="E150" s="29"/>
      <c r="F150" s="29"/>
      <c r="G150" s="29"/>
      <c r="H150" s="29"/>
      <c r="I150" s="29"/>
      <c r="J150" s="29">
        <v>1</v>
      </c>
      <c r="K150" s="189">
        <v>1</v>
      </c>
      <c r="L150" s="3"/>
      <c r="M150" s="3"/>
      <c r="N150" s="29"/>
      <c r="O150" s="3">
        <f>J150/I149</f>
        <v>1</v>
      </c>
      <c r="P150" s="21">
        <v>4</v>
      </c>
      <c r="Q150" s="22">
        <f t="shared" si="58"/>
        <v>1</v>
      </c>
      <c r="R150" s="3">
        <f t="shared" si="59"/>
        <v>0</v>
      </c>
    </row>
    <row r="151" spans="1:18" ht="12.75" customHeight="1" x14ac:dyDescent="0.2">
      <c r="A151" s="28" t="s">
        <v>48</v>
      </c>
      <c r="B151" s="29"/>
      <c r="C151" s="29"/>
      <c r="D151" s="29"/>
      <c r="E151" s="29"/>
      <c r="F151" s="29"/>
      <c r="G151" s="29"/>
      <c r="H151" s="29"/>
      <c r="I151" s="29"/>
      <c r="J151" s="29">
        <v>1</v>
      </c>
      <c r="K151" s="189">
        <v>1</v>
      </c>
      <c r="L151" s="3"/>
      <c r="M151" s="3"/>
      <c r="N151" s="29"/>
      <c r="O151" s="3"/>
      <c r="P151" s="21">
        <v>3</v>
      </c>
      <c r="Q151" s="22"/>
      <c r="R151" s="3"/>
    </row>
    <row r="152" spans="1:18" ht="12.75" customHeight="1" x14ac:dyDescent="0.2">
      <c r="A152" s="28" t="s">
        <v>49</v>
      </c>
      <c r="B152" s="29"/>
      <c r="C152" s="29"/>
      <c r="D152" s="29"/>
      <c r="E152" s="29"/>
      <c r="F152" s="29"/>
      <c r="G152" s="29"/>
      <c r="H152" s="29"/>
      <c r="I152" s="29"/>
      <c r="J152" s="29">
        <v>1</v>
      </c>
      <c r="K152" s="189">
        <v>1</v>
      </c>
      <c r="L152" s="3"/>
      <c r="M152" s="3"/>
      <c r="N152" s="29"/>
      <c r="O152" s="3"/>
      <c r="P152" s="21">
        <v>1</v>
      </c>
      <c r="Q152" s="22"/>
      <c r="R152" s="3"/>
    </row>
    <row r="153" spans="1:18" ht="12.75" customHeight="1" x14ac:dyDescent="0.2">
      <c r="K153" s="191">
        <f>SUM(K150:K152)</f>
        <v>3</v>
      </c>
      <c r="L153" s="3">
        <f>K150/B142</f>
        <v>9.0909090909090912E-2</v>
      </c>
      <c r="M153" s="3">
        <f>K153/B142</f>
        <v>0.27272727272727271</v>
      </c>
      <c r="N153" s="3">
        <f>M153-L153</f>
        <v>0.1818181818181818</v>
      </c>
      <c r="O153" s="3"/>
    </row>
    <row r="154" spans="1:18" ht="12.75" customHeight="1" x14ac:dyDescent="0.2">
      <c r="K154" s="191"/>
      <c r="L154" s="3"/>
      <c r="M154" s="3"/>
      <c r="N154" s="3"/>
      <c r="O154" s="3"/>
    </row>
    <row r="155" spans="1:18" ht="12.75" customHeight="1" x14ac:dyDescent="0.3">
      <c r="A155" s="38" t="s">
        <v>65</v>
      </c>
      <c r="L155" s="3"/>
      <c r="M155" s="3"/>
      <c r="O155" s="3"/>
    </row>
    <row r="156" spans="1:18" ht="25.5" customHeight="1" x14ac:dyDescent="0.2">
      <c r="B156" s="308" t="s">
        <v>2</v>
      </c>
      <c r="C156" s="309"/>
      <c r="D156" s="309"/>
      <c r="E156" s="309"/>
      <c r="F156" s="309"/>
      <c r="G156" s="309"/>
      <c r="H156" s="309"/>
      <c r="I156" s="309"/>
      <c r="J156" s="309"/>
      <c r="L156" s="4" t="s">
        <v>3</v>
      </c>
      <c r="M156" s="4" t="s">
        <v>4</v>
      </c>
      <c r="N156" s="5" t="s">
        <v>5</v>
      </c>
      <c r="O156" s="4" t="s">
        <v>6</v>
      </c>
      <c r="P156" s="6" t="s">
        <v>7</v>
      </c>
      <c r="Q156" s="6" t="s">
        <v>8</v>
      </c>
      <c r="R156" s="7" t="s">
        <v>9</v>
      </c>
    </row>
    <row r="157" spans="1:18" ht="12.75" customHeight="1" x14ac:dyDescent="0.2">
      <c r="A157" s="135" t="s">
        <v>10</v>
      </c>
      <c r="B157" s="136">
        <v>1</v>
      </c>
      <c r="C157" s="136">
        <v>2</v>
      </c>
      <c r="D157" s="136">
        <v>3</v>
      </c>
      <c r="E157" s="136">
        <v>4</v>
      </c>
      <c r="F157" s="136">
        <v>5</v>
      </c>
      <c r="G157" s="136">
        <v>6</v>
      </c>
      <c r="H157" s="136">
        <v>7</v>
      </c>
      <c r="I157" s="136">
        <v>8</v>
      </c>
      <c r="J157" s="136">
        <v>9</v>
      </c>
      <c r="K157" s="216" t="s">
        <v>11</v>
      </c>
      <c r="L157" s="11"/>
      <c r="M157" s="11"/>
      <c r="N157" s="12"/>
      <c r="O157" s="13"/>
      <c r="P157" s="14"/>
      <c r="Q157" s="14"/>
      <c r="R157" s="3"/>
    </row>
    <row r="158" spans="1:18" ht="12.75" customHeight="1" x14ac:dyDescent="0.2">
      <c r="A158" s="26" t="s">
        <v>16</v>
      </c>
      <c r="B158" s="10">
        <v>1</v>
      </c>
      <c r="C158" s="10"/>
      <c r="D158" s="10"/>
      <c r="E158" s="10"/>
      <c r="F158" s="10"/>
      <c r="G158" s="10"/>
      <c r="H158" s="10"/>
      <c r="I158" s="10"/>
      <c r="J158" s="10"/>
      <c r="K158" s="188"/>
      <c r="L158" s="11"/>
      <c r="M158" s="11"/>
      <c r="N158" s="12"/>
      <c r="O158" s="13"/>
      <c r="P158" s="17">
        <f>B158</f>
        <v>1</v>
      </c>
      <c r="Q158" s="14"/>
      <c r="R158" s="3"/>
    </row>
    <row r="159" spans="1:18" ht="12.75" customHeight="1" x14ac:dyDescent="0.2">
      <c r="A159" s="26" t="s">
        <v>17</v>
      </c>
      <c r="B159" s="10"/>
      <c r="C159" s="10">
        <v>1</v>
      </c>
      <c r="D159" s="10"/>
      <c r="E159" s="10"/>
      <c r="F159" s="10"/>
      <c r="G159" s="10"/>
      <c r="H159" s="10"/>
      <c r="I159" s="10"/>
      <c r="J159" s="10"/>
      <c r="K159" s="188"/>
      <c r="L159" s="11"/>
      <c r="M159" s="11"/>
      <c r="N159" s="12"/>
      <c r="O159" s="13">
        <f>C159/B158</f>
        <v>1</v>
      </c>
      <c r="P159" s="21">
        <v>1</v>
      </c>
      <c r="Q159" s="22">
        <f t="shared" ref="Q159:Q166" si="60">P159/P158</f>
        <v>1</v>
      </c>
      <c r="R159" s="3">
        <f t="shared" ref="R159:R166" si="61">100%-Q159</f>
        <v>0</v>
      </c>
    </row>
    <row r="160" spans="1:18" ht="12.75" customHeight="1" x14ac:dyDescent="0.2">
      <c r="A160" s="26" t="s">
        <v>18</v>
      </c>
      <c r="B160" s="10"/>
      <c r="C160" s="10"/>
      <c r="D160" s="10">
        <v>1</v>
      </c>
      <c r="E160" s="10"/>
      <c r="F160" s="10"/>
      <c r="G160" s="10"/>
      <c r="H160" s="10"/>
      <c r="I160" s="10"/>
      <c r="J160" s="10"/>
      <c r="K160" s="188"/>
      <c r="L160" s="11"/>
      <c r="M160" s="11"/>
      <c r="N160" s="12"/>
      <c r="O160" s="13">
        <f>D160/C159</f>
        <v>1</v>
      </c>
      <c r="P160" s="21">
        <v>1</v>
      </c>
      <c r="Q160" s="22">
        <f t="shared" si="60"/>
        <v>1</v>
      </c>
      <c r="R160" s="3">
        <f t="shared" si="61"/>
        <v>0</v>
      </c>
    </row>
    <row r="161" spans="1:18" ht="12.75" customHeight="1" x14ac:dyDescent="0.2">
      <c r="A161" s="26" t="s">
        <v>19</v>
      </c>
      <c r="B161" s="10"/>
      <c r="C161" s="10"/>
      <c r="D161" s="10"/>
      <c r="E161" s="10">
        <v>1</v>
      </c>
      <c r="F161" s="10"/>
      <c r="G161" s="10"/>
      <c r="H161" s="10"/>
      <c r="I161" s="10"/>
      <c r="J161" s="10"/>
      <c r="K161" s="188"/>
      <c r="L161" s="11"/>
      <c r="M161" s="11"/>
      <c r="N161" s="12"/>
      <c r="O161" s="13">
        <f>E161/D160</f>
        <v>1</v>
      </c>
      <c r="P161" s="21">
        <v>1</v>
      </c>
      <c r="Q161" s="22">
        <f t="shared" si="60"/>
        <v>1</v>
      </c>
      <c r="R161" s="3">
        <f t="shared" si="61"/>
        <v>0</v>
      </c>
    </row>
    <row r="162" spans="1:18" ht="12.75" customHeight="1" x14ac:dyDescent="0.2">
      <c r="A162" s="28" t="s">
        <v>20</v>
      </c>
      <c r="B162" s="29"/>
      <c r="C162" s="29"/>
      <c r="D162" s="29"/>
      <c r="E162" s="29"/>
      <c r="F162" s="29">
        <v>1</v>
      </c>
      <c r="G162" s="29"/>
      <c r="H162" s="29"/>
      <c r="I162" s="29"/>
      <c r="J162" s="29"/>
      <c r="K162" s="189"/>
      <c r="L162" s="3"/>
      <c r="M162" s="3"/>
      <c r="N162" s="29"/>
      <c r="O162" s="3">
        <f>F162/E161</f>
        <v>1</v>
      </c>
      <c r="P162" s="21">
        <v>1</v>
      </c>
      <c r="Q162" s="22">
        <f t="shared" si="60"/>
        <v>1</v>
      </c>
      <c r="R162" s="3">
        <f t="shared" si="61"/>
        <v>0</v>
      </c>
    </row>
    <row r="163" spans="1:18" ht="12.75" customHeight="1" x14ac:dyDescent="0.2">
      <c r="A163" s="28" t="s">
        <v>21</v>
      </c>
      <c r="B163" s="29"/>
      <c r="C163" s="29"/>
      <c r="D163" s="29"/>
      <c r="E163" s="29"/>
      <c r="F163" s="29"/>
      <c r="G163" s="29">
        <v>1</v>
      </c>
      <c r="H163" s="29"/>
      <c r="I163" s="29"/>
      <c r="J163" s="29"/>
      <c r="K163" s="189"/>
      <c r="L163" s="3"/>
      <c r="M163" s="3"/>
      <c r="N163" s="29"/>
      <c r="O163" s="3">
        <f>G163/F162</f>
        <v>1</v>
      </c>
      <c r="P163" s="21">
        <v>1</v>
      </c>
      <c r="Q163" s="22">
        <f t="shared" si="60"/>
        <v>1</v>
      </c>
      <c r="R163" s="3">
        <f t="shared" si="61"/>
        <v>0</v>
      </c>
    </row>
    <row r="164" spans="1:18" ht="12.75" customHeight="1" x14ac:dyDescent="0.2">
      <c r="A164" s="28" t="s">
        <v>22</v>
      </c>
      <c r="B164" s="29"/>
      <c r="C164" s="29"/>
      <c r="D164" s="29"/>
      <c r="E164" s="29"/>
      <c r="F164" s="29"/>
      <c r="G164" s="29"/>
      <c r="H164" s="29">
        <v>1</v>
      </c>
      <c r="I164" s="29"/>
      <c r="J164" s="29"/>
      <c r="K164" s="189"/>
      <c r="L164" s="3"/>
      <c r="M164" s="3"/>
      <c r="N164" s="29"/>
      <c r="O164" s="3">
        <f>H164/G163</f>
        <v>1</v>
      </c>
      <c r="P164" s="21">
        <v>1</v>
      </c>
      <c r="Q164" s="22">
        <f t="shared" si="60"/>
        <v>1</v>
      </c>
      <c r="R164" s="3">
        <f t="shared" si="61"/>
        <v>0</v>
      </c>
    </row>
    <row r="165" spans="1:18" ht="12.75" customHeight="1" x14ac:dyDescent="0.2">
      <c r="A165" s="28" t="s">
        <v>23</v>
      </c>
      <c r="B165" s="29"/>
      <c r="C165" s="29"/>
      <c r="D165" s="29"/>
      <c r="E165" s="29"/>
      <c r="F165" s="29"/>
      <c r="G165" s="29"/>
      <c r="H165" s="29"/>
      <c r="I165" s="29">
        <v>1</v>
      </c>
      <c r="J165" s="29"/>
      <c r="K165" s="189"/>
      <c r="L165" s="3"/>
      <c r="M165" s="3"/>
      <c r="N165" s="29"/>
      <c r="O165" s="3">
        <f>I165/H164</f>
        <v>1</v>
      </c>
      <c r="P165" s="21">
        <v>1</v>
      </c>
      <c r="Q165" s="22">
        <f t="shared" si="60"/>
        <v>1</v>
      </c>
      <c r="R165" s="3">
        <f t="shared" si="61"/>
        <v>0</v>
      </c>
    </row>
    <row r="166" spans="1:18" ht="12.75" customHeight="1" x14ac:dyDescent="0.2">
      <c r="A166" s="28" t="s">
        <v>48</v>
      </c>
      <c r="B166" s="29"/>
      <c r="C166" s="29"/>
      <c r="D166" s="29"/>
      <c r="E166" s="29"/>
      <c r="F166" s="29"/>
      <c r="G166" s="29"/>
      <c r="H166" s="29"/>
      <c r="I166" s="29"/>
      <c r="J166" s="29">
        <v>1</v>
      </c>
      <c r="K166" s="189">
        <v>1</v>
      </c>
      <c r="L166" s="3"/>
      <c r="M166" s="3"/>
      <c r="N166" s="29"/>
      <c r="O166" s="3">
        <f>J166/I165</f>
        <v>1</v>
      </c>
      <c r="P166" s="21">
        <v>1</v>
      </c>
      <c r="Q166" s="22">
        <f t="shared" si="60"/>
        <v>1</v>
      </c>
      <c r="R166" s="3">
        <f t="shared" si="61"/>
        <v>0</v>
      </c>
    </row>
    <row r="167" spans="1:18" ht="12.75" customHeight="1" x14ac:dyDescent="0.2">
      <c r="A167" s="28" t="s">
        <v>49</v>
      </c>
      <c r="B167" s="29"/>
      <c r="C167" s="29"/>
      <c r="D167" s="29"/>
      <c r="E167" s="29"/>
      <c r="F167" s="29"/>
      <c r="G167" s="29"/>
      <c r="H167" s="29"/>
      <c r="I167" s="29"/>
      <c r="J167" s="29"/>
      <c r="K167" s="189"/>
      <c r="L167" s="3"/>
      <c r="M167" s="3"/>
      <c r="N167" s="29"/>
      <c r="O167" s="3"/>
      <c r="P167" s="21"/>
      <c r="Q167" s="22"/>
      <c r="R167" s="3"/>
    </row>
    <row r="168" spans="1:18" ht="12.75" customHeight="1" x14ac:dyDescent="0.2">
      <c r="A168" s="28"/>
      <c r="B168" s="29"/>
      <c r="C168" s="29"/>
      <c r="D168" s="29"/>
      <c r="E168" s="29"/>
      <c r="F168" s="29"/>
      <c r="G168" s="29"/>
      <c r="H168" s="29"/>
      <c r="I168" s="29"/>
      <c r="J168" s="29"/>
      <c r="K168" s="189">
        <f>SUM(K166)</f>
        <v>1</v>
      </c>
      <c r="L168" s="3">
        <f>K166/B158</f>
        <v>1</v>
      </c>
      <c r="M168" s="3">
        <f>K168/B158</f>
        <v>1</v>
      </c>
      <c r="N168" s="3">
        <f>M168-L168</f>
        <v>0</v>
      </c>
      <c r="O168" s="3"/>
      <c r="P168" s="21"/>
      <c r="Q168" s="22"/>
      <c r="R168" s="3"/>
    </row>
    <row r="169" spans="1:18" ht="12.75" customHeight="1" x14ac:dyDescent="0.2">
      <c r="K169" s="191"/>
      <c r="L169" s="3"/>
      <c r="M169" s="3"/>
      <c r="O169" s="3"/>
    </row>
    <row r="170" spans="1:18" ht="12.75" customHeight="1" x14ac:dyDescent="0.3">
      <c r="A170" s="38" t="s">
        <v>66</v>
      </c>
      <c r="L170" s="3"/>
      <c r="M170" s="3"/>
      <c r="O170" s="3"/>
    </row>
    <row r="171" spans="1:18" ht="25.5" customHeight="1" x14ac:dyDescent="0.2">
      <c r="B171" s="308" t="s">
        <v>2</v>
      </c>
      <c r="C171" s="309"/>
      <c r="D171" s="309"/>
      <c r="E171" s="309"/>
      <c r="F171" s="309"/>
      <c r="G171" s="309"/>
      <c r="H171" s="309"/>
      <c r="I171" s="309"/>
      <c r="J171" s="309"/>
      <c r="L171" s="4" t="s">
        <v>3</v>
      </c>
      <c r="M171" s="4" t="s">
        <v>4</v>
      </c>
      <c r="N171" s="5" t="s">
        <v>5</v>
      </c>
      <c r="O171" s="4" t="s">
        <v>6</v>
      </c>
      <c r="P171" s="6" t="s">
        <v>7</v>
      </c>
      <c r="Q171" s="6" t="s">
        <v>8</v>
      </c>
      <c r="R171" s="7" t="s">
        <v>9</v>
      </c>
    </row>
    <row r="172" spans="1:18" ht="12.75" customHeight="1" x14ac:dyDescent="0.2">
      <c r="A172" s="135" t="s">
        <v>10</v>
      </c>
      <c r="B172" s="136">
        <v>1</v>
      </c>
      <c r="C172" s="136">
        <v>2</v>
      </c>
      <c r="D172" s="136">
        <v>3</v>
      </c>
      <c r="E172" s="136">
        <v>4</v>
      </c>
      <c r="F172" s="136">
        <v>5</v>
      </c>
      <c r="G172" s="136">
        <v>6</v>
      </c>
      <c r="H172" s="136">
        <v>7</v>
      </c>
      <c r="I172" s="136">
        <v>8</v>
      </c>
      <c r="J172" s="136">
        <v>9</v>
      </c>
      <c r="K172" s="216" t="s">
        <v>11</v>
      </c>
      <c r="L172" s="11"/>
      <c r="M172" s="11"/>
      <c r="N172" s="12"/>
      <c r="O172" s="13"/>
      <c r="P172" s="14"/>
      <c r="Q172" s="14"/>
      <c r="R172" s="3"/>
    </row>
    <row r="173" spans="1:18" ht="12.75" customHeight="1" x14ac:dyDescent="0.2">
      <c r="A173" s="26" t="s">
        <v>17</v>
      </c>
      <c r="B173" s="10">
        <v>19</v>
      </c>
      <c r="C173" s="10"/>
      <c r="D173" s="10"/>
      <c r="E173" s="10"/>
      <c r="F173" s="10"/>
      <c r="G173" s="10"/>
      <c r="H173" s="10"/>
      <c r="I173" s="10"/>
      <c r="J173" s="10"/>
      <c r="K173" s="188"/>
      <c r="L173" s="11"/>
      <c r="M173" s="11"/>
      <c r="N173" s="12"/>
      <c r="O173" s="13"/>
      <c r="P173" s="17">
        <f>B173</f>
        <v>19</v>
      </c>
      <c r="Q173" s="14"/>
      <c r="R173" s="3"/>
    </row>
    <row r="174" spans="1:18" ht="12.75" customHeight="1" x14ac:dyDescent="0.2">
      <c r="A174" s="26" t="s">
        <v>18</v>
      </c>
      <c r="B174" s="10"/>
      <c r="C174" s="10">
        <v>6</v>
      </c>
      <c r="D174" s="10"/>
      <c r="E174" s="10"/>
      <c r="F174" s="10"/>
      <c r="G174" s="10"/>
      <c r="H174" s="10"/>
      <c r="I174" s="10"/>
      <c r="J174" s="10"/>
      <c r="K174" s="188"/>
      <c r="L174" s="11"/>
      <c r="M174" s="11"/>
      <c r="N174" s="12"/>
      <c r="O174" s="13">
        <f>C174/B173</f>
        <v>0.31578947368421051</v>
      </c>
      <c r="P174" s="21">
        <v>6</v>
      </c>
      <c r="Q174" s="22">
        <f t="shared" ref="Q174:Q181" si="62">P174/P173</f>
        <v>0.31578947368421051</v>
      </c>
      <c r="R174" s="3">
        <f t="shared" ref="R174:R181" si="63">100%-Q174</f>
        <v>0.68421052631578949</v>
      </c>
    </row>
    <row r="175" spans="1:18" ht="12.75" customHeight="1" x14ac:dyDescent="0.2">
      <c r="A175" s="26" t="s">
        <v>19</v>
      </c>
      <c r="B175" s="10"/>
      <c r="C175" s="10"/>
      <c r="D175" s="10">
        <v>5</v>
      </c>
      <c r="E175" s="10"/>
      <c r="F175" s="10"/>
      <c r="G175" s="10"/>
      <c r="H175" s="10"/>
      <c r="I175" s="10"/>
      <c r="J175" s="10"/>
      <c r="K175" s="188"/>
      <c r="L175" s="11"/>
      <c r="M175" s="11"/>
      <c r="N175" s="12"/>
      <c r="O175" s="13">
        <f>D175/C174</f>
        <v>0.83333333333333337</v>
      </c>
      <c r="P175" s="21">
        <v>5</v>
      </c>
      <c r="Q175" s="22">
        <f t="shared" si="62"/>
        <v>0.83333333333333337</v>
      </c>
      <c r="R175" s="3">
        <f t="shared" si="63"/>
        <v>0.16666666666666663</v>
      </c>
    </row>
    <row r="176" spans="1:18" ht="12.75" customHeight="1" x14ac:dyDescent="0.2">
      <c r="A176" s="28" t="s">
        <v>20</v>
      </c>
      <c r="B176" s="29"/>
      <c r="C176" s="29"/>
      <c r="D176" s="29"/>
      <c r="E176" s="29">
        <v>5</v>
      </c>
      <c r="F176" s="29"/>
      <c r="G176" s="29"/>
      <c r="H176" s="29"/>
      <c r="I176" s="29"/>
      <c r="J176" s="29"/>
      <c r="K176" s="189"/>
      <c r="L176" s="3"/>
      <c r="M176" s="3"/>
      <c r="N176" s="29"/>
      <c r="O176" s="3">
        <f>F176/D175</f>
        <v>0</v>
      </c>
      <c r="P176" s="21">
        <v>5</v>
      </c>
      <c r="Q176" s="22">
        <f t="shared" si="62"/>
        <v>1</v>
      </c>
      <c r="R176" s="3">
        <f t="shared" si="63"/>
        <v>0</v>
      </c>
    </row>
    <row r="177" spans="1:18" ht="12.75" customHeight="1" x14ac:dyDescent="0.2">
      <c r="A177" s="28" t="s">
        <v>21</v>
      </c>
      <c r="B177" s="29"/>
      <c r="C177" s="29"/>
      <c r="D177" s="29"/>
      <c r="E177" s="29"/>
      <c r="F177" s="29">
        <v>4</v>
      </c>
      <c r="G177" s="29"/>
      <c r="H177" s="29"/>
      <c r="I177" s="29"/>
      <c r="J177" s="29"/>
      <c r="K177" s="189"/>
      <c r="L177" s="3"/>
      <c r="M177" s="3"/>
      <c r="N177" s="29"/>
      <c r="O177" s="3">
        <f>F177/E176</f>
        <v>0.8</v>
      </c>
      <c r="P177" s="21">
        <v>5</v>
      </c>
      <c r="Q177" s="22">
        <f t="shared" si="62"/>
        <v>1</v>
      </c>
      <c r="R177" s="3">
        <f t="shared" si="63"/>
        <v>0</v>
      </c>
    </row>
    <row r="178" spans="1:18" ht="12.75" customHeight="1" x14ac:dyDescent="0.2">
      <c r="A178" s="28" t="s">
        <v>22</v>
      </c>
      <c r="B178" s="29"/>
      <c r="C178" s="29"/>
      <c r="D178" s="29"/>
      <c r="E178" s="29"/>
      <c r="F178" s="29"/>
      <c r="G178" s="29">
        <v>3</v>
      </c>
      <c r="H178" s="29"/>
      <c r="I178" s="29"/>
      <c r="J178" s="29"/>
      <c r="K178" s="189"/>
      <c r="L178" s="3"/>
      <c r="M178" s="3"/>
      <c r="N178" s="29"/>
      <c r="O178" s="3">
        <f>G178/F177</f>
        <v>0.75</v>
      </c>
      <c r="P178" s="21">
        <v>5</v>
      </c>
      <c r="Q178" s="22">
        <f t="shared" si="62"/>
        <v>1</v>
      </c>
      <c r="R178" s="3">
        <f t="shared" si="63"/>
        <v>0</v>
      </c>
    </row>
    <row r="179" spans="1:18" ht="12.75" customHeight="1" x14ac:dyDescent="0.2">
      <c r="A179" s="28" t="s">
        <v>23</v>
      </c>
      <c r="B179" s="29"/>
      <c r="C179" s="29"/>
      <c r="D179" s="29"/>
      <c r="E179" s="29"/>
      <c r="F179" s="29"/>
      <c r="G179" s="29"/>
      <c r="H179" s="29">
        <v>3</v>
      </c>
      <c r="I179" s="29"/>
      <c r="J179" s="29"/>
      <c r="K179" s="189"/>
      <c r="L179" s="3"/>
      <c r="M179" s="3"/>
      <c r="N179" s="29"/>
      <c r="O179" s="3">
        <f>H179/G178</f>
        <v>1</v>
      </c>
      <c r="P179" s="21">
        <v>4</v>
      </c>
      <c r="Q179" s="22">
        <f t="shared" si="62"/>
        <v>0.8</v>
      </c>
      <c r="R179" s="3">
        <f t="shared" si="63"/>
        <v>0.19999999999999996</v>
      </c>
    </row>
    <row r="180" spans="1:18" ht="12.75" customHeight="1" x14ac:dyDescent="0.2">
      <c r="A180" s="28" t="s">
        <v>48</v>
      </c>
      <c r="B180" s="29"/>
      <c r="C180" s="29"/>
      <c r="D180" s="29"/>
      <c r="E180" s="29"/>
      <c r="F180" s="29"/>
      <c r="G180" s="29"/>
      <c r="H180" s="29"/>
      <c r="I180" s="29">
        <v>1</v>
      </c>
      <c r="J180" s="29"/>
      <c r="K180" s="189">
        <v>1</v>
      </c>
      <c r="L180" s="3"/>
      <c r="M180" s="3"/>
      <c r="N180" s="29"/>
      <c r="O180" s="3">
        <f>I180/H179</f>
        <v>0.33333333333333331</v>
      </c>
      <c r="P180" s="21">
        <v>4</v>
      </c>
      <c r="Q180" s="22">
        <f t="shared" si="62"/>
        <v>1</v>
      </c>
      <c r="R180" s="3">
        <f t="shared" si="63"/>
        <v>0</v>
      </c>
    </row>
    <row r="181" spans="1:18" ht="12.75" customHeight="1" x14ac:dyDescent="0.2">
      <c r="A181" s="28" t="s">
        <v>49</v>
      </c>
      <c r="B181" s="29"/>
      <c r="C181" s="29"/>
      <c r="D181" s="29"/>
      <c r="E181" s="29"/>
      <c r="F181" s="29"/>
      <c r="G181" s="29"/>
      <c r="H181" s="29"/>
      <c r="I181" s="29"/>
      <c r="J181" s="29">
        <v>2</v>
      </c>
      <c r="K181" s="189">
        <v>1</v>
      </c>
      <c r="L181" s="3"/>
      <c r="M181" s="3"/>
      <c r="N181" s="29"/>
      <c r="O181" s="3"/>
      <c r="P181" s="21">
        <v>3</v>
      </c>
      <c r="Q181" s="22">
        <f t="shared" si="62"/>
        <v>0.75</v>
      </c>
      <c r="R181" s="3">
        <f t="shared" si="63"/>
        <v>0.25</v>
      </c>
    </row>
    <row r="182" spans="1:18" ht="12.75" customHeight="1" x14ac:dyDescent="0.2">
      <c r="A182" s="28" t="s">
        <v>50</v>
      </c>
      <c r="B182" s="29"/>
      <c r="C182" s="29"/>
      <c r="D182" s="29"/>
      <c r="E182" s="29"/>
      <c r="F182" s="29"/>
      <c r="G182" s="29"/>
      <c r="H182" s="29"/>
      <c r="I182" s="29"/>
      <c r="J182" s="29">
        <v>1</v>
      </c>
      <c r="K182" s="189"/>
      <c r="L182" s="3"/>
      <c r="M182" s="3"/>
      <c r="N182" s="29"/>
      <c r="O182" s="3"/>
      <c r="P182" s="21">
        <v>2</v>
      </c>
      <c r="Q182" s="22"/>
      <c r="R182" s="3"/>
    </row>
    <row r="183" spans="1:18" ht="12.75" customHeight="1" x14ac:dyDescent="0.2">
      <c r="A183" s="28" t="s">
        <v>51</v>
      </c>
      <c r="B183" s="29"/>
      <c r="C183" s="29"/>
      <c r="D183" s="29"/>
      <c r="E183" s="29"/>
      <c r="F183" s="29"/>
      <c r="G183" s="29"/>
      <c r="H183" s="29"/>
      <c r="I183" s="29">
        <v>1</v>
      </c>
      <c r="J183" s="29"/>
      <c r="K183" s="189"/>
      <c r="L183" s="3"/>
      <c r="M183" s="3"/>
      <c r="N183" s="29"/>
      <c r="O183" s="3"/>
      <c r="P183" s="21">
        <v>1</v>
      </c>
      <c r="Q183" s="22"/>
      <c r="R183" s="3"/>
    </row>
    <row r="184" spans="1:18" ht="12.75" customHeight="1" x14ac:dyDescent="0.2">
      <c r="A184" s="28" t="s">
        <v>52</v>
      </c>
      <c r="B184" s="29"/>
      <c r="C184" s="29"/>
      <c r="D184" s="29"/>
      <c r="E184" s="29"/>
      <c r="F184" s="29"/>
      <c r="G184" s="29"/>
      <c r="H184" s="29"/>
      <c r="I184" s="29"/>
      <c r="J184" s="29">
        <v>1</v>
      </c>
      <c r="K184" s="189"/>
      <c r="L184" s="3"/>
      <c r="M184" s="3"/>
      <c r="N184" s="29"/>
      <c r="O184" s="3"/>
      <c r="P184" s="21">
        <v>1</v>
      </c>
      <c r="Q184" s="22"/>
      <c r="R184" s="3"/>
    </row>
    <row r="185" spans="1:18" ht="12.75" customHeight="1" x14ac:dyDescent="0.2">
      <c r="A185" s="28" t="s">
        <v>53</v>
      </c>
      <c r="B185" s="29"/>
      <c r="C185" s="29"/>
      <c r="D185" s="29"/>
      <c r="E185" s="29"/>
      <c r="F185" s="29"/>
      <c r="G185" s="29"/>
      <c r="H185" s="29"/>
      <c r="I185" s="29"/>
      <c r="J185" s="29">
        <v>1</v>
      </c>
      <c r="K185" s="189"/>
      <c r="L185" s="3"/>
      <c r="M185" s="3"/>
      <c r="N185" s="29"/>
      <c r="O185" s="3"/>
      <c r="P185" s="21">
        <v>1</v>
      </c>
      <c r="Q185" s="22"/>
      <c r="R185" s="3"/>
    </row>
    <row r="186" spans="1:18" ht="12.75" customHeight="1" x14ac:dyDescent="0.2">
      <c r="K186" s="191">
        <f>SUM(K180:K181)</f>
        <v>2</v>
      </c>
      <c r="L186" s="3">
        <f>SUM(K180:K181)/B173</f>
        <v>0.10526315789473684</v>
      </c>
      <c r="M186" s="3">
        <f>K186/B173</f>
        <v>0.10526315789473684</v>
      </c>
      <c r="N186" s="3">
        <f>M186-L186</f>
        <v>0</v>
      </c>
      <c r="O186" s="3"/>
    </row>
    <row r="187" spans="1:18" ht="12.75" customHeight="1" x14ac:dyDescent="0.3">
      <c r="A187" s="38" t="s">
        <v>67</v>
      </c>
      <c r="L187" s="3"/>
      <c r="M187" s="3"/>
      <c r="O187" s="3"/>
    </row>
    <row r="188" spans="1:18" ht="25.5" customHeight="1" x14ac:dyDescent="0.2">
      <c r="B188" s="308" t="s">
        <v>2</v>
      </c>
      <c r="C188" s="309"/>
      <c r="D188" s="309"/>
      <c r="E188" s="309"/>
      <c r="F188" s="309"/>
      <c r="G188" s="309"/>
      <c r="H188" s="309"/>
      <c r="I188" s="309"/>
      <c r="J188" s="309"/>
      <c r="L188" s="4" t="s">
        <v>3</v>
      </c>
      <c r="M188" s="4" t="s">
        <v>4</v>
      </c>
      <c r="N188" s="5" t="s">
        <v>5</v>
      </c>
      <c r="O188" s="4" t="s">
        <v>6</v>
      </c>
      <c r="P188" s="6" t="s">
        <v>7</v>
      </c>
      <c r="Q188" s="6" t="s">
        <v>8</v>
      </c>
      <c r="R188" s="7" t="s">
        <v>9</v>
      </c>
    </row>
    <row r="189" spans="1:18" ht="12.75" customHeight="1" x14ac:dyDescent="0.2">
      <c r="A189" s="135" t="s">
        <v>10</v>
      </c>
      <c r="B189" s="136">
        <v>1</v>
      </c>
      <c r="C189" s="136">
        <v>2</v>
      </c>
      <c r="D189" s="136">
        <v>3</v>
      </c>
      <c r="E189" s="136">
        <v>4</v>
      </c>
      <c r="F189" s="136">
        <v>5</v>
      </c>
      <c r="G189" s="136">
        <v>6</v>
      </c>
      <c r="H189" s="136">
        <v>7</v>
      </c>
      <c r="I189" s="136">
        <v>8</v>
      </c>
      <c r="J189" s="136">
        <v>9</v>
      </c>
      <c r="K189" s="216" t="s">
        <v>11</v>
      </c>
      <c r="L189" s="11"/>
      <c r="M189" s="11"/>
      <c r="N189" s="12"/>
      <c r="O189" s="13"/>
      <c r="P189" s="14"/>
      <c r="Q189" s="14"/>
      <c r="R189" s="3"/>
    </row>
    <row r="190" spans="1:18" ht="12.75" customHeight="1" x14ac:dyDescent="0.2">
      <c r="A190" s="26" t="s">
        <v>18</v>
      </c>
      <c r="B190" s="10">
        <v>4</v>
      </c>
      <c r="C190" s="10"/>
      <c r="D190" s="10"/>
      <c r="E190" s="10"/>
      <c r="F190" s="10"/>
      <c r="G190" s="10"/>
      <c r="H190" s="10"/>
      <c r="I190" s="10"/>
      <c r="J190" s="10"/>
      <c r="K190" s="188"/>
      <c r="L190" s="11"/>
      <c r="M190" s="11"/>
      <c r="N190" s="12"/>
      <c r="O190" s="13"/>
      <c r="P190" s="17">
        <f>B190</f>
        <v>4</v>
      </c>
      <c r="Q190" s="14"/>
      <c r="R190" s="3"/>
    </row>
    <row r="191" spans="1:18" ht="12.75" customHeight="1" x14ac:dyDescent="0.2">
      <c r="A191" s="26" t="s">
        <v>19</v>
      </c>
      <c r="B191" s="10"/>
      <c r="C191" s="10">
        <v>1</v>
      </c>
      <c r="D191" s="10"/>
      <c r="E191" s="10"/>
      <c r="F191" s="10"/>
      <c r="G191" s="10"/>
      <c r="H191" s="10"/>
      <c r="I191" s="10"/>
      <c r="J191" s="10"/>
      <c r="K191" s="188"/>
      <c r="L191" s="11"/>
      <c r="M191" s="11"/>
      <c r="N191" s="12"/>
      <c r="O191" s="13">
        <f>C191/B190</f>
        <v>0.25</v>
      </c>
      <c r="P191" s="21">
        <v>1</v>
      </c>
      <c r="Q191" s="22">
        <f t="shared" ref="Q191:Q194" si="64">P191/P190</f>
        <v>0.25</v>
      </c>
      <c r="R191" s="3">
        <f t="shared" ref="R191:R194" si="65">100%-Q191</f>
        <v>0.75</v>
      </c>
    </row>
    <row r="192" spans="1:18" ht="12.75" customHeight="1" x14ac:dyDescent="0.2">
      <c r="A192" s="28" t="s">
        <v>20</v>
      </c>
      <c r="B192" s="29"/>
      <c r="C192" s="29"/>
      <c r="D192" s="29">
        <v>1</v>
      </c>
      <c r="E192" s="29"/>
      <c r="F192" s="29"/>
      <c r="G192" s="29"/>
      <c r="H192" s="29"/>
      <c r="I192" s="29"/>
      <c r="J192" s="29"/>
      <c r="K192" s="189"/>
      <c r="L192" s="3"/>
      <c r="M192" s="3"/>
      <c r="N192" s="29"/>
      <c r="O192" s="3">
        <f>D192/C191</f>
        <v>1</v>
      </c>
      <c r="P192" s="21">
        <v>1</v>
      </c>
      <c r="Q192" s="22">
        <f t="shared" si="64"/>
        <v>1</v>
      </c>
      <c r="R192" s="3">
        <f t="shared" si="65"/>
        <v>0</v>
      </c>
    </row>
    <row r="193" spans="1:18" ht="12.75" customHeight="1" x14ac:dyDescent="0.2">
      <c r="A193" s="28" t="s">
        <v>21</v>
      </c>
      <c r="B193" s="29"/>
      <c r="C193" s="29"/>
      <c r="D193" s="29">
        <v>1</v>
      </c>
      <c r="E193" s="29"/>
      <c r="F193" s="29"/>
      <c r="G193" s="29"/>
      <c r="H193" s="29"/>
      <c r="I193" s="29"/>
      <c r="J193" s="29"/>
      <c r="K193" s="189"/>
      <c r="L193" s="3"/>
      <c r="M193" s="3"/>
      <c r="N193" s="29"/>
      <c r="O193" s="3">
        <f>F193/D192</f>
        <v>0</v>
      </c>
      <c r="P193" s="21">
        <v>1</v>
      </c>
      <c r="Q193" s="22">
        <f t="shared" si="64"/>
        <v>1</v>
      </c>
      <c r="R193" s="3">
        <f t="shared" si="65"/>
        <v>0</v>
      </c>
    </row>
    <row r="194" spans="1:18" ht="12.75" customHeight="1" x14ac:dyDescent="0.2">
      <c r="A194" s="28" t="s">
        <v>22</v>
      </c>
      <c r="B194" s="29"/>
      <c r="C194" s="29"/>
      <c r="D194" s="29"/>
      <c r="E194" s="29">
        <v>0</v>
      </c>
      <c r="F194" s="29"/>
      <c r="G194" s="29"/>
      <c r="H194" s="29"/>
      <c r="I194" s="29"/>
      <c r="J194" s="29"/>
      <c r="K194" s="189"/>
      <c r="L194" s="3"/>
      <c r="M194" s="3"/>
      <c r="N194" s="29"/>
      <c r="O194" s="3"/>
      <c r="P194" s="21">
        <v>7</v>
      </c>
      <c r="Q194" s="22">
        <f t="shared" si="64"/>
        <v>7</v>
      </c>
      <c r="R194" s="3">
        <f t="shared" si="65"/>
        <v>-6</v>
      </c>
    </row>
    <row r="195" spans="1:18" ht="12.75" customHeight="1" x14ac:dyDescent="0.2">
      <c r="A195" s="28" t="s">
        <v>23</v>
      </c>
      <c r="B195" s="29"/>
      <c r="C195" s="29"/>
      <c r="D195" s="29"/>
      <c r="E195" s="29"/>
      <c r="F195" s="29">
        <v>0</v>
      </c>
      <c r="G195" s="29"/>
      <c r="H195" s="29"/>
      <c r="I195" s="29"/>
      <c r="J195" s="29"/>
      <c r="K195" s="189"/>
      <c r="L195" s="3"/>
      <c r="M195" s="3"/>
      <c r="N195" s="29"/>
      <c r="O195" s="3"/>
      <c r="P195" s="21"/>
      <c r="Q195" s="22"/>
      <c r="R195" s="3"/>
    </row>
    <row r="196" spans="1:18" ht="12.75" customHeight="1" x14ac:dyDescent="0.2">
      <c r="A196" s="28" t="s">
        <v>48</v>
      </c>
      <c r="B196" s="29"/>
      <c r="C196" s="29"/>
      <c r="D196" s="29"/>
      <c r="E196" s="29"/>
      <c r="F196" s="29"/>
      <c r="G196" s="29">
        <v>0</v>
      </c>
      <c r="H196" s="29"/>
      <c r="I196" s="29"/>
      <c r="J196" s="29"/>
      <c r="K196" s="189"/>
      <c r="L196" s="3"/>
      <c r="M196" s="3"/>
      <c r="N196" s="29"/>
      <c r="O196" s="3"/>
      <c r="P196" s="21"/>
      <c r="Q196" s="22"/>
      <c r="R196" s="3"/>
    </row>
    <row r="197" spans="1:18" ht="12.75" customHeight="1" x14ac:dyDescent="0.2">
      <c r="A197" s="28" t="s">
        <v>50</v>
      </c>
      <c r="B197" s="29"/>
      <c r="C197" s="29"/>
      <c r="D197" s="29"/>
      <c r="E197" s="29"/>
      <c r="F197" s="29"/>
      <c r="G197" s="29"/>
      <c r="H197" s="29">
        <v>0</v>
      </c>
      <c r="I197" s="29"/>
      <c r="J197" s="29"/>
      <c r="K197" s="189"/>
      <c r="L197" s="3"/>
      <c r="M197" s="3"/>
      <c r="N197" s="29"/>
      <c r="O197" s="3"/>
      <c r="P197" s="21"/>
      <c r="Q197" s="22"/>
      <c r="R197" s="3"/>
    </row>
    <row r="198" spans="1:18" ht="12.75" customHeight="1" x14ac:dyDescent="0.2">
      <c r="A198" s="28" t="s">
        <v>52</v>
      </c>
      <c r="B198" s="29"/>
      <c r="C198" s="29"/>
      <c r="D198" s="29"/>
      <c r="E198" s="29"/>
      <c r="F198" s="29"/>
      <c r="G198" s="29"/>
      <c r="H198" s="29"/>
      <c r="I198" s="29">
        <v>0</v>
      </c>
      <c r="J198" s="29"/>
      <c r="K198" s="189"/>
      <c r="L198" s="3"/>
      <c r="M198" s="3"/>
      <c r="N198" s="29"/>
      <c r="O198" s="3"/>
      <c r="P198" s="21"/>
      <c r="Q198" s="22"/>
      <c r="R198" s="3"/>
    </row>
    <row r="199" spans="1:18" ht="12.75" customHeight="1" x14ac:dyDescent="0.2">
      <c r="A199" s="28" t="s">
        <v>53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189"/>
      <c r="L199" s="3"/>
      <c r="M199" s="3"/>
      <c r="N199" s="29"/>
      <c r="O199" s="3"/>
      <c r="P199" s="21"/>
      <c r="Q199" s="22"/>
      <c r="R199" s="3"/>
    </row>
    <row r="200" spans="1:18" ht="12.75" customHeight="1" x14ac:dyDescent="0.2">
      <c r="K200" s="191"/>
      <c r="L200" s="3"/>
      <c r="M200" s="3"/>
      <c r="O200" s="3"/>
    </row>
    <row r="201" spans="1:18" ht="12.75" customHeight="1" x14ac:dyDescent="0.3">
      <c r="A201" s="38" t="s">
        <v>68</v>
      </c>
      <c r="L201" s="3"/>
      <c r="M201" s="3"/>
      <c r="O201" s="3"/>
    </row>
    <row r="202" spans="1:18" ht="25.5" customHeight="1" x14ac:dyDescent="0.2">
      <c r="B202" s="308" t="s">
        <v>2</v>
      </c>
      <c r="C202" s="309"/>
      <c r="D202" s="309"/>
      <c r="E202" s="309"/>
      <c r="F202" s="309"/>
      <c r="G202" s="309"/>
      <c r="H202" s="309"/>
      <c r="I202" s="309"/>
      <c r="J202" s="309"/>
      <c r="L202" s="4" t="s">
        <v>3</v>
      </c>
      <c r="M202" s="4" t="s">
        <v>4</v>
      </c>
      <c r="N202" s="5" t="s">
        <v>5</v>
      </c>
      <c r="O202" s="4" t="s">
        <v>6</v>
      </c>
      <c r="P202" s="6" t="s">
        <v>7</v>
      </c>
      <c r="Q202" s="6" t="s">
        <v>8</v>
      </c>
      <c r="R202" s="7" t="s">
        <v>9</v>
      </c>
    </row>
    <row r="203" spans="1:18" ht="12.75" customHeight="1" x14ac:dyDescent="0.2">
      <c r="A203" s="135" t="s">
        <v>10</v>
      </c>
      <c r="B203" s="136">
        <v>1</v>
      </c>
      <c r="C203" s="136">
        <v>2</v>
      </c>
      <c r="D203" s="136">
        <v>3</v>
      </c>
      <c r="E203" s="136">
        <v>4</v>
      </c>
      <c r="F203" s="136">
        <v>5</v>
      </c>
      <c r="G203" s="136">
        <v>6</v>
      </c>
      <c r="H203" s="136">
        <v>7</v>
      </c>
      <c r="I203" s="136">
        <v>8</v>
      </c>
      <c r="J203" s="136">
        <v>9</v>
      </c>
      <c r="K203" s="216" t="s">
        <v>11</v>
      </c>
      <c r="L203" s="11"/>
      <c r="M203" s="11"/>
      <c r="N203" s="12"/>
      <c r="O203" s="13"/>
      <c r="P203" s="14"/>
      <c r="Q203" s="14"/>
      <c r="R203" s="3"/>
    </row>
    <row r="204" spans="1:18" ht="12.75" customHeight="1" x14ac:dyDescent="0.2">
      <c r="A204" s="26" t="s">
        <v>19</v>
      </c>
      <c r="B204" s="10">
        <v>21</v>
      </c>
      <c r="C204" s="10"/>
      <c r="D204" s="10"/>
      <c r="E204" s="10"/>
      <c r="F204" s="10"/>
      <c r="G204" s="10"/>
      <c r="H204" s="10"/>
      <c r="I204" s="10"/>
      <c r="J204" s="10"/>
      <c r="K204" s="189"/>
      <c r="L204" s="11"/>
      <c r="M204" s="11"/>
      <c r="N204" s="12"/>
      <c r="O204" s="13"/>
      <c r="P204" s="17">
        <f>B204</f>
        <v>21</v>
      </c>
      <c r="Q204" s="14"/>
      <c r="R204" s="3"/>
    </row>
    <row r="205" spans="1:18" ht="12.75" customHeight="1" x14ac:dyDescent="0.2">
      <c r="A205" s="28" t="s">
        <v>20</v>
      </c>
      <c r="C205" s="25">
        <v>14</v>
      </c>
      <c r="K205" s="189"/>
      <c r="L205" s="3"/>
      <c r="M205" s="3"/>
      <c r="O205" s="3">
        <f>C205/B204</f>
        <v>0.66666666666666663</v>
      </c>
      <c r="P205" s="21">
        <v>14</v>
      </c>
      <c r="Q205" s="22">
        <f t="shared" ref="Q205:Q213" si="66">P205/P204</f>
        <v>0.66666666666666663</v>
      </c>
      <c r="R205" s="3">
        <f t="shared" ref="R205:R213" si="67">100%-Q205</f>
        <v>0.33333333333333337</v>
      </c>
    </row>
    <row r="206" spans="1:18" ht="12.75" customHeight="1" x14ac:dyDescent="0.2">
      <c r="A206" s="28" t="s">
        <v>21</v>
      </c>
      <c r="D206" s="25">
        <v>10</v>
      </c>
      <c r="K206" s="189"/>
      <c r="L206" s="3"/>
      <c r="M206" s="3"/>
      <c r="O206" s="3">
        <f>D206/C205</f>
        <v>0.7142857142857143</v>
      </c>
      <c r="P206" s="21">
        <v>11</v>
      </c>
      <c r="Q206" s="22">
        <f t="shared" si="66"/>
        <v>0.7857142857142857</v>
      </c>
      <c r="R206" s="3">
        <f t="shared" si="67"/>
        <v>0.2142857142857143</v>
      </c>
    </row>
    <row r="207" spans="1:18" ht="12.75" customHeight="1" x14ac:dyDescent="0.2">
      <c r="A207" s="28" t="s">
        <v>22</v>
      </c>
      <c r="E207" s="25">
        <v>4</v>
      </c>
      <c r="K207" s="189"/>
      <c r="L207" s="3"/>
      <c r="M207" s="3"/>
      <c r="O207" s="3">
        <f>E207/D206</f>
        <v>0.4</v>
      </c>
      <c r="P207" s="21">
        <v>7</v>
      </c>
      <c r="Q207" s="22">
        <f t="shared" si="66"/>
        <v>0.63636363636363635</v>
      </c>
      <c r="R207" s="3">
        <f t="shared" si="67"/>
        <v>0.36363636363636365</v>
      </c>
    </row>
    <row r="208" spans="1:18" ht="12.75" customHeight="1" x14ac:dyDescent="0.2">
      <c r="A208" s="28" t="s">
        <v>23</v>
      </c>
      <c r="F208" s="25">
        <v>4</v>
      </c>
      <c r="K208" s="189"/>
      <c r="L208" s="3"/>
      <c r="M208" s="3"/>
      <c r="O208" s="3">
        <f>F208/E207</f>
        <v>1</v>
      </c>
      <c r="P208" s="21">
        <v>7</v>
      </c>
      <c r="Q208" s="22">
        <f t="shared" si="66"/>
        <v>1</v>
      </c>
      <c r="R208" s="3">
        <f t="shared" si="67"/>
        <v>0</v>
      </c>
    </row>
    <row r="209" spans="1:18" ht="12.75" customHeight="1" x14ac:dyDescent="0.2">
      <c r="A209" s="28" t="s">
        <v>48</v>
      </c>
      <c r="G209" s="25">
        <v>1</v>
      </c>
      <c r="K209" s="189"/>
      <c r="L209" s="3"/>
      <c r="M209" s="3"/>
      <c r="O209" s="3">
        <f>G209/F208</f>
        <v>0.25</v>
      </c>
      <c r="P209" s="21">
        <v>6</v>
      </c>
      <c r="Q209" s="22">
        <f t="shared" si="66"/>
        <v>0.8571428571428571</v>
      </c>
      <c r="R209" s="3">
        <f t="shared" si="67"/>
        <v>0.1428571428571429</v>
      </c>
    </row>
    <row r="210" spans="1:18" ht="12.75" customHeight="1" x14ac:dyDescent="0.2">
      <c r="A210" s="28" t="s">
        <v>49</v>
      </c>
      <c r="G210" s="25">
        <v>4</v>
      </c>
      <c r="K210" s="189"/>
      <c r="L210" s="3"/>
      <c r="M210" s="3"/>
      <c r="O210" s="3">
        <f>H210/G209</f>
        <v>0</v>
      </c>
      <c r="P210" s="21">
        <v>6</v>
      </c>
      <c r="Q210" s="22">
        <f t="shared" si="66"/>
        <v>1</v>
      </c>
      <c r="R210" s="3">
        <f t="shared" si="67"/>
        <v>0</v>
      </c>
    </row>
    <row r="211" spans="1:18" ht="12.75" customHeight="1" x14ac:dyDescent="0.2">
      <c r="A211" s="28" t="s">
        <v>50</v>
      </c>
      <c r="H211" s="25">
        <v>3</v>
      </c>
      <c r="K211" s="189"/>
      <c r="L211" s="3"/>
      <c r="M211" s="3"/>
      <c r="O211" s="3">
        <v>0</v>
      </c>
      <c r="P211" s="21">
        <v>6</v>
      </c>
      <c r="Q211" s="22">
        <f t="shared" si="66"/>
        <v>1</v>
      </c>
      <c r="R211" s="3">
        <f t="shared" si="67"/>
        <v>0</v>
      </c>
    </row>
    <row r="212" spans="1:18" ht="12.75" customHeight="1" x14ac:dyDescent="0.2">
      <c r="A212" s="28" t="s">
        <v>51</v>
      </c>
      <c r="I212" s="25">
        <v>2</v>
      </c>
      <c r="K212" s="189"/>
      <c r="L212" s="3"/>
      <c r="M212" s="3"/>
      <c r="O212" s="3">
        <v>0</v>
      </c>
      <c r="P212" s="21">
        <v>5</v>
      </c>
      <c r="Q212" s="22">
        <f t="shared" si="66"/>
        <v>0.83333333333333337</v>
      </c>
      <c r="R212" s="3">
        <f t="shared" si="67"/>
        <v>0.16666666666666663</v>
      </c>
    </row>
    <row r="213" spans="1:18" ht="12.75" customHeight="1" x14ac:dyDescent="0.2">
      <c r="A213" s="28" t="s">
        <v>52</v>
      </c>
      <c r="J213" s="25">
        <v>2</v>
      </c>
      <c r="K213" s="189"/>
      <c r="L213" s="3"/>
      <c r="M213" s="3"/>
      <c r="O213" s="3"/>
      <c r="P213" s="21">
        <v>4</v>
      </c>
      <c r="Q213" s="22">
        <f t="shared" si="66"/>
        <v>0.8</v>
      </c>
      <c r="R213" s="3">
        <f t="shared" si="67"/>
        <v>0.19999999999999996</v>
      </c>
    </row>
    <row r="214" spans="1:18" ht="12.75" customHeight="1" x14ac:dyDescent="0.2">
      <c r="A214" s="28" t="s">
        <v>53</v>
      </c>
      <c r="J214" s="25">
        <v>3</v>
      </c>
      <c r="K214" s="189"/>
      <c r="L214" s="3"/>
      <c r="M214" s="3"/>
      <c r="O214" s="3"/>
      <c r="P214" s="21">
        <v>4</v>
      </c>
      <c r="Q214" s="22"/>
      <c r="R214" s="3"/>
    </row>
    <row r="215" spans="1:18" ht="12.75" customHeight="1" x14ac:dyDescent="0.2">
      <c r="A215" s="28" t="s">
        <v>54</v>
      </c>
      <c r="J215" s="25">
        <v>2</v>
      </c>
      <c r="K215" s="189">
        <v>1</v>
      </c>
      <c r="L215" s="3"/>
      <c r="M215" s="3"/>
      <c r="O215" s="3"/>
      <c r="P215" s="21">
        <v>2</v>
      </c>
      <c r="Q215" s="22"/>
      <c r="R215" s="3"/>
    </row>
    <row r="216" spans="1:18" ht="12.75" customHeight="1" x14ac:dyDescent="0.2">
      <c r="K216" s="193">
        <f>SUM(K215)</f>
        <v>1</v>
      </c>
      <c r="L216" s="3">
        <f>K212/B204</f>
        <v>0</v>
      </c>
      <c r="M216" s="3">
        <f>K216/B204</f>
        <v>4.7619047619047616E-2</v>
      </c>
      <c r="N216" s="3">
        <f>M216-L216</f>
        <v>4.7619047619047616E-2</v>
      </c>
      <c r="O216" s="3"/>
    </row>
    <row r="217" spans="1:18" ht="12.75" customHeight="1" x14ac:dyDescent="0.3">
      <c r="A217" s="38" t="s">
        <v>71</v>
      </c>
      <c r="L217" s="3"/>
      <c r="M217" s="3"/>
      <c r="O217" s="3"/>
    </row>
    <row r="218" spans="1:18" ht="25.5" customHeight="1" x14ac:dyDescent="0.2">
      <c r="B218" s="308" t="s">
        <v>2</v>
      </c>
      <c r="C218" s="309"/>
      <c r="D218" s="309"/>
      <c r="E218" s="309"/>
      <c r="F218" s="309"/>
      <c r="G218" s="309"/>
      <c r="H218" s="309"/>
      <c r="I218" s="309"/>
      <c r="J218" s="309"/>
      <c r="L218" s="4" t="s">
        <v>3</v>
      </c>
      <c r="M218" s="4" t="s">
        <v>4</v>
      </c>
      <c r="N218" s="5" t="s">
        <v>5</v>
      </c>
      <c r="O218" s="4" t="s">
        <v>6</v>
      </c>
      <c r="P218" s="6" t="s">
        <v>7</v>
      </c>
      <c r="Q218" s="6" t="s">
        <v>8</v>
      </c>
      <c r="R218" s="7" t="s">
        <v>9</v>
      </c>
    </row>
    <row r="219" spans="1:18" ht="12.75" customHeight="1" x14ac:dyDescent="0.2">
      <c r="A219" s="135" t="s">
        <v>10</v>
      </c>
      <c r="B219" s="136">
        <v>1</v>
      </c>
      <c r="C219" s="136">
        <v>2</v>
      </c>
      <c r="D219" s="136">
        <v>3</v>
      </c>
      <c r="E219" s="136">
        <v>4</v>
      </c>
      <c r="F219" s="136">
        <v>5</v>
      </c>
      <c r="G219" s="136">
        <v>6</v>
      </c>
      <c r="H219" s="136">
        <v>7</v>
      </c>
      <c r="I219" s="136">
        <v>8</v>
      </c>
      <c r="J219" s="136">
        <v>9</v>
      </c>
      <c r="K219" s="216" t="s">
        <v>11</v>
      </c>
      <c r="L219" s="11"/>
      <c r="M219" s="11"/>
      <c r="N219" s="12"/>
      <c r="O219" s="13"/>
      <c r="P219" s="14"/>
      <c r="Q219" s="14"/>
      <c r="R219" s="3"/>
    </row>
    <row r="220" spans="1:18" ht="12.75" customHeight="1" x14ac:dyDescent="0.2">
      <c r="A220" s="28" t="s">
        <v>20</v>
      </c>
      <c r="B220" s="10">
        <v>10</v>
      </c>
      <c r="C220" s="10"/>
      <c r="D220" s="10"/>
      <c r="E220" s="10"/>
      <c r="F220" s="10"/>
      <c r="G220" s="10"/>
      <c r="H220" s="10"/>
      <c r="I220" s="10"/>
      <c r="J220" s="10"/>
      <c r="K220" s="189"/>
      <c r="L220" s="11"/>
      <c r="M220" s="11"/>
      <c r="N220" s="12"/>
      <c r="O220" s="13"/>
      <c r="P220" s="17">
        <f>B220</f>
        <v>10</v>
      </c>
      <c r="Q220" s="14"/>
      <c r="R220" s="3"/>
    </row>
    <row r="221" spans="1:18" ht="12.75" customHeight="1" x14ac:dyDescent="0.2">
      <c r="A221" s="28" t="s">
        <v>21</v>
      </c>
      <c r="C221" s="25">
        <v>7</v>
      </c>
      <c r="K221" s="189"/>
      <c r="L221" s="3"/>
      <c r="M221" s="3"/>
      <c r="O221" s="3">
        <f>C221/B220</f>
        <v>0.7</v>
      </c>
      <c r="P221" s="21">
        <v>8</v>
      </c>
      <c r="Q221" s="22">
        <f t="shared" ref="Q221:Q228" si="68">P221/P220</f>
        <v>0.8</v>
      </c>
      <c r="R221" s="3">
        <f t="shared" ref="R221:R228" si="69">100%-Q221</f>
        <v>0.19999999999999996</v>
      </c>
    </row>
    <row r="222" spans="1:18" ht="12.75" customHeight="1" x14ac:dyDescent="0.2">
      <c r="A222" s="53" t="s">
        <v>22</v>
      </c>
      <c r="D222" s="25">
        <v>7</v>
      </c>
      <c r="K222" s="189"/>
      <c r="L222" s="3"/>
      <c r="M222" s="3"/>
      <c r="O222" s="3">
        <f>D222/C221</f>
        <v>1</v>
      </c>
      <c r="P222" s="21">
        <v>8</v>
      </c>
      <c r="Q222" s="22">
        <f t="shared" si="68"/>
        <v>1</v>
      </c>
      <c r="R222" s="3">
        <f t="shared" si="69"/>
        <v>0</v>
      </c>
    </row>
    <row r="223" spans="1:18" ht="12.75" customHeight="1" x14ac:dyDescent="0.2">
      <c r="A223" s="28" t="s">
        <v>23</v>
      </c>
      <c r="E223" s="25">
        <v>4</v>
      </c>
      <c r="K223" s="189"/>
      <c r="L223" s="3"/>
      <c r="M223" s="3"/>
      <c r="O223" s="3">
        <f>E223/D222</f>
        <v>0.5714285714285714</v>
      </c>
      <c r="P223" s="21">
        <v>6</v>
      </c>
      <c r="Q223" s="22">
        <f t="shared" si="68"/>
        <v>0.75</v>
      </c>
      <c r="R223" s="3">
        <f t="shared" si="69"/>
        <v>0.25</v>
      </c>
    </row>
    <row r="224" spans="1:18" ht="12.75" customHeight="1" x14ac:dyDescent="0.2">
      <c r="A224" s="28" t="s">
        <v>48</v>
      </c>
      <c r="F224" s="25">
        <v>1</v>
      </c>
      <c r="K224" s="189"/>
      <c r="L224" s="3"/>
      <c r="M224" s="3"/>
      <c r="O224" s="3">
        <f>F224/E223</f>
        <v>0.25</v>
      </c>
      <c r="P224" s="21">
        <v>5</v>
      </c>
      <c r="Q224" s="22">
        <f t="shared" si="68"/>
        <v>0.83333333333333337</v>
      </c>
      <c r="R224" s="3">
        <f t="shared" si="69"/>
        <v>0.16666666666666663</v>
      </c>
    </row>
    <row r="225" spans="1:18" ht="12.75" customHeight="1" x14ac:dyDescent="0.2">
      <c r="A225" s="28" t="s">
        <v>49</v>
      </c>
      <c r="G225" s="25">
        <v>1</v>
      </c>
      <c r="K225" s="189"/>
      <c r="L225" s="3"/>
      <c r="M225" s="3"/>
      <c r="O225" s="3">
        <f>G225/F224</f>
        <v>1</v>
      </c>
      <c r="P225" s="21">
        <v>5</v>
      </c>
      <c r="Q225" s="22">
        <f t="shared" si="68"/>
        <v>1</v>
      </c>
      <c r="R225" s="3">
        <f t="shared" si="69"/>
        <v>0</v>
      </c>
    </row>
    <row r="226" spans="1:18" ht="12.75" customHeight="1" x14ac:dyDescent="0.2">
      <c r="A226" s="28" t="s">
        <v>50</v>
      </c>
      <c r="H226" s="25">
        <v>1</v>
      </c>
      <c r="K226" s="189"/>
      <c r="L226" s="3"/>
      <c r="M226" s="3"/>
      <c r="O226" s="3">
        <f>H226/G225</f>
        <v>1</v>
      </c>
      <c r="P226" s="21">
        <v>4</v>
      </c>
      <c r="Q226" s="22">
        <f t="shared" si="68"/>
        <v>0.8</v>
      </c>
      <c r="R226" s="3">
        <f t="shared" si="69"/>
        <v>0.19999999999999996</v>
      </c>
    </row>
    <row r="227" spans="1:18" ht="12.75" customHeight="1" x14ac:dyDescent="0.2">
      <c r="A227" s="28" t="s">
        <v>51</v>
      </c>
      <c r="I227" s="25">
        <v>1</v>
      </c>
      <c r="K227" s="189"/>
      <c r="L227" s="3"/>
      <c r="M227" s="3"/>
      <c r="O227" s="3">
        <f>I227/H226</f>
        <v>1</v>
      </c>
      <c r="P227" s="21">
        <v>4</v>
      </c>
      <c r="Q227" s="22">
        <f t="shared" si="68"/>
        <v>1</v>
      </c>
      <c r="R227" s="3">
        <f t="shared" si="69"/>
        <v>0</v>
      </c>
    </row>
    <row r="228" spans="1:18" ht="12.75" customHeight="1" x14ac:dyDescent="0.2">
      <c r="A228" s="28" t="s">
        <v>52</v>
      </c>
      <c r="J228" s="25">
        <v>1</v>
      </c>
      <c r="K228" s="189"/>
      <c r="L228" s="3"/>
      <c r="M228" s="3"/>
      <c r="O228" s="3">
        <f>J228/I227</f>
        <v>1</v>
      </c>
      <c r="P228" s="21">
        <v>4</v>
      </c>
      <c r="Q228" s="22">
        <f t="shared" si="68"/>
        <v>1</v>
      </c>
      <c r="R228" s="3">
        <f t="shared" si="69"/>
        <v>0</v>
      </c>
    </row>
    <row r="229" spans="1:18" ht="12.75" customHeight="1" x14ac:dyDescent="0.2">
      <c r="A229" s="28" t="s">
        <v>53</v>
      </c>
      <c r="J229" s="25">
        <v>1</v>
      </c>
      <c r="K229" s="189"/>
      <c r="L229" s="3"/>
      <c r="M229" s="3"/>
      <c r="O229" s="3"/>
      <c r="P229" s="21">
        <v>1</v>
      </c>
      <c r="Q229" s="22"/>
      <c r="R229" s="3"/>
    </row>
    <row r="230" spans="1:18" ht="12.75" customHeight="1" x14ac:dyDescent="0.2">
      <c r="A230" s="28" t="s">
        <v>54</v>
      </c>
      <c r="J230" s="25">
        <v>2</v>
      </c>
      <c r="K230" s="189">
        <v>2</v>
      </c>
      <c r="L230" s="3"/>
      <c r="M230" s="3"/>
      <c r="O230" s="3"/>
      <c r="P230" s="21">
        <v>3</v>
      </c>
      <c r="Q230" s="22"/>
      <c r="R230" s="3"/>
    </row>
    <row r="231" spans="1:18" ht="12.75" customHeight="1" x14ac:dyDescent="0.2">
      <c r="A231" s="28" t="s">
        <v>55</v>
      </c>
      <c r="H231" s="25">
        <v>1</v>
      </c>
      <c r="K231" s="189"/>
      <c r="L231" s="3"/>
      <c r="M231" s="3"/>
      <c r="O231" s="3"/>
      <c r="P231" s="21">
        <v>1</v>
      </c>
      <c r="Q231" s="22"/>
      <c r="R231" s="3"/>
    </row>
    <row r="232" spans="1:18" ht="12.75" customHeight="1" x14ac:dyDescent="0.2">
      <c r="A232" s="28" t="s">
        <v>56</v>
      </c>
      <c r="I232" s="25">
        <v>1</v>
      </c>
      <c r="K232" s="189"/>
      <c r="L232" s="3"/>
      <c r="M232" s="3"/>
      <c r="O232" s="3"/>
      <c r="P232" s="21">
        <v>1</v>
      </c>
      <c r="Q232" s="22"/>
      <c r="R232" s="3"/>
    </row>
    <row r="233" spans="1:18" ht="12.75" customHeight="1" x14ac:dyDescent="0.2">
      <c r="A233" s="28" t="s">
        <v>57</v>
      </c>
      <c r="J233" s="25">
        <v>1</v>
      </c>
      <c r="K233" s="189">
        <v>1</v>
      </c>
      <c r="L233" s="3"/>
      <c r="M233" s="3"/>
      <c r="O233" s="3"/>
      <c r="P233" s="21">
        <v>1</v>
      </c>
      <c r="Q233" s="22"/>
      <c r="R233" s="3"/>
    </row>
    <row r="234" spans="1:18" ht="12.75" customHeight="1" x14ac:dyDescent="0.2">
      <c r="K234" s="193">
        <f>SUM(K230:K233)</f>
        <v>3</v>
      </c>
      <c r="L234" s="3">
        <f>K228/B220</f>
        <v>0</v>
      </c>
      <c r="M234" s="3">
        <f>K234/B220</f>
        <v>0.3</v>
      </c>
      <c r="N234" s="3">
        <f>M234-L234</f>
        <v>0.3</v>
      </c>
      <c r="O234" s="3"/>
    </row>
    <row r="235" spans="1:18" ht="12.75" customHeight="1" x14ac:dyDescent="0.3">
      <c r="A235" s="38" t="s">
        <v>72</v>
      </c>
      <c r="L235" s="3"/>
      <c r="M235" s="3"/>
      <c r="O235" s="3"/>
    </row>
    <row r="236" spans="1:18" ht="25.5" customHeight="1" x14ac:dyDescent="0.2">
      <c r="B236" s="308" t="s">
        <v>2</v>
      </c>
      <c r="C236" s="309"/>
      <c r="D236" s="309"/>
      <c r="E236" s="309"/>
      <c r="F236" s="309"/>
      <c r="G236" s="309"/>
      <c r="H236" s="309"/>
      <c r="I236" s="309"/>
      <c r="J236" s="309"/>
      <c r="L236" s="7" t="s">
        <v>3</v>
      </c>
      <c r="M236" s="7" t="s">
        <v>4</v>
      </c>
      <c r="N236" s="49" t="s">
        <v>5</v>
      </c>
      <c r="O236" s="7" t="s">
        <v>6</v>
      </c>
      <c r="P236" s="6" t="s">
        <v>7</v>
      </c>
      <c r="Q236" s="6" t="s">
        <v>8</v>
      </c>
      <c r="R236" s="7" t="s">
        <v>9</v>
      </c>
    </row>
    <row r="237" spans="1:18" ht="12.75" customHeight="1" x14ac:dyDescent="0.2">
      <c r="A237" s="50" t="s">
        <v>10</v>
      </c>
      <c r="B237" s="51">
        <v>1</v>
      </c>
      <c r="C237" s="51">
        <v>2</v>
      </c>
      <c r="D237" s="51">
        <v>3</v>
      </c>
      <c r="E237" s="51">
        <v>4</v>
      </c>
      <c r="F237" s="51">
        <v>5</v>
      </c>
      <c r="G237" s="51">
        <v>6</v>
      </c>
      <c r="H237" s="51">
        <v>7</v>
      </c>
      <c r="I237" s="51">
        <v>8</v>
      </c>
      <c r="J237" s="51">
        <v>9</v>
      </c>
      <c r="K237" s="194" t="s">
        <v>11</v>
      </c>
      <c r="L237" s="3"/>
      <c r="M237" s="3"/>
      <c r="O237" s="3"/>
      <c r="P237" s="14"/>
      <c r="Q237" s="14"/>
      <c r="R237" s="3"/>
    </row>
    <row r="238" spans="1:18" ht="12.75" customHeight="1" x14ac:dyDescent="0.2">
      <c r="A238" s="28" t="s">
        <v>21</v>
      </c>
      <c r="B238" s="25">
        <v>19</v>
      </c>
      <c r="K238" s="189"/>
      <c r="L238" s="3"/>
      <c r="M238" s="3"/>
      <c r="O238" s="3"/>
      <c r="P238" s="17">
        <f>B238</f>
        <v>19</v>
      </c>
      <c r="Q238" s="14"/>
      <c r="R238" s="3"/>
    </row>
    <row r="239" spans="1:18" ht="12.75" customHeight="1" x14ac:dyDescent="0.2">
      <c r="A239" s="53" t="s">
        <v>22</v>
      </c>
      <c r="C239" s="25">
        <v>10</v>
      </c>
      <c r="K239" s="189"/>
      <c r="L239" s="3"/>
      <c r="M239" s="3"/>
      <c r="N239" s="3"/>
      <c r="O239" s="3">
        <f>C239/B238</f>
        <v>0.52631578947368418</v>
      </c>
      <c r="P239" s="21">
        <v>10</v>
      </c>
      <c r="Q239" s="22">
        <f t="shared" ref="Q239:Q246" si="70">P239/P238</f>
        <v>0.52631578947368418</v>
      </c>
      <c r="R239" s="3">
        <f t="shared" ref="R239:R246" si="71">100%-Q239</f>
        <v>0.47368421052631582</v>
      </c>
    </row>
    <row r="240" spans="1:18" ht="12.75" customHeight="1" x14ac:dyDescent="0.2">
      <c r="A240" s="28" t="s">
        <v>23</v>
      </c>
      <c r="D240" s="25">
        <v>8</v>
      </c>
      <c r="K240" s="189"/>
      <c r="L240" s="3"/>
      <c r="M240" s="3"/>
      <c r="N240" s="3"/>
      <c r="O240" s="3">
        <f>D240/C239</f>
        <v>0.8</v>
      </c>
      <c r="P240" s="21">
        <v>9</v>
      </c>
      <c r="Q240" s="22">
        <f t="shared" si="70"/>
        <v>0.9</v>
      </c>
      <c r="R240" s="3">
        <f t="shared" si="71"/>
        <v>9.9999999999999978E-2</v>
      </c>
    </row>
    <row r="241" spans="1:18" ht="12.75" customHeight="1" x14ac:dyDescent="0.2">
      <c r="A241" s="28" t="s">
        <v>48</v>
      </c>
      <c r="E241" s="25">
        <v>5</v>
      </c>
      <c r="K241" s="189"/>
      <c r="L241" s="3"/>
      <c r="M241" s="3"/>
      <c r="N241" s="3"/>
      <c r="O241" s="3">
        <f>E241/D240</f>
        <v>0.625</v>
      </c>
      <c r="P241" s="21">
        <v>9</v>
      </c>
      <c r="Q241" s="22">
        <f t="shared" si="70"/>
        <v>1</v>
      </c>
      <c r="R241" s="3">
        <f t="shared" si="71"/>
        <v>0</v>
      </c>
    </row>
    <row r="242" spans="1:18" ht="12.75" customHeight="1" x14ac:dyDescent="0.2">
      <c r="A242" s="28" t="s">
        <v>49</v>
      </c>
      <c r="F242" s="25">
        <v>5</v>
      </c>
      <c r="K242" s="189"/>
      <c r="L242" s="3"/>
      <c r="M242" s="3"/>
      <c r="N242" s="3"/>
      <c r="O242" s="3">
        <f>F242/E241</f>
        <v>1</v>
      </c>
      <c r="P242" s="21">
        <v>8</v>
      </c>
      <c r="Q242" s="22">
        <f t="shared" si="70"/>
        <v>0.88888888888888884</v>
      </c>
      <c r="R242" s="3">
        <f t="shared" si="71"/>
        <v>0.11111111111111116</v>
      </c>
    </row>
    <row r="243" spans="1:18" ht="12.75" customHeight="1" x14ac:dyDescent="0.2">
      <c r="A243" s="28" t="s">
        <v>50</v>
      </c>
      <c r="G243" s="25">
        <v>3</v>
      </c>
      <c r="K243" s="189"/>
      <c r="L243" s="3"/>
      <c r="M243" s="3"/>
      <c r="O243" s="3">
        <f>G243/F242</f>
        <v>0.6</v>
      </c>
      <c r="P243" s="21">
        <v>7</v>
      </c>
      <c r="Q243" s="22">
        <f t="shared" si="70"/>
        <v>0.875</v>
      </c>
      <c r="R243" s="3">
        <f t="shared" si="71"/>
        <v>0.125</v>
      </c>
    </row>
    <row r="244" spans="1:18" ht="12.75" customHeight="1" x14ac:dyDescent="0.2">
      <c r="A244" s="28" t="s">
        <v>51</v>
      </c>
      <c r="H244" s="25">
        <v>3</v>
      </c>
      <c r="K244" s="189"/>
      <c r="L244" s="3"/>
      <c r="M244" s="3"/>
      <c r="O244" s="3">
        <f>H244/G243</f>
        <v>1</v>
      </c>
      <c r="P244" s="21">
        <v>7</v>
      </c>
      <c r="Q244" s="22">
        <f t="shared" si="70"/>
        <v>1</v>
      </c>
      <c r="R244" s="3">
        <f t="shared" si="71"/>
        <v>0</v>
      </c>
    </row>
    <row r="245" spans="1:18" ht="12.75" customHeight="1" x14ac:dyDescent="0.2">
      <c r="A245" s="28" t="s">
        <v>52</v>
      </c>
      <c r="I245" s="25">
        <v>3</v>
      </c>
      <c r="K245" s="189"/>
      <c r="L245" s="3"/>
      <c r="M245" s="3"/>
      <c r="O245" s="3">
        <f>I245/H244</f>
        <v>1</v>
      </c>
      <c r="P245" s="21">
        <v>7</v>
      </c>
      <c r="Q245" s="22">
        <f t="shared" si="70"/>
        <v>1</v>
      </c>
      <c r="R245" s="3">
        <f t="shared" si="71"/>
        <v>0</v>
      </c>
    </row>
    <row r="246" spans="1:18" ht="12.75" customHeight="1" x14ac:dyDescent="0.2">
      <c r="A246" s="28" t="s">
        <v>53</v>
      </c>
      <c r="J246" s="25">
        <v>3</v>
      </c>
      <c r="K246" s="189">
        <v>3</v>
      </c>
      <c r="L246" s="3"/>
      <c r="M246" s="3"/>
      <c r="O246" s="3">
        <f>J246/I245</f>
        <v>1</v>
      </c>
      <c r="P246" s="21">
        <v>7</v>
      </c>
      <c r="Q246" s="22">
        <f t="shared" si="70"/>
        <v>1</v>
      </c>
      <c r="R246" s="3">
        <f t="shared" si="71"/>
        <v>0</v>
      </c>
    </row>
    <row r="247" spans="1:18" ht="12.75" customHeight="1" x14ac:dyDescent="0.2">
      <c r="A247" s="28" t="s">
        <v>54</v>
      </c>
      <c r="J247" s="25">
        <v>3</v>
      </c>
      <c r="K247" s="189">
        <v>3</v>
      </c>
      <c r="L247" s="3"/>
      <c r="M247" s="3"/>
      <c r="O247" s="3"/>
      <c r="P247" s="21">
        <v>4</v>
      </c>
      <c r="Q247" s="22"/>
      <c r="R247" s="3"/>
    </row>
    <row r="248" spans="1:18" ht="12.75" customHeight="1" x14ac:dyDescent="0.2">
      <c r="A248" s="28" t="s">
        <v>55</v>
      </c>
      <c r="I248" s="25">
        <v>1</v>
      </c>
      <c r="K248" s="189"/>
      <c r="L248" s="3"/>
      <c r="M248" s="3"/>
      <c r="O248" s="3"/>
      <c r="P248" s="21">
        <v>1</v>
      </c>
      <c r="Q248" s="22"/>
      <c r="R248" s="3"/>
    </row>
    <row r="249" spans="1:18" ht="12.75" customHeight="1" x14ac:dyDescent="0.2">
      <c r="A249" s="28" t="s">
        <v>56</v>
      </c>
      <c r="J249" s="25">
        <v>1</v>
      </c>
      <c r="K249" s="189">
        <v>1</v>
      </c>
      <c r="L249" s="3"/>
      <c r="M249" s="3"/>
      <c r="O249" s="3"/>
      <c r="P249" s="21">
        <v>1</v>
      </c>
      <c r="Q249" s="22"/>
      <c r="R249" s="3"/>
    </row>
    <row r="250" spans="1:18" ht="12.75" customHeight="1" x14ac:dyDescent="0.2">
      <c r="A250" s="28" t="s">
        <v>57</v>
      </c>
      <c r="K250" s="189"/>
      <c r="L250" s="3"/>
      <c r="M250" s="3"/>
      <c r="O250" s="3"/>
      <c r="P250" s="21"/>
      <c r="Q250" s="22"/>
      <c r="R250" s="3"/>
    </row>
    <row r="251" spans="1:18" ht="12.75" customHeight="1" x14ac:dyDescent="0.2">
      <c r="A251" s="28"/>
      <c r="K251" s="193">
        <f>SUM(K246:K249)</f>
        <v>7</v>
      </c>
      <c r="L251" s="3">
        <f>K246/B238</f>
        <v>0.15789473684210525</v>
      </c>
      <c r="M251" s="3">
        <f>K251/B238</f>
        <v>0.36842105263157893</v>
      </c>
      <c r="N251" s="3">
        <f>M251-L251</f>
        <v>0.21052631578947367</v>
      </c>
      <c r="O251" s="3"/>
    </row>
    <row r="252" spans="1:18" ht="12.75" customHeight="1" x14ac:dyDescent="0.3">
      <c r="A252" s="38" t="s">
        <v>74</v>
      </c>
      <c r="L252" s="3"/>
      <c r="M252" s="3"/>
      <c r="O252" s="3"/>
    </row>
    <row r="253" spans="1:18" ht="25.5" customHeight="1" x14ac:dyDescent="0.2">
      <c r="B253" s="308" t="s">
        <v>2</v>
      </c>
      <c r="C253" s="309"/>
      <c r="D253" s="309"/>
      <c r="E253" s="309"/>
      <c r="F253" s="309"/>
      <c r="G253" s="309"/>
      <c r="H253" s="309"/>
      <c r="I253" s="309"/>
      <c r="J253" s="309"/>
      <c r="L253" s="7" t="s">
        <v>3</v>
      </c>
      <c r="M253" s="7" t="s">
        <v>4</v>
      </c>
      <c r="N253" s="49" t="s">
        <v>5</v>
      </c>
      <c r="O253" s="7" t="s">
        <v>6</v>
      </c>
      <c r="P253" s="6" t="s">
        <v>7</v>
      </c>
      <c r="Q253" s="6" t="s">
        <v>8</v>
      </c>
      <c r="R253" s="7" t="s">
        <v>9</v>
      </c>
    </row>
    <row r="254" spans="1:18" ht="12.75" customHeight="1" x14ac:dyDescent="0.2">
      <c r="A254" s="50" t="s">
        <v>10</v>
      </c>
      <c r="B254" s="51">
        <v>1</v>
      </c>
      <c r="C254" s="51">
        <v>2</v>
      </c>
      <c r="D254" s="51">
        <v>3</v>
      </c>
      <c r="E254" s="51">
        <v>4</v>
      </c>
      <c r="F254" s="51">
        <v>5</v>
      </c>
      <c r="G254" s="51">
        <v>6</v>
      </c>
      <c r="H254" s="51">
        <v>7</v>
      </c>
      <c r="I254" s="51">
        <v>8</v>
      </c>
      <c r="J254" s="51">
        <v>9</v>
      </c>
      <c r="K254" s="194" t="s">
        <v>11</v>
      </c>
      <c r="L254" s="3"/>
      <c r="M254" s="3"/>
      <c r="O254" s="3"/>
      <c r="P254" s="14"/>
      <c r="Q254" s="14"/>
      <c r="R254" s="3"/>
    </row>
    <row r="255" spans="1:18" ht="12.75" customHeight="1" x14ac:dyDescent="0.2">
      <c r="A255" s="28" t="s">
        <v>22</v>
      </c>
      <c r="B255" s="25">
        <v>11</v>
      </c>
      <c r="K255" s="189"/>
      <c r="L255" s="3"/>
      <c r="M255" s="3"/>
      <c r="O255" s="3"/>
      <c r="P255" s="17">
        <f>B255</f>
        <v>11</v>
      </c>
      <c r="Q255" s="14"/>
      <c r="R255" s="3"/>
    </row>
    <row r="256" spans="1:18" ht="12.75" customHeight="1" x14ac:dyDescent="0.2">
      <c r="A256" s="28" t="s">
        <v>23</v>
      </c>
      <c r="C256" s="25">
        <v>8</v>
      </c>
      <c r="K256" s="189"/>
      <c r="L256" s="3"/>
      <c r="M256" s="3"/>
      <c r="N256" s="3"/>
      <c r="O256" s="3">
        <f>C256/B255</f>
        <v>0.72727272727272729</v>
      </c>
      <c r="P256" s="21">
        <v>8</v>
      </c>
      <c r="Q256" s="22">
        <f t="shared" ref="Q256:Q263" si="72">P256/P255</f>
        <v>0.72727272727272729</v>
      </c>
      <c r="R256" s="3">
        <f t="shared" ref="R256:R263" si="73">100%-Q256</f>
        <v>0.27272727272727271</v>
      </c>
    </row>
    <row r="257" spans="1:18" ht="12.75" customHeight="1" x14ac:dyDescent="0.2">
      <c r="A257" s="28" t="s">
        <v>48</v>
      </c>
      <c r="D257" s="25">
        <v>3</v>
      </c>
      <c r="K257" s="189"/>
      <c r="L257" s="3"/>
      <c r="M257" s="3"/>
      <c r="O257" s="3">
        <f>D257/C256</f>
        <v>0.375</v>
      </c>
      <c r="P257" s="21">
        <v>6</v>
      </c>
      <c r="Q257" s="22">
        <f t="shared" si="72"/>
        <v>0.75</v>
      </c>
      <c r="R257" s="3">
        <f t="shared" si="73"/>
        <v>0.25</v>
      </c>
    </row>
    <row r="258" spans="1:18" ht="12.75" customHeight="1" x14ac:dyDescent="0.2">
      <c r="A258" s="28" t="s">
        <v>49</v>
      </c>
      <c r="E258" s="25">
        <v>1</v>
      </c>
      <c r="K258" s="189"/>
      <c r="L258" s="3"/>
      <c r="M258" s="3"/>
      <c r="O258" s="3">
        <f>E258/D257</f>
        <v>0.33333333333333331</v>
      </c>
      <c r="P258" s="21">
        <v>2</v>
      </c>
      <c r="Q258" s="22">
        <f t="shared" si="72"/>
        <v>0.33333333333333331</v>
      </c>
      <c r="R258" s="3">
        <f t="shared" si="73"/>
        <v>0.66666666666666674</v>
      </c>
    </row>
    <row r="259" spans="1:18" ht="12.75" customHeight="1" x14ac:dyDescent="0.2">
      <c r="A259" s="28" t="s">
        <v>50</v>
      </c>
      <c r="F259" s="25">
        <v>1</v>
      </c>
      <c r="K259" s="189"/>
      <c r="L259" s="3"/>
      <c r="M259" s="3"/>
      <c r="O259" s="3">
        <f>F259/E258</f>
        <v>1</v>
      </c>
      <c r="P259" s="21">
        <v>1</v>
      </c>
      <c r="Q259" s="22">
        <f t="shared" si="72"/>
        <v>0.5</v>
      </c>
      <c r="R259" s="3">
        <f t="shared" si="73"/>
        <v>0.5</v>
      </c>
    </row>
    <row r="260" spans="1:18" ht="12.75" customHeight="1" x14ac:dyDescent="0.2">
      <c r="A260" s="28" t="s">
        <v>51</v>
      </c>
      <c r="G260" s="25">
        <v>1</v>
      </c>
      <c r="K260" s="189"/>
      <c r="L260" s="3"/>
      <c r="M260" s="3"/>
      <c r="O260" s="3">
        <f>G260/F259</f>
        <v>1</v>
      </c>
      <c r="P260" s="21">
        <v>1</v>
      </c>
      <c r="Q260" s="22">
        <f t="shared" si="72"/>
        <v>1</v>
      </c>
      <c r="R260" s="3">
        <f t="shared" si="73"/>
        <v>0</v>
      </c>
    </row>
    <row r="261" spans="1:18" ht="12.75" customHeight="1" x14ac:dyDescent="0.2">
      <c r="A261" s="28" t="s">
        <v>52</v>
      </c>
      <c r="H261" s="25">
        <v>1</v>
      </c>
      <c r="K261" s="189"/>
      <c r="L261" s="3"/>
      <c r="M261" s="3"/>
      <c r="O261" s="3">
        <f>H261/G260</f>
        <v>1</v>
      </c>
      <c r="P261" s="21">
        <v>1</v>
      </c>
      <c r="Q261" s="22">
        <f t="shared" si="72"/>
        <v>1</v>
      </c>
      <c r="R261" s="3">
        <f t="shared" si="73"/>
        <v>0</v>
      </c>
    </row>
    <row r="262" spans="1:18" ht="12.75" customHeight="1" x14ac:dyDescent="0.2">
      <c r="A262" s="28" t="s">
        <v>53</v>
      </c>
      <c r="I262" s="25">
        <v>1</v>
      </c>
      <c r="K262" s="189"/>
      <c r="L262" s="3"/>
      <c r="M262" s="3"/>
      <c r="O262" s="3">
        <f>I262/H261</f>
        <v>1</v>
      </c>
      <c r="P262" s="21">
        <v>1</v>
      </c>
      <c r="Q262" s="22">
        <f t="shared" si="72"/>
        <v>1</v>
      </c>
      <c r="R262" s="3">
        <f t="shared" si="73"/>
        <v>0</v>
      </c>
    </row>
    <row r="263" spans="1:18" ht="12.75" customHeight="1" x14ac:dyDescent="0.2">
      <c r="A263" s="28" t="s">
        <v>54</v>
      </c>
      <c r="J263" s="25">
        <v>1</v>
      </c>
      <c r="K263" s="189">
        <v>1</v>
      </c>
      <c r="L263" s="3"/>
      <c r="M263" s="3"/>
      <c r="O263" s="3">
        <f>J263/I262</f>
        <v>1</v>
      </c>
      <c r="P263" s="21">
        <v>1</v>
      </c>
      <c r="Q263" s="22">
        <f t="shared" si="72"/>
        <v>1</v>
      </c>
      <c r="R263" s="3">
        <f t="shared" si="73"/>
        <v>0</v>
      </c>
    </row>
    <row r="264" spans="1:18" ht="12.75" customHeight="1" x14ac:dyDescent="0.2">
      <c r="A264" s="28" t="s">
        <v>55</v>
      </c>
      <c r="K264" s="189"/>
      <c r="L264" s="3"/>
      <c r="M264" s="3"/>
      <c r="O264" s="3"/>
      <c r="P264" s="21"/>
      <c r="Q264" s="22"/>
      <c r="R264" s="3"/>
    </row>
    <row r="265" spans="1:18" ht="12.75" customHeight="1" x14ac:dyDescent="0.2">
      <c r="A265" s="28" t="s">
        <v>56</v>
      </c>
      <c r="K265" s="189"/>
      <c r="L265" s="3"/>
      <c r="M265" s="3"/>
      <c r="O265" s="3"/>
      <c r="P265" s="21"/>
      <c r="Q265" s="22"/>
      <c r="R265" s="3"/>
    </row>
    <row r="266" spans="1:18" ht="12.75" customHeight="1" x14ac:dyDescent="0.2">
      <c r="A266" s="28" t="s">
        <v>57</v>
      </c>
      <c r="K266" s="189"/>
      <c r="L266" s="3"/>
      <c r="M266" s="3"/>
      <c r="O266" s="3"/>
      <c r="P266" s="21"/>
      <c r="Q266" s="22"/>
      <c r="R266" s="3"/>
    </row>
    <row r="267" spans="1:18" ht="12.75" customHeight="1" x14ac:dyDescent="0.2">
      <c r="A267" s="28" t="s">
        <v>27</v>
      </c>
      <c r="K267" s="189"/>
      <c r="L267" s="3"/>
      <c r="M267" s="3"/>
      <c r="O267" s="3"/>
      <c r="P267" s="21"/>
      <c r="Q267" s="22"/>
      <c r="R267" s="3"/>
    </row>
    <row r="268" spans="1:18" ht="12.75" customHeight="1" x14ac:dyDescent="0.2">
      <c r="A268" s="28"/>
      <c r="K268" s="193">
        <f>SUM(K263)</f>
        <v>1</v>
      </c>
      <c r="L268" s="3">
        <f>K263/B255</f>
        <v>9.0909090909090912E-2</v>
      </c>
      <c r="M268" s="3">
        <f>K268/B255</f>
        <v>9.0909090909090912E-2</v>
      </c>
      <c r="N268" s="3">
        <f>M268-L268</f>
        <v>0</v>
      </c>
      <c r="O268" s="3"/>
    </row>
    <row r="269" spans="1:18" ht="12.75" customHeight="1" x14ac:dyDescent="0.3">
      <c r="A269" s="38" t="s">
        <v>75</v>
      </c>
      <c r="L269" s="3"/>
      <c r="M269" s="3"/>
      <c r="O269" s="3"/>
    </row>
    <row r="270" spans="1:18" ht="25.5" customHeight="1" x14ac:dyDescent="0.2">
      <c r="B270" s="308" t="s">
        <v>2</v>
      </c>
      <c r="C270" s="309"/>
      <c r="D270" s="309"/>
      <c r="E270" s="309"/>
      <c r="F270" s="309"/>
      <c r="G270" s="309"/>
      <c r="H270" s="309"/>
      <c r="I270" s="309"/>
      <c r="J270" s="309"/>
      <c r="L270" s="7" t="s">
        <v>3</v>
      </c>
      <c r="M270" s="7" t="s">
        <v>4</v>
      </c>
      <c r="N270" s="49" t="s">
        <v>5</v>
      </c>
      <c r="O270" s="7" t="s">
        <v>6</v>
      </c>
      <c r="P270" s="6" t="s">
        <v>7</v>
      </c>
      <c r="Q270" s="6" t="s">
        <v>8</v>
      </c>
      <c r="R270" s="7" t="s">
        <v>9</v>
      </c>
    </row>
    <row r="271" spans="1:18" ht="12.75" customHeight="1" x14ac:dyDescent="0.2">
      <c r="A271" s="50" t="s">
        <v>10</v>
      </c>
      <c r="B271" s="51">
        <v>1</v>
      </c>
      <c r="C271" s="51">
        <v>2</v>
      </c>
      <c r="D271" s="51">
        <v>3</v>
      </c>
      <c r="E271" s="51">
        <v>4</v>
      </c>
      <c r="F271" s="51">
        <v>5</v>
      </c>
      <c r="G271" s="51">
        <v>6</v>
      </c>
      <c r="H271" s="51">
        <v>7</v>
      </c>
      <c r="I271" s="51">
        <v>8</v>
      </c>
      <c r="J271" s="51">
        <v>9</v>
      </c>
      <c r="K271" s="194" t="s">
        <v>11</v>
      </c>
      <c r="L271" s="3"/>
      <c r="M271" s="3"/>
      <c r="O271" s="3"/>
      <c r="P271" s="14"/>
      <c r="Q271" s="14"/>
      <c r="R271" s="3"/>
    </row>
    <row r="272" spans="1:18" ht="12.75" customHeight="1" x14ac:dyDescent="0.2">
      <c r="A272" s="28" t="s">
        <v>23</v>
      </c>
      <c r="B272" s="25">
        <v>29</v>
      </c>
      <c r="K272" s="189"/>
      <c r="L272" s="3"/>
      <c r="M272" s="3"/>
      <c r="O272" s="3"/>
      <c r="P272" s="17">
        <f>B272</f>
        <v>29</v>
      </c>
      <c r="Q272" s="14"/>
      <c r="R272" s="3"/>
    </row>
    <row r="273" spans="1:18" ht="12.75" customHeight="1" x14ac:dyDescent="0.2">
      <c r="A273" s="28" t="s">
        <v>48</v>
      </c>
      <c r="C273" s="25">
        <v>24</v>
      </c>
      <c r="K273" s="189"/>
      <c r="L273" s="3"/>
      <c r="M273" s="3"/>
      <c r="N273" s="3"/>
      <c r="O273" s="3">
        <f>C273/B272</f>
        <v>0.82758620689655171</v>
      </c>
      <c r="P273" s="21">
        <v>24</v>
      </c>
      <c r="Q273" s="22">
        <f t="shared" ref="Q273:Q280" si="74">P273/P272</f>
        <v>0.82758620689655171</v>
      </c>
      <c r="R273" s="3">
        <f t="shared" ref="R273:R280" si="75">100%-Q273</f>
        <v>0.17241379310344829</v>
      </c>
    </row>
    <row r="274" spans="1:18" ht="12.75" customHeight="1" x14ac:dyDescent="0.2">
      <c r="A274" s="28" t="s">
        <v>49</v>
      </c>
      <c r="D274" s="25">
        <v>13</v>
      </c>
      <c r="K274" s="189"/>
      <c r="L274" s="3"/>
      <c r="M274" s="3"/>
      <c r="O274" s="3">
        <f>D274/C273</f>
        <v>0.54166666666666663</v>
      </c>
      <c r="P274" s="21">
        <v>19</v>
      </c>
      <c r="Q274" s="22">
        <f t="shared" si="74"/>
        <v>0.79166666666666663</v>
      </c>
      <c r="R274" s="3">
        <f t="shared" si="75"/>
        <v>0.20833333333333337</v>
      </c>
    </row>
    <row r="275" spans="1:18" ht="12.75" customHeight="1" x14ac:dyDescent="0.2">
      <c r="A275" s="28" t="s">
        <v>50</v>
      </c>
      <c r="E275" s="25">
        <v>11</v>
      </c>
      <c r="K275" s="189"/>
      <c r="L275" s="3"/>
      <c r="M275" s="3"/>
      <c r="O275" s="3">
        <f>E275/D274</f>
        <v>0.84615384615384615</v>
      </c>
      <c r="P275" s="21">
        <v>17</v>
      </c>
      <c r="Q275" s="22">
        <f t="shared" si="74"/>
        <v>0.89473684210526316</v>
      </c>
      <c r="R275" s="3">
        <f t="shared" si="75"/>
        <v>0.10526315789473684</v>
      </c>
    </row>
    <row r="276" spans="1:18" ht="12.75" customHeight="1" x14ac:dyDescent="0.2">
      <c r="A276" s="28" t="s">
        <v>51</v>
      </c>
      <c r="F276" s="25">
        <v>11</v>
      </c>
      <c r="K276" s="189"/>
      <c r="L276" s="3"/>
      <c r="M276" s="3"/>
      <c r="O276" s="3">
        <f>F276/E275</f>
        <v>1</v>
      </c>
      <c r="P276" s="21">
        <v>16</v>
      </c>
      <c r="Q276" s="22">
        <f t="shared" si="74"/>
        <v>0.94117647058823528</v>
      </c>
      <c r="R276" s="3">
        <f t="shared" si="75"/>
        <v>5.8823529411764719E-2</v>
      </c>
    </row>
    <row r="277" spans="1:18" ht="12.75" customHeight="1" x14ac:dyDescent="0.2">
      <c r="A277" s="28" t="s">
        <v>52</v>
      </c>
      <c r="G277" s="25">
        <v>10</v>
      </c>
      <c r="K277" s="189"/>
      <c r="L277" s="3"/>
      <c r="M277" s="3"/>
      <c r="O277" s="3">
        <f>G277/F276</f>
        <v>0.90909090909090906</v>
      </c>
      <c r="P277" s="21">
        <v>16</v>
      </c>
      <c r="Q277" s="22">
        <f t="shared" si="74"/>
        <v>1</v>
      </c>
      <c r="R277" s="3">
        <f t="shared" si="75"/>
        <v>0</v>
      </c>
    </row>
    <row r="278" spans="1:18" ht="12.75" customHeight="1" x14ac:dyDescent="0.2">
      <c r="A278" s="28" t="s">
        <v>53</v>
      </c>
      <c r="H278" s="25">
        <v>9</v>
      </c>
      <c r="K278" s="189"/>
      <c r="L278" s="3"/>
      <c r="M278" s="3"/>
      <c r="O278" s="3">
        <f>H278/G277</f>
        <v>0.9</v>
      </c>
      <c r="P278" s="21">
        <v>16</v>
      </c>
      <c r="Q278" s="22">
        <f t="shared" si="74"/>
        <v>1</v>
      </c>
      <c r="R278" s="3">
        <f t="shared" si="75"/>
        <v>0</v>
      </c>
    </row>
    <row r="279" spans="1:18" ht="12.75" customHeight="1" x14ac:dyDescent="0.2">
      <c r="A279" s="28" t="s">
        <v>54</v>
      </c>
      <c r="I279" s="25">
        <v>9</v>
      </c>
      <c r="K279" s="189"/>
      <c r="L279" s="3"/>
      <c r="M279" s="3"/>
      <c r="O279" s="3">
        <f>I279/H278</f>
        <v>1</v>
      </c>
      <c r="P279" s="21">
        <v>16</v>
      </c>
      <c r="Q279" s="22">
        <f t="shared" si="74"/>
        <v>1</v>
      </c>
      <c r="R279" s="3">
        <f t="shared" si="75"/>
        <v>0</v>
      </c>
    </row>
    <row r="280" spans="1:18" ht="12.75" customHeight="1" x14ac:dyDescent="0.2">
      <c r="A280" s="28" t="s">
        <v>55</v>
      </c>
      <c r="J280" s="25">
        <v>8</v>
      </c>
      <c r="K280" s="189">
        <v>8</v>
      </c>
      <c r="L280" s="3"/>
      <c r="M280" s="3"/>
      <c r="O280" s="3">
        <f>J280/I279</f>
        <v>0.88888888888888884</v>
      </c>
      <c r="P280" s="21">
        <v>16</v>
      </c>
      <c r="Q280" s="22">
        <f t="shared" si="74"/>
        <v>1</v>
      </c>
      <c r="R280" s="3">
        <f t="shared" si="75"/>
        <v>0</v>
      </c>
    </row>
    <row r="281" spans="1:18" ht="12.75" customHeight="1" x14ac:dyDescent="0.2">
      <c r="A281" s="28" t="s">
        <v>56</v>
      </c>
      <c r="J281" s="25">
        <v>4</v>
      </c>
      <c r="K281" s="189">
        <v>3</v>
      </c>
      <c r="L281" s="3"/>
      <c r="M281" s="3"/>
      <c r="O281" s="3"/>
      <c r="P281" s="21">
        <v>7</v>
      </c>
      <c r="Q281" s="22"/>
      <c r="R281" s="3"/>
    </row>
    <row r="282" spans="1:18" ht="12.75" customHeight="1" x14ac:dyDescent="0.2">
      <c r="A282" s="28" t="s">
        <v>57</v>
      </c>
      <c r="J282" s="25">
        <v>4</v>
      </c>
      <c r="K282" s="189">
        <v>3</v>
      </c>
      <c r="L282" s="3"/>
      <c r="M282" s="3"/>
      <c r="O282" s="3"/>
      <c r="P282" s="21">
        <v>5</v>
      </c>
      <c r="Q282" s="22"/>
      <c r="R282" s="3"/>
    </row>
    <row r="283" spans="1:18" ht="12.75" customHeight="1" x14ac:dyDescent="0.2">
      <c r="A283" s="28"/>
      <c r="K283" s="189"/>
      <c r="L283" s="3"/>
      <c r="M283" s="3"/>
      <c r="O283" s="3"/>
      <c r="P283" s="21"/>
      <c r="Q283" s="22"/>
      <c r="R283" s="3"/>
    </row>
    <row r="284" spans="1:18" ht="12.75" customHeight="1" x14ac:dyDescent="0.2">
      <c r="K284" s="193">
        <f>SUM(K280:K281)</f>
        <v>11</v>
      </c>
      <c r="L284" s="3">
        <f>K280/B272</f>
        <v>0.27586206896551724</v>
      </c>
      <c r="M284" s="3">
        <f>K284/B272</f>
        <v>0.37931034482758619</v>
      </c>
      <c r="N284" s="3">
        <f>M284-L284</f>
        <v>0.10344827586206895</v>
      </c>
      <c r="O284" s="3"/>
    </row>
    <row r="285" spans="1:18" ht="12.75" customHeight="1" x14ac:dyDescent="0.3">
      <c r="A285" s="38" t="s">
        <v>77</v>
      </c>
      <c r="L285" s="3"/>
      <c r="M285" s="3"/>
      <c r="O285" s="3"/>
    </row>
    <row r="286" spans="1:18" ht="25.5" customHeight="1" x14ac:dyDescent="0.2">
      <c r="B286" s="308" t="s">
        <v>2</v>
      </c>
      <c r="C286" s="309"/>
      <c r="D286" s="309"/>
      <c r="E286" s="309"/>
      <c r="F286" s="309"/>
      <c r="G286" s="309"/>
      <c r="H286" s="309"/>
      <c r="I286" s="309"/>
      <c r="J286" s="309"/>
      <c r="L286" s="7" t="s">
        <v>3</v>
      </c>
      <c r="M286" s="7" t="s">
        <v>4</v>
      </c>
      <c r="N286" s="49" t="s">
        <v>5</v>
      </c>
      <c r="O286" s="7" t="s">
        <v>6</v>
      </c>
      <c r="P286" s="6" t="s">
        <v>7</v>
      </c>
      <c r="Q286" s="6" t="s">
        <v>8</v>
      </c>
      <c r="R286" s="7" t="s">
        <v>9</v>
      </c>
    </row>
    <row r="287" spans="1:18" ht="12.75" customHeight="1" x14ac:dyDescent="0.2">
      <c r="A287" s="50" t="s">
        <v>10</v>
      </c>
      <c r="B287" s="51">
        <v>1</v>
      </c>
      <c r="C287" s="51">
        <v>2</v>
      </c>
      <c r="D287" s="51">
        <v>3</v>
      </c>
      <c r="E287" s="51">
        <v>4</v>
      </c>
      <c r="F287" s="51">
        <v>5</v>
      </c>
      <c r="G287" s="51">
        <v>6</v>
      </c>
      <c r="H287" s="51">
        <v>7</v>
      </c>
      <c r="I287" s="51">
        <v>8</v>
      </c>
      <c r="J287" s="51">
        <v>9</v>
      </c>
      <c r="K287" s="194" t="s">
        <v>11</v>
      </c>
      <c r="L287" s="3"/>
      <c r="M287" s="3"/>
      <c r="O287" s="3"/>
      <c r="P287" s="14"/>
      <c r="Q287" s="14"/>
      <c r="R287" s="3"/>
    </row>
    <row r="288" spans="1:18" ht="12.75" customHeight="1" x14ac:dyDescent="0.2">
      <c r="A288" s="28" t="s">
        <v>48</v>
      </c>
      <c r="B288" s="25">
        <v>13</v>
      </c>
      <c r="K288" s="189"/>
      <c r="L288" s="3"/>
      <c r="M288" s="3"/>
      <c r="O288" s="3"/>
      <c r="P288" s="17">
        <f>B288</f>
        <v>13</v>
      </c>
      <c r="Q288" s="14"/>
      <c r="R288" s="3"/>
    </row>
    <row r="289" spans="1:18" ht="12.75" customHeight="1" x14ac:dyDescent="0.2">
      <c r="A289" s="28" t="s">
        <v>49</v>
      </c>
      <c r="C289" s="25">
        <v>10</v>
      </c>
      <c r="K289" s="189"/>
      <c r="L289" s="3"/>
      <c r="M289" s="3"/>
      <c r="N289" s="3"/>
      <c r="O289" s="3">
        <f>C289/B288</f>
        <v>0.76923076923076927</v>
      </c>
      <c r="P289" s="21">
        <v>10</v>
      </c>
      <c r="Q289" s="22">
        <f t="shared" ref="Q289:Q296" si="76">P289/P288</f>
        <v>0.76923076923076927</v>
      </c>
      <c r="R289" s="3">
        <f t="shared" ref="R289:R296" si="77">100%-Q289</f>
        <v>0.23076923076923073</v>
      </c>
    </row>
    <row r="290" spans="1:18" ht="12.75" customHeight="1" x14ac:dyDescent="0.2">
      <c r="A290" s="28" t="s">
        <v>50</v>
      </c>
      <c r="D290" s="25">
        <v>4</v>
      </c>
      <c r="K290" s="189"/>
      <c r="L290" s="3"/>
      <c r="M290" s="3"/>
      <c r="O290" s="3">
        <f>D290/C289</f>
        <v>0.4</v>
      </c>
      <c r="P290" s="21">
        <v>8</v>
      </c>
      <c r="Q290" s="22">
        <f t="shared" si="76"/>
        <v>0.8</v>
      </c>
      <c r="R290" s="3">
        <f t="shared" si="77"/>
        <v>0.19999999999999996</v>
      </c>
    </row>
    <row r="291" spans="1:18" ht="12.75" customHeight="1" x14ac:dyDescent="0.2">
      <c r="A291" s="28" t="s">
        <v>51</v>
      </c>
      <c r="E291" s="25">
        <v>2</v>
      </c>
      <c r="K291" s="189"/>
      <c r="L291" s="3"/>
      <c r="M291" s="3"/>
      <c r="O291" s="3">
        <f>E291/D290</f>
        <v>0.5</v>
      </c>
      <c r="P291" s="21">
        <v>8</v>
      </c>
      <c r="Q291" s="22">
        <f t="shared" si="76"/>
        <v>1</v>
      </c>
      <c r="R291" s="3">
        <f t="shared" si="77"/>
        <v>0</v>
      </c>
    </row>
    <row r="292" spans="1:18" ht="12.75" customHeight="1" x14ac:dyDescent="0.2">
      <c r="A292" s="28" t="s">
        <v>52</v>
      </c>
      <c r="F292" s="25">
        <v>4</v>
      </c>
      <c r="K292" s="189"/>
      <c r="L292" s="3"/>
      <c r="M292" s="3"/>
      <c r="O292" s="3">
        <f>F292/E291</f>
        <v>2</v>
      </c>
      <c r="P292" s="21">
        <v>8</v>
      </c>
      <c r="Q292" s="22">
        <f t="shared" si="76"/>
        <v>1</v>
      </c>
      <c r="R292" s="3">
        <f t="shared" si="77"/>
        <v>0</v>
      </c>
    </row>
    <row r="293" spans="1:18" ht="12.75" customHeight="1" x14ac:dyDescent="0.2">
      <c r="A293" s="28" t="s">
        <v>53</v>
      </c>
      <c r="G293" s="25">
        <v>3</v>
      </c>
      <c r="K293" s="189"/>
      <c r="L293" s="3"/>
      <c r="M293" s="3"/>
      <c r="O293" s="3">
        <f>G293/F292</f>
        <v>0.75</v>
      </c>
      <c r="P293" s="21">
        <v>8</v>
      </c>
      <c r="Q293" s="22">
        <f t="shared" si="76"/>
        <v>1</v>
      </c>
      <c r="R293" s="3">
        <f t="shared" si="77"/>
        <v>0</v>
      </c>
    </row>
    <row r="294" spans="1:18" ht="12.75" customHeight="1" x14ac:dyDescent="0.2">
      <c r="A294" s="28" t="s">
        <v>54</v>
      </c>
      <c r="H294" s="25">
        <v>2</v>
      </c>
      <c r="K294" s="189"/>
      <c r="L294" s="3"/>
      <c r="M294" s="3"/>
      <c r="O294" s="3">
        <f>H294/G293</f>
        <v>0.66666666666666663</v>
      </c>
      <c r="P294" s="21">
        <v>8</v>
      </c>
      <c r="Q294" s="22">
        <f t="shared" si="76"/>
        <v>1</v>
      </c>
      <c r="R294" s="3">
        <f t="shared" si="77"/>
        <v>0</v>
      </c>
    </row>
    <row r="295" spans="1:18" ht="12.75" customHeight="1" x14ac:dyDescent="0.2">
      <c r="A295" s="28" t="s">
        <v>55</v>
      </c>
      <c r="I295" s="25">
        <v>2</v>
      </c>
      <c r="K295" s="189"/>
      <c r="L295" s="3"/>
      <c r="M295" s="3"/>
      <c r="O295" s="3">
        <f>I295/H294</f>
        <v>1</v>
      </c>
      <c r="P295" s="21">
        <v>8</v>
      </c>
      <c r="Q295" s="22">
        <f t="shared" si="76"/>
        <v>1</v>
      </c>
      <c r="R295" s="3">
        <f t="shared" si="77"/>
        <v>0</v>
      </c>
    </row>
    <row r="296" spans="1:18" ht="12.75" customHeight="1" x14ac:dyDescent="0.2">
      <c r="A296" s="28" t="s">
        <v>56</v>
      </c>
      <c r="J296" s="25">
        <v>2</v>
      </c>
      <c r="K296" s="189">
        <v>2</v>
      </c>
      <c r="L296" s="3"/>
      <c r="M296" s="3"/>
      <c r="O296" s="3">
        <f>J296/I295</f>
        <v>1</v>
      </c>
      <c r="P296" s="21">
        <v>8</v>
      </c>
      <c r="Q296" s="22">
        <f t="shared" si="76"/>
        <v>1</v>
      </c>
      <c r="R296" s="3">
        <f t="shared" si="77"/>
        <v>0</v>
      </c>
    </row>
    <row r="297" spans="1:18" ht="12.75" customHeight="1" x14ac:dyDescent="0.2">
      <c r="A297" s="28" t="s">
        <v>57</v>
      </c>
      <c r="J297" s="25">
        <v>1</v>
      </c>
      <c r="K297" s="189">
        <v>1</v>
      </c>
      <c r="L297" s="3"/>
      <c r="M297" s="3"/>
      <c r="O297" s="3"/>
      <c r="P297" s="21">
        <v>5</v>
      </c>
      <c r="Q297" s="22"/>
      <c r="R297" s="3"/>
    </row>
    <row r="298" spans="1:18" ht="12.75" customHeight="1" x14ac:dyDescent="0.2">
      <c r="A298" s="28" t="s">
        <v>69</v>
      </c>
      <c r="J298" s="25">
        <v>3</v>
      </c>
      <c r="K298" s="189">
        <v>1</v>
      </c>
      <c r="L298" s="3"/>
      <c r="M298" s="3"/>
      <c r="O298" s="3"/>
      <c r="P298" s="21">
        <v>4</v>
      </c>
      <c r="Q298" s="22"/>
      <c r="R298" s="3"/>
    </row>
    <row r="299" spans="1:18" ht="12.75" customHeight="1" x14ac:dyDescent="0.2">
      <c r="A299" s="28" t="s">
        <v>70</v>
      </c>
      <c r="J299" s="25">
        <v>3</v>
      </c>
      <c r="K299" s="189">
        <v>3</v>
      </c>
      <c r="L299" s="3"/>
      <c r="M299" s="3"/>
      <c r="O299" s="3"/>
      <c r="P299" s="21">
        <v>3</v>
      </c>
      <c r="Q299" s="22"/>
      <c r="R299" s="3"/>
    </row>
    <row r="300" spans="1:18" ht="12.75" customHeight="1" x14ac:dyDescent="0.2">
      <c r="K300" s="193">
        <f>SUM(K296:K299)</f>
        <v>7</v>
      </c>
      <c r="L300" s="3">
        <f>K296/B288</f>
        <v>0.15384615384615385</v>
      </c>
      <c r="M300" s="3">
        <f>K300/B288</f>
        <v>0.53846153846153844</v>
      </c>
      <c r="N300" s="3">
        <f>M300-L300</f>
        <v>0.38461538461538458</v>
      </c>
      <c r="O300" s="3"/>
    </row>
    <row r="301" spans="1:18" ht="12.75" customHeight="1" x14ac:dyDescent="0.3">
      <c r="A301" s="38" t="s">
        <v>78</v>
      </c>
      <c r="L301" s="3"/>
      <c r="M301" s="3"/>
      <c r="O301" s="3"/>
    </row>
    <row r="302" spans="1:18" ht="25.5" customHeight="1" x14ac:dyDescent="0.2">
      <c r="B302" s="308" t="s">
        <v>2</v>
      </c>
      <c r="C302" s="309"/>
      <c r="D302" s="309"/>
      <c r="E302" s="309"/>
      <c r="F302" s="309"/>
      <c r="G302" s="309"/>
      <c r="H302" s="309"/>
      <c r="I302" s="309"/>
      <c r="J302" s="309"/>
      <c r="L302" s="7" t="s">
        <v>3</v>
      </c>
      <c r="M302" s="7" t="s">
        <v>4</v>
      </c>
      <c r="N302" s="49" t="s">
        <v>5</v>
      </c>
      <c r="O302" s="7" t="s">
        <v>6</v>
      </c>
      <c r="P302" s="6" t="s">
        <v>7</v>
      </c>
      <c r="Q302" s="6" t="s">
        <v>8</v>
      </c>
      <c r="R302" s="7" t="s">
        <v>9</v>
      </c>
    </row>
    <row r="303" spans="1:18" ht="12.75" customHeight="1" x14ac:dyDescent="0.2">
      <c r="A303" s="50" t="s">
        <v>10</v>
      </c>
      <c r="B303" s="51">
        <v>1</v>
      </c>
      <c r="C303" s="51">
        <v>2</v>
      </c>
      <c r="D303" s="51">
        <v>3</v>
      </c>
      <c r="E303" s="51">
        <v>4</v>
      </c>
      <c r="F303" s="51">
        <v>5</v>
      </c>
      <c r="G303" s="51">
        <v>6</v>
      </c>
      <c r="H303" s="51">
        <v>7</v>
      </c>
      <c r="I303" s="51">
        <v>8</v>
      </c>
      <c r="J303" s="51">
        <v>9</v>
      </c>
      <c r="K303" s="194" t="s">
        <v>11</v>
      </c>
      <c r="L303" s="3"/>
      <c r="M303" s="3"/>
      <c r="O303" s="3"/>
      <c r="P303" s="14"/>
      <c r="Q303" s="14"/>
      <c r="R303" s="3"/>
    </row>
    <row r="304" spans="1:18" ht="12.75" customHeight="1" x14ac:dyDescent="0.2">
      <c r="A304" s="28" t="s">
        <v>49</v>
      </c>
      <c r="B304" s="25">
        <v>18</v>
      </c>
      <c r="K304" s="189"/>
      <c r="L304" s="3"/>
      <c r="M304" s="3"/>
      <c r="O304" s="3"/>
      <c r="P304" s="17">
        <f>B304</f>
        <v>18</v>
      </c>
      <c r="Q304" s="14"/>
      <c r="R304" s="3"/>
    </row>
    <row r="305" spans="1:18" ht="12.75" customHeight="1" x14ac:dyDescent="0.2">
      <c r="A305" s="28" t="s">
        <v>50</v>
      </c>
      <c r="C305" s="25">
        <v>12</v>
      </c>
      <c r="K305" s="189"/>
      <c r="L305" s="3"/>
      <c r="M305" s="3"/>
      <c r="N305" s="3"/>
      <c r="O305" s="3">
        <f>C305/B304</f>
        <v>0.66666666666666663</v>
      </c>
      <c r="P305" s="21">
        <v>12</v>
      </c>
      <c r="Q305" s="22">
        <f t="shared" ref="Q305:Q312" si="78">P305/P304</f>
        <v>0.66666666666666663</v>
      </c>
      <c r="R305" s="3">
        <f t="shared" ref="R305:R312" si="79">100%-Q305</f>
        <v>0.33333333333333337</v>
      </c>
    </row>
    <row r="306" spans="1:18" ht="12.75" customHeight="1" x14ac:dyDescent="0.2">
      <c r="A306" s="28" t="s">
        <v>51</v>
      </c>
      <c r="D306" s="25">
        <v>10</v>
      </c>
      <c r="K306" s="189"/>
      <c r="L306" s="3"/>
      <c r="M306" s="3"/>
      <c r="O306" s="3">
        <f>D306/C305</f>
        <v>0.83333333333333337</v>
      </c>
      <c r="P306" s="21">
        <v>10</v>
      </c>
      <c r="Q306" s="22">
        <f t="shared" si="78"/>
        <v>0.83333333333333337</v>
      </c>
      <c r="R306" s="3">
        <f t="shared" si="79"/>
        <v>0.16666666666666663</v>
      </c>
    </row>
    <row r="307" spans="1:18" ht="12.75" customHeight="1" x14ac:dyDescent="0.2">
      <c r="A307" s="28" t="s">
        <v>52</v>
      </c>
      <c r="E307" s="25">
        <v>8</v>
      </c>
      <c r="K307" s="189"/>
      <c r="L307" s="3"/>
      <c r="M307" s="3"/>
      <c r="O307" s="3">
        <f>E307/D306</f>
        <v>0.8</v>
      </c>
      <c r="P307" s="21">
        <v>10</v>
      </c>
      <c r="Q307" s="22">
        <f t="shared" si="78"/>
        <v>1</v>
      </c>
      <c r="R307" s="3">
        <f t="shared" si="79"/>
        <v>0</v>
      </c>
    </row>
    <row r="308" spans="1:18" ht="12.75" customHeight="1" x14ac:dyDescent="0.2">
      <c r="A308" s="28" t="s">
        <v>53</v>
      </c>
      <c r="F308" s="25">
        <v>6</v>
      </c>
      <c r="K308" s="189"/>
      <c r="L308" s="3"/>
      <c r="M308" s="3"/>
      <c r="O308" s="3">
        <f>F308/E307</f>
        <v>0.75</v>
      </c>
      <c r="P308" s="21">
        <v>9</v>
      </c>
      <c r="Q308" s="22">
        <f t="shared" si="78"/>
        <v>0.9</v>
      </c>
      <c r="R308" s="3">
        <f t="shared" si="79"/>
        <v>9.9999999999999978E-2</v>
      </c>
    </row>
    <row r="309" spans="1:18" ht="12.75" customHeight="1" x14ac:dyDescent="0.2">
      <c r="A309" s="28" t="s">
        <v>54</v>
      </c>
      <c r="G309" s="25">
        <v>6</v>
      </c>
      <c r="K309" s="189"/>
      <c r="L309" s="3"/>
      <c r="M309" s="3"/>
      <c r="O309" s="3">
        <f>G309/F308</f>
        <v>1</v>
      </c>
      <c r="P309" s="21">
        <v>10</v>
      </c>
      <c r="Q309" s="22">
        <f t="shared" si="78"/>
        <v>1.1111111111111112</v>
      </c>
      <c r="R309" s="3">
        <f t="shared" si="79"/>
        <v>-0.11111111111111116</v>
      </c>
    </row>
    <row r="310" spans="1:18" ht="12.75" customHeight="1" x14ac:dyDescent="0.2">
      <c r="A310" s="28" t="s">
        <v>55</v>
      </c>
      <c r="H310" s="25">
        <v>5</v>
      </c>
      <c r="K310" s="189"/>
      <c r="L310" s="3"/>
      <c r="M310" s="3"/>
      <c r="O310" s="3">
        <f>H310/G309</f>
        <v>0.83333333333333337</v>
      </c>
      <c r="P310" s="21">
        <v>10</v>
      </c>
      <c r="Q310" s="22">
        <f t="shared" si="78"/>
        <v>1</v>
      </c>
      <c r="R310" s="3">
        <f t="shared" si="79"/>
        <v>0</v>
      </c>
    </row>
    <row r="311" spans="1:18" ht="12.75" customHeight="1" x14ac:dyDescent="0.2">
      <c r="A311" s="28" t="s">
        <v>56</v>
      </c>
      <c r="I311" s="25">
        <v>4</v>
      </c>
      <c r="K311" s="189"/>
      <c r="L311" s="3"/>
      <c r="M311" s="3"/>
      <c r="O311" s="3">
        <f>I311/H310</f>
        <v>0.8</v>
      </c>
      <c r="P311" s="21">
        <v>10</v>
      </c>
      <c r="Q311" s="22">
        <f t="shared" si="78"/>
        <v>1</v>
      </c>
      <c r="R311" s="3">
        <f t="shared" si="79"/>
        <v>0</v>
      </c>
    </row>
    <row r="312" spans="1:18" ht="12.75" customHeight="1" x14ac:dyDescent="0.2">
      <c r="A312" s="28" t="s">
        <v>57</v>
      </c>
      <c r="J312" s="25">
        <v>4</v>
      </c>
      <c r="K312" s="189">
        <v>3</v>
      </c>
      <c r="L312" s="3"/>
      <c r="M312" s="3"/>
      <c r="O312" s="3">
        <f>J312/I311</f>
        <v>1</v>
      </c>
      <c r="P312" s="21">
        <v>10</v>
      </c>
      <c r="Q312" s="22">
        <f t="shared" si="78"/>
        <v>1</v>
      </c>
      <c r="R312" s="3">
        <f t="shared" si="79"/>
        <v>0</v>
      </c>
    </row>
    <row r="313" spans="1:18" ht="12.75" customHeight="1" x14ac:dyDescent="0.2">
      <c r="A313" s="28" t="s">
        <v>69</v>
      </c>
      <c r="J313" s="25">
        <v>5</v>
      </c>
      <c r="K313" s="189">
        <v>3</v>
      </c>
      <c r="L313" s="3"/>
      <c r="M313" s="3"/>
      <c r="O313" s="3"/>
      <c r="P313" s="21">
        <v>6</v>
      </c>
      <c r="Q313" s="22"/>
      <c r="R313" s="3"/>
    </row>
    <row r="314" spans="1:18" ht="12.75" customHeight="1" x14ac:dyDescent="0.2">
      <c r="A314" s="28" t="s">
        <v>70</v>
      </c>
      <c r="J314" s="25">
        <v>3</v>
      </c>
      <c r="K314" s="189">
        <v>1</v>
      </c>
      <c r="L314" s="3"/>
      <c r="M314" s="3"/>
      <c r="O314" s="3"/>
      <c r="P314" s="21">
        <v>3</v>
      </c>
      <c r="Q314" s="22"/>
      <c r="R314" s="3"/>
    </row>
    <row r="315" spans="1:18" ht="12.75" customHeight="1" x14ac:dyDescent="0.2">
      <c r="A315" s="28" t="s">
        <v>73</v>
      </c>
      <c r="J315" s="25">
        <v>1</v>
      </c>
      <c r="K315" s="189"/>
      <c r="L315" s="3"/>
      <c r="M315" s="3"/>
      <c r="O315" s="3"/>
      <c r="P315" s="21">
        <v>1</v>
      </c>
      <c r="Q315" s="22"/>
      <c r="R315" s="3"/>
    </row>
    <row r="316" spans="1:18" ht="12.75" customHeight="1" x14ac:dyDescent="0.2">
      <c r="K316" s="193">
        <f>SUM(K312:K314)</f>
        <v>7</v>
      </c>
      <c r="L316" s="7">
        <f>K312/B304</f>
        <v>0.16666666666666666</v>
      </c>
      <c r="M316" s="7">
        <f>K316/B304</f>
        <v>0.3888888888888889</v>
      </c>
      <c r="N316" s="7">
        <f>M316-L316</f>
        <v>0.22222222222222224</v>
      </c>
      <c r="O316" s="7"/>
      <c r="P316" s="6"/>
      <c r="Q316" s="6"/>
      <c r="R316" s="7"/>
    </row>
    <row r="317" spans="1:18" ht="12.75" customHeight="1" x14ac:dyDescent="0.3">
      <c r="A317" s="38" t="s">
        <v>79</v>
      </c>
      <c r="D317" s="122" t="s">
        <v>129</v>
      </c>
      <c r="L317" s="3"/>
      <c r="M317" s="3"/>
      <c r="O317" s="3"/>
      <c r="P317" s="14"/>
      <c r="Q317" s="14"/>
      <c r="R317" s="3"/>
    </row>
    <row r="318" spans="1:18" ht="12.75" customHeight="1" x14ac:dyDescent="0.2">
      <c r="B318" s="308"/>
      <c r="C318" s="309"/>
      <c r="D318" s="309"/>
      <c r="E318" s="309"/>
      <c r="F318" s="309"/>
      <c r="G318" s="309"/>
      <c r="H318" s="309"/>
      <c r="I318" s="309"/>
      <c r="J318" s="309"/>
      <c r="L318" s="3"/>
      <c r="M318" s="3"/>
      <c r="O318" s="3"/>
      <c r="P318" s="17"/>
      <c r="Q318" s="14"/>
      <c r="R318" s="3"/>
    </row>
    <row r="319" spans="1:18" ht="12.75" customHeight="1" x14ac:dyDescent="0.2">
      <c r="K319" s="189"/>
      <c r="L319" s="3"/>
      <c r="M319" s="3"/>
      <c r="N319" s="3"/>
      <c r="O319" s="3"/>
      <c r="P319" s="21"/>
      <c r="Q319" s="22"/>
      <c r="R319" s="3"/>
    </row>
    <row r="320" spans="1:18" ht="12.75" customHeight="1" x14ac:dyDescent="0.2">
      <c r="L320" s="3"/>
      <c r="M320" s="3"/>
      <c r="O320" s="3"/>
    </row>
    <row r="321" spans="1:18" ht="12.75" customHeight="1" x14ac:dyDescent="0.2">
      <c r="L321" s="3"/>
      <c r="M321" s="3"/>
      <c r="O321" s="3"/>
    </row>
    <row r="322" spans="1:18" ht="12.75" customHeight="1" x14ac:dyDescent="0.3">
      <c r="A322" s="38" t="s">
        <v>81</v>
      </c>
      <c r="L322" s="3"/>
      <c r="M322" s="3"/>
      <c r="O322" s="3"/>
    </row>
    <row r="323" spans="1:18" ht="25.5" customHeight="1" x14ac:dyDescent="0.2">
      <c r="B323" s="308" t="s">
        <v>2</v>
      </c>
      <c r="C323" s="309"/>
      <c r="D323" s="309"/>
      <c r="E323" s="309"/>
      <c r="F323" s="309"/>
      <c r="G323" s="309"/>
      <c r="H323" s="309"/>
      <c r="I323" s="309"/>
      <c r="J323" s="309"/>
      <c r="L323" s="7" t="s">
        <v>3</v>
      </c>
      <c r="M323" s="7" t="s">
        <v>4</v>
      </c>
      <c r="N323" s="49" t="s">
        <v>5</v>
      </c>
      <c r="O323" s="7" t="s">
        <v>6</v>
      </c>
      <c r="P323" s="6" t="s">
        <v>7</v>
      </c>
      <c r="Q323" s="6" t="s">
        <v>8</v>
      </c>
      <c r="R323" s="7" t="s">
        <v>9</v>
      </c>
    </row>
    <row r="324" spans="1:18" ht="12.75" customHeight="1" x14ac:dyDescent="0.2">
      <c r="A324" s="50" t="s">
        <v>10</v>
      </c>
      <c r="B324" s="51">
        <v>1</v>
      </c>
      <c r="C324" s="51">
        <v>2</v>
      </c>
      <c r="D324" s="51">
        <v>3</v>
      </c>
      <c r="E324" s="51">
        <v>4</v>
      </c>
      <c r="F324" s="51">
        <v>5</v>
      </c>
      <c r="G324" s="51">
        <v>6</v>
      </c>
      <c r="H324" s="51">
        <v>7</v>
      </c>
      <c r="I324" s="51">
        <v>8</v>
      </c>
      <c r="J324" s="51">
        <v>9</v>
      </c>
      <c r="K324" s="194" t="s">
        <v>11</v>
      </c>
      <c r="L324" s="3"/>
      <c r="M324" s="3"/>
      <c r="O324" s="3"/>
      <c r="P324" s="14"/>
      <c r="Q324" s="14"/>
      <c r="R324" s="3"/>
    </row>
    <row r="325" spans="1:18" ht="12.75" customHeight="1" x14ac:dyDescent="0.2">
      <c r="A325" s="28" t="s">
        <v>51</v>
      </c>
      <c r="B325" s="25">
        <v>14</v>
      </c>
      <c r="K325" s="189"/>
      <c r="L325" s="3"/>
      <c r="M325" s="3"/>
      <c r="O325" s="3"/>
      <c r="P325" s="17">
        <f>B325</f>
        <v>14</v>
      </c>
      <c r="Q325" s="14"/>
      <c r="R325" s="3"/>
    </row>
    <row r="326" spans="1:18" ht="12.75" customHeight="1" x14ac:dyDescent="0.2">
      <c r="A326" s="28" t="s">
        <v>52</v>
      </c>
      <c r="C326" s="25">
        <v>13</v>
      </c>
      <c r="K326" s="189"/>
      <c r="L326" s="3"/>
      <c r="M326" s="3"/>
      <c r="N326" s="3"/>
      <c r="O326" s="3">
        <f>C326/B325</f>
        <v>0.9285714285714286</v>
      </c>
      <c r="P326" s="21">
        <v>13</v>
      </c>
      <c r="Q326" s="22">
        <f t="shared" ref="Q326:Q333" si="80">P326/P325</f>
        <v>0.9285714285714286</v>
      </c>
      <c r="R326" s="3">
        <f t="shared" ref="R326:R333" si="81">100%-Q326</f>
        <v>7.1428571428571397E-2</v>
      </c>
    </row>
    <row r="327" spans="1:18" ht="12.75" customHeight="1" x14ac:dyDescent="0.2">
      <c r="A327" s="28" t="s">
        <v>53</v>
      </c>
      <c r="D327" s="25">
        <v>7</v>
      </c>
      <c r="K327" s="189"/>
      <c r="L327" s="3"/>
      <c r="M327" s="3"/>
      <c r="O327" s="3">
        <f>D327/C326</f>
        <v>0.53846153846153844</v>
      </c>
      <c r="P327" s="21">
        <v>12</v>
      </c>
      <c r="Q327" s="22">
        <f t="shared" si="80"/>
        <v>0.92307692307692313</v>
      </c>
      <c r="R327" s="3">
        <f t="shared" si="81"/>
        <v>7.6923076923076872E-2</v>
      </c>
    </row>
    <row r="328" spans="1:18" ht="12.75" customHeight="1" x14ac:dyDescent="0.2">
      <c r="A328" s="28" t="s">
        <v>54</v>
      </c>
      <c r="E328" s="25">
        <v>6</v>
      </c>
      <c r="K328" s="189"/>
      <c r="L328" s="3"/>
      <c r="M328" s="3"/>
      <c r="O328" s="3">
        <f>E328/D327</f>
        <v>0.8571428571428571</v>
      </c>
      <c r="P328" s="21">
        <v>13</v>
      </c>
      <c r="Q328" s="22">
        <f t="shared" si="80"/>
        <v>1.0833333333333333</v>
      </c>
      <c r="R328" s="3">
        <f t="shared" si="81"/>
        <v>-8.3333333333333259E-2</v>
      </c>
    </row>
    <row r="329" spans="1:18" ht="12.75" customHeight="1" x14ac:dyDescent="0.2">
      <c r="A329" s="28" t="s">
        <v>55</v>
      </c>
      <c r="F329" s="25">
        <v>5</v>
      </c>
      <c r="K329" s="189"/>
      <c r="L329" s="3"/>
      <c r="M329" s="3"/>
      <c r="O329" s="3">
        <f>F329/E328</f>
        <v>0.83333333333333337</v>
      </c>
      <c r="P329" s="21">
        <v>13</v>
      </c>
      <c r="Q329" s="22">
        <f t="shared" si="80"/>
        <v>1</v>
      </c>
      <c r="R329" s="3">
        <f t="shared" si="81"/>
        <v>0</v>
      </c>
    </row>
    <row r="330" spans="1:18" ht="12.75" customHeight="1" x14ac:dyDescent="0.2">
      <c r="A330" s="28" t="s">
        <v>56</v>
      </c>
      <c r="G330" s="25">
        <v>4</v>
      </c>
      <c r="K330" s="189"/>
      <c r="L330" s="3"/>
      <c r="M330" s="3"/>
      <c r="O330" s="3">
        <f>G330/F329</f>
        <v>0.8</v>
      </c>
      <c r="P330" s="21">
        <v>13</v>
      </c>
      <c r="Q330" s="22">
        <f t="shared" si="80"/>
        <v>1</v>
      </c>
      <c r="R330" s="3">
        <f t="shared" si="81"/>
        <v>0</v>
      </c>
    </row>
    <row r="331" spans="1:18" ht="12.75" customHeight="1" x14ac:dyDescent="0.2">
      <c r="A331" s="28" t="s">
        <v>57</v>
      </c>
      <c r="H331" s="25">
        <v>4</v>
      </c>
      <c r="K331" s="189"/>
      <c r="L331" s="3"/>
      <c r="M331" s="3"/>
      <c r="O331" s="3">
        <f>H331/G330</f>
        <v>1</v>
      </c>
      <c r="P331" s="21">
        <v>12</v>
      </c>
      <c r="Q331" s="22">
        <f t="shared" si="80"/>
        <v>0.92307692307692313</v>
      </c>
      <c r="R331" s="3">
        <f t="shared" si="81"/>
        <v>7.6923076923076872E-2</v>
      </c>
    </row>
    <row r="332" spans="1:18" ht="12.75" customHeight="1" x14ac:dyDescent="0.2">
      <c r="A332" s="28" t="s">
        <v>69</v>
      </c>
      <c r="I332" s="25">
        <v>4</v>
      </c>
      <c r="K332" s="189"/>
      <c r="L332" s="3"/>
      <c r="M332" s="3"/>
      <c r="O332" s="3">
        <f>I332/H331</f>
        <v>1</v>
      </c>
      <c r="P332" s="21">
        <v>13</v>
      </c>
      <c r="Q332" s="22">
        <f t="shared" si="80"/>
        <v>1.0833333333333333</v>
      </c>
      <c r="R332" s="3">
        <f t="shared" si="81"/>
        <v>-8.3333333333333259E-2</v>
      </c>
    </row>
    <row r="333" spans="1:18" ht="12.75" customHeight="1" x14ac:dyDescent="0.2">
      <c r="A333" s="28" t="s">
        <v>70</v>
      </c>
      <c r="J333" s="25">
        <v>4</v>
      </c>
      <c r="K333" s="189">
        <v>4</v>
      </c>
      <c r="L333" s="3"/>
      <c r="M333" s="3"/>
      <c r="O333" s="3">
        <f>J333/I332</f>
        <v>1</v>
      </c>
      <c r="P333" s="21">
        <v>12</v>
      </c>
      <c r="Q333" s="22">
        <f t="shared" si="80"/>
        <v>0.92307692307692313</v>
      </c>
      <c r="R333" s="3">
        <f t="shared" si="81"/>
        <v>7.6923076923076872E-2</v>
      </c>
    </row>
    <row r="334" spans="1:18" ht="12.75" customHeight="1" x14ac:dyDescent="0.2">
      <c r="A334" s="28" t="s">
        <v>73</v>
      </c>
      <c r="J334" s="25">
        <v>6</v>
      </c>
      <c r="K334" s="189">
        <v>5</v>
      </c>
      <c r="L334" s="3"/>
      <c r="M334" s="3"/>
      <c r="O334" s="3"/>
      <c r="P334" s="21">
        <v>8</v>
      </c>
      <c r="Q334" s="22"/>
      <c r="R334" s="3"/>
    </row>
    <row r="335" spans="1:18" ht="12.75" customHeight="1" x14ac:dyDescent="0.2">
      <c r="A335" s="28" t="s">
        <v>76</v>
      </c>
      <c r="J335" s="25">
        <v>2</v>
      </c>
      <c r="K335" s="189">
        <v>2</v>
      </c>
      <c r="L335" s="3"/>
      <c r="M335" s="3"/>
      <c r="O335" s="3"/>
      <c r="P335" s="21">
        <v>2</v>
      </c>
      <c r="Q335" s="22"/>
      <c r="R335" s="3"/>
    </row>
    <row r="336" spans="1:18" ht="12.75" customHeight="1" x14ac:dyDescent="0.2">
      <c r="K336" s="193">
        <f>SUM(K333:K335)</f>
        <v>11</v>
      </c>
      <c r="L336" s="3">
        <f>K333/B325</f>
        <v>0.2857142857142857</v>
      </c>
      <c r="M336" s="3">
        <f>K336/B325</f>
        <v>0.7857142857142857</v>
      </c>
      <c r="N336" s="3">
        <f>M336-L336</f>
        <v>0.5</v>
      </c>
      <c r="O336" s="3"/>
    </row>
    <row r="337" spans="1:22" ht="12.75" customHeight="1" x14ac:dyDescent="0.3">
      <c r="A337" s="38" t="s">
        <v>89</v>
      </c>
      <c r="L337" s="3"/>
      <c r="M337" s="3"/>
      <c r="O337" s="3"/>
    </row>
    <row r="338" spans="1:22" ht="25.5" customHeight="1" x14ac:dyDescent="0.2">
      <c r="B338" s="308" t="s">
        <v>2</v>
      </c>
      <c r="C338" s="309"/>
      <c r="D338" s="309"/>
      <c r="E338" s="309"/>
      <c r="F338" s="309"/>
      <c r="G338" s="309"/>
      <c r="H338" s="309"/>
      <c r="I338" s="309"/>
      <c r="J338" s="309"/>
      <c r="L338" s="7" t="s">
        <v>3</v>
      </c>
      <c r="M338" s="7" t="s">
        <v>4</v>
      </c>
      <c r="N338" s="49" t="s">
        <v>5</v>
      </c>
      <c r="O338" s="7" t="s">
        <v>6</v>
      </c>
      <c r="P338" s="6" t="s">
        <v>7</v>
      </c>
      <c r="Q338" s="6" t="s">
        <v>8</v>
      </c>
      <c r="R338" s="7" t="s">
        <v>9</v>
      </c>
    </row>
    <row r="339" spans="1:22" ht="12.75" customHeight="1" x14ac:dyDescent="0.2">
      <c r="A339" s="50" t="s">
        <v>10</v>
      </c>
      <c r="B339" s="51">
        <v>1</v>
      </c>
      <c r="C339" s="51">
        <v>2</v>
      </c>
      <c r="D339" s="51">
        <v>3</v>
      </c>
      <c r="E339" s="51">
        <v>4</v>
      </c>
      <c r="F339" s="51">
        <v>5</v>
      </c>
      <c r="G339" s="51">
        <v>6</v>
      </c>
      <c r="H339" s="51">
        <v>7</v>
      </c>
      <c r="I339" s="51">
        <v>8</v>
      </c>
      <c r="J339" s="51">
        <v>9</v>
      </c>
      <c r="K339" s="194" t="s">
        <v>11</v>
      </c>
      <c r="L339" s="3"/>
      <c r="M339" s="3"/>
      <c r="O339" s="3"/>
      <c r="P339" s="14"/>
      <c r="Q339" s="14"/>
      <c r="R339" s="3"/>
    </row>
    <row r="340" spans="1:22" ht="12.75" customHeight="1" x14ac:dyDescent="0.2">
      <c r="A340" s="28" t="s">
        <v>53</v>
      </c>
      <c r="B340" s="25">
        <v>20</v>
      </c>
      <c r="K340" s="189"/>
      <c r="L340" s="3"/>
      <c r="M340" s="3"/>
      <c r="O340" s="3"/>
      <c r="P340" s="17">
        <f>B340</f>
        <v>20</v>
      </c>
      <c r="Q340" s="14"/>
      <c r="R340" s="3"/>
    </row>
    <row r="341" spans="1:22" ht="12.75" customHeight="1" x14ac:dyDescent="0.2">
      <c r="A341" s="28" t="s">
        <v>54</v>
      </c>
      <c r="C341" s="25">
        <v>17</v>
      </c>
      <c r="K341" s="189"/>
      <c r="L341" s="3"/>
      <c r="M341" s="3"/>
      <c r="N341" s="3"/>
      <c r="O341" s="3">
        <f>C341/B340</f>
        <v>0.85</v>
      </c>
      <c r="P341" s="21">
        <v>17</v>
      </c>
      <c r="Q341" s="22">
        <f t="shared" ref="Q341:Q348" si="82">P341/P340</f>
        <v>0.85</v>
      </c>
      <c r="R341" s="3">
        <f t="shared" ref="R341:R348" si="83">100%-Q341</f>
        <v>0.15000000000000002</v>
      </c>
    </row>
    <row r="342" spans="1:22" ht="12.75" customHeight="1" x14ac:dyDescent="0.2">
      <c r="A342" s="28" t="s">
        <v>55</v>
      </c>
      <c r="D342" s="25">
        <v>12</v>
      </c>
      <c r="K342" s="189"/>
      <c r="L342" s="3"/>
      <c r="M342" s="3"/>
      <c r="O342" s="3">
        <f>D342/C341</f>
        <v>0.70588235294117652</v>
      </c>
      <c r="P342" s="21">
        <v>16</v>
      </c>
      <c r="Q342" s="22">
        <f t="shared" si="82"/>
        <v>0.94117647058823528</v>
      </c>
      <c r="R342" s="3">
        <f t="shared" si="83"/>
        <v>5.8823529411764719E-2</v>
      </c>
    </row>
    <row r="343" spans="1:22" ht="12.75" customHeight="1" x14ac:dyDescent="0.2">
      <c r="A343" s="28" t="s">
        <v>56</v>
      </c>
      <c r="E343" s="25">
        <v>8</v>
      </c>
      <c r="K343" s="189"/>
      <c r="L343" s="3"/>
      <c r="M343" s="3"/>
      <c r="O343" s="3">
        <f>E343/D342</f>
        <v>0.66666666666666663</v>
      </c>
      <c r="P343" s="21">
        <v>15</v>
      </c>
      <c r="Q343" s="22">
        <f t="shared" si="82"/>
        <v>0.9375</v>
      </c>
      <c r="R343" s="3">
        <f t="shared" si="83"/>
        <v>6.25E-2</v>
      </c>
    </row>
    <row r="344" spans="1:22" ht="12.75" customHeight="1" x14ac:dyDescent="0.2">
      <c r="A344" s="28" t="s">
        <v>57</v>
      </c>
      <c r="F344" s="25">
        <v>7</v>
      </c>
      <c r="K344" s="189"/>
      <c r="L344" s="3"/>
      <c r="M344" s="3"/>
      <c r="O344" s="3">
        <f>F344/E343</f>
        <v>0.875</v>
      </c>
      <c r="P344" s="21">
        <v>15</v>
      </c>
      <c r="Q344" s="22">
        <f t="shared" si="82"/>
        <v>1</v>
      </c>
      <c r="R344" s="3">
        <f t="shared" si="83"/>
        <v>0</v>
      </c>
    </row>
    <row r="345" spans="1:22" ht="12.75" customHeight="1" x14ac:dyDescent="0.2">
      <c r="A345" s="28" t="s">
        <v>69</v>
      </c>
      <c r="G345" s="25">
        <v>7</v>
      </c>
      <c r="K345" s="189"/>
      <c r="L345" s="3"/>
      <c r="M345" s="3"/>
      <c r="O345" s="3">
        <f>G345/F344</f>
        <v>1</v>
      </c>
      <c r="P345" s="21">
        <v>14</v>
      </c>
      <c r="Q345" s="22">
        <f t="shared" si="82"/>
        <v>0.93333333333333335</v>
      </c>
      <c r="R345" s="3">
        <f t="shared" si="83"/>
        <v>6.6666666666666652E-2</v>
      </c>
    </row>
    <row r="346" spans="1:22" ht="12.75" customHeight="1" x14ac:dyDescent="0.2">
      <c r="A346" s="28" t="s">
        <v>70</v>
      </c>
      <c r="H346" s="25">
        <v>7</v>
      </c>
      <c r="K346" s="189"/>
      <c r="L346" s="3"/>
      <c r="M346" s="3"/>
      <c r="O346" s="3">
        <f>H346/G345</f>
        <v>1</v>
      </c>
      <c r="P346" s="21">
        <v>14</v>
      </c>
      <c r="Q346" s="22">
        <f t="shared" si="82"/>
        <v>1</v>
      </c>
      <c r="R346" s="3">
        <f t="shared" si="83"/>
        <v>0</v>
      </c>
    </row>
    <row r="347" spans="1:22" ht="12.75" customHeight="1" x14ac:dyDescent="0.2">
      <c r="A347" s="28" t="s">
        <v>73</v>
      </c>
      <c r="I347" s="25">
        <v>5</v>
      </c>
      <c r="K347" s="189"/>
      <c r="L347" s="3"/>
      <c r="M347" s="3"/>
      <c r="O347" s="3">
        <f>I347/H346</f>
        <v>0.7142857142857143</v>
      </c>
      <c r="P347" s="21">
        <v>15</v>
      </c>
      <c r="Q347" s="22">
        <f t="shared" si="82"/>
        <v>1.0714285714285714</v>
      </c>
      <c r="R347" s="3">
        <f t="shared" si="83"/>
        <v>-7.1428571428571397E-2</v>
      </c>
    </row>
    <row r="348" spans="1:22" ht="12.75" customHeight="1" x14ac:dyDescent="0.2">
      <c r="A348" s="28" t="s">
        <v>76</v>
      </c>
      <c r="J348" s="25">
        <v>5</v>
      </c>
      <c r="K348" s="189">
        <v>5</v>
      </c>
      <c r="L348" s="3"/>
      <c r="M348" s="3"/>
      <c r="O348" s="3">
        <f>J348/I347</f>
        <v>1</v>
      </c>
      <c r="P348" s="21">
        <v>15</v>
      </c>
      <c r="Q348" s="22">
        <f t="shared" si="82"/>
        <v>1</v>
      </c>
      <c r="R348" s="3">
        <f t="shared" si="83"/>
        <v>0</v>
      </c>
    </row>
    <row r="349" spans="1:22" ht="12.75" customHeight="1" x14ac:dyDescent="0.2">
      <c r="A349" s="28" t="s">
        <v>80</v>
      </c>
      <c r="J349" s="25">
        <v>5</v>
      </c>
      <c r="K349" s="189">
        <v>4</v>
      </c>
      <c r="L349" s="3"/>
      <c r="M349" s="3"/>
      <c r="O349" s="3"/>
      <c r="P349" s="21">
        <v>10</v>
      </c>
      <c r="Q349" s="22"/>
      <c r="R349" s="3"/>
    </row>
    <row r="350" spans="1:22" ht="12.75" customHeight="1" x14ac:dyDescent="0.2">
      <c r="A350" s="28" t="s">
        <v>84</v>
      </c>
      <c r="J350" s="25">
        <v>4</v>
      </c>
      <c r="K350" s="189">
        <v>3</v>
      </c>
      <c r="L350" s="3"/>
      <c r="M350" s="3"/>
      <c r="O350" s="3"/>
      <c r="P350" s="21">
        <v>6</v>
      </c>
      <c r="Q350" s="22"/>
      <c r="R350" s="3"/>
    </row>
    <row r="351" spans="1:22" ht="12.75" customHeight="1" x14ac:dyDescent="0.2">
      <c r="A351" s="28" t="s">
        <v>87</v>
      </c>
      <c r="J351" s="25">
        <v>1</v>
      </c>
      <c r="K351" s="189">
        <v>1</v>
      </c>
      <c r="L351" s="3"/>
      <c r="M351" s="3"/>
      <c r="O351" s="3"/>
      <c r="P351" s="21">
        <v>2</v>
      </c>
      <c r="Q351" s="22"/>
      <c r="R351" s="3"/>
    </row>
    <row r="352" spans="1:22" ht="12.75" customHeight="1" x14ac:dyDescent="0.2">
      <c r="A352" s="28" t="s">
        <v>88</v>
      </c>
      <c r="J352" s="25">
        <v>1</v>
      </c>
      <c r="K352" s="189"/>
      <c r="L352" s="3"/>
      <c r="M352" s="3"/>
      <c r="O352" s="3"/>
      <c r="P352" s="21">
        <v>1</v>
      </c>
      <c r="Q352" s="22"/>
      <c r="R352" s="3"/>
      <c r="S352" s="29" t="s">
        <v>83</v>
      </c>
      <c r="T352" s="29">
        <v>13</v>
      </c>
      <c r="U352" s="29">
        <f>K353</f>
        <v>13</v>
      </c>
      <c r="V352" s="29" t="s">
        <v>11</v>
      </c>
    </row>
    <row r="353" spans="1:22" ht="12.75" customHeight="1" x14ac:dyDescent="0.2">
      <c r="K353" s="193">
        <f>SUM(K348:K351)</f>
        <v>13</v>
      </c>
      <c r="L353" s="3">
        <f>K348/B340</f>
        <v>0.25</v>
      </c>
      <c r="M353" s="3">
        <f>K353/B340</f>
        <v>0.65</v>
      </c>
      <c r="N353" s="3">
        <f>M353-L353</f>
        <v>0.4</v>
      </c>
      <c r="O353" s="3"/>
      <c r="S353" s="29" t="s">
        <v>85</v>
      </c>
      <c r="T353" s="22">
        <f>T352/B340</f>
        <v>0.65</v>
      </c>
      <c r="U353" s="22">
        <f>T352/U352</f>
        <v>1</v>
      </c>
      <c r="V353" s="29" t="s">
        <v>86</v>
      </c>
    </row>
    <row r="354" spans="1:22" ht="12.75" customHeight="1" x14ac:dyDescent="0.3">
      <c r="A354" s="38" t="s">
        <v>90</v>
      </c>
      <c r="L354" s="3"/>
      <c r="M354" s="3"/>
      <c r="O354" s="3"/>
    </row>
    <row r="355" spans="1:22" ht="25.5" customHeight="1" x14ac:dyDescent="0.2">
      <c r="B355" s="308" t="s">
        <v>2</v>
      </c>
      <c r="C355" s="309"/>
      <c r="D355" s="309"/>
      <c r="E355" s="309"/>
      <c r="F355" s="309"/>
      <c r="G355" s="309"/>
      <c r="H355" s="309"/>
      <c r="I355" s="309"/>
      <c r="J355" s="309"/>
      <c r="L355" s="7" t="s">
        <v>3</v>
      </c>
      <c r="M355" s="7" t="s">
        <v>4</v>
      </c>
      <c r="N355" s="49" t="s">
        <v>5</v>
      </c>
      <c r="O355" s="7" t="s">
        <v>6</v>
      </c>
      <c r="P355" s="6" t="s">
        <v>7</v>
      </c>
      <c r="Q355" s="6" t="s">
        <v>8</v>
      </c>
      <c r="R355" s="7" t="s">
        <v>9</v>
      </c>
    </row>
    <row r="356" spans="1:22" ht="12.75" customHeight="1" x14ac:dyDescent="0.2">
      <c r="A356" s="50" t="s">
        <v>10</v>
      </c>
      <c r="B356" s="51">
        <v>1</v>
      </c>
      <c r="C356" s="51">
        <v>2</v>
      </c>
      <c r="D356" s="51">
        <v>3</v>
      </c>
      <c r="E356" s="51">
        <v>4</v>
      </c>
      <c r="F356" s="51">
        <v>5</v>
      </c>
      <c r="G356" s="51">
        <v>6</v>
      </c>
      <c r="H356" s="51">
        <v>7</v>
      </c>
      <c r="I356" s="51">
        <v>8</v>
      </c>
      <c r="J356" s="51">
        <v>9</v>
      </c>
      <c r="K356" s="194" t="s">
        <v>11</v>
      </c>
      <c r="L356" s="3"/>
      <c r="M356" s="3"/>
      <c r="O356" s="3"/>
      <c r="P356" s="14"/>
      <c r="Q356" s="14"/>
      <c r="R356" s="3"/>
    </row>
    <row r="357" spans="1:22" ht="12.75" customHeight="1" x14ac:dyDescent="0.2">
      <c r="A357" s="28" t="s">
        <v>54</v>
      </c>
      <c r="B357" s="25">
        <v>5</v>
      </c>
      <c r="K357" s="189"/>
      <c r="L357" s="3"/>
      <c r="M357" s="3"/>
      <c r="O357" s="3"/>
      <c r="P357" s="17">
        <f>B357</f>
        <v>5</v>
      </c>
      <c r="Q357" s="14"/>
      <c r="R357" s="3"/>
    </row>
    <row r="358" spans="1:22" ht="12.75" customHeight="1" x14ac:dyDescent="0.2">
      <c r="A358" s="28" t="s">
        <v>55</v>
      </c>
      <c r="C358" s="25">
        <v>3</v>
      </c>
      <c r="K358" s="189"/>
      <c r="L358" s="3"/>
      <c r="M358" s="3"/>
      <c r="N358" s="3"/>
      <c r="O358" s="3">
        <f>C358/B357</f>
        <v>0.6</v>
      </c>
      <c r="P358" s="21">
        <v>3</v>
      </c>
      <c r="Q358" s="22">
        <f t="shared" ref="Q358:Q365" si="84">P358/P357</f>
        <v>0.6</v>
      </c>
      <c r="R358" s="3">
        <f t="shared" ref="R358:R365" si="85">100%-Q358</f>
        <v>0.4</v>
      </c>
    </row>
    <row r="359" spans="1:22" ht="12.75" customHeight="1" x14ac:dyDescent="0.2">
      <c r="A359" s="28" t="s">
        <v>56</v>
      </c>
      <c r="D359" s="25">
        <v>2</v>
      </c>
      <c r="K359" s="189"/>
      <c r="L359" s="3"/>
      <c r="M359" s="3"/>
      <c r="O359" s="3">
        <f>D359/C358</f>
        <v>0.66666666666666663</v>
      </c>
      <c r="P359" s="21">
        <v>3</v>
      </c>
      <c r="Q359" s="22">
        <f t="shared" si="84"/>
        <v>1</v>
      </c>
      <c r="R359" s="3">
        <f t="shared" si="85"/>
        <v>0</v>
      </c>
    </row>
    <row r="360" spans="1:22" ht="12.75" customHeight="1" x14ac:dyDescent="0.2">
      <c r="A360" s="28" t="s">
        <v>57</v>
      </c>
      <c r="E360" s="25">
        <v>2</v>
      </c>
      <c r="K360" s="189"/>
      <c r="L360" s="3"/>
      <c r="M360" s="3"/>
      <c r="O360" s="3">
        <f>E360/D359</f>
        <v>1</v>
      </c>
      <c r="P360" s="21">
        <v>3</v>
      </c>
      <c r="Q360" s="22">
        <f t="shared" si="84"/>
        <v>1</v>
      </c>
      <c r="R360" s="3">
        <f t="shared" si="85"/>
        <v>0</v>
      </c>
    </row>
    <row r="361" spans="1:22" ht="12.75" customHeight="1" x14ac:dyDescent="0.2">
      <c r="A361" s="28" t="s">
        <v>69</v>
      </c>
      <c r="F361" s="25">
        <v>2</v>
      </c>
      <c r="K361" s="189"/>
      <c r="L361" s="3"/>
      <c r="M361" s="3"/>
      <c r="O361" s="3">
        <f>F361/E360</f>
        <v>1</v>
      </c>
      <c r="P361" s="21">
        <v>3</v>
      </c>
      <c r="Q361" s="22">
        <f t="shared" si="84"/>
        <v>1</v>
      </c>
      <c r="R361" s="3">
        <f t="shared" si="85"/>
        <v>0</v>
      </c>
    </row>
    <row r="362" spans="1:22" ht="12.75" customHeight="1" x14ac:dyDescent="0.2">
      <c r="A362" s="28" t="s">
        <v>70</v>
      </c>
      <c r="G362" s="25">
        <v>2</v>
      </c>
      <c r="K362" s="189"/>
      <c r="L362" s="3"/>
      <c r="M362" s="3"/>
      <c r="O362" s="3">
        <f>G362/F361</f>
        <v>1</v>
      </c>
      <c r="P362" s="21">
        <v>3</v>
      </c>
      <c r="Q362" s="22">
        <f t="shared" si="84"/>
        <v>1</v>
      </c>
      <c r="R362" s="3">
        <f t="shared" si="85"/>
        <v>0</v>
      </c>
    </row>
    <row r="363" spans="1:22" ht="12.75" customHeight="1" x14ac:dyDescent="0.2">
      <c r="A363" s="28" t="s">
        <v>73</v>
      </c>
      <c r="H363" s="25">
        <v>2</v>
      </c>
      <c r="K363" s="189"/>
      <c r="L363" s="3"/>
      <c r="M363" s="3"/>
      <c r="O363" s="3">
        <f>H363/G362</f>
        <v>1</v>
      </c>
      <c r="P363" s="21">
        <v>3</v>
      </c>
      <c r="Q363" s="22">
        <f t="shared" si="84"/>
        <v>1</v>
      </c>
      <c r="R363" s="3">
        <f t="shared" si="85"/>
        <v>0</v>
      </c>
    </row>
    <row r="364" spans="1:22" ht="12.75" customHeight="1" x14ac:dyDescent="0.2">
      <c r="A364" s="28" t="s">
        <v>76</v>
      </c>
      <c r="I364" s="25">
        <v>2</v>
      </c>
      <c r="K364" s="189"/>
      <c r="L364" s="3"/>
      <c r="M364" s="3"/>
      <c r="O364" s="3">
        <f>I364/H363</f>
        <v>1</v>
      </c>
      <c r="P364" s="21">
        <v>3</v>
      </c>
      <c r="Q364" s="22">
        <f t="shared" si="84"/>
        <v>1</v>
      </c>
      <c r="R364" s="3">
        <f t="shared" si="85"/>
        <v>0</v>
      </c>
    </row>
    <row r="365" spans="1:22" ht="12.75" customHeight="1" x14ac:dyDescent="0.2">
      <c r="A365" s="28" t="s">
        <v>80</v>
      </c>
      <c r="J365" s="25">
        <v>2</v>
      </c>
      <c r="K365" s="189">
        <v>2</v>
      </c>
      <c r="L365" s="3"/>
      <c r="M365" s="3"/>
      <c r="O365" s="3">
        <f>J365/I364</f>
        <v>1</v>
      </c>
      <c r="P365" s="21">
        <v>3</v>
      </c>
      <c r="Q365" s="22">
        <f t="shared" si="84"/>
        <v>1</v>
      </c>
      <c r="R365" s="3">
        <f t="shared" si="85"/>
        <v>0</v>
      </c>
    </row>
    <row r="366" spans="1:22" ht="12.75" customHeight="1" x14ac:dyDescent="0.2">
      <c r="A366" s="28" t="s">
        <v>84</v>
      </c>
      <c r="J366" s="25">
        <v>3</v>
      </c>
      <c r="K366" s="189">
        <v>1</v>
      </c>
      <c r="L366" s="3"/>
      <c r="M366" s="3"/>
      <c r="O366" s="3"/>
      <c r="P366" s="21">
        <v>3</v>
      </c>
      <c r="Q366" s="22"/>
      <c r="R366" s="3"/>
    </row>
    <row r="367" spans="1:22" ht="12.75" customHeight="1" x14ac:dyDescent="0.2">
      <c r="A367" s="28"/>
      <c r="K367" s="189"/>
      <c r="L367" s="3"/>
      <c r="M367" s="3"/>
      <c r="O367" s="3"/>
      <c r="P367" s="21"/>
      <c r="Q367" s="22"/>
      <c r="R367" s="3"/>
    </row>
    <row r="368" spans="1:22" ht="12.75" customHeight="1" x14ac:dyDescent="0.2">
      <c r="K368" s="193">
        <f>SUM(K365:K366)</f>
        <v>3</v>
      </c>
      <c r="L368" s="3">
        <f>K365/B357</f>
        <v>0.4</v>
      </c>
      <c r="M368" s="3">
        <f>K368/B357</f>
        <v>0.6</v>
      </c>
      <c r="N368" s="3">
        <f>M368-L368</f>
        <v>0.19999999999999996</v>
      </c>
      <c r="O368" s="3"/>
      <c r="S368" s="29" t="s">
        <v>83</v>
      </c>
      <c r="T368" s="29">
        <v>2</v>
      </c>
      <c r="U368" s="29">
        <f>SUM(K365:K367)</f>
        <v>3</v>
      </c>
      <c r="V368" s="29" t="s">
        <v>11</v>
      </c>
    </row>
    <row r="369" spans="1:22" ht="12.75" customHeight="1" x14ac:dyDescent="0.3">
      <c r="A369" s="38"/>
      <c r="L369" s="3"/>
      <c r="M369" s="3"/>
      <c r="O369" s="3"/>
      <c r="S369" s="29" t="s">
        <v>85</v>
      </c>
      <c r="T369" s="22">
        <f>T368/B357</f>
        <v>0.4</v>
      </c>
      <c r="U369" s="22">
        <f>T368/U368</f>
        <v>0.66666666666666663</v>
      </c>
      <c r="V369" s="29" t="s">
        <v>86</v>
      </c>
    </row>
    <row r="370" spans="1:22" ht="12.75" customHeight="1" x14ac:dyDescent="0.2">
      <c r="B370" s="3"/>
      <c r="C370" s="3"/>
      <c r="D370" s="3"/>
      <c r="E370" s="3"/>
      <c r="F370" s="3"/>
      <c r="G370" s="3"/>
      <c r="H370" s="3"/>
      <c r="I370" s="3"/>
      <c r="J370" s="3"/>
      <c r="L370" s="7"/>
      <c r="M370" s="7"/>
      <c r="N370" s="49"/>
      <c r="O370" s="7"/>
      <c r="P370" s="6"/>
      <c r="Q370" s="6"/>
      <c r="R370" s="7"/>
    </row>
    <row r="371" spans="1:22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114"/>
      <c r="L371" s="3"/>
      <c r="M371" s="3"/>
      <c r="N371" s="3"/>
      <c r="O371" s="3"/>
      <c r="P371" s="3"/>
      <c r="Q371" s="3"/>
      <c r="R371" s="3"/>
      <c r="S371" s="3"/>
      <c r="T371" s="3"/>
    </row>
    <row r="372" spans="1:22" ht="26.25" customHeight="1" x14ac:dyDescent="0.4">
      <c r="A372" s="215"/>
      <c r="B372" s="318" t="s">
        <v>99</v>
      </c>
      <c r="C372" s="318"/>
      <c r="D372" s="318"/>
      <c r="E372" s="318"/>
      <c r="F372" s="318"/>
      <c r="G372" s="318"/>
      <c r="H372" s="318"/>
      <c r="I372" s="318"/>
      <c r="J372" s="318"/>
      <c r="K372" s="181" t="s">
        <v>55</v>
      </c>
      <c r="L372" s="182"/>
      <c r="M372" s="182"/>
      <c r="N372" s="29"/>
      <c r="O372" s="3"/>
      <c r="P372" s="29"/>
      <c r="Q372" s="29"/>
      <c r="R372" s="29"/>
    </row>
    <row r="373" spans="1:22" ht="20.25" x14ac:dyDescent="0.2">
      <c r="A373" s="300" t="s">
        <v>10</v>
      </c>
      <c r="B373" s="301" t="s">
        <v>100</v>
      </c>
      <c r="C373" s="302"/>
      <c r="D373" s="302"/>
      <c r="E373" s="302"/>
      <c r="F373" s="302"/>
      <c r="G373" s="302"/>
      <c r="H373" s="302"/>
      <c r="I373" s="302"/>
      <c r="J373" s="303"/>
      <c r="K373" s="304" t="s">
        <v>11</v>
      </c>
      <c r="L373" s="296" t="s">
        <v>3</v>
      </c>
      <c r="M373" s="296" t="s">
        <v>4</v>
      </c>
      <c r="N373" s="306" t="s">
        <v>5</v>
      </c>
      <c r="O373" s="296" t="s">
        <v>6</v>
      </c>
      <c r="P373" s="294" t="s">
        <v>7</v>
      </c>
      <c r="Q373" s="294" t="s">
        <v>8</v>
      </c>
      <c r="R373" s="296" t="s">
        <v>101</v>
      </c>
    </row>
    <row r="374" spans="1:22" ht="15.75" x14ac:dyDescent="0.25">
      <c r="A374" s="295"/>
      <c r="B374" s="58" t="s">
        <v>102</v>
      </c>
      <c r="C374" s="58" t="s">
        <v>103</v>
      </c>
      <c r="D374" s="58" t="s">
        <v>104</v>
      </c>
      <c r="E374" s="58" t="s">
        <v>105</v>
      </c>
      <c r="F374" s="58" t="s">
        <v>106</v>
      </c>
      <c r="G374" s="58" t="s">
        <v>107</v>
      </c>
      <c r="H374" s="58" t="s">
        <v>108</v>
      </c>
      <c r="I374" s="58" t="s">
        <v>109</v>
      </c>
      <c r="J374" s="58" t="s">
        <v>110</v>
      </c>
      <c r="K374" s="317"/>
      <c r="L374" s="295"/>
      <c r="M374" s="295"/>
      <c r="N374" s="295"/>
      <c r="O374" s="295"/>
      <c r="P374" s="295"/>
      <c r="Q374" s="295"/>
      <c r="R374" s="295"/>
      <c r="T374" s="104"/>
    </row>
    <row r="375" spans="1:22" ht="15.75" customHeight="1" x14ac:dyDescent="0.25">
      <c r="A375" s="58" t="s">
        <v>55</v>
      </c>
      <c r="B375" s="154">
        <v>32</v>
      </c>
      <c r="C375" s="154"/>
      <c r="D375" s="154"/>
      <c r="E375" s="154"/>
      <c r="F375" s="154"/>
      <c r="G375" s="154"/>
      <c r="H375" s="154"/>
      <c r="I375" s="154"/>
      <c r="J375" s="154"/>
      <c r="K375" s="144"/>
      <c r="L375" s="96"/>
      <c r="M375" s="97"/>
      <c r="N375" s="98"/>
      <c r="O375" s="99"/>
      <c r="P375" s="63">
        <f>B375</f>
        <v>32</v>
      </c>
      <c r="Q375" s="100"/>
      <c r="R375" s="99"/>
      <c r="T375" s="104"/>
    </row>
    <row r="376" spans="1:22" ht="15.75" customHeight="1" x14ac:dyDescent="0.25">
      <c r="A376" s="58" t="s">
        <v>56</v>
      </c>
      <c r="B376" s="154"/>
      <c r="C376" s="154">
        <v>30</v>
      </c>
      <c r="D376" s="154"/>
      <c r="E376" s="154"/>
      <c r="F376" s="154"/>
      <c r="G376" s="154"/>
      <c r="H376" s="154"/>
      <c r="I376" s="154"/>
      <c r="J376" s="154"/>
      <c r="K376" s="144"/>
      <c r="L376" s="101"/>
      <c r="M376" s="102"/>
      <c r="N376" s="103"/>
      <c r="O376" s="67">
        <f>IF(C376=0,"",C376/B375)</f>
        <v>0.9375</v>
      </c>
      <c r="P376" s="68">
        <v>30</v>
      </c>
      <c r="Q376" s="69">
        <f t="shared" ref="Q376:Q383" si="86">IF(P376=0,"",P376/P375)</f>
        <v>0.9375</v>
      </c>
      <c r="R376" s="69">
        <f t="shared" ref="R376:R383" si="87">IF(P376=0,"",100%-Q376)</f>
        <v>6.25E-2</v>
      </c>
      <c r="T376" s="104"/>
    </row>
    <row r="377" spans="1:22" ht="15.75" customHeight="1" x14ac:dyDescent="0.25">
      <c r="A377" s="58" t="s">
        <v>57</v>
      </c>
      <c r="B377" s="154"/>
      <c r="C377" s="154"/>
      <c r="D377" s="154">
        <v>17</v>
      </c>
      <c r="E377" s="154"/>
      <c r="F377" s="154"/>
      <c r="G377" s="154"/>
      <c r="H377" s="154"/>
      <c r="I377" s="154"/>
      <c r="J377" s="154"/>
      <c r="K377" s="144"/>
      <c r="L377" s="101"/>
      <c r="M377" s="102"/>
      <c r="N377" s="103"/>
      <c r="O377" s="67">
        <f>IF(D377=0,"",D377/C376)</f>
        <v>0.56666666666666665</v>
      </c>
      <c r="P377" s="68">
        <v>26</v>
      </c>
      <c r="Q377" s="69">
        <f t="shared" si="86"/>
        <v>0.8666666666666667</v>
      </c>
      <c r="R377" s="69">
        <f t="shared" si="87"/>
        <v>0.1333333333333333</v>
      </c>
      <c r="T377" s="70">
        <f>P377/P375</f>
        <v>0.8125</v>
      </c>
    </row>
    <row r="378" spans="1:22" ht="15.75" customHeight="1" x14ac:dyDescent="0.25">
      <c r="A378" s="58">
        <v>1001</v>
      </c>
      <c r="B378" s="154"/>
      <c r="C378" s="154"/>
      <c r="D378" s="154"/>
      <c r="E378" s="154">
        <v>14</v>
      </c>
      <c r="F378" s="154"/>
      <c r="G378" s="154"/>
      <c r="H378" s="154"/>
      <c r="I378" s="154"/>
      <c r="J378" s="154"/>
      <c r="K378" s="144"/>
      <c r="L378" s="101"/>
      <c r="M378" s="102"/>
      <c r="N378" s="103"/>
      <c r="O378" s="67">
        <f>IF(E378=0,"",E378/D377)</f>
        <v>0.82352941176470584</v>
      </c>
      <c r="P378" s="68">
        <v>21</v>
      </c>
      <c r="Q378" s="69">
        <f t="shared" si="86"/>
        <v>0.80769230769230771</v>
      </c>
      <c r="R378" s="69">
        <f t="shared" si="87"/>
        <v>0.19230769230769229</v>
      </c>
      <c r="T378" s="104"/>
    </row>
    <row r="379" spans="1:22" ht="15.75" customHeight="1" x14ac:dyDescent="0.25">
      <c r="A379" s="58">
        <v>1002</v>
      </c>
      <c r="B379" s="154"/>
      <c r="C379" s="154"/>
      <c r="D379" s="154"/>
      <c r="E379" s="154"/>
      <c r="F379" s="154">
        <v>14</v>
      </c>
      <c r="G379" s="154"/>
      <c r="H379" s="154"/>
      <c r="I379" s="154"/>
      <c r="J379" s="154"/>
      <c r="K379" s="144"/>
      <c r="L379" s="101"/>
      <c r="M379" s="102"/>
      <c r="N379" s="103"/>
      <c r="O379" s="67">
        <f>IF(F379=0,"",F379/E378)</f>
        <v>1</v>
      </c>
      <c r="P379" s="68">
        <v>20</v>
      </c>
      <c r="Q379" s="69">
        <f t="shared" si="86"/>
        <v>0.95238095238095233</v>
      </c>
      <c r="R379" s="69">
        <f t="shared" si="87"/>
        <v>4.7619047619047672E-2</v>
      </c>
      <c r="T379" s="104"/>
    </row>
    <row r="380" spans="1:22" ht="15.75" customHeight="1" x14ac:dyDescent="0.25">
      <c r="A380" s="58">
        <v>1101</v>
      </c>
      <c r="B380" s="154"/>
      <c r="C380" s="154"/>
      <c r="D380" s="154"/>
      <c r="E380" s="154"/>
      <c r="F380" s="154"/>
      <c r="G380" s="154">
        <v>13</v>
      </c>
      <c r="H380" s="154"/>
      <c r="I380" s="154"/>
      <c r="J380" s="154"/>
      <c r="K380" s="144"/>
      <c r="L380" s="101"/>
      <c r="M380" s="102"/>
      <c r="N380" s="103"/>
      <c r="O380" s="67">
        <f>IF(G380=0,"",G380/F379)</f>
        <v>0.9285714285714286</v>
      </c>
      <c r="P380" s="68">
        <v>21</v>
      </c>
      <c r="Q380" s="69">
        <f t="shared" si="86"/>
        <v>1.05</v>
      </c>
      <c r="R380" s="69">
        <f t="shared" si="87"/>
        <v>-5.0000000000000044E-2</v>
      </c>
      <c r="T380" s="104"/>
    </row>
    <row r="381" spans="1:22" ht="15.75" customHeight="1" x14ac:dyDescent="0.25">
      <c r="A381" s="58">
        <v>1102</v>
      </c>
      <c r="B381" s="154"/>
      <c r="C381" s="154"/>
      <c r="D381" s="154"/>
      <c r="E381" s="154"/>
      <c r="F381" s="154"/>
      <c r="G381" s="154"/>
      <c r="H381" s="154">
        <v>12</v>
      </c>
      <c r="I381" s="154"/>
      <c r="J381" s="154"/>
      <c r="K381" s="144"/>
      <c r="L381" s="101"/>
      <c r="M381" s="102"/>
      <c r="N381" s="103"/>
      <c r="O381" s="67">
        <f>IF(H381=0,"",H381/G380)</f>
        <v>0.92307692307692313</v>
      </c>
      <c r="P381" s="68">
        <v>21</v>
      </c>
      <c r="Q381" s="69">
        <f t="shared" si="86"/>
        <v>1</v>
      </c>
      <c r="R381" s="69">
        <f t="shared" si="87"/>
        <v>0</v>
      </c>
      <c r="T381" s="104"/>
    </row>
    <row r="382" spans="1:22" ht="15.75" customHeight="1" x14ac:dyDescent="0.25">
      <c r="A382" s="58">
        <v>1201</v>
      </c>
      <c r="B382" s="154"/>
      <c r="C382" s="154"/>
      <c r="D382" s="154"/>
      <c r="E382" s="154"/>
      <c r="F382" s="154"/>
      <c r="G382" s="154"/>
      <c r="H382" s="154"/>
      <c r="I382" s="154">
        <v>12</v>
      </c>
      <c r="J382" s="154"/>
      <c r="K382" s="144"/>
      <c r="L382" s="101"/>
      <c r="M382" s="102"/>
      <c r="N382" s="103"/>
      <c r="O382" s="67">
        <f>IF(I382=0,"",I382/H381)</f>
        <v>1</v>
      </c>
      <c r="P382" s="68">
        <v>21</v>
      </c>
      <c r="Q382" s="69">
        <f t="shared" si="86"/>
        <v>1</v>
      </c>
      <c r="R382" s="69">
        <f t="shared" si="87"/>
        <v>0</v>
      </c>
      <c r="T382" s="104"/>
    </row>
    <row r="383" spans="1:22" ht="15.75" customHeight="1" x14ac:dyDescent="0.25">
      <c r="A383" s="58">
        <v>1202</v>
      </c>
      <c r="B383" s="154"/>
      <c r="C383" s="154"/>
      <c r="D383" s="154"/>
      <c r="E383" s="154"/>
      <c r="F383" s="154"/>
      <c r="G383" s="154"/>
      <c r="H383" s="154"/>
      <c r="I383" s="154"/>
      <c r="J383" s="154">
        <v>12</v>
      </c>
      <c r="K383" s="144">
        <v>11</v>
      </c>
      <c r="L383" s="101"/>
      <c r="M383" s="102"/>
      <c r="N383" s="103"/>
      <c r="O383" s="71">
        <f>IF(J383=0,"",J383/I382)</f>
        <v>1</v>
      </c>
      <c r="P383" s="68">
        <v>19</v>
      </c>
      <c r="Q383" s="72">
        <f t="shared" si="86"/>
        <v>0.90476190476190477</v>
      </c>
      <c r="R383" s="72">
        <f t="shared" si="87"/>
        <v>9.5238095238095233E-2</v>
      </c>
      <c r="T383" s="104"/>
    </row>
    <row r="384" spans="1:22" ht="15.75" customHeight="1" x14ac:dyDescent="0.25">
      <c r="A384" s="58">
        <v>1301</v>
      </c>
      <c r="B384" s="154"/>
      <c r="C384" s="154"/>
      <c r="D384" s="154"/>
      <c r="E384" s="154"/>
      <c r="F384" s="154"/>
      <c r="G384" s="154"/>
      <c r="H384" s="154"/>
      <c r="I384" s="154"/>
      <c r="J384" s="154">
        <v>4</v>
      </c>
      <c r="K384" s="144">
        <v>4</v>
      </c>
      <c r="L384" s="101"/>
      <c r="M384" s="102"/>
      <c r="N384" s="104"/>
      <c r="O384" s="129"/>
      <c r="P384" s="68">
        <v>8</v>
      </c>
      <c r="Q384" s="130"/>
      <c r="R384" s="131"/>
      <c r="T384" s="104"/>
    </row>
    <row r="385" spans="1:22" ht="15.75" customHeight="1" x14ac:dyDescent="0.25">
      <c r="A385" s="58">
        <v>1302</v>
      </c>
      <c r="B385" s="154"/>
      <c r="C385" s="154"/>
      <c r="D385" s="154"/>
      <c r="E385" s="154"/>
      <c r="F385" s="154"/>
      <c r="G385" s="154"/>
      <c r="H385" s="154"/>
      <c r="I385" s="154"/>
      <c r="J385" s="154">
        <v>3</v>
      </c>
      <c r="K385" s="144">
        <v>1</v>
      </c>
      <c r="L385" s="101"/>
      <c r="M385" s="102"/>
      <c r="N385" s="104"/>
      <c r="O385" s="108"/>
      <c r="P385" s="109">
        <v>3</v>
      </c>
      <c r="Q385" s="110"/>
      <c r="R385" s="108"/>
      <c r="T385" s="104"/>
    </row>
    <row r="386" spans="1:22" ht="15.75" customHeight="1" x14ac:dyDescent="0.25">
      <c r="A386" s="58">
        <v>1401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44"/>
      <c r="L386" s="101"/>
      <c r="M386" s="102"/>
      <c r="N386" s="104"/>
      <c r="O386" s="108"/>
      <c r="P386" s="109"/>
      <c r="Q386" s="110"/>
      <c r="R386" s="108"/>
      <c r="T386" s="104"/>
    </row>
    <row r="387" spans="1:22" ht="15.75" customHeight="1" x14ac:dyDescent="0.25">
      <c r="A387" s="58">
        <v>1402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44"/>
      <c r="L387" s="101"/>
      <c r="M387" s="102"/>
      <c r="N387" s="104"/>
      <c r="O387" s="108"/>
      <c r="P387" s="109"/>
      <c r="Q387" s="110"/>
      <c r="R387" s="108"/>
      <c r="T387" s="104"/>
    </row>
    <row r="388" spans="1:22" ht="15.75" customHeight="1" x14ac:dyDescent="0.25">
      <c r="A388" s="58">
        <v>1501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44"/>
      <c r="L388" s="101"/>
      <c r="M388" s="102"/>
      <c r="N388" s="104"/>
      <c r="O388" s="102"/>
      <c r="P388" s="104"/>
      <c r="Q388" s="146"/>
      <c r="R388" s="108"/>
      <c r="T388" s="104"/>
    </row>
    <row r="389" spans="1:22" ht="15.75" customHeight="1" x14ac:dyDescent="0.25">
      <c r="A389" s="58">
        <v>1502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44"/>
      <c r="L389" s="101"/>
      <c r="M389" s="102"/>
      <c r="N389" s="104"/>
      <c r="O389" s="197" t="s">
        <v>83</v>
      </c>
      <c r="P389" s="82">
        <v>16</v>
      </c>
      <c r="Q389" s="111">
        <f>K392</f>
        <v>16</v>
      </c>
      <c r="R389" s="199" t="s">
        <v>11</v>
      </c>
      <c r="T389" s="104"/>
    </row>
    <row r="390" spans="1:22" ht="15.75" customHeight="1" x14ac:dyDescent="0.25">
      <c r="A390" s="58">
        <v>1601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44"/>
      <c r="L390" s="101"/>
      <c r="M390" s="102"/>
      <c r="N390" s="104"/>
      <c r="O390" s="198" t="s">
        <v>85</v>
      </c>
      <c r="P390" s="86">
        <f>P389/B375</f>
        <v>0.5</v>
      </c>
      <c r="Q390" s="112">
        <f>P389/Q389</f>
        <v>1</v>
      </c>
      <c r="R390" s="200" t="s">
        <v>86</v>
      </c>
      <c r="T390" s="104"/>
    </row>
    <row r="391" spans="1:22" ht="15.75" x14ac:dyDescent="0.25">
      <c r="A391" s="58">
        <v>1602</v>
      </c>
      <c r="B391" s="201"/>
      <c r="C391" s="201"/>
      <c r="D391" s="201"/>
      <c r="E391" s="201"/>
      <c r="F391" s="201"/>
      <c r="G391" s="201"/>
      <c r="H391" s="201"/>
      <c r="I391" s="201"/>
      <c r="J391" s="201"/>
      <c r="K391" s="144"/>
      <c r="L391" s="147"/>
      <c r="M391" s="148"/>
      <c r="N391" s="149"/>
      <c r="O391" s="90"/>
      <c r="P391" s="91"/>
      <c r="Q391" s="91"/>
      <c r="R391" s="113"/>
      <c r="T391" s="104"/>
    </row>
    <row r="392" spans="1:22" ht="18" customHeight="1" x14ac:dyDescent="0.25">
      <c r="A392" s="28"/>
      <c r="B392" s="297" t="s">
        <v>111</v>
      </c>
      <c r="C392" s="297"/>
      <c r="D392" s="297"/>
      <c r="E392" s="297"/>
      <c r="F392" s="297"/>
      <c r="G392" s="297"/>
      <c r="H392" s="297"/>
      <c r="I392" s="297"/>
      <c r="J392" s="297"/>
      <c r="K392" s="196">
        <f>SUM(K375:K388)</f>
        <v>16</v>
      </c>
      <c r="L392" s="94">
        <f>IF(K383=0,"",K383/B375)</f>
        <v>0.34375</v>
      </c>
      <c r="M392" s="94">
        <f>IF(K392=0,"",K392/B375)</f>
        <v>0.5</v>
      </c>
      <c r="N392" s="94">
        <f>IF(K383=0,"",M392-L392)</f>
        <v>0.15625</v>
      </c>
      <c r="O392" s="3"/>
      <c r="P392" s="29"/>
      <c r="Q392" s="22"/>
      <c r="R392" s="3"/>
      <c r="T392" s="104"/>
    </row>
    <row r="393" spans="1:22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114"/>
      <c r="L393" s="3"/>
      <c r="M393" s="3"/>
      <c r="N393" s="3"/>
      <c r="O393" s="3"/>
      <c r="P393" s="3"/>
      <c r="Q393" s="3"/>
      <c r="R393" s="3"/>
      <c r="S393" s="3"/>
      <c r="T393" s="3"/>
      <c r="U393" s="29"/>
      <c r="V393" s="29"/>
    </row>
    <row r="394" spans="1:22" ht="12.75" customHeight="1" x14ac:dyDescent="0.2">
      <c r="L394" s="3"/>
      <c r="M394" s="3"/>
      <c r="N394" s="3"/>
      <c r="O394" s="3"/>
      <c r="S394" s="29"/>
      <c r="T394" s="22"/>
      <c r="U394" s="22"/>
      <c r="V394" s="29"/>
    </row>
    <row r="395" spans="1:22" ht="26.25" customHeight="1" x14ac:dyDescent="0.4">
      <c r="A395" s="215"/>
      <c r="B395" s="318" t="s">
        <v>99</v>
      </c>
      <c r="C395" s="318"/>
      <c r="D395" s="318"/>
      <c r="E395" s="318"/>
      <c r="F395" s="318"/>
      <c r="G395" s="318"/>
      <c r="H395" s="318"/>
      <c r="I395" s="318"/>
      <c r="J395" s="318"/>
      <c r="K395" s="181" t="s">
        <v>56</v>
      </c>
      <c r="L395" s="182"/>
      <c r="M395" s="182"/>
      <c r="N395" s="29"/>
      <c r="O395" s="3"/>
      <c r="P395" s="29"/>
      <c r="Q395" s="29"/>
      <c r="R395" s="29"/>
      <c r="U395" s="22"/>
      <c r="V395" s="29"/>
    </row>
    <row r="396" spans="1:22" ht="20.25" x14ac:dyDescent="0.2">
      <c r="A396" s="300" t="s">
        <v>10</v>
      </c>
      <c r="B396" s="301" t="s">
        <v>100</v>
      </c>
      <c r="C396" s="302"/>
      <c r="D396" s="302"/>
      <c r="E396" s="302"/>
      <c r="F396" s="302"/>
      <c r="G396" s="302"/>
      <c r="H396" s="302"/>
      <c r="I396" s="302"/>
      <c r="J396" s="303"/>
      <c r="K396" s="304" t="s">
        <v>11</v>
      </c>
      <c r="L396" s="296" t="s">
        <v>3</v>
      </c>
      <c r="M396" s="296" t="s">
        <v>4</v>
      </c>
      <c r="N396" s="306" t="s">
        <v>5</v>
      </c>
      <c r="O396" s="296" t="s">
        <v>6</v>
      </c>
      <c r="P396" s="294" t="s">
        <v>7</v>
      </c>
      <c r="Q396" s="294" t="s">
        <v>8</v>
      </c>
      <c r="R396" s="296" t="s">
        <v>101</v>
      </c>
      <c r="U396" s="22"/>
      <c r="V396" s="29"/>
    </row>
    <row r="397" spans="1:22" ht="15.75" x14ac:dyDescent="0.25">
      <c r="A397" s="295"/>
      <c r="B397" s="58" t="s">
        <v>102</v>
      </c>
      <c r="C397" s="58" t="s">
        <v>103</v>
      </c>
      <c r="D397" s="58" t="s">
        <v>104</v>
      </c>
      <c r="E397" s="58" t="s">
        <v>105</v>
      </c>
      <c r="F397" s="58" t="s">
        <v>106</v>
      </c>
      <c r="G397" s="58" t="s">
        <v>107</v>
      </c>
      <c r="H397" s="58" t="s">
        <v>108</v>
      </c>
      <c r="I397" s="58" t="s">
        <v>109</v>
      </c>
      <c r="J397" s="58" t="s">
        <v>110</v>
      </c>
      <c r="K397" s="317"/>
      <c r="L397" s="295"/>
      <c r="M397" s="295"/>
      <c r="N397" s="295"/>
      <c r="O397" s="295"/>
      <c r="P397" s="295"/>
      <c r="Q397" s="295"/>
      <c r="R397" s="295"/>
      <c r="T397" s="104"/>
      <c r="U397" s="22"/>
      <c r="V397" s="29"/>
    </row>
    <row r="398" spans="1:22" ht="15.75" customHeight="1" x14ac:dyDescent="0.25">
      <c r="A398" s="58" t="s">
        <v>56</v>
      </c>
      <c r="B398" s="154">
        <v>10</v>
      </c>
      <c r="C398" s="154"/>
      <c r="D398" s="154"/>
      <c r="E398" s="154"/>
      <c r="F398" s="154"/>
      <c r="G398" s="154"/>
      <c r="H398" s="154"/>
      <c r="I398" s="154"/>
      <c r="J398" s="154"/>
      <c r="K398" s="144"/>
      <c r="L398" s="96"/>
      <c r="M398" s="97"/>
      <c r="N398" s="98"/>
      <c r="O398" s="99"/>
      <c r="P398" s="63">
        <f>B398</f>
        <v>10</v>
      </c>
      <c r="Q398" s="100"/>
      <c r="R398" s="99"/>
      <c r="T398" s="104"/>
      <c r="U398" s="22"/>
      <c r="V398" s="29"/>
    </row>
    <row r="399" spans="1:22" ht="15.75" customHeight="1" x14ac:dyDescent="0.25">
      <c r="A399" s="58" t="s">
        <v>57</v>
      </c>
      <c r="B399" s="154"/>
      <c r="C399" s="154">
        <v>6</v>
      </c>
      <c r="D399" s="154"/>
      <c r="E399" s="154"/>
      <c r="F399" s="154"/>
      <c r="G399" s="154"/>
      <c r="H399" s="154"/>
      <c r="I399" s="154"/>
      <c r="J399" s="154"/>
      <c r="K399" s="144"/>
      <c r="L399" s="101"/>
      <c r="M399" s="102"/>
      <c r="N399" s="103"/>
      <c r="O399" s="67">
        <f>IF(C399=0,"",C399/B398)</f>
        <v>0.6</v>
      </c>
      <c r="P399" s="68">
        <v>7</v>
      </c>
      <c r="Q399" s="69">
        <f t="shared" ref="Q399:Q406" si="88">IF(P399=0,"",P399/P398)</f>
        <v>0.7</v>
      </c>
      <c r="R399" s="69">
        <f t="shared" ref="R399:R406" si="89">IF(P399=0,"",100%-Q399)</f>
        <v>0.30000000000000004</v>
      </c>
      <c r="T399" s="104"/>
      <c r="U399" s="22"/>
      <c r="V399" s="29"/>
    </row>
    <row r="400" spans="1:22" ht="15.75" customHeight="1" x14ac:dyDescent="0.25">
      <c r="A400" s="58">
        <v>1001</v>
      </c>
      <c r="B400" s="154"/>
      <c r="C400" s="154"/>
      <c r="D400" s="154">
        <v>5</v>
      </c>
      <c r="E400" s="154"/>
      <c r="F400" s="154"/>
      <c r="G400" s="154"/>
      <c r="H400" s="154"/>
      <c r="I400" s="154"/>
      <c r="J400" s="154"/>
      <c r="K400" s="144"/>
      <c r="L400" s="101"/>
      <c r="M400" s="102"/>
      <c r="N400" s="103"/>
      <c r="O400" s="67">
        <f>IF(D400=0,"",D400/C399)</f>
        <v>0.83333333333333337</v>
      </c>
      <c r="P400" s="68">
        <v>6</v>
      </c>
      <c r="Q400" s="69">
        <f t="shared" si="88"/>
        <v>0.8571428571428571</v>
      </c>
      <c r="R400" s="69">
        <f t="shared" si="89"/>
        <v>0.1428571428571429</v>
      </c>
      <c r="T400" s="70">
        <f>P400/P398</f>
        <v>0.6</v>
      </c>
      <c r="U400" s="22"/>
      <c r="V400" s="29"/>
    </row>
    <row r="401" spans="1:22" ht="15.75" customHeight="1" x14ac:dyDescent="0.25">
      <c r="A401" s="58">
        <v>1002</v>
      </c>
      <c r="B401" s="154"/>
      <c r="C401" s="154"/>
      <c r="D401" s="154"/>
      <c r="E401" s="154">
        <v>4</v>
      </c>
      <c r="F401" s="154"/>
      <c r="G401" s="154"/>
      <c r="H401" s="154"/>
      <c r="I401" s="154"/>
      <c r="J401" s="154"/>
      <c r="K401" s="144"/>
      <c r="L401" s="101"/>
      <c r="M401" s="102"/>
      <c r="N401" s="103"/>
      <c r="O401" s="67">
        <f>IF(E401=0,"",E401/D400)</f>
        <v>0.8</v>
      </c>
      <c r="P401" s="68">
        <v>6</v>
      </c>
      <c r="Q401" s="69">
        <f t="shared" si="88"/>
        <v>1</v>
      </c>
      <c r="R401" s="69">
        <f t="shared" si="89"/>
        <v>0</v>
      </c>
      <c r="T401" s="104"/>
      <c r="U401" s="22"/>
      <c r="V401" s="29"/>
    </row>
    <row r="402" spans="1:22" ht="15.75" customHeight="1" x14ac:dyDescent="0.25">
      <c r="A402" s="58">
        <v>1101</v>
      </c>
      <c r="B402" s="154"/>
      <c r="C402" s="154"/>
      <c r="D402" s="154"/>
      <c r="E402" s="154"/>
      <c r="F402" s="154">
        <v>4</v>
      </c>
      <c r="G402" s="154"/>
      <c r="H402" s="154"/>
      <c r="I402" s="154"/>
      <c r="J402" s="154"/>
      <c r="K402" s="144"/>
      <c r="L402" s="101"/>
      <c r="M402" s="102"/>
      <c r="N402" s="103"/>
      <c r="O402" s="67">
        <f>IF(F402=0,"",F402/E401)</f>
        <v>1</v>
      </c>
      <c r="P402" s="68">
        <v>6</v>
      </c>
      <c r="Q402" s="69">
        <f t="shared" si="88"/>
        <v>1</v>
      </c>
      <c r="R402" s="69">
        <f t="shared" si="89"/>
        <v>0</v>
      </c>
      <c r="T402" s="104"/>
      <c r="U402" s="22"/>
      <c r="V402" s="29"/>
    </row>
    <row r="403" spans="1:22" ht="15.75" customHeight="1" x14ac:dyDescent="0.25">
      <c r="A403" s="58">
        <v>1102</v>
      </c>
      <c r="B403" s="154"/>
      <c r="C403" s="154"/>
      <c r="D403" s="154"/>
      <c r="E403" s="154"/>
      <c r="F403" s="154"/>
      <c r="G403" s="154">
        <v>4</v>
      </c>
      <c r="H403" s="154"/>
      <c r="I403" s="154"/>
      <c r="J403" s="154"/>
      <c r="K403" s="144"/>
      <c r="L403" s="101"/>
      <c r="M403" s="102"/>
      <c r="N403" s="103"/>
      <c r="O403" s="67">
        <f>IF(G403=0,"",G403/F402)</f>
        <v>1</v>
      </c>
      <c r="P403" s="68">
        <v>6</v>
      </c>
      <c r="Q403" s="69">
        <f t="shared" si="88"/>
        <v>1</v>
      </c>
      <c r="R403" s="69">
        <f t="shared" si="89"/>
        <v>0</v>
      </c>
      <c r="T403" s="104"/>
      <c r="U403" s="22"/>
      <c r="V403" s="29"/>
    </row>
    <row r="404" spans="1:22" ht="15.75" customHeight="1" x14ac:dyDescent="0.25">
      <c r="A404" s="58">
        <v>1201</v>
      </c>
      <c r="B404" s="154"/>
      <c r="C404" s="154"/>
      <c r="D404" s="154"/>
      <c r="E404" s="154"/>
      <c r="F404" s="154"/>
      <c r="G404" s="154"/>
      <c r="H404" s="154">
        <v>4</v>
      </c>
      <c r="I404" s="154"/>
      <c r="J404" s="154"/>
      <c r="K404" s="144"/>
      <c r="L404" s="101"/>
      <c r="M404" s="102"/>
      <c r="N404" s="103"/>
      <c r="O404" s="67">
        <f>IF(H404=0,"",H404/G403)</f>
        <v>1</v>
      </c>
      <c r="P404" s="68">
        <v>6</v>
      </c>
      <c r="Q404" s="69">
        <f t="shared" si="88"/>
        <v>1</v>
      </c>
      <c r="R404" s="69">
        <f t="shared" si="89"/>
        <v>0</v>
      </c>
      <c r="T404" s="104"/>
      <c r="U404" s="22"/>
      <c r="V404" s="29"/>
    </row>
    <row r="405" spans="1:22" ht="15.75" customHeight="1" x14ac:dyDescent="0.25">
      <c r="A405" s="58">
        <v>1202</v>
      </c>
      <c r="B405" s="154"/>
      <c r="C405" s="154"/>
      <c r="D405" s="154"/>
      <c r="E405" s="154"/>
      <c r="F405" s="154"/>
      <c r="G405" s="154"/>
      <c r="H405" s="154"/>
      <c r="I405" s="154">
        <v>4</v>
      </c>
      <c r="J405" s="154"/>
      <c r="K405" s="144"/>
      <c r="L405" s="101"/>
      <c r="M405" s="102"/>
      <c r="N405" s="103"/>
      <c r="O405" s="67">
        <f>IF(I405=0,"",I405/H404)</f>
        <v>1</v>
      </c>
      <c r="P405" s="68">
        <v>6</v>
      </c>
      <c r="Q405" s="69">
        <f t="shared" si="88"/>
        <v>1</v>
      </c>
      <c r="R405" s="69">
        <f t="shared" si="89"/>
        <v>0</v>
      </c>
      <c r="T405" s="104"/>
      <c r="U405" s="22"/>
      <c r="V405" s="29"/>
    </row>
    <row r="406" spans="1:22" ht="15.75" customHeight="1" x14ac:dyDescent="0.25">
      <c r="A406" s="58">
        <v>1301</v>
      </c>
      <c r="B406" s="154"/>
      <c r="C406" s="154"/>
      <c r="D406" s="154"/>
      <c r="E406" s="154"/>
      <c r="F406" s="154"/>
      <c r="G406" s="154"/>
      <c r="H406" s="154"/>
      <c r="I406" s="154"/>
      <c r="J406" s="154">
        <v>4</v>
      </c>
      <c r="K406" s="144">
        <v>3</v>
      </c>
      <c r="L406" s="101"/>
      <c r="M406" s="102"/>
      <c r="N406" s="103"/>
      <c r="O406" s="71">
        <f>IF(J406=0,"",J406/I405)</f>
        <v>1</v>
      </c>
      <c r="P406" s="68">
        <v>6</v>
      </c>
      <c r="Q406" s="72">
        <f t="shared" si="88"/>
        <v>1</v>
      </c>
      <c r="R406" s="72">
        <f t="shared" si="89"/>
        <v>0</v>
      </c>
      <c r="T406" s="104"/>
      <c r="U406" s="22"/>
      <c r="V406" s="29"/>
    </row>
    <row r="407" spans="1:22" ht="15.75" customHeight="1" x14ac:dyDescent="0.25">
      <c r="A407" s="58">
        <v>1302</v>
      </c>
      <c r="B407" s="154"/>
      <c r="C407" s="154"/>
      <c r="D407" s="154"/>
      <c r="E407" s="154"/>
      <c r="F407" s="154"/>
      <c r="G407" s="154"/>
      <c r="H407" s="154"/>
      <c r="I407" s="154"/>
      <c r="J407" s="154">
        <v>1</v>
      </c>
      <c r="K407" s="144">
        <v>1</v>
      </c>
      <c r="L407" s="101"/>
      <c r="M407" s="102"/>
      <c r="N407" s="104"/>
      <c r="O407" s="129"/>
      <c r="P407" s="68">
        <v>3</v>
      </c>
      <c r="Q407" s="130"/>
      <c r="R407" s="131"/>
      <c r="T407" s="104"/>
      <c r="U407" s="22"/>
      <c r="V407" s="29"/>
    </row>
    <row r="408" spans="1:22" ht="15.75" customHeight="1" x14ac:dyDescent="0.25">
      <c r="A408" s="58">
        <v>1401</v>
      </c>
      <c r="B408" s="154"/>
      <c r="C408" s="154"/>
      <c r="D408" s="154"/>
      <c r="E408" s="154"/>
      <c r="F408" s="154"/>
      <c r="G408" s="154"/>
      <c r="H408" s="154"/>
      <c r="I408" s="154"/>
      <c r="J408" s="154">
        <v>1</v>
      </c>
      <c r="K408" s="144"/>
      <c r="L408" s="101"/>
      <c r="M408" s="102"/>
      <c r="N408" s="104"/>
      <c r="O408" s="108"/>
      <c r="P408" s="109">
        <v>2</v>
      </c>
      <c r="Q408" s="110"/>
      <c r="R408" s="108"/>
      <c r="T408" s="104"/>
      <c r="U408" s="22"/>
      <c r="V408" s="29"/>
    </row>
    <row r="409" spans="1:22" ht="15.75" customHeight="1" x14ac:dyDescent="0.25">
      <c r="A409" s="58">
        <v>1402</v>
      </c>
      <c r="B409" s="154"/>
      <c r="C409" s="154"/>
      <c r="D409" s="154"/>
      <c r="E409" s="154"/>
      <c r="F409" s="154"/>
      <c r="G409" s="154"/>
      <c r="H409" s="154"/>
      <c r="I409" s="154"/>
      <c r="J409" s="154">
        <v>2</v>
      </c>
      <c r="K409" s="144">
        <v>1</v>
      </c>
      <c r="L409" s="101"/>
      <c r="M409" s="102"/>
      <c r="N409" s="104"/>
      <c r="O409" s="108"/>
      <c r="P409" s="109">
        <v>2</v>
      </c>
      <c r="Q409" s="110"/>
      <c r="R409" s="108"/>
      <c r="T409" s="104"/>
      <c r="U409" s="22"/>
      <c r="V409" s="29"/>
    </row>
    <row r="410" spans="1:22" ht="15.75" customHeight="1" x14ac:dyDescent="0.25">
      <c r="A410" s="58">
        <v>1501</v>
      </c>
      <c r="B410" s="154"/>
      <c r="C410" s="154"/>
      <c r="D410" s="154"/>
      <c r="E410" s="154"/>
      <c r="F410" s="154"/>
      <c r="G410" s="154"/>
      <c r="H410" s="154"/>
      <c r="I410" s="154"/>
      <c r="J410" s="154">
        <v>1</v>
      </c>
      <c r="K410" s="144">
        <v>1</v>
      </c>
      <c r="L410" s="101"/>
      <c r="M410" s="102"/>
      <c r="N410" s="104"/>
      <c r="O410" s="108"/>
      <c r="P410" s="109">
        <v>1</v>
      </c>
      <c r="Q410" s="110"/>
      <c r="R410" s="108"/>
      <c r="T410" s="104"/>
      <c r="U410" s="22"/>
      <c r="V410" s="29"/>
    </row>
    <row r="411" spans="1:22" ht="15.75" customHeight="1" x14ac:dyDescent="0.25">
      <c r="A411" s="58">
        <v>1502</v>
      </c>
      <c r="B411" s="154"/>
      <c r="C411" s="154"/>
      <c r="D411" s="154"/>
      <c r="E411" s="154"/>
      <c r="F411" s="154"/>
      <c r="G411" s="154"/>
      <c r="H411" s="154"/>
      <c r="I411" s="154"/>
      <c r="J411" s="154"/>
      <c r="K411" s="144"/>
      <c r="L411" s="101"/>
      <c r="M411" s="102"/>
      <c r="N411" s="104"/>
      <c r="O411" s="102"/>
      <c r="P411" s="104"/>
      <c r="Q411" s="146"/>
      <c r="R411" s="108"/>
      <c r="T411" s="104"/>
      <c r="U411" s="22"/>
      <c r="V411" s="29"/>
    </row>
    <row r="412" spans="1:22" ht="15.75" customHeight="1" x14ac:dyDescent="0.25">
      <c r="A412" s="58">
        <v>1601</v>
      </c>
      <c r="B412" s="154"/>
      <c r="C412" s="154"/>
      <c r="D412" s="154"/>
      <c r="E412" s="154"/>
      <c r="F412" s="154"/>
      <c r="G412" s="154"/>
      <c r="H412" s="154"/>
      <c r="I412" s="154"/>
      <c r="J412" s="154"/>
      <c r="K412" s="144"/>
      <c r="L412" s="101"/>
      <c r="M412" s="102"/>
      <c r="N412" s="104"/>
      <c r="O412" s="197" t="s">
        <v>83</v>
      </c>
      <c r="P412" s="82">
        <v>6</v>
      </c>
      <c r="Q412" s="111">
        <f>K415</f>
        <v>6</v>
      </c>
      <c r="R412" s="199" t="s">
        <v>11</v>
      </c>
      <c r="T412" s="104"/>
      <c r="U412" s="22"/>
      <c r="V412" s="29"/>
    </row>
    <row r="413" spans="1:22" ht="15.75" customHeight="1" x14ac:dyDescent="0.25">
      <c r="A413" s="58">
        <v>1602</v>
      </c>
      <c r="B413" s="154"/>
      <c r="C413" s="154"/>
      <c r="D413" s="154"/>
      <c r="E413" s="154"/>
      <c r="F413" s="154"/>
      <c r="G413" s="154"/>
      <c r="H413" s="154"/>
      <c r="I413" s="154"/>
      <c r="J413" s="154"/>
      <c r="K413" s="144"/>
      <c r="L413" s="101"/>
      <c r="M413" s="102"/>
      <c r="N413" s="104"/>
      <c r="O413" s="198" t="s">
        <v>85</v>
      </c>
      <c r="P413" s="86">
        <f>P412/B398</f>
        <v>0.6</v>
      </c>
      <c r="Q413" s="112">
        <f>P412/Q412</f>
        <v>1</v>
      </c>
      <c r="R413" s="200" t="s">
        <v>86</v>
      </c>
      <c r="T413" s="104"/>
      <c r="U413" s="22"/>
      <c r="V413" s="29"/>
    </row>
    <row r="414" spans="1:22" ht="15.75" customHeight="1" x14ac:dyDescent="0.25">
      <c r="A414" s="58">
        <v>1701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44"/>
      <c r="L414" s="147"/>
      <c r="M414" s="148"/>
      <c r="N414" s="149"/>
      <c r="O414" s="90"/>
      <c r="P414" s="91"/>
      <c r="Q414" s="91"/>
      <c r="R414" s="113"/>
      <c r="T414" s="104"/>
      <c r="U414" s="22"/>
      <c r="V414" s="29"/>
    </row>
    <row r="415" spans="1:22" ht="18" customHeight="1" x14ac:dyDescent="0.25">
      <c r="A415" s="28"/>
      <c r="B415" s="297" t="s">
        <v>111</v>
      </c>
      <c r="C415" s="297"/>
      <c r="D415" s="297"/>
      <c r="E415" s="297"/>
      <c r="F415" s="297"/>
      <c r="G415" s="297"/>
      <c r="H415" s="297"/>
      <c r="I415" s="297"/>
      <c r="J415" s="297"/>
      <c r="K415" s="93">
        <f>SUM(K398:K411)</f>
        <v>6</v>
      </c>
      <c r="L415" s="94">
        <f>IF(K406=0,"",K406/B398)</f>
        <v>0.3</v>
      </c>
      <c r="M415" s="94">
        <f>IF(K415=0,"",K415/B398)</f>
        <v>0.6</v>
      </c>
      <c r="N415" s="94">
        <f>IF(K406=0,"",M415-L415)</f>
        <v>0.3</v>
      </c>
      <c r="O415" s="3"/>
      <c r="P415" s="29"/>
      <c r="Q415" s="22"/>
      <c r="R415" s="3"/>
      <c r="T415" s="104"/>
      <c r="U415" s="22"/>
      <c r="V415" s="29"/>
    </row>
    <row r="416" spans="1:22" ht="12.75" customHeight="1" x14ac:dyDescent="0.2">
      <c r="L416" s="3"/>
      <c r="M416" s="3"/>
      <c r="O416" s="3"/>
      <c r="U416" s="22"/>
      <c r="V416" s="29"/>
    </row>
    <row r="417" spans="1:22" ht="12.75" customHeight="1" x14ac:dyDescent="0.2">
      <c r="L417" s="3"/>
      <c r="M417" s="3"/>
      <c r="O417" s="3"/>
      <c r="U417" s="22"/>
      <c r="V417" s="29"/>
    </row>
    <row r="418" spans="1:22" ht="26.25" customHeight="1" x14ac:dyDescent="0.4">
      <c r="A418" s="215"/>
      <c r="B418" s="318" t="s">
        <v>99</v>
      </c>
      <c r="C418" s="318"/>
      <c r="D418" s="318"/>
      <c r="E418" s="318"/>
      <c r="F418" s="318"/>
      <c r="G418" s="318"/>
      <c r="H418" s="318"/>
      <c r="I418" s="318"/>
      <c r="J418" s="318"/>
      <c r="K418" s="181" t="s">
        <v>57</v>
      </c>
      <c r="L418" s="182"/>
      <c r="M418" s="182"/>
      <c r="N418" s="29"/>
      <c r="O418" s="3"/>
      <c r="P418" s="29"/>
      <c r="Q418" s="29"/>
      <c r="R418" s="29"/>
      <c r="U418" s="22"/>
      <c r="V418" s="29"/>
    </row>
    <row r="419" spans="1:22" ht="20.25" customHeight="1" x14ac:dyDescent="0.2">
      <c r="A419" s="300" t="s">
        <v>10</v>
      </c>
      <c r="B419" s="301" t="s">
        <v>100</v>
      </c>
      <c r="C419" s="302"/>
      <c r="D419" s="302"/>
      <c r="E419" s="302"/>
      <c r="F419" s="302"/>
      <c r="G419" s="302"/>
      <c r="H419" s="302"/>
      <c r="I419" s="302"/>
      <c r="J419" s="303"/>
      <c r="K419" s="304" t="s">
        <v>11</v>
      </c>
      <c r="L419" s="296" t="s">
        <v>3</v>
      </c>
      <c r="M419" s="296" t="s">
        <v>4</v>
      </c>
      <c r="N419" s="306" t="s">
        <v>5</v>
      </c>
      <c r="O419" s="296" t="s">
        <v>6</v>
      </c>
      <c r="P419" s="294" t="s">
        <v>7</v>
      </c>
      <c r="Q419" s="294" t="s">
        <v>8</v>
      </c>
      <c r="R419" s="296" t="s">
        <v>101</v>
      </c>
      <c r="U419" s="22"/>
      <c r="V419" s="29"/>
    </row>
    <row r="420" spans="1:22" ht="15.75" customHeight="1" x14ac:dyDescent="0.25">
      <c r="A420" s="295"/>
      <c r="B420" s="58" t="s">
        <v>102</v>
      </c>
      <c r="C420" s="58" t="s">
        <v>103</v>
      </c>
      <c r="D420" s="58" t="s">
        <v>104</v>
      </c>
      <c r="E420" s="58" t="s">
        <v>105</v>
      </c>
      <c r="F420" s="58" t="s">
        <v>106</v>
      </c>
      <c r="G420" s="58" t="s">
        <v>107</v>
      </c>
      <c r="H420" s="58" t="s">
        <v>108</v>
      </c>
      <c r="I420" s="58" t="s">
        <v>109</v>
      </c>
      <c r="J420" s="58" t="s">
        <v>110</v>
      </c>
      <c r="K420" s="317"/>
      <c r="L420" s="295"/>
      <c r="M420" s="295"/>
      <c r="N420" s="295"/>
      <c r="O420" s="295"/>
      <c r="P420" s="295"/>
      <c r="Q420" s="295"/>
      <c r="R420" s="295"/>
      <c r="T420" s="104"/>
      <c r="U420" s="22"/>
      <c r="V420" s="29"/>
    </row>
    <row r="421" spans="1:22" ht="15.75" customHeight="1" x14ac:dyDescent="0.25">
      <c r="A421" s="58" t="s">
        <v>57</v>
      </c>
      <c r="B421" s="154">
        <v>39</v>
      </c>
      <c r="C421" s="154"/>
      <c r="D421" s="154"/>
      <c r="E421" s="154"/>
      <c r="F421" s="154"/>
      <c r="G421" s="154"/>
      <c r="H421" s="154"/>
      <c r="I421" s="154"/>
      <c r="J421" s="154"/>
      <c r="K421" s="144"/>
      <c r="L421" s="96"/>
      <c r="M421" s="97"/>
      <c r="N421" s="98"/>
      <c r="O421" s="99"/>
      <c r="P421" s="63">
        <f>B421</f>
        <v>39</v>
      </c>
      <c r="Q421" s="100"/>
      <c r="R421" s="99"/>
      <c r="T421" s="104"/>
      <c r="U421" s="22"/>
      <c r="V421" s="29"/>
    </row>
    <row r="422" spans="1:22" ht="15.75" customHeight="1" x14ac:dyDescent="0.25">
      <c r="A422" s="58">
        <v>1001</v>
      </c>
      <c r="B422" s="154"/>
      <c r="C422" s="154">
        <v>23</v>
      </c>
      <c r="D422" s="154"/>
      <c r="E422" s="154"/>
      <c r="F422" s="154"/>
      <c r="G422" s="154"/>
      <c r="H422" s="154"/>
      <c r="I422" s="154"/>
      <c r="J422" s="154"/>
      <c r="K422" s="144"/>
      <c r="L422" s="101"/>
      <c r="M422" s="102"/>
      <c r="N422" s="103"/>
      <c r="O422" s="67">
        <f>IF(C422=0,"",C422/B421)</f>
        <v>0.58974358974358976</v>
      </c>
      <c r="P422" s="68">
        <v>23</v>
      </c>
      <c r="Q422" s="69">
        <f t="shared" ref="Q422:Q429" si="90">IF(P422=0,"",P422/P421)</f>
        <v>0.58974358974358976</v>
      </c>
      <c r="R422" s="69">
        <f t="shared" ref="R422:R429" si="91">IF(P422=0,"",100%-Q422)</f>
        <v>0.41025641025641024</v>
      </c>
      <c r="T422" s="104"/>
      <c r="U422" s="22"/>
      <c r="V422" s="29"/>
    </row>
    <row r="423" spans="1:22" ht="15.75" customHeight="1" x14ac:dyDescent="0.25">
      <c r="A423" s="58">
        <v>1002</v>
      </c>
      <c r="B423" s="154"/>
      <c r="C423" s="154"/>
      <c r="D423" s="154">
        <v>21</v>
      </c>
      <c r="E423" s="154"/>
      <c r="F423" s="154"/>
      <c r="G423" s="154"/>
      <c r="H423" s="154"/>
      <c r="I423" s="154"/>
      <c r="J423" s="154"/>
      <c r="K423" s="144"/>
      <c r="L423" s="101"/>
      <c r="M423" s="102"/>
      <c r="N423" s="103"/>
      <c r="O423" s="67">
        <f>IF(D423=0,"",D423/C422)</f>
        <v>0.91304347826086951</v>
      </c>
      <c r="P423" s="68">
        <v>22</v>
      </c>
      <c r="Q423" s="69">
        <f t="shared" si="90"/>
        <v>0.95652173913043481</v>
      </c>
      <c r="R423" s="69">
        <f t="shared" si="91"/>
        <v>4.3478260869565188E-2</v>
      </c>
      <c r="T423" s="70">
        <f>P423/P421</f>
        <v>0.5641025641025641</v>
      </c>
      <c r="U423" s="22"/>
      <c r="V423" s="29"/>
    </row>
    <row r="424" spans="1:22" ht="15.75" customHeight="1" x14ac:dyDescent="0.25">
      <c r="A424" s="58">
        <v>1101</v>
      </c>
      <c r="B424" s="154"/>
      <c r="C424" s="154"/>
      <c r="D424" s="154"/>
      <c r="E424" s="154">
        <v>20</v>
      </c>
      <c r="F424" s="154"/>
      <c r="G424" s="154"/>
      <c r="H424" s="154"/>
      <c r="I424" s="154"/>
      <c r="J424" s="154"/>
      <c r="K424" s="144"/>
      <c r="L424" s="101"/>
      <c r="M424" s="102"/>
      <c r="N424" s="103"/>
      <c r="O424" s="67">
        <f>IF(E424=0,"",E424/D423)</f>
        <v>0.95238095238095233</v>
      </c>
      <c r="P424" s="68">
        <v>24</v>
      </c>
      <c r="Q424" s="69">
        <f t="shared" si="90"/>
        <v>1.0909090909090908</v>
      </c>
      <c r="R424" s="69">
        <f t="shared" si="91"/>
        <v>-9.0909090909090828E-2</v>
      </c>
      <c r="T424" s="104"/>
      <c r="U424" s="22"/>
      <c r="V424" s="29"/>
    </row>
    <row r="425" spans="1:22" ht="15.75" customHeight="1" x14ac:dyDescent="0.25">
      <c r="A425" s="58">
        <v>1102</v>
      </c>
      <c r="B425" s="154"/>
      <c r="C425" s="154"/>
      <c r="D425" s="154"/>
      <c r="E425" s="154"/>
      <c r="F425" s="154">
        <v>18</v>
      </c>
      <c r="G425" s="154"/>
      <c r="H425" s="154"/>
      <c r="I425" s="154"/>
      <c r="J425" s="154"/>
      <c r="K425" s="144"/>
      <c r="L425" s="101"/>
      <c r="M425" s="102"/>
      <c r="N425" s="103"/>
      <c r="O425" s="67">
        <f>IF(F425=0,"",F425/E424)</f>
        <v>0.9</v>
      </c>
      <c r="P425" s="68">
        <v>24</v>
      </c>
      <c r="Q425" s="69">
        <f t="shared" si="90"/>
        <v>1</v>
      </c>
      <c r="R425" s="69">
        <f t="shared" si="91"/>
        <v>0</v>
      </c>
      <c r="T425" s="104"/>
      <c r="U425" s="22"/>
      <c r="V425" s="29"/>
    </row>
    <row r="426" spans="1:22" ht="15.75" customHeight="1" x14ac:dyDescent="0.25">
      <c r="A426" s="58">
        <v>1201</v>
      </c>
      <c r="B426" s="154"/>
      <c r="C426" s="154"/>
      <c r="D426" s="154"/>
      <c r="E426" s="154"/>
      <c r="F426" s="154"/>
      <c r="G426" s="154">
        <v>13</v>
      </c>
      <c r="H426" s="154"/>
      <c r="I426" s="154"/>
      <c r="J426" s="154"/>
      <c r="K426" s="144"/>
      <c r="L426" s="101"/>
      <c r="M426" s="102"/>
      <c r="N426" s="103"/>
      <c r="O426" s="67">
        <f>IF(G426=0,"",G426/F425)</f>
        <v>0.72222222222222221</v>
      </c>
      <c r="P426" s="68">
        <v>24</v>
      </c>
      <c r="Q426" s="69">
        <f t="shared" si="90"/>
        <v>1</v>
      </c>
      <c r="R426" s="69">
        <f t="shared" si="91"/>
        <v>0</v>
      </c>
      <c r="T426" s="104"/>
      <c r="U426" s="22"/>
      <c r="V426" s="29"/>
    </row>
    <row r="427" spans="1:22" ht="15.75" customHeight="1" x14ac:dyDescent="0.25">
      <c r="A427" s="58">
        <v>1202</v>
      </c>
      <c r="B427" s="154"/>
      <c r="C427" s="154"/>
      <c r="D427" s="154"/>
      <c r="E427" s="154"/>
      <c r="F427" s="154"/>
      <c r="G427" s="154"/>
      <c r="H427" s="154">
        <v>12</v>
      </c>
      <c r="I427" s="154"/>
      <c r="J427" s="154"/>
      <c r="K427" s="144"/>
      <c r="L427" s="101"/>
      <c r="M427" s="102"/>
      <c r="N427" s="103"/>
      <c r="O427" s="67">
        <f>IF(H427=0,"",H427/G426)</f>
        <v>0.92307692307692313</v>
      </c>
      <c r="P427" s="68">
        <v>24</v>
      </c>
      <c r="Q427" s="69">
        <f t="shared" si="90"/>
        <v>1</v>
      </c>
      <c r="R427" s="69">
        <f t="shared" si="91"/>
        <v>0</v>
      </c>
      <c r="T427" s="104"/>
      <c r="U427" s="22"/>
      <c r="V427" s="29"/>
    </row>
    <row r="428" spans="1:22" ht="15.75" customHeight="1" x14ac:dyDescent="0.25">
      <c r="A428" s="58">
        <v>1301</v>
      </c>
      <c r="B428" s="154"/>
      <c r="C428" s="154"/>
      <c r="D428" s="154"/>
      <c r="E428" s="154"/>
      <c r="F428" s="154"/>
      <c r="G428" s="154"/>
      <c r="H428" s="154"/>
      <c r="I428" s="154">
        <v>12</v>
      </c>
      <c r="J428" s="154"/>
      <c r="K428" s="144"/>
      <c r="L428" s="101"/>
      <c r="M428" s="102"/>
      <c r="N428" s="103"/>
      <c r="O428" s="67">
        <f>IF(I428=0,"",I428/H427)</f>
        <v>1</v>
      </c>
      <c r="P428" s="68">
        <v>23</v>
      </c>
      <c r="Q428" s="69">
        <f t="shared" si="90"/>
        <v>0.95833333333333337</v>
      </c>
      <c r="R428" s="69">
        <f t="shared" si="91"/>
        <v>4.166666666666663E-2</v>
      </c>
      <c r="T428" s="104"/>
      <c r="U428" s="22"/>
      <c r="V428" s="29"/>
    </row>
    <row r="429" spans="1:22" ht="15.75" customHeight="1" x14ac:dyDescent="0.25">
      <c r="A429" s="58">
        <v>1302</v>
      </c>
      <c r="B429" s="154"/>
      <c r="C429" s="154"/>
      <c r="D429" s="154"/>
      <c r="E429" s="154"/>
      <c r="F429" s="154"/>
      <c r="G429" s="154"/>
      <c r="H429" s="154"/>
      <c r="I429" s="154"/>
      <c r="J429" s="154">
        <v>12</v>
      </c>
      <c r="K429" s="144">
        <v>12</v>
      </c>
      <c r="L429" s="101"/>
      <c r="M429" s="102"/>
      <c r="N429" s="103"/>
      <c r="O429" s="71">
        <f>IF(J429=0,"",J429/I428)</f>
        <v>1</v>
      </c>
      <c r="P429" s="68">
        <v>23</v>
      </c>
      <c r="Q429" s="72">
        <f t="shared" si="90"/>
        <v>1</v>
      </c>
      <c r="R429" s="72">
        <f t="shared" si="91"/>
        <v>0</v>
      </c>
      <c r="T429" s="104"/>
      <c r="U429" s="22"/>
      <c r="V429" s="29"/>
    </row>
    <row r="430" spans="1:22" ht="15.75" customHeight="1" x14ac:dyDescent="0.25">
      <c r="A430" s="58">
        <v>1401</v>
      </c>
      <c r="B430" s="154"/>
      <c r="C430" s="154"/>
      <c r="D430" s="154"/>
      <c r="E430" s="154"/>
      <c r="F430" s="154"/>
      <c r="G430" s="154"/>
      <c r="H430" s="154"/>
      <c r="I430" s="154"/>
      <c r="J430" s="154">
        <v>3</v>
      </c>
      <c r="K430" s="144">
        <v>3</v>
      </c>
      <c r="L430" s="101"/>
      <c r="M430" s="102"/>
      <c r="N430" s="104"/>
      <c r="O430" s="129"/>
      <c r="P430" s="68">
        <v>11</v>
      </c>
      <c r="Q430" s="130"/>
      <c r="R430" s="131"/>
      <c r="T430" s="104"/>
      <c r="U430" s="22"/>
      <c r="V430" s="29"/>
    </row>
    <row r="431" spans="1:22" ht="15.75" customHeight="1" x14ac:dyDescent="0.25">
      <c r="A431" s="58">
        <v>1402</v>
      </c>
      <c r="B431" s="154"/>
      <c r="C431" s="154"/>
      <c r="D431" s="154"/>
      <c r="E431" s="154"/>
      <c r="F431" s="154"/>
      <c r="G431" s="154"/>
      <c r="H431" s="154"/>
      <c r="I431" s="154"/>
      <c r="J431" s="154">
        <v>6</v>
      </c>
      <c r="K431" s="144">
        <v>3</v>
      </c>
      <c r="L431" s="101"/>
      <c r="M431" s="102"/>
      <c r="N431" s="104"/>
      <c r="O431" s="108"/>
      <c r="P431" s="109">
        <v>8</v>
      </c>
      <c r="Q431" s="110"/>
      <c r="R431" s="108"/>
      <c r="T431" s="104"/>
      <c r="U431" s="22"/>
      <c r="V431" s="29"/>
    </row>
    <row r="432" spans="1:22" ht="15.75" customHeight="1" x14ac:dyDescent="0.25">
      <c r="A432" s="58">
        <v>1501</v>
      </c>
      <c r="B432" s="154"/>
      <c r="C432" s="154"/>
      <c r="D432" s="154"/>
      <c r="E432" s="154"/>
      <c r="F432" s="154"/>
      <c r="G432" s="154"/>
      <c r="H432" s="154"/>
      <c r="I432" s="154"/>
      <c r="J432" s="154">
        <v>3</v>
      </c>
      <c r="K432" s="144">
        <v>3</v>
      </c>
      <c r="L432" s="101"/>
      <c r="M432" s="102"/>
      <c r="N432" s="104"/>
      <c r="O432" s="108"/>
      <c r="P432" s="109">
        <v>5</v>
      </c>
      <c r="Q432" s="110"/>
      <c r="R432" s="108"/>
      <c r="T432" s="104"/>
      <c r="U432" s="22"/>
      <c r="V432" s="29"/>
    </row>
    <row r="433" spans="1:22" ht="15.75" customHeight="1" x14ac:dyDescent="0.25">
      <c r="A433" s="58">
        <v>1502</v>
      </c>
      <c r="B433" s="154"/>
      <c r="C433" s="154"/>
      <c r="D433" s="154"/>
      <c r="E433" s="154"/>
      <c r="F433" s="154"/>
      <c r="G433" s="154"/>
      <c r="H433" s="154"/>
      <c r="I433" s="154"/>
      <c r="J433" s="154">
        <v>2</v>
      </c>
      <c r="K433" s="144">
        <v>2</v>
      </c>
      <c r="L433" s="101"/>
      <c r="M433" s="102"/>
      <c r="N433" s="104"/>
      <c r="O433" s="108"/>
      <c r="P433" s="109">
        <v>2</v>
      </c>
      <c r="Q433" s="110"/>
      <c r="R433" s="108"/>
      <c r="T433" s="104"/>
      <c r="U433" s="22"/>
      <c r="V433" s="29"/>
    </row>
    <row r="434" spans="1:22" ht="15.75" customHeight="1" x14ac:dyDescent="0.25">
      <c r="A434" s="58">
        <v>1601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44"/>
      <c r="L434" s="101"/>
      <c r="M434" s="102"/>
      <c r="N434" s="104"/>
      <c r="O434" s="102"/>
      <c r="P434" s="104"/>
      <c r="Q434" s="146"/>
      <c r="R434" s="108"/>
      <c r="T434" s="104"/>
      <c r="U434" s="22"/>
      <c r="V434" s="29"/>
    </row>
    <row r="435" spans="1:22" ht="15.75" customHeight="1" x14ac:dyDescent="0.25">
      <c r="A435" s="58">
        <v>1602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44"/>
      <c r="L435" s="101"/>
      <c r="M435" s="102"/>
      <c r="N435" s="104"/>
      <c r="O435" s="197" t="s">
        <v>83</v>
      </c>
      <c r="P435" s="82">
        <v>22</v>
      </c>
      <c r="Q435" s="111">
        <f>K438</f>
        <v>23</v>
      </c>
      <c r="R435" s="199" t="s">
        <v>11</v>
      </c>
      <c r="T435" s="104"/>
      <c r="U435" s="22"/>
      <c r="V435" s="29"/>
    </row>
    <row r="436" spans="1:22" ht="15.75" customHeight="1" x14ac:dyDescent="0.25">
      <c r="A436" s="58">
        <v>1701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44"/>
      <c r="L436" s="101"/>
      <c r="M436" s="102"/>
      <c r="N436" s="104"/>
      <c r="O436" s="198" t="s">
        <v>85</v>
      </c>
      <c r="P436" s="86">
        <f>P435/B421</f>
        <v>0.5641025641025641</v>
      </c>
      <c r="Q436" s="112">
        <f>P435/Q435</f>
        <v>0.95652173913043481</v>
      </c>
      <c r="R436" s="200" t="s">
        <v>86</v>
      </c>
      <c r="T436" s="104"/>
      <c r="U436" s="22"/>
      <c r="V436" s="29"/>
    </row>
    <row r="437" spans="1:22" ht="15.75" x14ac:dyDescent="0.25">
      <c r="A437" s="58">
        <v>1702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44"/>
      <c r="L437" s="147"/>
      <c r="M437" s="148"/>
      <c r="N437" s="149"/>
      <c r="O437" s="90"/>
      <c r="P437" s="91"/>
      <c r="Q437" s="91"/>
      <c r="R437" s="113"/>
      <c r="T437" s="104"/>
      <c r="U437" s="22"/>
      <c r="V437" s="29"/>
    </row>
    <row r="438" spans="1:22" ht="18" customHeight="1" x14ac:dyDescent="0.25">
      <c r="A438" s="28"/>
      <c r="B438" s="297" t="s">
        <v>111</v>
      </c>
      <c r="C438" s="297"/>
      <c r="D438" s="297"/>
      <c r="E438" s="297"/>
      <c r="F438" s="297"/>
      <c r="G438" s="297"/>
      <c r="H438" s="297"/>
      <c r="I438" s="297"/>
      <c r="J438" s="297"/>
      <c r="K438" s="93">
        <f>SUM(K421:K434)</f>
        <v>23</v>
      </c>
      <c r="L438" s="94">
        <f>IF(K429=0,"",K429/B421)</f>
        <v>0.30769230769230771</v>
      </c>
      <c r="M438" s="94">
        <f>IF(K438=0,"",K438/B421)</f>
        <v>0.58974358974358976</v>
      </c>
      <c r="N438" s="94">
        <f>IF(K429=0,"",M438-L438)</f>
        <v>0.28205128205128205</v>
      </c>
      <c r="O438" s="3"/>
      <c r="P438" s="29"/>
      <c r="Q438" s="22"/>
      <c r="R438" s="3"/>
      <c r="T438" s="104"/>
      <c r="U438" s="22"/>
      <c r="V438" s="29"/>
    </row>
    <row r="439" spans="1:22" ht="12.75" customHeight="1" x14ac:dyDescent="0.2">
      <c r="L439" s="3"/>
      <c r="M439" s="3"/>
      <c r="N439" s="3"/>
      <c r="O439" s="3"/>
      <c r="S439" s="29"/>
      <c r="T439" s="22"/>
      <c r="U439" s="22"/>
      <c r="V439" s="29"/>
    </row>
    <row r="440" spans="1:22" ht="12.75" customHeight="1" x14ac:dyDescent="0.2">
      <c r="L440" s="3"/>
      <c r="M440" s="3"/>
      <c r="N440" s="3"/>
      <c r="O440" s="3"/>
      <c r="S440" s="29"/>
      <c r="T440" s="22"/>
      <c r="U440" s="22"/>
      <c r="V440" s="29"/>
    </row>
    <row r="441" spans="1:22" ht="26.25" customHeight="1" x14ac:dyDescent="0.4">
      <c r="A441" s="215"/>
      <c r="B441" s="318" t="s">
        <v>99</v>
      </c>
      <c r="C441" s="318"/>
      <c r="D441" s="318"/>
      <c r="E441" s="318"/>
      <c r="F441" s="318"/>
      <c r="G441" s="318"/>
      <c r="H441" s="318"/>
      <c r="I441" s="318"/>
      <c r="J441" s="318"/>
      <c r="K441" s="181" t="s">
        <v>69</v>
      </c>
      <c r="L441" s="182"/>
      <c r="M441" s="182"/>
      <c r="N441" s="29"/>
      <c r="O441" s="3"/>
      <c r="P441" s="29"/>
      <c r="Q441" s="29"/>
      <c r="R441" s="29"/>
      <c r="U441" s="22"/>
      <c r="V441" s="29"/>
    </row>
    <row r="442" spans="1:22" ht="20.25" customHeight="1" x14ac:dyDescent="0.2">
      <c r="A442" s="300" t="s">
        <v>10</v>
      </c>
      <c r="B442" s="301" t="s">
        <v>100</v>
      </c>
      <c r="C442" s="302"/>
      <c r="D442" s="302"/>
      <c r="E442" s="302"/>
      <c r="F442" s="302"/>
      <c r="G442" s="302"/>
      <c r="H442" s="302"/>
      <c r="I442" s="302"/>
      <c r="J442" s="303"/>
      <c r="K442" s="304" t="s">
        <v>11</v>
      </c>
      <c r="L442" s="296" t="s">
        <v>3</v>
      </c>
      <c r="M442" s="296" t="s">
        <v>4</v>
      </c>
      <c r="N442" s="306" t="s">
        <v>5</v>
      </c>
      <c r="O442" s="296" t="s">
        <v>6</v>
      </c>
      <c r="P442" s="294" t="s">
        <v>7</v>
      </c>
      <c r="Q442" s="294" t="s">
        <v>8</v>
      </c>
      <c r="R442" s="296" t="s">
        <v>101</v>
      </c>
      <c r="U442" s="22"/>
      <c r="V442" s="29"/>
    </row>
    <row r="443" spans="1:22" ht="15.75" customHeight="1" x14ac:dyDescent="0.25">
      <c r="A443" s="295"/>
      <c r="B443" s="58" t="s">
        <v>102</v>
      </c>
      <c r="C443" s="58" t="s">
        <v>103</v>
      </c>
      <c r="D443" s="58" t="s">
        <v>104</v>
      </c>
      <c r="E443" s="58" t="s">
        <v>105</v>
      </c>
      <c r="F443" s="58" t="s">
        <v>106</v>
      </c>
      <c r="G443" s="58" t="s">
        <v>107</v>
      </c>
      <c r="H443" s="58" t="s">
        <v>108</v>
      </c>
      <c r="I443" s="58" t="s">
        <v>109</v>
      </c>
      <c r="J443" s="58" t="s">
        <v>110</v>
      </c>
      <c r="K443" s="317"/>
      <c r="L443" s="295"/>
      <c r="M443" s="295"/>
      <c r="N443" s="295"/>
      <c r="O443" s="295"/>
      <c r="P443" s="295"/>
      <c r="Q443" s="295"/>
      <c r="R443" s="295"/>
      <c r="T443" s="104"/>
      <c r="U443" s="22"/>
      <c r="V443" s="29"/>
    </row>
    <row r="444" spans="1:22" ht="15.75" customHeight="1" x14ac:dyDescent="0.25">
      <c r="A444" s="58">
        <v>1001</v>
      </c>
      <c r="B444" s="154">
        <v>14</v>
      </c>
      <c r="C444" s="154"/>
      <c r="D444" s="154"/>
      <c r="E444" s="154"/>
      <c r="F444" s="154"/>
      <c r="G444" s="154"/>
      <c r="H444" s="154"/>
      <c r="I444" s="154"/>
      <c r="J444" s="154"/>
      <c r="K444" s="144"/>
      <c r="L444" s="96"/>
      <c r="M444" s="97"/>
      <c r="N444" s="98"/>
      <c r="O444" s="99"/>
      <c r="P444" s="63">
        <f>B444</f>
        <v>14</v>
      </c>
      <c r="Q444" s="100"/>
      <c r="R444" s="99"/>
      <c r="T444" s="104"/>
      <c r="U444" s="22"/>
      <c r="V444" s="29"/>
    </row>
    <row r="445" spans="1:22" ht="15.75" customHeight="1" x14ac:dyDescent="0.25">
      <c r="A445" s="58">
        <v>1002</v>
      </c>
      <c r="B445" s="154"/>
      <c r="C445" s="154">
        <v>12</v>
      </c>
      <c r="D445" s="154"/>
      <c r="E445" s="154"/>
      <c r="F445" s="154"/>
      <c r="G445" s="154"/>
      <c r="H445" s="154"/>
      <c r="I445" s="154"/>
      <c r="J445" s="154"/>
      <c r="K445" s="144"/>
      <c r="L445" s="101"/>
      <c r="M445" s="102"/>
      <c r="N445" s="103"/>
      <c r="O445" s="67">
        <f>IF(C445=0,"",C445/B444)</f>
        <v>0.8571428571428571</v>
      </c>
      <c r="P445" s="68">
        <v>12</v>
      </c>
      <c r="Q445" s="69">
        <f t="shared" ref="Q445:Q452" si="92">IF(P445=0,"",P445/P444)</f>
        <v>0.8571428571428571</v>
      </c>
      <c r="R445" s="69">
        <f t="shared" ref="R445:R452" si="93">IF(P445=0,"",100%-Q445)</f>
        <v>0.1428571428571429</v>
      </c>
      <c r="T445" s="104"/>
      <c r="U445" s="22"/>
      <c r="V445" s="29"/>
    </row>
    <row r="446" spans="1:22" ht="15.75" customHeight="1" x14ac:dyDescent="0.25">
      <c r="A446" s="58">
        <v>1101</v>
      </c>
      <c r="B446" s="154"/>
      <c r="C446" s="154"/>
      <c r="D446" s="154">
        <v>11</v>
      </c>
      <c r="E446" s="154"/>
      <c r="F446" s="154"/>
      <c r="G446" s="154"/>
      <c r="H446" s="154"/>
      <c r="I446" s="154"/>
      <c r="J446" s="154"/>
      <c r="K446" s="144"/>
      <c r="L446" s="101"/>
      <c r="M446" s="102"/>
      <c r="N446" s="103"/>
      <c r="O446" s="67">
        <f>IF(D446=0,"",D446/C445)</f>
        <v>0.91666666666666663</v>
      </c>
      <c r="P446" s="68">
        <v>12</v>
      </c>
      <c r="Q446" s="69">
        <f t="shared" si="92"/>
        <v>1</v>
      </c>
      <c r="R446" s="69">
        <f t="shared" si="93"/>
        <v>0</v>
      </c>
      <c r="T446" s="70">
        <f>P446/P444</f>
        <v>0.8571428571428571</v>
      </c>
      <c r="U446" s="22"/>
      <c r="V446" s="29"/>
    </row>
    <row r="447" spans="1:22" ht="15.75" customHeight="1" x14ac:dyDescent="0.25">
      <c r="A447" s="58">
        <v>1102</v>
      </c>
      <c r="B447" s="154"/>
      <c r="C447" s="154"/>
      <c r="D447" s="154"/>
      <c r="E447" s="154">
        <v>9</v>
      </c>
      <c r="F447" s="154"/>
      <c r="G447" s="154"/>
      <c r="H447" s="154"/>
      <c r="I447" s="154"/>
      <c r="J447" s="154"/>
      <c r="K447" s="144"/>
      <c r="L447" s="101"/>
      <c r="M447" s="102"/>
      <c r="N447" s="103"/>
      <c r="O447" s="67">
        <f>IF(E447=0,"",E447/D446)</f>
        <v>0.81818181818181823</v>
      </c>
      <c r="P447" s="68">
        <v>12</v>
      </c>
      <c r="Q447" s="69">
        <f t="shared" si="92"/>
        <v>1</v>
      </c>
      <c r="R447" s="69">
        <f t="shared" si="93"/>
        <v>0</v>
      </c>
      <c r="T447" s="104"/>
      <c r="U447" s="22"/>
      <c r="V447" s="29"/>
    </row>
    <row r="448" spans="1:22" ht="15.75" customHeight="1" x14ac:dyDescent="0.25">
      <c r="A448" s="58">
        <v>1201</v>
      </c>
      <c r="B448" s="154"/>
      <c r="C448" s="154"/>
      <c r="D448" s="154"/>
      <c r="E448" s="154"/>
      <c r="F448" s="154">
        <v>9</v>
      </c>
      <c r="G448" s="154"/>
      <c r="H448" s="154"/>
      <c r="I448" s="154"/>
      <c r="J448" s="154"/>
      <c r="K448" s="144"/>
      <c r="L448" s="101"/>
      <c r="M448" s="102"/>
      <c r="N448" s="103"/>
      <c r="O448" s="67">
        <f>IF(F448=0,"",F448/E447)</f>
        <v>1</v>
      </c>
      <c r="P448" s="68">
        <v>10</v>
      </c>
      <c r="Q448" s="69">
        <f t="shared" si="92"/>
        <v>0.83333333333333337</v>
      </c>
      <c r="R448" s="69">
        <f t="shared" si="93"/>
        <v>0.16666666666666663</v>
      </c>
      <c r="T448" s="104"/>
      <c r="U448" s="22"/>
      <c r="V448" s="29"/>
    </row>
    <row r="449" spans="1:30" ht="15.75" customHeight="1" x14ac:dyDescent="0.25">
      <c r="A449" s="58">
        <v>1202</v>
      </c>
      <c r="B449" s="154"/>
      <c r="C449" s="154"/>
      <c r="D449" s="154"/>
      <c r="E449" s="154"/>
      <c r="F449" s="154"/>
      <c r="G449" s="154">
        <v>9</v>
      </c>
      <c r="H449" s="154"/>
      <c r="I449" s="154"/>
      <c r="J449" s="154"/>
      <c r="K449" s="144"/>
      <c r="L449" s="101"/>
      <c r="M449" s="102"/>
      <c r="N449" s="103"/>
      <c r="O449" s="67">
        <f>IF(G449=0,"",G449/F448)</f>
        <v>1</v>
      </c>
      <c r="P449" s="68">
        <v>10</v>
      </c>
      <c r="Q449" s="69">
        <f t="shared" si="92"/>
        <v>1</v>
      </c>
      <c r="R449" s="69">
        <f t="shared" si="93"/>
        <v>0</v>
      </c>
      <c r="T449" s="104"/>
      <c r="U449" s="22"/>
      <c r="V449" s="29"/>
    </row>
    <row r="450" spans="1:30" ht="15.75" customHeight="1" x14ac:dyDescent="0.25">
      <c r="A450" s="58">
        <v>1301</v>
      </c>
      <c r="B450" s="154"/>
      <c r="C450" s="154"/>
      <c r="D450" s="154"/>
      <c r="E450" s="154"/>
      <c r="F450" s="154"/>
      <c r="G450" s="154"/>
      <c r="H450" s="154">
        <v>9</v>
      </c>
      <c r="I450" s="154"/>
      <c r="J450" s="154"/>
      <c r="K450" s="144"/>
      <c r="L450" s="101"/>
      <c r="M450" s="102"/>
      <c r="N450" s="103"/>
      <c r="O450" s="67">
        <f>IF(H450=0,"",H450/G449)</f>
        <v>1</v>
      </c>
      <c r="P450" s="68">
        <v>10</v>
      </c>
      <c r="Q450" s="69">
        <f t="shared" si="92"/>
        <v>1</v>
      </c>
      <c r="R450" s="69">
        <f t="shared" si="93"/>
        <v>0</v>
      </c>
      <c r="T450" s="104"/>
      <c r="U450" s="22"/>
      <c r="V450" s="29"/>
    </row>
    <row r="451" spans="1:30" ht="15.75" customHeight="1" x14ac:dyDescent="0.25">
      <c r="A451" s="58">
        <v>1302</v>
      </c>
      <c r="B451" s="154"/>
      <c r="C451" s="154"/>
      <c r="D451" s="154"/>
      <c r="E451" s="154"/>
      <c r="F451" s="154"/>
      <c r="G451" s="154"/>
      <c r="H451" s="154"/>
      <c r="I451" s="154">
        <v>9</v>
      </c>
      <c r="J451" s="154"/>
      <c r="K451" s="144"/>
      <c r="L451" s="101"/>
      <c r="M451" s="102"/>
      <c r="N451" s="103"/>
      <c r="O451" s="67">
        <f>IF(I451=0,"",I451/H450)</f>
        <v>1</v>
      </c>
      <c r="P451" s="68">
        <v>9</v>
      </c>
      <c r="Q451" s="69">
        <f t="shared" si="92"/>
        <v>0.9</v>
      </c>
      <c r="R451" s="69">
        <f t="shared" si="93"/>
        <v>9.9999999999999978E-2</v>
      </c>
      <c r="T451" s="104"/>
      <c r="U451" s="22"/>
      <c r="V451" s="29"/>
    </row>
    <row r="452" spans="1:30" ht="15.75" customHeight="1" x14ac:dyDescent="0.25">
      <c r="A452" s="58">
        <v>1401</v>
      </c>
      <c r="B452" s="154"/>
      <c r="C452" s="154"/>
      <c r="D452" s="154"/>
      <c r="E452" s="154"/>
      <c r="F452" s="154"/>
      <c r="G452" s="154"/>
      <c r="H452" s="154"/>
      <c r="I452" s="154"/>
      <c r="J452" s="154">
        <v>9</v>
      </c>
      <c r="K452" s="144">
        <v>9</v>
      </c>
      <c r="L452" s="101"/>
      <c r="M452" s="102"/>
      <c r="N452" s="103"/>
      <c r="O452" s="71">
        <f>IF(J452=0,"",J452/I451)</f>
        <v>1</v>
      </c>
      <c r="P452" s="68">
        <v>9</v>
      </c>
      <c r="Q452" s="72">
        <f t="shared" si="92"/>
        <v>1</v>
      </c>
      <c r="R452" s="72">
        <f t="shared" si="93"/>
        <v>0</v>
      </c>
      <c r="T452" s="104"/>
      <c r="U452" s="22"/>
      <c r="V452" s="29"/>
    </row>
    <row r="453" spans="1:30" ht="15.75" customHeight="1" x14ac:dyDescent="0.25">
      <c r="A453" s="58">
        <v>1402</v>
      </c>
      <c r="B453" s="154"/>
      <c r="C453" s="154"/>
      <c r="D453" s="154"/>
      <c r="E453" s="154"/>
      <c r="F453" s="154"/>
      <c r="G453" s="154"/>
      <c r="H453" s="154"/>
      <c r="I453" s="154"/>
      <c r="J453" s="154"/>
      <c r="K453" s="144"/>
      <c r="L453" s="101"/>
      <c r="M453" s="102"/>
      <c r="N453" s="104"/>
      <c r="O453" s="129"/>
      <c r="P453" s="68"/>
      <c r="Q453" s="130"/>
      <c r="R453" s="131"/>
      <c r="T453" s="104"/>
      <c r="U453" s="22"/>
      <c r="V453" s="29"/>
    </row>
    <row r="454" spans="1:30" ht="15.75" customHeight="1" x14ac:dyDescent="0.25">
      <c r="A454" s="58">
        <v>1501</v>
      </c>
      <c r="B454" s="154"/>
      <c r="C454" s="154"/>
      <c r="D454" s="154"/>
      <c r="E454" s="154"/>
      <c r="F454" s="154"/>
      <c r="G454" s="154"/>
      <c r="H454" s="154"/>
      <c r="I454" s="154"/>
      <c r="J454" s="154"/>
      <c r="K454" s="144"/>
      <c r="L454" s="101"/>
      <c r="M454" s="102"/>
      <c r="N454" s="104"/>
      <c r="O454" s="108"/>
      <c r="P454" s="109"/>
      <c r="Q454" s="110"/>
      <c r="R454" s="108"/>
      <c r="T454" s="104"/>
      <c r="U454" s="22"/>
      <c r="V454" s="29"/>
    </row>
    <row r="455" spans="1:30" ht="15.75" customHeight="1" x14ac:dyDescent="0.25">
      <c r="A455" s="58">
        <v>1502</v>
      </c>
      <c r="B455" s="154"/>
      <c r="C455" s="154"/>
      <c r="D455" s="154"/>
      <c r="E455" s="154"/>
      <c r="F455" s="154"/>
      <c r="G455" s="154"/>
      <c r="H455" s="154"/>
      <c r="I455" s="154"/>
      <c r="J455" s="154"/>
      <c r="K455" s="144"/>
      <c r="L455" s="101"/>
      <c r="M455" s="102"/>
      <c r="N455" s="104"/>
      <c r="O455" s="108"/>
      <c r="P455" s="109"/>
      <c r="Q455" s="110"/>
      <c r="R455" s="108"/>
      <c r="T455" s="104"/>
      <c r="U455" s="22"/>
      <c r="V455" s="29"/>
    </row>
    <row r="456" spans="1:30" ht="15.75" customHeight="1" x14ac:dyDescent="0.25">
      <c r="A456" s="58">
        <v>1601</v>
      </c>
      <c r="B456" s="154"/>
      <c r="C456" s="154"/>
      <c r="D456" s="154"/>
      <c r="E456" s="154"/>
      <c r="F456" s="154"/>
      <c r="G456" s="154"/>
      <c r="H456" s="154"/>
      <c r="I456" s="154"/>
      <c r="J456" s="154"/>
      <c r="K456" s="144"/>
      <c r="L456" s="101"/>
      <c r="M456" s="102"/>
      <c r="N456" s="104"/>
      <c r="O456" s="108"/>
      <c r="P456" s="109"/>
      <c r="Q456" s="110"/>
      <c r="R456" s="108"/>
      <c r="T456" s="104"/>
      <c r="U456" s="22"/>
      <c r="V456" s="29"/>
    </row>
    <row r="457" spans="1:30" ht="15.75" customHeight="1" x14ac:dyDescent="0.25">
      <c r="A457" s="58">
        <v>1602</v>
      </c>
      <c r="B457" s="154"/>
      <c r="C457" s="154"/>
      <c r="D457" s="154"/>
      <c r="E457" s="154"/>
      <c r="F457" s="154"/>
      <c r="G457" s="154"/>
      <c r="H457" s="154"/>
      <c r="I457" s="154"/>
      <c r="J457" s="154"/>
      <c r="K457" s="144"/>
      <c r="L457" s="101"/>
      <c r="M457" s="102"/>
      <c r="N457" s="104"/>
      <c r="O457" s="102"/>
      <c r="P457" s="104"/>
      <c r="Q457" s="146"/>
      <c r="R457" s="108"/>
      <c r="T457" s="104"/>
      <c r="U457" s="22"/>
      <c r="V457" s="29"/>
    </row>
    <row r="458" spans="1:30" ht="15.75" customHeight="1" x14ac:dyDescent="0.25">
      <c r="A458" s="58">
        <v>1701</v>
      </c>
      <c r="B458" s="154"/>
      <c r="C458" s="154"/>
      <c r="D458" s="154"/>
      <c r="E458" s="154"/>
      <c r="F458" s="154"/>
      <c r="G458" s="154"/>
      <c r="H458" s="154"/>
      <c r="I458" s="154"/>
      <c r="J458" s="154"/>
      <c r="K458" s="144"/>
      <c r="L458" s="101"/>
      <c r="M458" s="102"/>
      <c r="N458" s="104"/>
      <c r="O458" s="197" t="s">
        <v>83</v>
      </c>
      <c r="P458" s="82">
        <v>8</v>
      </c>
      <c r="Q458" s="111">
        <f>SUM(K451:K454)</f>
        <v>9</v>
      </c>
      <c r="R458" s="199" t="s">
        <v>11</v>
      </c>
      <c r="T458" s="104"/>
      <c r="U458" s="22"/>
      <c r="V458" s="29"/>
    </row>
    <row r="459" spans="1:30" ht="15.75" customHeight="1" x14ac:dyDescent="0.25">
      <c r="A459" s="58">
        <v>1702</v>
      </c>
      <c r="B459" s="154"/>
      <c r="C459" s="154"/>
      <c r="D459" s="154"/>
      <c r="E459" s="154"/>
      <c r="F459" s="154"/>
      <c r="G459" s="154"/>
      <c r="H459" s="154"/>
      <c r="I459" s="154"/>
      <c r="J459" s="154"/>
      <c r="K459" s="144"/>
      <c r="L459" s="101"/>
      <c r="M459" s="102"/>
      <c r="N459" s="104"/>
      <c r="O459" s="198" t="s">
        <v>85</v>
      </c>
      <c r="P459" s="86">
        <f>P458/B444</f>
        <v>0.5714285714285714</v>
      </c>
      <c r="Q459" s="112">
        <f>P458/Q458</f>
        <v>0.88888888888888884</v>
      </c>
      <c r="R459" s="200" t="s">
        <v>86</v>
      </c>
      <c r="T459" s="104"/>
      <c r="U459" s="22"/>
      <c r="V459" s="29"/>
    </row>
    <row r="460" spans="1:30" ht="15.75" customHeight="1" x14ac:dyDescent="0.25">
      <c r="A460" s="58">
        <v>1801</v>
      </c>
      <c r="B460" s="154"/>
      <c r="C460" s="154"/>
      <c r="D460" s="154"/>
      <c r="E460" s="154"/>
      <c r="F460" s="154"/>
      <c r="G460" s="154"/>
      <c r="H460" s="154"/>
      <c r="I460" s="154"/>
      <c r="J460" s="154"/>
      <c r="K460" s="144"/>
      <c r="L460" s="147"/>
      <c r="M460" s="148"/>
      <c r="N460" s="149"/>
      <c r="O460" s="90"/>
      <c r="P460" s="91"/>
      <c r="Q460" s="91"/>
      <c r="R460" s="113"/>
      <c r="T460" s="104"/>
      <c r="V460" s="29"/>
      <c r="AC460" s="56" t="s">
        <v>55</v>
      </c>
      <c r="AD460" s="29">
        <v>14</v>
      </c>
    </row>
    <row r="461" spans="1:30" ht="18" customHeight="1" x14ac:dyDescent="0.25">
      <c r="A461" s="28"/>
      <c r="B461" s="297" t="s">
        <v>111</v>
      </c>
      <c r="C461" s="297"/>
      <c r="D461" s="297"/>
      <c r="E461" s="297"/>
      <c r="F461" s="297"/>
      <c r="G461" s="297"/>
      <c r="H461" s="297"/>
      <c r="I461" s="297"/>
      <c r="J461" s="297"/>
      <c r="K461" s="93">
        <f>SUM(K444:K457)</f>
        <v>9</v>
      </c>
      <c r="L461" s="94">
        <f>IF(K452=0,"",K452/B444)</f>
        <v>0.6428571428571429</v>
      </c>
      <c r="M461" s="94">
        <f>IF(K461=0,"",K461/B444)</f>
        <v>0.6428571428571429</v>
      </c>
      <c r="N461" s="94">
        <f>IF(K452=0,"",M461-L461)</f>
        <v>0</v>
      </c>
      <c r="O461" s="3"/>
      <c r="P461" s="29"/>
      <c r="Q461" s="22"/>
      <c r="R461" s="3"/>
      <c r="T461" s="104"/>
      <c r="V461" s="22"/>
      <c r="AC461" s="56" t="s">
        <v>56</v>
      </c>
      <c r="AD461" s="29">
        <v>2</v>
      </c>
    </row>
    <row r="462" spans="1:30" ht="12.75" customHeight="1" x14ac:dyDescent="0.2">
      <c r="L462" s="3"/>
      <c r="M462" s="3"/>
      <c r="N462" s="3"/>
      <c r="O462" s="3"/>
      <c r="S462" s="29"/>
      <c r="T462" s="22"/>
      <c r="V462" s="22"/>
      <c r="AC462" s="56"/>
      <c r="AD462" s="29"/>
    </row>
    <row r="463" spans="1:30" ht="12.75" customHeight="1" x14ac:dyDescent="0.2">
      <c r="L463" s="3"/>
      <c r="M463" s="3"/>
      <c r="N463" s="3"/>
      <c r="O463" s="3"/>
      <c r="S463" s="29"/>
      <c r="T463" s="22"/>
      <c r="U463" s="22"/>
      <c r="V463" s="29"/>
      <c r="AC463" s="56"/>
      <c r="AD463" s="29"/>
    </row>
    <row r="464" spans="1:30" ht="26.25" customHeight="1" x14ac:dyDescent="0.4">
      <c r="A464" s="215"/>
      <c r="B464" s="318" t="s">
        <v>99</v>
      </c>
      <c r="C464" s="318"/>
      <c r="D464" s="318"/>
      <c r="E464" s="318"/>
      <c r="F464" s="318"/>
      <c r="G464" s="318"/>
      <c r="H464" s="318"/>
      <c r="I464" s="318"/>
      <c r="J464" s="318"/>
      <c r="K464" s="181" t="s">
        <v>70</v>
      </c>
      <c r="L464" s="182"/>
      <c r="M464" s="182"/>
      <c r="N464" s="29"/>
      <c r="O464" s="3"/>
      <c r="P464" s="29"/>
      <c r="Q464" s="29"/>
      <c r="R464" s="29"/>
      <c r="U464" s="22"/>
      <c r="V464" s="29"/>
      <c r="AC464" s="56" t="s">
        <v>57</v>
      </c>
      <c r="AD464" s="29">
        <v>11</v>
      </c>
    </row>
    <row r="465" spans="1:30" ht="20.25" x14ac:dyDescent="0.2">
      <c r="A465" s="300" t="s">
        <v>10</v>
      </c>
      <c r="B465" s="301" t="s">
        <v>100</v>
      </c>
      <c r="C465" s="302"/>
      <c r="D465" s="302"/>
      <c r="E465" s="302"/>
      <c r="F465" s="302"/>
      <c r="G465" s="302"/>
      <c r="H465" s="302"/>
      <c r="I465" s="302"/>
      <c r="J465" s="303"/>
      <c r="K465" s="304" t="s">
        <v>11</v>
      </c>
      <c r="L465" s="296" t="s">
        <v>3</v>
      </c>
      <c r="M465" s="296" t="s">
        <v>4</v>
      </c>
      <c r="N465" s="306" t="s">
        <v>5</v>
      </c>
      <c r="O465" s="296" t="s">
        <v>6</v>
      </c>
      <c r="P465" s="294" t="s">
        <v>7</v>
      </c>
      <c r="Q465" s="294" t="s">
        <v>8</v>
      </c>
      <c r="R465" s="296" t="s">
        <v>101</v>
      </c>
      <c r="U465" s="22"/>
      <c r="V465" s="29"/>
      <c r="AC465" s="56"/>
      <c r="AD465" s="29"/>
    </row>
    <row r="466" spans="1:30" ht="15.75" x14ac:dyDescent="0.25">
      <c r="A466" s="295"/>
      <c r="B466" s="58" t="s">
        <v>102</v>
      </c>
      <c r="C466" s="58" t="s">
        <v>103</v>
      </c>
      <c r="D466" s="58" t="s">
        <v>104</v>
      </c>
      <c r="E466" s="58" t="s">
        <v>105</v>
      </c>
      <c r="F466" s="58" t="s">
        <v>106</v>
      </c>
      <c r="G466" s="58" t="s">
        <v>107</v>
      </c>
      <c r="H466" s="58" t="s">
        <v>108</v>
      </c>
      <c r="I466" s="58" t="s">
        <v>109</v>
      </c>
      <c r="J466" s="58" t="s">
        <v>110</v>
      </c>
      <c r="K466" s="317"/>
      <c r="L466" s="295"/>
      <c r="M466" s="295"/>
      <c r="N466" s="295"/>
      <c r="O466" s="295"/>
      <c r="P466" s="295"/>
      <c r="Q466" s="295"/>
      <c r="R466" s="295"/>
      <c r="T466" s="104"/>
      <c r="U466" s="22"/>
      <c r="V466" s="29"/>
      <c r="AC466" s="56" t="s">
        <v>69</v>
      </c>
      <c r="AD466" s="29">
        <v>3</v>
      </c>
    </row>
    <row r="467" spans="1:30" ht="15.75" customHeight="1" x14ac:dyDescent="0.25">
      <c r="A467" s="58">
        <v>1002</v>
      </c>
      <c r="B467" s="154">
        <v>30</v>
      </c>
      <c r="C467" s="154"/>
      <c r="D467" s="154"/>
      <c r="E467" s="154"/>
      <c r="F467" s="154"/>
      <c r="G467" s="154"/>
      <c r="H467" s="154"/>
      <c r="I467" s="154"/>
      <c r="J467" s="154"/>
      <c r="K467" s="144"/>
      <c r="L467" s="96"/>
      <c r="M467" s="97"/>
      <c r="N467" s="98"/>
      <c r="O467" s="99"/>
      <c r="P467" s="63">
        <f>B467</f>
        <v>30</v>
      </c>
      <c r="Q467" s="100"/>
      <c r="R467" s="99"/>
      <c r="T467" s="104"/>
      <c r="U467" s="22"/>
      <c r="V467" s="29"/>
    </row>
    <row r="468" spans="1:30" ht="15.75" customHeight="1" x14ac:dyDescent="0.25">
      <c r="A468" s="58">
        <v>1101</v>
      </c>
      <c r="B468" s="154"/>
      <c r="C468" s="154">
        <v>27</v>
      </c>
      <c r="D468" s="154"/>
      <c r="E468" s="154"/>
      <c r="F468" s="154"/>
      <c r="G468" s="154"/>
      <c r="H468" s="154"/>
      <c r="I468" s="154"/>
      <c r="J468" s="154"/>
      <c r="K468" s="144"/>
      <c r="L468" s="101"/>
      <c r="M468" s="102"/>
      <c r="N468" s="103"/>
      <c r="O468" s="67">
        <f>IF(C468=0,"",C468/B467)</f>
        <v>0.9</v>
      </c>
      <c r="P468" s="68">
        <v>27</v>
      </c>
      <c r="Q468" s="69">
        <f t="shared" ref="Q468:Q475" si="94">IF(P468=0,"",P468/P467)</f>
        <v>0.9</v>
      </c>
      <c r="R468" s="69">
        <f t="shared" ref="R468:R475" si="95">IF(P468=0,"",100%-Q468)</f>
        <v>9.9999999999999978E-2</v>
      </c>
      <c r="T468" s="104"/>
      <c r="U468" s="22"/>
      <c r="V468" s="29"/>
    </row>
    <row r="469" spans="1:30" ht="15.75" customHeight="1" x14ac:dyDescent="0.25">
      <c r="A469" s="58">
        <v>1102</v>
      </c>
      <c r="B469" s="154"/>
      <c r="C469" s="154"/>
      <c r="D469" s="154">
        <v>21</v>
      </c>
      <c r="E469" s="154"/>
      <c r="F469" s="154"/>
      <c r="G469" s="154"/>
      <c r="H469" s="154"/>
      <c r="I469" s="154"/>
      <c r="J469" s="154"/>
      <c r="K469" s="144"/>
      <c r="L469" s="101"/>
      <c r="M469" s="102"/>
      <c r="N469" s="103"/>
      <c r="O469" s="67">
        <f>IF(D469=0,"",D469/C468)</f>
        <v>0.77777777777777779</v>
      </c>
      <c r="P469" s="68">
        <v>24</v>
      </c>
      <c r="Q469" s="69">
        <f t="shared" si="94"/>
        <v>0.88888888888888884</v>
      </c>
      <c r="R469" s="69">
        <f t="shared" si="95"/>
        <v>0.11111111111111116</v>
      </c>
      <c r="T469" s="70">
        <f>P469/P467</f>
        <v>0.8</v>
      </c>
      <c r="U469" s="22"/>
      <c r="V469" s="29"/>
    </row>
    <row r="470" spans="1:30" ht="15.75" customHeight="1" x14ac:dyDescent="0.25">
      <c r="A470" s="58">
        <v>1201</v>
      </c>
      <c r="B470" s="154"/>
      <c r="C470" s="154"/>
      <c r="D470" s="154"/>
      <c r="E470" s="154">
        <v>20</v>
      </c>
      <c r="F470" s="154"/>
      <c r="G470" s="154"/>
      <c r="H470" s="154"/>
      <c r="I470" s="154"/>
      <c r="J470" s="154"/>
      <c r="K470" s="144"/>
      <c r="L470" s="101"/>
      <c r="M470" s="102"/>
      <c r="N470" s="103"/>
      <c r="O470" s="67">
        <f>IF(E470=0,"",E470/D469)</f>
        <v>0.95238095238095233</v>
      </c>
      <c r="P470" s="68">
        <v>23</v>
      </c>
      <c r="Q470" s="69">
        <f t="shared" si="94"/>
        <v>0.95833333333333337</v>
      </c>
      <c r="R470" s="69">
        <f t="shared" si="95"/>
        <v>4.166666666666663E-2</v>
      </c>
      <c r="T470" s="104"/>
      <c r="U470" s="22"/>
      <c r="V470" s="29"/>
    </row>
    <row r="471" spans="1:30" ht="15.75" customHeight="1" x14ac:dyDescent="0.25">
      <c r="A471" s="58">
        <v>1202</v>
      </c>
      <c r="B471" s="154"/>
      <c r="C471" s="154"/>
      <c r="D471" s="154"/>
      <c r="E471" s="154"/>
      <c r="F471" s="154">
        <v>15</v>
      </c>
      <c r="G471" s="154"/>
      <c r="H471" s="154"/>
      <c r="I471" s="154"/>
      <c r="J471" s="154"/>
      <c r="K471" s="144"/>
      <c r="L471" s="101"/>
      <c r="M471" s="102"/>
      <c r="N471" s="103"/>
      <c r="O471" s="67">
        <f>IF(F471=0,"",F471/E470)</f>
        <v>0.75</v>
      </c>
      <c r="P471" s="68">
        <v>22</v>
      </c>
      <c r="Q471" s="69">
        <f t="shared" si="94"/>
        <v>0.95652173913043481</v>
      </c>
      <c r="R471" s="69">
        <f t="shared" si="95"/>
        <v>4.3478260869565188E-2</v>
      </c>
      <c r="T471" s="104"/>
      <c r="U471" s="22"/>
      <c r="V471" s="29"/>
    </row>
    <row r="472" spans="1:30" ht="15.75" customHeight="1" x14ac:dyDescent="0.25">
      <c r="A472" s="58">
        <v>1301</v>
      </c>
      <c r="B472" s="154"/>
      <c r="C472" s="154"/>
      <c r="D472" s="154"/>
      <c r="E472" s="154"/>
      <c r="F472" s="154"/>
      <c r="G472" s="154">
        <v>11</v>
      </c>
      <c r="H472" s="154"/>
      <c r="I472" s="154"/>
      <c r="J472" s="154"/>
      <c r="K472" s="144"/>
      <c r="L472" s="101"/>
      <c r="M472" s="102"/>
      <c r="N472" s="103"/>
      <c r="O472" s="67">
        <f>IF(G472=0,"",G472/F471)</f>
        <v>0.73333333333333328</v>
      </c>
      <c r="P472" s="68">
        <v>23</v>
      </c>
      <c r="Q472" s="69">
        <f t="shared" si="94"/>
        <v>1.0454545454545454</v>
      </c>
      <c r="R472" s="69">
        <f t="shared" si="95"/>
        <v>-4.5454545454545414E-2</v>
      </c>
      <c r="T472" s="104"/>
      <c r="U472" s="22"/>
      <c r="V472" s="29"/>
    </row>
    <row r="473" spans="1:30" ht="15.75" customHeight="1" x14ac:dyDescent="0.25">
      <c r="A473" s="58">
        <v>1302</v>
      </c>
      <c r="B473" s="154"/>
      <c r="C473" s="154"/>
      <c r="D473" s="154"/>
      <c r="E473" s="154"/>
      <c r="F473" s="154"/>
      <c r="G473" s="154"/>
      <c r="H473" s="154">
        <v>11</v>
      </c>
      <c r="I473" s="154"/>
      <c r="J473" s="154"/>
      <c r="K473" s="144"/>
      <c r="L473" s="101"/>
      <c r="M473" s="102"/>
      <c r="N473" s="103"/>
      <c r="O473" s="67">
        <f>IF(H473=0,"",H473/G472)</f>
        <v>1</v>
      </c>
      <c r="P473" s="68">
        <v>22</v>
      </c>
      <c r="Q473" s="69">
        <f t="shared" si="94"/>
        <v>0.95652173913043481</v>
      </c>
      <c r="R473" s="69">
        <f t="shared" si="95"/>
        <v>4.3478260869565188E-2</v>
      </c>
      <c r="T473" s="104"/>
      <c r="U473" s="22"/>
      <c r="V473" s="29"/>
    </row>
    <row r="474" spans="1:30" ht="15.75" customHeight="1" x14ac:dyDescent="0.25">
      <c r="A474" s="58">
        <v>1401</v>
      </c>
      <c r="B474" s="154"/>
      <c r="C474" s="154"/>
      <c r="D474" s="154"/>
      <c r="E474" s="154"/>
      <c r="F474" s="154"/>
      <c r="G474" s="154"/>
      <c r="H474" s="154"/>
      <c r="I474" s="154">
        <v>11</v>
      </c>
      <c r="J474" s="154"/>
      <c r="K474" s="144"/>
      <c r="L474" s="101"/>
      <c r="M474" s="102"/>
      <c r="N474" s="103"/>
      <c r="O474" s="67">
        <f>IF(I474=0,"",I474/H473)</f>
        <v>1</v>
      </c>
      <c r="P474" s="68">
        <v>20</v>
      </c>
      <c r="Q474" s="69">
        <f t="shared" si="94"/>
        <v>0.90909090909090906</v>
      </c>
      <c r="R474" s="69">
        <f t="shared" si="95"/>
        <v>9.0909090909090939E-2</v>
      </c>
      <c r="T474" s="104"/>
      <c r="U474" s="22"/>
      <c r="V474" s="29"/>
    </row>
    <row r="475" spans="1:30" ht="15.75" customHeight="1" x14ac:dyDescent="0.25">
      <c r="A475" s="58">
        <v>1402</v>
      </c>
      <c r="B475" s="154"/>
      <c r="C475" s="154"/>
      <c r="D475" s="154"/>
      <c r="E475" s="154"/>
      <c r="F475" s="154"/>
      <c r="G475" s="154"/>
      <c r="H475" s="154"/>
      <c r="I475" s="154"/>
      <c r="J475" s="154">
        <v>11</v>
      </c>
      <c r="K475" s="144">
        <v>11</v>
      </c>
      <c r="L475" s="101"/>
      <c r="M475" s="102"/>
      <c r="N475" s="103"/>
      <c r="O475" s="71">
        <f>IF(J475=0,"",J475/I474)</f>
        <v>1</v>
      </c>
      <c r="P475" s="68">
        <v>18</v>
      </c>
      <c r="Q475" s="72">
        <f t="shared" si="94"/>
        <v>0.9</v>
      </c>
      <c r="R475" s="72">
        <f t="shared" si="95"/>
        <v>9.9999999999999978E-2</v>
      </c>
      <c r="T475" s="104"/>
      <c r="U475" s="22"/>
      <c r="V475" s="29"/>
    </row>
    <row r="476" spans="1:30" ht="15.75" customHeight="1" x14ac:dyDescent="0.25">
      <c r="A476" s="58">
        <v>1501</v>
      </c>
      <c r="B476" s="154"/>
      <c r="C476" s="154"/>
      <c r="D476" s="154"/>
      <c r="E476" s="154"/>
      <c r="F476" s="154"/>
      <c r="G476" s="154"/>
      <c r="H476" s="154"/>
      <c r="I476" s="154"/>
      <c r="J476" s="154">
        <v>5</v>
      </c>
      <c r="K476" s="144">
        <v>5</v>
      </c>
      <c r="L476" s="101"/>
      <c r="M476" s="102"/>
      <c r="N476" s="104"/>
      <c r="O476" s="129"/>
      <c r="P476" s="68">
        <v>8</v>
      </c>
      <c r="Q476" s="130"/>
      <c r="R476" s="131"/>
      <c r="T476" s="104"/>
      <c r="U476" s="22"/>
      <c r="V476" s="29"/>
    </row>
    <row r="477" spans="1:30" ht="15.75" customHeight="1" x14ac:dyDescent="0.25">
      <c r="A477" s="58">
        <v>1502</v>
      </c>
      <c r="B477" s="154"/>
      <c r="C477" s="154"/>
      <c r="D477" s="154"/>
      <c r="E477" s="154"/>
      <c r="F477" s="154"/>
      <c r="G477" s="154"/>
      <c r="H477" s="154"/>
      <c r="I477" s="154"/>
      <c r="J477" s="154">
        <v>1</v>
      </c>
      <c r="K477" s="144">
        <v>1</v>
      </c>
      <c r="L477" s="101"/>
      <c r="M477" s="102"/>
      <c r="N477" s="104"/>
      <c r="O477" s="108"/>
      <c r="P477" s="109">
        <v>3</v>
      </c>
      <c r="Q477" s="110"/>
      <c r="R477" s="108"/>
      <c r="T477" s="104"/>
      <c r="U477" s="22"/>
      <c r="V477" s="29"/>
    </row>
    <row r="478" spans="1:30" ht="15.75" customHeight="1" x14ac:dyDescent="0.25">
      <c r="A478" s="58">
        <v>1601</v>
      </c>
      <c r="B478" s="154"/>
      <c r="C478" s="154"/>
      <c r="D478" s="154"/>
      <c r="E478" s="154"/>
      <c r="F478" s="154"/>
      <c r="G478" s="154"/>
      <c r="H478" s="154"/>
      <c r="I478" s="154"/>
      <c r="J478" s="154">
        <v>2</v>
      </c>
      <c r="K478" s="144">
        <v>2</v>
      </c>
      <c r="L478" s="101"/>
      <c r="M478" s="102"/>
      <c r="N478" s="104"/>
      <c r="O478" s="108"/>
      <c r="P478" s="109">
        <v>2</v>
      </c>
      <c r="Q478" s="110"/>
      <c r="R478" s="108"/>
      <c r="T478" s="104"/>
      <c r="U478" s="22"/>
      <c r="V478" s="29"/>
    </row>
    <row r="479" spans="1:30" ht="15.75" customHeight="1" x14ac:dyDescent="0.25">
      <c r="A479" s="58">
        <v>1602</v>
      </c>
      <c r="B479" s="154"/>
      <c r="C479" s="154"/>
      <c r="D479" s="154"/>
      <c r="E479" s="154"/>
      <c r="F479" s="154"/>
      <c r="G479" s="154"/>
      <c r="H479" s="154"/>
      <c r="I479" s="154"/>
      <c r="J479" s="154"/>
      <c r="K479" s="144"/>
      <c r="L479" s="101"/>
      <c r="M479" s="102"/>
      <c r="N479" s="104"/>
      <c r="O479" s="108"/>
      <c r="P479" s="109"/>
      <c r="Q479" s="110"/>
      <c r="R479" s="108"/>
      <c r="T479" s="104"/>
      <c r="U479" s="22"/>
      <c r="V479" s="29"/>
    </row>
    <row r="480" spans="1:30" ht="15.75" customHeight="1" x14ac:dyDescent="0.25">
      <c r="A480" s="58">
        <v>1701</v>
      </c>
      <c r="B480" s="154"/>
      <c r="C480" s="154"/>
      <c r="D480" s="154"/>
      <c r="E480" s="154"/>
      <c r="F480" s="154"/>
      <c r="G480" s="154"/>
      <c r="H480" s="154"/>
      <c r="I480" s="154"/>
      <c r="J480" s="154"/>
      <c r="K480" s="144"/>
      <c r="L480" s="101"/>
      <c r="M480" s="102"/>
      <c r="N480" s="104"/>
      <c r="O480" s="102"/>
      <c r="P480" s="104"/>
      <c r="Q480" s="146"/>
      <c r="R480" s="108"/>
      <c r="T480" s="104"/>
      <c r="U480" s="22"/>
      <c r="V480" s="29"/>
    </row>
    <row r="481" spans="1:22" ht="15.75" customHeight="1" x14ac:dyDescent="0.25">
      <c r="A481" s="58">
        <v>1702</v>
      </c>
      <c r="B481" s="154"/>
      <c r="C481" s="154"/>
      <c r="D481" s="154"/>
      <c r="E481" s="154"/>
      <c r="F481" s="154"/>
      <c r="G481" s="154"/>
      <c r="H481" s="154"/>
      <c r="I481" s="154"/>
      <c r="J481" s="154"/>
      <c r="K481" s="144"/>
      <c r="L481" s="101"/>
      <c r="M481" s="102"/>
      <c r="N481" s="104"/>
      <c r="O481" s="197" t="s">
        <v>83</v>
      </c>
      <c r="P481" s="82">
        <v>18</v>
      </c>
      <c r="Q481" s="111">
        <f>K484</f>
        <v>19</v>
      </c>
      <c r="R481" s="199" t="s">
        <v>11</v>
      </c>
      <c r="T481" s="104"/>
      <c r="U481" s="22"/>
      <c r="V481" s="29"/>
    </row>
    <row r="482" spans="1:22" ht="15.75" customHeight="1" x14ac:dyDescent="0.25">
      <c r="A482" s="58">
        <v>1801</v>
      </c>
      <c r="B482" s="154"/>
      <c r="C482" s="154"/>
      <c r="D482" s="154"/>
      <c r="E482" s="154"/>
      <c r="F482" s="154"/>
      <c r="G482" s="154"/>
      <c r="H482" s="154"/>
      <c r="I482" s="154"/>
      <c r="J482" s="154"/>
      <c r="K482" s="144"/>
      <c r="L482" s="101"/>
      <c r="M482" s="102"/>
      <c r="N482" s="104"/>
      <c r="O482" s="198" t="s">
        <v>85</v>
      </c>
      <c r="P482" s="86">
        <f>P481/B467</f>
        <v>0.6</v>
      </c>
      <c r="Q482" s="112">
        <f>P481/Q481</f>
        <v>0.94736842105263153</v>
      </c>
      <c r="R482" s="200" t="s">
        <v>86</v>
      </c>
      <c r="T482" s="104"/>
      <c r="U482" s="22"/>
      <c r="V482" s="29"/>
    </row>
    <row r="483" spans="1:22" ht="15.75" x14ac:dyDescent="0.25">
      <c r="A483" s="58">
        <v>1802</v>
      </c>
      <c r="B483" s="154"/>
      <c r="C483" s="154"/>
      <c r="D483" s="154"/>
      <c r="E483" s="154"/>
      <c r="F483" s="154"/>
      <c r="G483" s="154"/>
      <c r="H483" s="154"/>
      <c r="I483" s="154"/>
      <c r="J483" s="154"/>
      <c r="K483" s="144"/>
      <c r="L483" s="147"/>
      <c r="M483" s="148"/>
      <c r="N483" s="149"/>
      <c r="O483" s="90"/>
      <c r="P483" s="91"/>
      <c r="Q483" s="91"/>
      <c r="R483" s="113"/>
      <c r="T483" s="104"/>
      <c r="U483" s="22"/>
      <c r="V483" s="29"/>
    </row>
    <row r="484" spans="1:22" ht="18" customHeight="1" x14ac:dyDescent="0.25">
      <c r="A484" s="28"/>
      <c r="B484" s="297" t="s">
        <v>111</v>
      </c>
      <c r="C484" s="297"/>
      <c r="D484" s="297"/>
      <c r="E484" s="297"/>
      <c r="F484" s="297"/>
      <c r="G484" s="297"/>
      <c r="H484" s="297"/>
      <c r="I484" s="297"/>
      <c r="J484" s="297"/>
      <c r="K484" s="93">
        <f>SUM(K467:K480)</f>
        <v>19</v>
      </c>
      <c r="L484" s="94">
        <f>IF(K475=0,"",K475/B467)</f>
        <v>0.36666666666666664</v>
      </c>
      <c r="M484" s="94">
        <f>IF(K484=0,"",K484/B467)</f>
        <v>0.6333333333333333</v>
      </c>
      <c r="N484" s="94">
        <f>IF(K475=0,"",M484-L484)</f>
        <v>0.26666666666666666</v>
      </c>
      <c r="O484" s="3"/>
      <c r="P484" s="29"/>
      <c r="Q484" s="22"/>
      <c r="R484" s="3"/>
      <c r="T484" s="104"/>
      <c r="U484" s="22"/>
      <c r="V484" s="29"/>
    </row>
    <row r="485" spans="1:22" ht="12.75" customHeight="1" x14ac:dyDescent="0.2">
      <c r="L485" s="3"/>
      <c r="M485" s="3"/>
      <c r="N485" s="3"/>
      <c r="O485" s="3"/>
      <c r="S485" s="29"/>
      <c r="T485" s="22"/>
      <c r="U485" s="22"/>
      <c r="V485" s="29"/>
    </row>
    <row r="486" spans="1:22" ht="12.75" customHeight="1" x14ac:dyDescent="0.2">
      <c r="L486" s="3"/>
      <c r="M486" s="3"/>
      <c r="N486" s="3"/>
      <c r="O486" s="3"/>
      <c r="S486" s="29"/>
      <c r="T486" s="22"/>
      <c r="U486" s="22"/>
      <c r="V486" s="29"/>
    </row>
    <row r="487" spans="1:22" ht="26.25" customHeight="1" x14ac:dyDescent="0.4">
      <c r="A487" s="215"/>
      <c r="B487" s="318" t="s">
        <v>99</v>
      </c>
      <c r="C487" s="318"/>
      <c r="D487" s="318"/>
      <c r="E487" s="318"/>
      <c r="F487" s="318"/>
      <c r="G487" s="318"/>
      <c r="H487" s="318"/>
      <c r="I487" s="318"/>
      <c r="J487" s="318"/>
      <c r="K487" s="181" t="s">
        <v>73</v>
      </c>
      <c r="L487" s="182"/>
      <c r="M487" s="182"/>
      <c r="N487" s="29"/>
      <c r="O487" s="3"/>
      <c r="P487" s="29"/>
      <c r="Q487" s="29"/>
      <c r="R487" s="29"/>
      <c r="U487" s="22"/>
      <c r="V487" s="29"/>
    </row>
    <row r="488" spans="1:22" ht="20.25" customHeight="1" x14ac:dyDescent="0.2">
      <c r="A488" s="300" t="s">
        <v>10</v>
      </c>
      <c r="B488" s="301" t="s">
        <v>100</v>
      </c>
      <c r="C488" s="302"/>
      <c r="D488" s="302"/>
      <c r="E488" s="302"/>
      <c r="F488" s="302"/>
      <c r="G488" s="302"/>
      <c r="H488" s="302"/>
      <c r="I488" s="302"/>
      <c r="J488" s="303"/>
      <c r="K488" s="304" t="s">
        <v>11</v>
      </c>
      <c r="L488" s="296" t="s">
        <v>3</v>
      </c>
      <c r="M488" s="296" t="s">
        <v>4</v>
      </c>
      <c r="N488" s="306" t="s">
        <v>5</v>
      </c>
      <c r="O488" s="296" t="s">
        <v>6</v>
      </c>
      <c r="P488" s="294" t="s">
        <v>7</v>
      </c>
      <c r="Q488" s="294" t="s">
        <v>8</v>
      </c>
      <c r="R488" s="296" t="s">
        <v>101</v>
      </c>
      <c r="U488" s="22"/>
      <c r="V488" s="29"/>
    </row>
    <row r="489" spans="1:22" ht="15.75" customHeight="1" x14ac:dyDescent="0.25">
      <c r="A489" s="295"/>
      <c r="B489" s="58" t="s">
        <v>102</v>
      </c>
      <c r="C489" s="58" t="s">
        <v>103</v>
      </c>
      <c r="D489" s="58" t="s">
        <v>104</v>
      </c>
      <c r="E489" s="58" t="s">
        <v>105</v>
      </c>
      <c r="F489" s="58" t="s">
        <v>106</v>
      </c>
      <c r="G489" s="58" t="s">
        <v>107</v>
      </c>
      <c r="H489" s="58" t="s">
        <v>108</v>
      </c>
      <c r="I489" s="58" t="s">
        <v>109</v>
      </c>
      <c r="J489" s="58" t="s">
        <v>110</v>
      </c>
      <c r="K489" s="317"/>
      <c r="L489" s="295"/>
      <c r="M489" s="295"/>
      <c r="N489" s="295"/>
      <c r="O489" s="295"/>
      <c r="P489" s="295"/>
      <c r="Q489" s="295"/>
      <c r="R489" s="295"/>
      <c r="T489" s="104"/>
      <c r="U489" s="22"/>
      <c r="V489" s="29"/>
    </row>
    <row r="490" spans="1:22" ht="15.75" customHeight="1" x14ac:dyDescent="0.25">
      <c r="A490" s="58">
        <v>1101</v>
      </c>
      <c r="B490" s="154">
        <v>8</v>
      </c>
      <c r="C490" s="154"/>
      <c r="D490" s="154"/>
      <c r="E490" s="154"/>
      <c r="F490" s="154"/>
      <c r="G490" s="154"/>
      <c r="H490" s="154"/>
      <c r="I490" s="154"/>
      <c r="J490" s="154"/>
      <c r="K490" s="144"/>
      <c r="L490" s="96"/>
      <c r="M490" s="97"/>
      <c r="N490" s="98"/>
      <c r="O490" s="99"/>
      <c r="P490" s="63">
        <f>B490</f>
        <v>8</v>
      </c>
      <c r="Q490" s="100"/>
      <c r="R490" s="99"/>
      <c r="T490" s="104"/>
      <c r="U490" s="22"/>
      <c r="V490" s="29"/>
    </row>
    <row r="491" spans="1:22" ht="15.75" customHeight="1" x14ac:dyDescent="0.25">
      <c r="A491" s="58">
        <v>1102</v>
      </c>
      <c r="B491" s="154"/>
      <c r="C491" s="154">
        <v>6</v>
      </c>
      <c r="D491" s="154"/>
      <c r="E491" s="154"/>
      <c r="F491" s="154"/>
      <c r="G491" s="154"/>
      <c r="H491" s="154"/>
      <c r="I491" s="154"/>
      <c r="J491" s="154"/>
      <c r="K491" s="144"/>
      <c r="L491" s="101"/>
      <c r="M491" s="102"/>
      <c r="N491" s="103"/>
      <c r="O491" s="67">
        <f>IF(C491=0,"",C491/B490)</f>
        <v>0.75</v>
      </c>
      <c r="P491" s="68">
        <v>6</v>
      </c>
      <c r="Q491" s="69">
        <f t="shared" ref="Q491:Q498" si="96">IF(P491=0,"",P491/P490)</f>
        <v>0.75</v>
      </c>
      <c r="R491" s="69">
        <f t="shared" ref="R491:R498" si="97">IF(P491=0,"",100%-Q491)</f>
        <v>0.25</v>
      </c>
      <c r="T491" s="104"/>
      <c r="U491" s="22"/>
      <c r="V491" s="29"/>
    </row>
    <row r="492" spans="1:22" ht="15.75" customHeight="1" x14ac:dyDescent="0.25">
      <c r="A492" s="58">
        <v>1201</v>
      </c>
      <c r="B492" s="154"/>
      <c r="C492" s="154"/>
      <c r="D492" s="154">
        <v>3</v>
      </c>
      <c r="E492" s="154"/>
      <c r="F492" s="154"/>
      <c r="G492" s="154"/>
      <c r="H492" s="154"/>
      <c r="I492" s="154"/>
      <c r="J492" s="154"/>
      <c r="K492" s="144"/>
      <c r="L492" s="101"/>
      <c r="M492" s="102"/>
      <c r="N492" s="103"/>
      <c r="O492" s="67">
        <f>IF(D492=0,"",D492/C491)</f>
        <v>0.5</v>
      </c>
      <c r="P492" s="68">
        <v>5</v>
      </c>
      <c r="Q492" s="69">
        <f t="shared" si="96"/>
        <v>0.83333333333333337</v>
      </c>
      <c r="R492" s="69">
        <f t="shared" si="97"/>
        <v>0.16666666666666663</v>
      </c>
      <c r="T492" s="70">
        <f>P492/P490</f>
        <v>0.625</v>
      </c>
      <c r="U492" s="22"/>
      <c r="V492" s="29"/>
    </row>
    <row r="493" spans="1:22" ht="15.75" customHeight="1" x14ac:dyDescent="0.25">
      <c r="A493" s="58">
        <v>1202</v>
      </c>
      <c r="B493" s="154"/>
      <c r="C493" s="154"/>
      <c r="D493" s="154"/>
      <c r="E493" s="154">
        <v>3</v>
      </c>
      <c r="F493" s="154"/>
      <c r="G493" s="154"/>
      <c r="H493" s="154"/>
      <c r="I493" s="154"/>
      <c r="J493" s="154"/>
      <c r="K493" s="144"/>
      <c r="L493" s="101"/>
      <c r="M493" s="102"/>
      <c r="N493" s="103"/>
      <c r="O493" s="67">
        <f>IF(E493=0,"",E493/D492)</f>
        <v>1</v>
      </c>
      <c r="P493" s="68">
        <v>5</v>
      </c>
      <c r="Q493" s="69">
        <f t="shared" si="96"/>
        <v>1</v>
      </c>
      <c r="R493" s="69">
        <f t="shared" si="97"/>
        <v>0</v>
      </c>
      <c r="T493" s="104"/>
      <c r="U493" s="22"/>
      <c r="V493" s="29"/>
    </row>
    <row r="494" spans="1:22" ht="15.75" customHeight="1" x14ac:dyDescent="0.25">
      <c r="A494" s="58">
        <v>1301</v>
      </c>
      <c r="B494" s="154"/>
      <c r="C494" s="154"/>
      <c r="D494" s="154"/>
      <c r="E494" s="154"/>
      <c r="F494" s="154">
        <v>3</v>
      </c>
      <c r="G494" s="154"/>
      <c r="H494" s="154"/>
      <c r="I494" s="154"/>
      <c r="J494" s="154"/>
      <c r="K494" s="144"/>
      <c r="L494" s="101"/>
      <c r="M494" s="102"/>
      <c r="N494" s="103"/>
      <c r="O494" s="67">
        <f>IF(F494=0,"",F494/E493)</f>
        <v>1</v>
      </c>
      <c r="P494" s="68">
        <v>5</v>
      </c>
      <c r="Q494" s="69">
        <f t="shared" si="96"/>
        <v>1</v>
      </c>
      <c r="R494" s="69">
        <f t="shared" si="97"/>
        <v>0</v>
      </c>
      <c r="T494" s="104"/>
      <c r="U494" s="22"/>
      <c r="V494" s="29"/>
    </row>
    <row r="495" spans="1:22" ht="15.75" customHeight="1" x14ac:dyDescent="0.25">
      <c r="A495" s="58">
        <v>1302</v>
      </c>
      <c r="B495" s="154"/>
      <c r="C495" s="154"/>
      <c r="D495" s="154"/>
      <c r="E495" s="154"/>
      <c r="F495" s="154"/>
      <c r="G495" s="154">
        <v>3</v>
      </c>
      <c r="H495" s="154"/>
      <c r="I495" s="154"/>
      <c r="J495" s="154"/>
      <c r="K495" s="144"/>
      <c r="L495" s="101"/>
      <c r="M495" s="102"/>
      <c r="N495" s="103"/>
      <c r="O495" s="67">
        <f>IF(G495=0,"",G495/F494)</f>
        <v>1</v>
      </c>
      <c r="P495" s="68">
        <v>5</v>
      </c>
      <c r="Q495" s="69">
        <f t="shared" si="96"/>
        <v>1</v>
      </c>
      <c r="R495" s="69">
        <f t="shared" si="97"/>
        <v>0</v>
      </c>
      <c r="T495" s="104"/>
      <c r="U495" s="22"/>
      <c r="V495" s="29"/>
    </row>
    <row r="496" spans="1:22" ht="15.75" customHeight="1" x14ac:dyDescent="0.25">
      <c r="A496" s="58">
        <v>1401</v>
      </c>
      <c r="B496" s="154"/>
      <c r="C496" s="154"/>
      <c r="D496" s="154"/>
      <c r="E496" s="154"/>
      <c r="F496" s="154"/>
      <c r="G496" s="154"/>
      <c r="H496" s="154">
        <v>3</v>
      </c>
      <c r="I496" s="154"/>
      <c r="J496" s="154"/>
      <c r="K496" s="144"/>
      <c r="L496" s="101"/>
      <c r="M496" s="102"/>
      <c r="N496" s="103"/>
      <c r="O496" s="67">
        <f>IF(H496=0,"",H496/G495)</f>
        <v>1</v>
      </c>
      <c r="P496" s="68">
        <v>4</v>
      </c>
      <c r="Q496" s="69">
        <f t="shared" si="96"/>
        <v>0.8</v>
      </c>
      <c r="R496" s="69">
        <f t="shared" si="97"/>
        <v>0.19999999999999996</v>
      </c>
      <c r="T496" s="104"/>
      <c r="U496" s="22"/>
      <c r="V496" s="29"/>
    </row>
    <row r="497" spans="1:22" ht="15.75" customHeight="1" x14ac:dyDescent="0.25">
      <c r="A497" s="58">
        <v>1402</v>
      </c>
      <c r="B497" s="154"/>
      <c r="C497" s="154"/>
      <c r="D497" s="154"/>
      <c r="E497" s="154"/>
      <c r="F497" s="154"/>
      <c r="G497" s="154"/>
      <c r="H497" s="154"/>
      <c r="I497" s="154">
        <v>2</v>
      </c>
      <c r="J497" s="154"/>
      <c r="K497" s="144"/>
      <c r="L497" s="101"/>
      <c r="M497" s="102"/>
      <c r="N497" s="103"/>
      <c r="O497" s="67">
        <f>IF(I497=0,"",I497/H496)</f>
        <v>0.66666666666666663</v>
      </c>
      <c r="P497" s="68">
        <v>4</v>
      </c>
      <c r="Q497" s="69">
        <f t="shared" si="96"/>
        <v>1</v>
      </c>
      <c r="R497" s="69">
        <f t="shared" si="97"/>
        <v>0</v>
      </c>
      <c r="T497" s="104"/>
      <c r="U497" s="22"/>
      <c r="V497" s="29"/>
    </row>
    <row r="498" spans="1:22" ht="15.75" customHeight="1" x14ac:dyDescent="0.25">
      <c r="A498" s="58">
        <v>1501</v>
      </c>
      <c r="B498" s="154"/>
      <c r="C498" s="154"/>
      <c r="D498" s="154"/>
      <c r="E498" s="154"/>
      <c r="F498" s="154"/>
      <c r="G498" s="154"/>
      <c r="H498" s="154"/>
      <c r="I498" s="154"/>
      <c r="J498" s="154">
        <v>1</v>
      </c>
      <c r="K498" s="144">
        <v>1</v>
      </c>
      <c r="L498" s="101"/>
      <c r="M498" s="102"/>
      <c r="N498" s="103"/>
      <c r="O498" s="71">
        <f>IF(J498=0,"",J498/I497)</f>
        <v>0.5</v>
      </c>
      <c r="P498" s="68">
        <v>4</v>
      </c>
      <c r="Q498" s="72">
        <f t="shared" si="96"/>
        <v>1</v>
      </c>
      <c r="R498" s="72">
        <f t="shared" si="97"/>
        <v>0</v>
      </c>
      <c r="T498" s="104"/>
      <c r="U498" s="22"/>
      <c r="V498" s="29"/>
    </row>
    <row r="499" spans="1:22" ht="15.75" customHeight="1" x14ac:dyDescent="0.25">
      <c r="A499" s="58">
        <v>1502</v>
      </c>
      <c r="B499" s="154"/>
      <c r="C499" s="154"/>
      <c r="D499" s="154"/>
      <c r="E499" s="154"/>
      <c r="F499" s="154"/>
      <c r="G499" s="154"/>
      <c r="H499" s="154"/>
      <c r="I499" s="154"/>
      <c r="J499" s="154">
        <v>1</v>
      </c>
      <c r="K499" s="144">
        <v>1</v>
      </c>
      <c r="L499" s="101"/>
      <c r="M499" s="102"/>
      <c r="N499" s="104"/>
      <c r="O499" s="129"/>
      <c r="P499" s="68">
        <v>3</v>
      </c>
      <c r="Q499" s="130"/>
      <c r="R499" s="131"/>
      <c r="T499" s="104"/>
      <c r="U499" s="22"/>
      <c r="V499" s="29"/>
    </row>
    <row r="500" spans="1:22" ht="15.75" customHeight="1" x14ac:dyDescent="0.25">
      <c r="A500" s="58">
        <v>1601</v>
      </c>
      <c r="B500" s="154"/>
      <c r="C500" s="154"/>
      <c r="D500" s="154"/>
      <c r="E500" s="154"/>
      <c r="F500" s="154"/>
      <c r="G500" s="154"/>
      <c r="H500" s="154"/>
      <c r="I500" s="154"/>
      <c r="J500" s="154">
        <v>1</v>
      </c>
      <c r="K500" s="144"/>
      <c r="L500" s="101"/>
      <c r="M500" s="102"/>
      <c r="N500" s="104"/>
      <c r="O500" s="108"/>
      <c r="P500" s="109">
        <v>2</v>
      </c>
      <c r="Q500" s="110"/>
      <c r="R500" s="108"/>
      <c r="T500" s="104"/>
      <c r="U500" s="22"/>
      <c r="V500" s="29"/>
    </row>
    <row r="501" spans="1:22" ht="15.75" customHeight="1" x14ac:dyDescent="0.25">
      <c r="A501" s="58">
        <v>1602</v>
      </c>
      <c r="B501" s="154"/>
      <c r="C501" s="154"/>
      <c r="D501" s="154"/>
      <c r="E501" s="154"/>
      <c r="F501" s="154"/>
      <c r="G501" s="154"/>
      <c r="H501" s="154"/>
      <c r="I501" s="154"/>
      <c r="J501" s="154">
        <v>2</v>
      </c>
      <c r="K501" s="144"/>
      <c r="L501" s="101"/>
      <c r="M501" s="102"/>
      <c r="N501" s="104"/>
      <c r="O501" s="108"/>
      <c r="P501" s="109">
        <v>2</v>
      </c>
      <c r="Q501" s="110"/>
      <c r="R501" s="108"/>
      <c r="T501" s="104"/>
      <c r="U501" s="22"/>
      <c r="V501" s="29"/>
    </row>
    <row r="502" spans="1:22" ht="15.75" customHeight="1" x14ac:dyDescent="0.25">
      <c r="A502" s="58">
        <v>1701</v>
      </c>
      <c r="B502" s="154"/>
      <c r="C502" s="154"/>
      <c r="D502" s="154"/>
      <c r="E502" s="154"/>
      <c r="F502" s="154"/>
      <c r="G502" s="154"/>
      <c r="H502" s="154"/>
      <c r="I502" s="154"/>
      <c r="J502" s="154"/>
      <c r="K502" s="144"/>
      <c r="L502" s="101"/>
      <c r="M502" s="102"/>
      <c r="N502" s="104"/>
      <c r="O502" s="108"/>
      <c r="P502" s="109"/>
      <c r="Q502" s="110"/>
      <c r="R502" s="108"/>
      <c r="T502" s="104"/>
      <c r="U502" s="22"/>
      <c r="V502" s="29"/>
    </row>
    <row r="503" spans="1:22" ht="15.75" customHeight="1" x14ac:dyDescent="0.25">
      <c r="A503" s="58">
        <v>1702</v>
      </c>
      <c r="B503" s="154"/>
      <c r="C503" s="154"/>
      <c r="D503" s="154"/>
      <c r="E503" s="154"/>
      <c r="F503" s="154"/>
      <c r="G503" s="154"/>
      <c r="H503" s="154"/>
      <c r="I503" s="154"/>
      <c r="J503" s="154"/>
      <c r="K503" s="144"/>
      <c r="L503" s="101"/>
      <c r="M503" s="102"/>
      <c r="N503" s="104"/>
      <c r="O503" s="102"/>
      <c r="P503" s="104"/>
      <c r="Q503" s="146"/>
      <c r="R503" s="108"/>
      <c r="T503" s="104"/>
      <c r="U503" s="22"/>
      <c r="V503" s="29"/>
    </row>
    <row r="504" spans="1:22" ht="15.75" customHeight="1" x14ac:dyDescent="0.25">
      <c r="A504" s="58">
        <v>1801</v>
      </c>
      <c r="B504" s="154"/>
      <c r="C504" s="154"/>
      <c r="D504" s="154"/>
      <c r="E504" s="154"/>
      <c r="F504" s="154"/>
      <c r="G504" s="154"/>
      <c r="H504" s="154"/>
      <c r="I504" s="154"/>
      <c r="J504" s="154"/>
      <c r="K504" s="144"/>
      <c r="L504" s="101"/>
      <c r="M504" s="102"/>
      <c r="N504" s="104"/>
      <c r="O504" s="197" t="s">
        <v>83</v>
      </c>
      <c r="P504" s="82">
        <v>2</v>
      </c>
      <c r="Q504" s="111">
        <f>SUM(K497:K500)</f>
        <v>2</v>
      </c>
      <c r="R504" s="199" t="s">
        <v>11</v>
      </c>
      <c r="T504" s="104"/>
      <c r="U504" s="22"/>
      <c r="V504" s="29"/>
    </row>
    <row r="505" spans="1:22" ht="15.75" customHeight="1" x14ac:dyDescent="0.25">
      <c r="A505" s="58">
        <v>1802</v>
      </c>
      <c r="B505" s="154"/>
      <c r="C505" s="154"/>
      <c r="D505" s="154"/>
      <c r="E505" s="154"/>
      <c r="F505" s="154"/>
      <c r="G505" s="154"/>
      <c r="H505" s="154"/>
      <c r="I505" s="154"/>
      <c r="J505" s="154"/>
      <c r="K505" s="144"/>
      <c r="L505" s="101"/>
      <c r="M505" s="102"/>
      <c r="N505" s="104"/>
      <c r="O505" s="198" t="s">
        <v>85</v>
      </c>
      <c r="P505" s="86">
        <f>P504/B490</f>
        <v>0.25</v>
      </c>
      <c r="Q505" s="112">
        <f>P504/Q504</f>
        <v>1</v>
      </c>
      <c r="R505" s="200" t="s">
        <v>86</v>
      </c>
      <c r="T505" s="104"/>
      <c r="U505" s="22"/>
      <c r="V505" s="29"/>
    </row>
    <row r="506" spans="1:22" ht="15.75" customHeight="1" x14ac:dyDescent="0.25">
      <c r="A506" s="58">
        <v>1901</v>
      </c>
      <c r="B506" s="154"/>
      <c r="C506" s="154"/>
      <c r="D506" s="154"/>
      <c r="E506" s="154"/>
      <c r="F506" s="154"/>
      <c r="G506" s="154"/>
      <c r="H506" s="154"/>
      <c r="I506" s="154"/>
      <c r="J506" s="154"/>
      <c r="K506" s="144"/>
      <c r="L506" s="147"/>
      <c r="M506" s="148"/>
      <c r="N506" s="149"/>
      <c r="O506" s="90"/>
      <c r="P506" s="91"/>
      <c r="Q506" s="91"/>
      <c r="R506" s="113"/>
      <c r="T506" s="104"/>
      <c r="U506" s="22"/>
      <c r="V506" s="29"/>
    </row>
    <row r="507" spans="1:22" ht="18" customHeight="1" x14ac:dyDescent="0.25">
      <c r="A507" s="28"/>
      <c r="B507" s="297" t="s">
        <v>111</v>
      </c>
      <c r="C507" s="297"/>
      <c r="D507" s="297"/>
      <c r="E507" s="297"/>
      <c r="F507" s="297"/>
      <c r="G507" s="297"/>
      <c r="H507" s="297"/>
      <c r="I507" s="297"/>
      <c r="J507" s="297"/>
      <c r="K507" s="93">
        <f>SUM(K490:K503)</f>
        <v>2</v>
      </c>
      <c r="L507" s="94">
        <f>IF(K498=0,"",K498/B490)</f>
        <v>0.125</v>
      </c>
      <c r="M507" s="94">
        <f>IF(K507=0,"",K507/B490)</f>
        <v>0.25</v>
      </c>
      <c r="N507" s="94">
        <f>IF(K498=0,"",M507-L507)</f>
        <v>0.125</v>
      </c>
      <c r="O507" s="3"/>
      <c r="P507" s="29"/>
      <c r="Q507" s="22"/>
      <c r="R507" s="3"/>
      <c r="T507" s="104"/>
      <c r="V507" s="22"/>
    </row>
    <row r="508" spans="1:22" ht="12.75" customHeight="1" x14ac:dyDescent="0.2">
      <c r="L508" s="3"/>
      <c r="M508" s="3"/>
      <c r="N508" s="3"/>
      <c r="O508" s="3"/>
      <c r="S508" s="29"/>
      <c r="T508" s="22"/>
      <c r="V508" s="22"/>
    </row>
    <row r="509" spans="1:22" ht="12.75" customHeight="1" x14ac:dyDescent="0.2">
      <c r="L509" s="3"/>
      <c r="M509" s="3"/>
      <c r="N509" s="3"/>
      <c r="O509" s="3"/>
      <c r="S509" s="29"/>
      <c r="T509" s="22"/>
      <c r="U509" s="22"/>
      <c r="V509" s="29"/>
    </row>
    <row r="510" spans="1:22" ht="26.25" customHeight="1" x14ac:dyDescent="0.4">
      <c r="A510" s="215"/>
      <c r="B510" s="318" t="s">
        <v>99</v>
      </c>
      <c r="C510" s="318"/>
      <c r="D510" s="318"/>
      <c r="E510" s="318"/>
      <c r="F510" s="318"/>
      <c r="G510" s="318"/>
      <c r="H510" s="318"/>
      <c r="I510" s="318"/>
      <c r="J510" s="318"/>
      <c r="K510" s="181" t="s">
        <v>76</v>
      </c>
      <c r="L510" s="182"/>
      <c r="M510" s="182"/>
      <c r="N510" s="29"/>
      <c r="O510" s="3"/>
      <c r="P510" s="29"/>
      <c r="Q510" s="29"/>
      <c r="R510" s="29"/>
    </row>
    <row r="511" spans="1:22" ht="20.25" customHeight="1" x14ac:dyDescent="0.2">
      <c r="A511" s="300" t="s">
        <v>10</v>
      </c>
      <c r="B511" s="301" t="s">
        <v>100</v>
      </c>
      <c r="C511" s="302"/>
      <c r="D511" s="302"/>
      <c r="E511" s="302"/>
      <c r="F511" s="302"/>
      <c r="G511" s="302"/>
      <c r="H511" s="302"/>
      <c r="I511" s="302"/>
      <c r="J511" s="303"/>
      <c r="K511" s="304" t="s">
        <v>11</v>
      </c>
      <c r="L511" s="296" t="s">
        <v>3</v>
      </c>
      <c r="M511" s="296" t="s">
        <v>4</v>
      </c>
      <c r="N511" s="306" t="s">
        <v>5</v>
      </c>
      <c r="O511" s="296" t="s">
        <v>6</v>
      </c>
      <c r="P511" s="294" t="s">
        <v>7</v>
      </c>
      <c r="Q511" s="294" t="s">
        <v>8</v>
      </c>
      <c r="R511" s="296" t="s">
        <v>101</v>
      </c>
    </row>
    <row r="512" spans="1:22" ht="15.75" customHeight="1" x14ac:dyDescent="0.25">
      <c r="A512" s="295"/>
      <c r="B512" s="58" t="s">
        <v>102</v>
      </c>
      <c r="C512" s="58" t="s">
        <v>103</v>
      </c>
      <c r="D512" s="58" t="s">
        <v>104</v>
      </c>
      <c r="E512" s="58" t="s">
        <v>105</v>
      </c>
      <c r="F512" s="58" t="s">
        <v>106</v>
      </c>
      <c r="G512" s="58" t="s">
        <v>107</v>
      </c>
      <c r="H512" s="58" t="s">
        <v>108</v>
      </c>
      <c r="I512" s="58" t="s">
        <v>109</v>
      </c>
      <c r="J512" s="58" t="s">
        <v>110</v>
      </c>
      <c r="K512" s="317"/>
      <c r="L512" s="295"/>
      <c r="M512" s="295"/>
      <c r="N512" s="295"/>
      <c r="O512" s="295"/>
      <c r="P512" s="295"/>
      <c r="Q512" s="295"/>
      <c r="R512" s="295"/>
      <c r="T512" s="104"/>
    </row>
    <row r="513" spans="1:20" ht="15.75" customHeight="1" x14ac:dyDescent="0.25">
      <c r="A513" s="58">
        <v>1102</v>
      </c>
      <c r="B513" s="154">
        <v>38</v>
      </c>
      <c r="C513" s="154"/>
      <c r="D513" s="154"/>
      <c r="E513" s="154"/>
      <c r="F513" s="154"/>
      <c r="G513" s="154"/>
      <c r="H513" s="154"/>
      <c r="I513" s="154"/>
      <c r="J513" s="154"/>
      <c r="K513" s="144"/>
      <c r="L513" s="96"/>
      <c r="M513" s="97"/>
      <c r="N513" s="98"/>
      <c r="O513" s="99"/>
      <c r="P513" s="63">
        <f>B513</f>
        <v>38</v>
      </c>
      <c r="Q513" s="100"/>
      <c r="R513" s="99"/>
      <c r="T513" s="104"/>
    </row>
    <row r="514" spans="1:20" ht="15.75" customHeight="1" x14ac:dyDescent="0.25">
      <c r="A514" s="58">
        <v>1201</v>
      </c>
      <c r="B514" s="154"/>
      <c r="C514" s="154">
        <v>34</v>
      </c>
      <c r="D514" s="154"/>
      <c r="E514" s="154"/>
      <c r="F514" s="154"/>
      <c r="G514" s="154"/>
      <c r="H514" s="154"/>
      <c r="I514" s="154"/>
      <c r="J514" s="154"/>
      <c r="K514" s="144"/>
      <c r="L514" s="101"/>
      <c r="M514" s="102"/>
      <c r="N514" s="103"/>
      <c r="O514" s="67">
        <f>IF(C514=0,"",C514/B513)</f>
        <v>0.89473684210526316</v>
      </c>
      <c r="P514" s="68">
        <v>34</v>
      </c>
      <c r="Q514" s="69">
        <f t="shared" ref="Q514:Q521" si="98">IF(P514=0,"",P514/P513)</f>
        <v>0.89473684210526316</v>
      </c>
      <c r="R514" s="69">
        <f t="shared" ref="R514:R521" si="99">IF(P514=0,"",100%-Q514)</f>
        <v>0.10526315789473684</v>
      </c>
      <c r="T514" s="104"/>
    </row>
    <row r="515" spans="1:20" ht="15.75" customHeight="1" x14ac:dyDescent="0.25">
      <c r="A515" s="58">
        <v>1202</v>
      </c>
      <c r="B515" s="154"/>
      <c r="C515" s="154"/>
      <c r="D515" s="154">
        <v>20</v>
      </c>
      <c r="E515" s="154"/>
      <c r="F515" s="154"/>
      <c r="G515" s="154"/>
      <c r="H515" s="154"/>
      <c r="I515" s="154"/>
      <c r="J515" s="154"/>
      <c r="K515" s="144"/>
      <c r="L515" s="101"/>
      <c r="M515" s="102"/>
      <c r="N515" s="103"/>
      <c r="O515" s="67">
        <f>IF(D515=0,"",D515/C514)</f>
        <v>0.58823529411764708</v>
      </c>
      <c r="P515" s="68">
        <v>32</v>
      </c>
      <c r="Q515" s="69">
        <f t="shared" si="98"/>
        <v>0.94117647058823528</v>
      </c>
      <c r="R515" s="69">
        <f t="shared" si="99"/>
        <v>5.8823529411764719E-2</v>
      </c>
      <c r="T515" s="70">
        <f>P515/P513</f>
        <v>0.84210526315789469</v>
      </c>
    </row>
    <row r="516" spans="1:20" ht="15.75" customHeight="1" x14ac:dyDescent="0.25">
      <c r="A516" s="58">
        <v>1301</v>
      </c>
      <c r="B516" s="154"/>
      <c r="C516" s="154"/>
      <c r="D516" s="154"/>
      <c r="E516" s="154">
        <v>19</v>
      </c>
      <c r="F516" s="154"/>
      <c r="G516" s="154"/>
      <c r="H516" s="154"/>
      <c r="I516" s="154"/>
      <c r="J516" s="154"/>
      <c r="K516" s="144"/>
      <c r="L516" s="101"/>
      <c r="M516" s="102"/>
      <c r="N516" s="103"/>
      <c r="O516" s="67">
        <f>IF(E516=0,"",E516/D515)</f>
        <v>0.95</v>
      </c>
      <c r="P516" s="68">
        <v>32</v>
      </c>
      <c r="Q516" s="69">
        <f t="shared" si="98"/>
        <v>1</v>
      </c>
      <c r="R516" s="69">
        <f t="shared" si="99"/>
        <v>0</v>
      </c>
      <c r="T516" s="104"/>
    </row>
    <row r="517" spans="1:20" ht="15.75" customHeight="1" x14ac:dyDescent="0.25">
      <c r="A517" s="58">
        <v>1302</v>
      </c>
      <c r="B517" s="154"/>
      <c r="C517" s="154"/>
      <c r="D517" s="154"/>
      <c r="E517" s="154"/>
      <c r="F517" s="154">
        <v>17</v>
      </c>
      <c r="G517" s="154"/>
      <c r="H517" s="154"/>
      <c r="I517" s="154"/>
      <c r="J517" s="154"/>
      <c r="K517" s="144"/>
      <c r="L517" s="101"/>
      <c r="M517" s="102"/>
      <c r="N517" s="103"/>
      <c r="O517" s="67">
        <f>IF(F517=0,"",F517/E516)</f>
        <v>0.89473684210526316</v>
      </c>
      <c r="P517" s="68">
        <v>27</v>
      </c>
      <c r="Q517" s="69">
        <f t="shared" si="98"/>
        <v>0.84375</v>
      </c>
      <c r="R517" s="69">
        <f t="shared" si="99"/>
        <v>0.15625</v>
      </c>
      <c r="T517" s="104"/>
    </row>
    <row r="518" spans="1:20" ht="15.75" customHeight="1" x14ac:dyDescent="0.25">
      <c r="A518" s="58">
        <v>1401</v>
      </c>
      <c r="B518" s="154"/>
      <c r="C518" s="154"/>
      <c r="D518" s="154"/>
      <c r="E518" s="154"/>
      <c r="F518" s="154"/>
      <c r="G518" s="154">
        <v>15</v>
      </c>
      <c r="H518" s="154"/>
      <c r="I518" s="154"/>
      <c r="J518" s="154"/>
      <c r="K518" s="144"/>
      <c r="L518" s="101"/>
      <c r="M518" s="102"/>
      <c r="N518" s="103"/>
      <c r="O518" s="67">
        <f>IF(G518=0,"",G518/F517)</f>
        <v>0.88235294117647056</v>
      </c>
      <c r="P518" s="68">
        <v>23</v>
      </c>
      <c r="Q518" s="69">
        <f t="shared" si="98"/>
        <v>0.85185185185185186</v>
      </c>
      <c r="R518" s="69">
        <f t="shared" si="99"/>
        <v>0.14814814814814814</v>
      </c>
      <c r="T518" s="104"/>
    </row>
    <row r="519" spans="1:20" ht="15.75" customHeight="1" x14ac:dyDescent="0.25">
      <c r="A519" s="58">
        <v>1402</v>
      </c>
      <c r="B519" s="154"/>
      <c r="C519" s="154"/>
      <c r="D519" s="154"/>
      <c r="E519" s="154"/>
      <c r="F519" s="154"/>
      <c r="G519" s="154"/>
      <c r="H519" s="154">
        <v>14</v>
      </c>
      <c r="I519" s="154"/>
      <c r="J519" s="154"/>
      <c r="K519" s="144"/>
      <c r="L519" s="101"/>
      <c r="M519" s="102"/>
      <c r="N519" s="103"/>
      <c r="O519" s="67">
        <f>IF(H519=0,"",H519/G518)</f>
        <v>0.93333333333333335</v>
      </c>
      <c r="P519" s="68">
        <v>21</v>
      </c>
      <c r="Q519" s="69">
        <f t="shared" si="98"/>
        <v>0.91304347826086951</v>
      </c>
      <c r="R519" s="69">
        <f t="shared" si="99"/>
        <v>8.6956521739130488E-2</v>
      </c>
      <c r="T519" s="104"/>
    </row>
    <row r="520" spans="1:20" ht="15.75" customHeight="1" x14ac:dyDescent="0.25">
      <c r="A520" s="58">
        <v>1501</v>
      </c>
      <c r="B520" s="154"/>
      <c r="C520" s="154"/>
      <c r="D520" s="154"/>
      <c r="E520" s="154"/>
      <c r="F520" s="154"/>
      <c r="G520" s="154"/>
      <c r="H520" s="154"/>
      <c r="I520" s="154">
        <v>7</v>
      </c>
      <c r="J520" s="154"/>
      <c r="K520" s="144"/>
      <c r="L520" s="101"/>
      <c r="M520" s="102"/>
      <c r="N520" s="103"/>
      <c r="O520" s="67">
        <f>IF(I520=0,"",I520/H519)</f>
        <v>0.5</v>
      </c>
      <c r="P520" s="68">
        <v>20</v>
      </c>
      <c r="Q520" s="69">
        <f t="shared" si="98"/>
        <v>0.95238095238095233</v>
      </c>
      <c r="R520" s="69">
        <f t="shared" si="99"/>
        <v>4.7619047619047672E-2</v>
      </c>
      <c r="T520" s="104"/>
    </row>
    <row r="521" spans="1:20" ht="15.75" customHeight="1" x14ac:dyDescent="0.25">
      <c r="A521" s="58">
        <v>1502</v>
      </c>
      <c r="B521" s="154"/>
      <c r="C521" s="154"/>
      <c r="D521" s="154"/>
      <c r="E521" s="154"/>
      <c r="F521" s="154"/>
      <c r="G521" s="154"/>
      <c r="H521" s="154"/>
      <c r="I521" s="154"/>
      <c r="J521" s="154">
        <v>7</v>
      </c>
      <c r="K521" s="144">
        <v>6</v>
      </c>
      <c r="L521" s="101"/>
      <c r="M521" s="102"/>
      <c r="N521" s="103"/>
      <c r="O521" s="71">
        <f>IF(J521=0,"",J521/I520)</f>
        <v>1</v>
      </c>
      <c r="P521" s="68">
        <v>18</v>
      </c>
      <c r="Q521" s="72">
        <f t="shared" si="98"/>
        <v>0.9</v>
      </c>
      <c r="R521" s="72">
        <f t="shared" si="99"/>
        <v>9.9999999999999978E-2</v>
      </c>
      <c r="T521" s="104"/>
    </row>
    <row r="522" spans="1:20" ht="15.75" customHeight="1" x14ac:dyDescent="0.25">
      <c r="A522" s="58">
        <v>1601</v>
      </c>
      <c r="B522" s="154"/>
      <c r="C522" s="154"/>
      <c r="D522" s="154"/>
      <c r="E522" s="154"/>
      <c r="F522" s="154"/>
      <c r="G522" s="154"/>
      <c r="H522" s="154"/>
      <c r="I522" s="154"/>
      <c r="J522" s="154">
        <v>10</v>
      </c>
      <c r="K522" s="144">
        <v>9</v>
      </c>
      <c r="L522" s="101"/>
      <c r="M522" s="102"/>
      <c r="N522" s="104"/>
      <c r="O522" s="129"/>
      <c r="P522" s="68">
        <v>12</v>
      </c>
      <c r="Q522" s="130"/>
      <c r="R522" s="131"/>
      <c r="T522" s="104"/>
    </row>
    <row r="523" spans="1:20" ht="15.75" customHeight="1" x14ac:dyDescent="0.25">
      <c r="A523" s="58">
        <v>1602</v>
      </c>
      <c r="B523" s="154"/>
      <c r="C523" s="154"/>
      <c r="D523" s="154"/>
      <c r="E523" s="154"/>
      <c r="F523" s="154"/>
      <c r="G523" s="154"/>
      <c r="H523" s="154"/>
      <c r="I523" s="154"/>
      <c r="J523" s="154">
        <v>2</v>
      </c>
      <c r="K523" s="144">
        <v>2</v>
      </c>
      <c r="L523" s="101"/>
      <c r="M523" s="102"/>
      <c r="N523" s="104"/>
      <c r="O523" s="108"/>
      <c r="P523" s="109">
        <v>3</v>
      </c>
      <c r="Q523" s="110"/>
      <c r="R523" s="108"/>
      <c r="T523" s="104"/>
    </row>
    <row r="524" spans="1:20" ht="15.75" customHeight="1" x14ac:dyDescent="0.25">
      <c r="A524" s="58">
        <v>1701</v>
      </c>
      <c r="B524" s="154"/>
      <c r="C524" s="154"/>
      <c r="D524" s="154"/>
      <c r="E524" s="154"/>
      <c r="F524" s="154"/>
      <c r="G524" s="154"/>
      <c r="H524" s="154"/>
      <c r="I524" s="154"/>
      <c r="J524" s="154">
        <v>1</v>
      </c>
      <c r="K524" s="144">
        <v>1</v>
      </c>
      <c r="L524" s="101"/>
      <c r="M524" s="102"/>
      <c r="N524" s="104"/>
      <c r="O524" s="108"/>
      <c r="P524" s="109">
        <v>1</v>
      </c>
      <c r="Q524" s="110"/>
      <c r="R524" s="108"/>
      <c r="T524" s="104"/>
    </row>
    <row r="525" spans="1:20" ht="15.75" customHeight="1" x14ac:dyDescent="0.25">
      <c r="A525" s="58">
        <v>1702</v>
      </c>
      <c r="B525" s="154"/>
      <c r="C525" s="154"/>
      <c r="D525" s="154"/>
      <c r="E525" s="154"/>
      <c r="F525" s="154"/>
      <c r="G525" s="154"/>
      <c r="H525" s="154"/>
      <c r="I525" s="154"/>
      <c r="J525" s="154"/>
      <c r="K525" s="144"/>
      <c r="L525" s="101"/>
      <c r="M525" s="102"/>
      <c r="N525" s="104"/>
      <c r="O525" s="108"/>
      <c r="P525" s="109"/>
      <c r="Q525" s="110"/>
      <c r="R525" s="108"/>
      <c r="T525" s="104"/>
    </row>
    <row r="526" spans="1:20" ht="15.75" customHeight="1" x14ac:dyDescent="0.25">
      <c r="A526" s="58">
        <v>1801</v>
      </c>
      <c r="B526" s="154"/>
      <c r="C526" s="154"/>
      <c r="D526" s="154"/>
      <c r="E526" s="154"/>
      <c r="F526" s="154"/>
      <c r="G526" s="154"/>
      <c r="H526" s="154"/>
      <c r="I526" s="154"/>
      <c r="J526" s="154"/>
      <c r="K526" s="144"/>
      <c r="L526" s="101"/>
      <c r="M526" s="102"/>
      <c r="N526" s="104"/>
      <c r="O526" s="102"/>
      <c r="P526" s="104"/>
      <c r="Q526" s="146"/>
      <c r="R526" s="108"/>
      <c r="T526" s="104"/>
    </row>
    <row r="527" spans="1:20" ht="15.75" customHeight="1" x14ac:dyDescent="0.25">
      <c r="A527" s="58">
        <v>1802</v>
      </c>
      <c r="B527" s="154"/>
      <c r="C527" s="154"/>
      <c r="D527" s="154"/>
      <c r="E527" s="154"/>
      <c r="F527" s="154"/>
      <c r="G527" s="154"/>
      <c r="H527" s="154"/>
      <c r="I527" s="154"/>
      <c r="J527" s="154"/>
      <c r="K527" s="144"/>
      <c r="L527" s="101"/>
      <c r="M527" s="102"/>
      <c r="N527" s="104"/>
      <c r="O527" s="197" t="s">
        <v>83</v>
      </c>
      <c r="P527" s="82">
        <v>13</v>
      </c>
      <c r="Q527" s="111">
        <f>K530</f>
        <v>18</v>
      </c>
      <c r="R527" s="199" t="s">
        <v>11</v>
      </c>
      <c r="T527" s="104"/>
    </row>
    <row r="528" spans="1:20" ht="15.75" customHeight="1" x14ac:dyDescent="0.25">
      <c r="A528" s="58">
        <v>1901</v>
      </c>
      <c r="B528" s="154"/>
      <c r="C528" s="154"/>
      <c r="D528" s="154"/>
      <c r="E528" s="154"/>
      <c r="F528" s="154"/>
      <c r="G528" s="154"/>
      <c r="H528" s="154"/>
      <c r="I528" s="154"/>
      <c r="J528" s="154"/>
      <c r="K528" s="144"/>
      <c r="L528" s="101"/>
      <c r="M528" s="102"/>
      <c r="N528" s="104"/>
      <c r="O528" s="198" t="s">
        <v>85</v>
      </c>
      <c r="P528" s="86">
        <f>P527/B513</f>
        <v>0.34210526315789475</v>
      </c>
      <c r="Q528" s="112">
        <f>P527/Q527</f>
        <v>0.72222222222222221</v>
      </c>
      <c r="R528" s="200" t="s">
        <v>86</v>
      </c>
      <c r="T528" s="104"/>
    </row>
    <row r="529" spans="1:20" ht="15.75" customHeight="1" x14ac:dyDescent="0.25">
      <c r="A529" s="58">
        <v>1902</v>
      </c>
      <c r="B529" s="154"/>
      <c r="C529" s="154"/>
      <c r="D529" s="154"/>
      <c r="E529" s="154"/>
      <c r="F529" s="154"/>
      <c r="G529" s="154"/>
      <c r="H529" s="154"/>
      <c r="I529" s="154"/>
      <c r="J529" s="154"/>
      <c r="K529" s="144"/>
      <c r="L529" s="147"/>
      <c r="M529" s="148"/>
      <c r="N529" s="149"/>
      <c r="O529" s="90"/>
      <c r="P529" s="91"/>
      <c r="Q529" s="91"/>
      <c r="R529" s="113"/>
      <c r="T529" s="104"/>
    </row>
    <row r="530" spans="1:20" ht="18" customHeight="1" x14ac:dyDescent="0.25">
      <c r="A530" s="28"/>
      <c r="B530" s="297" t="s">
        <v>111</v>
      </c>
      <c r="C530" s="297"/>
      <c r="D530" s="297"/>
      <c r="E530" s="297"/>
      <c r="F530" s="297"/>
      <c r="G530" s="297"/>
      <c r="H530" s="297"/>
      <c r="I530" s="297"/>
      <c r="J530" s="297"/>
      <c r="K530" s="93">
        <f>SUM(K513:K526)</f>
        <v>18</v>
      </c>
      <c r="L530" s="94">
        <f>IF(K521=0,"",K521/B513)</f>
        <v>0.15789473684210525</v>
      </c>
      <c r="M530" s="94">
        <f>IF(K530=0,"",K530/B513)</f>
        <v>0.47368421052631576</v>
      </c>
      <c r="N530" s="94">
        <f>IF(K521=0,"",M530-L530)</f>
        <v>0.31578947368421051</v>
      </c>
      <c r="O530" s="3"/>
      <c r="P530" s="29"/>
      <c r="Q530" s="22"/>
      <c r="R530" s="3"/>
      <c r="T530" s="104"/>
    </row>
    <row r="531" spans="1:20" ht="12.75" customHeight="1" x14ac:dyDescent="0.2">
      <c r="L531" s="3"/>
      <c r="M531" s="3"/>
      <c r="O531" s="3"/>
    </row>
    <row r="532" spans="1:20" ht="12.75" customHeight="1" x14ac:dyDescent="0.2">
      <c r="L532" s="3"/>
      <c r="M532" s="3"/>
      <c r="O532" s="3"/>
    </row>
    <row r="533" spans="1:20" ht="26.25" customHeight="1" x14ac:dyDescent="0.4">
      <c r="A533" s="2"/>
      <c r="B533" s="318" t="s">
        <v>99</v>
      </c>
      <c r="C533" s="318"/>
      <c r="D533" s="318"/>
      <c r="E533" s="318"/>
      <c r="F533" s="318"/>
      <c r="G533" s="318"/>
      <c r="H533" s="318"/>
      <c r="I533" s="318"/>
      <c r="J533" s="318"/>
      <c r="K533" s="181" t="s">
        <v>80</v>
      </c>
      <c r="L533" s="3"/>
      <c r="M533" s="3"/>
      <c r="N533" s="29"/>
      <c r="O533" s="3"/>
      <c r="P533" s="29"/>
      <c r="Q533" s="29"/>
      <c r="R533" s="29"/>
    </row>
    <row r="534" spans="1:20" ht="20.25" customHeight="1" x14ac:dyDescent="0.2">
      <c r="A534" s="300" t="s">
        <v>10</v>
      </c>
      <c r="B534" s="301" t="s">
        <v>100</v>
      </c>
      <c r="C534" s="302"/>
      <c r="D534" s="302"/>
      <c r="E534" s="302"/>
      <c r="F534" s="302"/>
      <c r="G534" s="302"/>
      <c r="H534" s="302"/>
      <c r="I534" s="302"/>
      <c r="J534" s="303"/>
      <c r="K534" s="304" t="s">
        <v>11</v>
      </c>
      <c r="L534" s="296" t="s">
        <v>3</v>
      </c>
      <c r="M534" s="296" t="s">
        <v>4</v>
      </c>
      <c r="N534" s="306" t="s">
        <v>5</v>
      </c>
      <c r="O534" s="296" t="s">
        <v>6</v>
      </c>
      <c r="P534" s="294" t="s">
        <v>7</v>
      </c>
      <c r="Q534" s="294" t="s">
        <v>8</v>
      </c>
      <c r="R534" s="296" t="s">
        <v>101</v>
      </c>
    </row>
    <row r="535" spans="1:20" ht="15.75" customHeight="1" x14ac:dyDescent="0.25">
      <c r="A535" s="295"/>
      <c r="B535" s="58" t="s">
        <v>102</v>
      </c>
      <c r="C535" s="58" t="s">
        <v>103</v>
      </c>
      <c r="D535" s="58" t="s">
        <v>104</v>
      </c>
      <c r="E535" s="58" t="s">
        <v>105</v>
      </c>
      <c r="F535" s="58" t="s">
        <v>106</v>
      </c>
      <c r="G535" s="58" t="s">
        <v>107</v>
      </c>
      <c r="H535" s="58" t="s">
        <v>108</v>
      </c>
      <c r="I535" s="58" t="s">
        <v>109</v>
      </c>
      <c r="J535" s="58" t="s">
        <v>110</v>
      </c>
      <c r="K535" s="317"/>
      <c r="L535" s="295"/>
      <c r="M535" s="295"/>
      <c r="N535" s="295"/>
      <c r="O535" s="295"/>
      <c r="P535" s="295"/>
      <c r="Q535" s="295"/>
      <c r="R535" s="295"/>
      <c r="T535" s="104"/>
    </row>
    <row r="536" spans="1:20" ht="15.75" customHeight="1" x14ac:dyDescent="0.25">
      <c r="A536" s="58">
        <v>1201</v>
      </c>
      <c r="B536" s="154">
        <v>15</v>
      </c>
      <c r="C536" s="154"/>
      <c r="D536" s="154"/>
      <c r="E536" s="154"/>
      <c r="F536" s="154"/>
      <c r="G536" s="154"/>
      <c r="H536" s="154"/>
      <c r="I536" s="154"/>
      <c r="J536" s="154"/>
      <c r="K536" s="144"/>
      <c r="L536" s="96"/>
      <c r="M536" s="97"/>
      <c r="N536" s="98"/>
      <c r="O536" s="99"/>
      <c r="P536" s="63">
        <f>B536</f>
        <v>15</v>
      </c>
      <c r="Q536" s="100"/>
      <c r="R536" s="99"/>
      <c r="T536" s="104"/>
    </row>
    <row r="537" spans="1:20" ht="15.75" customHeight="1" x14ac:dyDescent="0.25">
      <c r="A537" s="58">
        <v>1202</v>
      </c>
      <c r="B537" s="154"/>
      <c r="C537" s="154">
        <v>13</v>
      </c>
      <c r="D537" s="154"/>
      <c r="E537" s="154"/>
      <c r="F537" s="154"/>
      <c r="G537" s="154"/>
      <c r="H537" s="154"/>
      <c r="I537" s="154"/>
      <c r="J537" s="154"/>
      <c r="K537" s="144"/>
      <c r="L537" s="101"/>
      <c r="M537" s="102"/>
      <c r="N537" s="103"/>
      <c r="O537" s="67">
        <f>IF(C537=0,"",C537/B536)</f>
        <v>0.8666666666666667</v>
      </c>
      <c r="P537" s="68">
        <v>13</v>
      </c>
      <c r="Q537" s="69">
        <f t="shared" ref="Q537:Q544" si="100">IF(P537=0,"",P537/P536)</f>
        <v>0.8666666666666667</v>
      </c>
      <c r="R537" s="69">
        <f t="shared" ref="R537:R544" si="101">IF(P537=0,"",100%-Q537)</f>
        <v>0.1333333333333333</v>
      </c>
      <c r="T537" s="104"/>
    </row>
    <row r="538" spans="1:20" ht="15.75" customHeight="1" x14ac:dyDescent="0.25">
      <c r="A538" s="58">
        <v>1301</v>
      </c>
      <c r="B538" s="154"/>
      <c r="C538" s="154"/>
      <c r="D538" s="154">
        <v>11</v>
      </c>
      <c r="E538" s="154"/>
      <c r="F538" s="154"/>
      <c r="G538" s="154"/>
      <c r="H538" s="154"/>
      <c r="I538" s="154"/>
      <c r="J538" s="154"/>
      <c r="K538" s="144"/>
      <c r="L538" s="101"/>
      <c r="M538" s="102"/>
      <c r="N538" s="103"/>
      <c r="O538" s="67">
        <f>IF(D538=0,"",D538/C537)</f>
        <v>0.84615384615384615</v>
      </c>
      <c r="P538" s="68">
        <v>11</v>
      </c>
      <c r="Q538" s="69">
        <f t="shared" si="100"/>
        <v>0.84615384615384615</v>
      </c>
      <c r="R538" s="69">
        <f t="shared" si="101"/>
        <v>0.15384615384615385</v>
      </c>
      <c r="T538" s="70">
        <f>P538/P536</f>
        <v>0.73333333333333328</v>
      </c>
    </row>
    <row r="539" spans="1:20" ht="15.75" customHeight="1" x14ac:dyDescent="0.25">
      <c r="A539" s="58">
        <v>1302</v>
      </c>
      <c r="B539" s="154"/>
      <c r="C539" s="154"/>
      <c r="D539" s="154"/>
      <c r="E539" s="154">
        <v>9</v>
      </c>
      <c r="F539" s="154"/>
      <c r="G539" s="154"/>
      <c r="H539" s="154"/>
      <c r="I539" s="154"/>
      <c r="J539" s="154"/>
      <c r="K539" s="144"/>
      <c r="L539" s="101"/>
      <c r="M539" s="102"/>
      <c r="N539" s="103"/>
      <c r="O539" s="67">
        <f>IF(E539=0,"",E539/D538)</f>
        <v>0.81818181818181823</v>
      </c>
      <c r="P539" s="68">
        <v>11</v>
      </c>
      <c r="Q539" s="69">
        <f t="shared" si="100"/>
        <v>1</v>
      </c>
      <c r="R539" s="69">
        <f t="shared" si="101"/>
        <v>0</v>
      </c>
      <c r="T539" s="104"/>
    </row>
    <row r="540" spans="1:20" ht="15.75" customHeight="1" x14ac:dyDescent="0.25">
      <c r="A540" s="58">
        <v>1401</v>
      </c>
      <c r="B540" s="154"/>
      <c r="C540" s="154"/>
      <c r="D540" s="154"/>
      <c r="E540" s="154"/>
      <c r="F540" s="154">
        <v>6</v>
      </c>
      <c r="G540" s="154"/>
      <c r="H540" s="154"/>
      <c r="I540" s="154"/>
      <c r="J540" s="154"/>
      <c r="K540" s="144"/>
      <c r="L540" s="101"/>
      <c r="M540" s="102"/>
      <c r="N540" s="103"/>
      <c r="O540" s="67">
        <f>IF(F540=0,"",F540/E539)</f>
        <v>0.66666666666666663</v>
      </c>
      <c r="P540" s="68">
        <v>8</v>
      </c>
      <c r="Q540" s="69">
        <f t="shared" si="100"/>
        <v>0.72727272727272729</v>
      </c>
      <c r="R540" s="69">
        <f t="shared" si="101"/>
        <v>0.27272727272727271</v>
      </c>
      <c r="T540" s="104"/>
    </row>
    <row r="541" spans="1:20" ht="15.75" customHeight="1" x14ac:dyDescent="0.25">
      <c r="A541" s="58">
        <v>1402</v>
      </c>
      <c r="B541" s="154"/>
      <c r="C541" s="154"/>
      <c r="D541" s="154"/>
      <c r="E541" s="154"/>
      <c r="F541" s="154"/>
      <c r="G541" s="154">
        <v>2</v>
      </c>
      <c r="H541" s="154"/>
      <c r="I541" s="154"/>
      <c r="J541" s="154"/>
      <c r="K541" s="144"/>
      <c r="L541" s="101"/>
      <c r="M541" s="102"/>
      <c r="N541" s="103"/>
      <c r="O541" s="67">
        <f>IF(G541=0,"",G541/F540)</f>
        <v>0.33333333333333331</v>
      </c>
      <c r="P541" s="68">
        <v>4</v>
      </c>
      <c r="Q541" s="69">
        <f t="shared" si="100"/>
        <v>0.5</v>
      </c>
      <c r="R541" s="69">
        <f t="shared" si="101"/>
        <v>0.5</v>
      </c>
      <c r="T541" s="104"/>
    </row>
    <row r="542" spans="1:20" ht="15.75" customHeight="1" x14ac:dyDescent="0.25">
      <c r="A542" s="58">
        <v>1501</v>
      </c>
      <c r="B542" s="154"/>
      <c r="C542" s="154"/>
      <c r="D542" s="154"/>
      <c r="E542" s="154"/>
      <c r="F542" s="154"/>
      <c r="G542" s="154"/>
      <c r="H542" s="154">
        <v>2</v>
      </c>
      <c r="I542" s="154"/>
      <c r="J542" s="154"/>
      <c r="K542" s="144"/>
      <c r="L542" s="101"/>
      <c r="M542" s="102"/>
      <c r="N542" s="103"/>
      <c r="O542" s="67">
        <f>IF(H542=0,"",H542/G541)</f>
        <v>1</v>
      </c>
      <c r="P542" s="68">
        <v>4</v>
      </c>
      <c r="Q542" s="69">
        <f t="shared" si="100"/>
        <v>1</v>
      </c>
      <c r="R542" s="69">
        <f t="shared" si="101"/>
        <v>0</v>
      </c>
      <c r="T542" s="104"/>
    </row>
    <row r="543" spans="1:20" ht="15.75" customHeight="1" x14ac:dyDescent="0.25">
      <c r="A543" s="58">
        <v>1502</v>
      </c>
      <c r="B543" s="154"/>
      <c r="C543" s="154"/>
      <c r="D543" s="154"/>
      <c r="E543" s="154"/>
      <c r="F543" s="154"/>
      <c r="G543" s="154"/>
      <c r="H543" s="154"/>
      <c r="I543" s="154">
        <v>2</v>
      </c>
      <c r="J543" s="154"/>
      <c r="K543" s="144"/>
      <c r="L543" s="101"/>
      <c r="M543" s="102"/>
      <c r="N543" s="103"/>
      <c r="O543" s="67">
        <f>IF(I543=0,"",I543/H542)</f>
        <v>1</v>
      </c>
      <c r="P543" s="68">
        <v>4</v>
      </c>
      <c r="Q543" s="69">
        <f t="shared" si="100"/>
        <v>1</v>
      </c>
      <c r="R543" s="69">
        <f t="shared" si="101"/>
        <v>0</v>
      </c>
      <c r="T543" s="104"/>
    </row>
    <row r="544" spans="1:20" ht="15.75" customHeight="1" x14ac:dyDescent="0.25">
      <c r="A544" s="58">
        <v>1601</v>
      </c>
      <c r="B544" s="154"/>
      <c r="C544" s="154"/>
      <c r="D544" s="154"/>
      <c r="E544" s="154"/>
      <c r="F544" s="154"/>
      <c r="G544" s="154"/>
      <c r="H544" s="154"/>
      <c r="I544" s="154"/>
      <c r="J544" s="154">
        <v>2</v>
      </c>
      <c r="K544" s="144">
        <v>2</v>
      </c>
      <c r="L544" s="101"/>
      <c r="M544" s="102"/>
      <c r="N544" s="103"/>
      <c r="O544" s="71">
        <f>IF(J544=0,"",J544/I543)</f>
        <v>1</v>
      </c>
      <c r="P544" s="68">
        <v>4</v>
      </c>
      <c r="Q544" s="72">
        <f t="shared" si="100"/>
        <v>1</v>
      </c>
      <c r="R544" s="72">
        <f t="shared" si="101"/>
        <v>0</v>
      </c>
      <c r="T544" s="104"/>
    </row>
    <row r="545" spans="1:20" ht="15.75" customHeight="1" x14ac:dyDescent="0.25">
      <c r="A545" s="58">
        <v>1602</v>
      </c>
      <c r="B545" s="154"/>
      <c r="C545" s="154"/>
      <c r="D545" s="154"/>
      <c r="E545" s="154"/>
      <c r="F545" s="154"/>
      <c r="G545" s="154"/>
      <c r="H545" s="154"/>
      <c r="I545" s="154"/>
      <c r="J545" s="154">
        <v>2</v>
      </c>
      <c r="K545" s="144">
        <v>1</v>
      </c>
      <c r="L545" s="101"/>
      <c r="M545" s="102"/>
      <c r="N545" s="104"/>
      <c r="O545" s="129"/>
      <c r="P545" s="68">
        <v>2</v>
      </c>
      <c r="Q545" s="130"/>
      <c r="R545" s="131"/>
      <c r="T545" s="104"/>
    </row>
    <row r="546" spans="1:20" ht="15.75" customHeight="1" x14ac:dyDescent="0.25">
      <c r="A546" s="58">
        <v>1701</v>
      </c>
      <c r="B546" s="154"/>
      <c r="C546" s="154"/>
      <c r="D546" s="154"/>
      <c r="E546" s="154"/>
      <c r="F546" s="154"/>
      <c r="G546" s="154"/>
      <c r="H546" s="154"/>
      <c r="I546" s="154"/>
      <c r="J546" s="154">
        <v>0</v>
      </c>
      <c r="K546" s="144"/>
      <c r="L546" s="101"/>
      <c r="M546" s="102"/>
      <c r="N546" s="104"/>
      <c r="O546" s="108"/>
      <c r="P546" s="109">
        <v>1</v>
      </c>
      <c r="Q546" s="110"/>
      <c r="R546" s="108"/>
      <c r="T546" s="104"/>
    </row>
    <row r="547" spans="1:20" ht="15.75" customHeight="1" x14ac:dyDescent="0.25">
      <c r="A547" s="58">
        <v>1702</v>
      </c>
      <c r="B547" s="154"/>
      <c r="C547" s="154"/>
      <c r="D547" s="154"/>
      <c r="E547" s="154"/>
      <c r="F547" s="154"/>
      <c r="G547" s="154"/>
      <c r="H547" s="154"/>
      <c r="I547" s="154"/>
      <c r="J547" s="154"/>
      <c r="K547" s="144"/>
      <c r="L547" s="101"/>
      <c r="M547" s="102"/>
      <c r="N547" s="104"/>
      <c r="O547" s="108"/>
      <c r="P547" s="109"/>
      <c r="Q547" s="110"/>
      <c r="R547" s="108"/>
      <c r="T547" s="104"/>
    </row>
    <row r="548" spans="1:20" ht="15.75" customHeight="1" x14ac:dyDescent="0.25">
      <c r="A548" s="58">
        <v>1801</v>
      </c>
      <c r="B548" s="154"/>
      <c r="C548" s="154"/>
      <c r="D548" s="154"/>
      <c r="E548" s="154"/>
      <c r="F548" s="154"/>
      <c r="G548" s="154"/>
      <c r="H548" s="154"/>
      <c r="I548" s="154"/>
      <c r="J548" s="154"/>
      <c r="K548" s="144"/>
      <c r="L548" s="101"/>
      <c r="M548" s="102"/>
      <c r="N548" s="104"/>
      <c r="O548" s="108"/>
      <c r="P548" s="109"/>
      <c r="Q548" s="110"/>
      <c r="R548" s="108"/>
      <c r="T548" s="104"/>
    </row>
    <row r="549" spans="1:20" ht="15.75" customHeight="1" x14ac:dyDescent="0.25">
      <c r="A549" s="58">
        <v>1802</v>
      </c>
      <c r="B549" s="154"/>
      <c r="C549" s="154"/>
      <c r="D549" s="154"/>
      <c r="E549" s="154"/>
      <c r="F549" s="154"/>
      <c r="G549" s="154"/>
      <c r="H549" s="154"/>
      <c r="I549" s="154"/>
      <c r="J549" s="154"/>
      <c r="K549" s="144"/>
      <c r="L549" s="101"/>
      <c r="M549" s="102"/>
      <c r="N549" s="104"/>
      <c r="O549" s="102"/>
      <c r="P549" s="104"/>
      <c r="Q549" s="146"/>
      <c r="R549" s="108"/>
      <c r="T549" s="104"/>
    </row>
    <row r="550" spans="1:20" ht="15.75" customHeight="1" x14ac:dyDescent="0.25">
      <c r="A550" s="58">
        <v>1901</v>
      </c>
      <c r="B550" s="154"/>
      <c r="C550" s="154"/>
      <c r="D550" s="154"/>
      <c r="E550" s="154"/>
      <c r="F550" s="154"/>
      <c r="G550" s="154"/>
      <c r="H550" s="154"/>
      <c r="I550" s="154"/>
      <c r="J550" s="154"/>
      <c r="K550" s="144"/>
      <c r="L550" s="101"/>
      <c r="M550" s="102"/>
      <c r="N550" s="104"/>
      <c r="O550" s="197" t="s">
        <v>83</v>
      </c>
      <c r="P550" s="82">
        <v>3</v>
      </c>
      <c r="Q550" s="111">
        <f>SUM(K543:K546)</f>
        <v>3</v>
      </c>
      <c r="R550" s="199" t="s">
        <v>11</v>
      </c>
      <c r="T550" s="104"/>
    </row>
    <row r="551" spans="1:20" ht="15.75" customHeight="1" x14ac:dyDescent="0.25">
      <c r="A551" s="58">
        <v>1902</v>
      </c>
      <c r="B551" s="154"/>
      <c r="C551" s="154"/>
      <c r="D551" s="154"/>
      <c r="E551" s="154"/>
      <c r="F551" s="154"/>
      <c r="G551" s="154"/>
      <c r="H551" s="154"/>
      <c r="I551" s="154"/>
      <c r="J551" s="154"/>
      <c r="K551" s="144"/>
      <c r="L551" s="101"/>
      <c r="M551" s="102"/>
      <c r="N551" s="104"/>
      <c r="O551" s="198" t="s">
        <v>85</v>
      </c>
      <c r="P551" s="86">
        <f>P550/B536</f>
        <v>0.2</v>
      </c>
      <c r="Q551" s="112">
        <f>P550/Q550</f>
        <v>1</v>
      </c>
      <c r="R551" s="200" t="s">
        <v>86</v>
      </c>
      <c r="T551" s="104"/>
    </row>
    <row r="552" spans="1:20" ht="15.75" customHeight="1" x14ac:dyDescent="0.25">
      <c r="A552" s="58">
        <v>2001</v>
      </c>
      <c r="B552" s="154"/>
      <c r="C552" s="154"/>
      <c r="D552" s="154"/>
      <c r="E552" s="154"/>
      <c r="F552" s="154"/>
      <c r="G552" s="154"/>
      <c r="H552" s="154"/>
      <c r="I552" s="154"/>
      <c r="J552" s="154"/>
      <c r="K552" s="144"/>
      <c r="L552" s="147"/>
      <c r="M552" s="148"/>
      <c r="N552" s="149"/>
      <c r="O552" s="90"/>
      <c r="P552" s="91"/>
      <c r="Q552" s="91"/>
      <c r="R552" s="113"/>
      <c r="T552" s="104"/>
    </row>
    <row r="553" spans="1:20" ht="18" customHeight="1" x14ac:dyDescent="0.25">
      <c r="A553" s="28"/>
      <c r="B553" s="297" t="s">
        <v>111</v>
      </c>
      <c r="C553" s="297"/>
      <c r="D553" s="297"/>
      <c r="E553" s="297"/>
      <c r="F553" s="297"/>
      <c r="G553" s="297"/>
      <c r="H553" s="297"/>
      <c r="I553" s="297"/>
      <c r="J553" s="297"/>
      <c r="K553" s="93">
        <f>SUM(K536:K549)</f>
        <v>3</v>
      </c>
      <c r="L553" s="94">
        <f>IF(K544=0,"",K544/B536)</f>
        <v>0.13333333333333333</v>
      </c>
      <c r="M553" s="94">
        <f>IF(K553=0,"",K553/B536)</f>
        <v>0.2</v>
      </c>
      <c r="N553" s="94">
        <f>IF(K544=0,"",M553-L553)</f>
        <v>6.666666666666668E-2</v>
      </c>
      <c r="O553" s="3"/>
      <c r="P553" s="29"/>
      <c r="Q553" s="22"/>
      <c r="R553" s="3"/>
      <c r="T553" s="104"/>
    </row>
    <row r="554" spans="1:20" ht="12.75" customHeight="1" x14ac:dyDescent="0.2">
      <c r="L554" s="3"/>
      <c r="M554" s="3"/>
      <c r="N554" s="3"/>
      <c r="O554" s="3"/>
      <c r="S554" s="29"/>
      <c r="T554" s="22"/>
    </row>
    <row r="555" spans="1:20" ht="12.75" customHeight="1" x14ac:dyDescent="0.2">
      <c r="L555" s="3"/>
      <c r="M555" s="3"/>
      <c r="N555" s="3"/>
      <c r="O555" s="3"/>
      <c r="S555" s="29"/>
      <c r="T555" s="22"/>
    </row>
    <row r="556" spans="1:20" ht="26.25" customHeight="1" x14ac:dyDescent="0.4">
      <c r="A556" s="2"/>
      <c r="B556" s="298" t="s">
        <v>99</v>
      </c>
      <c r="C556" s="299"/>
      <c r="D556" s="299"/>
      <c r="E556" s="299"/>
      <c r="F556" s="299"/>
      <c r="G556" s="299"/>
      <c r="H556" s="299"/>
      <c r="I556" s="299"/>
      <c r="J556" s="299"/>
      <c r="K556" s="181" t="s">
        <v>84</v>
      </c>
      <c r="L556" s="57"/>
      <c r="M556" s="57"/>
      <c r="N556" s="29"/>
      <c r="O556" s="3"/>
      <c r="P556" s="29"/>
      <c r="Q556" s="29"/>
      <c r="R556" s="29"/>
    </row>
    <row r="557" spans="1:20" ht="20.25" customHeight="1" x14ac:dyDescent="0.2">
      <c r="A557" s="300" t="s">
        <v>10</v>
      </c>
      <c r="B557" s="301" t="s">
        <v>100</v>
      </c>
      <c r="C557" s="302"/>
      <c r="D557" s="302"/>
      <c r="E557" s="302"/>
      <c r="F557" s="302"/>
      <c r="G557" s="302"/>
      <c r="H557" s="302"/>
      <c r="I557" s="302"/>
      <c r="J557" s="303"/>
      <c r="K557" s="304" t="s">
        <v>11</v>
      </c>
      <c r="L557" s="296" t="s">
        <v>3</v>
      </c>
      <c r="M557" s="296" t="s">
        <v>4</v>
      </c>
      <c r="N557" s="306" t="s">
        <v>5</v>
      </c>
      <c r="O557" s="296" t="s">
        <v>6</v>
      </c>
      <c r="P557" s="294" t="s">
        <v>7</v>
      </c>
      <c r="Q557" s="294" t="s">
        <v>8</v>
      </c>
      <c r="R557" s="296" t="s">
        <v>101</v>
      </c>
    </row>
    <row r="558" spans="1:20" ht="15.75" x14ac:dyDescent="0.25">
      <c r="A558" s="295"/>
      <c r="B558" s="58" t="s">
        <v>102</v>
      </c>
      <c r="C558" s="58" t="s">
        <v>103</v>
      </c>
      <c r="D558" s="58" t="s">
        <v>104</v>
      </c>
      <c r="E558" s="58" t="s">
        <v>105</v>
      </c>
      <c r="F558" s="58" t="s">
        <v>106</v>
      </c>
      <c r="G558" s="58" t="s">
        <v>107</v>
      </c>
      <c r="H558" s="58" t="s">
        <v>108</v>
      </c>
      <c r="I558" s="58" t="s">
        <v>109</v>
      </c>
      <c r="J558" s="58" t="s">
        <v>110</v>
      </c>
      <c r="K558" s="317"/>
      <c r="L558" s="295"/>
      <c r="M558" s="295"/>
      <c r="N558" s="295"/>
      <c r="O558" s="295"/>
      <c r="P558" s="295"/>
      <c r="Q558" s="295"/>
      <c r="R558" s="295"/>
      <c r="T558" s="104"/>
    </row>
    <row r="559" spans="1:20" ht="15.75" customHeight="1" x14ac:dyDescent="0.25">
      <c r="A559" s="58">
        <v>1202</v>
      </c>
      <c r="B559" s="154">
        <v>38</v>
      </c>
      <c r="C559" s="154"/>
      <c r="D559" s="154"/>
      <c r="E559" s="154"/>
      <c r="F559" s="154"/>
      <c r="G559" s="154"/>
      <c r="H559" s="154"/>
      <c r="I559" s="154"/>
      <c r="J559" s="154"/>
      <c r="K559" s="144"/>
      <c r="L559" s="96"/>
      <c r="M559" s="97"/>
      <c r="N559" s="98"/>
      <c r="O559" s="62"/>
      <c r="P559" s="63">
        <f>B559</f>
        <v>38</v>
      </c>
      <c r="Q559" s="64"/>
      <c r="R559" s="62"/>
      <c r="T559" s="104"/>
    </row>
    <row r="560" spans="1:20" ht="15.75" customHeight="1" x14ac:dyDescent="0.25">
      <c r="A560" s="58">
        <v>1301</v>
      </c>
      <c r="B560" s="154"/>
      <c r="C560" s="154">
        <v>33</v>
      </c>
      <c r="D560" s="154"/>
      <c r="E560" s="154"/>
      <c r="F560" s="154"/>
      <c r="G560" s="154"/>
      <c r="H560" s="154"/>
      <c r="I560" s="154"/>
      <c r="J560" s="154"/>
      <c r="K560" s="144"/>
      <c r="L560" s="101"/>
      <c r="M560" s="102"/>
      <c r="N560" s="103"/>
      <c r="O560" s="67">
        <f>IF(C560=0,"",C560/B559)</f>
        <v>0.86842105263157898</v>
      </c>
      <c r="P560" s="68">
        <v>33</v>
      </c>
      <c r="Q560" s="69">
        <f t="shared" ref="Q560:Q567" si="102">IF(P560=0,"",P560/P559)</f>
        <v>0.86842105263157898</v>
      </c>
      <c r="R560" s="69">
        <f t="shared" ref="R560:R567" si="103">IF(P560=0,"",100%-Q560)</f>
        <v>0.13157894736842102</v>
      </c>
      <c r="T560" s="104"/>
    </row>
    <row r="561" spans="1:20" ht="15.75" customHeight="1" x14ac:dyDescent="0.25">
      <c r="A561" s="58">
        <v>1302</v>
      </c>
      <c r="B561" s="154"/>
      <c r="C561" s="154"/>
      <c r="D561" s="154">
        <v>31</v>
      </c>
      <c r="E561" s="154"/>
      <c r="F561" s="154"/>
      <c r="G561" s="154"/>
      <c r="H561" s="154"/>
      <c r="I561" s="154"/>
      <c r="J561" s="154"/>
      <c r="K561" s="144"/>
      <c r="L561" s="101"/>
      <c r="M561" s="102"/>
      <c r="N561" s="103"/>
      <c r="O561" s="67">
        <f>IF(D561=0,"",D561/C560)</f>
        <v>0.93939393939393945</v>
      </c>
      <c r="P561" s="68">
        <v>31</v>
      </c>
      <c r="Q561" s="69">
        <f t="shared" si="102"/>
        <v>0.93939393939393945</v>
      </c>
      <c r="R561" s="69">
        <f t="shared" si="103"/>
        <v>6.0606060606060552E-2</v>
      </c>
      <c r="T561" s="70">
        <f>P561/P559</f>
        <v>0.81578947368421051</v>
      </c>
    </row>
    <row r="562" spans="1:20" ht="15.75" customHeight="1" x14ac:dyDescent="0.25">
      <c r="A562" s="58">
        <v>1401</v>
      </c>
      <c r="B562" s="154"/>
      <c r="C562" s="154"/>
      <c r="D562" s="154"/>
      <c r="E562" s="154">
        <v>23</v>
      </c>
      <c r="F562" s="154"/>
      <c r="G562" s="154"/>
      <c r="H562" s="154"/>
      <c r="I562" s="154"/>
      <c r="J562" s="154"/>
      <c r="K562" s="144"/>
      <c r="L562" s="101"/>
      <c r="M562" s="102"/>
      <c r="N562" s="103"/>
      <c r="O562" s="67">
        <f>IF(E562=0,"",E562/D561)</f>
        <v>0.74193548387096775</v>
      </c>
      <c r="P562" s="68">
        <v>23</v>
      </c>
      <c r="Q562" s="69">
        <f t="shared" si="102"/>
        <v>0.74193548387096775</v>
      </c>
      <c r="R562" s="69">
        <f t="shared" si="103"/>
        <v>0.25806451612903225</v>
      </c>
      <c r="T562" s="104"/>
    </row>
    <row r="563" spans="1:20" ht="15.75" customHeight="1" x14ac:dyDescent="0.25">
      <c r="A563" s="58">
        <v>1402</v>
      </c>
      <c r="B563" s="154"/>
      <c r="C563" s="154"/>
      <c r="D563" s="154"/>
      <c r="E563" s="154"/>
      <c r="F563" s="154">
        <v>19</v>
      </c>
      <c r="G563" s="154"/>
      <c r="H563" s="154"/>
      <c r="I563" s="154"/>
      <c r="J563" s="154"/>
      <c r="K563" s="144"/>
      <c r="L563" s="101"/>
      <c r="M563" s="102"/>
      <c r="N563" s="103"/>
      <c r="O563" s="67">
        <f>IF(F563=0,"",F563/E562)</f>
        <v>0.82608695652173914</v>
      </c>
      <c r="P563" s="68">
        <v>19</v>
      </c>
      <c r="Q563" s="69">
        <f t="shared" si="102"/>
        <v>0.82608695652173914</v>
      </c>
      <c r="R563" s="69">
        <f t="shared" si="103"/>
        <v>0.17391304347826086</v>
      </c>
      <c r="T563" s="104"/>
    </row>
    <row r="564" spans="1:20" ht="15.75" customHeight="1" x14ac:dyDescent="0.25">
      <c r="A564" s="58">
        <v>1501</v>
      </c>
      <c r="B564" s="154"/>
      <c r="C564" s="154"/>
      <c r="D564" s="154"/>
      <c r="E564" s="154"/>
      <c r="F564" s="154"/>
      <c r="G564" s="154">
        <v>19</v>
      </c>
      <c r="H564" s="154"/>
      <c r="I564" s="154"/>
      <c r="J564" s="154"/>
      <c r="K564" s="144"/>
      <c r="L564" s="101"/>
      <c r="M564" s="102"/>
      <c r="N564" s="103"/>
      <c r="O564" s="67">
        <f>IF(G564=0,"",G564/F563)</f>
        <v>1</v>
      </c>
      <c r="P564" s="68">
        <v>19</v>
      </c>
      <c r="Q564" s="69">
        <f t="shared" si="102"/>
        <v>1</v>
      </c>
      <c r="R564" s="69">
        <f t="shared" si="103"/>
        <v>0</v>
      </c>
      <c r="T564" s="104"/>
    </row>
    <row r="565" spans="1:20" ht="15.75" customHeight="1" x14ac:dyDescent="0.25">
      <c r="A565" s="58">
        <v>1502</v>
      </c>
      <c r="B565" s="154"/>
      <c r="C565" s="154"/>
      <c r="D565" s="154"/>
      <c r="E565" s="154"/>
      <c r="F565" s="154"/>
      <c r="G565" s="154"/>
      <c r="H565" s="154">
        <v>19</v>
      </c>
      <c r="I565" s="154"/>
      <c r="J565" s="154"/>
      <c r="K565" s="144"/>
      <c r="L565" s="101"/>
      <c r="M565" s="102"/>
      <c r="N565" s="103"/>
      <c r="O565" s="67">
        <f>IF(H565=0,"",H565/G564)</f>
        <v>1</v>
      </c>
      <c r="P565" s="68">
        <v>19</v>
      </c>
      <c r="Q565" s="69">
        <f t="shared" si="102"/>
        <v>1</v>
      </c>
      <c r="R565" s="69">
        <f t="shared" si="103"/>
        <v>0</v>
      </c>
      <c r="T565" s="104"/>
    </row>
    <row r="566" spans="1:20" ht="15.75" customHeight="1" x14ac:dyDescent="0.25">
      <c r="A566" s="58">
        <v>1601</v>
      </c>
      <c r="B566" s="154"/>
      <c r="C566" s="154"/>
      <c r="D566" s="154"/>
      <c r="E566" s="154"/>
      <c r="F566" s="154"/>
      <c r="G566" s="154"/>
      <c r="H566" s="154"/>
      <c r="I566" s="154">
        <v>19</v>
      </c>
      <c r="J566" s="154"/>
      <c r="K566" s="144"/>
      <c r="L566" s="101"/>
      <c r="M566" s="102"/>
      <c r="N566" s="103"/>
      <c r="O566" s="67">
        <f>IF(I566=0,"",I566/H565)</f>
        <v>1</v>
      </c>
      <c r="P566" s="68">
        <v>19</v>
      </c>
      <c r="Q566" s="69">
        <f t="shared" si="102"/>
        <v>1</v>
      </c>
      <c r="R566" s="69">
        <f t="shared" si="103"/>
        <v>0</v>
      </c>
      <c r="T566" s="104"/>
    </row>
    <row r="567" spans="1:20" ht="15.75" customHeight="1" x14ac:dyDescent="0.25">
      <c r="A567" s="58">
        <v>1602</v>
      </c>
      <c r="B567" s="154"/>
      <c r="C567" s="154"/>
      <c r="D567" s="154"/>
      <c r="E567" s="154"/>
      <c r="F567" s="154"/>
      <c r="G567" s="154"/>
      <c r="H567" s="154"/>
      <c r="I567" s="154"/>
      <c r="J567" s="154">
        <v>19</v>
      </c>
      <c r="K567" s="144">
        <v>12</v>
      </c>
      <c r="L567" s="101"/>
      <c r="M567" s="102"/>
      <c r="N567" s="103"/>
      <c r="O567" s="71">
        <f>IF(J567=0,"",J567/I566)</f>
        <v>1</v>
      </c>
      <c r="P567" s="68">
        <v>19</v>
      </c>
      <c r="Q567" s="72">
        <f t="shared" si="102"/>
        <v>1</v>
      </c>
      <c r="R567" s="72">
        <f t="shared" si="103"/>
        <v>0</v>
      </c>
      <c r="T567" s="104"/>
    </row>
    <row r="568" spans="1:20" ht="15.75" customHeight="1" x14ac:dyDescent="0.25">
      <c r="A568" s="58">
        <v>1701</v>
      </c>
      <c r="B568" s="154"/>
      <c r="C568" s="154"/>
      <c r="D568" s="154"/>
      <c r="E568" s="154"/>
      <c r="F568" s="154"/>
      <c r="G568" s="154"/>
      <c r="H568" s="154"/>
      <c r="I568" s="154"/>
      <c r="J568" s="154">
        <v>0</v>
      </c>
      <c r="K568" s="144"/>
      <c r="L568" s="101"/>
      <c r="M568" s="102"/>
      <c r="N568" s="104"/>
      <c r="O568" s="105"/>
      <c r="P568" s="68">
        <v>2</v>
      </c>
      <c r="Q568" s="106"/>
      <c r="R568" s="107"/>
      <c r="T568" s="104"/>
    </row>
    <row r="569" spans="1:20" ht="15.75" customHeight="1" x14ac:dyDescent="0.25">
      <c r="A569" s="58">
        <v>1702</v>
      </c>
      <c r="B569" s="154"/>
      <c r="C569" s="154"/>
      <c r="D569" s="154"/>
      <c r="E569" s="154"/>
      <c r="F569" s="154"/>
      <c r="G569" s="154"/>
      <c r="H569" s="154"/>
      <c r="I569" s="154"/>
      <c r="J569" s="154">
        <v>2</v>
      </c>
      <c r="K569" s="144">
        <v>2</v>
      </c>
      <c r="L569" s="101"/>
      <c r="M569" s="102"/>
      <c r="N569" s="104"/>
      <c r="O569" s="108"/>
      <c r="P569" s="109">
        <v>2</v>
      </c>
      <c r="Q569" s="110"/>
      <c r="R569" s="108"/>
      <c r="T569" s="104"/>
    </row>
    <row r="570" spans="1:20" ht="15.75" customHeight="1" x14ac:dyDescent="0.25">
      <c r="A570" s="58">
        <v>1801</v>
      </c>
      <c r="B570" s="154"/>
      <c r="C570" s="154"/>
      <c r="D570" s="154"/>
      <c r="E570" s="154"/>
      <c r="F570" s="154"/>
      <c r="G570" s="154"/>
      <c r="H570" s="154"/>
      <c r="I570" s="154"/>
      <c r="J570" s="154"/>
      <c r="K570" s="144"/>
      <c r="L570" s="101"/>
      <c r="M570" s="102"/>
      <c r="N570" s="104"/>
      <c r="O570" s="108"/>
      <c r="P570" s="109"/>
      <c r="Q570" s="110"/>
      <c r="R570" s="108"/>
      <c r="T570" s="104"/>
    </row>
    <row r="571" spans="1:20" ht="15.75" customHeight="1" x14ac:dyDescent="0.25">
      <c r="A571" s="58">
        <v>1802</v>
      </c>
      <c r="B571" s="154"/>
      <c r="C571" s="154"/>
      <c r="D571" s="154"/>
      <c r="E571" s="154"/>
      <c r="F571" s="154"/>
      <c r="G571" s="154"/>
      <c r="H571" s="154"/>
      <c r="I571" s="154"/>
      <c r="J571" s="154"/>
      <c r="K571" s="144"/>
      <c r="L571" s="101"/>
      <c r="M571" s="102"/>
      <c r="N571" s="104"/>
      <c r="O571" s="108"/>
      <c r="P571" s="109"/>
      <c r="Q571" s="110"/>
      <c r="R571" s="108"/>
      <c r="T571" s="104"/>
    </row>
    <row r="572" spans="1:20" ht="15.75" customHeight="1" x14ac:dyDescent="0.25">
      <c r="A572" s="58">
        <v>1901</v>
      </c>
      <c r="B572" s="154"/>
      <c r="C572" s="154"/>
      <c r="D572" s="154"/>
      <c r="E572" s="154"/>
      <c r="F572" s="154"/>
      <c r="G572" s="154"/>
      <c r="H572" s="154"/>
      <c r="I572" s="154"/>
      <c r="J572" s="154"/>
      <c r="K572" s="144"/>
      <c r="L572" s="101"/>
      <c r="M572" s="102"/>
      <c r="N572" s="104"/>
      <c r="O572" s="102"/>
      <c r="P572" s="104"/>
      <c r="Q572" s="146"/>
      <c r="R572" s="108"/>
      <c r="T572" s="104"/>
    </row>
    <row r="573" spans="1:20" ht="15.75" customHeight="1" x14ac:dyDescent="0.25">
      <c r="A573" s="58">
        <v>1902</v>
      </c>
      <c r="B573" s="154"/>
      <c r="C573" s="154"/>
      <c r="D573" s="154"/>
      <c r="E573" s="154"/>
      <c r="F573" s="154"/>
      <c r="G573" s="154"/>
      <c r="H573" s="154"/>
      <c r="I573" s="154"/>
      <c r="J573" s="154"/>
      <c r="K573" s="144"/>
      <c r="L573" s="101"/>
      <c r="M573" s="102"/>
      <c r="N573" s="104"/>
      <c r="O573" s="197" t="s">
        <v>83</v>
      </c>
      <c r="P573" s="82">
        <v>14</v>
      </c>
      <c r="Q573" s="83">
        <f>SUM(K566:K569)</f>
        <v>14</v>
      </c>
      <c r="R573" s="199" t="s">
        <v>11</v>
      </c>
      <c r="T573" s="104"/>
    </row>
    <row r="574" spans="1:20" ht="15.75" customHeight="1" x14ac:dyDescent="0.25">
      <c r="A574" s="58">
        <v>2001</v>
      </c>
      <c r="B574" s="154"/>
      <c r="C574" s="154"/>
      <c r="D574" s="154"/>
      <c r="E574" s="154"/>
      <c r="F574" s="154"/>
      <c r="G574" s="154"/>
      <c r="H574" s="154"/>
      <c r="I574" s="154"/>
      <c r="J574" s="154"/>
      <c r="K574" s="144"/>
      <c r="L574" s="101"/>
      <c r="M574" s="102"/>
      <c r="N574" s="104"/>
      <c r="O574" s="198" t="s">
        <v>85</v>
      </c>
      <c r="P574" s="86">
        <f>P573/B559</f>
        <v>0.36842105263157893</v>
      </c>
      <c r="Q574" s="87">
        <f>P573/Q573</f>
        <v>1</v>
      </c>
      <c r="R574" s="200" t="s">
        <v>86</v>
      </c>
      <c r="T574" s="104"/>
    </row>
    <row r="575" spans="1:20" ht="15.75" customHeight="1" x14ac:dyDescent="0.25">
      <c r="A575" s="58">
        <v>2002</v>
      </c>
      <c r="B575" s="154"/>
      <c r="C575" s="154"/>
      <c r="D575" s="154"/>
      <c r="E575" s="154"/>
      <c r="F575" s="154"/>
      <c r="G575" s="154"/>
      <c r="H575" s="154"/>
      <c r="I575" s="154"/>
      <c r="J575" s="154"/>
      <c r="K575" s="144"/>
      <c r="L575" s="147"/>
      <c r="M575" s="148"/>
      <c r="N575" s="149"/>
      <c r="O575" s="90"/>
      <c r="P575" s="91"/>
      <c r="Q575" s="91"/>
      <c r="R575" s="113"/>
      <c r="T575" s="104"/>
    </row>
    <row r="576" spans="1:20" ht="18" customHeight="1" x14ac:dyDescent="0.25">
      <c r="A576" s="28"/>
      <c r="B576" s="297" t="s">
        <v>111</v>
      </c>
      <c r="C576" s="297"/>
      <c r="D576" s="297"/>
      <c r="E576" s="297"/>
      <c r="F576" s="297"/>
      <c r="G576" s="297"/>
      <c r="H576" s="297"/>
      <c r="I576" s="297"/>
      <c r="J576" s="297"/>
      <c r="K576" s="93">
        <f>SUM(K559:K572)</f>
        <v>14</v>
      </c>
      <c r="L576" s="94">
        <f>IF(K567=0,"",K567/B559)</f>
        <v>0.31578947368421051</v>
      </c>
      <c r="M576" s="125">
        <f>IF(K576=0,"",K576/B559)</f>
        <v>0.36842105263157893</v>
      </c>
      <c r="N576" s="125">
        <f>IF(K567=0,"",M576-L576)</f>
        <v>5.2631578947368418E-2</v>
      </c>
      <c r="O576" s="3"/>
      <c r="P576" s="29"/>
      <c r="Q576" s="22"/>
      <c r="R576" s="3"/>
      <c r="T576" s="104"/>
    </row>
    <row r="577" spans="1:19" ht="12.75" customHeight="1" x14ac:dyDescent="0.2">
      <c r="L577" s="3"/>
      <c r="M577" s="3"/>
      <c r="O577" s="3"/>
    </row>
    <row r="578" spans="1:19" ht="12.75" customHeight="1" x14ac:dyDescent="0.2">
      <c r="L578" s="3"/>
      <c r="M578" s="3"/>
      <c r="O578" s="3"/>
    </row>
    <row r="579" spans="1:19" ht="26.25" customHeight="1" x14ac:dyDescent="0.4">
      <c r="A579" s="2"/>
      <c r="B579" s="298" t="s">
        <v>99</v>
      </c>
      <c r="C579" s="299"/>
      <c r="D579" s="299"/>
      <c r="E579" s="299"/>
      <c r="F579" s="299"/>
      <c r="G579" s="299"/>
      <c r="H579" s="299"/>
      <c r="I579" s="299"/>
      <c r="J579" s="299"/>
      <c r="K579" s="181" t="s">
        <v>87</v>
      </c>
      <c r="L579" s="57"/>
      <c r="M579" s="57"/>
      <c r="N579" s="29"/>
      <c r="O579" s="3"/>
      <c r="P579" s="29"/>
      <c r="Q579" s="29"/>
      <c r="R579" s="29"/>
      <c r="S579" s="29"/>
    </row>
    <row r="580" spans="1:19" ht="20.25" x14ac:dyDescent="0.2">
      <c r="A580" s="300" t="s">
        <v>10</v>
      </c>
      <c r="B580" s="301" t="s">
        <v>100</v>
      </c>
      <c r="C580" s="302"/>
      <c r="D580" s="302"/>
      <c r="E580" s="302"/>
      <c r="F580" s="302"/>
      <c r="G580" s="302"/>
      <c r="H580" s="302"/>
      <c r="I580" s="302"/>
      <c r="J580" s="303"/>
      <c r="K580" s="304" t="s">
        <v>11</v>
      </c>
      <c r="L580" s="296" t="s">
        <v>3</v>
      </c>
      <c r="M580" s="296" t="s">
        <v>4</v>
      </c>
      <c r="N580" s="306" t="s">
        <v>5</v>
      </c>
      <c r="O580" s="296" t="s">
        <v>6</v>
      </c>
      <c r="P580" s="294" t="s">
        <v>7</v>
      </c>
      <c r="Q580" s="294" t="s">
        <v>8</v>
      </c>
      <c r="R580" s="296" t="s">
        <v>101</v>
      </c>
      <c r="S580" s="29"/>
    </row>
    <row r="581" spans="1:19" ht="15.75" x14ac:dyDescent="0.25">
      <c r="A581" s="295"/>
      <c r="B581" s="58" t="s">
        <v>102</v>
      </c>
      <c r="C581" s="58" t="s">
        <v>103</v>
      </c>
      <c r="D581" s="58" t="s">
        <v>104</v>
      </c>
      <c r="E581" s="58" t="s">
        <v>105</v>
      </c>
      <c r="F581" s="58" t="s">
        <v>106</v>
      </c>
      <c r="G581" s="58" t="s">
        <v>107</v>
      </c>
      <c r="H581" s="58" t="s">
        <v>108</v>
      </c>
      <c r="I581" s="58" t="s">
        <v>109</v>
      </c>
      <c r="J581" s="58" t="s">
        <v>110</v>
      </c>
      <c r="K581" s="317"/>
      <c r="L581" s="295"/>
      <c r="M581" s="295"/>
      <c r="N581" s="295"/>
      <c r="O581" s="295"/>
      <c r="P581" s="295"/>
      <c r="Q581" s="295"/>
      <c r="R581" s="295"/>
      <c r="S581" s="29"/>
    </row>
    <row r="582" spans="1:19" ht="15.75" x14ac:dyDescent="0.25">
      <c r="A582" s="58">
        <v>1301</v>
      </c>
      <c r="B582" s="154">
        <v>29</v>
      </c>
      <c r="C582" s="154"/>
      <c r="D582" s="154"/>
      <c r="E582" s="154"/>
      <c r="F582" s="154"/>
      <c r="G582" s="154"/>
      <c r="H582" s="154"/>
      <c r="I582" s="154"/>
      <c r="J582" s="154"/>
      <c r="K582" s="144"/>
      <c r="L582" s="96"/>
      <c r="M582" s="97"/>
      <c r="N582" s="98"/>
      <c r="O582" s="62"/>
      <c r="P582" s="63">
        <f>B582</f>
        <v>29</v>
      </c>
      <c r="Q582" s="64"/>
      <c r="R582" s="62"/>
      <c r="S582" s="29"/>
    </row>
    <row r="583" spans="1:19" ht="15.75" customHeight="1" x14ac:dyDescent="0.25">
      <c r="A583" s="58">
        <v>1302</v>
      </c>
      <c r="B583" s="154"/>
      <c r="C583" s="154">
        <v>24</v>
      </c>
      <c r="D583" s="154"/>
      <c r="E583" s="154"/>
      <c r="F583" s="154"/>
      <c r="G583" s="154"/>
      <c r="H583" s="154"/>
      <c r="I583" s="154"/>
      <c r="J583" s="154"/>
      <c r="K583" s="144"/>
      <c r="L583" s="101"/>
      <c r="M583" s="102"/>
      <c r="N583" s="103"/>
      <c r="O583" s="67">
        <f>IF(C583=0,"",C583/B582)</f>
        <v>0.82758620689655171</v>
      </c>
      <c r="P583" s="68">
        <v>24</v>
      </c>
      <c r="Q583" s="69">
        <f t="shared" ref="Q583:Q590" si="104">IF(P583=0,"",P583/P582)</f>
        <v>0.82758620689655171</v>
      </c>
      <c r="R583" s="69">
        <f t="shared" ref="R583:R590" si="105">IF(P583=0,"",100%-Q583)</f>
        <v>0.17241379310344829</v>
      </c>
      <c r="S583" s="29"/>
    </row>
    <row r="584" spans="1:19" ht="15.75" customHeight="1" x14ac:dyDescent="0.25">
      <c r="A584" s="58">
        <v>1401</v>
      </c>
      <c r="B584" s="154"/>
      <c r="C584" s="154"/>
      <c r="D584" s="154">
        <v>23</v>
      </c>
      <c r="E584" s="154"/>
      <c r="F584" s="154"/>
      <c r="G584" s="154"/>
      <c r="H584" s="154"/>
      <c r="I584" s="154"/>
      <c r="J584" s="154"/>
      <c r="K584" s="144"/>
      <c r="L584" s="101"/>
      <c r="M584" s="102"/>
      <c r="N584" s="103"/>
      <c r="O584" s="67">
        <f>IF(D584=0,"",D584/C583)</f>
        <v>0.95833333333333337</v>
      </c>
      <c r="P584" s="68">
        <v>24</v>
      </c>
      <c r="Q584" s="69">
        <f t="shared" si="104"/>
        <v>1</v>
      </c>
      <c r="R584" s="69">
        <f t="shared" si="105"/>
        <v>0</v>
      </c>
      <c r="S584" s="70">
        <f>P584/P582</f>
        <v>0.82758620689655171</v>
      </c>
    </row>
    <row r="585" spans="1:19" ht="15.75" customHeight="1" x14ac:dyDescent="0.25">
      <c r="A585" s="58">
        <v>1402</v>
      </c>
      <c r="B585" s="154"/>
      <c r="C585" s="154"/>
      <c r="D585" s="154"/>
      <c r="E585" s="154">
        <v>14</v>
      </c>
      <c r="F585" s="154"/>
      <c r="G585" s="154"/>
      <c r="H585" s="154"/>
      <c r="I585" s="154"/>
      <c r="J585" s="154"/>
      <c r="K585" s="144"/>
      <c r="L585" s="101"/>
      <c r="M585" s="102"/>
      <c r="N585" s="103"/>
      <c r="O585" s="67">
        <f>IF(E585=0,"",E585/D584)</f>
        <v>0.60869565217391308</v>
      </c>
      <c r="P585" s="68">
        <v>23</v>
      </c>
      <c r="Q585" s="69">
        <f t="shared" si="104"/>
        <v>0.95833333333333337</v>
      </c>
      <c r="R585" s="69">
        <f t="shared" si="105"/>
        <v>4.166666666666663E-2</v>
      </c>
      <c r="S585" s="29"/>
    </row>
    <row r="586" spans="1:19" ht="15.75" customHeight="1" x14ac:dyDescent="0.25">
      <c r="A586" s="58">
        <v>1501</v>
      </c>
      <c r="B586" s="154"/>
      <c r="C586" s="154"/>
      <c r="D586" s="154"/>
      <c r="E586" s="154"/>
      <c r="F586" s="154">
        <v>12</v>
      </c>
      <c r="G586" s="154"/>
      <c r="H586" s="154"/>
      <c r="I586" s="154"/>
      <c r="J586" s="154"/>
      <c r="K586" s="144"/>
      <c r="L586" s="101"/>
      <c r="M586" s="102"/>
      <c r="N586" s="103"/>
      <c r="O586" s="67">
        <f>IF(F586=0,"",F586/E585)</f>
        <v>0.8571428571428571</v>
      </c>
      <c r="P586" s="68">
        <v>22</v>
      </c>
      <c r="Q586" s="69">
        <f t="shared" si="104"/>
        <v>0.95652173913043481</v>
      </c>
      <c r="R586" s="69">
        <f t="shared" si="105"/>
        <v>4.3478260869565188E-2</v>
      </c>
      <c r="S586" s="29"/>
    </row>
    <row r="587" spans="1:19" ht="15.75" customHeight="1" x14ac:dyDescent="0.25">
      <c r="A587" s="58">
        <v>1502</v>
      </c>
      <c r="B587" s="154"/>
      <c r="C587" s="154"/>
      <c r="D587" s="154"/>
      <c r="E587" s="154"/>
      <c r="F587" s="154"/>
      <c r="G587" s="154">
        <v>12</v>
      </c>
      <c r="H587" s="154"/>
      <c r="I587" s="154"/>
      <c r="J587" s="154"/>
      <c r="K587" s="144"/>
      <c r="L587" s="101"/>
      <c r="M587" s="102"/>
      <c r="N587" s="103"/>
      <c r="O587" s="67">
        <f>IF(G587=0,"",G587/F586)</f>
        <v>1</v>
      </c>
      <c r="P587" s="68">
        <v>20</v>
      </c>
      <c r="Q587" s="69">
        <f t="shared" si="104"/>
        <v>0.90909090909090906</v>
      </c>
      <c r="R587" s="69">
        <f t="shared" si="105"/>
        <v>9.0909090909090939E-2</v>
      </c>
      <c r="S587" s="29"/>
    </row>
    <row r="588" spans="1:19" ht="15.75" customHeight="1" x14ac:dyDescent="0.25">
      <c r="A588" s="58">
        <v>1601</v>
      </c>
      <c r="B588" s="154"/>
      <c r="C588" s="154"/>
      <c r="D588" s="154"/>
      <c r="E588" s="154"/>
      <c r="F588" s="154"/>
      <c r="G588" s="154"/>
      <c r="H588" s="154">
        <v>12</v>
      </c>
      <c r="I588" s="154"/>
      <c r="J588" s="154"/>
      <c r="K588" s="144"/>
      <c r="L588" s="101"/>
      <c r="M588" s="102"/>
      <c r="N588" s="103"/>
      <c r="O588" s="67">
        <f>IF(H588=0,"",H588/G587)</f>
        <v>1</v>
      </c>
      <c r="P588" s="68">
        <v>19</v>
      </c>
      <c r="Q588" s="69">
        <f t="shared" si="104"/>
        <v>0.95</v>
      </c>
      <c r="R588" s="69">
        <f t="shared" si="105"/>
        <v>5.0000000000000044E-2</v>
      </c>
      <c r="S588" s="29"/>
    </row>
    <row r="589" spans="1:19" ht="15.75" customHeight="1" x14ac:dyDescent="0.25">
      <c r="A589" s="58">
        <v>1602</v>
      </c>
      <c r="B589" s="154"/>
      <c r="C589" s="154"/>
      <c r="D589" s="154"/>
      <c r="E589" s="154"/>
      <c r="F589" s="154"/>
      <c r="G589" s="154"/>
      <c r="H589" s="154"/>
      <c r="I589" s="154">
        <v>12</v>
      </c>
      <c r="J589" s="154"/>
      <c r="K589" s="144"/>
      <c r="L589" s="101"/>
      <c r="M589" s="102"/>
      <c r="N589" s="103"/>
      <c r="O589" s="67">
        <f>IF(I589=0,"",I589/H588)</f>
        <v>1</v>
      </c>
      <c r="P589" s="68">
        <v>19</v>
      </c>
      <c r="Q589" s="69">
        <f t="shared" si="104"/>
        <v>1</v>
      </c>
      <c r="R589" s="69">
        <f t="shared" si="105"/>
        <v>0</v>
      </c>
      <c r="S589" s="29"/>
    </row>
    <row r="590" spans="1:19" ht="15.75" customHeight="1" x14ac:dyDescent="0.25">
      <c r="A590" s="58">
        <v>1701</v>
      </c>
      <c r="B590" s="154"/>
      <c r="C590" s="154"/>
      <c r="D590" s="154"/>
      <c r="E590" s="154"/>
      <c r="F590" s="154"/>
      <c r="G590" s="154"/>
      <c r="H590" s="154"/>
      <c r="I590" s="154"/>
      <c r="J590" s="154">
        <v>12</v>
      </c>
      <c r="K590" s="144">
        <v>7</v>
      </c>
      <c r="L590" s="101"/>
      <c r="M590" s="102"/>
      <c r="N590" s="103"/>
      <c r="O590" s="71">
        <f>IF(J590=0,"",J590/I589)</f>
        <v>1</v>
      </c>
      <c r="P590" s="68">
        <v>18</v>
      </c>
      <c r="Q590" s="72">
        <f t="shared" si="104"/>
        <v>0.94736842105263153</v>
      </c>
      <c r="R590" s="72">
        <f t="shared" si="105"/>
        <v>5.2631578947368474E-2</v>
      </c>
      <c r="S590" s="29"/>
    </row>
    <row r="591" spans="1:19" ht="15.75" customHeight="1" x14ac:dyDescent="0.25">
      <c r="A591" s="58">
        <v>1702</v>
      </c>
      <c r="B591" s="154"/>
      <c r="C591" s="154"/>
      <c r="D591" s="154"/>
      <c r="E591" s="154"/>
      <c r="F591" s="154"/>
      <c r="G591" s="154"/>
      <c r="H591" s="154"/>
      <c r="I591" s="154"/>
      <c r="J591" s="154">
        <v>5</v>
      </c>
      <c r="K591" s="144">
        <v>2</v>
      </c>
      <c r="L591" s="101"/>
      <c r="M591" s="102"/>
      <c r="N591" s="104"/>
      <c r="O591" s="105"/>
      <c r="P591" s="68">
        <v>12</v>
      </c>
      <c r="Q591" s="106"/>
      <c r="R591" s="107"/>
      <c r="S591" s="29"/>
    </row>
    <row r="592" spans="1:19" ht="15.75" customHeight="1" x14ac:dyDescent="0.25">
      <c r="A592" s="58">
        <v>1801</v>
      </c>
      <c r="B592" s="154"/>
      <c r="C592" s="154"/>
      <c r="D592" s="154"/>
      <c r="E592" s="154"/>
      <c r="F592" s="154"/>
      <c r="G592" s="154"/>
      <c r="H592" s="154"/>
      <c r="I592" s="154"/>
      <c r="J592" s="154">
        <v>7</v>
      </c>
      <c r="K592" s="144">
        <v>6</v>
      </c>
      <c r="L592" s="101"/>
      <c r="M592" s="102"/>
      <c r="N592" s="104"/>
      <c r="O592" s="108"/>
      <c r="P592" s="109">
        <v>8</v>
      </c>
      <c r="Q592" s="110"/>
      <c r="R592" s="108"/>
      <c r="S592" s="29"/>
    </row>
    <row r="593" spans="1:20" ht="15.75" customHeight="1" x14ac:dyDescent="0.25">
      <c r="A593" s="58">
        <v>1802</v>
      </c>
      <c r="B593" s="154"/>
      <c r="C593" s="154"/>
      <c r="D593" s="154"/>
      <c r="E593" s="154"/>
      <c r="F593" s="154"/>
      <c r="G593" s="154"/>
      <c r="H593" s="154"/>
      <c r="I593" s="154"/>
      <c r="J593" s="154">
        <v>2</v>
      </c>
      <c r="K593" s="144">
        <v>1</v>
      </c>
      <c r="L593" s="101"/>
      <c r="M593" s="102"/>
      <c r="N593" s="104"/>
      <c r="O593" s="108"/>
      <c r="P593" s="109">
        <v>3</v>
      </c>
      <c r="Q593" s="110"/>
      <c r="R593" s="108"/>
      <c r="S593" s="29"/>
    </row>
    <row r="594" spans="1:20" ht="15.75" customHeight="1" x14ac:dyDescent="0.25">
      <c r="A594" s="58">
        <v>1901</v>
      </c>
      <c r="B594" s="154"/>
      <c r="C594" s="154"/>
      <c r="D594" s="154"/>
      <c r="E594" s="154"/>
      <c r="F594" s="154"/>
      <c r="G594" s="154"/>
      <c r="H594" s="154"/>
      <c r="I594" s="154"/>
      <c r="J594" s="154">
        <v>1</v>
      </c>
      <c r="K594" s="144">
        <v>1</v>
      </c>
      <c r="L594" s="101"/>
      <c r="M594" s="102"/>
      <c r="N594" s="104"/>
      <c r="O594" s="108"/>
      <c r="P594" s="109">
        <v>2</v>
      </c>
      <c r="Q594" s="110"/>
      <c r="R594" s="108"/>
      <c r="S594" s="29"/>
    </row>
    <row r="595" spans="1:20" ht="15.75" customHeight="1" x14ac:dyDescent="0.25">
      <c r="A595" s="58">
        <v>1902</v>
      </c>
      <c r="B595" s="154"/>
      <c r="C595" s="154"/>
      <c r="D595" s="154"/>
      <c r="E595" s="154"/>
      <c r="F595" s="154"/>
      <c r="G595" s="154"/>
      <c r="H595" s="154"/>
      <c r="I595" s="154"/>
      <c r="J595" s="154">
        <v>1</v>
      </c>
      <c r="K595" s="144"/>
      <c r="L595" s="101"/>
      <c r="M595" s="102"/>
      <c r="N595" s="104"/>
      <c r="O595" s="102"/>
      <c r="P595" s="104"/>
      <c r="Q595" s="146"/>
      <c r="R595" s="108"/>
      <c r="S595" s="29"/>
    </row>
    <row r="596" spans="1:20" ht="15.75" customHeight="1" x14ac:dyDescent="0.25">
      <c r="A596" s="58">
        <v>2001</v>
      </c>
      <c r="B596" s="154"/>
      <c r="C596" s="154"/>
      <c r="D596" s="154"/>
      <c r="E596" s="154"/>
      <c r="F596" s="154"/>
      <c r="G596" s="154"/>
      <c r="H596" s="154"/>
      <c r="I596" s="154"/>
      <c r="J596" s="154"/>
      <c r="K596" s="144"/>
      <c r="L596" s="101"/>
      <c r="M596" s="102"/>
      <c r="N596" s="104"/>
      <c r="O596" s="218" t="s">
        <v>83</v>
      </c>
      <c r="P596" s="209">
        <v>12</v>
      </c>
      <c r="Q596" s="207">
        <f>K599</f>
        <v>17</v>
      </c>
      <c r="R596" s="219" t="s">
        <v>11</v>
      </c>
      <c r="S596" s="29"/>
    </row>
    <row r="597" spans="1:20" ht="15.75" customHeight="1" x14ac:dyDescent="0.25">
      <c r="A597" s="58">
        <v>2002</v>
      </c>
      <c r="B597" s="154"/>
      <c r="C597" s="154"/>
      <c r="D597" s="154"/>
      <c r="E597" s="154"/>
      <c r="F597" s="154"/>
      <c r="G597" s="154"/>
      <c r="H597" s="154"/>
      <c r="I597" s="154"/>
      <c r="J597" s="154"/>
      <c r="K597" s="144"/>
      <c r="L597" s="101"/>
      <c r="M597" s="102"/>
      <c r="N597" s="104"/>
      <c r="O597" s="220" t="s">
        <v>85</v>
      </c>
      <c r="P597" s="210">
        <f>P596/B582</f>
        <v>0.41379310344827586</v>
      </c>
      <c r="Q597" s="208">
        <f>P596/Q596</f>
        <v>0.70588235294117652</v>
      </c>
      <c r="R597" s="221" t="s">
        <v>86</v>
      </c>
      <c r="S597" s="29"/>
    </row>
    <row r="598" spans="1:20" ht="15.75" customHeight="1" x14ac:dyDescent="0.25">
      <c r="A598" s="58">
        <v>2101</v>
      </c>
      <c r="B598" s="154"/>
      <c r="C598" s="154"/>
      <c r="D598" s="154"/>
      <c r="E598" s="154"/>
      <c r="F598" s="154"/>
      <c r="G598" s="154"/>
      <c r="H598" s="154"/>
      <c r="I598" s="154"/>
      <c r="J598" s="154"/>
      <c r="K598" s="144"/>
      <c r="L598" s="147"/>
      <c r="M598" s="148"/>
      <c r="N598" s="149"/>
      <c r="O598" s="90"/>
      <c r="P598" s="91"/>
      <c r="Q598" s="91"/>
      <c r="R598" s="113"/>
      <c r="S598" s="29"/>
    </row>
    <row r="599" spans="1:20" ht="18" customHeight="1" x14ac:dyDescent="0.25">
      <c r="A599" s="28"/>
      <c r="B599" s="297" t="s">
        <v>111</v>
      </c>
      <c r="C599" s="297"/>
      <c r="D599" s="297"/>
      <c r="E599" s="297"/>
      <c r="F599" s="297"/>
      <c r="G599" s="297"/>
      <c r="H599" s="297"/>
      <c r="I599" s="297"/>
      <c r="J599" s="297"/>
      <c r="K599" s="93">
        <f>SUM(K582:K595)</f>
        <v>17</v>
      </c>
      <c r="L599" s="94">
        <f>IF(SUM(K588:K590)=0,"",SUM(K588:K590)/B582)</f>
        <v>0.2413793103448276</v>
      </c>
      <c r="M599" s="94">
        <f>IF(K599=0,"",K599/B582)</f>
        <v>0.58620689655172409</v>
      </c>
      <c r="N599" s="94">
        <f>IF(K590=0,"",M599-L599)</f>
        <v>0.34482758620689646</v>
      </c>
      <c r="O599" s="3"/>
      <c r="P599" s="29"/>
      <c r="Q599" s="22"/>
      <c r="R599" s="3"/>
      <c r="S599" s="29"/>
    </row>
    <row r="600" spans="1:20" ht="12.75" customHeight="1" x14ac:dyDescent="0.2">
      <c r="L600" s="3"/>
      <c r="M600" s="3"/>
      <c r="O600" s="3"/>
    </row>
    <row r="601" spans="1:20" ht="12.75" customHeight="1" x14ac:dyDescent="0.2">
      <c r="L601" s="3"/>
      <c r="M601" s="3"/>
      <c r="O601" s="3"/>
    </row>
    <row r="602" spans="1:20" ht="26.25" customHeight="1" x14ac:dyDescent="0.4">
      <c r="A602" s="2"/>
      <c r="B602" s="298" t="s">
        <v>99</v>
      </c>
      <c r="C602" s="299"/>
      <c r="D602" s="299"/>
      <c r="E602" s="299"/>
      <c r="F602" s="299"/>
      <c r="G602" s="299"/>
      <c r="H602" s="299"/>
      <c r="I602" s="299"/>
      <c r="J602" s="299"/>
      <c r="K602" s="181" t="s">
        <v>88</v>
      </c>
      <c r="L602" s="57"/>
      <c r="M602" s="3"/>
      <c r="N602" s="29"/>
      <c r="O602" s="3"/>
      <c r="P602" s="29"/>
      <c r="Q602" s="29"/>
      <c r="R602" s="29"/>
      <c r="S602" s="29"/>
      <c r="T602" s="29"/>
    </row>
    <row r="603" spans="1:20" ht="20.25" customHeight="1" x14ac:dyDescent="0.2">
      <c r="A603" s="300" t="s">
        <v>10</v>
      </c>
      <c r="B603" s="301" t="s">
        <v>100</v>
      </c>
      <c r="C603" s="302"/>
      <c r="D603" s="302"/>
      <c r="E603" s="302"/>
      <c r="F603" s="302"/>
      <c r="G603" s="302"/>
      <c r="H603" s="302"/>
      <c r="I603" s="302"/>
      <c r="J603" s="303"/>
      <c r="K603" s="304" t="s">
        <v>11</v>
      </c>
      <c r="L603" s="296" t="s">
        <v>3</v>
      </c>
      <c r="M603" s="296" t="s">
        <v>4</v>
      </c>
      <c r="N603" s="306" t="s">
        <v>5</v>
      </c>
      <c r="O603" s="296" t="s">
        <v>6</v>
      </c>
      <c r="P603" s="294" t="s">
        <v>7</v>
      </c>
      <c r="Q603" s="294" t="s">
        <v>8</v>
      </c>
      <c r="R603" s="296" t="s">
        <v>101</v>
      </c>
      <c r="S603" s="29"/>
      <c r="T603" s="29"/>
    </row>
    <row r="604" spans="1:20" ht="15.75" customHeight="1" x14ac:dyDescent="0.25">
      <c r="A604" s="295"/>
      <c r="B604" s="58" t="s">
        <v>102</v>
      </c>
      <c r="C604" s="58" t="s">
        <v>103</v>
      </c>
      <c r="D604" s="58" t="s">
        <v>104</v>
      </c>
      <c r="E604" s="58" t="s">
        <v>105</v>
      </c>
      <c r="F604" s="58" t="s">
        <v>106</v>
      </c>
      <c r="G604" s="58" t="s">
        <v>107</v>
      </c>
      <c r="H604" s="58" t="s">
        <v>108</v>
      </c>
      <c r="I604" s="58" t="s">
        <v>109</v>
      </c>
      <c r="J604" s="58" t="s">
        <v>110</v>
      </c>
      <c r="K604" s="317"/>
      <c r="L604" s="295"/>
      <c r="M604" s="295"/>
      <c r="N604" s="295"/>
      <c r="O604" s="295"/>
      <c r="P604" s="295"/>
      <c r="Q604" s="295"/>
      <c r="R604" s="295"/>
      <c r="S604" s="29"/>
      <c r="T604" s="104"/>
    </row>
    <row r="605" spans="1:20" ht="15.75" customHeight="1" x14ac:dyDescent="0.25">
      <c r="A605" s="58">
        <v>1302</v>
      </c>
      <c r="B605" s="154">
        <v>49</v>
      </c>
      <c r="C605" s="154"/>
      <c r="D605" s="154"/>
      <c r="E605" s="154"/>
      <c r="F605" s="154"/>
      <c r="G605" s="154"/>
      <c r="H605" s="154"/>
      <c r="I605" s="154"/>
      <c r="J605" s="154"/>
      <c r="K605" s="144"/>
      <c r="L605" s="96"/>
      <c r="M605" s="97"/>
      <c r="N605" s="98"/>
      <c r="O605" s="62"/>
      <c r="P605" s="63">
        <f>B605</f>
        <v>49</v>
      </c>
      <c r="Q605" s="64"/>
      <c r="R605" s="62"/>
      <c r="S605" s="29"/>
      <c r="T605" s="104"/>
    </row>
    <row r="606" spans="1:20" ht="15.75" customHeight="1" x14ac:dyDescent="0.25">
      <c r="A606" s="58">
        <v>1401</v>
      </c>
      <c r="B606" s="154"/>
      <c r="C606" s="154">
        <v>39</v>
      </c>
      <c r="D606" s="154"/>
      <c r="E606" s="154"/>
      <c r="F606" s="154"/>
      <c r="G606" s="154"/>
      <c r="H606" s="154"/>
      <c r="I606" s="154"/>
      <c r="J606" s="154"/>
      <c r="K606" s="144"/>
      <c r="L606" s="101"/>
      <c r="M606" s="102"/>
      <c r="N606" s="103"/>
      <c r="O606" s="67">
        <f>IF(C606=0,"",C606/B605)</f>
        <v>0.79591836734693877</v>
      </c>
      <c r="P606" s="68">
        <v>39</v>
      </c>
      <c r="Q606" s="69">
        <f t="shared" ref="Q606:Q613" si="106">IF(P606=0,"",P606/P605)</f>
        <v>0.79591836734693877</v>
      </c>
      <c r="R606" s="69">
        <f t="shared" ref="R606:R613" si="107">IF(P606=0,"",100%-Q606)</f>
        <v>0.20408163265306123</v>
      </c>
      <c r="S606" s="29"/>
      <c r="T606" s="104"/>
    </row>
    <row r="607" spans="1:20" ht="15.75" customHeight="1" x14ac:dyDescent="0.25">
      <c r="A607" s="58">
        <v>1402</v>
      </c>
      <c r="B607" s="154"/>
      <c r="C607" s="154"/>
      <c r="D607" s="154">
        <v>33</v>
      </c>
      <c r="E607" s="154"/>
      <c r="F607" s="154"/>
      <c r="G607" s="154"/>
      <c r="H607" s="154"/>
      <c r="I607" s="154"/>
      <c r="J607" s="154"/>
      <c r="K607" s="144"/>
      <c r="L607" s="101"/>
      <c r="M607" s="102"/>
      <c r="N607" s="103"/>
      <c r="O607" s="67">
        <f>IF(D607=0,"",D607/C606)</f>
        <v>0.84615384615384615</v>
      </c>
      <c r="P607" s="68">
        <v>36</v>
      </c>
      <c r="Q607" s="69">
        <f t="shared" si="106"/>
        <v>0.92307692307692313</v>
      </c>
      <c r="R607" s="69">
        <f t="shared" si="107"/>
        <v>7.6923076923076872E-2</v>
      </c>
      <c r="S607" s="70">
        <f>P607/P605</f>
        <v>0.73469387755102045</v>
      </c>
    </row>
    <row r="608" spans="1:20" ht="15.75" customHeight="1" x14ac:dyDescent="0.25">
      <c r="A608" s="58">
        <v>1501</v>
      </c>
      <c r="B608" s="154"/>
      <c r="C608" s="154"/>
      <c r="D608" s="154"/>
      <c r="E608" s="154">
        <v>29</v>
      </c>
      <c r="F608" s="154"/>
      <c r="G608" s="154"/>
      <c r="H608" s="154"/>
      <c r="I608" s="154"/>
      <c r="J608" s="154"/>
      <c r="K608" s="144"/>
      <c r="L608" s="101"/>
      <c r="M608" s="102"/>
      <c r="N608" s="103"/>
      <c r="O608" s="67">
        <f>IF(E608=0,"",E608/D607)</f>
        <v>0.87878787878787878</v>
      </c>
      <c r="P608" s="68">
        <v>36</v>
      </c>
      <c r="Q608" s="69">
        <f t="shared" si="106"/>
        <v>1</v>
      </c>
      <c r="R608" s="69">
        <f t="shared" si="107"/>
        <v>0</v>
      </c>
      <c r="S608" s="29"/>
      <c r="T608" s="104"/>
    </row>
    <row r="609" spans="1:20" ht="15.75" customHeight="1" x14ac:dyDescent="0.25">
      <c r="A609" s="58">
        <v>1502</v>
      </c>
      <c r="B609" s="154"/>
      <c r="C609" s="154"/>
      <c r="D609" s="154"/>
      <c r="E609" s="154"/>
      <c r="F609" s="154">
        <v>27</v>
      </c>
      <c r="G609" s="154"/>
      <c r="H609" s="154"/>
      <c r="I609" s="154"/>
      <c r="J609" s="154"/>
      <c r="K609" s="144"/>
      <c r="L609" s="101"/>
      <c r="M609" s="102"/>
      <c r="N609" s="103"/>
      <c r="O609" s="67">
        <f>IF(F609=0,"",F609/E608)</f>
        <v>0.93103448275862066</v>
      </c>
      <c r="P609" s="68">
        <v>35</v>
      </c>
      <c r="Q609" s="69">
        <f t="shared" si="106"/>
        <v>0.97222222222222221</v>
      </c>
      <c r="R609" s="69">
        <f t="shared" si="107"/>
        <v>2.777777777777779E-2</v>
      </c>
      <c r="S609" s="29"/>
      <c r="T609" s="104"/>
    </row>
    <row r="610" spans="1:20" ht="15.75" customHeight="1" x14ac:dyDescent="0.25">
      <c r="A610" s="58">
        <v>1601</v>
      </c>
      <c r="B610" s="154"/>
      <c r="C610" s="154"/>
      <c r="D610" s="154"/>
      <c r="E610" s="154"/>
      <c r="F610" s="154"/>
      <c r="G610" s="154">
        <v>27</v>
      </c>
      <c r="H610" s="154"/>
      <c r="I610" s="154"/>
      <c r="J610" s="154"/>
      <c r="K610" s="144"/>
      <c r="L610" s="101"/>
      <c r="M610" s="102"/>
      <c r="N610" s="103"/>
      <c r="O610" s="67">
        <f>IF(G610=0,"",G610/F609)</f>
        <v>1</v>
      </c>
      <c r="P610" s="68">
        <v>35</v>
      </c>
      <c r="Q610" s="69">
        <f t="shared" si="106"/>
        <v>1</v>
      </c>
      <c r="R610" s="69">
        <f t="shared" si="107"/>
        <v>0</v>
      </c>
      <c r="S610" s="29"/>
      <c r="T610" s="104"/>
    </row>
    <row r="611" spans="1:20" ht="15.75" customHeight="1" x14ac:dyDescent="0.25">
      <c r="A611" s="58">
        <v>1602</v>
      </c>
      <c r="B611" s="154"/>
      <c r="C611" s="154"/>
      <c r="D611" s="154"/>
      <c r="E611" s="154"/>
      <c r="F611" s="154"/>
      <c r="G611" s="154"/>
      <c r="H611" s="154">
        <v>27</v>
      </c>
      <c r="I611" s="154"/>
      <c r="J611" s="154"/>
      <c r="K611" s="144"/>
      <c r="L611" s="101"/>
      <c r="M611" s="102"/>
      <c r="N611" s="103"/>
      <c r="O611" s="67">
        <f>IF(H611=0,"",H611/G610)</f>
        <v>1</v>
      </c>
      <c r="P611" s="68">
        <v>35</v>
      </c>
      <c r="Q611" s="69">
        <f t="shared" si="106"/>
        <v>1</v>
      </c>
      <c r="R611" s="69">
        <f t="shared" si="107"/>
        <v>0</v>
      </c>
      <c r="S611" s="29"/>
      <c r="T611" s="104"/>
    </row>
    <row r="612" spans="1:20" ht="15.75" customHeight="1" x14ac:dyDescent="0.25">
      <c r="A612" s="58">
        <v>1701</v>
      </c>
      <c r="B612" s="154"/>
      <c r="C612" s="154"/>
      <c r="D612" s="154"/>
      <c r="E612" s="154"/>
      <c r="F612" s="154"/>
      <c r="G612" s="154"/>
      <c r="H612" s="154"/>
      <c r="I612" s="154">
        <v>27</v>
      </c>
      <c r="J612" s="154"/>
      <c r="K612" s="144">
        <v>1</v>
      </c>
      <c r="L612" s="101"/>
      <c r="M612" s="102"/>
      <c r="N612" s="103"/>
      <c r="O612" s="67">
        <f>IF(I612=0,"",I612/H611)</f>
        <v>1</v>
      </c>
      <c r="P612" s="68">
        <v>35</v>
      </c>
      <c r="Q612" s="69">
        <f t="shared" si="106"/>
        <v>1</v>
      </c>
      <c r="R612" s="69">
        <f t="shared" si="107"/>
        <v>0</v>
      </c>
      <c r="S612" s="29"/>
      <c r="T612" s="104"/>
    </row>
    <row r="613" spans="1:20" ht="15.75" customHeight="1" x14ac:dyDescent="0.25">
      <c r="A613" s="58">
        <v>1702</v>
      </c>
      <c r="B613" s="154"/>
      <c r="C613" s="154"/>
      <c r="D613" s="154"/>
      <c r="E613" s="154"/>
      <c r="F613" s="154"/>
      <c r="G613" s="154"/>
      <c r="H613" s="154"/>
      <c r="I613" s="154"/>
      <c r="J613" s="154">
        <v>26</v>
      </c>
      <c r="K613" s="144">
        <v>18</v>
      </c>
      <c r="L613" s="101"/>
      <c r="M613" s="102"/>
      <c r="N613" s="103"/>
      <c r="O613" s="71">
        <f>IF(J613=0,"",J613/I612)</f>
        <v>0.96296296296296291</v>
      </c>
      <c r="P613" s="68">
        <v>33</v>
      </c>
      <c r="Q613" s="72">
        <f t="shared" si="106"/>
        <v>0.94285714285714284</v>
      </c>
      <c r="R613" s="72">
        <f t="shared" si="107"/>
        <v>5.7142857142857162E-2</v>
      </c>
      <c r="S613" s="29"/>
      <c r="T613" s="104"/>
    </row>
    <row r="614" spans="1:20" ht="15.75" customHeight="1" x14ac:dyDescent="0.25">
      <c r="A614" s="58">
        <v>1801</v>
      </c>
      <c r="B614" s="154"/>
      <c r="C614" s="154"/>
      <c r="D614" s="154"/>
      <c r="E614" s="154"/>
      <c r="F614" s="154"/>
      <c r="G614" s="154"/>
      <c r="H614" s="154"/>
      <c r="I614" s="154"/>
      <c r="J614" s="154">
        <v>7</v>
      </c>
      <c r="K614" s="144">
        <v>4</v>
      </c>
      <c r="L614" s="101"/>
      <c r="M614" s="102"/>
      <c r="N614" s="104"/>
      <c r="O614" s="105"/>
      <c r="P614" s="68">
        <v>10</v>
      </c>
      <c r="Q614" s="106"/>
      <c r="R614" s="107"/>
      <c r="S614" s="29"/>
      <c r="T614" s="104"/>
    </row>
    <row r="615" spans="1:20" ht="15.75" customHeight="1" x14ac:dyDescent="0.25">
      <c r="A615" s="58">
        <v>1802</v>
      </c>
      <c r="B615" s="154"/>
      <c r="C615" s="154"/>
      <c r="D615" s="154"/>
      <c r="E615" s="154"/>
      <c r="F615" s="154"/>
      <c r="G615" s="154"/>
      <c r="H615" s="154"/>
      <c r="I615" s="154"/>
      <c r="J615" s="154">
        <v>3</v>
      </c>
      <c r="K615" s="144">
        <v>1</v>
      </c>
      <c r="L615" s="101"/>
      <c r="M615" s="102"/>
      <c r="N615" s="104"/>
      <c r="O615" s="108"/>
      <c r="P615" s="109">
        <v>6</v>
      </c>
      <c r="Q615" s="110"/>
      <c r="R615" s="108"/>
      <c r="S615" s="29"/>
      <c r="T615" s="104"/>
    </row>
    <row r="616" spans="1:20" ht="15.75" customHeight="1" x14ac:dyDescent="0.25">
      <c r="A616" s="58">
        <v>1901</v>
      </c>
      <c r="B616" s="154"/>
      <c r="C616" s="154"/>
      <c r="D616" s="154"/>
      <c r="E616" s="154"/>
      <c r="F616" s="154"/>
      <c r="G616" s="154"/>
      <c r="H616" s="154"/>
      <c r="I616" s="154"/>
      <c r="J616" s="154">
        <v>3</v>
      </c>
      <c r="K616" s="144"/>
      <c r="L616" s="101"/>
      <c r="M616" s="102"/>
      <c r="N616" s="104"/>
      <c r="O616" s="108"/>
      <c r="P616" s="109">
        <v>4</v>
      </c>
      <c r="Q616" s="110"/>
      <c r="R616" s="108"/>
      <c r="S616" s="29"/>
      <c r="T616" s="104"/>
    </row>
    <row r="617" spans="1:20" ht="15.75" customHeight="1" x14ac:dyDescent="0.25">
      <c r="A617" s="58">
        <v>1902</v>
      </c>
      <c r="B617" s="154"/>
      <c r="C617" s="154"/>
      <c r="D617" s="154"/>
      <c r="E617" s="154"/>
      <c r="F617" s="154"/>
      <c r="G617" s="154"/>
      <c r="H617" s="154"/>
      <c r="I617" s="154"/>
      <c r="J617" s="154">
        <v>3</v>
      </c>
      <c r="K617" s="144">
        <v>3</v>
      </c>
      <c r="L617" s="101"/>
      <c r="M617" s="102"/>
      <c r="N617" s="104"/>
      <c r="O617" s="108"/>
      <c r="P617" s="202">
        <v>4</v>
      </c>
      <c r="Q617" s="110"/>
      <c r="R617" s="108"/>
      <c r="S617" s="29"/>
      <c r="T617" s="104"/>
    </row>
    <row r="618" spans="1:20" ht="15.75" customHeight="1" x14ac:dyDescent="0.25">
      <c r="A618" s="58">
        <v>2001</v>
      </c>
      <c r="B618" s="154"/>
      <c r="C618" s="154"/>
      <c r="D618" s="154"/>
      <c r="E618" s="154"/>
      <c r="F618" s="154"/>
      <c r="G618" s="154"/>
      <c r="H618" s="154"/>
      <c r="I618" s="154"/>
      <c r="J618" s="154">
        <v>2</v>
      </c>
      <c r="K618" s="144">
        <v>2</v>
      </c>
      <c r="L618" s="101"/>
      <c r="M618" s="102"/>
      <c r="N618" s="104"/>
      <c r="O618" s="102"/>
      <c r="P618" s="204">
        <v>2</v>
      </c>
      <c r="Q618" s="146"/>
      <c r="R618" s="108"/>
      <c r="S618" s="29"/>
      <c r="T618" s="104"/>
    </row>
    <row r="619" spans="1:20" ht="15.75" customHeight="1" x14ac:dyDescent="0.25">
      <c r="A619" s="58">
        <v>2002</v>
      </c>
      <c r="B619" s="154"/>
      <c r="C619" s="154"/>
      <c r="D619" s="154"/>
      <c r="E619" s="154"/>
      <c r="F619" s="154"/>
      <c r="G619" s="154"/>
      <c r="H619" s="154"/>
      <c r="I619" s="154"/>
      <c r="J619" s="154"/>
      <c r="K619" s="144"/>
      <c r="L619" s="101"/>
      <c r="M619" s="102"/>
      <c r="N619" s="104"/>
      <c r="O619" s="218" t="s">
        <v>83</v>
      </c>
      <c r="P619" s="209">
        <v>23</v>
      </c>
      <c r="Q619" s="207">
        <f>K622</f>
        <v>29</v>
      </c>
      <c r="R619" s="219" t="s">
        <v>11</v>
      </c>
      <c r="S619" s="29"/>
      <c r="T619" s="104"/>
    </row>
    <row r="620" spans="1:20" ht="15.75" customHeight="1" x14ac:dyDescent="0.25">
      <c r="A620" s="58">
        <v>2101</v>
      </c>
      <c r="B620" s="154"/>
      <c r="C620" s="154"/>
      <c r="D620" s="154"/>
      <c r="E620" s="154"/>
      <c r="F620" s="154"/>
      <c r="G620" s="154"/>
      <c r="H620" s="154"/>
      <c r="I620" s="154"/>
      <c r="J620" s="154"/>
      <c r="K620" s="144"/>
      <c r="L620" s="101"/>
      <c r="M620" s="102"/>
      <c r="N620" s="104"/>
      <c r="O620" s="220" t="s">
        <v>85</v>
      </c>
      <c r="P620" s="210">
        <f>P619/B605</f>
        <v>0.46938775510204084</v>
      </c>
      <c r="Q620" s="208">
        <f>P619/Q619</f>
        <v>0.7931034482758621</v>
      </c>
      <c r="R620" s="221" t="s">
        <v>86</v>
      </c>
      <c r="S620" s="29"/>
      <c r="T620" s="104"/>
    </row>
    <row r="621" spans="1:20" ht="15.75" customHeight="1" x14ac:dyDescent="0.25">
      <c r="A621" s="58">
        <v>2102</v>
      </c>
      <c r="B621" s="154"/>
      <c r="C621" s="154"/>
      <c r="D621" s="154"/>
      <c r="E621" s="154"/>
      <c r="F621" s="154"/>
      <c r="G621" s="154"/>
      <c r="H621" s="154"/>
      <c r="I621" s="154"/>
      <c r="J621" s="154"/>
      <c r="K621" s="144"/>
      <c r="L621" s="147"/>
      <c r="M621" s="148"/>
      <c r="N621" s="149"/>
      <c r="O621" s="90"/>
      <c r="P621" s="91"/>
      <c r="Q621" s="91"/>
      <c r="R621" s="113"/>
      <c r="S621" s="29"/>
      <c r="T621" s="104"/>
    </row>
    <row r="622" spans="1:20" ht="18" customHeight="1" x14ac:dyDescent="0.25">
      <c r="A622" s="28"/>
      <c r="B622" s="297" t="s">
        <v>111</v>
      </c>
      <c r="C622" s="297"/>
      <c r="D622" s="297"/>
      <c r="E622" s="297"/>
      <c r="F622" s="297"/>
      <c r="G622" s="297"/>
      <c r="H622" s="297"/>
      <c r="I622" s="297"/>
      <c r="J622" s="297"/>
      <c r="K622" s="93">
        <f>SUM(K605:K618)</f>
        <v>29</v>
      </c>
      <c r="L622" s="94">
        <f>IF(SUM(K611:K613)=0,"",SUM(K611:K613)/B605)</f>
        <v>0.38775510204081631</v>
      </c>
      <c r="M622" s="94">
        <f>IF(K622=0,"",K622/B605)</f>
        <v>0.59183673469387754</v>
      </c>
      <c r="N622" s="94">
        <f>IF(K613=0,"",M622-L622)</f>
        <v>0.20408163265306123</v>
      </c>
      <c r="O622" s="3"/>
      <c r="P622" s="29"/>
      <c r="Q622" s="22"/>
      <c r="R622" s="3"/>
      <c r="S622" s="29"/>
      <c r="T622" s="104"/>
    </row>
    <row r="623" spans="1:20" ht="12.75" customHeight="1" x14ac:dyDescent="0.2">
      <c r="L623" s="3"/>
      <c r="M623" s="3"/>
      <c r="O623" s="3"/>
    </row>
    <row r="624" spans="1:20" ht="12.75" customHeight="1" x14ac:dyDescent="0.2">
      <c r="L624" s="3"/>
      <c r="M624" s="3"/>
      <c r="O624" s="3"/>
    </row>
    <row r="625" spans="1:20" ht="26.25" customHeight="1" x14ac:dyDescent="0.4">
      <c r="A625" s="217"/>
      <c r="B625" s="298" t="s">
        <v>99</v>
      </c>
      <c r="C625" s="299"/>
      <c r="D625" s="299"/>
      <c r="E625" s="299"/>
      <c r="F625" s="299"/>
      <c r="G625" s="299"/>
      <c r="H625" s="299"/>
      <c r="I625" s="299"/>
      <c r="J625" s="299"/>
      <c r="K625" s="181" t="s">
        <v>91</v>
      </c>
      <c r="L625" s="182"/>
      <c r="M625" s="182"/>
      <c r="N625" s="29"/>
      <c r="O625" s="3"/>
      <c r="P625" s="29"/>
      <c r="Q625" s="29"/>
      <c r="R625" s="29"/>
    </row>
    <row r="626" spans="1:20" ht="20.25" customHeight="1" x14ac:dyDescent="0.2">
      <c r="A626" s="300" t="s">
        <v>10</v>
      </c>
      <c r="B626" s="301" t="s">
        <v>100</v>
      </c>
      <c r="C626" s="302"/>
      <c r="D626" s="302"/>
      <c r="E626" s="302"/>
      <c r="F626" s="302"/>
      <c r="G626" s="302"/>
      <c r="H626" s="302"/>
      <c r="I626" s="302"/>
      <c r="J626" s="303"/>
      <c r="K626" s="304" t="s">
        <v>11</v>
      </c>
      <c r="L626" s="296" t="s">
        <v>3</v>
      </c>
      <c r="M626" s="296" t="s">
        <v>4</v>
      </c>
      <c r="N626" s="306" t="s">
        <v>5</v>
      </c>
      <c r="O626" s="296" t="s">
        <v>6</v>
      </c>
      <c r="P626" s="294" t="s">
        <v>7</v>
      </c>
      <c r="Q626" s="294" t="s">
        <v>8</v>
      </c>
      <c r="R626" s="296" t="s">
        <v>101</v>
      </c>
    </row>
    <row r="627" spans="1:20" ht="15.75" customHeight="1" x14ac:dyDescent="0.25">
      <c r="A627" s="295"/>
      <c r="B627" s="58" t="s">
        <v>102</v>
      </c>
      <c r="C627" s="58" t="s">
        <v>103</v>
      </c>
      <c r="D627" s="58" t="s">
        <v>104</v>
      </c>
      <c r="E627" s="58" t="s">
        <v>105</v>
      </c>
      <c r="F627" s="58" t="s">
        <v>106</v>
      </c>
      <c r="G627" s="58" t="s">
        <v>107</v>
      </c>
      <c r="H627" s="58" t="s">
        <v>108</v>
      </c>
      <c r="I627" s="58" t="s">
        <v>109</v>
      </c>
      <c r="J627" s="58" t="s">
        <v>110</v>
      </c>
      <c r="K627" s="317"/>
      <c r="L627" s="295"/>
      <c r="M627" s="295"/>
      <c r="N627" s="295"/>
      <c r="O627" s="295"/>
      <c r="P627" s="295"/>
      <c r="Q627" s="295"/>
      <c r="R627" s="295"/>
      <c r="T627" s="104"/>
    </row>
    <row r="628" spans="1:20" ht="15.75" customHeight="1" x14ac:dyDescent="0.25">
      <c r="A628" s="58">
        <v>1401</v>
      </c>
      <c r="B628" s="154">
        <v>42</v>
      </c>
      <c r="C628" s="154"/>
      <c r="D628" s="154"/>
      <c r="E628" s="154"/>
      <c r="F628" s="154"/>
      <c r="G628" s="154"/>
      <c r="H628" s="154"/>
      <c r="I628" s="154"/>
      <c r="J628" s="154"/>
      <c r="K628" s="144"/>
      <c r="L628" s="96"/>
      <c r="M628" s="97"/>
      <c r="N628" s="98"/>
      <c r="O628" s="99"/>
      <c r="P628" s="63">
        <f>B628</f>
        <v>42</v>
      </c>
      <c r="Q628" s="100"/>
      <c r="R628" s="99"/>
      <c r="T628" s="104"/>
    </row>
    <row r="629" spans="1:20" ht="15.75" customHeight="1" x14ac:dyDescent="0.25">
      <c r="A629" s="58">
        <v>1402</v>
      </c>
      <c r="B629" s="154"/>
      <c r="C629" s="154">
        <v>33</v>
      </c>
      <c r="D629" s="154"/>
      <c r="E629" s="154"/>
      <c r="F629" s="154"/>
      <c r="G629" s="154"/>
      <c r="H629" s="154"/>
      <c r="I629" s="154"/>
      <c r="J629" s="154"/>
      <c r="K629" s="144"/>
      <c r="L629" s="101"/>
      <c r="M629" s="102"/>
      <c r="N629" s="103"/>
      <c r="O629" s="67">
        <f>IF(C629=0,"",C629/B628)</f>
        <v>0.7857142857142857</v>
      </c>
      <c r="P629" s="68">
        <v>33</v>
      </c>
      <c r="Q629" s="69">
        <f t="shared" ref="Q629:Q636" si="108">IF(P629=0,"",P629/P628)</f>
        <v>0.7857142857142857</v>
      </c>
      <c r="R629" s="69">
        <f t="shared" ref="R629:R636" si="109">IF(P629=0,"",100%-Q629)</f>
        <v>0.2142857142857143</v>
      </c>
      <c r="T629" s="104"/>
    </row>
    <row r="630" spans="1:20" ht="15.75" customHeight="1" x14ac:dyDescent="0.25">
      <c r="A630" s="58">
        <v>1501</v>
      </c>
      <c r="B630" s="154"/>
      <c r="C630" s="154"/>
      <c r="D630" s="154">
        <v>27</v>
      </c>
      <c r="E630" s="154"/>
      <c r="F630" s="154"/>
      <c r="G630" s="154"/>
      <c r="H630" s="154"/>
      <c r="I630" s="154"/>
      <c r="J630" s="154"/>
      <c r="K630" s="144"/>
      <c r="L630" s="101"/>
      <c r="M630" s="102"/>
      <c r="N630" s="103"/>
      <c r="O630" s="67">
        <f>IF(D630=0,"",D630/C629)</f>
        <v>0.81818181818181823</v>
      </c>
      <c r="P630" s="68">
        <v>31</v>
      </c>
      <c r="Q630" s="69">
        <f t="shared" si="108"/>
        <v>0.93939393939393945</v>
      </c>
      <c r="R630" s="69">
        <f t="shared" si="109"/>
        <v>6.0606060606060552E-2</v>
      </c>
      <c r="T630" s="70">
        <f>P630/P628</f>
        <v>0.73809523809523814</v>
      </c>
    </row>
    <row r="631" spans="1:20" ht="15.75" customHeight="1" x14ac:dyDescent="0.25">
      <c r="A631" s="58">
        <v>1502</v>
      </c>
      <c r="B631" s="154"/>
      <c r="C631" s="154"/>
      <c r="D631" s="154"/>
      <c r="E631" s="154">
        <v>16</v>
      </c>
      <c r="F631" s="154"/>
      <c r="G631" s="154"/>
      <c r="H631" s="154"/>
      <c r="I631" s="154"/>
      <c r="J631" s="154"/>
      <c r="K631" s="144"/>
      <c r="L631" s="101"/>
      <c r="M631" s="102"/>
      <c r="N631" s="103"/>
      <c r="O631" s="67">
        <f>IF(E631=0,"",E631/D630)</f>
        <v>0.59259259259259256</v>
      </c>
      <c r="P631" s="68">
        <v>29</v>
      </c>
      <c r="Q631" s="69">
        <f t="shared" si="108"/>
        <v>0.93548387096774188</v>
      </c>
      <c r="R631" s="69">
        <f t="shared" si="109"/>
        <v>6.4516129032258118E-2</v>
      </c>
      <c r="T631" s="104"/>
    </row>
    <row r="632" spans="1:20" ht="15.75" customHeight="1" x14ac:dyDescent="0.25">
      <c r="A632" s="58">
        <v>1601</v>
      </c>
      <c r="B632" s="154"/>
      <c r="C632" s="154"/>
      <c r="D632" s="154"/>
      <c r="E632" s="154"/>
      <c r="F632" s="154">
        <v>14</v>
      </c>
      <c r="G632" s="154"/>
      <c r="H632" s="154"/>
      <c r="I632" s="154"/>
      <c r="J632" s="154"/>
      <c r="K632" s="144"/>
      <c r="L632" s="101"/>
      <c r="M632" s="102"/>
      <c r="N632" s="103"/>
      <c r="O632" s="67">
        <f>IF(F632=0,"",F632/E631)</f>
        <v>0.875</v>
      </c>
      <c r="P632" s="68">
        <v>25</v>
      </c>
      <c r="Q632" s="69">
        <f t="shared" si="108"/>
        <v>0.86206896551724133</v>
      </c>
      <c r="R632" s="69">
        <f t="shared" si="109"/>
        <v>0.13793103448275867</v>
      </c>
      <c r="T632" s="104"/>
    </row>
    <row r="633" spans="1:20" ht="15.75" customHeight="1" x14ac:dyDescent="0.25">
      <c r="A633" s="58">
        <v>1602</v>
      </c>
      <c r="B633" s="154"/>
      <c r="C633" s="154"/>
      <c r="D633" s="154"/>
      <c r="E633" s="154"/>
      <c r="F633" s="154"/>
      <c r="G633" s="154">
        <v>14</v>
      </c>
      <c r="H633" s="154"/>
      <c r="I633" s="154"/>
      <c r="J633" s="154"/>
      <c r="K633" s="144"/>
      <c r="L633" s="101"/>
      <c r="M633" s="102"/>
      <c r="N633" s="103"/>
      <c r="O633" s="67">
        <f>IF(G633=0,"",G633/F632)</f>
        <v>1</v>
      </c>
      <c r="P633" s="68">
        <v>25</v>
      </c>
      <c r="Q633" s="69">
        <f t="shared" si="108"/>
        <v>1</v>
      </c>
      <c r="R633" s="69">
        <f t="shared" si="109"/>
        <v>0</v>
      </c>
      <c r="T633" s="104"/>
    </row>
    <row r="634" spans="1:20" ht="15.75" customHeight="1" x14ac:dyDescent="0.25">
      <c r="A634" s="58">
        <v>1701</v>
      </c>
      <c r="B634" s="154"/>
      <c r="C634" s="154"/>
      <c r="D634" s="154"/>
      <c r="E634" s="154"/>
      <c r="F634" s="154"/>
      <c r="G634" s="154"/>
      <c r="H634" s="154">
        <v>14</v>
      </c>
      <c r="I634" s="154"/>
      <c r="J634" s="154"/>
      <c r="K634" s="144"/>
      <c r="L634" s="101"/>
      <c r="M634" s="102"/>
      <c r="N634" s="103"/>
      <c r="O634" s="67">
        <f>IF(H634=0,"",H634/G633)</f>
        <v>1</v>
      </c>
      <c r="P634" s="68">
        <v>24</v>
      </c>
      <c r="Q634" s="69">
        <f t="shared" si="108"/>
        <v>0.96</v>
      </c>
      <c r="R634" s="69">
        <f t="shared" si="109"/>
        <v>4.0000000000000036E-2</v>
      </c>
      <c r="T634" s="104"/>
    </row>
    <row r="635" spans="1:20" ht="15.75" customHeight="1" x14ac:dyDescent="0.25">
      <c r="A635" s="58">
        <v>1702</v>
      </c>
      <c r="B635" s="154"/>
      <c r="C635" s="154"/>
      <c r="D635" s="154"/>
      <c r="E635" s="154"/>
      <c r="F635" s="154"/>
      <c r="G635" s="154"/>
      <c r="H635" s="154"/>
      <c r="I635" s="154">
        <v>14</v>
      </c>
      <c r="J635" s="154"/>
      <c r="K635" s="144"/>
      <c r="L635" s="101"/>
      <c r="M635" s="102"/>
      <c r="N635" s="103"/>
      <c r="O635" s="67">
        <f>IF(I635=0,"",I635/H634)</f>
        <v>1</v>
      </c>
      <c r="P635" s="68">
        <v>22</v>
      </c>
      <c r="Q635" s="69">
        <f t="shared" si="108"/>
        <v>0.91666666666666663</v>
      </c>
      <c r="R635" s="69">
        <f t="shared" si="109"/>
        <v>8.333333333333337E-2</v>
      </c>
      <c r="T635" s="104"/>
    </row>
    <row r="636" spans="1:20" ht="15.75" customHeight="1" x14ac:dyDescent="0.25">
      <c r="A636" s="58">
        <v>1801</v>
      </c>
      <c r="B636" s="154"/>
      <c r="C636" s="154"/>
      <c r="D636" s="154"/>
      <c r="E636" s="154"/>
      <c r="F636" s="154"/>
      <c r="G636" s="154"/>
      <c r="H636" s="154"/>
      <c r="I636" s="154"/>
      <c r="J636" s="154">
        <v>14</v>
      </c>
      <c r="K636" s="144">
        <v>6</v>
      </c>
      <c r="L636" s="101"/>
      <c r="M636" s="102"/>
      <c r="N636" s="103"/>
      <c r="O636" s="71">
        <f>IF(J636=0,"",J636/I635)</f>
        <v>1</v>
      </c>
      <c r="P636" s="68">
        <v>21</v>
      </c>
      <c r="Q636" s="72">
        <f t="shared" si="108"/>
        <v>0.95454545454545459</v>
      </c>
      <c r="R636" s="72">
        <f t="shared" si="109"/>
        <v>4.5454545454545414E-2</v>
      </c>
      <c r="T636" s="104"/>
    </row>
    <row r="637" spans="1:20" ht="15.75" customHeight="1" x14ac:dyDescent="0.25">
      <c r="A637" s="58">
        <v>1802</v>
      </c>
      <c r="B637" s="154"/>
      <c r="C637" s="154"/>
      <c r="D637" s="154"/>
      <c r="E637" s="154"/>
      <c r="F637" s="154"/>
      <c r="G637" s="154"/>
      <c r="H637" s="154"/>
      <c r="I637" s="154"/>
      <c r="J637" s="154">
        <v>6</v>
      </c>
      <c r="K637" s="144">
        <v>5</v>
      </c>
      <c r="L637" s="101"/>
      <c r="M637" s="102"/>
      <c r="N637" s="104"/>
      <c r="O637" s="129"/>
      <c r="P637" s="68">
        <v>14</v>
      </c>
      <c r="Q637" s="130"/>
      <c r="R637" s="131"/>
      <c r="T637" s="104"/>
    </row>
    <row r="638" spans="1:20" ht="15.75" customHeight="1" x14ac:dyDescent="0.25">
      <c r="A638" s="58">
        <v>1901</v>
      </c>
      <c r="B638" s="154"/>
      <c r="C638" s="154"/>
      <c r="D638" s="154"/>
      <c r="E638" s="154"/>
      <c r="F638" s="154"/>
      <c r="G638" s="154"/>
      <c r="H638" s="154"/>
      <c r="I638" s="154"/>
      <c r="J638" s="154">
        <v>3</v>
      </c>
      <c r="K638" s="144">
        <v>3</v>
      </c>
      <c r="L638" s="101"/>
      <c r="M638" s="102"/>
      <c r="N638" s="104"/>
      <c r="O638" s="108"/>
      <c r="P638" s="109">
        <v>7</v>
      </c>
      <c r="Q638" s="110"/>
      <c r="R638" s="108"/>
      <c r="T638" s="104"/>
    </row>
    <row r="639" spans="1:20" ht="15.75" customHeight="1" x14ac:dyDescent="0.25">
      <c r="A639" s="58">
        <v>1902</v>
      </c>
      <c r="B639" s="154"/>
      <c r="C639" s="154"/>
      <c r="D639" s="154"/>
      <c r="E639" s="154"/>
      <c r="F639" s="154"/>
      <c r="G639" s="154"/>
      <c r="H639" s="154"/>
      <c r="I639" s="154"/>
      <c r="J639" s="154">
        <v>3</v>
      </c>
      <c r="K639" s="144"/>
      <c r="L639" s="101"/>
      <c r="M639" s="102"/>
      <c r="N639" s="104"/>
      <c r="O639" s="108"/>
      <c r="P639" s="109">
        <v>4</v>
      </c>
      <c r="Q639" s="110"/>
      <c r="R639" s="108"/>
      <c r="T639" s="104"/>
    </row>
    <row r="640" spans="1:20" ht="15.75" customHeight="1" x14ac:dyDescent="0.25">
      <c r="A640" s="58">
        <v>2001</v>
      </c>
      <c r="B640" s="154"/>
      <c r="C640" s="154"/>
      <c r="D640" s="154"/>
      <c r="E640" s="154"/>
      <c r="F640" s="154"/>
      <c r="G640" s="154"/>
      <c r="H640" s="154"/>
      <c r="I640" s="154"/>
      <c r="J640" s="154">
        <v>3</v>
      </c>
      <c r="K640" s="144"/>
      <c r="L640" s="101"/>
      <c r="M640" s="102"/>
      <c r="N640" s="104"/>
      <c r="O640" s="108"/>
      <c r="P640" s="202">
        <v>4</v>
      </c>
      <c r="Q640" s="110"/>
      <c r="R640" s="108"/>
      <c r="T640" s="104"/>
    </row>
    <row r="641" spans="1:20" ht="15.75" customHeight="1" x14ac:dyDescent="0.25">
      <c r="A641" s="58">
        <v>2002</v>
      </c>
      <c r="B641" s="154"/>
      <c r="C641" s="154"/>
      <c r="D641" s="154"/>
      <c r="E641" s="154"/>
      <c r="F641" s="154"/>
      <c r="G641" s="154"/>
      <c r="H641" s="154"/>
      <c r="I641" s="154"/>
      <c r="J641" s="154">
        <v>3</v>
      </c>
      <c r="K641" s="144">
        <v>3</v>
      </c>
      <c r="L641" s="101"/>
      <c r="M641" s="102"/>
      <c r="N641" s="104"/>
      <c r="O641" s="102"/>
      <c r="P641" s="204">
        <v>4</v>
      </c>
      <c r="Q641" s="146"/>
      <c r="R641" s="108"/>
      <c r="T641" s="104"/>
    </row>
    <row r="642" spans="1:20" ht="15.75" customHeight="1" x14ac:dyDescent="0.25">
      <c r="A642" s="58">
        <v>2101</v>
      </c>
      <c r="B642" s="154"/>
      <c r="C642" s="154"/>
      <c r="D642" s="154"/>
      <c r="E642" s="154"/>
      <c r="F642" s="154"/>
      <c r="G642" s="154"/>
      <c r="H642" s="154"/>
      <c r="I642" s="154"/>
      <c r="J642" s="154">
        <v>1</v>
      </c>
      <c r="K642" s="144"/>
      <c r="L642" s="101"/>
      <c r="M642" s="102"/>
      <c r="N642" s="104"/>
      <c r="O642" s="197" t="s">
        <v>83</v>
      </c>
      <c r="P642" s="203">
        <v>12</v>
      </c>
      <c r="Q642" s="111">
        <f>K645</f>
        <v>17</v>
      </c>
      <c r="R642" s="219" t="s">
        <v>11</v>
      </c>
      <c r="T642" s="104"/>
    </row>
    <row r="643" spans="1:20" ht="18" customHeight="1" x14ac:dyDescent="0.25">
      <c r="A643" s="58">
        <v>2102</v>
      </c>
      <c r="B643" s="154"/>
      <c r="C643" s="154"/>
      <c r="D643" s="154"/>
      <c r="E643" s="154"/>
      <c r="F643" s="154"/>
      <c r="G643" s="154"/>
      <c r="H643" s="154"/>
      <c r="I643" s="154"/>
      <c r="J643" s="154"/>
      <c r="K643" s="144"/>
      <c r="L643" s="101"/>
      <c r="M643" s="102"/>
      <c r="N643" s="104"/>
      <c r="O643" s="198" t="s">
        <v>85</v>
      </c>
      <c r="P643" s="86">
        <f>P642/B628</f>
        <v>0.2857142857142857</v>
      </c>
      <c r="Q643" s="112">
        <f>P642/Q642</f>
        <v>0.70588235294117652</v>
      </c>
      <c r="R643" s="221" t="s">
        <v>86</v>
      </c>
      <c r="T643" s="104"/>
    </row>
    <row r="644" spans="1:20" ht="18" customHeight="1" x14ac:dyDescent="0.25">
      <c r="A644" s="58">
        <v>2201</v>
      </c>
      <c r="B644" s="154"/>
      <c r="C644" s="154"/>
      <c r="D644" s="154"/>
      <c r="E644" s="154"/>
      <c r="F644" s="154"/>
      <c r="G644" s="154"/>
      <c r="H644" s="154"/>
      <c r="I644" s="154"/>
      <c r="J644" s="154"/>
      <c r="K644" s="144"/>
      <c r="L644" s="147"/>
      <c r="M644" s="148"/>
      <c r="N644" s="149"/>
      <c r="O644" s="90"/>
      <c r="P644" s="91"/>
      <c r="Q644" s="91"/>
      <c r="R644" s="113"/>
      <c r="T644" s="104"/>
    </row>
    <row r="645" spans="1:20" ht="18" customHeight="1" x14ac:dyDescent="0.25">
      <c r="A645" s="28"/>
      <c r="B645" s="297" t="s">
        <v>111</v>
      </c>
      <c r="C645" s="297"/>
      <c r="D645" s="297"/>
      <c r="E645" s="297"/>
      <c r="F645" s="297"/>
      <c r="G645" s="297"/>
      <c r="H645" s="297"/>
      <c r="I645" s="297"/>
      <c r="J645" s="297"/>
      <c r="K645" s="93">
        <f>SUM(K628:K641)</f>
        <v>17</v>
      </c>
      <c r="L645" s="94">
        <f>IF(K636=0,"",K636/B628)</f>
        <v>0.14285714285714285</v>
      </c>
      <c r="M645" s="94">
        <f>IF(K645=0,"",K645/B628)</f>
        <v>0.40476190476190477</v>
      </c>
      <c r="N645" s="94">
        <f>IF(K636=0,"",M645-L645)</f>
        <v>0.26190476190476192</v>
      </c>
      <c r="O645" s="3"/>
      <c r="P645" s="29"/>
      <c r="Q645" s="22"/>
      <c r="R645" s="3"/>
      <c r="T645" s="104"/>
    </row>
    <row r="646" spans="1:20" ht="12.75" customHeight="1" x14ac:dyDescent="0.2">
      <c r="L646" s="3"/>
      <c r="M646" s="3"/>
      <c r="O646" s="3"/>
    </row>
    <row r="647" spans="1:20" ht="12.75" customHeight="1" x14ac:dyDescent="0.2">
      <c r="L647" s="3"/>
      <c r="M647" s="3"/>
      <c r="O647" s="3"/>
    </row>
    <row r="648" spans="1:20" ht="26.25" x14ac:dyDescent="0.4">
      <c r="A648" s="2"/>
      <c r="B648" s="298" t="s">
        <v>99</v>
      </c>
      <c r="C648" s="299"/>
      <c r="D648" s="299"/>
      <c r="E648" s="299"/>
      <c r="F648" s="299"/>
      <c r="G648" s="299"/>
      <c r="H648" s="299"/>
      <c r="I648" s="299"/>
      <c r="J648" s="299"/>
      <c r="K648" s="181" t="s">
        <v>93</v>
      </c>
      <c r="L648" s="182"/>
      <c r="M648" s="182"/>
      <c r="N648" s="29"/>
      <c r="O648" s="3"/>
      <c r="P648" s="29"/>
      <c r="Q648" s="29"/>
      <c r="R648" s="29"/>
    </row>
    <row r="649" spans="1:20" ht="20.25" x14ac:dyDescent="0.2">
      <c r="A649" s="300" t="s">
        <v>10</v>
      </c>
      <c r="B649" s="301" t="s">
        <v>100</v>
      </c>
      <c r="C649" s="302"/>
      <c r="D649" s="302"/>
      <c r="E649" s="302"/>
      <c r="F649" s="302"/>
      <c r="G649" s="302"/>
      <c r="H649" s="302"/>
      <c r="I649" s="302"/>
      <c r="J649" s="303"/>
      <c r="K649" s="304" t="s">
        <v>11</v>
      </c>
      <c r="L649" s="296" t="s">
        <v>3</v>
      </c>
      <c r="M649" s="296" t="s">
        <v>4</v>
      </c>
      <c r="N649" s="306" t="s">
        <v>5</v>
      </c>
      <c r="O649" s="296" t="s">
        <v>6</v>
      </c>
      <c r="P649" s="294" t="s">
        <v>7</v>
      </c>
      <c r="Q649" s="294" t="s">
        <v>8</v>
      </c>
      <c r="R649" s="296" t="s">
        <v>101</v>
      </c>
    </row>
    <row r="650" spans="1:20" ht="15.75" x14ac:dyDescent="0.25">
      <c r="A650" s="295"/>
      <c r="B650" s="58" t="s">
        <v>102</v>
      </c>
      <c r="C650" s="58" t="s">
        <v>103</v>
      </c>
      <c r="D650" s="58" t="s">
        <v>104</v>
      </c>
      <c r="E650" s="58" t="s">
        <v>105</v>
      </c>
      <c r="F650" s="58" t="s">
        <v>106</v>
      </c>
      <c r="G650" s="58" t="s">
        <v>107</v>
      </c>
      <c r="H650" s="58" t="s">
        <v>108</v>
      </c>
      <c r="I650" s="58" t="s">
        <v>109</v>
      </c>
      <c r="J650" s="58" t="s">
        <v>110</v>
      </c>
      <c r="K650" s="317"/>
      <c r="L650" s="295"/>
      <c r="M650" s="295"/>
      <c r="N650" s="295"/>
      <c r="O650" s="295"/>
      <c r="P650" s="295"/>
      <c r="Q650" s="295"/>
      <c r="R650" s="295"/>
      <c r="T650" s="104"/>
    </row>
    <row r="651" spans="1:20" ht="15.75" customHeight="1" x14ac:dyDescent="0.25">
      <c r="A651" s="58">
        <v>1402</v>
      </c>
      <c r="B651" s="154">
        <v>72</v>
      </c>
      <c r="C651" s="154"/>
      <c r="D651" s="154"/>
      <c r="E651" s="154"/>
      <c r="F651" s="154"/>
      <c r="G651" s="154"/>
      <c r="H651" s="154"/>
      <c r="I651" s="154"/>
      <c r="J651" s="154"/>
      <c r="K651" s="144"/>
      <c r="L651" s="96"/>
      <c r="M651" s="97"/>
      <c r="N651" s="98"/>
      <c r="O651" s="99"/>
      <c r="P651" s="63">
        <f>B651</f>
        <v>72</v>
      </c>
      <c r="Q651" s="100"/>
      <c r="R651" s="99"/>
      <c r="T651" s="104"/>
    </row>
    <row r="652" spans="1:20" ht="15.75" customHeight="1" x14ac:dyDescent="0.25">
      <c r="A652" s="58">
        <v>1501</v>
      </c>
      <c r="B652" s="154"/>
      <c r="C652" s="154">
        <v>61</v>
      </c>
      <c r="D652" s="154"/>
      <c r="E652" s="154"/>
      <c r="F652" s="154"/>
      <c r="G652" s="154"/>
      <c r="H652" s="154"/>
      <c r="I652" s="154"/>
      <c r="J652" s="154"/>
      <c r="K652" s="144"/>
      <c r="L652" s="101"/>
      <c r="M652" s="102"/>
      <c r="N652" s="103"/>
      <c r="O652" s="67">
        <f>IF(C652=0,"",C652/B651)</f>
        <v>0.84722222222222221</v>
      </c>
      <c r="P652" s="68">
        <v>61</v>
      </c>
      <c r="Q652" s="69">
        <f t="shared" ref="Q652:Q659" si="110">IF(P652=0,"",P652/P651)</f>
        <v>0.84722222222222221</v>
      </c>
      <c r="R652" s="69">
        <f t="shared" ref="R652:R659" si="111">IF(P652=0,"",100%-Q652)</f>
        <v>0.15277777777777779</v>
      </c>
      <c r="T652" s="104"/>
    </row>
    <row r="653" spans="1:20" ht="15.75" customHeight="1" x14ac:dyDescent="0.25">
      <c r="A653" s="58">
        <v>1502</v>
      </c>
      <c r="B653" s="154"/>
      <c r="C653" s="154"/>
      <c r="D653" s="154">
        <v>50</v>
      </c>
      <c r="E653" s="154"/>
      <c r="F653" s="154"/>
      <c r="G653" s="154"/>
      <c r="H653" s="154"/>
      <c r="I653" s="154"/>
      <c r="J653" s="154"/>
      <c r="K653" s="144"/>
      <c r="L653" s="101"/>
      <c r="M653" s="102"/>
      <c r="N653" s="103"/>
      <c r="O653" s="67">
        <f>IF(D653=0,"",D653/C652)</f>
        <v>0.81967213114754101</v>
      </c>
      <c r="P653" s="68">
        <v>59</v>
      </c>
      <c r="Q653" s="69">
        <f t="shared" si="110"/>
        <v>0.96721311475409832</v>
      </c>
      <c r="R653" s="69">
        <f t="shared" si="111"/>
        <v>3.2786885245901676E-2</v>
      </c>
      <c r="T653" s="70">
        <f>P653/P651</f>
        <v>0.81944444444444442</v>
      </c>
    </row>
    <row r="654" spans="1:20" ht="15.75" customHeight="1" x14ac:dyDescent="0.25">
      <c r="A654" s="58">
        <v>1601</v>
      </c>
      <c r="B654" s="154"/>
      <c r="C654" s="154"/>
      <c r="D654" s="154"/>
      <c r="E654" s="154">
        <v>43</v>
      </c>
      <c r="F654" s="154"/>
      <c r="G654" s="154"/>
      <c r="H654" s="154"/>
      <c r="I654" s="154"/>
      <c r="J654" s="154"/>
      <c r="K654" s="144"/>
      <c r="L654" s="101"/>
      <c r="M654" s="102"/>
      <c r="N654" s="103"/>
      <c r="O654" s="67">
        <f>IF(E654=0,"",E654/D653)</f>
        <v>0.86</v>
      </c>
      <c r="P654" s="68">
        <v>55</v>
      </c>
      <c r="Q654" s="69">
        <f t="shared" si="110"/>
        <v>0.93220338983050843</v>
      </c>
      <c r="R654" s="69">
        <f t="shared" si="111"/>
        <v>6.7796610169491567E-2</v>
      </c>
      <c r="T654" s="104"/>
    </row>
    <row r="655" spans="1:20" ht="15.75" customHeight="1" x14ac:dyDescent="0.25">
      <c r="A655" s="58">
        <v>1602</v>
      </c>
      <c r="B655" s="154"/>
      <c r="C655" s="154"/>
      <c r="D655" s="154"/>
      <c r="E655" s="154"/>
      <c r="F655" s="154">
        <v>37</v>
      </c>
      <c r="G655" s="154"/>
      <c r="H655" s="154"/>
      <c r="I655" s="154"/>
      <c r="J655" s="154"/>
      <c r="K655" s="144"/>
      <c r="L655" s="101"/>
      <c r="M655" s="102"/>
      <c r="N655" s="103"/>
      <c r="O655" s="67">
        <f>IF(F655=0,"",F655/E654)</f>
        <v>0.86046511627906974</v>
      </c>
      <c r="P655" s="68">
        <v>55</v>
      </c>
      <c r="Q655" s="69">
        <f t="shared" si="110"/>
        <v>1</v>
      </c>
      <c r="R655" s="69">
        <f t="shared" si="111"/>
        <v>0</v>
      </c>
      <c r="T655" s="104"/>
    </row>
    <row r="656" spans="1:20" ht="15.75" customHeight="1" x14ac:dyDescent="0.25">
      <c r="A656" s="58">
        <v>1701</v>
      </c>
      <c r="B656" s="154"/>
      <c r="C656" s="154"/>
      <c r="D656" s="154"/>
      <c r="E656" s="154"/>
      <c r="F656" s="154"/>
      <c r="G656" s="154">
        <v>37</v>
      </c>
      <c r="H656" s="154"/>
      <c r="I656" s="154"/>
      <c r="J656" s="154"/>
      <c r="K656" s="144"/>
      <c r="L656" s="101"/>
      <c r="M656" s="102"/>
      <c r="N656" s="103"/>
      <c r="O656" s="67">
        <f>IF(G656=0,"",G656/F655)</f>
        <v>1</v>
      </c>
      <c r="P656" s="68">
        <v>54</v>
      </c>
      <c r="Q656" s="69">
        <f t="shared" si="110"/>
        <v>0.98181818181818181</v>
      </c>
      <c r="R656" s="69">
        <f t="shared" si="111"/>
        <v>1.8181818181818188E-2</v>
      </c>
      <c r="T656" s="104"/>
    </row>
    <row r="657" spans="1:20" ht="15.75" customHeight="1" x14ac:dyDescent="0.25">
      <c r="A657" s="58">
        <v>1702</v>
      </c>
      <c r="B657" s="154"/>
      <c r="C657" s="154"/>
      <c r="D657" s="154"/>
      <c r="E657" s="154"/>
      <c r="F657" s="154"/>
      <c r="G657" s="154"/>
      <c r="H657" s="154">
        <v>37</v>
      </c>
      <c r="I657" s="154"/>
      <c r="J657" s="154"/>
      <c r="K657" s="144"/>
      <c r="L657" s="101"/>
      <c r="M657" s="102"/>
      <c r="N657" s="103"/>
      <c r="O657" s="67">
        <f>IF(H657=0,"",H657/G656)</f>
        <v>1</v>
      </c>
      <c r="P657" s="68">
        <v>54</v>
      </c>
      <c r="Q657" s="69">
        <f t="shared" si="110"/>
        <v>1</v>
      </c>
      <c r="R657" s="69">
        <f t="shared" si="111"/>
        <v>0</v>
      </c>
      <c r="T657" s="104"/>
    </row>
    <row r="658" spans="1:20" ht="15.75" customHeight="1" x14ac:dyDescent="0.25">
      <c r="A658" s="58">
        <v>1801</v>
      </c>
      <c r="B658" s="154"/>
      <c r="C658" s="154"/>
      <c r="D658" s="154"/>
      <c r="E658" s="154"/>
      <c r="F658" s="154"/>
      <c r="G658" s="154"/>
      <c r="H658" s="154"/>
      <c r="I658" s="154">
        <v>37</v>
      </c>
      <c r="J658" s="154"/>
      <c r="K658" s="144"/>
      <c r="L658" s="101"/>
      <c r="M658" s="102"/>
      <c r="N658" s="103"/>
      <c r="O658" s="67">
        <f>IF(I658=0,"",I658/H657)</f>
        <v>1</v>
      </c>
      <c r="P658" s="68">
        <v>54</v>
      </c>
      <c r="Q658" s="69">
        <f t="shared" si="110"/>
        <v>1</v>
      </c>
      <c r="R658" s="69">
        <f t="shared" si="111"/>
        <v>0</v>
      </c>
      <c r="T658" s="104"/>
    </row>
    <row r="659" spans="1:20" ht="15.75" customHeight="1" x14ac:dyDescent="0.25">
      <c r="A659" s="58">
        <v>1802</v>
      </c>
      <c r="B659" s="154"/>
      <c r="C659" s="154"/>
      <c r="D659" s="154"/>
      <c r="E659" s="154"/>
      <c r="F659" s="154"/>
      <c r="G659" s="154"/>
      <c r="H659" s="154"/>
      <c r="I659" s="154"/>
      <c r="J659" s="154">
        <v>37</v>
      </c>
      <c r="K659" s="144">
        <v>30</v>
      </c>
      <c r="L659" s="101"/>
      <c r="M659" s="102"/>
      <c r="N659" s="103"/>
      <c r="O659" s="71">
        <f>IF(J659=0,"",J659/I658)</f>
        <v>1</v>
      </c>
      <c r="P659" s="68">
        <v>45</v>
      </c>
      <c r="Q659" s="72">
        <f t="shared" si="110"/>
        <v>0.83333333333333337</v>
      </c>
      <c r="R659" s="72">
        <f t="shared" si="111"/>
        <v>0.16666666666666663</v>
      </c>
      <c r="T659" s="104"/>
    </row>
    <row r="660" spans="1:20" ht="15.75" customHeight="1" x14ac:dyDescent="0.25">
      <c r="A660" s="58">
        <v>1901</v>
      </c>
      <c r="B660" s="154"/>
      <c r="C660" s="154"/>
      <c r="D660" s="154"/>
      <c r="E660" s="154"/>
      <c r="F660" s="154"/>
      <c r="G660" s="154"/>
      <c r="H660" s="154"/>
      <c r="I660" s="154"/>
      <c r="J660" s="154">
        <v>10</v>
      </c>
      <c r="K660" s="144">
        <v>6</v>
      </c>
      <c r="L660" s="101"/>
      <c r="M660" s="102"/>
      <c r="N660" s="104"/>
      <c r="O660" s="129"/>
      <c r="P660" s="68">
        <v>14</v>
      </c>
      <c r="Q660" s="130"/>
      <c r="R660" s="131"/>
      <c r="T660" s="104"/>
    </row>
    <row r="661" spans="1:20" ht="15.75" customHeight="1" x14ac:dyDescent="0.25">
      <c r="A661" s="58">
        <v>1902</v>
      </c>
      <c r="B661" s="154"/>
      <c r="C661" s="154"/>
      <c r="D661" s="154"/>
      <c r="E661" s="154"/>
      <c r="F661" s="154"/>
      <c r="G661" s="154"/>
      <c r="H661" s="154"/>
      <c r="I661" s="154"/>
      <c r="J661" s="154">
        <v>5</v>
      </c>
      <c r="K661" s="144">
        <v>2</v>
      </c>
      <c r="L661" s="101"/>
      <c r="M661" s="102"/>
      <c r="N661" s="104"/>
      <c r="O661" s="108"/>
      <c r="P661" s="109">
        <v>8</v>
      </c>
      <c r="Q661" s="110"/>
      <c r="R661" s="108"/>
      <c r="T661" s="104"/>
    </row>
    <row r="662" spans="1:20" ht="15.75" customHeight="1" x14ac:dyDescent="0.25">
      <c r="A662" s="58">
        <v>2001</v>
      </c>
      <c r="B662" s="154"/>
      <c r="C662" s="154"/>
      <c r="D662" s="154"/>
      <c r="E662" s="154"/>
      <c r="F662" s="154"/>
      <c r="G662" s="154"/>
      <c r="H662" s="154"/>
      <c r="I662" s="154"/>
      <c r="J662" s="154">
        <v>3</v>
      </c>
      <c r="K662" s="144">
        <v>1</v>
      </c>
      <c r="L662" s="101"/>
      <c r="M662" s="102"/>
      <c r="N662" s="104"/>
      <c r="O662" s="108"/>
      <c r="P662" s="109">
        <v>3</v>
      </c>
      <c r="Q662" s="110"/>
      <c r="R662" s="108"/>
      <c r="T662" s="104"/>
    </row>
    <row r="663" spans="1:20" ht="15.75" customHeight="1" x14ac:dyDescent="0.25">
      <c r="A663" s="58">
        <v>2002</v>
      </c>
      <c r="B663" s="154"/>
      <c r="C663" s="154"/>
      <c r="D663" s="154"/>
      <c r="E663" s="154"/>
      <c r="F663" s="154"/>
      <c r="G663" s="154"/>
      <c r="H663" s="154"/>
      <c r="I663" s="154"/>
      <c r="J663" s="154">
        <v>3</v>
      </c>
      <c r="K663" s="144">
        <v>3</v>
      </c>
      <c r="L663" s="101"/>
      <c r="M663" s="102"/>
      <c r="N663" s="104"/>
      <c r="O663" s="108"/>
      <c r="P663" s="202">
        <v>3</v>
      </c>
      <c r="Q663" s="110"/>
      <c r="R663" s="108"/>
      <c r="T663" s="104"/>
    </row>
    <row r="664" spans="1:20" ht="15.75" customHeight="1" x14ac:dyDescent="0.25">
      <c r="A664" s="58">
        <v>2101</v>
      </c>
      <c r="B664" s="154"/>
      <c r="C664" s="154"/>
      <c r="D664" s="154"/>
      <c r="E664" s="154"/>
      <c r="F664" s="154"/>
      <c r="G664" s="154"/>
      <c r="H664" s="154"/>
      <c r="I664" s="154"/>
      <c r="J664" s="154">
        <v>1</v>
      </c>
      <c r="K664" s="144">
        <v>1</v>
      </c>
      <c r="L664" s="101"/>
      <c r="M664" s="102"/>
      <c r="N664" s="104"/>
      <c r="O664" s="102"/>
      <c r="P664" s="204">
        <v>1</v>
      </c>
      <c r="Q664" s="146"/>
      <c r="R664" s="108"/>
      <c r="T664" s="104"/>
    </row>
    <row r="665" spans="1:20" ht="15.75" customHeight="1" x14ac:dyDescent="0.25">
      <c r="A665" s="58">
        <v>2102</v>
      </c>
      <c r="B665" s="154"/>
      <c r="C665" s="154"/>
      <c r="D665" s="154"/>
      <c r="E665" s="154"/>
      <c r="F665" s="154"/>
      <c r="G665" s="154"/>
      <c r="H665" s="154"/>
      <c r="I665" s="154"/>
      <c r="J665" s="154"/>
      <c r="K665" s="144"/>
      <c r="L665" s="101"/>
      <c r="M665" s="102"/>
      <c r="N665" s="104"/>
      <c r="O665" s="197" t="s">
        <v>83</v>
      </c>
      <c r="P665" s="203">
        <v>38</v>
      </c>
      <c r="Q665" s="111">
        <f>K668</f>
        <v>43</v>
      </c>
      <c r="R665" s="219" t="s">
        <v>11</v>
      </c>
      <c r="T665" s="104"/>
    </row>
    <row r="666" spans="1:20" ht="15.75" customHeight="1" x14ac:dyDescent="0.25">
      <c r="A666" s="58">
        <v>2201</v>
      </c>
      <c r="B666" s="154"/>
      <c r="C666" s="154"/>
      <c r="D666" s="154"/>
      <c r="E666" s="154"/>
      <c r="F666" s="154"/>
      <c r="G666" s="154"/>
      <c r="H666" s="154"/>
      <c r="I666" s="154"/>
      <c r="J666" s="154"/>
      <c r="K666" s="144"/>
      <c r="L666" s="101"/>
      <c r="M666" s="102"/>
      <c r="N666" s="104"/>
      <c r="O666" s="198" t="s">
        <v>85</v>
      </c>
      <c r="P666" s="86">
        <f>P665/B651</f>
        <v>0.52777777777777779</v>
      </c>
      <c r="Q666" s="112">
        <f>P665/Q665</f>
        <v>0.88372093023255816</v>
      </c>
      <c r="R666" s="221" t="s">
        <v>86</v>
      </c>
      <c r="T666" s="104"/>
    </row>
    <row r="667" spans="1:20" ht="15.75" x14ac:dyDescent="0.25">
      <c r="A667" s="58">
        <v>2202</v>
      </c>
      <c r="B667" s="154"/>
      <c r="C667" s="154"/>
      <c r="D667" s="154"/>
      <c r="E667" s="154"/>
      <c r="F667" s="154"/>
      <c r="G667" s="154"/>
      <c r="H667" s="154"/>
      <c r="I667" s="154"/>
      <c r="J667" s="154"/>
      <c r="K667" s="144"/>
      <c r="L667" s="147"/>
      <c r="M667" s="148"/>
      <c r="N667" s="149"/>
      <c r="O667" s="90"/>
      <c r="P667" s="91"/>
      <c r="Q667" s="91"/>
      <c r="R667" s="113"/>
      <c r="T667" s="104"/>
    </row>
    <row r="668" spans="1:20" ht="18" customHeight="1" x14ac:dyDescent="0.25">
      <c r="A668" s="28"/>
      <c r="B668" s="297" t="s">
        <v>111</v>
      </c>
      <c r="C668" s="297"/>
      <c r="D668" s="297"/>
      <c r="E668" s="297"/>
      <c r="F668" s="297"/>
      <c r="G668" s="297"/>
      <c r="H668" s="297"/>
      <c r="I668" s="297"/>
      <c r="J668" s="297"/>
      <c r="K668" s="93">
        <f>SUM(K651:K664)</f>
        <v>43</v>
      </c>
      <c r="L668" s="94">
        <f>IF(K659=0,"",K659/B651)</f>
        <v>0.41666666666666669</v>
      </c>
      <c r="M668" s="94">
        <f>IF(K668=0,"",K668/B651)</f>
        <v>0.59722222222222221</v>
      </c>
      <c r="N668" s="94">
        <f>IF(K659=0,"",M668-L668)</f>
        <v>0.18055555555555552</v>
      </c>
      <c r="O668" s="3"/>
      <c r="P668" s="29"/>
      <c r="Q668" s="22"/>
      <c r="R668" s="3"/>
      <c r="T668" s="104"/>
    </row>
    <row r="669" spans="1:20" ht="12.75" customHeight="1" x14ac:dyDescent="0.2">
      <c r="L669" s="3"/>
      <c r="M669" s="3"/>
      <c r="O669" s="3"/>
    </row>
    <row r="670" spans="1:20" ht="12.75" customHeight="1" x14ac:dyDescent="0.2">
      <c r="L670" s="3"/>
      <c r="M670" s="3"/>
      <c r="O670" s="3"/>
    </row>
    <row r="671" spans="1:20" ht="26.25" x14ac:dyDescent="0.4">
      <c r="A671" s="2"/>
      <c r="B671" s="298" t="s">
        <v>99</v>
      </c>
      <c r="C671" s="299"/>
      <c r="D671" s="299"/>
      <c r="E671" s="299"/>
      <c r="F671" s="299"/>
      <c r="G671" s="299"/>
      <c r="H671" s="299"/>
      <c r="I671" s="299"/>
      <c r="J671" s="299"/>
      <c r="K671" s="181" t="s">
        <v>94</v>
      </c>
      <c r="L671" s="182"/>
      <c r="M671" s="182"/>
      <c r="N671" s="29"/>
      <c r="O671" s="3"/>
      <c r="P671" s="29"/>
      <c r="Q671" s="29"/>
      <c r="R671" s="29"/>
    </row>
    <row r="672" spans="1:20" ht="20.25" x14ac:dyDescent="0.2">
      <c r="A672" s="300" t="s">
        <v>10</v>
      </c>
      <c r="B672" s="301" t="s">
        <v>100</v>
      </c>
      <c r="C672" s="302"/>
      <c r="D672" s="302"/>
      <c r="E672" s="302"/>
      <c r="F672" s="302"/>
      <c r="G672" s="302"/>
      <c r="H672" s="302"/>
      <c r="I672" s="302"/>
      <c r="J672" s="303"/>
      <c r="K672" s="304" t="s">
        <v>11</v>
      </c>
      <c r="L672" s="296" t="s">
        <v>3</v>
      </c>
      <c r="M672" s="296" t="s">
        <v>4</v>
      </c>
      <c r="N672" s="306" t="s">
        <v>5</v>
      </c>
      <c r="O672" s="296" t="s">
        <v>6</v>
      </c>
      <c r="P672" s="294" t="s">
        <v>7</v>
      </c>
      <c r="Q672" s="294" t="s">
        <v>8</v>
      </c>
      <c r="R672" s="296" t="s">
        <v>101</v>
      </c>
    </row>
    <row r="673" spans="1:20" ht="15.75" x14ac:dyDescent="0.25">
      <c r="A673" s="295"/>
      <c r="B673" s="58" t="s">
        <v>102</v>
      </c>
      <c r="C673" s="58" t="s">
        <v>103</v>
      </c>
      <c r="D673" s="58" t="s">
        <v>104</v>
      </c>
      <c r="E673" s="58" t="s">
        <v>105</v>
      </c>
      <c r="F673" s="58" t="s">
        <v>106</v>
      </c>
      <c r="G673" s="58" t="s">
        <v>107</v>
      </c>
      <c r="H673" s="58" t="s">
        <v>108</v>
      </c>
      <c r="I673" s="58" t="s">
        <v>109</v>
      </c>
      <c r="J673" s="58" t="s">
        <v>110</v>
      </c>
      <c r="K673" s="317"/>
      <c r="L673" s="295"/>
      <c r="M673" s="295"/>
      <c r="N673" s="295"/>
      <c r="O673" s="295"/>
      <c r="P673" s="295"/>
      <c r="Q673" s="295"/>
      <c r="R673" s="295"/>
      <c r="T673" s="104"/>
    </row>
    <row r="674" spans="1:20" ht="15.75" customHeight="1" x14ac:dyDescent="0.25">
      <c r="A674" s="58">
        <v>1501</v>
      </c>
      <c r="B674" s="154">
        <v>55</v>
      </c>
      <c r="C674" s="154"/>
      <c r="D674" s="154"/>
      <c r="E674" s="154"/>
      <c r="F674" s="154"/>
      <c r="G674" s="154"/>
      <c r="H674" s="154"/>
      <c r="I674" s="154"/>
      <c r="J674" s="154"/>
      <c r="K674" s="144"/>
      <c r="L674" s="96"/>
      <c r="M674" s="97"/>
      <c r="N674" s="98"/>
      <c r="O674" s="99"/>
      <c r="P674" s="63">
        <f>B674</f>
        <v>55</v>
      </c>
      <c r="Q674" s="100"/>
      <c r="R674" s="99"/>
      <c r="T674" s="104"/>
    </row>
    <row r="675" spans="1:20" ht="15.75" customHeight="1" x14ac:dyDescent="0.25">
      <c r="A675" s="58">
        <v>1502</v>
      </c>
      <c r="B675" s="154"/>
      <c r="C675" s="154">
        <v>43</v>
      </c>
      <c r="D675" s="154"/>
      <c r="E675" s="154"/>
      <c r="F675" s="154"/>
      <c r="G675" s="154"/>
      <c r="H675" s="154"/>
      <c r="I675" s="154"/>
      <c r="J675" s="154"/>
      <c r="K675" s="144"/>
      <c r="L675" s="101"/>
      <c r="M675" s="102"/>
      <c r="N675" s="103"/>
      <c r="O675" s="67">
        <f>IF(C675=0,"",C675/B674)</f>
        <v>0.78181818181818186</v>
      </c>
      <c r="P675" s="68">
        <v>43</v>
      </c>
      <c r="Q675" s="69">
        <f t="shared" ref="Q675:Q682" si="112">IF(P675=0,"",P675/P674)</f>
        <v>0.78181818181818186</v>
      </c>
      <c r="R675" s="69">
        <f t="shared" ref="R675:R682" si="113">IF(P675=0,"",100%-Q675)</f>
        <v>0.21818181818181814</v>
      </c>
      <c r="T675" s="104"/>
    </row>
    <row r="676" spans="1:20" ht="15.75" customHeight="1" x14ac:dyDescent="0.25">
      <c r="A676" s="58">
        <v>1601</v>
      </c>
      <c r="B676" s="154"/>
      <c r="C676" s="154"/>
      <c r="D676" s="154">
        <v>39</v>
      </c>
      <c r="E676" s="154"/>
      <c r="F676" s="154"/>
      <c r="G676" s="154"/>
      <c r="H676" s="154"/>
      <c r="I676" s="154"/>
      <c r="J676" s="154"/>
      <c r="K676" s="144"/>
      <c r="L676" s="101"/>
      <c r="M676" s="102"/>
      <c r="N676" s="103"/>
      <c r="O676" s="67">
        <f>IF(D676=0,"",D676/C675)</f>
        <v>0.90697674418604646</v>
      </c>
      <c r="P676" s="68">
        <v>42</v>
      </c>
      <c r="Q676" s="69">
        <f t="shared" si="112"/>
        <v>0.97674418604651159</v>
      </c>
      <c r="R676" s="69">
        <f t="shared" si="113"/>
        <v>2.3255813953488413E-2</v>
      </c>
      <c r="T676" s="70">
        <f>P676/P674</f>
        <v>0.76363636363636367</v>
      </c>
    </row>
    <row r="677" spans="1:20" ht="15.75" customHeight="1" x14ac:dyDescent="0.25">
      <c r="A677" s="58">
        <v>1602</v>
      </c>
      <c r="B677" s="154"/>
      <c r="C677" s="154"/>
      <c r="D677" s="154"/>
      <c r="E677" s="154">
        <v>32</v>
      </c>
      <c r="F677" s="154"/>
      <c r="G677" s="154"/>
      <c r="H677" s="154"/>
      <c r="I677" s="154"/>
      <c r="J677" s="154"/>
      <c r="K677" s="144"/>
      <c r="L677" s="101"/>
      <c r="M677" s="102"/>
      <c r="N677" s="103"/>
      <c r="O677" s="67">
        <f>IF(E677=0,"",E677/D676)</f>
        <v>0.82051282051282048</v>
      </c>
      <c r="P677" s="68">
        <v>38</v>
      </c>
      <c r="Q677" s="69">
        <f t="shared" si="112"/>
        <v>0.90476190476190477</v>
      </c>
      <c r="R677" s="69">
        <f t="shared" si="113"/>
        <v>9.5238095238095233E-2</v>
      </c>
      <c r="T677" s="104"/>
    </row>
    <row r="678" spans="1:20" ht="15.75" customHeight="1" x14ac:dyDescent="0.25">
      <c r="A678" s="58">
        <v>1701</v>
      </c>
      <c r="B678" s="154"/>
      <c r="C678" s="154"/>
      <c r="D678" s="154"/>
      <c r="E678" s="154"/>
      <c r="F678" s="154">
        <v>30</v>
      </c>
      <c r="G678" s="154"/>
      <c r="H678" s="154"/>
      <c r="I678" s="154"/>
      <c r="J678" s="154"/>
      <c r="K678" s="144"/>
      <c r="L678" s="101"/>
      <c r="M678" s="102"/>
      <c r="N678" s="103"/>
      <c r="O678" s="67">
        <f>IF(F678=0,"",F678/E677)</f>
        <v>0.9375</v>
      </c>
      <c r="P678" s="68">
        <v>37</v>
      </c>
      <c r="Q678" s="69">
        <f t="shared" si="112"/>
        <v>0.97368421052631582</v>
      </c>
      <c r="R678" s="69">
        <f t="shared" si="113"/>
        <v>2.6315789473684181E-2</v>
      </c>
      <c r="T678" s="104"/>
    </row>
    <row r="679" spans="1:20" ht="15.75" customHeight="1" x14ac:dyDescent="0.25">
      <c r="A679" s="58">
        <v>1702</v>
      </c>
      <c r="B679" s="154"/>
      <c r="C679" s="154"/>
      <c r="D679" s="154"/>
      <c r="E679" s="154"/>
      <c r="F679" s="154"/>
      <c r="G679" s="154">
        <v>28</v>
      </c>
      <c r="H679" s="154"/>
      <c r="I679" s="154"/>
      <c r="J679" s="154"/>
      <c r="K679" s="144"/>
      <c r="L679" s="101"/>
      <c r="M679" s="102"/>
      <c r="N679" s="103"/>
      <c r="O679" s="67">
        <f>IF(G679=0,"",G679/F678)</f>
        <v>0.93333333333333335</v>
      </c>
      <c r="P679" s="68">
        <v>34</v>
      </c>
      <c r="Q679" s="69">
        <f t="shared" si="112"/>
        <v>0.91891891891891897</v>
      </c>
      <c r="R679" s="69">
        <f t="shared" si="113"/>
        <v>8.108108108108103E-2</v>
      </c>
      <c r="T679" s="104"/>
    </row>
    <row r="680" spans="1:20" ht="15.75" customHeight="1" x14ac:dyDescent="0.25">
      <c r="A680" s="58">
        <v>1801</v>
      </c>
      <c r="B680" s="154"/>
      <c r="C680" s="154"/>
      <c r="D680" s="154"/>
      <c r="E680" s="154"/>
      <c r="F680" s="154"/>
      <c r="G680" s="154"/>
      <c r="H680" s="154">
        <v>28</v>
      </c>
      <c r="I680" s="154"/>
      <c r="J680" s="154"/>
      <c r="K680" s="144"/>
      <c r="L680" s="101"/>
      <c r="M680" s="102"/>
      <c r="N680" s="103"/>
      <c r="O680" s="67">
        <f>IF(H680=0,"",H680/G679)</f>
        <v>1</v>
      </c>
      <c r="P680" s="68">
        <v>34</v>
      </c>
      <c r="Q680" s="69">
        <f t="shared" si="112"/>
        <v>1</v>
      </c>
      <c r="R680" s="69">
        <f t="shared" si="113"/>
        <v>0</v>
      </c>
      <c r="T680" s="104"/>
    </row>
    <row r="681" spans="1:20" ht="15.75" customHeight="1" x14ac:dyDescent="0.25">
      <c r="A681" s="58">
        <v>1802</v>
      </c>
      <c r="B681" s="154"/>
      <c r="C681" s="154"/>
      <c r="D681" s="154"/>
      <c r="E681" s="154"/>
      <c r="F681" s="154"/>
      <c r="G681" s="154"/>
      <c r="H681" s="154"/>
      <c r="I681" s="154">
        <v>26</v>
      </c>
      <c r="J681" s="154"/>
      <c r="K681" s="144">
        <v>1</v>
      </c>
      <c r="L681" s="101"/>
      <c r="M681" s="102"/>
      <c r="N681" s="103"/>
      <c r="O681" s="67">
        <f>IF(I681=0,"",I681/H680)</f>
        <v>0.9285714285714286</v>
      </c>
      <c r="P681" s="68">
        <v>34</v>
      </c>
      <c r="Q681" s="69">
        <f t="shared" si="112"/>
        <v>1</v>
      </c>
      <c r="R681" s="69">
        <f t="shared" si="113"/>
        <v>0</v>
      </c>
      <c r="T681" s="104"/>
    </row>
    <row r="682" spans="1:20" ht="15.75" customHeight="1" x14ac:dyDescent="0.25">
      <c r="A682" s="58">
        <v>1901</v>
      </c>
      <c r="B682" s="154"/>
      <c r="C682" s="154"/>
      <c r="D682" s="154"/>
      <c r="E682" s="154"/>
      <c r="F682" s="154"/>
      <c r="G682" s="154"/>
      <c r="H682" s="154"/>
      <c r="I682" s="154"/>
      <c r="J682" s="154">
        <v>26</v>
      </c>
      <c r="K682" s="144">
        <v>13</v>
      </c>
      <c r="L682" s="101"/>
      <c r="M682" s="102"/>
      <c r="N682" s="103"/>
      <c r="O682" s="71">
        <f>IF(J682=0,"",J682/I681)</f>
        <v>1</v>
      </c>
      <c r="P682" s="68">
        <v>33</v>
      </c>
      <c r="Q682" s="72">
        <f t="shared" si="112"/>
        <v>0.97058823529411764</v>
      </c>
      <c r="R682" s="72">
        <f t="shared" si="113"/>
        <v>2.9411764705882359E-2</v>
      </c>
      <c r="T682" s="104"/>
    </row>
    <row r="683" spans="1:20" ht="15.75" customHeight="1" x14ac:dyDescent="0.25">
      <c r="A683" s="58">
        <v>1902</v>
      </c>
      <c r="B683" s="154"/>
      <c r="C683" s="154"/>
      <c r="D683" s="154"/>
      <c r="E683" s="154"/>
      <c r="F683" s="154"/>
      <c r="G683" s="154"/>
      <c r="H683" s="154"/>
      <c r="I683" s="154"/>
      <c r="J683" s="154">
        <v>6</v>
      </c>
      <c r="K683" s="144">
        <v>5</v>
      </c>
      <c r="L683" s="101"/>
      <c r="M683" s="102"/>
      <c r="N683" s="104"/>
      <c r="O683" s="129"/>
      <c r="P683" s="68">
        <v>19</v>
      </c>
      <c r="Q683" s="130"/>
      <c r="R683" s="131"/>
      <c r="T683" s="104"/>
    </row>
    <row r="684" spans="1:20" ht="15.75" customHeight="1" x14ac:dyDescent="0.25">
      <c r="A684" s="58">
        <v>2001</v>
      </c>
      <c r="B684" s="154"/>
      <c r="C684" s="154"/>
      <c r="D684" s="154"/>
      <c r="E684" s="154"/>
      <c r="F684" s="154"/>
      <c r="G684" s="154"/>
      <c r="H684" s="154"/>
      <c r="I684" s="154"/>
      <c r="J684" s="154">
        <v>8</v>
      </c>
      <c r="K684" s="144">
        <v>8</v>
      </c>
      <c r="L684" s="101"/>
      <c r="M684" s="102"/>
      <c r="N684" s="104"/>
      <c r="O684" s="108"/>
      <c r="P684" s="109">
        <v>14</v>
      </c>
      <c r="Q684" s="110"/>
      <c r="R684" s="108"/>
      <c r="T684" s="104"/>
    </row>
    <row r="685" spans="1:20" ht="15.75" customHeight="1" x14ac:dyDescent="0.25">
      <c r="A685" s="58">
        <v>2002</v>
      </c>
      <c r="B685" s="154"/>
      <c r="C685" s="154"/>
      <c r="D685" s="154"/>
      <c r="E685" s="154"/>
      <c r="F685" s="154"/>
      <c r="G685" s="154"/>
      <c r="H685" s="154"/>
      <c r="I685" s="154"/>
      <c r="J685" s="154">
        <v>4</v>
      </c>
      <c r="K685" s="144">
        <v>4</v>
      </c>
      <c r="L685" s="101"/>
      <c r="M685" s="102"/>
      <c r="N685" s="104"/>
      <c r="O685" s="108"/>
      <c r="P685" s="202">
        <v>6</v>
      </c>
      <c r="Q685" s="110"/>
      <c r="R685" s="108"/>
      <c r="T685" s="104"/>
    </row>
    <row r="686" spans="1:20" ht="15.75" customHeight="1" x14ac:dyDescent="0.25">
      <c r="A686" s="58">
        <v>2101</v>
      </c>
      <c r="B686" s="154"/>
      <c r="C686" s="154"/>
      <c r="D686" s="154"/>
      <c r="E686" s="154"/>
      <c r="F686" s="154"/>
      <c r="G686" s="154"/>
      <c r="H686" s="154"/>
      <c r="I686" s="154"/>
      <c r="J686" s="154">
        <v>1</v>
      </c>
      <c r="K686" s="144">
        <v>1</v>
      </c>
      <c r="L686" s="101"/>
      <c r="M686" s="102"/>
      <c r="N686" s="104"/>
      <c r="O686" s="211"/>
      <c r="P686" s="204">
        <v>2</v>
      </c>
      <c r="Q686" s="212"/>
      <c r="R686" s="108"/>
      <c r="T686" s="104"/>
    </row>
    <row r="687" spans="1:20" ht="15.75" customHeight="1" x14ac:dyDescent="0.25">
      <c r="A687" s="58">
        <v>2102</v>
      </c>
      <c r="B687" s="154"/>
      <c r="C687" s="154"/>
      <c r="D687" s="154"/>
      <c r="E687" s="154"/>
      <c r="F687" s="154"/>
      <c r="G687" s="154"/>
      <c r="H687" s="154"/>
      <c r="I687" s="154"/>
      <c r="J687" s="154">
        <v>1</v>
      </c>
      <c r="K687" s="144">
        <v>1</v>
      </c>
      <c r="L687" s="101"/>
      <c r="M687" s="102"/>
      <c r="N687" s="104"/>
      <c r="O687" s="211"/>
      <c r="P687" s="204">
        <v>1</v>
      </c>
      <c r="Q687" s="212"/>
      <c r="R687" s="108"/>
      <c r="T687" s="104"/>
    </row>
    <row r="688" spans="1:20" ht="15.75" customHeight="1" x14ac:dyDescent="0.25">
      <c r="A688" s="58">
        <v>2201</v>
      </c>
      <c r="B688" s="154"/>
      <c r="C688" s="154"/>
      <c r="D688" s="154"/>
      <c r="E688" s="154"/>
      <c r="F688" s="154"/>
      <c r="G688" s="154"/>
      <c r="H688" s="154"/>
      <c r="I688" s="154"/>
      <c r="J688" s="154"/>
      <c r="K688" s="144"/>
      <c r="L688" s="101"/>
      <c r="M688" s="102"/>
      <c r="N688" s="104"/>
      <c r="O688" s="197" t="s">
        <v>83</v>
      </c>
      <c r="P688" s="203">
        <v>25</v>
      </c>
      <c r="Q688" s="111">
        <f>K691</f>
        <v>33</v>
      </c>
      <c r="R688" s="219" t="s">
        <v>11</v>
      </c>
      <c r="T688" s="104"/>
    </row>
    <row r="689" spans="1:20" ht="15.75" customHeight="1" x14ac:dyDescent="0.25">
      <c r="A689" s="58">
        <v>2202</v>
      </c>
      <c r="B689" s="154"/>
      <c r="C689" s="154"/>
      <c r="D689" s="154"/>
      <c r="E689" s="154"/>
      <c r="F689" s="154"/>
      <c r="G689" s="154"/>
      <c r="H689" s="154"/>
      <c r="I689" s="154"/>
      <c r="J689" s="154"/>
      <c r="K689" s="144"/>
      <c r="L689" s="101"/>
      <c r="M689" s="102"/>
      <c r="N689" s="104"/>
      <c r="O689" s="198" t="s">
        <v>85</v>
      </c>
      <c r="P689" s="86">
        <f>P688/B674</f>
        <v>0.45454545454545453</v>
      </c>
      <c r="Q689" s="112">
        <f>P688/Q688</f>
        <v>0.75757575757575757</v>
      </c>
      <c r="R689" s="221" t="s">
        <v>86</v>
      </c>
      <c r="T689" s="104"/>
    </row>
    <row r="690" spans="1:20" ht="15.75" x14ac:dyDescent="0.25">
      <c r="A690" s="58">
        <v>2301</v>
      </c>
      <c r="B690" s="154"/>
      <c r="C690" s="154"/>
      <c r="D690" s="154"/>
      <c r="E690" s="154"/>
      <c r="F690" s="154"/>
      <c r="G690" s="154"/>
      <c r="H690" s="154"/>
      <c r="I690" s="154"/>
      <c r="J690" s="154"/>
      <c r="K690" s="144"/>
      <c r="L690" s="147"/>
      <c r="M690" s="148"/>
      <c r="N690" s="149"/>
      <c r="O690" s="90"/>
      <c r="P690" s="91"/>
      <c r="Q690" s="91"/>
      <c r="R690" s="113"/>
      <c r="T690" s="104"/>
    </row>
    <row r="691" spans="1:20" ht="18" customHeight="1" x14ac:dyDescent="0.25">
      <c r="A691" s="28"/>
      <c r="B691" s="297" t="s">
        <v>111</v>
      </c>
      <c r="C691" s="297"/>
      <c r="D691" s="297"/>
      <c r="E691" s="297"/>
      <c r="F691" s="297"/>
      <c r="G691" s="297"/>
      <c r="H691" s="297"/>
      <c r="I691" s="297"/>
      <c r="J691" s="297"/>
      <c r="K691" s="93">
        <f>SUM(K674:K687)</f>
        <v>33</v>
      </c>
      <c r="L691" s="94">
        <f>IF((K682+K681)=0,"",(K682+K681)/B674)</f>
        <v>0.25454545454545452</v>
      </c>
      <c r="M691" s="94">
        <f>IF(K691=0,"",K691/B674)</f>
        <v>0.6</v>
      </c>
      <c r="N691" s="94">
        <f>IF(K682=0,"",M691-L691)</f>
        <v>0.34545454545454546</v>
      </c>
      <c r="O691" s="3"/>
      <c r="P691" s="29"/>
      <c r="Q691" s="22"/>
      <c r="R691" s="3"/>
      <c r="T691" s="104"/>
    </row>
    <row r="692" spans="1:20" ht="14.25" customHeight="1" x14ac:dyDescent="0.2">
      <c r="T692" s="104"/>
    </row>
    <row r="693" spans="1:20" ht="14.25" customHeight="1" x14ac:dyDescent="0.2">
      <c r="L693" s="3"/>
      <c r="M693" s="3"/>
      <c r="O693" s="3"/>
      <c r="T693" s="104"/>
    </row>
    <row r="694" spans="1:20" ht="26.25" x14ac:dyDescent="0.4">
      <c r="A694" s="2"/>
      <c r="B694" s="298" t="s">
        <v>99</v>
      </c>
      <c r="C694" s="299"/>
      <c r="D694" s="299"/>
      <c r="E694" s="299"/>
      <c r="F694" s="299"/>
      <c r="G694" s="299"/>
      <c r="H694" s="299"/>
      <c r="I694" s="299"/>
      <c r="J694" s="299"/>
      <c r="K694" s="181" t="s">
        <v>97</v>
      </c>
      <c r="L694" s="182"/>
      <c r="M694" s="182"/>
      <c r="N694" s="29"/>
      <c r="O694" s="3"/>
      <c r="P694" s="29"/>
      <c r="Q694" s="29"/>
      <c r="R694" s="29"/>
      <c r="T694" s="104"/>
    </row>
    <row r="695" spans="1:20" ht="20.25" x14ac:dyDescent="0.2">
      <c r="A695" s="300" t="s">
        <v>10</v>
      </c>
      <c r="B695" s="301" t="s">
        <v>100</v>
      </c>
      <c r="C695" s="302"/>
      <c r="D695" s="302"/>
      <c r="E695" s="302"/>
      <c r="F695" s="302"/>
      <c r="G695" s="302"/>
      <c r="H695" s="302"/>
      <c r="I695" s="302"/>
      <c r="J695" s="303"/>
      <c r="K695" s="304" t="s">
        <v>11</v>
      </c>
      <c r="L695" s="296" t="s">
        <v>3</v>
      </c>
      <c r="M695" s="296" t="s">
        <v>4</v>
      </c>
      <c r="N695" s="306" t="s">
        <v>5</v>
      </c>
      <c r="O695" s="296" t="s">
        <v>6</v>
      </c>
      <c r="P695" s="294" t="s">
        <v>7</v>
      </c>
      <c r="Q695" s="294" t="s">
        <v>8</v>
      </c>
      <c r="R695" s="296" t="s">
        <v>101</v>
      </c>
      <c r="T695" s="104"/>
    </row>
    <row r="696" spans="1:20" ht="15.75" x14ac:dyDescent="0.25">
      <c r="A696" s="295"/>
      <c r="B696" s="58" t="s">
        <v>102</v>
      </c>
      <c r="C696" s="58" t="s">
        <v>103</v>
      </c>
      <c r="D696" s="58" t="s">
        <v>104</v>
      </c>
      <c r="E696" s="58" t="s">
        <v>105</v>
      </c>
      <c r="F696" s="58" t="s">
        <v>106</v>
      </c>
      <c r="G696" s="58" t="s">
        <v>107</v>
      </c>
      <c r="H696" s="58" t="s">
        <v>108</v>
      </c>
      <c r="I696" s="58" t="s">
        <v>109</v>
      </c>
      <c r="J696" s="58" t="s">
        <v>110</v>
      </c>
      <c r="K696" s="317"/>
      <c r="L696" s="295"/>
      <c r="M696" s="295"/>
      <c r="N696" s="295"/>
      <c r="O696" s="295"/>
      <c r="P696" s="295"/>
      <c r="Q696" s="295"/>
      <c r="R696" s="295"/>
      <c r="T696" s="104"/>
    </row>
    <row r="697" spans="1:20" ht="15.75" customHeight="1" x14ac:dyDescent="0.25">
      <c r="A697" s="58">
        <v>1502</v>
      </c>
      <c r="B697" s="154">
        <v>93</v>
      </c>
      <c r="C697" s="154"/>
      <c r="D697" s="154"/>
      <c r="E697" s="154"/>
      <c r="F697" s="154"/>
      <c r="G697" s="154"/>
      <c r="H697" s="154"/>
      <c r="I697" s="154"/>
      <c r="J697" s="154"/>
      <c r="K697" s="144"/>
      <c r="L697" s="96"/>
      <c r="M697" s="97"/>
      <c r="N697" s="98"/>
      <c r="O697" s="99"/>
      <c r="P697" s="63">
        <f>B697</f>
        <v>93</v>
      </c>
      <c r="Q697" s="100"/>
      <c r="R697" s="99"/>
      <c r="T697" s="104"/>
    </row>
    <row r="698" spans="1:20" ht="15.75" customHeight="1" x14ac:dyDescent="0.25">
      <c r="A698" s="58">
        <v>1601</v>
      </c>
      <c r="B698" s="154"/>
      <c r="C698" s="154">
        <v>69</v>
      </c>
      <c r="D698" s="154"/>
      <c r="E698" s="154"/>
      <c r="F698" s="154"/>
      <c r="G698" s="154"/>
      <c r="H698" s="154"/>
      <c r="I698" s="154"/>
      <c r="J698" s="154"/>
      <c r="K698" s="144"/>
      <c r="L698" s="101"/>
      <c r="M698" s="102"/>
      <c r="N698" s="103"/>
      <c r="O698" s="67">
        <f>IF(C698=0,"",C698/B697)</f>
        <v>0.74193548387096775</v>
      </c>
      <c r="P698" s="68">
        <v>69</v>
      </c>
      <c r="Q698" s="69">
        <f t="shared" ref="Q698:Q705" si="114">IF(P698=0,"",P698/P697)</f>
        <v>0.74193548387096775</v>
      </c>
      <c r="R698" s="69">
        <f t="shared" ref="R698:R705" si="115">IF(P698=0,"",100%-Q698)</f>
        <v>0.25806451612903225</v>
      </c>
      <c r="T698" s="104"/>
    </row>
    <row r="699" spans="1:20" ht="15.75" customHeight="1" x14ac:dyDescent="0.25">
      <c r="A699" s="58">
        <v>1602</v>
      </c>
      <c r="B699" s="154"/>
      <c r="C699" s="154"/>
      <c r="D699" s="154">
        <v>63</v>
      </c>
      <c r="E699" s="154"/>
      <c r="F699" s="154"/>
      <c r="G699" s="154"/>
      <c r="H699" s="154"/>
      <c r="I699" s="154"/>
      <c r="J699" s="154"/>
      <c r="K699" s="144"/>
      <c r="L699" s="101"/>
      <c r="M699" s="102"/>
      <c r="N699" s="103"/>
      <c r="O699" s="67">
        <f>IF(D699=0,"",D699/C698)</f>
        <v>0.91304347826086951</v>
      </c>
      <c r="P699" s="68">
        <v>67</v>
      </c>
      <c r="Q699" s="69">
        <f t="shared" si="114"/>
        <v>0.97101449275362317</v>
      </c>
      <c r="R699" s="69">
        <f t="shared" si="115"/>
        <v>2.8985507246376829E-2</v>
      </c>
      <c r="T699" s="70">
        <f>P699/P697</f>
        <v>0.72043010752688175</v>
      </c>
    </row>
    <row r="700" spans="1:20" ht="15.75" customHeight="1" x14ac:dyDescent="0.25">
      <c r="A700" s="58">
        <v>1701</v>
      </c>
      <c r="B700" s="154"/>
      <c r="C700" s="154"/>
      <c r="D700" s="154"/>
      <c r="E700" s="154">
        <v>54</v>
      </c>
      <c r="F700" s="154"/>
      <c r="G700" s="154"/>
      <c r="H700" s="154"/>
      <c r="I700" s="154"/>
      <c r="J700" s="154"/>
      <c r="K700" s="144"/>
      <c r="L700" s="101"/>
      <c r="M700" s="102"/>
      <c r="N700" s="103"/>
      <c r="O700" s="67">
        <f>IF(E700=0,"",E700/D699)</f>
        <v>0.8571428571428571</v>
      </c>
      <c r="P700" s="68">
        <v>67</v>
      </c>
      <c r="Q700" s="69">
        <f t="shared" si="114"/>
        <v>1</v>
      </c>
      <c r="R700" s="69">
        <f t="shared" si="115"/>
        <v>0</v>
      </c>
      <c r="T700" s="104"/>
    </row>
    <row r="701" spans="1:20" ht="15.75" customHeight="1" x14ac:dyDescent="0.25">
      <c r="A701" s="58">
        <v>1702</v>
      </c>
      <c r="B701" s="154"/>
      <c r="C701" s="154"/>
      <c r="D701" s="154"/>
      <c r="E701" s="154"/>
      <c r="F701" s="154">
        <v>47</v>
      </c>
      <c r="G701" s="154"/>
      <c r="H701" s="154"/>
      <c r="I701" s="154"/>
      <c r="J701" s="154"/>
      <c r="K701" s="144"/>
      <c r="L701" s="101"/>
      <c r="M701" s="102"/>
      <c r="N701" s="103"/>
      <c r="O701" s="67">
        <f>IF(F701=0,"",F701/E700)</f>
        <v>0.87037037037037035</v>
      </c>
      <c r="P701" s="68">
        <v>62</v>
      </c>
      <c r="Q701" s="69">
        <f t="shared" si="114"/>
        <v>0.92537313432835822</v>
      </c>
      <c r="R701" s="69">
        <f t="shared" si="115"/>
        <v>7.4626865671641784E-2</v>
      </c>
      <c r="T701" s="104"/>
    </row>
    <row r="702" spans="1:20" ht="15.75" customHeight="1" x14ac:dyDescent="0.25">
      <c r="A702" s="58">
        <v>1801</v>
      </c>
      <c r="B702" s="154"/>
      <c r="C702" s="154"/>
      <c r="D702" s="154"/>
      <c r="E702" s="154"/>
      <c r="F702" s="154"/>
      <c r="G702" s="154">
        <v>40</v>
      </c>
      <c r="H702" s="154"/>
      <c r="I702" s="154"/>
      <c r="J702" s="154"/>
      <c r="K702" s="144"/>
      <c r="L702" s="101"/>
      <c r="M702" s="102"/>
      <c r="N702" s="103"/>
      <c r="O702" s="67">
        <f>IF(G702=0,"",G702/F701)</f>
        <v>0.85106382978723405</v>
      </c>
      <c r="P702" s="68">
        <v>61</v>
      </c>
      <c r="Q702" s="69">
        <f t="shared" si="114"/>
        <v>0.9838709677419355</v>
      </c>
      <c r="R702" s="69">
        <f t="shared" si="115"/>
        <v>1.6129032258064502E-2</v>
      </c>
      <c r="T702" s="104"/>
    </row>
    <row r="703" spans="1:20" ht="15.75" customHeight="1" x14ac:dyDescent="0.25">
      <c r="A703" s="58">
        <v>1802</v>
      </c>
      <c r="B703" s="154"/>
      <c r="C703" s="154"/>
      <c r="D703" s="154"/>
      <c r="E703" s="154"/>
      <c r="F703" s="154"/>
      <c r="G703" s="154"/>
      <c r="H703" s="154">
        <v>40</v>
      </c>
      <c r="I703" s="154"/>
      <c r="J703" s="154"/>
      <c r="K703" s="144"/>
      <c r="L703" s="101"/>
      <c r="M703" s="102"/>
      <c r="N703" s="103"/>
      <c r="O703" s="67">
        <f>IF(H703=0,"",H703/G702)</f>
        <v>1</v>
      </c>
      <c r="P703" s="68">
        <v>57</v>
      </c>
      <c r="Q703" s="69">
        <f t="shared" si="114"/>
        <v>0.93442622950819676</v>
      </c>
      <c r="R703" s="69">
        <f t="shared" si="115"/>
        <v>6.557377049180324E-2</v>
      </c>
      <c r="T703" s="104"/>
    </row>
    <row r="704" spans="1:20" ht="15.75" customHeight="1" x14ac:dyDescent="0.25">
      <c r="A704" s="58">
        <v>1901</v>
      </c>
      <c r="B704" s="154"/>
      <c r="C704" s="154"/>
      <c r="D704" s="154"/>
      <c r="E704" s="154"/>
      <c r="F704" s="154"/>
      <c r="G704" s="154"/>
      <c r="H704" s="154"/>
      <c r="I704" s="154">
        <v>40</v>
      </c>
      <c r="J704" s="154"/>
      <c r="K704" s="144"/>
      <c r="L704" s="101"/>
      <c r="M704" s="102"/>
      <c r="N704" s="103"/>
      <c r="O704" s="67">
        <f>IF(I704=0,"",I704/H703)</f>
        <v>1</v>
      </c>
      <c r="P704" s="68">
        <v>56</v>
      </c>
      <c r="Q704" s="69">
        <f t="shared" si="114"/>
        <v>0.98245614035087714</v>
      </c>
      <c r="R704" s="69">
        <f t="shared" si="115"/>
        <v>1.7543859649122862E-2</v>
      </c>
      <c r="T704" s="104"/>
    </row>
    <row r="705" spans="1:20" ht="15.75" customHeight="1" x14ac:dyDescent="0.25">
      <c r="A705" s="58">
        <v>1902</v>
      </c>
      <c r="B705" s="154"/>
      <c r="C705" s="154"/>
      <c r="D705" s="154"/>
      <c r="E705" s="154"/>
      <c r="F705" s="154"/>
      <c r="G705" s="154"/>
      <c r="H705" s="154"/>
      <c r="I705" s="154"/>
      <c r="J705" s="154">
        <v>36</v>
      </c>
      <c r="K705" s="144">
        <v>14</v>
      </c>
      <c r="L705" s="101"/>
      <c r="M705" s="102"/>
      <c r="N705" s="103"/>
      <c r="O705" s="71">
        <f>IF(J705=0,"",J705/I704)</f>
        <v>0.9</v>
      </c>
      <c r="P705" s="68">
        <v>56</v>
      </c>
      <c r="Q705" s="72">
        <f t="shared" si="114"/>
        <v>1</v>
      </c>
      <c r="R705" s="72">
        <f t="shared" si="115"/>
        <v>0</v>
      </c>
      <c r="T705" s="104"/>
    </row>
    <row r="706" spans="1:20" ht="15.75" customHeight="1" x14ac:dyDescent="0.25">
      <c r="A706" s="58">
        <v>2001</v>
      </c>
      <c r="B706" s="154"/>
      <c r="C706" s="154"/>
      <c r="D706" s="154"/>
      <c r="E706" s="154"/>
      <c r="F706" s="154"/>
      <c r="G706" s="154"/>
      <c r="H706" s="154"/>
      <c r="I706" s="154"/>
      <c r="J706" s="154">
        <v>15</v>
      </c>
      <c r="K706" s="144">
        <v>15</v>
      </c>
      <c r="L706" s="101"/>
      <c r="M706" s="102"/>
      <c r="N706" s="104"/>
      <c r="O706" s="129"/>
      <c r="P706" s="68">
        <v>38</v>
      </c>
      <c r="Q706" s="130"/>
      <c r="R706" s="131"/>
      <c r="T706" s="104"/>
    </row>
    <row r="707" spans="1:20" ht="15.75" customHeight="1" x14ac:dyDescent="0.25">
      <c r="A707" s="58">
        <v>2002</v>
      </c>
      <c r="B707" s="154"/>
      <c r="C707" s="154"/>
      <c r="D707" s="154"/>
      <c r="E707" s="154"/>
      <c r="F707" s="154"/>
      <c r="G707" s="154"/>
      <c r="H707" s="154"/>
      <c r="I707" s="154"/>
      <c r="J707" s="154">
        <v>13</v>
      </c>
      <c r="K707" s="144">
        <v>13</v>
      </c>
      <c r="L707" s="101"/>
      <c r="M707" s="102"/>
      <c r="N707" s="104"/>
      <c r="O707" s="108"/>
      <c r="P707" s="109">
        <v>25</v>
      </c>
      <c r="Q707" s="110"/>
      <c r="R707" s="108"/>
      <c r="T707" s="104"/>
    </row>
    <row r="708" spans="1:20" ht="15.75" customHeight="1" x14ac:dyDescent="0.25">
      <c r="A708" s="58">
        <v>2101</v>
      </c>
      <c r="B708" s="154"/>
      <c r="C708" s="154"/>
      <c r="D708" s="154"/>
      <c r="E708" s="154"/>
      <c r="F708" s="154"/>
      <c r="G708" s="154"/>
      <c r="H708" s="154"/>
      <c r="I708" s="154"/>
      <c r="J708" s="154">
        <v>7</v>
      </c>
      <c r="K708" s="144">
        <v>5</v>
      </c>
      <c r="L708" s="101"/>
      <c r="M708" s="102"/>
      <c r="N708" s="104"/>
      <c r="O708" s="108"/>
      <c r="P708" s="109">
        <v>10</v>
      </c>
      <c r="Q708" s="110"/>
      <c r="R708" s="108"/>
      <c r="T708" s="104"/>
    </row>
    <row r="709" spans="1:20" ht="15.75" customHeight="1" x14ac:dyDescent="0.25">
      <c r="A709" s="58">
        <v>2102</v>
      </c>
      <c r="B709" s="154"/>
      <c r="C709" s="154"/>
      <c r="D709" s="154"/>
      <c r="E709" s="154"/>
      <c r="F709" s="154"/>
      <c r="G709" s="154"/>
      <c r="H709" s="154"/>
      <c r="I709" s="154"/>
      <c r="J709" s="154">
        <v>7</v>
      </c>
      <c r="K709" s="144">
        <v>4</v>
      </c>
      <c r="L709" s="101"/>
      <c r="M709" s="102"/>
      <c r="N709" s="104"/>
      <c r="O709" s="108"/>
      <c r="P709" s="202">
        <v>7</v>
      </c>
      <c r="Q709" s="110"/>
      <c r="R709" s="108"/>
      <c r="T709" s="104"/>
    </row>
    <row r="710" spans="1:20" ht="15.75" customHeight="1" x14ac:dyDescent="0.25">
      <c r="A710" s="58">
        <v>2201</v>
      </c>
      <c r="B710" s="154"/>
      <c r="C710" s="154"/>
      <c r="D710" s="154"/>
      <c r="E710" s="154"/>
      <c r="F710" s="154"/>
      <c r="G710" s="154"/>
      <c r="H710" s="154"/>
      <c r="I710" s="154"/>
      <c r="J710" s="154">
        <v>1</v>
      </c>
      <c r="K710" s="144"/>
      <c r="L710" s="101"/>
      <c r="M710" s="102"/>
      <c r="N710" s="104"/>
      <c r="O710" s="102"/>
      <c r="P710" s="204">
        <v>1</v>
      </c>
      <c r="Q710" s="146"/>
      <c r="R710" s="108"/>
      <c r="T710" s="104"/>
    </row>
    <row r="711" spans="1:20" ht="15.75" customHeight="1" x14ac:dyDescent="0.25">
      <c r="A711" s="58">
        <v>2202</v>
      </c>
      <c r="B711" s="154"/>
      <c r="C711" s="154"/>
      <c r="D711" s="154"/>
      <c r="E711" s="154"/>
      <c r="F711" s="154"/>
      <c r="G711" s="154"/>
      <c r="H711" s="154"/>
      <c r="I711" s="154"/>
      <c r="J711" s="154"/>
      <c r="K711" s="144"/>
      <c r="L711" s="101"/>
      <c r="M711" s="102"/>
      <c r="N711" s="104"/>
      <c r="O711" s="197" t="s">
        <v>83</v>
      </c>
      <c r="P711" s="203">
        <v>47</v>
      </c>
      <c r="Q711" s="111">
        <f>K714</f>
        <v>51</v>
      </c>
      <c r="R711" s="219" t="s">
        <v>11</v>
      </c>
      <c r="T711" s="104"/>
    </row>
    <row r="712" spans="1:20" ht="15.75" customHeight="1" x14ac:dyDescent="0.25">
      <c r="A712" s="58">
        <v>2301</v>
      </c>
      <c r="B712" s="154"/>
      <c r="C712" s="154"/>
      <c r="D712" s="154"/>
      <c r="E712" s="154"/>
      <c r="F712" s="154"/>
      <c r="G712" s="154"/>
      <c r="H712" s="154"/>
      <c r="I712" s="154"/>
      <c r="J712" s="154"/>
      <c r="K712" s="144"/>
      <c r="L712" s="101"/>
      <c r="M712" s="102"/>
      <c r="N712" s="104"/>
      <c r="O712" s="198" t="s">
        <v>85</v>
      </c>
      <c r="P712" s="86">
        <f>P711/B697</f>
        <v>0.5053763440860215</v>
      </c>
      <c r="Q712" s="112">
        <f>P711/Q711</f>
        <v>0.92156862745098034</v>
      </c>
      <c r="R712" s="221" t="s">
        <v>86</v>
      </c>
      <c r="T712" s="104"/>
    </row>
    <row r="713" spans="1:20" ht="15.75" x14ac:dyDescent="0.25">
      <c r="A713" s="58">
        <v>2302</v>
      </c>
      <c r="B713" s="154"/>
      <c r="C713" s="154"/>
      <c r="D713" s="154"/>
      <c r="E713" s="154"/>
      <c r="F713" s="154"/>
      <c r="G713" s="154"/>
      <c r="H713" s="154"/>
      <c r="I713" s="154"/>
      <c r="J713" s="154"/>
      <c r="K713" s="144"/>
      <c r="L713" s="147"/>
      <c r="M713" s="148"/>
      <c r="N713" s="149"/>
      <c r="O713" s="90"/>
      <c r="P713" s="91"/>
      <c r="Q713" s="91"/>
      <c r="R713" s="113"/>
      <c r="T713" s="104"/>
    </row>
    <row r="714" spans="1:20" ht="18" customHeight="1" x14ac:dyDescent="0.25">
      <c r="A714" s="28"/>
      <c r="B714" s="297" t="s">
        <v>111</v>
      </c>
      <c r="C714" s="297"/>
      <c r="D714" s="297"/>
      <c r="E714" s="297"/>
      <c r="F714" s="297"/>
      <c r="G714" s="297"/>
      <c r="H714" s="297"/>
      <c r="I714" s="297"/>
      <c r="J714" s="297"/>
      <c r="K714" s="93">
        <f>SUM(K697:K710)</f>
        <v>51</v>
      </c>
      <c r="L714" s="94">
        <f>IF(K705=0,"",K705/B697)</f>
        <v>0.15053763440860216</v>
      </c>
      <c r="M714" s="94">
        <f>IF(K714=0,"",K714/B697)</f>
        <v>0.54838709677419351</v>
      </c>
      <c r="N714" s="94">
        <f>IF(K705=0,"",M714-L714)</f>
        <v>0.39784946236559138</v>
      </c>
      <c r="O714" s="3"/>
      <c r="P714" s="29"/>
      <c r="Q714" s="22"/>
      <c r="R714" s="3"/>
      <c r="T714" s="104"/>
    </row>
    <row r="715" spans="1:20" ht="14.25" customHeight="1" x14ac:dyDescent="0.2">
      <c r="L715" s="3"/>
      <c r="M715" s="3"/>
      <c r="O715" s="3"/>
      <c r="T715" s="104"/>
    </row>
    <row r="716" spans="1:20" ht="14.25" customHeight="1" x14ac:dyDescent="0.2">
      <c r="L716" s="3"/>
      <c r="M716" s="3"/>
      <c r="O716" s="3"/>
      <c r="T716" s="104"/>
    </row>
    <row r="717" spans="1:20" ht="26.25" x14ac:dyDescent="0.4">
      <c r="A717" s="2"/>
      <c r="B717" s="298" t="s">
        <v>99</v>
      </c>
      <c r="C717" s="299"/>
      <c r="D717" s="299"/>
      <c r="E717" s="299"/>
      <c r="F717" s="299"/>
      <c r="G717" s="299"/>
      <c r="H717" s="299"/>
      <c r="I717" s="299"/>
      <c r="J717" s="299"/>
      <c r="K717" s="181" t="s">
        <v>98</v>
      </c>
      <c r="L717" s="182"/>
      <c r="M717" s="182"/>
      <c r="N717" s="29"/>
      <c r="O717" s="3"/>
      <c r="P717" s="29"/>
      <c r="Q717" s="29"/>
      <c r="R717" s="29"/>
      <c r="T717" s="104"/>
    </row>
    <row r="718" spans="1:20" ht="20.25" x14ac:dyDescent="0.2">
      <c r="A718" s="300" t="s">
        <v>10</v>
      </c>
      <c r="B718" s="301" t="s">
        <v>100</v>
      </c>
      <c r="C718" s="302"/>
      <c r="D718" s="302"/>
      <c r="E718" s="302"/>
      <c r="F718" s="302"/>
      <c r="G718" s="302"/>
      <c r="H718" s="302"/>
      <c r="I718" s="302"/>
      <c r="J718" s="303"/>
      <c r="K718" s="304" t="s">
        <v>11</v>
      </c>
      <c r="L718" s="296" t="s">
        <v>3</v>
      </c>
      <c r="M718" s="296" t="s">
        <v>4</v>
      </c>
      <c r="N718" s="306" t="s">
        <v>5</v>
      </c>
      <c r="O718" s="296" t="s">
        <v>6</v>
      </c>
      <c r="P718" s="294" t="s">
        <v>7</v>
      </c>
      <c r="Q718" s="294" t="s">
        <v>8</v>
      </c>
      <c r="R718" s="296" t="s">
        <v>101</v>
      </c>
      <c r="T718" s="104"/>
    </row>
    <row r="719" spans="1:20" ht="15.75" x14ac:dyDescent="0.25">
      <c r="A719" s="295"/>
      <c r="B719" s="58" t="s">
        <v>102</v>
      </c>
      <c r="C719" s="58" t="s">
        <v>103</v>
      </c>
      <c r="D719" s="58" t="s">
        <v>104</v>
      </c>
      <c r="E719" s="58" t="s">
        <v>105</v>
      </c>
      <c r="F719" s="58" t="s">
        <v>106</v>
      </c>
      <c r="G719" s="58" t="s">
        <v>107</v>
      </c>
      <c r="H719" s="58" t="s">
        <v>108</v>
      </c>
      <c r="I719" s="58" t="s">
        <v>109</v>
      </c>
      <c r="J719" s="58" t="s">
        <v>110</v>
      </c>
      <c r="K719" s="317"/>
      <c r="L719" s="295"/>
      <c r="M719" s="295"/>
      <c r="N719" s="295"/>
      <c r="O719" s="295"/>
      <c r="P719" s="295"/>
      <c r="Q719" s="295"/>
      <c r="R719" s="295"/>
      <c r="T719" s="104"/>
    </row>
    <row r="720" spans="1:20" ht="15.75" customHeight="1" x14ac:dyDescent="0.25">
      <c r="A720" s="58">
        <v>1601</v>
      </c>
      <c r="B720" s="154">
        <v>61</v>
      </c>
      <c r="C720" s="154"/>
      <c r="D720" s="154"/>
      <c r="E720" s="154"/>
      <c r="F720" s="154"/>
      <c r="G720" s="154"/>
      <c r="H720" s="154"/>
      <c r="I720" s="154"/>
      <c r="J720" s="154"/>
      <c r="K720" s="144"/>
      <c r="L720" s="96"/>
      <c r="M720" s="97"/>
      <c r="N720" s="98"/>
      <c r="O720" s="99"/>
      <c r="P720" s="63">
        <f>B720</f>
        <v>61</v>
      </c>
      <c r="Q720" s="100"/>
      <c r="R720" s="99"/>
      <c r="T720" s="104"/>
    </row>
    <row r="721" spans="1:20" ht="15.75" customHeight="1" x14ac:dyDescent="0.25">
      <c r="A721" s="58">
        <v>1602</v>
      </c>
      <c r="B721" s="154"/>
      <c r="C721" s="154">
        <v>45</v>
      </c>
      <c r="D721" s="154"/>
      <c r="E721" s="154"/>
      <c r="F721" s="154"/>
      <c r="G721" s="154"/>
      <c r="H721" s="154"/>
      <c r="I721" s="154"/>
      <c r="J721" s="154"/>
      <c r="K721" s="144"/>
      <c r="L721" s="101"/>
      <c r="M721" s="102"/>
      <c r="N721" s="103"/>
      <c r="O721" s="67">
        <f>IF(C721=0,"",C721/B720)</f>
        <v>0.73770491803278693</v>
      </c>
      <c r="P721" s="68">
        <v>45</v>
      </c>
      <c r="Q721" s="69">
        <f t="shared" ref="Q721:Q728" si="116">IF(P721=0,"",P721/P720)</f>
        <v>0.73770491803278693</v>
      </c>
      <c r="R721" s="69">
        <f t="shared" ref="R721:R728" si="117">IF(P721=0,"",100%-Q721)</f>
        <v>0.26229508196721307</v>
      </c>
      <c r="T721" s="104"/>
    </row>
    <row r="722" spans="1:20" ht="15.75" customHeight="1" x14ac:dyDescent="0.25">
      <c r="A722" s="58">
        <v>1701</v>
      </c>
      <c r="B722" s="154"/>
      <c r="C722" s="154"/>
      <c r="D722" s="154">
        <v>36</v>
      </c>
      <c r="E722" s="154"/>
      <c r="F722" s="154"/>
      <c r="G722" s="154"/>
      <c r="H722" s="154"/>
      <c r="I722" s="154"/>
      <c r="J722" s="154"/>
      <c r="K722" s="144"/>
      <c r="L722" s="101"/>
      <c r="M722" s="102"/>
      <c r="N722" s="103"/>
      <c r="O722" s="67">
        <f>IF(D722=0,"",D722/C721)</f>
        <v>0.8</v>
      </c>
      <c r="P722" s="68">
        <v>44</v>
      </c>
      <c r="Q722" s="69">
        <f t="shared" si="116"/>
        <v>0.97777777777777775</v>
      </c>
      <c r="R722" s="69">
        <f t="shared" si="117"/>
        <v>2.2222222222222254E-2</v>
      </c>
      <c r="T722" s="70">
        <f>P722/P720</f>
        <v>0.72131147540983609</v>
      </c>
    </row>
    <row r="723" spans="1:20" ht="15.75" customHeight="1" x14ac:dyDescent="0.25">
      <c r="A723" s="58">
        <v>1702</v>
      </c>
      <c r="B723" s="154"/>
      <c r="C723" s="154"/>
      <c r="D723" s="154"/>
      <c r="E723" s="154">
        <v>32</v>
      </c>
      <c r="F723" s="154"/>
      <c r="G723" s="154"/>
      <c r="H723" s="154"/>
      <c r="I723" s="154"/>
      <c r="J723" s="154"/>
      <c r="K723" s="144"/>
      <c r="L723" s="101"/>
      <c r="M723" s="102"/>
      <c r="N723" s="103"/>
      <c r="O723" s="67">
        <f>IF(E723=0,"",E723/D722)</f>
        <v>0.88888888888888884</v>
      </c>
      <c r="P723" s="68">
        <v>43</v>
      </c>
      <c r="Q723" s="69">
        <f t="shared" si="116"/>
        <v>0.97727272727272729</v>
      </c>
      <c r="R723" s="69">
        <f t="shared" si="117"/>
        <v>2.2727272727272707E-2</v>
      </c>
      <c r="T723" s="104"/>
    </row>
    <row r="724" spans="1:20" ht="15.75" customHeight="1" x14ac:dyDescent="0.25">
      <c r="A724" s="58">
        <v>1801</v>
      </c>
      <c r="B724" s="154"/>
      <c r="C724" s="154"/>
      <c r="D724" s="154"/>
      <c r="E724" s="154"/>
      <c r="F724" s="154">
        <v>27</v>
      </c>
      <c r="G724" s="154"/>
      <c r="H724" s="154"/>
      <c r="I724" s="154"/>
      <c r="J724" s="154"/>
      <c r="K724" s="144"/>
      <c r="L724" s="101"/>
      <c r="M724" s="102"/>
      <c r="N724" s="103"/>
      <c r="O724" s="67">
        <f>IF(F724=0,"",F724/E723)</f>
        <v>0.84375</v>
      </c>
      <c r="P724" s="68">
        <v>41</v>
      </c>
      <c r="Q724" s="69">
        <f t="shared" si="116"/>
        <v>0.95348837209302328</v>
      </c>
      <c r="R724" s="69">
        <f t="shared" si="117"/>
        <v>4.6511627906976716E-2</v>
      </c>
      <c r="T724" s="104"/>
    </row>
    <row r="725" spans="1:20" ht="15.75" customHeight="1" x14ac:dyDescent="0.25">
      <c r="A725" s="58">
        <v>1802</v>
      </c>
      <c r="B725" s="154"/>
      <c r="C725" s="154"/>
      <c r="D725" s="154"/>
      <c r="E725" s="154"/>
      <c r="F725" s="154"/>
      <c r="G725" s="154">
        <v>24</v>
      </c>
      <c r="H725" s="154"/>
      <c r="I725" s="154"/>
      <c r="J725" s="154"/>
      <c r="K725" s="144"/>
      <c r="L725" s="101"/>
      <c r="M725" s="102"/>
      <c r="N725" s="103"/>
      <c r="O725" s="67">
        <f>IF(G725=0,"",G725/F724)</f>
        <v>0.88888888888888884</v>
      </c>
      <c r="P725" s="68">
        <v>41</v>
      </c>
      <c r="Q725" s="69">
        <f t="shared" si="116"/>
        <v>1</v>
      </c>
      <c r="R725" s="69">
        <f t="shared" si="117"/>
        <v>0</v>
      </c>
      <c r="T725" s="104"/>
    </row>
    <row r="726" spans="1:20" ht="15.75" customHeight="1" x14ac:dyDescent="0.25">
      <c r="A726" s="58">
        <v>1901</v>
      </c>
      <c r="B726" s="154"/>
      <c r="C726" s="154"/>
      <c r="D726" s="154"/>
      <c r="E726" s="154"/>
      <c r="F726" s="154"/>
      <c r="G726" s="154"/>
      <c r="H726" s="154">
        <v>24</v>
      </c>
      <c r="I726" s="154"/>
      <c r="J726" s="154"/>
      <c r="K726" s="144"/>
      <c r="L726" s="101"/>
      <c r="M726" s="102"/>
      <c r="N726" s="103"/>
      <c r="O726" s="67">
        <f>IF(H726=0,"",H726/G725)</f>
        <v>1</v>
      </c>
      <c r="P726" s="68">
        <v>40</v>
      </c>
      <c r="Q726" s="69">
        <f t="shared" si="116"/>
        <v>0.97560975609756095</v>
      </c>
      <c r="R726" s="69">
        <f t="shared" si="117"/>
        <v>2.4390243902439046E-2</v>
      </c>
      <c r="T726" s="104"/>
    </row>
    <row r="727" spans="1:20" ht="15.75" customHeight="1" x14ac:dyDescent="0.25">
      <c r="A727" s="58">
        <v>1902</v>
      </c>
      <c r="B727" s="154"/>
      <c r="C727" s="154"/>
      <c r="D727" s="154"/>
      <c r="E727" s="154"/>
      <c r="F727" s="154"/>
      <c r="G727" s="154"/>
      <c r="H727" s="154"/>
      <c r="I727" s="154">
        <v>23</v>
      </c>
      <c r="J727" s="154"/>
      <c r="K727" s="144"/>
      <c r="L727" s="101"/>
      <c r="M727" s="102"/>
      <c r="N727" s="103"/>
      <c r="O727" s="67">
        <f>IF(I727=0,"",I727/H726)</f>
        <v>0.95833333333333337</v>
      </c>
      <c r="P727" s="68">
        <v>38</v>
      </c>
      <c r="Q727" s="69">
        <f t="shared" si="116"/>
        <v>0.95</v>
      </c>
      <c r="R727" s="69">
        <f t="shared" si="117"/>
        <v>5.0000000000000044E-2</v>
      </c>
      <c r="T727" s="104"/>
    </row>
    <row r="728" spans="1:20" ht="15.75" customHeight="1" x14ac:dyDescent="0.25">
      <c r="A728" s="58">
        <v>2001</v>
      </c>
      <c r="B728" s="154"/>
      <c r="C728" s="154"/>
      <c r="D728" s="154"/>
      <c r="E728" s="154"/>
      <c r="F728" s="154"/>
      <c r="G728" s="154"/>
      <c r="H728" s="154"/>
      <c r="I728" s="154"/>
      <c r="J728" s="154">
        <v>21</v>
      </c>
      <c r="K728" s="144">
        <v>5</v>
      </c>
      <c r="L728" s="101"/>
      <c r="M728" s="102"/>
      <c r="N728" s="103"/>
      <c r="O728" s="71">
        <f>IF(J728=0,"",J728/I727)</f>
        <v>0.91304347826086951</v>
      </c>
      <c r="P728" s="68">
        <v>37</v>
      </c>
      <c r="Q728" s="72">
        <f t="shared" si="116"/>
        <v>0.97368421052631582</v>
      </c>
      <c r="R728" s="72">
        <f t="shared" si="117"/>
        <v>2.6315789473684181E-2</v>
      </c>
    </row>
    <row r="729" spans="1:20" ht="15.75" customHeight="1" x14ac:dyDescent="0.25">
      <c r="A729" s="58">
        <v>2002</v>
      </c>
      <c r="B729" s="154"/>
      <c r="C729" s="154"/>
      <c r="D729" s="154"/>
      <c r="E729" s="154"/>
      <c r="F729" s="154"/>
      <c r="G729" s="154"/>
      <c r="H729" s="154"/>
      <c r="I729" s="154"/>
      <c r="J729" s="154">
        <v>14</v>
      </c>
      <c r="K729" s="144">
        <v>11</v>
      </c>
      <c r="L729" s="101"/>
      <c r="M729" s="102"/>
      <c r="N729" s="104"/>
      <c r="O729" s="129"/>
      <c r="P729" s="68">
        <v>31</v>
      </c>
      <c r="Q729" s="130"/>
      <c r="R729" s="131"/>
    </row>
    <row r="730" spans="1:20" ht="15.75" customHeight="1" x14ac:dyDescent="0.25">
      <c r="A730" s="58">
        <v>2101</v>
      </c>
      <c r="B730" s="154"/>
      <c r="C730" s="154"/>
      <c r="D730" s="154"/>
      <c r="E730" s="154"/>
      <c r="F730" s="154"/>
      <c r="G730" s="154"/>
      <c r="H730" s="154"/>
      <c r="I730" s="154"/>
      <c r="J730" s="154">
        <v>15</v>
      </c>
      <c r="K730" s="144">
        <v>15</v>
      </c>
      <c r="L730" s="101"/>
      <c r="M730" s="102"/>
      <c r="N730" s="104"/>
      <c r="O730" s="108"/>
      <c r="P730" s="109">
        <v>18</v>
      </c>
      <c r="Q730" s="110"/>
      <c r="R730" s="108"/>
    </row>
    <row r="731" spans="1:20" ht="15.75" customHeight="1" x14ac:dyDescent="0.25">
      <c r="A731" s="58">
        <v>2102</v>
      </c>
      <c r="B731" s="154"/>
      <c r="C731" s="154"/>
      <c r="D731" s="154"/>
      <c r="E731" s="154"/>
      <c r="F731" s="154"/>
      <c r="G731" s="154"/>
      <c r="H731" s="154"/>
      <c r="I731" s="154"/>
      <c r="J731" s="154">
        <v>2</v>
      </c>
      <c r="K731" s="144">
        <v>2</v>
      </c>
      <c r="L731" s="101"/>
      <c r="M731" s="102"/>
      <c r="N731" s="104"/>
      <c r="O731" s="108"/>
      <c r="P731" s="202">
        <v>3</v>
      </c>
      <c r="Q731" s="110"/>
      <c r="R731" s="108"/>
    </row>
    <row r="732" spans="1:20" ht="15.75" customHeight="1" x14ac:dyDescent="0.25">
      <c r="A732" s="58">
        <v>2201</v>
      </c>
      <c r="B732" s="154"/>
      <c r="C732" s="154"/>
      <c r="D732" s="154"/>
      <c r="E732" s="154"/>
      <c r="F732" s="154"/>
      <c r="G732" s="154"/>
      <c r="H732" s="154"/>
      <c r="I732" s="154"/>
      <c r="J732" s="154">
        <v>1</v>
      </c>
      <c r="K732" s="144"/>
      <c r="L732" s="101"/>
      <c r="M732" s="102"/>
      <c r="N732" s="104"/>
      <c r="O732" s="211"/>
      <c r="P732" s="204">
        <v>1</v>
      </c>
      <c r="Q732" s="212"/>
      <c r="R732" s="108"/>
    </row>
    <row r="733" spans="1:20" ht="15.75" customHeight="1" x14ac:dyDescent="0.25">
      <c r="A733" s="58">
        <v>2202</v>
      </c>
      <c r="B733" s="154"/>
      <c r="C733" s="154"/>
      <c r="D733" s="154"/>
      <c r="E733" s="154"/>
      <c r="F733" s="154"/>
      <c r="G733" s="154"/>
      <c r="H733" s="154"/>
      <c r="I733" s="154"/>
      <c r="J733" s="154">
        <v>1</v>
      </c>
      <c r="K733" s="144">
        <v>1</v>
      </c>
      <c r="L733" s="101"/>
      <c r="M733" s="102"/>
      <c r="N733" s="104"/>
      <c r="O733" s="211"/>
      <c r="P733" s="204">
        <v>1</v>
      </c>
      <c r="Q733" s="212"/>
      <c r="R733" s="108"/>
    </row>
    <row r="734" spans="1:20" ht="15.75" customHeight="1" x14ac:dyDescent="0.25">
      <c r="A734" s="58">
        <v>2301</v>
      </c>
      <c r="B734" s="154"/>
      <c r="C734" s="154"/>
      <c r="D734" s="154"/>
      <c r="E734" s="154"/>
      <c r="F734" s="154"/>
      <c r="G734" s="154"/>
      <c r="H734" s="154"/>
      <c r="I734" s="154"/>
      <c r="J734" s="154"/>
      <c r="K734" s="144"/>
      <c r="L734" s="101"/>
      <c r="M734" s="102"/>
      <c r="N734" s="104"/>
      <c r="O734" s="197" t="s">
        <v>83</v>
      </c>
      <c r="P734" s="203">
        <v>26</v>
      </c>
      <c r="Q734" s="111">
        <f>K737</f>
        <v>34</v>
      </c>
      <c r="R734" s="219" t="s">
        <v>11</v>
      </c>
    </row>
    <row r="735" spans="1:20" ht="15.75" customHeight="1" x14ac:dyDescent="0.25">
      <c r="A735" s="58">
        <v>2302</v>
      </c>
      <c r="B735" s="154"/>
      <c r="C735" s="154"/>
      <c r="D735" s="154"/>
      <c r="E735" s="154"/>
      <c r="F735" s="154"/>
      <c r="G735" s="154"/>
      <c r="H735" s="154"/>
      <c r="I735" s="154"/>
      <c r="J735" s="154"/>
      <c r="K735" s="144"/>
      <c r="L735" s="101"/>
      <c r="M735" s="102"/>
      <c r="N735" s="104"/>
      <c r="O735" s="198" t="s">
        <v>85</v>
      </c>
      <c r="P735" s="86">
        <f>P734/B720</f>
        <v>0.42622950819672129</v>
      </c>
      <c r="Q735" s="112">
        <f>P734/Q734</f>
        <v>0.76470588235294112</v>
      </c>
      <c r="R735" s="221" t="s">
        <v>86</v>
      </c>
    </row>
    <row r="736" spans="1:20" ht="15.75" customHeight="1" x14ac:dyDescent="0.25">
      <c r="A736" s="58">
        <v>2401</v>
      </c>
      <c r="B736" s="154"/>
      <c r="C736" s="154"/>
      <c r="D736" s="154"/>
      <c r="E736" s="154"/>
      <c r="F736" s="154"/>
      <c r="G736" s="154"/>
      <c r="H736" s="154"/>
      <c r="I736" s="154"/>
      <c r="J736" s="154"/>
      <c r="K736" s="144"/>
      <c r="L736" s="147"/>
      <c r="M736" s="148"/>
      <c r="N736" s="149"/>
      <c r="O736" s="90"/>
      <c r="P736" s="91"/>
      <c r="Q736" s="91"/>
      <c r="R736" s="113"/>
    </row>
    <row r="737" spans="1:20" ht="18" customHeight="1" x14ac:dyDescent="0.25">
      <c r="A737" s="28"/>
      <c r="B737" s="297" t="s">
        <v>111</v>
      </c>
      <c r="C737" s="297"/>
      <c r="D737" s="297"/>
      <c r="E737" s="297"/>
      <c r="F737" s="297"/>
      <c r="G737" s="297"/>
      <c r="H737" s="297"/>
      <c r="I737" s="297"/>
      <c r="J737" s="297"/>
      <c r="K737" s="93">
        <f>SUM(K720:K733)</f>
        <v>34</v>
      </c>
      <c r="L737" s="94">
        <f>IF(K728=0,"",K728/B720)</f>
        <v>8.1967213114754092E-2</v>
      </c>
      <c r="M737" s="94">
        <f>IF(K737=0,"",K737/B720)</f>
        <v>0.55737704918032782</v>
      </c>
      <c r="N737" s="94">
        <f>IF(K728=0,"",M737-L737)</f>
        <v>0.47540983606557374</v>
      </c>
      <c r="O737" s="3"/>
      <c r="P737" s="29"/>
      <c r="Q737" s="22"/>
      <c r="R737" s="3"/>
    </row>
    <row r="738" spans="1:20" ht="12.75" customHeight="1" x14ac:dyDescent="0.2">
      <c r="L738" s="3"/>
      <c r="M738" s="3"/>
      <c r="O738" s="3"/>
    </row>
    <row r="739" spans="1:20" ht="12.75" customHeight="1" x14ac:dyDescent="0.2">
      <c r="L739" s="3"/>
      <c r="M739" s="3"/>
      <c r="O739" s="3"/>
    </row>
    <row r="740" spans="1:20" ht="26.25" x14ac:dyDescent="0.4">
      <c r="A740" s="2"/>
      <c r="B740" s="298" t="s">
        <v>99</v>
      </c>
      <c r="C740" s="299"/>
      <c r="D740" s="299"/>
      <c r="E740" s="299"/>
      <c r="F740" s="299"/>
      <c r="G740" s="299"/>
      <c r="H740" s="299"/>
      <c r="I740" s="299"/>
      <c r="J740" s="299"/>
      <c r="K740" s="181" t="s">
        <v>112</v>
      </c>
      <c r="L740" s="182"/>
      <c r="M740" s="182"/>
      <c r="N740" s="29"/>
      <c r="O740" s="3"/>
      <c r="P740" s="29"/>
      <c r="Q740" s="29"/>
      <c r="R740" s="29"/>
    </row>
    <row r="741" spans="1:20" ht="20.25" x14ac:dyDescent="0.2">
      <c r="A741" s="300" t="s">
        <v>10</v>
      </c>
      <c r="B741" s="301" t="s">
        <v>100</v>
      </c>
      <c r="C741" s="302"/>
      <c r="D741" s="302"/>
      <c r="E741" s="302"/>
      <c r="F741" s="302"/>
      <c r="G741" s="302"/>
      <c r="H741" s="302"/>
      <c r="I741" s="302"/>
      <c r="J741" s="303"/>
      <c r="K741" s="304" t="s">
        <v>11</v>
      </c>
      <c r="L741" s="296" t="s">
        <v>3</v>
      </c>
      <c r="M741" s="296" t="s">
        <v>4</v>
      </c>
      <c r="N741" s="306" t="s">
        <v>5</v>
      </c>
      <c r="O741" s="296" t="s">
        <v>6</v>
      </c>
      <c r="P741" s="294" t="s">
        <v>7</v>
      </c>
      <c r="Q741" s="294" t="s">
        <v>8</v>
      </c>
      <c r="R741" s="296" t="s">
        <v>101</v>
      </c>
    </row>
    <row r="742" spans="1:20" ht="15.75" x14ac:dyDescent="0.25">
      <c r="A742" s="295"/>
      <c r="B742" s="58" t="s">
        <v>102</v>
      </c>
      <c r="C742" s="58" t="s">
        <v>103</v>
      </c>
      <c r="D742" s="58" t="s">
        <v>104</v>
      </c>
      <c r="E742" s="58" t="s">
        <v>105</v>
      </c>
      <c r="F742" s="58" t="s">
        <v>106</v>
      </c>
      <c r="G742" s="58" t="s">
        <v>107</v>
      </c>
      <c r="H742" s="58" t="s">
        <v>108</v>
      </c>
      <c r="I742" s="58" t="s">
        <v>109</v>
      </c>
      <c r="J742" s="58" t="s">
        <v>110</v>
      </c>
      <c r="K742" s="317"/>
      <c r="L742" s="295"/>
      <c r="M742" s="295"/>
      <c r="N742" s="295"/>
      <c r="O742" s="295"/>
      <c r="P742" s="295"/>
      <c r="Q742" s="295"/>
      <c r="R742" s="295"/>
    </row>
    <row r="743" spans="1:20" ht="15.75" customHeight="1" x14ac:dyDescent="0.25">
      <c r="A743" s="58">
        <v>1602</v>
      </c>
      <c r="B743" s="154">
        <v>65</v>
      </c>
      <c r="C743" s="154"/>
      <c r="D743" s="154"/>
      <c r="E743" s="154"/>
      <c r="F743" s="154"/>
      <c r="G743" s="154"/>
      <c r="H743" s="154"/>
      <c r="I743" s="154"/>
      <c r="J743" s="154"/>
      <c r="K743" s="144"/>
      <c r="L743" s="96"/>
      <c r="M743" s="97"/>
      <c r="N743" s="98"/>
      <c r="O743" s="99"/>
      <c r="P743" s="63">
        <f>B743</f>
        <v>65</v>
      </c>
      <c r="Q743" s="100"/>
      <c r="R743" s="99"/>
    </row>
    <row r="744" spans="1:20" ht="15.75" customHeight="1" x14ac:dyDescent="0.25">
      <c r="A744" s="58">
        <v>1701</v>
      </c>
      <c r="B744" s="154"/>
      <c r="C744" s="154">
        <v>54</v>
      </c>
      <c r="D744" s="154"/>
      <c r="E744" s="154"/>
      <c r="F744" s="154"/>
      <c r="G744" s="154"/>
      <c r="H744" s="154"/>
      <c r="I744" s="154"/>
      <c r="J744" s="154"/>
      <c r="K744" s="144"/>
      <c r="L744" s="101"/>
      <c r="M744" s="102"/>
      <c r="N744" s="103"/>
      <c r="O744" s="67">
        <f>IF(C744=0,"",C744/B743)</f>
        <v>0.83076923076923082</v>
      </c>
      <c r="P744" s="68">
        <v>54</v>
      </c>
      <c r="Q744" s="69">
        <f t="shared" ref="Q744:Q751" si="118">IF(P744=0,"",P744/P743)</f>
        <v>0.83076923076923082</v>
      </c>
      <c r="R744" s="69">
        <f t="shared" ref="R744:R751" si="119">IF(P744=0,"",100%-Q744)</f>
        <v>0.16923076923076918</v>
      </c>
    </row>
    <row r="745" spans="1:20" ht="15.75" customHeight="1" x14ac:dyDescent="0.25">
      <c r="A745" s="58">
        <v>1702</v>
      </c>
      <c r="B745" s="154"/>
      <c r="C745" s="154"/>
      <c r="D745" s="154">
        <v>40</v>
      </c>
      <c r="E745" s="154"/>
      <c r="F745" s="154"/>
      <c r="G745" s="154"/>
      <c r="H745" s="154"/>
      <c r="I745" s="154"/>
      <c r="J745" s="154"/>
      <c r="K745" s="144"/>
      <c r="L745" s="101"/>
      <c r="M745" s="102"/>
      <c r="N745" s="103"/>
      <c r="O745" s="67">
        <f>IF(D745=0,"",D745/C744)</f>
        <v>0.7407407407407407</v>
      </c>
      <c r="P745" s="68">
        <v>48</v>
      </c>
      <c r="Q745" s="69">
        <f t="shared" si="118"/>
        <v>0.88888888888888884</v>
      </c>
      <c r="R745" s="69">
        <f t="shared" si="119"/>
        <v>0.11111111111111116</v>
      </c>
      <c r="T745" s="70">
        <f>P745/P743</f>
        <v>0.7384615384615385</v>
      </c>
    </row>
    <row r="746" spans="1:20" ht="15.75" customHeight="1" x14ac:dyDescent="0.25">
      <c r="A746" s="58">
        <v>1801</v>
      </c>
      <c r="B746" s="154"/>
      <c r="C746" s="154"/>
      <c r="D746" s="154"/>
      <c r="E746" s="154">
        <v>34</v>
      </c>
      <c r="F746" s="154"/>
      <c r="G746" s="154"/>
      <c r="H746" s="154"/>
      <c r="I746" s="154"/>
      <c r="J746" s="154"/>
      <c r="K746" s="144"/>
      <c r="L746" s="101"/>
      <c r="M746" s="102"/>
      <c r="N746" s="103"/>
      <c r="O746" s="67">
        <f>IF(E746=0,"",E746/D745)</f>
        <v>0.85</v>
      </c>
      <c r="P746" s="68">
        <v>40</v>
      </c>
      <c r="Q746" s="69">
        <f t="shared" si="118"/>
        <v>0.83333333333333337</v>
      </c>
      <c r="R746" s="69">
        <f t="shared" si="119"/>
        <v>0.16666666666666663</v>
      </c>
      <c r="T746" s="104"/>
    </row>
    <row r="747" spans="1:20" ht="15.75" customHeight="1" x14ac:dyDescent="0.25">
      <c r="A747" s="58">
        <v>1802</v>
      </c>
      <c r="B747" s="154"/>
      <c r="C747" s="154"/>
      <c r="D747" s="154"/>
      <c r="E747" s="154"/>
      <c r="F747" s="154">
        <v>33</v>
      </c>
      <c r="G747" s="154"/>
      <c r="H747" s="154"/>
      <c r="I747" s="154"/>
      <c r="J747" s="154"/>
      <c r="K747" s="144"/>
      <c r="L747" s="101"/>
      <c r="M747" s="102"/>
      <c r="N747" s="103"/>
      <c r="O747" s="67">
        <f>IF(F747=0,"",F747/E746)</f>
        <v>0.97058823529411764</v>
      </c>
      <c r="P747" s="68">
        <v>36</v>
      </c>
      <c r="Q747" s="69">
        <f t="shared" si="118"/>
        <v>0.9</v>
      </c>
      <c r="R747" s="69">
        <f t="shared" si="119"/>
        <v>9.9999999999999978E-2</v>
      </c>
      <c r="T747" s="104"/>
    </row>
    <row r="748" spans="1:20" ht="15.75" customHeight="1" x14ac:dyDescent="0.25">
      <c r="A748" s="58">
        <v>1901</v>
      </c>
      <c r="B748" s="154"/>
      <c r="C748" s="154"/>
      <c r="D748" s="154"/>
      <c r="E748" s="154"/>
      <c r="F748" s="154"/>
      <c r="G748" s="154">
        <v>33</v>
      </c>
      <c r="H748" s="154"/>
      <c r="I748" s="154"/>
      <c r="J748" s="154"/>
      <c r="K748" s="144"/>
      <c r="L748" s="101"/>
      <c r="M748" s="102"/>
      <c r="N748" s="103"/>
      <c r="O748" s="67">
        <f>IF(G748=0,"",G748/F747)</f>
        <v>1</v>
      </c>
      <c r="P748" s="68">
        <v>34</v>
      </c>
      <c r="Q748" s="69">
        <f t="shared" si="118"/>
        <v>0.94444444444444442</v>
      </c>
      <c r="R748" s="69">
        <f t="shared" si="119"/>
        <v>5.555555555555558E-2</v>
      </c>
      <c r="T748" s="104"/>
    </row>
    <row r="749" spans="1:20" ht="15.75" customHeight="1" x14ac:dyDescent="0.25">
      <c r="A749" s="58">
        <v>1902</v>
      </c>
      <c r="B749" s="154"/>
      <c r="C749" s="154"/>
      <c r="D749" s="154"/>
      <c r="E749" s="154"/>
      <c r="F749" s="154"/>
      <c r="G749" s="154"/>
      <c r="H749" s="154">
        <v>31</v>
      </c>
      <c r="I749" s="154"/>
      <c r="J749" s="154"/>
      <c r="K749" s="144"/>
      <c r="L749" s="101"/>
      <c r="M749" s="102"/>
      <c r="N749" s="103"/>
      <c r="O749" s="67">
        <f>IF(H749=0,"",H749/G748)</f>
        <v>0.93939393939393945</v>
      </c>
      <c r="P749" s="68">
        <v>34</v>
      </c>
      <c r="Q749" s="69">
        <f t="shared" si="118"/>
        <v>1</v>
      </c>
      <c r="R749" s="69">
        <f t="shared" si="119"/>
        <v>0</v>
      </c>
      <c r="T749" s="104"/>
    </row>
    <row r="750" spans="1:20" ht="15.75" customHeight="1" x14ac:dyDescent="0.25">
      <c r="A750" s="58">
        <v>2001</v>
      </c>
      <c r="B750" s="154"/>
      <c r="C750" s="154"/>
      <c r="D750" s="154"/>
      <c r="E750" s="154"/>
      <c r="F750" s="154"/>
      <c r="G750" s="154"/>
      <c r="H750" s="154"/>
      <c r="I750" s="154">
        <v>31</v>
      </c>
      <c r="J750" s="154"/>
      <c r="K750" s="144"/>
      <c r="L750" s="101"/>
      <c r="M750" s="102"/>
      <c r="N750" s="103"/>
      <c r="O750" s="67">
        <f>IF(I750=0,"",I750/H749)</f>
        <v>1</v>
      </c>
      <c r="P750" s="68">
        <v>34</v>
      </c>
      <c r="Q750" s="69">
        <f t="shared" si="118"/>
        <v>1</v>
      </c>
      <c r="R750" s="69">
        <f t="shared" si="119"/>
        <v>0</v>
      </c>
      <c r="T750" s="104"/>
    </row>
    <row r="751" spans="1:20" ht="15.75" customHeight="1" x14ac:dyDescent="0.25">
      <c r="A751" s="58">
        <v>2002</v>
      </c>
      <c r="B751" s="154"/>
      <c r="C751" s="154"/>
      <c r="D751" s="154"/>
      <c r="E751" s="154"/>
      <c r="F751" s="154"/>
      <c r="G751" s="154"/>
      <c r="H751" s="154"/>
      <c r="I751" s="154"/>
      <c r="J751" s="154">
        <v>18</v>
      </c>
      <c r="K751" s="144">
        <v>8</v>
      </c>
      <c r="L751" s="101"/>
      <c r="M751" s="102"/>
      <c r="N751" s="103"/>
      <c r="O751" s="71">
        <f>IF(J751=0,"",J751/I750)</f>
        <v>0.58064516129032262</v>
      </c>
      <c r="P751" s="68">
        <v>32</v>
      </c>
      <c r="Q751" s="72">
        <f t="shared" si="118"/>
        <v>0.94117647058823528</v>
      </c>
      <c r="R751" s="72">
        <f t="shared" si="119"/>
        <v>5.8823529411764719E-2</v>
      </c>
      <c r="T751" s="104"/>
    </row>
    <row r="752" spans="1:20" ht="15.75" customHeight="1" x14ac:dyDescent="0.25">
      <c r="A752" s="58">
        <v>2101</v>
      </c>
      <c r="B752" s="154"/>
      <c r="C752" s="154"/>
      <c r="D752" s="154"/>
      <c r="E752" s="154"/>
      <c r="F752" s="154"/>
      <c r="G752" s="154"/>
      <c r="H752" s="154"/>
      <c r="I752" s="154"/>
      <c r="J752" s="154">
        <v>19</v>
      </c>
      <c r="K752" s="144">
        <v>19</v>
      </c>
      <c r="L752" s="101"/>
      <c r="M752" s="102"/>
      <c r="N752" s="104"/>
      <c r="O752" s="129"/>
      <c r="P752" s="68">
        <v>24</v>
      </c>
      <c r="Q752" s="130"/>
      <c r="R752" s="131"/>
      <c r="T752" s="104"/>
    </row>
    <row r="753" spans="1:20" ht="15.75" customHeight="1" x14ac:dyDescent="0.25">
      <c r="A753" s="58">
        <v>2102</v>
      </c>
      <c r="B753" s="154"/>
      <c r="C753" s="154"/>
      <c r="D753" s="154"/>
      <c r="E753" s="154"/>
      <c r="F753" s="154"/>
      <c r="G753" s="154"/>
      <c r="H753" s="154"/>
      <c r="I753" s="154"/>
      <c r="J753" s="154">
        <v>4</v>
      </c>
      <c r="K753" s="144">
        <v>3</v>
      </c>
      <c r="L753" s="101"/>
      <c r="M753" s="102"/>
      <c r="N753" s="104"/>
      <c r="O753" s="108"/>
      <c r="P753" s="109">
        <v>7</v>
      </c>
      <c r="Q753" s="110"/>
      <c r="R753" s="108"/>
      <c r="T753" s="104"/>
    </row>
    <row r="754" spans="1:20" ht="15.75" customHeight="1" x14ac:dyDescent="0.25">
      <c r="A754" s="58">
        <v>2201</v>
      </c>
      <c r="B754" s="154"/>
      <c r="C754" s="154"/>
      <c r="D754" s="154"/>
      <c r="E754" s="154"/>
      <c r="F754" s="154"/>
      <c r="G754" s="154"/>
      <c r="H754" s="154"/>
      <c r="I754" s="154"/>
      <c r="J754" s="154">
        <v>2</v>
      </c>
      <c r="K754" s="144">
        <v>1</v>
      </c>
      <c r="L754" s="101"/>
      <c r="M754" s="102"/>
      <c r="N754" s="104"/>
      <c r="O754" s="108"/>
      <c r="P754" s="109">
        <v>4</v>
      </c>
      <c r="Q754" s="110"/>
      <c r="R754" s="108"/>
      <c r="T754" s="104"/>
    </row>
    <row r="755" spans="1:20" ht="15.75" customHeight="1" x14ac:dyDescent="0.25">
      <c r="A755" s="58">
        <v>2202</v>
      </c>
      <c r="B755" s="154"/>
      <c r="C755" s="154"/>
      <c r="D755" s="154"/>
      <c r="E755" s="154"/>
      <c r="F755" s="154"/>
      <c r="G755" s="154"/>
      <c r="H755" s="154"/>
      <c r="I755" s="154"/>
      <c r="J755" s="154">
        <v>2</v>
      </c>
      <c r="K755" s="144">
        <v>1</v>
      </c>
      <c r="L755" s="101"/>
      <c r="M755" s="102"/>
      <c r="N755" s="104"/>
      <c r="O755" s="108"/>
      <c r="P755" s="202">
        <v>3</v>
      </c>
      <c r="Q755" s="110"/>
      <c r="R755" s="108"/>
      <c r="T755" s="104"/>
    </row>
    <row r="756" spans="1:20" ht="15.75" customHeight="1" x14ac:dyDescent="0.25">
      <c r="A756" s="58">
        <v>2301</v>
      </c>
      <c r="B756" s="154"/>
      <c r="C756" s="154"/>
      <c r="D756" s="154"/>
      <c r="E756" s="154"/>
      <c r="F756" s="154"/>
      <c r="G756" s="154"/>
      <c r="H756" s="154"/>
      <c r="I756" s="154"/>
      <c r="J756" s="154">
        <v>2</v>
      </c>
      <c r="K756" s="144">
        <v>2</v>
      </c>
      <c r="L756" s="101"/>
      <c r="M756" s="102"/>
      <c r="N756" s="104"/>
      <c r="O756" s="102"/>
      <c r="P756" s="204">
        <v>2</v>
      </c>
      <c r="Q756" s="146"/>
      <c r="R756" s="108"/>
      <c r="T756" s="104"/>
    </row>
    <row r="757" spans="1:20" ht="15.75" customHeight="1" x14ac:dyDescent="0.25">
      <c r="A757" s="58">
        <v>2302</v>
      </c>
      <c r="B757" s="154"/>
      <c r="C757" s="154"/>
      <c r="D757" s="154"/>
      <c r="E757" s="154"/>
      <c r="F757" s="154"/>
      <c r="G757" s="154"/>
      <c r="H757" s="154"/>
      <c r="I757" s="154"/>
      <c r="J757" s="154"/>
      <c r="K757" s="144"/>
      <c r="L757" s="101"/>
      <c r="M757" s="102"/>
      <c r="N757" s="104"/>
      <c r="O757" s="197" t="s">
        <v>83</v>
      </c>
      <c r="P757" s="203">
        <v>29</v>
      </c>
      <c r="Q757" s="111">
        <f>K760</f>
        <v>34</v>
      </c>
      <c r="R757" s="219" t="s">
        <v>11</v>
      </c>
      <c r="T757" s="104"/>
    </row>
    <row r="758" spans="1:20" ht="15.75" customHeight="1" x14ac:dyDescent="0.25">
      <c r="A758" s="58">
        <v>2401</v>
      </c>
      <c r="B758" s="154"/>
      <c r="C758" s="154"/>
      <c r="D758" s="154"/>
      <c r="E758" s="154"/>
      <c r="F758" s="154"/>
      <c r="G758" s="154"/>
      <c r="H758" s="154"/>
      <c r="I758" s="154"/>
      <c r="J758" s="154"/>
      <c r="K758" s="144"/>
      <c r="L758" s="101"/>
      <c r="M758" s="102"/>
      <c r="N758" s="104"/>
      <c r="O758" s="198" t="s">
        <v>85</v>
      </c>
      <c r="P758" s="86">
        <f>P757/B743</f>
        <v>0.44615384615384618</v>
      </c>
      <c r="Q758" s="112">
        <f>P757/Q757</f>
        <v>0.8529411764705882</v>
      </c>
      <c r="R758" s="221" t="s">
        <v>86</v>
      </c>
      <c r="T758" s="104"/>
    </row>
    <row r="759" spans="1:20" ht="15.75" customHeight="1" x14ac:dyDescent="0.25">
      <c r="A759" s="58">
        <v>2402</v>
      </c>
      <c r="B759" s="154"/>
      <c r="C759" s="154"/>
      <c r="D759" s="154"/>
      <c r="E759" s="154"/>
      <c r="F759" s="154"/>
      <c r="G759" s="154"/>
      <c r="H759" s="154"/>
      <c r="I759" s="154"/>
      <c r="J759" s="154"/>
      <c r="K759" s="144"/>
      <c r="L759" s="147"/>
      <c r="M759" s="148"/>
      <c r="N759" s="149"/>
      <c r="O759" s="90"/>
      <c r="P759" s="91"/>
      <c r="Q759" s="91"/>
      <c r="R759" s="113"/>
      <c r="T759" s="104"/>
    </row>
    <row r="760" spans="1:20" ht="18" customHeight="1" x14ac:dyDescent="0.25">
      <c r="A760" s="28"/>
      <c r="B760" s="297" t="s">
        <v>111</v>
      </c>
      <c r="C760" s="297"/>
      <c r="D760" s="297"/>
      <c r="E760" s="297"/>
      <c r="F760" s="297"/>
      <c r="G760" s="297"/>
      <c r="H760" s="297"/>
      <c r="I760" s="297"/>
      <c r="J760" s="297"/>
      <c r="K760" s="93">
        <f>SUM(K743:K756)</f>
        <v>34</v>
      </c>
      <c r="L760" s="94">
        <f>IF(K751=0,"",K751/B743)</f>
        <v>0.12307692307692308</v>
      </c>
      <c r="M760" s="94">
        <f>IF(K760=0,"",K760/B743)</f>
        <v>0.52307692307692311</v>
      </c>
      <c r="N760" s="94">
        <f>IF(K751=0,"",M760-L760)</f>
        <v>0.4</v>
      </c>
      <c r="O760" s="3"/>
      <c r="P760" s="29"/>
      <c r="Q760" s="22"/>
      <c r="R760" s="3"/>
      <c r="T760" s="104"/>
    </row>
    <row r="761" spans="1:20" ht="14.25" customHeight="1" x14ac:dyDescent="0.2">
      <c r="T761" s="104"/>
    </row>
    <row r="762" spans="1:20" ht="14.25" customHeight="1" x14ac:dyDescent="0.2">
      <c r="T762" s="104"/>
    </row>
    <row r="763" spans="1:20" ht="26.25" x14ac:dyDescent="0.4">
      <c r="A763" s="2"/>
      <c r="B763" s="298" t="s">
        <v>99</v>
      </c>
      <c r="C763" s="299"/>
      <c r="D763" s="299"/>
      <c r="E763" s="299"/>
      <c r="F763" s="299"/>
      <c r="G763" s="299"/>
      <c r="H763" s="299"/>
      <c r="I763" s="299"/>
      <c r="J763" s="299"/>
      <c r="K763" s="181" t="s">
        <v>113</v>
      </c>
      <c r="L763" s="182"/>
      <c r="M763" s="182"/>
      <c r="N763" s="29"/>
      <c r="O763" s="3"/>
      <c r="P763" s="29"/>
      <c r="Q763" s="29"/>
      <c r="R763" s="29"/>
      <c r="T763" s="104"/>
    </row>
    <row r="764" spans="1:20" ht="20.25" x14ac:dyDescent="0.2">
      <c r="A764" s="300" t="s">
        <v>10</v>
      </c>
      <c r="B764" s="301" t="s">
        <v>100</v>
      </c>
      <c r="C764" s="302"/>
      <c r="D764" s="302"/>
      <c r="E764" s="302"/>
      <c r="F764" s="302"/>
      <c r="G764" s="302"/>
      <c r="H764" s="302"/>
      <c r="I764" s="302"/>
      <c r="J764" s="303"/>
      <c r="K764" s="304" t="s">
        <v>11</v>
      </c>
      <c r="L764" s="296" t="s">
        <v>3</v>
      </c>
      <c r="M764" s="296" t="s">
        <v>4</v>
      </c>
      <c r="N764" s="306" t="s">
        <v>5</v>
      </c>
      <c r="O764" s="296" t="s">
        <v>6</v>
      </c>
      <c r="P764" s="294" t="s">
        <v>7</v>
      </c>
      <c r="Q764" s="294" t="s">
        <v>8</v>
      </c>
      <c r="R764" s="296" t="s">
        <v>101</v>
      </c>
      <c r="T764" s="104"/>
    </row>
    <row r="765" spans="1:20" ht="15.75" x14ac:dyDescent="0.25">
      <c r="A765" s="295"/>
      <c r="B765" s="58" t="s">
        <v>102</v>
      </c>
      <c r="C765" s="58" t="s">
        <v>103</v>
      </c>
      <c r="D765" s="58" t="s">
        <v>104</v>
      </c>
      <c r="E765" s="58" t="s">
        <v>105</v>
      </c>
      <c r="F765" s="58" t="s">
        <v>106</v>
      </c>
      <c r="G765" s="58" t="s">
        <v>107</v>
      </c>
      <c r="H765" s="58" t="s">
        <v>108</v>
      </c>
      <c r="I765" s="58" t="s">
        <v>109</v>
      </c>
      <c r="J765" s="58" t="s">
        <v>110</v>
      </c>
      <c r="K765" s="317"/>
      <c r="L765" s="295"/>
      <c r="M765" s="295"/>
      <c r="N765" s="295"/>
      <c r="O765" s="295"/>
      <c r="P765" s="295"/>
      <c r="Q765" s="295"/>
      <c r="R765" s="295"/>
      <c r="T765" s="104"/>
    </row>
    <row r="766" spans="1:20" ht="15.75" customHeight="1" x14ac:dyDescent="0.25">
      <c r="A766" s="58">
        <v>1701</v>
      </c>
      <c r="B766" s="154">
        <v>65</v>
      </c>
      <c r="C766" s="154"/>
      <c r="D766" s="154"/>
      <c r="E766" s="154"/>
      <c r="F766" s="154"/>
      <c r="G766" s="154"/>
      <c r="H766" s="154"/>
      <c r="I766" s="154"/>
      <c r="J766" s="154"/>
      <c r="K766" s="144"/>
      <c r="L766" s="96"/>
      <c r="M766" s="97"/>
      <c r="N766" s="98"/>
      <c r="O766" s="99"/>
      <c r="P766" s="63">
        <f>B766</f>
        <v>65</v>
      </c>
      <c r="Q766" s="100"/>
      <c r="R766" s="99"/>
      <c r="T766" s="104"/>
    </row>
    <row r="767" spans="1:20" ht="15.75" customHeight="1" x14ac:dyDescent="0.25">
      <c r="A767" s="58">
        <v>1702</v>
      </c>
      <c r="B767" s="154"/>
      <c r="C767" s="154">
        <v>43</v>
      </c>
      <c r="D767" s="154"/>
      <c r="E767" s="154"/>
      <c r="F767" s="154"/>
      <c r="G767" s="154"/>
      <c r="H767" s="154"/>
      <c r="I767" s="154"/>
      <c r="J767" s="154"/>
      <c r="K767" s="144"/>
      <c r="L767" s="101"/>
      <c r="M767" s="102"/>
      <c r="N767" s="103"/>
      <c r="O767" s="67">
        <f>IF(C767=0,"",C767/B766)</f>
        <v>0.66153846153846152</v>
      </c>
      <c r="P767" s="68">
        <v>43</v>
      </c>
      <c r="Q767" s="69">
        <f t="shared" ref="Q767:Q774" si="120">IF(P767=0,"",P767/P766)</f>
        <v>0.66153846153846152</v>
      </c>
      <c r="R767" s="69">
        <f t="shared" ref="R767:R774" si="121">IF(P767=0,"",100%-Q767)</f>
        <v>0.33846153846153848</v>
      </c>
      <c r="T767" s="104"/>
    </row>
    <row r="768" spans="1:20" ht="15.75" customHeight="1" x14ac:dyDescent="0.25">
      <c r="A768" s="58">
        <v>1801</v>
      </c>
      <c r="B768" s="154"/>
      <c r="C768" s="154"/>
      <c r="D768" s="154">
        <v>37</v>
      </c>
      <c r="E768" s="154"/>
      <c r="F768" s="154"/>
      <c r="G768" s="154"/>
      <c r="H768" s="154"/>
      <c r="I768" s="154"/>
      <c r="J768" s="154"/>
      <c r="K768" s="144"/>
      <c r="L768" s="101"/>
      <c r="M768" s="102"/>
      <c r="N768" s="103"/>
      <c r="O768" s="67">
        <f>IF(D768=0,"",D768/C767)</f>
        <v>0.86046511627906974</v>
      </c>
      <c r="P768" s="68">
        <v>40</v>
      </c>
      <c r="Q768" s="69">
        <f t="shared" si="120"/>
        <v>0.93023255813953487</v>
      </c>
      <c r="R768" s="69">
        <f t="shared" si="121"/>
        <v>6.9767441860465129E-2</v>
      </c>
      <c r="T768" s="70">
        <f>P768/P766</f>
        <v>0.61538461538461542</v>
      </c>
    </row>
    <row r="769" spans="1:20" ht="15.75" customHeight="1" x14ac:dyDescent="0.25">
      <c r="A769" s="58">
        <v>1802</v>
      </c>
      <c r="B769" s="154"/>
      <c r="C769" s="154"/>
      <c r="D769" s="154"/>
      <c r="E769" s="154">
        <v>24</v>
      </c>
      <c r="F769" s="154"/>
      <c r="G769" s="154"/>
      <c r="H769" s="154"/>
      <c r="I769" s="154"/>
      <c r="J769" s="154"/>
      <c r="K769" s="144"/>
      <c r="L769" s="101"/>
      <c r="M769" s="102"/>
      <c r="N769" s="103"/>
      <c r="O769" s="67">
        <f>IF(E769=0,"",E769/D768)</f>
        <v>0.64864864864864868</v>
      </c>
      <c r="P769" s="68">
        <v>36</v>
      </c>
      <c r="Q769" s="69">
        <f t="shared" si="120"/>
        <v>0.9</v>
      </c>
      <c r="R769" s="69">
        <f t="shared" si="121"/>
        <v>9.9999999999999978E-2</v>
      </c>
      <c r="T769" s="104"/>
    </row>
    <row r="770" spans="1:20" ht="15.75" customHeight="1" x14ac:dyDescent="0.25">
      <c r="A770" s="58">
        <v>1901</v>
      </c>
      <c r="B770" s="154"/>
      <c r="C770" s="154"/>
      <c r="D770" s="154"/>
      <c r="E770" s="154"/>
      <c r="F770" s="154">
        <v>21</v>
      </c>
      <c r="G770" s="154"/>
      <c r="H770" s="154"/>
      <c r="I770" s="154"/>
      <c r="J770" s="154"/>
      <c r="K770" s="144"/>
      <c r="L770" s="101"/>
      <c r="M770" s="102"/>
      <c r="N770" s="103"/>
      <c r="O770" s="67">
        <f>IF(F770=0,"",F770/E769)</f>
        <v>0.875</v>
      </c>
      <c r="P770" s="68">
        <v>34</v>
      </c>
      <c r="Q770" s="69">
        <f t="shared" si="120"/>
        <v>0.94444444444444442</v>
      </c>
      <c r="R770" s="69">
        <f t="shared" si="121"/>
        <v>5.555555555555558E-2</v>
      </c>
    </row>
    <row r="771" spans="1:20" ht="15.75" customHeight="1" x14ac:dyDescent="0.25">
      <c r="A771" s="58">
        <v>1902</v>
      </c>
      <c r="B771" s="154"/>
      <c r="C771" s="154"/>
      <c r="D771" s="154"/>
      <c r="E771" s="154"/>
      <c r="F771" s="154"/>
      <c r="G771" s="154">
        <v>21</v>
      </c>
      <c r="H771" s="154"/>
      <c r="I771" s="154"/>
      <c r="J771" s="154"/>
      <c r="K771" s="144"/>
      <c r="L771" s="101"/>
      <c r="M771" s="102"/>
      <c r="N771" s="103"/>
      <c r="O771" s="67">
        <f>IF(G771=0,"",G771/F770)</f>
        <v>1</v>
      </c>
      <c r="P771" s="68">
        <v>31</v>
      </c>
      <c r="Q771" s="69">
        <f t="shared" si="120"/>
        <v>0.91176470588235292</v>
      </c>
      <c r="R771" s="69">
        <f t="shared" si="121"/>
        <v>8.8235294117647078E-2</v>
      </c>
    </row>
    <row r="772" spans="1:20" ht="15.75" customHeight="1" x14ac:dyDescent="0.25">
      <c r="A772" s="58">
        <v>2001</v>
      </c>
      <c r="B772" s="154"/>
      <c r="C772" s="154"/>
      <c r="D772" s="154"/>
      <c r="E772" s="154"/>
      <c r="F772" s="154"/>
      <c r="G772" s="154"/>
      <c r="H772" s="154">
        <v>21</v>
      </c>
      <c r="I772" s="154"/>
      <c r="J772" s="154"/>
      <c r="K772" s="144"/>
      <c r="L772" s="101"/>
      <c r="M772" s="102"/>
      <c r="N772" s="103"/>
      <c r="O772" s="67">
        <f>IF(H772=0,"",H772/G771)</f>
        <v>1</v>
      </c>
      <c r="P772" s="68">
        <v>30</v>
      </c>
      <c r="Q772" s="69">
        <f t="shared" si="120"/>
        <v>0.967741935483871</v>
      </c>
      <c r="R772" s="69">
        <f t="shared" si="121"/>
        <v>3.2258064516129004E-2</v>
      </c>
    </row>
    <row r="773" spans="1:20" ht="15.75" customHeight="1" x14ac:dyDescent="0.25">
      <c r="A773" s="58">
        <v>2002</v>
      </c>
      <c r="B773" s="154"/>
      <c r="C773" s="154"/>
      <c r="D773" s="154"/>
      <c r="E773" s="154"/>
      <c r="F773" s="154"/>
      <c r="G773" s="154"/>
      <c r="H773" s="154"/>
      <c r="I773" s="154">
        <v>21</v>
      </c>
      <c r="J773" s="154"/>
      <c r="K773" s="144"/>
      <c r="L773" s="101"/>
      <c r="M773" s="102"/>
      <c r="N773" s="103"/>
      <c r="O773" s="67">
        <f>IF(I773=0,"",I773/H772)</f>
        <v>1</v>
      </c>
      <c r="P773" s="68">
        <v>30</v>
      </c>
      <c r="Q773" s="69">
        <f t="shared" si="120"/>
        <v>1</v>
      </c>
      <c r="R773" s="69">
        <f t="shared" si="121"/>
        <v>0</v>
      </c>
    </row>
    <row r="774" spans="1:20" ht="15.75" customHeight="1" x14ac:dyDescent="0.25">
      <c r="A774" s="58">
        <v>2101</v>
      </c>
      <c r="B774" s="154"/>
      <c r="C774" s="154"/>
      <c r="D774" s="154"/>
      <c r="E774" s="154"/>
      <c r="F774" s="154"/>
      <c r="G774" s="154"/>
      <c r="H774" s="154"/>
      <c r="I774" s="154"/>
      <c r="J774" s="154">
        <v>21</v>
      </c>
      <c r="K774" s="144">
        <v>10</v>
      </c>
      <c r="L774" s="101"/>
      <c r="M774" s="102"/>
      <c r="N774" s="103"/>
      <c r="O774" s="71">
        <f>IF(J774=0,"",J774/I773)</f>
        <v>1</v>
      </c>
      <c r="P774" s="68">
        <v>29</v>
      </c>
      <c r="Q774" s="72">
        <f t="shared" si="120"/>
        <v>0.96666666666666667</v>
      </c>
      <c r="R774" s="72">
        <f t="shared" si="121"/>
        <v>3.3333333333333326E-2</v>
      </c>
    </row>
    <row r="775" spans="1:20" ht="15.75" customHeight="1" x14ac:dyDescent="0.25">
      <c r="A775" s="58">
        <v>2102</v>
      </c>
      <c r="B775" s="154"/>
      <c r="C775" s="154"/>
      <c r="D775" s="154"/>
      <c r="E775" s="154"/>
      <c r="F775" s="154"/>
      <c r="G775" s="154"/>
      <c r="H775" s="154"/>
      <c r="I775" s="154"/>
      <c r="J775" s="154">
        <v>12</v>
      </c>
      <c r="K775" s="144">
        <v>10</v>
      </c>
      <c r="L775" s="101"/>
      <c r="M775" s="102"/>
      <c r="N775" s="104"/>
      <c r="O775" s="105"/>
      <c r="P775" s="68">
        <v>18</v>
      </c>
      <c r="Q775" s="106"/>
      <c r="R775" s="107"/>
    </row>
    <row r="776" spans="1:20" ht="15.75" customHeight="1" x14ac:dyDescent="0.25">
      <c r="A776" s="58">
        <v>2201</v>
      </c>
      <c r="B776" s="154"/>
      <c r="C776" s="154"/>
      <c r="D776" s="154"/>
      <c r="E776" s="154"/>
      <c r="F776" s="154"/>
      <c r="G776" s="154"/>
      <c r="H776" s="154"/>
      <c r="I776" s="154"/>
      <c r="J776" s="154">
        <v>5</v>
      </c>
      <c r="K776" s="144">
        <v>5</v>
      </c>
      <c r="L776" s="101"/>
      <c r="M776" s="102"/>
      <c r="N776" s="104"/>
      <c r="O776" s="108"/>
      <c r="P776" s="109">
        <v>6</v>
      </c>
      <c r="Q776" s="110"/>
      <c r="R776" s="108"/>
    </row>
    <row r="777" spans="1:20" ht="15.75" customHeight="1" x14ac:dyDescent="0.25">
      <c r="A777" s="58">
        <v>2202</v>
      </c>
      <c r="B777" s="154"/>
      <c r="C777" s="154"/>
      <c r="D777" s="154"/>
      <c r="E777" s="154"/>
      <c r="F777" s="154"/>
      <c r="G777" s="154"/>
      <c r="H777" s="154"/>
      <c r="I777" s="154"/>
      <c r="J777" s="154">
        <v>1</v>
      </c>
      <c r="K777" s="144">
        <v>1</v>
      </c>
      <c r="L777" s="101"/>
      <c r="M777" s="102"/>
      <c r="N777" s="104"/>
      <c r="O777" s="108"/>
      <c r="P777" s="109">
        <v>1</v>
      </c>
      <c r="Q777" s="110"/>
      <c r="R777" s="108"/>
    </row>
    <row r="778" spans="1:20" ht="15.75" customHeight="1" x14ac:dyDescent="0.25">
      <c r="A778" s="58">
        <v>2301</v>
      </c>
      <c r="B778" s="154"/>
      <c r="C778" s="154"/>
      <c r="D778" s="154"/>
      <c r="E778" s="154"/>
      <c r="F778" s="154"/>
      <c r="G778" s="154"/>
      <c r="H778" s="154"/>
      <c r="I778" s="154"/>
      <c r="J778" s="154">
        <v>2</v>
      </c>
      <c r="K778" s="144">
        <v>2</v>
      </c>
      <c r="L778" s="101"/>
      <c r="M778" s="102"/>
      <c r="N778" s="104"/>
      <c r="O778" s="108"/>
      <c r="P778" s="109">
        <v>2</v>
      </c>
      <c r="Q778" s="110"/>
      <c r="R778" s="108"/>
    </row>
    <row r="779" spans="1:20" ht="15.75" customHeight="1" x14ac:dyDescent="0.25">
      <c r="A779" s="58">
        <v>2302</v>
      </c>
      <c r="B779" s="154"/>
      <c r="C779" s="154"/>
      <c r="D779" s="154"/>
      <c r="E779" s="154"/>
      <c r="F779" s="154"/>
      <c r="G779" s="154"/>
      <c r="H779" s="154"/>
      <c r="I779" s="154"/>
      <c r="J779" s="154"/>
      <c r="K779" s="144"/>
      <c r="L779" s="101"/>
      <c r="M779" s="102"/>
      <c r="N779" s="104"/>
      <c r="O779" s="102"/>
      <c r="P779" s="104"/>
      <c r="Q779" s="146"/>
      <c r="R779" s="108"/>
    </row>
    <row r="780" spans="1:20" ht="15.75" customHeight="1" x14ac:dyDescent="0.25">
      <c r="A780" s="58">
        <v>2401</v>
      </c>
      <c r="B780" s="154"/>
      <c r="C780" s="154"/>
      <c r="D780" s="154"/>
      <c r="E780" s="154"/>
      <c r="F780" s="154"/>
      <c r="G780" s="154"/>
      <c r="H780" s="154"/>
      <c r="I780" s="154"/>
      <c r="J780" s="154"/>
      <c r="K780" s="144"/>
      <c r="L780" s="101"/>
      <c r="M780" s="102"/>
      <c r="N780" s="104"/>
      <c r="O780" s="197" t="s">
        <v>83</v>
      </c>
      <c r="P780" s="82">
        <v>24</v>
      </c>
      <c r="Q780" s="111">
        <f>K783</f>
        <v>28</v>
      </c>
      <c r="R780" s="219" t="s">
        <v>11</v>
      </c>
    </row>
    <row r="781" spans="1:20" ht="15.75" customHeight="1" x14ac:dyDescent="0.25">
      <c r="A781" s="58">
        <v>2402</v>
      </c>
      <c r="B781" s="154"/>
      <c r="C781" s="154"/>
      <c r="D781" s="154"/>
      <c r="E781" s="154"/>
      <c r="F781" s="154"/>
      <c r="G781" s="154"/>
      <c r="H781" s="154"/>
      <c r="I781" s="154"/>
      <c r="J781" s="154"/>
      <c r="K781" s="144"/>
      <c r="L781" s="101"/>
      <c r="M781" s="102"/>
      <c r="N781" s="104"/>
      <c r="O781" s="198" t="s">
        <v>85</v>
      </c>
      <c r="P781" s="86">
        <f>P780/B766</f>
        <v>0.36923076923076925</v>
      </c>
      <c r="Q781" s="112">
        <f>P780/Q780</f>
        <v>0.8571428571428571</v>
      </c>
      <c r="R781" s="221" t="s">
        <v>86</v>
      </c>
    </row>
    <row r="782" spans="1:20" ht="15.75" x14ac:dyDescent="0.25">
      <c r="A782" s="58">
        <v>2501</v>
      </c>
      <c r="B782" s="154"/>
      <c r="C782" s="154"/>
      <c r="D782" s="154"/>
      <c r="E782" s="154"/>
      <c r="F782" s="154"/>
      <c r="G782" s="154"/>
      <c r="H782" s="154"/>
      <c r="I782" s="154"/>
      <c r="J782" s="154"/>
      <c r="K782" s="144"/>
      <c r="L782" s="147"/>
      <c r="M782" s="148"/>
      <c r="N782" s="149"/>
      <c r="O782" s="90"/>
      <c r="P782" s="91"/>
      <c r="Q782" s="91"/>
      <c r="R782" s="113"/>
    </row>
    <row r="783" spans="1:20" ht="18" customHeight="1" x14ac:dyDescent="0.25">
      <c r="A783" s="28"/>
      <c r="B783" s="297" t="s">
        <v>111</v>
      </c>
      <c r="C783" s="297"/>
      <c r="D783" s="297"/>
      <c r="E783" s="297"/>
      <c r="F783" s="297"/>
      <c r="G783" s="297"/>
      <c r="H783" s="297"/>
      <c r="I783" s="297"/>
      <c r="J783" s="297"/>
      <c r="K783" s="93">
        <f>SUM(K766:K779)</f>
        <v>28</v>
      </c>
      <c r="L783" s="94">
        <f>IF(K774=0,"",K774/B766)</f>
        <v>0.15384615384615385</v>
      </c>
      <c r="M783" s="94">
        <f>IF(K783=0,"",K783/B766)</f>
        <v>0.43076923076923079</v>
      </c>
      <c r="N783" s="94">
        <f>IF(K774=0,"",M783-L783)</f>
        <v>0.27692307692307694</v>
      </c>
      <c r="O783" s="3"/>
      <c r="P783" s="29"/>
      <c r="Q783" s="22"/>
      <c r="R783" s="3"/>
    </row>
    <row r="784" spans="1:20" ht="12.75" customHeight="1" x14ac:dyDescent="0.2">
      <c r="L784" s="3"/>
      <c r="M784" s="3"/>
      <c r="O784" s="3"/>
    </row>
    <row r="785" spans="1:21" ht="12.75" customHeight="1" x14ac:dyDescent="0.2">
      <c r="L785" s="3"/>
      <c r="M785" s="3"/>
      <c r="O785" s="3"/>
    </row>
    <row r="786" spans="1:21" ht="26.25" x14ac:dyDescent="0.4">
      <c r="A786" s="2"/>
      <c r="B786" s="298" t="s">
        <v>99</v>
      </c>
      <c r="C786" s="299"/>
      <c r="D786" s="299"/>
      <c r="E786" s="299"/>
      <c r="F786" s="299"/>
      <c r="G786" s="299"/>
      <c r="H786" s="299"/>
      <c r="I786" s="299"/>
      <c r="J786" s="299"/>
      <c r="K786" s="181" t="s">
        <v>114</v>
      </c>
      <c r="L786" s="57"/>
      <c r="M786" s="57"/>
      <c r="N786" s="29"/>
      <c r="O786" s="3"/>
      <c r="P786" s="29"/>
      <c r="Q786" s="29"/>
      <c r="R786" s="29"/>
      <c r="U786" s="168">
        <f>AVERAGE(P781,P804)</f>
        <v>0.3951417004048583</v>
      </c>
    </row>
    <row r="787" spans="1:21" ht="20.25" x14ac:dyDescent="0.2">
      <c r="A787" s="300" t="s">
        <v>10</v>
      </c>
      <c r="B787" s="301" t="s">
        <v>100</v>
      </c>
      <c r="C787" s="302"/>
      <c r="D787" s="302"/>
      <c r="E787" s="302"/>
      <c r="F787" s="302"/>
      <c r="G787" s="302"/>
      <c r="H787" s="302"/>
      <c r="I787" s="302"/>
      <c r="J787" s="303"/>
      <c r="K787" s="304" t="s">
        <v>11</v>
      </c>
      <c r="L787" s="296" t="s">
        <v>3</v>
      </c>
      <c r="M787" s="296" t="s">
        <v>4</v>
      </c>
      <c r="N787" s="306" t="s">
        <v>5</v>
      </c>
      <c r="O787" s="296" t="s">
        <v>6</v>
      </c>
      <c r="P787" s="294" t="s">
        <v>7</v>
      </c>
      <c r="Q787" s="294" t="s">
        <v>8</v>
      </c>
      <c r="R787" s="296" t="s">
        <v>101</v>
      </c>
    </row>
    <row r="788" spans="1:21" ht="15.75" x14ac:dyDescent="0.25">
      <c r="A788" s="295"/>
      <c r="B788" s="58" t="s">
        <v>102</v>
      </c>
      <c r="C788" s="58" t="s">
        <v>103</v>
      </c>
      <c r="D788" s="58" t="s">
        <v>104</v>
      </c>
      <c r="E788" s="58" t="s">
        <v>105</v>
      </c>
      <c r="F788" s="58" t="s">
        <v>106</v>
      </c>
      <c r="G788" s="58" t="s">
        <v>107</v>
      </c>
      <c r="H788" s="58" t="s">
        <v>108</v>
      </c>
      <c r="I788" s="58" t="s">
        <v>109</v>
      </c>
      <c r="J788" s="58" t="s">
        <v>110</v>
      </c>
      <c r="K788" s="317"/>
      <c r="L788" s="295"/>
      <c r="M788" s="295"/>
      <c r="N788" s="295"/>
      <c r="O788" s="295"/>
      <c r="P788" s="295"/>
      <c r="Q788" s="295"/>
      <c r="R788" s="295"/>
    </row>
    <row r="789" spans="1:21" ht="15.75" customHeight="1" x14ac:dyDescent="0.25">
      <c r="A789" s="58">
        <v>1702</v>
      </c>
      <c r="B789" s="154">
        <v>57</v>
      </c>
      <c r="C789" s="154"/>
      <c r="D789" s="154"/>
      <c r="E789" s="154"/>
      <c r="F789" s="154"/>
      <c r="G789" s="154"/>
      <c r="H789" s="154"/>
      <c r="I789" s="154"/>
      <c r="J789" s="154"/>
      <c r="K789" s="144"/>
      <c r="L789" s="96"/>
      <c r="M789" s="97"/>
      <c r="N789" s="98"/>
      <c r="O789" s="99"/>
      <c r="P789" s="63">
        <f>B789</f>
        <v>57</v>
      </c>
      <c r="Q789" s="100"/>
      <c r="R789" s="99"/>
    </row>
    <row r="790" spans="1:21" ht="15.75" customHeight="1" x14ac:dyDescent="0.25">
      <c r="A790" s="58">
        <v>1801</v>
      </c>
      <c r="B790" s="154"/>
      <c r="C790" s="154">
        <v>48</v>
      </c>
      <c r="D790" s="154"/>
      <c r="E790" s="154"/>
      <c r="F790" s="154"/>
      <c r="G790" s="154"/>
      <c r="H790" s="154"/>
      <c r="I790" s="154"/>
      <c r="J790" s="154"/>
      <c r="K790" s="144"/>
      <c r="L790" s="101"/>
      <c r="M790" s="102"/>
      <c r="N790" s="103"/>
      <c r="O790" s="67">
        <f>IF(C790=0,"",C790/B789)</f>
        <v>0.84210526315789469</v>
      </c>
      <c r="P790" s="68">
        <v>46</v>
      </c>
      <c r="Q790" s="69">
        <f t="shared" ref="Q790:Q797" si="122">IF(P790=0,"",P790/P789)</f>
        <v>0.80701754385964908</v>
      </c>
      <c r="R790" s="69">
        <f t="shared" ref="R790:R797" si="123">IF(P790=0,"",100%-Q790)</f>
        <v>0.19298245614035092</v>
      </c>
    </row>
    <row r="791" spans="1:21" ht="15.75" customHeight="1" x14ac:dyDescent="0.25">
      <c r="A791" s="58">
        <v>1802</v>
      </c>
      <c r="B791" s="154"/>
      <c r="C791" s="154"/>
      <c r="D791" s="154">
        <v>33</v>
      </c>
      <c r="E791" s="154"/>
      <c r="F791" s="154"/>
      <c r="G791" s="154"/>
      <c r="H791" s="154"/>
      <c r="I791" s="154"/>
      <c r="J791" s="154"/>
      <c r="K791" s="144"/>
      <c r="L791" s="101"/>
      <c r="M791" s="102"/>
      <c r="N791" s="103"/>
      <c r="O791" s="67">
        <f>IF(D791=0,"",D791/C790)</f>
        <v>0.6875</v>
      </c>
      <c r="P791" s="68">
        <v>40</v>
      </c>
      <c r="Q791" s="69">
        <f t="shared" si="122"/>
        <v>0.86956521739130432</v>
      </c>
      <c r="R791" s="69">
        <f t="shared" si="123"/>
        <v>0.13043478260869568</v>
      </c>
      <c r="S791" s="8">
        <f>P791/P789</f>
        <v>0.70175438596491224</v>
      </c>
    </row>
    <row r="792" spans="1:21" ht="15.75" customHeight="1" x14ac:dyDescent="0.25">
      <c r="A792" s="58">
        <v>1901</v>
      </c>
      <c r="B792" s="154"/>
      <c r="C792" s="154"/>
      <c r="D792" s="154"/>
      <c r="E792" s="154">
        <v>29</v>
      </c>
      <c r="F792" s="154"/>
      <c r="G792" s="154"/>
      <c r="H792" s="154"/>
      <c r="I792" s="154"/>
      <c r="J792" s="154"/>
      <c r="K792" s="144"/>
      <c r="L792" s="101"/>
      <c r="M792" s="102"/>
      <c r="N792" s="103"/>
      <c r="O792" s="67">
        <f>IF(E792=0,"",E792/D791)</f>
        <v>0.87878787878787878</v>
      </c>
      <c r="P792" s="68">
        <v>40</v>
      </c>
      <c r="Q792" s="69">
        <f t="shared" si="122"/>
        <v>1</v>
      </c>
      <c r="R792" s="69">
        <f t="shared" si="123"/>
        <v>0</v>
      </c>
    </row>
    <row r="793" spans="1:21" ht="15.75" customHeight="1" x14ac:dyDescent="0.25">
      <c r="A793" s="58">
        <v>1902</v>
      </c>
      <c r="B793" s="154"/>
      <c r="C793" s="154"/>
      <c r="D793" s="154"/>
      <c r="E793" s="154"/>
      <c r="F793" s="154">
        <v>29</v>
      </c>
      <c r="G793" s="154"/>
      <c r="H793" s="154"/>
      <c r="I793" s="154"/>
      <c r="J793" s="154"/>
      <c r="K793" s="144"/>
      <c r="L793" s="101"/>
      <c r="M793" s="102"/>
      <c r="N793" s="103"/>
      <c r="O793" s="67">
        <f>IF(F793=0,"",F793/E792)</f>
        <v>1</v>
      </c>
      <c r="P793" s="68">
        <v>37</v>
      </c>
      <c r="Q793" s="69">
        <f t="shared" si="122"/>
        <v>0.92500000000000004</v>
      </c>
      <c r="R793" s="69">
        <f t="shared" si="123"/>
        <v>7.4999999999999956E-2</v>
      </c>
    </row>
    <row r="794" spans="1:21" ht="15.75" customHeight="1" x14ac:dyDescent="0.25">
      <c r="A794" s="58">
        <v>2001</v>
      </c>
      <c r="B794" s="154"/>
      <c r="C794" s="154"/>
      <c r="D794" s="154"/>
      <c r="E794" s="154"/>
      <c r="F794" s="154"/>
      <c r="G794" s="154">
        <v>29</v>
      </c>
      <c r="H794" s="154"/>
      <c r="I794" s="154"/>
      <c r="J794" s="154"/>
      <c r="K794" s="144"/>
      <c r="L794" s="101"/>
      <c r="M794" s="102"/>
      <c r="N794" s="103"/>
      <c r="O794" s="67">
        <f>IF(G794=0,"",G794/F793)</f>
        <v>1</v>
      </c>
      <c r="P794" s="68">
        <v>36</v>
      </c>
      <c r="Q794" s="69">
        <f t="shared" si="122"/>
        <v>0.97297297297297303</v>
      </c>
      <c r="R794" s="69">
        <f t="shared" si="123"/>
        <v>2.7027027027026973E-2</v>
      </c>
    </row>
    <row r="795" spans="1:21" ht="15.75" customHeight="1" x14ac:dyDescent="0.25">
      <c r="A795" s="58">
        <v>2002</v>
      </c>
      <c r="B795" s="154"/>
      <c r="C795" s="154"/>
      <c r="D795" s="154"/>
      <c r="E795" s="154"/>
      <c r="F795" s="154"/>
      <c r="G795" s="154"/>
      <c r="H795" s="154">
        <v>29</v>
      </c>
      <c r="I795" s="154"/>
      <c r="J795" s="154"/>
      <c r="K795" s="144"/>
      <c r="L795" s="101"/>
      <c r="M795" s="102"/>
      <c r="N795" s="103"/>
      <c r="O795" s="67">
        <f>IF(H795=0,"",H795/G794)</f>
        <v>1</v>
      </c>
      <c r="P795" s="68">
        <v>33</v>
      </c>
      <c r="Q795" s="69">
        <f t="shared" si="122"/>
        <v>0.91666666666666663</v>
      </c>
      <c r="R795" s="69">
        <f t="shared" si="123"/>
        <v>8.333333333333337E-2</v>
      </c>
    </row>
    <row r="796" spans="1:21" ht="15.75" customHeight="1" x14ac:dyDescent="0.25">
      <c r="A796" s="58">
        <v>2101</v>
      </c>
      <c r="B796" s="154"/>
      <c r="C796" s="154"/>
      <c r="D796" s="154"/>
      <c r="E796" s="154"/>
      <c r="F796" s="154"/>
      <c r="G796" s="154"/>
      <c r="H796" s="154"/>
      <c r="I796" s="154">
        <v>29</v>
      </c>
      <c r="J796" s="154"/>
      <c r="K796" s="144"/>
      <c r="L796" s="101"/>
      <c r="M796" s="102"/>
      <c r="N796" s="103"/>
      <c r="O796" s="67">
        <f>IF(I796=0,"",I796/H795)</f>
        <v>1</v>
      </c>
      <c r="P796" s="68">
        <v>33</v>
      </c>
      <c r="Q796" s="69">
        <f t="shared" si="122"/>
        <v>1</v>
      </c>
      <c r="R796" s="69">
        <f t="shared" si="123"/>
        <v>0</v>
      </c>
    </row>
    <row r="797" spans="1:21" ht="15.75" customHeight="1" x14ac:dyDescent="0.25">
      <c r="A797" s="58">
        <v>2102</v>
      </c>
      <c r="B797" s="154"/>
      <c r="C797" s="154"/>
      <c r="D797" s="154"/>
      <c r="E797" s="154"/>
      <c r="F797" s="154"/>
      <c r="G797" s="154"/>
      <c r="H797" s="154"/>
      <c r="I797" s="154"/>
      <c r="J797" s="154">
        <v>29</v>
      </c>
      <c r="K797" s="144">
        <v>13</v>
      </c>
      <c r="L797" s="101"/>
      <c r="M797" s="102"/>
      <c r="N797" s="103"/>
      <c r="O797" s="71">
        <f>IF(J797=0,"",J797/I796)</f>
        <v>1</v>
      </c>
      <c r="P797" s="68">
        <v>32</v>
      </c>
      <c r="Q797" s="72">
        <f t="shared" si="122"/>
        <v>0.96969696969696972</v>
      </c>
      <c r="R797" s="72">
        <f t="shared" si="123"/>
        <v>3.0303030303030276E-2</v>
      </c>
    </row>
    <row r="798" spans="1:21" ht="15.75" customHeight="1" x14ac:dyDescent="0.25">
      <c r="A798" s="58">
        <v>2201</v>
      </c>
      <c r="B798" s="154"/>
      <c r="C798" s="154"/>
      <c r="D798" s="154"/>
      <c r="E798" s="154"/>
      <c r="F798" s="154"/>
      <c r="G798" s="154"/>
      <c r="H798" s="154"/>
      <c r="I798" s="154"/>
      <c r="J798" s="154">
        <v>12</v>
      </c>
      <c r="K798" s="144">
        <v>12</v>
      </c>
      <c r="L798" s="101"/>
      <c r="M798" s="102"/>
      <c r="N798" s="104"/>
      <c r="O798" s="129"/>
      <c r="P798" s="68">
        <v>18</v>
      </c>
      <c r="Q798" s="130"/>
      <c r="R798" s="131"/>
    </row>
    <row r="799" spans="1:21" ht="15.75" customHeight="1" x14ac:dyDescent="0.25">
      <c r="A799" s="58">
        <v>2202</v>
      </c>
      <c r="B799" s="154"/>
      <c r="C799" s="154"/>
      <c r="D799" s="154"/>
      <c r="E799" s="154"/>
      <c r="F799" s="154"/>
      <c r="G799" s="154"/>
      <c r="H799" s="154"/>
      <c r="I799" s="154"/>
      <c r="J799" s="154">
        <v>3</v>
      </c>
      <c r="K799" s="144">
        <v>2</v>
      </c>
      <c r="L799" s="101"/>
      <c r="M799" s="102"/>
      <c r="N799" s="104"/>
      <c r="O799" s="108"/>
      <c r="P799" s="109">
        <v>5</v>
      </c>
      <c r="Q799" s="110"/>
      <c r="R799" s="108"/>
    </row>
    <row r="800" spans="1:21" ht="15.75" customHeight="1" x14ac:dyDescent="0.25">
      <c r="A800" s="58">
        <v>2301</v>
      </c>
      <c r="B800" s="154"/>
      <c r="C800" s="154"/>
      <c r="D800" s="154"/>
      <c r="E800" s="154"/>
      <c r="F800" s="154"/>
      <c r="G800" s="154"/>
      <c r="H800" s="154"/>
      <c r="I800" s="154"/>
      <c r="J800" s="154">
        <v>3</v>
      </c>
      <c r="K800" s="144">
        <v>1</v>
      </c>
      <c r="L800" s="101"/>
      <c r="M800" s="102"/>
      <c r="N800" s="104"/>
      <c r="O800" s="108"/>
      <c r="P800" s="109">
        <v>5</v>
      </c>
      <c r="Q800" s="110"/>
      <c r="R800" s="108"/>
    </row>
    <row r="801" spans="1:19" ht="15.75" customHeight="1" x14ac:dyDescent="0.25">
      <c r="A801" s="58">
        <v>2302</v>
      </c>
      <c r="B801" s="154"/>
      <c r="C801" s="154"/>
      <c r="D801" s="154"/>
      <c r="E801" s="154"/>
      <c r="F801" s="154"/>
      <c r="G801" s="154"/>
      <c r="H801" s="154"/>
      <c r="I801" s="154"/>
      <c r="J801" s="154">
        <v>1</v>
      </c>
      <c r="K801" s="144">
        <v>4</v>
      </c>
      <c r="L801" s="101"/>
      <c r="M801" s="102"/>
      <c r="N801" s="104"/>
      <c r="O801" s="108"/>
      <c r="P801" s="109">
        <v>4</v>
      </c>
      <c r="Q801" s="110"/>
      <c r="R801" s="108"/>
    </row>
    <row r="802" spans="1:19" ht="15.75" customHeight="1" x14ac:dyDescent="0.25">
      <c r="A802" s="58">
        <v>2401</v>
      </c>
      <c r="B802" s="154"/>
      <c r="C802" s="154"/>
      <c r="D802" s="154"/>
      <c r="E802" s="154"/>
      <c r="F802" s="154"/>
      <c r="G802" s="154"/>
      <c r="H802" s="154"/>
      <c r="I802" s="154"/>
      <c r="J802" s="154"/>
      <c r="K802" s="144"/>
      <c r="L802" s="101"/>
      <c r="M802" s="102"/>
      <c r="N802" s="104"/>
      <c r="O802" s="102"/>
      <c r="P802" s="104"/>
      <c r="Q802" s="146"/>
      <c r="R802" s="108"/>
    </row>
    <row r="803" spans="1:19" ht="15.75" customHeight="1" x14ac:dyDescent="0.25">
      <c r="A803" s="58">
        <v>2402</v>
      </c>
      <c r="B803" s="154"/>
      <c r="C803" s="154"/>
      <c r="D803" s="154"/>
      <c r="E803" s="154"/>
      <c r="F803" s="154"/>
      <c r="G803" s="154"/>
      <c r="H803" s="154"/>
      <c r="I803" s="154"/>
      <c r="J803" s="154"/>
      <c r="K803" s="144"/>
      <c r="L803" s="101"/>
      <c r="M803" s="102"/>
      <c r="N803" s="104"/>
      <c r="O803" s="197" t="s">
        <v>83</v>
      </c>
      <c r="P803" s="82">
        <v>24</v>
      </c>
      <c r="Q803" s="111">
        <f>K806</f>
        <v>32</v>
      </c>
      <c r="R803" s="219" t="s">
        <v>11</v>
      </c>
    </row>
    <row r="804" spans="1:19" ht="15.75" customHeight="1" x14ac:dyDescent="0.25">
      <c r="A804" s="58">
        <v>2501</v>
      </c>
      <c r="B804" s="154"/>
      <c r="C804" s="154"/>
      <c r="D804" s="154"/>
      <c r="E804" s="154"/>
      <c r="F804" s="154"/>
      <c r="G804" s="154"/>
      <c r="H804" s="154"/>
      <c r="I804" s="154"/>
      <c r="J804" s="154"/>
      <c r="K804" s="144"/>
      <c r="L804" s="101"/>
      <c r="M804" s="102"/>
      <c r="N804" s="104"/>
      <c r="O804" s="198" t="s">
        <v>85</v>
      </c>
      <c r="P804" s="86">
        <f>IF(P803/B789=0,"",P803/B789)</f>
        <v>0.42105263157894735</v>
      </c>
      <c r="Q804" s="112">
        <f>IF(P803/Q803=0,"",P803/Q803)</f>
        <v>0.75</v>
      </c>
      <c r="R804" s="221" t="s">
        <v>86</v>
      </c>
    </row>
    <row r="805" spans="1:19" ht="15.75" customHeight="1" x14ac:dyDescent="0.25">
      <c r="A805" s="58">
        <v>2502</v>
      </c>
      <c r="B805" s="154"/>
      <c r="C805" s="154"/>
      <c r="D805" s="154"/>
      <c r="E805" s="154"/>
      <c r="F805" s="154"/>
      <c r="G805" s="154"/>
      <c r="H805" s="154"/>
      <c r="I805" s="154"/>
      <c r="J805" s="154"/>
      <c r="K805" s="144"/>
      <c r="L805" s="147"/>
      <c r="M805" s="148"/>
      <c r="N805" s="149"/>
      <c r="O805" s="90"/>
      <c r="P805" s="91"/>
      <c r="Q805" s="91"/>
      <c r="R805" s="113"/>
    </row>
    <row r="806" spans="1:19" ht="18" customHeight="1" x14ac:dyDescent="0.25">
      <c r="A806" s="28"/>
      <c r="B806" s="297" t="s">
        <v>111</v>
      </c>
      <c r="C806" s="297"/>
      <c r="D806" s="297"/>
      <c r="E806" s="297"/>
      <c r="F806" s="297"/>
      <c r="G806" s="297"/>
      <c r="H806" s="297"/>
      <c r="I806" s="297"/>
      <c r="J806" s="297"/>
      <c r="K806" s="93">
        <f>SUM(K789:K802)</f>
        <v>32</v>
      </c>
      <c r="L806" s="94">
        <f>IF(K797=0,"",K797/B789)</f>
        <v>0.22807017543859648</v>
      </c>
      <c r="M806" s="94">
        <f>IF(K806=0,"",K806/B789)</f>
        <v>0.56140350877192979</v>
      </c>
      <c r="N806" s="94">
        <f>IF(K797=0,"",M806-L806)</f>
        <v>0.33333333333333331</v>
      </c>
      <c r="O806" s="3"/>
      <c r="P806" s="29"/>
      <c r="Q806" s="22"/>
      <c r="R806" s="3"/>
    </row>
    <row r="807" spans="1:19" ht="12.75" customHeight="1" x14ac:dyDescent="0.2">
      <c r="L807" s="3"/>
      <c r="M807" s="3"/>
      <c r="O807" s="3"/>
    </row>
    <row r="808" spans="1:19" ht="12.75" customHeight="1" x14ac:dyDescent="0.2">
      <c r="L808" s="3"/>
      <c r="M808" s="3"/>
      <c r="O808" s="3"/>
    </row>
    <row r="809" spans="1:19" ht="26.25" x14ac:dyDescent="0.4">
      <c r="A809" s="2"/>
      <c r="B809" s="298" t="s">
        <v>99</v>
      </c>
      <c r="C809" s="299"/>
      <c r="D809" s="299"/>
      <c r="E809" s="299"/>
      <c r="F809" s="299"/>
      <c r="G809" s="299"/>
      <c r="H809" s="299"/>
      <c r="I809" s="299"/>
      <c r="J809" s="299"/>
      <c r="K809" s="181" t="s">
        <v>115</v>
      </c>
      <c r="L809" s="57"/>
      <c r="M809" s="57"/>
      <c r="N809" s="29"/>
      <c r="O809" s="3"/>
      <c r="P809" s="29"/>
      <c r="Q809" s="29"/>
      <c r="R809" s="29"/>
    </row>
    <row r="810" spans="1:19" ht="20.25" x14ac:dyDescent="0.2">
      <c r="A810" s="300" t="s">
        <v>10</v>
      </c>
      <c r="B810" s="301" t="s">
        <v>100</v>
      </c>
      <c r="C810" s="302"/>
      <c r="D810" s="302"/>
      <c r="E810" s="302"/>
      <c r="F810" s="302"/>
      <c r="G810" s="302"/>
      <c r="H810" s="302"/>
      <c r="I810" s="302"/>
      <c r="J810" s="303"/>
      <c r="K810" s="304" t="s">
        <v>11</v>
      </c>
      <c r="L810" s="296" t="s">
        <v>3</v>
      </c>
      <c r="M810" s="296" t="s">
        <v>4</v>
      </c>
      <c r="N810" s="306" t="s">
        <v>5</v>
      </c>
      <c r="O810" s="296" t="s">
        <v>6</v>
      </c>
      <c r="P810" s="294" t="s">
        <v>7</v>
      </c>
      <c r="Q810" s="294" t="s">
        <v>8</v>
      </c>
      <c r="R810" s="296" t="s">
        <v>101</v>
      </c>
    </row>
    <row r="811" spans="1:19" ht="15.75" x14ac:dyDescent="0.25">
      <c r="A811" s="295"/>
      <c r="B811" s="58" t="s">
        <v>102</v>
      </c>
      <c r="C811" s="58" t="s">
        <v>103</v>
      </c>
      <c r="D811" s="58" t="s">
        <v>104</v>
      </c>
      <c r="E811" s="58" t="s">
        <v>105</v>
      </c>
      <c r="F811" s="58" t="s">
        <v>106</v>
      </c>
      <c r="G811" s="58" t="s">
        <v>107</v>
      </c>
      <c r="H811" s="58" t="s">
        <v>108</v>
      </c>
      <c r="I811" s="58" t="s">
        <v>109</v>
      </c>
      <c r="J811" s="58" t="s">
        <v>110</v>
      </c>
      <c r="K811" s="317"/>
      <c r="L811" s="295"/>
      <c r="M811" s="295"/>
      <c r="N811" s="295"/>
      <c r="O811" s="295"/>
      <c r="P811" s="295"/>
      <c r="Q811" s="295"/>
      <c r="R811" s="295"/>
    </row>
    <row r="812" spans="1:19" ht="15.75" customHeight="1" x14ac:dyDescent="0.25">
      <c r="A812" s="58">
        <v>1801</v>
      </c>
      <c r="B812" s="154">
        <v>67</v>
      </c>
      <c r="C812" s="154"/>
      <c r="D812" s="154"/>
      <c r="E812" s="154"/>
      <c r="F812" s="154"/>
      <c r="G812" s="154"/>
      <c r="H812" s="154"/>
      <c r="I812" s="154"/>
      <c r="J812" s="154"/>
      <c r="K812" s="144"/>
      <c r="L812" s="96"/>
      <c r="M812" s="97"/>
      <c r="N812" s="98"/>
      <c r="O812" s="99"/>
      <c r="P812" s="63">
        <f>B812</f>
        <v>67</v>
      </c>
      <c r="Q812" s="100"/>
      <c r="R812" s="99"/>
    </row>
    <row r="813" spans="1:19" ht="15.75" customHeight="1" x14ac:dyDescent="0.25">
      <c r="A813" s="58">
        <v>1802</v>
      </c>
      <c r="B813" s="154"/>
      <c r="C813" s="154">
        <v>49</v>
      </c>
      <c r="D813" s="154"/>
      <c r="E813" s="154"/>
      <c r="F813" s="154"/>
      <c r="G813" s="154"/>
      <c r="H813" s="154"/>
      <c r="I813" s="154"/>
      <c r="J813" s="154"/>
      <c r="K813" s="144"/>
      <c r="L813" s="101"/>
      <c r="M813" s="102"/>
      <c r="N813" s="103"/>
      <c r="O813" s="67">
        <f>IF(C813=0,"",C813/B812)</f>
        <v>0.73134328358208955</v>
      </c>
      <c r="P813" s="68">
        <v>57</v>
      </c>
      <c r="Q813" s="69">
        <f t="shared" ref="Q813:Q820" si="124">IF(P813=0,"",P813/P812)</f>
        <v>0.85074626865671643</v>
      </c>
      <c r="R813" s="69">
        <f t="shared" ref="R813:R820" si="125">IF(P813=0,"",100%-Q813)</f>
        <v>0.14925373134328357</v>
      </c>
    </row>
    <row r="814" spans="1:19" ht="15.75" customHeight="1" x14ac:dyDescent="0.25">
      <c r="A814" s="58">
        <v>1901</v>
      </c>
      <c r="B814" s="154"/>
      <c r="C814" s="154"/>
      <c r="D814" s="154">
        <v>39</v>
      </c>
      <c r="E814" s="154"/>
      <c r="F814" s="154"/>
      <c r="G814" s="154"/>
      <c r="H814" s="154"/>
      <c r="I814" s="154"/>
      <c r="J814" s="154"/>
      <c r="K814" s="144"/>
      <c r="L814" s="101"/>
      <c r="M814" s="102"/>
      <c r="N814" s="103"/>
      <c r="O814" s="67">
        <f>IF(D814=0,"",D814/C813)</f>
        <v>0.79591836734693877</v>
      </c>
      <c r="P814" s="68">
        <v>42</v>
      </c>
      <c r="Q814" s="69">
        <f t="shared" si="124"/>
        <v>0.73684210526315785</v>
      </c>
      <c r="R814" s="69">
        <f t="shared" si="125"/>
        <v>0.26315789473684215</v>
      </c>
      <c r="S814" s="8">
        <f>P814/P812</f>
        <v>0.62686567164179108</v>
      </c>
    </row>
    <row r="815" spans="1:19" ht="15.75" customHeight="1" x14ac:dyDescent="0.25">
      <c r="A815" s="58">
        <v>1902</v>
      </c>
      <c r="B815" s="154"/>
      <c r="C815" s="154"/>
      <c r="D815" s="154"/>
      <c r="E815" s="154">
        <v>38</v>
      </c>
      <c r="F815" s="154"/>
      <c r="G815" s="154"/>
      <c r="H815" s="154"/>
      <c r="I815" s="154"/>
      <c r="J815" s="154"/>
      <c r="K815" s="144"/>
      <c r="L815" s="101"/>
      <c r="M815" s="102"/>
      <c r="N815" s="103"/>
      <c r="O815" s="67">
        <f>IF(E815=0,"",E815/D814)</f>
        <v>0.97435897435897434</v>
      </c>
      <c r="P815" s="68">
        <v>41</v>
      </c>
      <c r="Q815" s="69">
        <f t="shared" si="124"/>
        <v>0.97619047619047616</v>
      </c>
      <c r="R815" s="69">
        <f t="shared" si="125"/>
        <v>2.3809523809523836E-2</v>
      </c>
    </row>
    <row r="816" spans="1:19" ht="15.75" customHeight="1" x14ac:dyDescent="0.25">
      <c r="A816" s="58">
        <v>2001</v>
      </c>
      <c r="B816" s="154"/>
      <c r="C816" s="154"/>
      <c r="D816" s="154"/>
      <c r="E816" s="154"/>
      <c r="F816" s="154">
        <v>32</v>
      </c>
      <c r="G816" s="154"/>
      <c r="H816" s="154"/>
      <c r="I816" s="154"/>
      <c r="J816" s="154"/>
      <c r="K816" s="144"/>
      <c r="L816" s="101"/>
      <c r="M816" s="102"/>
      <c r="N816" s="103"/>
      <c r="O816" s="67">
        <f>IF(F816=0,"",F816/E815)</f>
        <v>0.84210526315789469</v>
      </c>
      <c r="P816" s="68">
        <v>39</v>
      </c>
      <c r="Q816" s="69">
        <f t="shared" si="124"/>
        <v>0.95121951219512191</v>
      </c>
      <c r="R816" s="69">
        <f t="shared" si="125"/>
        <v>4.8780487804878092E-2</v>
      </c>
    </row>
    <row r="817" spans="1:18" ht="15.75" customHeight="1" x14ac:dyDescent="0.25">
      <c r="A817" s="58">
        <v>2002</v>
      </c>
      <c r="B817" s="154"/>
      <c r="C817" s="154"/>
      <c r="D817" s="154"/>
      <c r="E817" s="154"/>
      <c r="F817" s="154"/>
      <c r="G817" s="154">
        <v>31</v>
      </c>
      <c r="H817" s="154"/>
      <c r="I817" s="154"/>
      <c r="J817" s="154"/>
      <c r="K817" s="144"/>
      <c r="L817" s="101"/>
      <c r="M817" s="102"/>
      <c r="N817" s="103"/>
      <c r="O817" s="67">
        <f>IF(G817=0,"",G817/F816)</f>
        <v>0.96875</v>
      </c>
      <c r="P817" s="68">
        <v>38</v>
      </c>
      <c r="Q817" s="69">
        <f t="shared" si="124"/>
        <v>0.97435897435897434</v>
      </c>
      <c r="R817" s="69">
        <f t="shared" si="125"/>
        <v>2.5641025641025661E-2</v>
      </c>
    </row>
    <row r="818" spans="1:18" ht="15.75" customHeight="1" x14ac:dyDescent="0.25">
      <c r="A818" s="58">
        <v>2101</v>
      </c>
      <c r="B818" s="154"/>
      <c r="C818" s="154"/>
      <c r="D818" s="154"/>
      <c r="E818" s="154"/>
      <c r="F818" s="154"/>
      <c r="G818" s="154"/>
      <c r="H818" s="154">
        <v>31</v>
      </c>
      <c r="I818" s="154"/>
      <c r="J818" s="154"/>
      <c r="K818" s="144"/>
      <c r="L818" s="101"/>
      <c r="M818" s="102"/>
      <c r="N818" s="103"/>
      <c r="O818" s="67">
        <f>IF(H818=0,"",H818/G817)</f>
        <v>1</v>
      </c>
      <c r="P818" s="68">
        <v>38</v>
      </c>
      <c r="Q818" s="69">
        <f t="shared" si="124"/>
        <v>1</v>
      </c>
      <c r="R818" s="69">
        <f t="shared" si="125"/>
        <v>0</v>
      </c>
    </row>
    <row r="819" spans="1:18" ht="15.75" customHeight="1" x14ac:dyDescent="0.25">
      <c r="A819" s="58">
        <v>2102</v>
      </c>
      <c r="B819" s="154"/>
      <c r="C819" s="154"/>
      <c r="D819" s="154"/>
      <c r="E819" s="154"/>
      <c r="F819" s="154"/>
      <c r="G819" s="154"/>
      <c r="H819" s="154"/>
      <c r="I819" s="154">
        <v>27</v>
      </c>
      <c r="J819" s="154"/>
      <c r="K819" s="144"/>
      <c r="L819" s="101"/>
      <c r="M819" s="102"/>
      <c r="N819" s="103"/>
      <c r="O819" s="67">
        <f>IF(I819=0,"",I819/H818)</f>
        <v>0.87096774193548387</v>
      </c>
      <c r="P819" s="68">
        <v>38</v>
      </c>
      <c r="Q819" s="69">
        <f t="shared" si="124"/>
        <v>1</v>
      </c>
      <c r="R819" s="69">
        <f t="shared" si="125"/>
        <v>0</v>
      </c>
    </row>
    <row r="820" spans="1:18" ht="15.75" customHeight="1" x14ac:dyDescent="0.25">
      <c r="A820" s="58">
        <v>2201</v>
      </c>
      <c r="B820" s="154"/>
      <c r="C820" s="154"/>
      <c r="D820" s="154"/>
      <c r="E820" s="154"/>
      <c r="F820" s="154"/>
      <c r="G820" s="154"/>
      <c r="H820" s="154"/>
      <c r="I820" s="154"/>
      <c r="J820" s="154">
        <v>25</v>
      </c>
      <c r="K820" s="144">
        <v>16</v>
      </c>
      <c r="L820" s="101"/>
      <c r="M820" s="102"/>
      <c r="N820" s="103"/>
      <c r="O820" s="71">
        <f>IF(J820=0,"",J820/I819)</f>
        <v>0.92592592592592593</v>
      </c>
      <c r="P820" s="68">
        <v>38</v>
      </c>
      <c r="Q820" s="72">
        <f t="shared" si="124"/>
        <v>1</v>
      </c>
      <c r="R820" s="72">
        <f t="shared" si="125"/>
        <v>0</v>
      </c>
    </row>
    <row r="821" spans="1:18" ht="15.75" customHeight="1" x14ac:dyDescent="0.25">
      <c r="A821" s="58">
        <v>2202</v>
      </c>
      <c r="B821" s="154"/>
      <c r="C821" s="154"/>
      <c r="D821" s="154"/>
      <c r="E821" s="154"/>
      <c r="F821" s="154"/>
      <c r="G821" s="154"/>
      <c r="H821" s="154"/>
      <c r="I821" s="154"/>
      <c r="J821" s="154">
        <v>12</v>
      </c>
      <c r="K821" s="144">
        <v>8</v>
      </c>
      <c r="L821" s="101"/>
      <c r="M821" s="102"/>
      <c r="N821" s="104"/>
      <c r="O821" s="105"/>
      <c r="P821" s="68">
        <v>20</v>
      </c>
      <c r="Q821" s="106"/>
      <c r="R821" s="107"/>
    </row>
    <row r="822" spans="1:18" ht="15.75" customHeight="1" x14ac:dyDescent="0.25">
      <c r="A822" s="58">
        <v>2301</v>
      </c>
      <c r="B822" s="154"/>
      <c r="C822" s="154"/>
      <c r="D822" s="154"/>
      <c r="E822" s="154"/>
      <c r="F822" s="154"/>
      <c r="G822" s="154"/>
      <c r="H822" s="154"/>
      <c r="I822" s="154"/>
      <c r="J822" s="154">
        <v>5</v>
      </c>
      <c r="K822" s="144">
        <v>5</v>
      </c>
      <c r="L822" s="101"/>
      <c r="M822" s="102"/>
      <c r="N822" s="104"/>
      <c r="O822" s="108"/>
      <c r="P822" s="109">
        <v>13</v>
      </c>
      <c r="Q822" s="110"/>
      <c r="R822" s="108"/>
    </row>
    <row r="823" spans="1:18" ht="15.75" customHeight="1" x14ac:dyDescent="0.25">
      <c r="A823" s="58">
        <v>2302</v>
      </c>
      <c r="B823" s="154"/>
      <c r="C823" s="154"/>
      <c r="D823" s="154"/>
      <c r="E823" s="154"/>
      <c r="F823" s="154"/>
      <c r="G823" s="154"/>
      <c r="H823" s="154"/>
      <c r="I823" s="154"/>
      <c r="J823" s="154">
        <v>1</v>
      </c>
      <c r="K823" s="144"/>
      <c r="L823" s="101"/>
      <c r="M823" s="102"/>
      <c r="N823" s="104"/>
      <c r="O823" s="108"/>
      <c r="P823" s="109">
        <v>7</v>
      </c>
      <c r="Q823" s="110"/>
      <c r="R823" s="108"/>
    </row>
    <row r="824" spans="1:18" ht="15.75" customHeight="1" x14ac:dyDescent="0.25">
      <c r="A824" s="58">
        <v>2401</v>
      </c>
      <c r="B824" s="154"/>
      <c r="C824" s="154"/>
      <c r="D824" s="154"/>
      <c r="E824" s="154"/>
      <c r="F824" s="154"/>
      <c r="G824" s="154"/>
      <c r="H824" s="154"/>
      <c r="I824" s="154"/>
      <c r="J824" s="154">
        <v>4</v>
      </c>
      <c r="K824" s="144">
        <v>4</v>
      </c>
      <c r="L824" s="101"/>
      <c r="M824" s="102"/>
      <c r="N824" s="104"/>
      <c r="O824" s="108"/>
      <c r="P824" s="202">
        <v>6</v>
      </c>
      <c r="Q824" s="110"/>
      <c r="R824" s="108"/>
    </row>
    <row r="825" spans="1:18" ht="15.75" customHeight="1" x14ac:dyDescent="0.25">
      <c r="A825" s="58">
        <v>2402</v>
      </c>
      <c r="B825" s="154"/>
      <c r="C825" s="154"/>
      <c r="D825" s="154"/>
      <c r="E825" s="154"/>
      <c r="F825" s="154"/>
      <c r="G825" s="154"/>
      <c r="H825" s="154"/>
      <c r="I825" s="154"/>
      <c r="J825" s="154">
        <v>2</v>
      </c>
      <c r="K825" s="144">
        <v>2</v>
      </c>
      <c r="L825" s="101"/>
      <c r="M825" s="102"/>
      <c r="N825" s="104"/>
      <c r="O825" s="102"/>
      <c r="P825" s="204">
        <v>2</v>
      </c>
      <c r="Q825" s="146"/>
      <c r="R825" s="108"/>
    </row>
    <row r="826" spans="1:18" ht="15.75" customHeight="1" x14ac:dyDescent="0.25">
      <c r="A826" s="58">
        <v>2501</v>
      </c>
      <c r="B826" s="154"/>
      <c r="C826" s="154"/>
      <c r="D826" s="154"/>
      <c r="E826" s="154"/>
      <c r="F826" s="154"/>
      <c r="G826" s="154"/>
      <c r="H826" s="154"/>
      <c r="I826" s="154"/>
      <c r="J826" s="154"/>
      <c r="K826" s="144"/>
      <c r="L826" s="101"/>
      <c r="M826" s="102"/>
      <c r="N826" s="104"/>
      <c r="O826" s="197" t="s">
        <v>83</v>
      </c>
      <c r="P826" s="203">
        <v>23</v>
      </c>
      <c r="Q826" s="111">
        <f>K829</f>
        <v>35</v>
      </c>
      <c r="R826" s="219" t="s">
        <v>11</v>
      </c>
    </row>
    <row r="827" spans="1:18" ht="15.75" customHeight="1" x14ac:dyDescent="0.25">
      <c r="A827" s="58">
        <v>2502</v>
      </c>
      <c r="B827" s="154"/>
      <c r="C827" s="154"/>
      <c r="D827" s="154"/>
      <c r="E827" s="154"/>
      <c r="F827" s="154"/>
      <c r="G827" s="154"/>
      <c r="H827" s="154"/>
      <c r="I827" s="154"/>
      <c r="J827" s="154"/>
      <c r="K827" s="144"/>
      <c r="L827" s="101"/>
      <c r="M827" s="102"/>
      <c r="N827" s="104"/>
      <c r="O827" s="198" t="s">
        <v>85</v>
      </c>
      <c r="P827" s="86">
        <f>IF(P826/B812=0,"",P826/B812)</f>
        <v>0.34328358208955223</v>
      </c>
      <c r="Q827" s="112">
        <f>IF(P826/Q826=0,"",P826/Q826)</f>
        <v>0.65714285714285714</v>
      </c>
      <c r="R827" s="221" t="s">
        <v>86</v>
      </c>
    </row>
    <row r="828" spans="1:18" ht="15.75" customHeight="1" x14ac:dyDescent="0.25">
      <c r="A828" s="58">
        <v>2601</v>
      </c>
      <c r="B828" s="154"/>
      <c r="C828" s="154"/>
      <c r="D828" s="154"/>
      <c r="E828" s="154"/>
      <c r="F828" s="154"/>
      <c r="G828" s="154"/>
      <c r="H828" s="154"/>
      <c r="I828" s="154"/>
      <c r="J828" s="154"/>
      <c r="K828" s="144"/>
      <c r="L828" s="147"/>
      <c r="M828" s="148"/>
      <c r="N828" s="149"/>
      <c r="O828" s="90"/>
      <c r="P828" s="91"/>
      <c r="Q828" s="91"/>
      <c r="R828" s="113"/>
    </row>
    <row r="829" spans="1:18" ht="18" customHeight="1" x14ac:dyDescent="0.25">
      <c r="A829" s="28"/>
      <c r="B829" s="297" t="s">
        <v>111</v>
      </c>
      <c r="C829" s="297"/>
      <c r="D829" s="297"/>
      <c r="E829" s="297"/>
      <c r="F829" s="297"/>
      <c r="G829" s="297"/>
      <c r="H829" s="297"/>
      <c r="I829" s="297"/>
      <c r="J829" s="297"/>
      <c r="K829" s="93">
        <f>SUM(K812:K825)</f>
        <v>35</v>
      </c>
      <c r="L829" s="94">
        <f>IF(K820=0,"",K820/B812)</f>
        <v>0.23880597014925373</v>
      </c>
      <c r="M829" s="94">
        <f>IF(K829=0,"",K829/B812)</f>
        <v>0.52238805970149249</v>
      </c>
      <c r="N829" s="94">
        <f>IF(K820=0,"",M829-L829)</f>
        <v>0.28358208955223874</v>
      </c>
      <c r="O829" s="3"/>
      <c r="P829" s="29"/>
      <c r="Q829" s="22"/>
      <c r="R829" s="3"/>
    </row>
    <row r="830" spans="1:18" ht="12.75" customHeight="1" x14ac:dyDescent="0.2">
      <c r="L830" s="3"/>
      <c r="M830" s="3"/>
      <c r="O830" s="3"/>
    </row>
    <row r="831" spans="1:18" ht="12.75" customHeight="1" x14ac:dyDescent="0.2">
      <c r="L831" s="3"/>
      <c r="M831" s="3"/>
      <c r="O831" s="3"/>
    </row>
    <row r="832" spans="1:18" ht="26.25" x14ac:dyDescent="0.4">
      <c r="A832" s="2"/>
      <c r="B832" s="298" t="s">
        <v>99</v>
      </c>
      <c r="C832" s="299"/>
      <c r="D832" s="299"/>
      <c r="E832" s="299"/>
      <c r="F832" s="299"/>
      <c r="G832" s="299"/>
      <c r="H832" s="299"/>
      <c r="I832" s="299"/>
      <c r="J832" s="299"/>
      <c r="K832" s="181" t="s">
        <v>116</v>
      </c>
      <c r="L832" s="57"/>
      <c r="M832" s="57"/>
      <c r="N832" s="29"/>
      <c r="O832" s="3"/>
      <c r="P832" s="29"/>
      <c r="Q832" s="29"/>
      <c r="R832" s="29"/>
    </row>
    <row r="833" spans="1:23" ht="20.25" x14ac:dyDescent="0.2">
      <c r="A833" s="300" t="s">
        <v>10</v>
      </c>
      <c r="B833" s="301" t="s">
        <v>100</v>
      </c>
      <c r="C833" s="302"/>
      <c r="D833" s="302"/>
      <c r="E833" s="302"/>
      <c r="F833" s="302"/>
      <c r="G833" s="302"/>
      <c r="H833" s="302"/>
      <c r="I833" s="302"/>
      <c r="J833" s="303"/>
      <c r="K833" s="304" t="s">
        <v>11</v>
      </c>
      <c r="L833" s="296" t="s">
        <v>3</v>
      </c>
      <c r="M833" s="296" t="s">
        <v>4</v>
      </c>
      <c r="N833" s="306" t="s">
        <v>5</v>
      </c>
      <c r="O833" s="296" t="s">
        <v>6</v>
      </c>
      <c r="P833" s="294" t="s">
        <v>7</v>
      </c>
      <c r="Q833" s="294" t="s">
        <v>8</v>
      </c>
      <c r="R833" s="296" t="s">
        <v>101</v>
      </c>
    </row>
    <row r="834" spans="1:23" ht="15.75" x14ac:dyDescent="0.25">
      <c r="A834" s="295"/>
      <c r="B834" s="58" t="s">
        <v>102</v>
      </c>
      <c r="C834" s="58" t="s">
        <v>103</v>
      </c>
      <c r="D834" s="58" t="s">
        <v>104</v>
      </c>
      <c r="E834" s="58" t="s">
        <v>105</v>
      </c>
      <c r="F834" s="58" t="s">
        <v>106</v>
      </c>
      <c r="G834" s="58" t="s">
        <v>107</v>
      </c>
      <c r="H834" s="58" t="s">
        <v>108</v>
      </c>
      <c r="I834" s="58" t="s">
        <v>109</v>
      </c>
      <c r="J834" s="58" t="s">
        <v>110</v>
      </c>
      <c r="K834" s="317"/>
      <c r="L834" s="295"/>
      <c r="M834" s="295"/>
      <c r="N834" s="295"/>
      <c r="O834" s="295"/>
      <c r="P834" s="295"/>
      <c r="Q834" s="295"/>
      <c r="R834" s="295"/>
      <c r="W834" s="167">
        <f>AVERAGE(L829,L851)</f>
        <v>0.26226012793176973</v>
      </c>
    </row>
    <row r="835" spans="1:23" ht="15.75" customHeight="1" x14ac:dyDescent="0.25">
      <c r="A835" s="58">
        <v>1802</v>
      </c>
      <c r="B835" s="154">
        <v>56</v>
      </c>
      <c r="C835" s="154"/>
      <c r="D835" s="154"/>
      <c r="E835" s="154"/>
      <c r="F835" s="154"/>
      <c r="G835" s="154"/>
      <c r="H835" s="154"/>
      <c r="I835" s="154"/>
      <c r="J835" s="154"/>
      <c r="K835" s="144"/>
      <c r="L835" s="96"/>
      <c r="M835" s="97"/>
      <c r="N835" s="98"/>
      <c r="O835" s="99"/>
      <c r="P835" s="63">
        <f>B835</f>
        <v>56</v>
      </c>
      <c r="Q835" s="100"/>
      <c r="R835" s="99"/>
    </row>
    <row r="836" spans="1:23" ht="15.75" customHeight="1" x14ac:dyDescent="0.25">
      <c r="A836" s="58">
        <v>1901</v>
      </c>
      <c r="B836" s="154"/>
      <c r="C836" s="154">
        <v>46</v>
      </c>
      <c r="D836" s="154"/>
      <c r="E836" s="154"/>
      <c r="F836" s="154"/>
      <c r="G836" s="154"/>
      <c r="H836" s="154"/>
      <c r="I836" s="154"/>
      <c r="J836" s="154"/>
      <c r="K836" s="144"/>
      <c r="L836" s="101"/>
      <c r="M836" s="102"/>
      <c r="N836" s="103"/>
      <c r="O836" s="67">
        <f>IF(C836=0,"",C836/B835)</f>
        <v>0.8214285714285714</v>
      </c>
      <c r="P836" s="68">
        <v>46</v>
      </c>
      <c r="Q836" s="69">
        <f t="shared" ref="Q836:Q843" si="126">IF(P836=0,"",P836/P835)</f>
        <v>0.8214285714285714</v>
      </c>
      <c r="R836" s="69">
        <f t="shared" ref="R836:R843" si="127">IF(P836=0,"",100%-Q836)</f>
        <v>0.1785714285714286</v>
      </c>
    </row>
    <row r="837" spans="1:23" ht="15.75" customHeight="1" x14ac:dyDescent="0.25">
      <c r="A837" s="58">
        <v>1902</v>
      </c>
      <c r="B837" s="154"/>
      <c r="C837" s="154"/>
      <c r="D837" s="154">
        <v>33</v>
      </c>
      <c r="E837" s="154"/>
      <c r="F837" s="154"/>
      <c r="G837" s="154"/>
      <c r="H837" s="154"/>
      <c r="I837" s="154"/>
      <c r="J837" s="154"/>
      <c r="K837" s="144"/>
      <c r="L837" s="101"/>
      <c r="M837" s="102"/>
      <c r="N837" s="103"/>
      <c r="O837" s="67">
        <f>IF(D837=0,"",D837/C836)</f>
        <v>0.71739130434782605</v>
      </c>
      <c r="P837" s="68">
        <v>45</v>
      </c>
      <c r="Q837" s="69">
        <f t="shared" si="126"/>
        <v>0.97826086956521741</v>
      </c>
      <c r="R837" s="69">
        <f t="shared" si="127"/>
        <v>2.1739130434782594E-2</v>
      </c>
      <c r="S837" s="8">
        <f>P837/P835</f>
        <v>0.8035714285714286</v>
      </c>
    </row>
    <row r="838" spans="1:23" ht="15.75" customHeight="1" x14ac:dyDescent="0.25">
      <c r="A838" s="58">
        <v>2001</v>
      </c>
      <c r="B838" s="154"/>
      <c r="C838" s="154"/>
      <c r="D838" s="154"/>
      <c r="E838" s="154">
        <v>30</v>
      </c>
      <c r="F838" s="154"/>
      <c r="G838" s="154"/>
      <c r="H838" s="154"/>
      <c r="I838" s="154"/>
      <c r="J838" s="154"/>
      <c r="K838" s="144"/>
      <c r="L838" s="101"/>
      <c r="M838" s="102"/>
      <c r="N838" s="103"/>
      <c r="O838" s="67">
        <f>IF(E838=0,"",E838/D837)</f>
        <v>0.90909090909090906</v>
      </c>
      <c r="P838" s="68">
        <v>42</v>
      </c>
      <c r="Q838" s="69">
        <f t="shared" si="126"/>
        <v>0.93333333333333335</v>
      </c>
      <c r="R838" s="69">
        <f t="shared" si="127"/>
        <v>6.6666666666666652E-2</v>
      </c>
    </row>
    <row r="839" spans="1:23" ht="15.75" customHeight="1" x14ac:dyDescent="0.25">
      <c r="A839" s="58">
        <v>2002</v>
      </c>
      <c r="B839" s="154"/>
      <c r="C839" s="154"/>
      <c r="D839" s="154"/>
      <c r="E839" s="154"/>
      <c r="F839" s="154">
        <v>28</v>
      </c>
      <c r="G839" s="154"/>
      <c r="H839" s="154"/>
      <c r="I839" s="154"/>
      <c r="J839" s="154"/>
      <c r="K839" s="144"/>
      <c r="L839" s="101"/>
      <c r="M839" s="102"/>
      <c r="N839" s="103"/>
      <c r="O839" s="67">
        <f>IF(F839=0,"",F839/E838)</f>
        <v>0.93333333333333335</v>
      </c>
      <c r="P839" s="68">
        <v>39</v>
      </c>
      <c r="Q839" s="69">
        <f t="shared" si="126"/>
        <v>0.9285714285714286</v>
      </c>
      <c r="R839" s="69">
        <f t="shared" si="127"/>
        <v>7.1428571428571397E-2</v>
      </c>
    </row>
    <row r="840" spans="1:23" ht="15.75" customHeight="1" x14ac:dyDescent="0.25">
      <c r="A840" s="58">
        <v>2101</v>
      </c>
      <c r="B840" s="154"/>
      <c r="C840" s="154"/>
      <c r="D840" s="154"/>
      <c r="E840" s="154"/>
      <c r="F840" s="154"/>
      <c r="G840" s="154">
        <v>27</v>
      </c>
      <c r="H840" s="154"/>
      <c r="I840" s="154"/>
      <c r="J840" s="154"/>
      <c r="K840" s="144"/>
      <c r="L840" s="101"/>
      <c r="M840" s="102"/>
      <c r="N840" s="103"/>
      <c r="O840" s="67">
        <f>IF(G840=0,"",G840/F839)</f>
        <v>0.9642857142857143</v>
      </c>
      <c r="P840" s="68">
        <v>35</v>
      </c>
      <c r="Q840" s="69">
        <f t="shared" si="126"/>
        <v>0.89743589743589747</v>
      </c>
      <c r="R840" s="69">
        <f t="shared" si="127"/>
        <v>0.10256410256410253</v>
      </c>
    </row>
    <row r="841" spans="1:23" ht="15.75" customHeight="1" x14ac:dyDescent="0.25">
      <c r="A841" s="58">
        <v>2102</v>
      </c>
      <c r="B841" s="154"/>
      <c r="C841" s="154"/>
      <c r="D841" s="154"/>
      <c r="E841" s="154"/>
      <c r="F841" s="154"/>
      <c r="G841" s="154"/>
      <c r="H841" s="154">
        <v>27</v>
      </c>
      <c r="I841" s="154"/>
      <c r="J841" s="154"/>
      <c r="K841" s="144"/>
      <c r="L841" s="101"/>
      <c r="M841" s="102"/>
      <c r="N841" s="103"/>
      <c r="O841" s="67">
        <f>IF(H841=0,"",H841/G840)</f>
        <v>1</v>
      </c>
      <c r="P841" s="68">
        <v>32</v>
      </c>
      <c r="Q841" s="69">
        <f t="shared" si="126"/>
        <v>0.91428571428571426</v>
      </c>
      <c r="R841" s="69">
        <f t="shared" si="127"/>
        <v>8.5714285714285743E-2</v>
      </c>
    </row>
    <row r="842" spans="1:23" ht="15.75" customHeight="1" x14ac:dyDescent="0.25">
      <c r="A842" s="58">
        <v>2201</v>
      </c>
      <c r="B842" s="154"/>
      <c r="C842" s="154"/>
      <c r="D842" s="154"/>
      <c r="E842" s="154"/>
      <c r="F842" s="154"/>
      <c r="G842" s="154"/>
      <c r="H842" s="154"/>
      <c r="I842" s="154">
        <v>27</v>
      </c>
      <c r="J842" s="154"/>
      <c r="K842" s="144"/>
      <c r="L842" s="101"/>
      <c r="M842" s="102"/>
      <c r="N842" s="103"/>
      <c r="O842" s="67">
        <f>IF(I842=0,"",I842/H841)</f>
        <v>1</v>
      </c>
      <c r="P842" s="68">
        <v>31</v>
      </c>
      <c r="Q842" s="69">
        <f t="shared" si="126"/>
        <v>0.96875</v>
      </c>
      <c r="R842" s="69">
        <f t="shared" si="127"/>
        <v>3.125E-2</v>
      </c>
    </row>
    <row r="843" spans="1:23" ht="15.75" customHeight="1" x14ac:dyDescent="0.25">
      <c r="A843" s="58">
        <v>2202</v>
      </c>
      <c r="B843" s="154"/>
      <c r="C843" s="154"/>
      <c r="D843" s="154"/>
      <c r="E843" s="154"/>
      <c r="F843" s="154"/>
      <c r="G843" s="154"/>
      <c r="H843" s="154"/>
      <c r="I843" s="154"/>
      <c r="J843" s="154">
        <v>27</v>
      </c>
      <c r="K843" s="144">
        <v>16</v>
      </c>
      <c r="L843" s="101"/>
      <c r="M843" s="102"/>
      <c r="N843" s="103"/>
      <c r="O843" s="71">
        <f>IF(J843=0,"",J843/I842)</f>
        <v>1</v>
      </c>
      <c r="P843" s="68">
        <v>31</v>
      </c>
      <c r="Q843" s="72">
        <f t="shared" si="126"/>
        <v>1</v>
      </c>
      <c r="R843" s="72">
        <f t="shared" si="127"/>
        <v>0</v>
      </c>
    </row>
    <row r="844" spans="1:23" ht="15.75" customHeight="1" x14ac:dyDescent="0.25">
      <c r="A844" s="58">
        <v>2301</v>
      </c>
      <c r="B844" s="154"/>
      <c r="C844" s="154"/>
      <c r="D844" s="154"/>
      <c r="E844" s="154"/>
      <c r="F844" s="154"/>
      <c r="G844" s="154"/>
      <c r="H844" s="154"/>
      <c r="I844" s="154"/>
      <c r="J844" s="154">
        <v>8</v>
      </c>
      <c r="K844" s="144">
        <v>8</v>
      </c>
      <c r="L844" s="101"/>
      <c r="M844" s="102"/>
      <c r="N844" s="104"/>
      <c r="O844" s="105"/>
      <c r="P844" s="68">
        <v>15</v>
      </c>
      <c r="Q844" s="106"/>
      <c r="R844" s="107"/>
    </row>
    <row r="845" spans="1:23" ht="15.75" customHeight="1" x14ac:dyDescent="0.25">
      <c r="A845" s="58">
        <v>2301</v>
      </c>
      <c r="B845" s="154"/>
      <c r="C845" s="154"/>
      <c r="D845" s="154"/>
      <c r="E845" s="154"/>
      <c r="F845" s="154"/>
      <c r="G845" s="154"/>
      <c r="H845" s="154"/>
      <c r="I845" s="154"/>
      <c r="J845" s="154">
        <v>3</v>
      </c>
      <c r="K845" s="144">
        <v>4</v>
      </c>
      <c r="L845" s="101"/>
      <c r="M845" s="102"/>
      <c r="N845" s="104"/>
      <c r="O845" s="108"/>
      <c r="P845" s="109">
        <v>5</v>
      </c>
      <c r="Q845" s="110"/>
      <c r="R845" s="108"/>
    </row>
    <row r="846" spans="1:23" ht="15.75" customHeight="1" x14ac:dyDescent="0.25">
      <c r="A846" s="58">
        <v>2401</v>
      </c>
      <c r="B846" s="154"/>
      <c r="C846" s="154"/>
      <c r="D846" s="154"/>
      <c r="E846" s="154"/>
      <c r="F846" s="154"/>
      <c r="G846" s="154"/>
      <c r="H846" s="154"/>
      <c r="I846" s="154"/>
      <c r="J846" s="154">
        <v>1</v>
      </c>
      <c r="K846" s="144">
        <v>1</v>
      </c>
      <c r="L846" s="101"/>
      <c r="M846" s="102"/>
      <c r="N846" s="104"/>
      <c r="O846" s="108"/>
      <c r="P846" s="202">
        <v>1</v>
      </c>
      <c r="Q846" s="110"/>
      <c r="R846" s="108"/>
    </row>
    <row r="847" spans="1:23" ht="15.75" customHeight="1" x14ac:dyDescent="0.25">
      <c r="A847" s="58">
        <v>2402</v>
      </c>
      <c r="B847" s="154"/>
      <c r="C847" s="154"/>
      <c r="D847" s="154"/>
      <c r="E847" s="154"/>
      <c r="F847" s="154"/>
      <c r="G847" s="154"/>
      <c r="H847" s="154"/>
      <c r="I847" s="154"/>
      <c r="J847" s="154">
        <v>1</v>
      </c>
      <c r="K847" s="144">
        <v>1</v>
      </c>
      <c r="L847" s="101"/>
      <c r="M847" s="102"/>
      <c r="N847" s="104"/>
      <c r="O847" s="102"/>
      <c r="P847" s="204">
        <v>1</v>
      </c>
      <c r="Q847" s="146"/>
      <c r="R847" s="108"/>
    </row>
    <row r="848" spans="1:23" ht="15.75" customHeight="1" x14ac:dyDescent="0.25">
      <c r="A848" s="58">
        <v>2501</v>
      </c>
      <c r="B848" s="154"/>
      <c r="C848" s="154"/>
      <c r="D848" s="154"/>
      <c r="E848" s="154"/>
      <c r="F848" s="154"/>
      <c r="G848" s="154"/>
      <c r="H848" s="154"/>
      <c r="I848" s="154"/>
      <c r="J848" s="154"/>
      <c r="K848" s="144"/>
      <c r="L848" s="101"/>
      <c r="M848" s="102"/>
      <c r="N848" s="104"/>
      <c r="O848" s="197" t="s">
        <v>83</v>
      </c>
      <c r="P848" s="203">
        <v>25</v>
      </c>
      <c r="Q848" s="111">
        <f>K851</f>
        <v>30</v>
      </c>
      <c r="R848" s="219" t="s">
        <v>11</v>
      </c>
    </row>
    <row r="849" spans="1:19" ht="15.75" customHeight="1" x14ac:dyDescent="0.25">
      <c r="A849" s="58">
        <v>2502</v>
      </c>
      <c r="B849" s="154"/>
      <c r="C849" s="154"/>
      <c r="D849" s="154"/>
      <c r="E849" s="154"/>
      <c r="F849" s="154"/>
      <c r="G849" s="154"/>
      <c r="H849" s="154"/>
      <c r="I849" s="154"/>
      <c r="J849" s="154"/>
      <c r="K849" s="144"/>
      <c r="L849" s="101"/>
      <c r="M849" s="102"/>
      <c r="N849" s="104"/>
      <c r="O849" s="198" t="s">
        <v>85</v>
      </c>
      <c r="P849" s="86">
        <f>IF(P848/B835=0,"",P848/B835)</f>
        <v>0.44642857142857145</v>
      </c>
      <c r="Q849" s="112">
        <f>IF(P848/Q848=0,"",P848/Q848)</f>
        <v>0.83333333333333337</v>
      </c>
      <c r="R849" s="221" t="s">
        <v>86</v>
      </c>
    </row>
    <row r="850" spans="1:19" ht="15.75" x14ac:dyDescent="0.25">
      <c r="A850" s="58">
        <v>2601</v>
      </c>
      <c r="B850" s="154"/>
      <c r="C850" s="154"/>
      <c r="D850" s="154"/>
      <c r="E850" s="154"/>
      <c r="F850" s="154"/>
      <c r="G850" s="154"/>
      <c r="H850" s="154"/>
      <c r="I850" s="154"/>
      <c r="J850" s="154"/>
      <c r="K850" s="144"/>
      <c r="L850" s="147"/>
      <c r="M850" s="148"/>
      <c r="N850" s="149"/>
      <c r="O850" s="90"/>
      <c r="P850" s="91"/>
      <c r="Q850" s="91"/>
      <c r="R850" s="113"/>
    </row>
    <row r="851" spans="1:19" ht="18" customHeight="1" x14ac:dyDescent="0.25">
      <c r="A851" s="28"/>
      <c r="B851" s="297" t="s">
        <v>111</v>
      </c>
      <c r="C851" s="297"/>
      <c r="D851" s="297"/>
      <c r="E851" s="297"/>
      <c r="F851" s="297"/>
      <c r="G851" s="297"/>
      <c r="H851" s="297"/>
      <c r="I851" s="297"/>
      <c r="J851" s="297"/>
      <c r="K851" s="93">
        <f>SUM(K835:K847)</f>
        <v>30</v>
      </c>
      <c r="L851" s="94">
        <f>IF(K843=0,"",K843/B835)</f>
        <v>0.2857142857142857</v>
      </c>
      <c r="M851" s="94">
        <f>IF(K851=0,"",K851/B835)</f>
        <v>0.5357142857142857</v>
      </c>
      <c r="N851" s="94">
        <f>IF(K843=0,"",M851-L851)</f>
        <v>0.25</v>
      </c>
      <c r="O851" s="3"/>
      <c r="P851" s="29"/>
      <c r="Q851" s="22"/>
      <c r="R851" s="3"/>
    </row>
    <row r="852" spans="1:19" ht="12.75" customHeight="1" x14ac:dyDescent="0.2">
      <c r="L852" s="3"/>
      <c r="M852" s="3"/>
      <c r="O852" s="3"/>
    </row>
    <row r="853" spans="1:19" ht="12.75" customHeight="1" x14ac:dyDescent="0.2">
      <c r="L853" s="3"/>
      <c r="M853" s="3"/>
      <c r="O853" s="3"/>
    </row>
    <row r="854" spans="1:19" ht="26.25" x14ac:dyDescent="0.4">
      <c r="A854" s="2"/>
      <c r="B854" s="298" t="s">
        <v>99</v>
      </c>
      <c r="C854" s="299"/>
      <c r="D854" s="299"/>
      <c r="E854" s="299"/>
      <c r="F854" s="299"/>
      <c r="G854" s="299"/>
      <c r="H854" s="299"/>
      <c r="I854" s="299"/>
      <c r="J854" s="299"/>
      <c r="K854" s="181" t="s">
        <v>117</v>
      </c>
      <c r="L854" s="57"/>
      <c r="M854" s="57"/>
      <c r="N854" s="29"/>
      <c r="O854" s="3"/>
      <c r="P854" s="29"/>
      <c r="Q854" s="29"/>
      <c r="R854" s="29"/>
    </row>
    <row r="855" spans="1:19" ht="20.25" x14ac:dyDescent="0.2">
      <c r="A855" s="300" t="s">
        <v>10</v>
      </c>
      <c r="B855" s="301" t="s">
        <v>100</v>
      </c>
      <c r="C855" s="302"/>
      <c r="D855" s="302"/>
      <c r="E855" s="302"/>
      <c r="F855" s="302"/>
      <c r="G855" s="302"/>
      <c r="H855" s="302"/>
      <c r="I855" s="302"/>
      <c r="J855" s="303"/>
      <c r="K855" s="304" t="s">
        <v>11</v>
      </c>
      <c r="L855" s="296" t="s">
        <v>3</v>
      </c>
      <c r="M855" s="296" t="s">
        <v>4</v>
      </c>
      <c r="N855" s="306" t="s">
        <v>5</v>
      </c>
      <c r="O855" s="296" t="s">
        <v>6</v>
      </c>
      <c r="P855" s="294" t="s">
        <v>7</v>
      </c>
      <c r="Q855" s="294" t="s">
        <v>8</v>
      </c>
      <c r="R855" s="296" t="s">
        <v>101</v>
      </c>
    </row>
    <row r="856" spans="1:19" ht="15.75" x14ac:dyDescent="0.25">
      <c r="A856" s="295"/>
      <c r="B856" s="58" t="s">
        <v>102</v>
      </c>
      <c r="C856" s="58" t="s">
        <v>103</v>
      </c>
      <c r="D856" s="58" t="s">
        <v>104</v>
      </c>
      <c r="E856" s="58" t="s">
        <v>105</v>
      </c>
      <c r="F856" s="58" t="s">
        <v>106</v>
      </c>
      <c r="G856" s="58" t="s">
        <v>107</v>
      </c>
      <c r="H856" s="58" t="s">
        <v>108</v>
      </c>
      <c r="I856" s="58" t="s">
        <v>109</v>
      </c>
      <c r="J856" s="58" t="s">
        <v>110</v>
      </c>
      <c r="K856" s="317"/>
      <c r="L856" s="295"/>
      <c r="M856" s="295"/>
      <c r="N856" s="295"/>
      <c r="O856" s="295"/>
      <c r="P856" s="295"/>
      <c r="Q856" s="295"/>
      <c r="R856" s="295"/>
    </row>
    <row r="857" spans="1:19" ht="15.75" customHeight="1" x14ac:dyDescent="0.25">
      <c r="A857" s="58">
        <v>1901</v>
      </c>
      <c r="B857" s="154">
        <v>66</v>
      </c>
      <c r="C857" s="154"/>
      <c r="D857" s="154"/>
      <c r="E857" s="154"/>
      <c r="F857" s="154"/>
      <c r="G857" s="154"/>
      <c r="H857" s="154"/>
      <c r="I857" s="154"/>
      <c r="J857" s="154"/>
      <c r="K857" s="144"/>
      <c r="L857" s="96"/>
      <c r="M857" s="97"/>
      <c r="N857" s="98"/>
      <c r="O857" s="99"/>
      <c r="P857" s="63">
        <f>B857</f>
        <v>66</v>
      </c>
      <c r="Q857" s="100"/>
      <c r="R857" s="99"/>
    </row>
    <row r="858" spans="1:19" ht="15.75" customHeight="1" x14ac:dyDescent="0.25">
      <c r="A858" s="58">
        <v>1902</v>
      </c>
      <c r="B858" s="154"/>
      <c r="C858" s="154">
        <v>54</v>
      </c>
      <c r="D858" s="154"/>
      <c r="E858" s="154"/>
      <c r="F858" s="154"/>
      <c r="G858" s="154"/>
      <c r="H858" s="154"/>
      <c r="I858" s="154"/>
      <c r="J858" s="154"/>
      <c r="K858" s="144"/>
      <c r="L858" s="101"/>
      <c r="M858" s="102"/>
      <c r="N858" s="103"/>
      <c r="O858" s="67">
        <f>IF(C858=0,"",C858/B857)</f>
        <v>0.81818181818181823</v>
      </c>
      <c r="P858" s="68">
        <v>54</v>
      </c>
      <c r="Q858" s="69">
        <f t="shared" ref="Q858:Q865" si="128">IF(P858=0,"",P858/P857)</f>
        <v>0.81818181818181823</v>
      </c>
      <c r="R858" s="69">
        <f t="shared" ref="R858:R865" si="129">IF(P858=0,"",100%-Q858)</f>
        <v>0.18181818181818177</v>
      </c>
    </row>
    <row r="859" spans="1:19" ht="15.75" customHeight="1" x14ac:dyDescent="0.25">
      <c r="A859" s="58">
        <v>2001</v>
      </c>
      <c r="B859" s="154"/>
      <c r="C859" s="154"/>
      <c r="D859" s="154">
        <v>33</v>
      </c>
      <c r="E859" s="154"/>
      <c r="F859" s="154"/>
      <c r="G859" s="154"/>
      <c r="H859" s="154"/>
      <c r="I859" s="154"/>
      <c r="J859" s="154"/>
      <c r="K859" s="144"/>
      <c r="L859" s="101"/>
      <c r="M859" s="102"/>
      <c r="N859" s="103"/>
      <c r="O859" s="67">
        <f>IF(D859=0,"",D859/C858)</f>
        <v>0.61111111111111116</v>
      </c>
      <c r="P859" s="68">
        <v>49</v>
      </c>
      <c r="Q859" s="69">
        <f t="shared" si="128"/>
        <v>0.90740740740740744</v>
      </c>
      <c r="R859" s="69">
        <f t="shared" si="129"/>
        <v>9.259259259259256E-2</v>
      </c>
      <c r="S859" s="8">
        <f>P859/P857</f>
        <v>0.74242424242424243</v>
      </c>
    </row>
    <row r="860" spans="1:19" ht="15.75" customHeight="1" x14ac:dyDescent="0.25">
      <c r="A860" s="58">
        <v>2002</v>
      </c>
      <c r="B860" s="154"/>
      <c r="C860" s="154"/>
      <c r="D860" s="154"/>
      <c r="E860" s="154">
        <v>28</v>
      </c>
      <c r="F860" s="154"/>
      <c r="G860" s="154"/>
      <c r="H860" s="154"/>
      <c r="I860" s="154"/>
      <c r="J860" s="154"/>
      <c r="K860" s="144"/>
      <c r="L860" s="101"/>
      <c r="M860" s="102"/>
      <c r="N860" s="103"/>
      <c r="O860" s="67">
        <f>IF(E860=0,"",E860/D859)</f>
        <v>0.84848484848484851</v>
      </c>
      <c r="P860" s="68">
        <v>46</v>
      </c>
      <c r="Q860" s="69">
        <f t="shared" si="128"/>
        <v>0.93877551020408168</v>
      </c>
      <c r="R860" s="69">
        <f t="shared" si="129"/>
        <v>6.1224489795918324E-2</v>
      </c>
    </row>
    <row r="861" spans="1:19" ht="15.75" customHeight="1" x14ac:dyDescent="0.25">
      <c r="A861" s="58">
        <v>2101</v>
      </c>
      <c r="B861" s="154"/>
      <c r="C861" s="154"/>
      <c r="D861" s="154"/>
      <c r="E861" s="154"/>
      <c r="F861" s="154">
        <v>28</v>
      </c>
      <c r="G861" s="154"/>
      <c r="H861" s="154"/>
      <c r="I861" s="154"/>
      <c r="J861" s="154"/>
      <c r="K861" s="144"/>
      <c r="L861" s="101"/>
      <c r="M861" s="102"/>
      <c r="N861" s="103"/>
      <c r="O861" s="67">
        <f>IF(F861=0,"",F861/E860)</f>
        <v>1</v>
      </c>
      <c r="P861" s="68">
        <v>42</v>
      </c>
      <c r="Q861" s="69">
        <f t="shared" si="128"/>
        <v>0.91304347826086951</v>
      </c>
      <c r="R861" s="69">
        <f t="shared" si="129"/>
        <v>8.6956521739130488E-2</v>
      </c>
    </row>
    <row r="862" spans="1:19" ht="15.75" customHeight="1" x14ac:dyDescent="0.25">
      <c r="A862" s="58">
        <v>2102</v>
      </c>
      <c r="B862" s="154"/>
      <c r="C862" s="154"/>
      <c r="D862" s="154"/>
      <c r="E862" s="154"/>
      <c r="F862" s="154"/>
      <c r="G862" s="154">
        <v>24</v>
      </c>
      <c r="H862" s="154"/>
      <c r="I862" s="154"/>
      <c r="J862" s="154"/>
      <c r="K862" s="144"/>
      <c r="L862" s="101"/>
      <c r="M862" s="102"/>
      <c r="N862" s="103"/>
      <c r="O862" s="67">
        <f>IF(G862=0,"",G862/F861)</f>
        <v>0.8571428571428571</v>
      </c>
      <c r="P862" s="68">
        <v>36</v>
      </c>
      <c r="Q862" s="69">
        <f t="shared" si="128"/>
        <v>0.8571428571428571</v>
      </c>
      <c r="R862" s="69">
        <f t="shared" si="129"/>
        <v>0.1428571428571429</v>
      </c>
    </row>
    <row r="863" spans="1:19" ht="15.75" customHeight="1" x14ac:dyDescent="0.25">
      <c r="A863" s="58">
        <v>2201</v>
      </c>
      <c r="B863" s="154"/>
      <c r="C863" s="154"/>
      <c r="D863" s="154"/>
      <c r="E863" s="154"/>
      <c r="F863" s="154"/>
      <c r="G863" s="154"/>
      <c r="H863" s="154">
        <v>23</v>
      </c>
      <c r="I863" s="154"/>
      <c r="J863" s="154"/>
      <c r="K863" s="144">
        <v>1</v>
      </c>
      <c r="L863" s="101"/>
      <c r="M863" s="102"/>
      <c r="N863" s="103"/>
      <c r="O863" s="67">
        <f>IF(H863=0,"",H863/G862)</f>
        <v>0.95833333333333337</v>
      </c>
      <c r="P863" s="68">
        <v>35</v>
      </c>
      <c r="Q863" s="69">
        <f t="shared" si="128"/>
        <v>0.97222222222222221</v>
      </c>
      <c r="R863" s="69">
        <f t="shared" si="129"/>
        <v>2.777777777777779E-2</v>
      </c>
    </row>
    <row r="864" spans="1:19" ht="15.75" customHeight="1" x14ac:dyDescent="0.25">
      <c r="A864" s="58">
        <v>2202</v>
      </c>
      <c r="B864" s="154"/>
      <c r="C864" s="154"/>
      <c r="D864" s="154"/>
      <c r="E864" s="154"/>
      <c r="F864" s="154"/>
      <c r="G864" s="154"/>
      <c r="H864" s="154"/>
      <c r="I864" s="154">
        <v>23</v>
      </c>
      <c r="J864" s="154"/>
      <c r="K864" s="144"/>
      <c r="L864" s="101"/>
      <c r="M864" s="102"/>
      <c r="N864" s="103"/>
      <c r="O864" s="67">
        <f>IF(I864=0,"",I864/H863)</f>
        <v>1</v>
      </c>
      <c r="P864" s="68">
        <v>35</v>
      </c>
      <c r="Q864" s="69">
        <f t="shared" si="128"/>
        <v>1</v>
      </c>
      <c r="R864" s="69">
        <f t="shared" si="129"/>
        <v>0</v>
      </c>
    </row>
    <row r="865" spans="1:18" ht="15.75" customHeight="1" x14ac:dyDescent="0.25">
      <c r="A865" s="58">
        <v>2301</v>
      </c>
      <c r="B865" s="154"/>
      <c r="C865" s="154"/>
      <c r="D865" s="154"/>
      <c r="E865" s="154"/>
      <c r="F865" s="154"/>
      <c r="G865" s="154"/>
      <c r="H865" s="154"/>
      <c r="I865" s="154"/>
      <c r="J865" s="154">
        <v>18</v>
      </c>
      <c r="K865" s="144">
        <v>10</v>
      </c>
      <c r="L865" s="101"/>
      <c r="M865" s="102"/>
      <c r="N865" s="103"/>
      <c r="O865" s="71">
        <f>IF(J865=0,"",J865/I864)</f>
        <v>0.78260869565217395</v>
      </c>
      <c r="P865" s="68">
        <v>33</v>
      </c>
      <c r="Q865" s="72">
        <f t="shared" si="128"/>
        <v>0.94285714285714284</v>
      </c>
      <c r="R865" s="72">
        <f t="shared" si="129"/>
        <v>5.7142857142857162E-2</v>
      </c>
    </row>
    <row r="866" spans="1:18" ht="15.75" customHeight="1" x14ac:dyDescent="0.25">
      <c r="A866" s="58">
        <v>2302</v>
      </c>
      <c r="B866" s="154"/>
      <c r="C866" s="154"/>
      <c r="D866" s="154"/>
      <c r="E866" s="154"/>
      <c r="F866" s="154"/>
      <c r="G866" s="154"/>
      <c r="H866" s="154"/>
      <c r="I866" s="154"/>
      <c r="J866" s="154">
        <v>12</v>
      </c>
      <c r="K866" s="144">
        <v>5</v>
      </c>
      <c r="L866" s="101"/>
      <c r="M866" s="102"/>
      <c r="N866" s="104"/>
      <c r="O866" s="129"/>
      <c r="P866" s="68">
        <v>21</v>
      </c>
      <c r="Q866" s="130"/>
      <c r="R866" s="131"/>
    </row>
    <row r="867" spans="1:18" ht="15.75" customHeight="1" x14ac:dyDescent="0.25">
      <c r="A867" s="58">
        <v>2401</v>
      </c>
      <c r="B867" s="154"/>
      <c r="C867" s="154"/>
      <c r="D867" s="154"/>
      <c r="E867" s="154"/>
      <c r="F867" s="154"/>
      <c r="G867" s="154"/>
      <c r="H867" s="154"/>
      <c r="I867" s="154"/>
      <c r="J867" s="154">
        <v>6</v>
      </c>
      <c r="K867" s="144">
        <v>6</v>
      </c>
      <c r="L867" s="101"/>
      <c r="M867" s="102"/>
      <c r="N867" s="104"/>
      <c r="O867" s="108"/>
      <c r="P867" s="109">
        <v>15</v>
      </c>
      <c r="Q867" s="110"/>
      <c r="R867" s="108"/>
    </row>
    <row r="868" spans="1:18" ht="15.75" customHeight="1" x14ac:dyDescent="0.25">
      <c r="A868" s="58">
        <v>2402</v>
      </c>
      <c r="B868" s="154"/>
      <c r="C868" s="154"/>
      <c r="D868" s="154"/>
      <c r="E868" s="154"/>
      <c r="F868" s="154"/>
      <c r="G868" s="154"/>
      <c r="H868" s="154"/>
      <c r="I868" s="154"/>
      <c r="J868" s="154">
        <v>6</v>
      </c>
      <c r="K868" s="144">
        <v>6</v>
      </c>
      <c r="L868" s="101"/>
      <c r="M868" s="102"/>
      <c r="N868" s="104"/>
      <c r="O868" s="108"/>
      <c r="P868" s="202">
        <v>10</v>
      </c>
      <c r="Q868" s="110"/>
      <c r="R868" s="108"/>
    </row>
    <row r="869" spans="1:18" ht="15.75" customHeight="1" x14ac:dyDescent="0.25">
      <c r="A869" s="58">
        <v>2501</v>
      </c>
      <c r="B869" s="154"/>
      <c r="C869" s="154"/>
      <c r="D869" s="154"/>
      <c r="E869" s="154"/>
      <c r="F869" s="154"/>
      <c r="G869" s="154"/>
      <c r="H869" s="154"/>
      <c r="I869" s="154"/>
      <c r="J869" s="154">
        <v>2</v>
      </c>
      <c r="K869" s="144">
        <v>2</v>
      </c>
      <c r="L869" s="101"/>
      <c r="M869" s="102"/>
      <c r="N869" s="104"/>
      <c r="O869" s="102"/>
      <c r="P869" s="204">
        <v>4</v>
      </c>
      <c r="Q869" s="146"/>
      <c r="R869" s="108"/>
    </row>
    <row r="870" spans="1:18" ht="15.75" customHeight="1" x14ac:dyDescent="0.25">
      <c r="A870" s="58">
        <v>2502</v>
      </c>
      <c r="B870" s="154"/>
      <c r="C870" s="154"/>
      <c r="D870" s="154"/>
      <c r="E870" s="154"/>
      <c r="F870" s="154"/>
      <c r="G870" s="154"/>
      <c r="H870" s="154"/>
      <c r="I870" s="154"/>
      <c r="J870" s="154">
        <v>1</v>
      </c>
      <c r="K870" s="144">
        <v>1</v>
      </c>
      <c r="L870" s="101"/>
      <c r="M870" s="102"/>
      <c r="N870" s="104"/>
      <c r="O870" s="197" t="s">
        <v>83</v>
      </c>
      <c r="P870" s="203">
        <v>13</v>
      </c>
      <c r="Q870" s="111">
        <f>K873</f>
        <v>31</v>
      </c>
      <c r="R870" s="219" t="s">
        <v>11</v>
      </c>
    </row>
    <row r="871" spans="1:18" ht="15.75" customHeight="1" x14ac:dyDescent="0.25">
      <c r="A871" s="58">
        <v>2601</v>
      </c>
      <c r="B871" s="154"/>
      <c r="C871" s="154"/>
      <c r="D871" s="154"/>
      <c r="E871" s="154"/>
      <c r="F871" s="154"/>
      <c r="G871" s="154"/>
      <c r="H871" s="154"/>
      <c r="I871" s="154"/>
      <c r="J871" s="154"/>
      <c r="K871" s="144"/>
      <c r="L871" s="101"/>
      <c r="M871" s="102"/>
      <c r="N871" s="104"/>
      <c r="O871" s="198" t="s">
        <v>85</v>
      </c>
      <c r="P871" s="86">
        <f>IF(P870/B857=0,"",P870/B857)</f>
        <v>0.19696969696969696</v>
      </c>
      <c r="Q871" s="112">
        <f>IF(P870/Q870=0,"",P870/Q870)</f>
        <v>0.41935483870967744</v>
      </c>
      <c r="R871" s="221" t="s">
        <v>86</v>
      </c>
    </row>
    <row r="872" spans="1:18" ht="15.75" x14ac:dyDescent="0.25">
      <c r="A872" s="58">
        <v>2602</v>
      </c>
      <c r="B872" s="154"/>
      <c r="C872" s="154"/>
      <c r="D872" s="154"/>
      <c r="E872" s="154"/>
      <c r="F872" s="154"/>
      <c r="G872" s="154"/>
      <c r="H872" s="154"/>
      <c r="I872" s="154"/>
      <c r="J872" s="154"/>
      <c r="K872" s="144"/>
      <c r="L872" s="147"/>
      <c r="M872" s="148"/>
      <c r="N872" s="149"/>
      <c r="O872" s="90"/>
      <c r="P872" s="91"/>
      <c r="Q872" s="91"/>
      <c r="R872" s="113"/>
    </row>
    <row r="873" spans="1:18" ht="18" customHeight="1" x14ac:dyDescent="0.25">
      <c r="A873" s="28"/>
      <c r="B873" s="297" t="s">
        <v>111</v>
      </c>
      <c r="C873" s="297"/>
      <c r="D873" s="297"/>
      <c r="E873" s="297"/>
      <c r="F873" s="297"/>
      <c r="G873" s="297"/>
      <c r="H873" s="297"/>
      <c r="I873" s="297"/>
      <c r="J873" s="297"/>
      <c r="K873" s="93">
        <f>SUM(K857:K870)</f>
        <v>31</v>
      </c>
      <c r="L873" s="94">
        <f>((SUM(K863:K865))/B857)</f>
        <v>0.16666666666666666</v>
      </c>
      <c r="M873" s="94">
        <f>IF(K873=0,"",K873/B857)</f>
        <v>0.46969696969696972</v>
      </c>
      <c r="N873" s="94">
        <f>M873-L873</f>
        <v>0.30303030303030309</v>
      </c>
      <c r="O873" s="3"/>
      <c r="P873" s="29"/>
      <c r="Q873" s="22"/>
      <c r="R873" s="3"/>
    </row>
    <row r="874" spans="1:18" ht="12.75" customHeight="1" x14ac:dyDescent="0.2">
      <c r="L874" s="3"/>
      <c r="M874" s="3"/>
      <c r="O874" s="3"/>
    </row>
    <row r="875" spans="1:18" ht="12.75" customHeight="1" x14ac:dyDescent="0.2">
      <c r="L875" s="3"/>
      <c r="M875" s="3"/>
      <c r="O875" s="3"/>
    </row>
    <row r="876" spans="1:18" ht="26.25" x14ac:dyDescent="0.4">
      <c r="A876" s="2"/>
      <c r="B876" s="298" t="s">
        <v>99</v>
      </c>
      <c r="C876" s="299"/>
      <c r="D876" s="299"/>
      <c r="E876" s="299"/>
      <c r="F876" s="299"/>
      <c r="G876" s="299"/>
      <c r="H876" s="299"/>
      <c r="I876" s="299"/>
      <c r="J876" s="299"/>
      <c r="K876" s="181" t="s">
        <v>118</v>
      </c>
      <c r="L876" s="57"/>
      <c r="M876" s="57"/>
      <c r="N876" s="29"/>
      <c r="O876" s="3"/>
      <c r="P876" s="29"/>
      <c r="Q876" s="29"/>
      <c r="R876" s="29"/>
    </row>
    <row r="877" spans="1:18" ht="20.25" x14ac:dyDescent="0.2">
      <c r="A877" s="300" t="s">
        <v>10</v>
      </c>
      <c r="B877" s="301" t="s">
        <v>100</v>
      </c>
      <c r="C877" s="302"/>
      <c r="D877" s="302"/>
      <c r="E877" s="302"/>
      <c r="F877" s="302"/>
      <c r="G877" s="302"/>
      <c r="H877" s="302"/>
      <c r="I877" s="302"/>
      <c r="J877" s="303"/>
      <c r="K877" s="304" t="s">
        <v>11</v>
      </c>
      <c r="L877" s="296" t="s">
        <v>3</v>
      </c>
      <c r="M877" s="296" t="s">
        <v>4</v>
      </c>
      <c r="N877" s="306" t="s">
        <v>5</v>
      </c>
      <c r="O877" s="296" t="s">
        <v>6</v>
      </c>
      <c r="P877" s="294" t="s">
        <v>7</v>
      </c>
      <c r="Q877" s="294" t="s">
        <v>8</v>
      </c>
      <c r="R877" s="296" t="s">
        <v>101</v>
      </c>
    </row>
    <row r="878" spans="1:18" ht="15.75" x14ac:dyDescent="0.25">
      <c r="A878" s="295"/>
      <c r="B878" s="58" t="s">
        <v>102</v>
      </c>
      <c r="C878" s="58" t="s">
        <v>103</v>
      </c>
      <c r="D878" s="58" t="s">
        <v>104</v>
      </c>
      <c r="E878" s="58" t="s">
        <v>105</v>
      </c>
      <c r="F878" s="58" t="s">
        <v>106</v>
      </c>
      <c r="G878" s="58" t="s">
        <v>107</v>
      </c>
      <c r="H878" s="58" t="s">
        <v>108</v>
      </c>
      <c r="I878" s="58" t="s">
        <v>109</v>
      </c>
      <c r="J878" s="58" t="s">
        <v>110</v>
      </c>
      <c r="K878" s="317"/>
      <c r="L878" s="295"/>
      <c r="M878" s="295"/>
      <c r="N878" s="295"/>
      <c r="O878" s="295"/>
      <c r="P878" s="295"/>
      <c r="Q878" s="295"/>
      <c r="R878" s="295"/>
    </row>
    <row r="879" spans="1:18" ht="15.75" customHeight="1" x14ac:dyDescent="0.25">
      <c r="A879" s="58">
        <v>1902</v>
      </c>
      <c r="B879" s="154">
        <v>108</v>
      </c>
      <c r="C879" s="154"/>
      <c r="D879" s="154"/>
      <c r="E879" s="154"/>
      <c r="F879" s="154"/>
      <c r="G879" s="154"/>
      <c r="H879" s="154"/>
      <c r="I879" s="154"/>
      <c r="J879" s="154"/>
      <c r="K879" s="144"/>
      <c r="L879" s="96"/>
      <c r="M879" s="97"/>
      <c r="N879" s="98"/>
      <c r="O879" s="99"/>
      <c r="P879" s="63">
        <f>B879</f>
        <v>108</v>
      </c>
      <c r="Q879" s="100"/>
      <c r="R879" s="99"/>
    </row>
    <row r="880" spans="1:18" ht="15.75" customHeight="1" x14ac:dyDescent="0.25">
      <c r="A880" s="58">
        <v>2001</v>
      </c>
      <c r="B880" s="154"/>
      <c r="C880" s="154">
        <v>88</v>
      </c>
      <c r="D880" s="154"/>
      <c r="E880" s="154"/>
      <c r="F880" s="154"/>
      <c r="G880" s="154"/>
      <c r="H880" s="154"/>
      <c r="I880" s="154"/>
      <c r="J880" s="154"/>
      <c r="K880" s="144"/>
      <c r="L880" s="101"/>
      <c r="M880" s="102"/>
      <c r="N880" s="103"/>
      <c r="O880" s="67">
        <f>IF(C880=0,"",C880/B879)</f>
        <v>0.81481481481481477</v>
      </c>
      <c r="P880" s="68">
        <v>90</v>
      </c>
      <c r="Q880" s="69">
        <f t="shared" ref="Q880:Q887" si="130">IF(P880=0,"",P880/P879)</f>
        <v>0.83333333333333337</v>
      </c>
      <c r="R880" s="69">
        <f t="shared" ref="R880:R887" si="131">IF(P880=0,"",100%-Q880)</f>
        <v>0.16666666666666663</v>
      </c>
    </row>
    <row r="881" spans="1:19" ht="15.75" customHeight="1" x14ac:dyDescent="0.25">
      <c r="A881" s="58">
        <v>2002</v>
      </c>
      <c r="B881" s="154"/>
      <c r="C881" s="154"/>
      <c r="D881" s="154">
        <v>73</v>
      </c>
      <c r="E881" s="154"/>
      <c r="F881" s="154"/>
      <c r="G881" s="154"/>
      <c r="H881" s="154"/>
      <c r="I881" s="154"/>
      <c r="J881" s="154"/>
      <c r="K881" s="144"/>
      <c r="L881" s="101"/>
      <c r="M881" s="102"/>
      <c r="N881" s="103"/>
      <c r="O881" s="67">
        <f>IF(D881=0,"",D881/C880)</f>
        <v>0.82954545454545459</v>
      </c>
      <c r="P881" s="68">
        <v>83</v>
      </c>
      <c r="Q881" s="69">
        <f t="shared" si="130"/>
        <v>0.92222222222222228</v>
      </c>
      <c r="R881" s="69">
        <f t="shared" si="131"/>
        <v>7.7777777777777724E-2</v>
      </c>
      <c r="S881" s="8">
        <f>P881/P879</f>
        <v>0.76851851851851849</v>
      </c>
    </row>
    <row r="882" spans="1:19" ht="15.75" customHeight="1" x14ac:dyDescent="0.25">
      <c r="A882" s="58">
        <v>2101</v>
      </c>
      <c r="B882" s="154"/>
      <c r="C882" s="154"/>
      <c r="D882" s="154"/>
      <c r="E882" s="154">
        <v>58</v>
      </c>
      <c r="F882" s="154"/>
      <c r="G882" s="154"/>
      <c r="H882" s="154"/>
      <c r="I882" s="154"/>
      <c r="J882" s="154"/>
      <c r="K882" s="144"/>
      <c r="L882" s="101"/>
      <c r="M882" s="102"/>
      <c r="N882" s="103"/>
      <c r="O882" s="67">
        <f>IF(E882=0,"",E882/D881)</f>
        <v>0.79452054794520544</v>
      </c>
      <c r="P882" s="68">
        <v>81</v>
      </c>
      <c r="Q882" s="69">
        <f t="shared" si="130"/>
        <v>0.97590361445783136</v>
      </c>
      <c r="R882" s="69">
        <f t="shared" si="131"/>
        <v>2.4096385542168641E-2</v>
      </c>
    </row>
    <row r="883" spans="1:19" ht="15.75" customHeight="1" x14ac:dyDescent="0.25">
      <c r="A883" s="58">
        <v>2102</v>
      </c>
      <c r="B883" s="154"/>
      <c r="C883" s="154"/>
      <c r="D883" s="154"/>
      <c r="E883" s="154"/>
      <c r="F883" s="154">
        <v>52</v>
      </c>
      <c r="G883" s="154"/>
      <c r="H883" s="154"/>
      <c r="I883" s="154"/>
      <c r="J883" s="154"/>
      <c r="K883" s="144"/>
      <c r="L883" s="101"/>
      <c r="M883" s="102"/>
      <c r="N883" s="103"/>
      <c r="O883" s="67">
        <f>IF(F883=0,"",F883/E882)</f>
        <v>0.89655172413793105</v>
      </c>
      <c r="P883" s="68">
        <v>75</v>
      </c>
      <c r="Q883" s="69">
        <f t="shared" si="130"/>
        <v>0.92592592592592593</v>
      </c>
      <c r="R883" s="69">
        <f t="shared" si="131"/>
        <v>7.407407407407407E-2</v>
      </c>
    </row>
    <row r="884" spans="1:19" ht="15.75" customHeight="1" x14ac:dyDescent="0.25">
      <c r="A884" s="58">
        <v>2201</v>
      </c>
      <c r="B884" s="154"/>
      <c r="C884" s="154"/>
      <c r="D884" s="154"/>
      <c r="E884" s="154"/>
      <c r="F884" s="154"/>
      <c r="G884" s="154">
        <v>46</v>
      </c>
      <c r="H884" s="154"/>
      <c r="I884" s="154"/>
      <c r="J884" s="154"/>
      <c r="K884" s="144"/>
      <c r="L884" s="101"/>
      <c r="M884" s="102"/>
      <c r="N884" s="103"/>
      <c r="O884" s="67">
        <f>IF(G884=0,"",G884/F883)</f>
        <v>0.88461538461538458</v>
      </c>
      <c r="P884" s="68">
        <v>69</v>
      </c>
      <c r="Q884" s="69">
        <f t="shared" si="130"/>
        <v>0.92</v>
      </c>
      <c r="R884" s="69">
        <f t="shared" si="131"/>
        <v>7.999999999999996E-2</v>
      </c>
    </row>
    <row r="885" spans="1:19" ht="15.75" customHeight="1" x14ac:dyDescent="0.25">
      <c r="A885" s="58">
        <v>2202</v>
      </c>
      <c r="B885" s="154"/>
      <c r="C885" s="154"/>
      <c r="D885" s="154"/>
      <c r="E885" s="154"/>
      <c r="F885" s="154"/>
      <c r="G885" s="154"/>
      <c r="H885" s="154">
        <v>46</v>
      </c>
      <c r="I885" s="154"/>
      <c r="J885" s="154"/>
      <c r="K885" s="144"/>
      <c r="L885" s="101"/>
      <c r="M885" s="102"/>
      <c r="N885" s="103"/>
      <c r="O885" s="67">
        <f>IF(H885=0,"",H885/G884)</f>
        <v>1</v>
      </c>
      <c r="P885" s="68">
        <v>67</v>
      </c>
      <c r="Q885" s="69">
        <f t="shared" si="130"/>
        <v>0.97101449275362317</v>
      </c>
      <c r="R885" s="69">
        <f t="shared" si="131"/>
        <v>2.8985507246376829E-2</v>
      </c>
    </row>
    <row r="886" spans="1:19" ht="15.75" customHeight="1" x14ac:dyDescent="0.25">
      <c r="A886" s="58">
        <v>2301</v>
      </c>
      <c r="B886" s="154"/>
      <c r="C886" s="154"/>
      <c r="D886" s="154"/>
      <c r="E886" s="154"/>
      <c r="F886" s="154"/>
      <c r="G886" s="154"/>
      <c r="H886" s="154"/>
      <c r="I886" s="154">
        <v>43</v>
      </c>
      <c r="J886" s="154"/>
      <c r="K886" s="144">
        <v>1</v>
      </c>
      <c r="L886" s="101"/>
      <c r="M886" s="102"/>
      <c r="N886" s="103"/>
      <c r="O886" s="67">
        <f>IF(I886=0,"",I886/H885)</f>
        <v>0.93478260869565222</v>
      </c>
      <c r="P886" s="68">
        <v>64</v>
      </c>
      <c r="Q886" s="69">
        <f t="shared" si="130"/>
        <v>0.95522388059701491</v>
      </c>
      <c r="R886" s="69">
        <f t="shared" si="131"/>
        <v>4.4776119402985093E-2</v>
      </c>
    </row>
    <row r="887" spans="1:19" ht="15.75" customHeight="1" x14ac:dyDescent="0.25">
      <c r="A887" s="58">
        <v>2302</v>
      </c>
      <c r="B887" s="154"/>
      <c r="C887" s="154"/>
      <c r="D887" s="154"/>
      <c r="E887" s="154"/>
      <c r="F887" s="154"/>
      <c r="G887" s="154"/>
      <c r="H887" s="154"/>
      <c r="I887" s="154"/>
      <c r="J887" s="154">
        <v>43</v>
      </c>
      <c r="K887" s="144">
        <v>13</v>
      </c>
      <c r="L887" s="101"/>
      <c r="M887" s="102"/>
      <c r="N887" s="103"/>
      <c r="O887" s="71">
        <f>IF(J887=0,"",J887/I886)</f>
        <v>1</v>
      </c>
      <c r="P887" s="68">
        <v>64</v>
      </c>
      <c r="Q887" s="72">
        <f t="shared" si="130"/>
        <v>1</v>
      </c>
      <c r="R887" s="72">
        <f t="shared" si="131"/>
        <v>0</v>
      </c>
    </row>
    <row r="888" spans="1:19" ht="15.75" customHeight="1" x14ac:dyDescent="0.25">
      <c r="A888" s="58">
        <v>2401</v>
      </c>
      <c r="B888" s="154"/>
      <c r="C888" s="154"/>
      <c r="D888" s="154"/>
      <c r="E888" s="154"/>
      <c r="F888" s="154"/>
      <c r="G888" s="154"/>
      <c r="H888" s="154"/>
      <c r="I888" s="154"/>
      <c r="J888" s="154">
        <v>19</v>
      </c>
      <c r="K888" s="144">
        <v>17</v>
      </c>
      <c r="L888" s="101"/>
      <c r="M888" s="102"/>
      <c r="N888" s="104"/>
      <c r="O888" s="129"/>
      <c r="P888" s="68">
        <v>48</v>
      </c>
      <c r="Q888" s="130"/>
      <c r="R888" s="131"/>
    </row>
    <row r="889" spans="1:19" ht="15.75" customHeight="1" x14ac:dyDescent="0.25">
      <c r="A889" s="58">
        <v>2402</v>
      </c>
      <c r="B889" s="154"/>
      <c r="C889" s="154"/>
      <c r="D889" s="154"/>
      <c r="E889" s="154"/>
      <c r="F889" s="154"/>
      <c r="G889" s="154"/>
      <c r="H889" s="154"/>
      <c r="I889" s="154"/>
      <c r="J889" s="154">
        <v>18</v>
      </c>
      <c r="K889" s="144">
        <v>15</v>
      </c>
      <c r="L889" s="101"/>
      <c r="M889" s="102"/>
      <c r="N889" s="104"/>
      <c r="O889" s="108"/>
      <c r="P889" s="109">
        <v>28</v>
      </c>
      <c r="Q889" s="110"/>
      <c r="R889" s="108"/>
    </row>
    <row r="890" spans="1:19" ht="15.75" customHeight="1" x14ac:dyDescent="0.25">
      <c r="A890" s="58">
        <v>2501</v>
      </c>
      <c r="B890" s="154"/>
      <c r="C890" s="154"/>
      <c r="D890" s="154"/>
      <c r="E890" s="154"/>
      <c r="F890" s="154"/>
      <c r="G890" s="154"/>
      <c r="H890" s="154"/>
      <c r="I890" s="154"/>
      <c r="J890" s="154">
        <v>5</v>
      </c>
      <c r="K890" s="144">
        <v>7</v>
      </c>
      <c r="L890" s="101"/>
      <c r="M890" s="102"/>
      <c r="N890" s="104"/>
      <c r="O890" s="108"/>
      <c r="P890" s="109">
        <v>13</v>
      </c>
      <c r="Q890" s="110"/>
      <c r="R890" s="108"/>
    </row>
    <row r="891" spans="1:19" ht="15.75" customHeight="1" x14ac:dyDescent="0.25">
      <c r="A891" s="58">
        <v>2502</v>
      </c>
      <c r="B891" s="154"/>
      <c r="C891" s="154"/>
      <c r="D891" s="154"/>
      <c r="E891" s="154"/>
      <c r="F891" s="154"/>
      <c r="G891" s="154"/>
      <c r="H891" s="154"/>
      <c r="I891" s="154"/>
      <c r="J891" s="154">
        <v>3</v>
      </c>
      <c r="K891" s="144">
        <v>3</v>
      </c>
      <c r="L891" s="101"/>
      <c r="M891" s="102"/>
      <c r="N891" s="104"/>
      <c r="O891" s="102"/>
      <c r="P891" s="104"/>
      <c r="Q891" s="146"/>
      <c r="R891" s="108"/>
    </row>
    <row r="892" spans="1:19" ht="15.75" customHeight="1" x14ac:dyDescent="0.25">
      <c r="A892" s="58">
        <v>2601</v>
      </c>
      <c r="B892" s="154"/>
      <c r="C892" s="154"/>
      <c r="D892" s="154"/>
      <c r="E892" s="154"/>
      <c r="F892" s="154"/>
      <c r="G892" s="154"/>
      <c r="H892" s="154"/>
      <c r="I892" s="154"/>
      <c r="J892" s="154"/>
      <c r="K892" s="144"/>
      <c r="L892" s="101"/>
      <c r="M892" s="102"/>
      <c r="N892" s="104"/>
      <c r="O892" s="197" t="s">
        <v>83</v>
      </c>
      <c r="P892" s="82">
        <v>12</v>
      </c>
      <c r="Q892" s="111">
        <f>K895</f>
        <v>56</v>
      </c>
      <c r="R892" s="219" t="s">
        <v>11</v>
      </c>
    </row>
    <row r="893" spans="1:19" ht="15.75" customHeight="1" x14ac:dyDescent="0.25">
      <c r="A893" s="58">
        <v>2602</v>
      </c>
      <c r="B893" s="154"/>
      <c r="C893" s="154"/>
      <c r="D893" s="154"/>
      <c r="E893" s="154"/>
      <c r="F893" s="154"/>
      <c r="G893" s="154"/>
      <c r="H893" s="154"/>
      <c r="I893" s="154"/>
      <c r="J893" s="154"/>
      <c r="K893" s="144"/>
      <c r="L893" s="101"/>
      <c r="M893" s="102"/>
      <c r="N893" s="104"/>
      <c r="O893" s="198" t="s">
        <v>85</v>
      </c>
      <c r="P893" s="86">
        <f>IF(P892/B879=0,"",P892/B879)</f>
        <v>0.1111111111111111</v>
      </c>
      <c r="Q893" s="112">
        <f>IF(P892/Q892=0,"",P892/Q892)</f>
        <v>0.21428571428571427</v>
      </c>
      <c r="R893" s="221" t="s">
        <v>86</v>
      </c>
    </row>
    <row r="894" spans="1:19" ht="15.75" x14ac:dyDescent="0.25">
      <c r="A894" s="58">
        <v>2701</v>
      </c>
      <c r="B894" s="154"/>
      <c r="C894" s="154"/>
      <c r="D894" s="154"/>
      <c r="E894" s="154"/>
      <c r="F894" s="154"/>
      <c r="G894" s="154"/>
      <c r="H894" s="154"/>
      <c r="I894" s="154"/>
      <c r="J894" s="154"/>
      <c r="K894" s="144"/>
      <c r="L894" s="147"/>
      <c r="M894" s="148"/>
      <c r="N894" s="149"/>
      <c r="O894" s="90"/>
      <c r="P894" s="91"/>
      <c r="Q894" s="91"/>
      <c r="R894" s="113"/>
    </row>
    <row r="895" spans="1:19" ht="18" customHeight="1" x14ac:dyDescent="0.25">
      <c r="A895" s="28"/>
      <c r="B895" s="297" t="s">
        <v>111</v>
      </c>
      <c r="C895" s="297"/>
      <c r="D895" s="297"/>
      <c r="E895" s="297"/>
      <c r="F895" s="297"/>
      <c r="G895" s="297"/>
      <c r="H895" s="297"/>
      <c r="I895" s="297"/>
      <c r="J895" s="297"/>
      <c r="K895" s="93">
        <f>SUM(K879:K891)</f>
        <v>56</v>
      </c>
      <c r="L895" s="94">
        <f>((SUM(K885:K887))/B879)</f>
        <v>0.12962962962962962</v>
      </c>
      <c r="M895" s="94">
        <f>IF(K895=0,"",K895/B879)</f>
        <v>0.51851851851851849</v>
      </c>
      <c r="N895" s="94">
        <f>M895-L895</f>
        <v>0.38888888888888884</v>
      </c>
      <c r="O895" s="3"/>
      <c r="P895" s="29"/>
      <c r="Q895" s="22"/>
      <c r="R895" s="3"/>
    </row>
    <row r="896" spans="1:19" ht="12.75" customHeight="1" x14ac:dyDescent="0.2">
      <c r="L896" s="3"/>
      <c r="M896" s="3"/>
      <c r="O896" s="3"/>
    </row>
    <row r="897" spans="1:19" ht="12.75" customHeight="1" x14ac:dyDescent="0.2">
      <c r="L897" s="3"/>
      <c r="M897" s="3"/>
      <c r="O897" s="3"/>
    </row>
    <row r="898" spans="1:19" ht="26.25" x14ac:dyDescent="0.4">
      <c r="A898" s="2"/>
      <c r="B898" s="298" t="s">
        <v>99</v>
      </c>
      <c r="C898" s="299"/>
      <c r="D898" s="299"/>
      <c r="E898" s="299"/>
      <c r="F898" s="299"/>
      <c r="G898" s="299"/>
      <c r="H898" s="299"/>
      <c r="I898" s="299"/>
      <c r="J898" s="299"/>
      <c r="K898" s="181" t="s">
        <v>119</v>
      </c>
      <c r="L898" s="57"/>
      <c r="M898" s="57"/>
      <c r="N898" s="29"/>
      <c r="O898" s="3"/>
      <c r="P898" s="29"/>
      <c r="Q898" s="29"/>
      <c r="R898" s="29"/>
    </row>
    <row r="899" spans="1:19" ht="20.25" x14ac:dyDescent="0.2">
      <c r="A899" s="300" t="s">
        <v>10</v>
      </c>
      <c r="B899" s="301" t="s">
        <v>100</v>
      </c>
      <c r="C899" s="302"/>
      <c r="D899" s="302"/>
      <c r="E899" s="302"/>
      <c r="F899" s="302"/>
      <c r="G899" s="302"/>
      <c r="H899" s="302"/>
      <c r="I899" s="302"/>
      <c r="J899" s="303"/>
      <c r="K899" s="304" t="s">
        <v>11</v>
      </c>
      <c r="L899" s="296" t="s">
        <v>3</v>
      </c>
      <c r="M899" s="296" t="s">
        <v>4</v>
      </c>
      <c r="N899" s="306" t="s">
        <v>5</v>
      </c>
      <c r="O899" s="296" t="s">
        <v>6</v>
      </c>
      <c r="P899" s="294" t="s">
        <v>7</v>
      </c>
      <c r="Q899" s="294" t="s">
        <v>8</v>
      </c>
      <c r="R899" s="296" t="s">
        <v>101</v>
      </c>
    </row>
    <row r="900" spans="1:19" ht="15.75" x14ac:dyDescent="0.25">
      <c r="A900" s="295"/>
      <c r="B900" s="58" t="s">
        <v>102</v>
      </c>
      <c r="C900" s="58" t="s">
        <v>103</v>
      </c>
      <c r="D900" s="58" t="s">
        <v>104</v>
      </c>
      <c r="E900" s="58" t="s">
        <v>105</v>
      </c>
      <c r="F900" s="58" t="s">
        <v>106</v>
      </c>
      <c r="G900" s="58" t="s">
        <v>107</v>
      </c>
      <c r="H900" s="58" t="s">
        <v>108</v>
      </c>
      <c r="I900" s="58" t="s">
        <v>109</v>
      </c>
      <c r="J900" s="58" t="s">
        <v>110</v>
      </c>
      <c r="K900" s="317"/>
      <c r="L900" s="295"/>
      <c r="M900" s="295"/>
      <c r="N900" s="295"/>
      <c r="O900" s="295"/>
      <c r="P900" s="295"/>
      <c r="Q900" s="295"/>
      <c r="R900" s="295"/>
    </row>
    <row r="901" spans="1:19" ht="15.75" customHeight="1" x14ac:dyDescent="0.25">
      <c r="A901" s="58">
        <v>2001</v>
      </c>
      <c r="B901" s="154">
        <v>51</v>
      </c>
      <c r="C901" s="154"/>
      <c r="D901" s="154"/>
      <c r="E901" s="154"/>
      <c r="F901" s="154"/>
      <c r="G901" s="154"/>
      <c r="H901" s="154"/>
      <c r="I901" s="154"/>
      <c r="J901" s="154"/>
      <c r="K901" s="144"/>
      <c r="L901" s="96"/>
      <c r="M901" s="97"/>
      <c r="N901" s="98"/>
      <c r="O901" s="99"/>
      <c r="P901" s="63">
        <f>B901</f>
        <v>51</v>
      </c>
      <c r="Q901" s="100"/>
      <c r="R901" s="99"/>
    </row>
    <row r="902" spans="1:19" ht="15.75" customHeight="1" x14ac:dyDescent="0.25">
      <c r="A902" s="58">
        <v>2002</v>
      </c>
      <c r="B902" s="154"/>
      <c r="C902" s="154">
        <v>39</v>
      </c>
      <c r="D902" s="154"/>
      <c r="E902" s="154"/>
      <c r="F902" s="154"/>
      <c r="G902" s="154"/>
      <c r="H902" s="154"/>
      <c r="I902" s="154"/>
      <c r="J902" s="154"/>
      <c r="K902" s="144"/>
      <c r="L902" s="101"/>
      <c r="M902" s="102"/>
      <c r="N902" s="103"/>
      <c r="O902" s="67">
        <f>IF(C902=0,"",C902/B901)</f>
        <v>0.76470588235294112</v>
      </c>
      <c r="P902" s="68">
        <v>39</v>
      </c>
      <c r="Q902" s="69">
        <f t="shared" ref="Q902:Q909" si="132">IF(P902=0,"",P902/P901)</f>
        <v>0.76470588235294112</v>
      </c>
      <c r="R902" s="69">
        <f t="shared" ref="R902:R909" si="133">IF(P902=0,"",100%-Q902)</f>
        <v>0.23529411764705888</v>
      </c>
    </row>
    <row r="903" spans="1:19" ht="15.75" customHeight="1" x14ac:dyDescent="0.25">
      <c r="A903" s="58">
        <v>2101</v>
      </c>
      <c r="B903" s="154"/>
      <c r="C903" s="154"/>
      <c r="D903" s="154">
        <v>26</v>
      </c>
      <c r="E903" s="154"/>
      <c r="F903" s="154"/>
      <c r="G903" s="154"/>
      <c r="H903" s="154"/>
      <c r="I903" s="154"/>
      <c r="J903" s="154"/>
      <c r="K903" s="144"/>
      <c r="L903" s="101"/>
      <c r="M903" s="102"/>
      <c r="N903" s="103"/>
      <c r="O903" s="67">
        <f>IF(D903=0,"",D903/C902)</f>
        <v>0.66666666666666663</v>
      </c>
      <c r="P903" s="68">
        <v>32</v>
      </c>
      <c r="Q903" s="69">
        <f t="shared" si="132"/>
        <v>0.82051282051282048</v>
      </c>
      <c r="R903" s="69">
        <f t="shared" si="133"/>
        <v>0.17948717948717952</v>
      </c>
      <c r="S903" s="8">
        <f>P903/P901</f>
        <v>0.62745098039215685</v>
      </c>
    </row>
    <row r="904" spans="1:19" ht="15.75" customHeight="1" x14ac:dyDescent="0.25">
      <c r="A904" s="58">
        <v>2102</v>
      </c>
      <c r="B904" s="154"/>
      <c r="C904" s="154"/>
      <c r="D904" s="154"/>
      <c r="E904" s="154">
        <v>18</v>
      </c>
      <c r="F904" s="154"/>
      <c r="G904" s="154"/>
      <c r="H904" s="154"/>
      <c r="I904" s="154"/>
      <c r="J904" s="154"/>
      <c r="K904" s="144"/>
      <c r="L904" s="101"/>
      <c r="M904" s="102"/>
      <c r="N904" s="103"/>
      <c r="O904" s="67">
        <f>IF(E904=0,"",E904/D903)</f>
        <v>0.69230769230769229</v>
      </c>
      <c r="P904" s="68">
        <v>31</v>
      </c>
      <c r="Q904" s="69">
        <f t="shared" si="132"/>
        <v>0.96875</v>
      </c>
      <c r="R904" s="69">
        <f t="shared" si="133"/>
        <v>3.125E-2</v>
      </c>
    </row>
    <row r="905" spans="1:19" ht="15.75" customHeight="1" x14ac:dyDescent="0.25">
      <c r="A905" s="58">
        <v>2201</v>
      </c>
      <c r="B905" s="154"/>
      <c r="C905" s="154"/>
      <c r="D905" s="154"/>
      <c r="E905" s="154"/>
      <c r="F905" s="154">
        <v>15</v>
      </c>
      <c r="G905" s="154"/>
      <c r="H905" s="154"/>
      <c r="I905" s="154"/>
      <c r="J905" s="154"/>
      <c r="K905" s="144"/>
      <c r="L905" s="101"/>
      <c r="M905" s="102"/>
      <c r="N905" s="103"/>
      <c r="O905" s="67">
        <f>IF(F905=0,"",F905/E904)</f>
        <v>0.83333333333333337</v>
      </c>
      <c r="P905" s="68">
        <v>27</v>
      </c>
      <c r="Q905" s="69">
        <f t="shared" si="132"/>
        <v>0.87096774193548387</v>
      </c>
      <c r="R905" s="69">
        <f t="shared" si="133"/>
        <v>0.12903225806451613</v>
      </c>
    </row>
    <row r="906" spans="1:19" ht="15.75" customHeight="1" x14ac:dyDescent="0.25">
      <c r="A906" s="58">
        <v>2202</v>
      </c>
      <c r="B906" s="154"/>
      <c r="C906" s="154"/>
      <c r="D906" s="154"/>
      <c r="E906" s="154"/>
      <c r="F906" s="154"/>
      <c r="G906" s="154">
        <v>13</v>
      </c>
      <c r="H906" s="154"/>
      <c r="I906" s="154"/>
      <c r="J906" s="154"/>
      <c r="K906" s="144"/>
      <c r="L906" s="101"/>
      <c r="M906" s="102"/>
      <c r="N906" s="103"/>
      <c r="O906" s="67">
        <f>IF(G906=0,"",G906/F905)</f>
        <v>0.8666666666666667</v>
      </c>
      <c r="P906" s="68">
        <v>23</v>
      </c>
      <c r="Q906" s="69">
        <f t="shared" si="132"/>
        <v>0.85185185185185186</v>
      </c>
      <c r="R906" s="69">
        <f t="shared" si="133"/>
        <v>0.14814814814814814</v>
      </c>
    </row>
    <row r="907" spans="1:19" ht="15.75" customHeight="1" x14ac:dyDescent="0.25">
      <c r="A907" s="58">
        <v>2301</v>
      </c>
      <c r="B907" s="154"/>
      <c r="C907" s="154"/>
      <c r="D907" s="154"/>
      <c r="E907" s="154"/>
      <c r="F907" s="154"/>
      <c r="G907" s="154"/>
      <c r="H907" s="154">
        <v>13</v>
      </c>
      <c r="I907" s="154"/>
      <c r="J907" s="154"/>
      <c r="K907" s="144">
        <v>1</v>
      </c>
      <c r="L907" s="101"/>
      <c r="M907" s="102"/>
      <c r="N907" s="103"/>
      <c r="O907" s="67">
        <f>IF(H907=0,"",H907/G906)</f>
        <v>1</v>
      </c>
      <c r="P907" s="68">
        <v>23</v>
      </c>
      <c r="Q907" s="69">
        <f t="shared" si="132"/>
        <v>1</v>
      </c>
      <c r="R907" s="69">
        <f t="shared" si="133"/>
        <v>0</v>
      </c>
    </row>
    <row r="908" spans="1:19" ht="15.75" customHeight="1" x14ac:dyDescent="0.25">
      <c r="A908" s="58">
        <v>2302</v>
      </c>
      <c r="B908" s="154"/>
      <c r="C908" s="154"/>
      <c r="D908" s="154"/>
      <c r="E908" s="154"/>
      <c r="F908" s="154"/>
      <c r="G908" s="154"/>
      <c r="H908" s="154"/>
      <c r="I908" s="154">
        <v>11</v>
      </c>
      <c r="J908" s="154"/>
      <c r="K908" s="144"/>
      <c r="L908" s="101"/>
      <c r="M908" s="102"/>
      <c r="N908" s="103"/>
      <c r="O908" s="67">
        <f>IF(I908=0,"",I908/H907)</f>
        <v>0.84615384615384615</v>
      </c>
      <c r="P908" s="68">
        <v>17</v>
      </c>
      <c r="Q908" s="69">
        <f t="shared" si="132"/>
        <v>0.73913043478260865</v>
      </c>
      <c r="R908" s="69">
        <f t="shared" si="133"/>
        <v>0.26086956521739135</v>
      </c>
    </row>
    <row r="909" spans="1:19" ht="15.75" customHeight="1" x14ac:dyDescent="0.25">
      <c r="A909" s="58">
        <v>2401</v>
      </c>
      <c r="B909" s="154"/>
      <c r="C909" s="154"/>
      <c r="D909" s="154"/>
      <c r="E909" s="154"/>
      <c r="F909" s="154"/>
      <c r="G909" s="154"/>
      <c r="H909" s="154"/>
      <c r="I909" s="154"/>
      <c r="J909" s="154">
        <v>5</v>
      </c>
      <c r="K909" s="144">
        <v>3</v>
      </c>
      <c r="L909" s="101"/>
      <c r="M909" s="102"/>
      <c r="N909" s="103"/>
      <c r="O909" s="71">
        <f>IF(J909=0,"",J909/I908)</f>
        <v>0.45454545454545453</v>
      </c>
      <c r="P909" s="68">
        <v>17</v>
      </c>
      <c r="Q909" s="72">
        <f t="shared" si="132"/>
        <v>1</v>
      </c>
      <c r="R909" s="72">
        <f t="shared" si="133"/>
        <v>0</v>
      </c>
    </row>
    <row r="910" spans="1:19" ht="15.75" customHeight="1" x14ac:dyDescent="0.25">
      <c r="A910" s="58">
        <v>2402</v>
      </c>
      <c r="B910" s="154"/>
      <c r="C910" s="154"/>
      <c r="D910" s="154"/>
      <c r="E910" s="154"/>
      <c r="F910" s="154"/>
      <c r="G910" s="154"/>
      <c r="H910" s="154"/>
      <c r="I910" s="154"/>
      <c r="J910" s="154">
        <v>6</v>
      </c>
      <c r="K910" s="144">
        <v>5</v>
      </c>
      <c r="L910" s="101"/>
      <c r="M910" s="102"/>
      <c r="N910" s="104"/>
      <c r="O910" s="129"/>
      <c r="P910" s="68">
        <v>12</v>
      </c>
      <c r="Q910" s="130"/>
      <c r="R910" s="131"/>
    </row>
    <row r="911" spans="1:19" ht="15.75" customHeight="1" x14ac:dyDescent="0.25">
      <c r="A911" s="58">
        <v>2501</v>
      </c>
      <c r="B911" s="154"/>
      <c r="C911" s="154"/>
      <c r="D911" s="154"/>
      <c r="E911" s="154"/>
      <c r="F911" s="154"/>
      <c r="G911" s="154"/>
      <c r="H911" s="154"/>
      <c r="I911" s="154"/>
      <c r="J911" s="154">
        <v>4</v>
      </c>
      <c r="K911" s="144">
        <v>3</v>
      </c>
      <c r="L911" s="101"/>
      <c r="M911" s="102"/>
      <c r="N911" s="104"/>
      <c r="O911" s="108"/>
      <c r="P911" s="109">
        <v>7</v>
      </c>
      <c r="Q911" s="110"/>
      <c r="R911" s="108"/>
    </row>
    <row r="912" spans="1:19" ht="15.75" customHeight="1" x14ac:dyDescent="0.25">
      <c r="A912" s="58">
        <v>2502</v>
      </c>
      <c r="B912" s="154"/>
      <c r="C912" s="154"/>
      <c r="D912" s="154"/>
      <c r="E912" s="154"/>
      <c r="F912" s="154"/>
      <c r="G912" s="154"/>
      <c r="H912" s="154"/>
      <c r="I912" s="154"/>
      <c r="J912" s="154">
        <v>3</v>
      </c>
      <c r="K912" s="144">
        <v>1</v>
      </c>
      <c r="L912" s="101"/>
      <c r="M912" s="102"/>
      <c r="N912" s="104"/>
      <c r="O912" s="108"/>
      <c r="P912" s="109">
        <v>4</v>
      </c>
      <c r="Q912" s="110"/>
      <c r="R912" s="108"/>
    </row>
    <row r="913" spans="1:19" ht="15.75" customHeight="1" x14ac:dyDescent="0.25">
      <c r="A913" s="58">
        <v>2601</v>
      </c>
      <c r="B913" s="154"/>
      <c r="C913" s="154"/>
      <c r="D913" s="154"/>
      <c r="E913" s="154"/>
      <c r="F913" s="154"/>
      <c r="G913" s="154"/>
      <c r="H913" s="154"/>
      <c r="I913" s="154"/>
      <c r="J913" s="154"/>
      <c r="K913" s="144"/>
      <c r="L913" s="101"/>
      <c r="M913" s="102"/>
      <c r="N913" s="104"/>
      <c r="O913" s="102"/>
      <c r="P913" s="104"/>
      <c r="Q913" s="146"/>
      <c r="R913" s="108"/>
    </row>
    <row r="914" spans="1:19" ht="15.75" customHeight="1" x14ac:dyDescent="0.25">
      <c r="A914" s="58">
        <v>2602</v>
      </c>
      <c r="B914" s="154"/>
      <c r="C914" s="154"/>
      <c r="D914" s="154"/>
      <c r="E914" s="154"/>
      <c r="F914" s="154"/>
      <c r="G914" s="154"/>
      <c r="H914" s="154"/>
      <c r="I914" s="154"/>
      <c r="J914" s="154"/>
      <c r="K914" s="144"/>
      <c r="L914" s="101"/>
      <c r="M914" s="102"/>
      <c r="N914" s="104"/>
      <c r="O914" s="197" t="s">
        <v>83</v>
      </c>
      <c r="P914" s="82">
        <v>3</v>
      </c>
      <c r="Q914" s="283">
        <f>K917</f>
        <v>13</v>
      </c>
      <c r="R914" s="219" t="s">
        <v>11</v>
      </c>
    </row>
    <row r="915" spans="1:19" ht="15.75" customHeight="1" x14ac:dyDescent="0.25">
      <c r="A915" s="58">
        <v>2701</v>
      </c>
      <c r="B915" s="154"/>
      <c r="C915" s="154"/>
      <c r="D915" s="154"/>
      <c r="E915" s="154"/>
      <c r="F915" s="154"/>
      <c r="G915" s="154"/>
      <c r="H915" s="154"/>
      <c r="I915" s="154"/>
      <c r="J915" s="154"/>
      <c r="K915" s="144"/>
      <c r="L915" s="101"/>
      <c r="M915" s="102"/>
      <c r="N915" s="104"/>
      <c r="O915" s="198" t="s">
        <v>85</v>
      </c>
      <c r="P915" s="86">
        <f>IF(P914/B901=0,"",P914/B901)</f>
        <v>5.8823529411764705E-2</v>
      </c>
      <c r="Q915" s="112">
        <f>IF(P914/Q914=0,"",P914/Q914)</f>
        <v>0.23076923076923078</v>
      </c>
      <c r="R915" s="221" t="s">
        <v>86</v>
      </c>
    </row>
    <row r="916" spans="1:19" ht="15.75" x14ac:dyDescent="0.25">
      <c r="A916" s="58">
        <v>2702</v>
      </c>
      <c r="B916" s="154"/>
      <c r="C916" s="154"/>
      <c r="D916" s="154"/>
      <c r="E916" s="154"/>
      <c r="F916" s="154"/>
      <c r="G916" s="154"/>
      <c r="H916" s="154"/>
      <c r="I916" s="154"/>
      <c r="J916" s="154"/>
      <c r="K916" s="144"/>
      <c r="L916" s="147"/>
      <c r="M916" s="148"/>
      <c r="N916" s="149"/>
      <c r="O916" s="90"/>
      <c r="P916" s="91"/>
      <c r="Q916" s="91"/>
      <c r="R916" s="113"/>
    </row>
    <row r="917" spans="1:19" ht="18" customHeight="1" x14ac:dyDescent="0.25">
      <c r="A917" s="28"/>
      <c r="B917" s="297" t="s">
        <v>111</v>
      </c>
      <c r="C917" s="297"/>
      <c r="D917" s="297"/>
      <c r="E917" s="297"/>
      <c r="F917" s="297"/>
      <c r="G917" s="297"/>
      <c r="H917" s="297"/>
      <c r="I917" s="297"/>
      <c r="J917" s="297"/>
      <c r="K917" s="93">
        <f>SUM(K901:K913)</f>
        <v>13</v>
      </c>
      <c r="L917" s="94">
        <f>((SUM(K907:K909))/B901)</f>
        <v>7.8431372549019607E-2</v>
      </c>
      <c r="M917" s="94">
        <f>IF(K917=0,"",K917/B901)</f>
        <v>0.25490196078431371</v>
      </c>
      <c r="N917" s="94">
        <f>M917-L917</f>
        <v>0.1764705882352941</v>
      </c>
      <c r="O917" s="3"/>
      <c r="P917" s="29"/>
      <c r="Q917" s="22"/>
      <c r="R917" s="3"/>
    </row>
    <row r="918" spans="1:19" ht="12.75" customHeight="1" x14ac:dyDescent="0.2">
      <c r="L918" s="3"/>
      <c r="M918" s="3"/>
      <c r="O918" s="3"/>
    </row>
    <row r="919" spans="1:19" ht="12.75" customHeight="1" x14ac:dyDescent="0.2">
      <c r="L919" s="3"/>
      <c r="M919" s="3"/>
      <c r="O919" s="3"/>
    </row>
    <row r="920" spans="1:19" ht="26.25" x14ac:dyDescent="0.4">
      <c r="A920" s="2"/>
      <c r="B920" s="298" t="s">
        <v>99</v>
      </c>
      <c r="C920" s="299"/>
      <c r="D920" s="299"/>
      <c r="E920" s="299"/>
      <c r="F920" s="299"/>
      <c r="G920" s="299"/>
      <c r="H920" s="299"/>
      <c r="I920" s="299"/>
      <c r="J920" s="299"/>
      <c r="K920" s="181" t="s">
        <v>120</v>
      </c>
      <c r="L920" s="57"/>
      <c r="M920" s="57"/>
      <c r="N920" s="29"/>
      <c r="O920" s="3"/>
      <c r="P920" s="29"/>
      <c r="Q920" s="29"/>
      <c r="R920" s="29"/>
    </row>
    <row r="921" spans="1:19" ht="20.25" x14ac:dyDescent="0.2">
      <c r="A921" s="300" t="s">
        <v>10</v>
      </c>
      <c r="B921" s="301" t="s">
        <v>100</v>
      </c>
      <c r="C921" s="302"/>
      <c r="D921" s="302"/>
      <c r="E921" s="302"/>
      <c r="F921" s="302"/>
      <c r="G921" s="302"/>
      <c r="H921" s="302"/>
      <c r="I921" s="302"/>
      <c r="J921" s="303"/>
      <c r="K921" s="304" t="s">
        <v>11</v>
      </c>
      <c r="L921" s="296" t="s">
        <v>3</v>
      </c>
      <c r="M921" s="296" t="s">
        <v>4</v>
      </c>
      <c r="N921" s="306" t="s">
        <v>5</v>
      </c>
      <c r="O921" s="296" t="s">
        <v>6</v>
      </c>
      <c r="P921" s="294" t="s">
        <v>7</v>
      </c>
      <c r="Q921" s="294" t="s">
        <v>8</v>
      </c>
      <c r="R921" s="296" t="s">
        <v>101</v>
      </c>
    </row>
    <row r="922" spans="1:19" ht="15.75" x14ac:dyDescent="0.25">
      <c r="A922" s="295"/>
      <c r="B922" s="58" t="s">
        <v>102</v>
      </c>
      <c r="C922" s="58" t="s">
        <v>103</v>
      </c>
      <c r="D922" s="58" t="s">
        <v>104</v>
      </c>
      <c r="E922" s="58" t="s">
        <v>105</v>
      </c>
      <c r="F922" s="58" t="s">
        <v>106</v>
      </c>
      <c r="G922" s="58" t="s">
        <v>107</v>
      </c>
      <c r="H922" s="58" t="s">
        <v>108</v>
      </c>
      <c r="I922" s="58" t="s">
        <v>109</v>
      </c>
      <c r="J922" s="58" t="s">
        <v>110</v>
      </c>
      <c r="K922" s="317"/>
      <c r="L922" s="295"/>
      <c r="M922" s="295"/>
      <c r="N922" s="295"/>
      <c r="O922" s="295"/>
      <c r="P922" s="295"/>
      <c r="Q922" s="295"/>
      <c r="R922" s="295"/>
    </row>
    <row r="923" spans="1:19" ht="15.75" customHeight="1" x14ac:dyDescent="0.25">
      <c r="A923" s="58">
        <v>2002</v>
      </c>
      <c r="B923" s="154">
        <v>80</v>
      </c>
      <c r="C923" s="154"/>
      <c r="D923" s="154"/>
      <c r="E923" s="154"/>
      <c r="F923" s="154"/>
      <c r="G923" s="154"/>
      <c r="H923" s="154"/>
      <c r="I923" s="154"/>
      <c r="J923" s="154"/>
      <c r="K923" s="144"/>
      <c r="L923" s="96"/>
      <c r="M923" s="97"/>
      <c r="N923" s="98"/>
      <c r="O923" s="99"/>
      <c r="P923" s="63">
        <f>B923</f>
        <v>80</v>
      </c>
      <c r="Q923" s="100"/>
      <c r="R923" s="99"/>
    </row>
    <row r="924" spans="1:19" ht="15.75" customHeight="1" x14ac:dyDescent="0.25">
      <c r="A924" s="58">
        <v>2101</v>
      </c>
      <c r="B924" s="154"/>
      <c r="C924" s="154">
        <v>49</v>
      </c>
      <c r="D924" s="154"/>
      <c r="E924" s="154"/>
      <c r="F924" s="154"/>
      <c r="G924" s="154"/>
      <c r="H924" s="154"/>
      <c r="I924" s="154"/>
      <c r="J924" s="154"/>
      <c r="K924" s="144"/>
      <c r="L924" s="101"/>
      <c r="M924" s="102"/>
      <c r="N924" s="103"/>
      <c r="O924" s="67">
        <f>IF(C924=0,"",C924/B923)</f>
        <v>0.61250000000000004</v>
      </c>
      <c r="P924" s="68">
        <v>51</v>
      </c>
      <c r="Q924" s="69">
        <f t="shared" ref="Q924:Q931" si="134">IF(P924=0,"",P924/P923)</f>
        <v>0.63749999999999996</v>
      </c>
      <c r="R924" s="69">
        <f t="shared" ref="R924:R931" si="135">IF(P924=0,"",100%-Q924)</f>
        <v>0.36250000000000004</v>
      </c>
    </row>
    <row r="925" spans="1:19" ht="15.75" customHeight="1" x14ac:dyDescent="0.25">
      <c r="A925" s="58">
        <v>2102</v>
      </c>
      <c r="B925" s="154"/>
      <c r="C925" s="154"/>
      <c r="D925" s="154">
        <v>37</v>
      </c>
      <c r="E925" s="154"/>
      <c r="F925" s="154"/>
      <c r="G925" s="154"/>
      <c r="H925" s="154"/>
      <c r="I925" s="154"/>
      <c r="J925" s="154"/>
      <c r="K925" s="144"/>
      <c r="L925" s="101"/>
      <c r="M925" s="102"/>
      <c r="N925" s="103"/>
      <c r="O925" s="67">
        <f>IF(D925=0,"",D925/C924)</f>
        <v>0.75510204081632648</v>
      </c>
      <c r="P925" s="68">
        <v>51</v>
      </c>
      <c r="Q925" s="69">
        <f t="shared" si="134"/>
        <v>1</v>
      </c>
      <c r="R925" s="69">
        <f t="shared" si="135"/>
        <v>0</v>
      </c>
      <c r="S925" s="8">
        <f>P925/P923</f>
        <v>0.63749999999999996</v>
      </c>
    </row>
    <row r="926" spans="1:19" ht="15.75" customHeight="1" x14ac:dyDescent="0.25">
      <c r="A926" s="58">
        <v>2201</v>
      </c>
      <c r="B926" s="154"/>
      <c r="C926" s="154"/>
      <c r="D926" s="154"/>
      <c r="E926" s="154">
        <v>32</v>
      </c>
      <c r="F926" s="154"/>
      <c r="G926" s="154"/>
      <c r="H926" s="154"/>
      <c r="I926" s="154"/>
      <c r="J926" s="154"/>
      <c r="K926" s="144"/>
      <c r="L926" s="101"/>
      <c r="M926" s="102"/>
      <c r="N926" s="103"/>
      <c r="O926" s="67">
        <f>IF(E926=0,"",E926/D925)</f>
        <v>0.86486486486486491</v>
      </c>
      <c r="P926" s="68">
        <v>50</v>
      </c>
      <c r="Q926" s="69">
        <f t="shared" si="134"/>
        <v>0.98039215686274506</v>
      </c>
      <c r="R926" s="69">
        <f t="shared" si="135"/>
        <v>1.9607843137254943E-2</v>
      </c>
    </row>
    <row r="927" spans="1:19" ht="15.75" customHeight="1" x14ac:dyDescent="0.25">
      <c r="A927" s="58">
        <v>2202</v>
      </c>
      <c r="B927" s="154"/>
      <c r="C927" s="154"/>
      <c r="D927" s="154"/>
      <c r="E927" s="154"/>
      <c r="F927" s="154">
        <v>28</v>
      </c>
      <c r="G927" s="154"/>
      <c r="H927" s="154"/>
      <c r="I927" s="154"/>
      <c r="J927" s="154"/>
      <c r="K927" s="144"/>
      <c r="L927" s="101"/>
      <c r="M927" s="102"/>
      <c r="N927" s="103"/>
      <c r="O927" s="67">
        <f>IF(F927=0,"",F927/E926)</f>
        <v>0.875</v>
      </c>
      <c r="P927" s="68">
        <v>41</v>
      </c>
      <c r="Q927" s="69">
        <f t="shared" si="134"/>
        <v>0.82</v>
      </c>
      <c r="R927" s="69">
        <f t="shared" si="135"/>
        <v>0.18000000000000005</v>
      </c>
    </row>
    <row r="928" spans="1:19" ht="15.75" customHeight="1" x14ac:dyDescent="0.25">
      <c r="A928" s="58">
        <v>2301</v>
      </c>
      <c r="B928" s="154"/>
      <c r="C928" s="154"/>
      <c r="D928" s="154"/>
      <c r="E928" s="154"/>
      <c r="F928" s="154"/>
      <c r="G928" s="154">
        <v>24</v>
      </c>
      <c r="H928" s="154"/>
      <c r="I928" s="154"/>
      <c r="J928" s="154"/>
      <c r="K928" s="144"/>
      <c r="L928" s="101"/>
      <c r="M928" s="102"/>
      <c r="N928" s="103"/>
      <c r="O928" s="67">
        <f>IF(G928=0,"",G928/F927)</f>
        <v>0.8571428571428571</v>
      </c>
      <c r="P928" s="68">
        <v>38</v>
      </c>
      <c r="Q928" s="69">
        <f t="shared" si="134"/>
        <v>0.92682926829268297</v>
      </c>
      <c r="R928" s="69">
        <f t="shared" si="135"/>
        <v>7.3170731707317027E-2</v>
      </c>
    </row>
    <row r="929" spans="1:18" ht="15.75" customHeight="1" x14ac:dyDescent="0.25">
      <c r="A929" s="58">
        <v>2302</v>
      </c>
      <c r="B929" s="154"/>
      <c r="C929" s="154"/>
      <c r="D929" s="154"/>
      <c r="E929" s="154"/>
      <c r="F929" s="154"/>
      <c r="G929" s="154"/>
      <c r="H929" s="154">
        <v>24</v>
      </c>
      <c r="I929" s="154"/>
      <c r="J929" s="154"/>
      <c r="K929" s="144"/>
      <c r="L929" s="101"/>
      <c r="M929" s="102"/>
      <c r="N929" s="103"/>
      <c r="O929" s="67">
        <f>IF(H929=0,"",H929/G928)</f>
        <v>1</v>
      </c>
      <c r="P929" s="68">
        <v>36</v>
      </c>
      <c r="Q929" s="69">
        <f t="shared" si="134"/>
        <v>0.94736842105263153</v>
      </c>
      <c r="R929" s="69">
        <f t="shared" si="135"/>
        <v>5.2631578947368474E-2</v>
      </c>
    </row>
    <row r="930" spans="1:18" ht="15.75" customHeight="1" x14ac:dyDescent="0.25">
      <c r="A930" s="58">
        <v>2401</v>
      </c>
      <c r="B930" s="154"/>
      <c r="C930" s="154"/>
      <c r="D930" s="154"/>
      <c r="E930" s="154"/>
      <c r="F930" s="154"/>
      <c r="G930" s="154"/>
      <c r="H930" s="154"/>
      <c r="I930" s="154">
        <v>24</v>
      </c>
      <c r="J930" s="154"/>
      <c r="K930" s="144"/>
      <c r="L930" s="101"/>
      <c r="M930" s="102"/>
      <c r="N930" s="103"/>
      <c r="O930" s="67">
        <f>IF(I930=0,"",I930/H929)</f>
        <v>1</v>
      </c>
      <c r="P930" s="68">
        <v>36</v>
      </c>
      <c r="Q930" s="69">
        <f t="shared" si="134"/>
        <v>1</v>
      </c>
      <c r="R930" s="69">
        <f t="shared" si="135"/>
        <v>0</v>
      </c>
    </row>
    <row r="931" spans="1:18" ht="15.75" customHeight="1" x14ac:dyDescent="0.25">
      <c r="A931" s="58">
        <v>2402</v>
      </c>
      <c r="B931" s="154"/>
      <c r="C931" s="154"/>
      <c r="D931" s="154"/>
      <c r="E931" s="154"/>
      <c r="F931" s="154"/>
      <c r="G931" s="154"/>
      <c r="H931" s="154"/>
      <c r="I931" s="154"/>
      <c r="J931" s="154">
        <v>24</v>
      </c>
      <c r="K931" s="144">
        <v>9</v>
      </c>
      <c r="L931" s="101"/>
      <c r="M931" s="102"/>
      <c r="N931" s="103"/>
      <c r="O931" s="71">
        <f>IF(J931=0,"",J931/I930)</f>
        <v>1</v>
      </c>
      <c r="P931" s="68">
        <v>36</v>
      </c>
      <c r="Q931" s="72">
        <f t="shared" si="134"/>
        <v>1</v>
      </c>
      <c r="R931" s="72">
        <f t="shared" si="135"/>
        <v>0</v>
      </c>
    </row>
    <row r="932" spans="1:18" ht="15.75" customHeight="1" x14ac:dyDescent="0.25">
      <c r="A932" s="58">
        <v>2501</v>
      </c>
      <c r="B932" s="154"/>
      <c r="C932" s="154"/>
      <c r="D932" s="154"/>
      <c r="E932" s="154"/>
      <c r="F932" s="154"/>
      <c r="G932" s="154"/>
      <c r="H932" s="154"/>
      <c r="I932" s="154"/>
      <c r="J932" s="154">
        <v>17</v>
      </c>
      <c r="K932" s="144">
        <v>10</v>
      </c>
      <c r="L932" s="101"/>
      <c r="M932" s="102"/>
      <c r="N932" s="104"/>
      <c r="O932" s="129"/>
      <c r="P932" s="68">
        <v>27</v>
      </c>
      <c r="Q932" s="130"/>
      <c r="R932" s="131"/>
    </row>
    <row r="933" spans="1:18" ht="15.75" customHeight="1" x14ac:dyDescent="0.25">
      <c r="A933" s="58">
        <v>2502</v>
      </c>
      <c r="B933" s="154"/>
      <c r="C933" s="154"/>
      <c r="D933" s="154"/>
      <c r="E933" s="154"/>
      <c r="F933" s="154"/>
      <c r="G933" s="154"/>
      <c r="H933" s="154"/>
      <c r="I933" s="154"/>
      <c r="J933" s="154">
        <v>8</v>
      </c>
      <c r="K933" s="144">
        <v>5</v>
      </c>
      <c r="L933" s="101"/>
      <c r="M933" s="102"/>
      <c r="N933" s="104"/>
      <c r="O933" s="108"/>
      <c r="P933" s="109">
        <v>15</v>
      </c>
      <c r="Q933" s="110"/>
      <c r="R933" s="108"/>
    </row>
    <row r="934" spans="1:18" ht="15.75" customHeight="1" x14ac:dyDescent="0.25">
      <c r="A934" s="58">
        <v>2601</v>
      </c>
      <c r="B934" s="154"/>
      <c r="C934" s="154"/>
      <c r="D934" s="154"/>
      <c r="E934" s="154"/>
      <c r="F934" s="154"/>
      <c r="G934" s="154"/>
      <c r="H934" s="154"/>
      <c r="I934" s="154"/>
      <c r="J934" s="154"/>
      <c r="K934" s="144"/>
      <c r="L934" s="101"/>
      <c r="M934" s="102"/>
      <c r="N934" s="104"/>
      <c r="O934" s="108"/>
      <c r="P934" s="109"/>
      <c r="Q934" s="110"/>
      <c r="R934" s="108"/>
    </row>
    <row r="935" spans="1:18" ht="15.75" customHeight="1" x14ac:dyDescent="0.25">
      <c r="A935" s="58">
        <v>2602</v>
      </c>
      <c r="B935" s="154"/>
      <c r="C935" s="154"/>
      <c r="D935" s="154"/>
      <c r="E935" s="154"/>
      <c r="F935" s="154"/>
      <c r="G935" s="154"/>
      <c r="H935" s="154"/>
      <c r="I935" s="154"/>
      <c r="J935" s="154"/>
      <c r="K935" s="144"/>
      <c r="L935" s="101"/>
      <c r="M935" s="102"/>
      <c r="N935" s="104"/>
      <c r="O935" s="102"/>
      <c r="P935" s="104"/>
      <c r="Q935" s="146"/>
      <c r="R935" s="108"/>
    </row>
    <row r="936" spans="1:18" ht="15.75" customHeight="1" x14ac:dyDescent="0.25">
      <c r="A936" s="58">
        <v>2701</v>
      </c>
      <c r="B936" s="154"/>
      <c r="C936" s="154"/>
      <c r="D936" s="154"/>
      <c r="E936" s="154"/>
      <c r="F936" s="154"/>
      <c r="G936" s="154"/>
      <c r="H936" s="154"/>
      <c r="I936" s="154"/>
      <c r="J936" s="154"/>
      <c r="K936" s="144"/>
      <c r="L936" s="101"/>
      <c r="M936" s="102"/>
      <c r="N936" s="104"/>
      <c r="O936" s="197" t="s">
        <v>83</v>
      </c>
      <c r="P936" s="82">
        <v>2</v>
      </c>
      <c r="Q936" s="111">
        <f>K939</f>
        <v>24</v>
      </c>
      <c r="R936" s="219" t="s">
        <v>11</v>
      </c>
    </row>
    <row r="937" spans="1:18" ht="15.75" customHeight="1" x14ac:dyDescent="0.25">
      <c r="A937" s="58">
        <v>2702</v>
      </c>
      <c r="B937" s="154"/>
      <c r="C937" s="154"/>
      <c r="D937" s="154"/>
      <c r="E937" s="154"/>
      <c r="F937" s="154"/>
      <c r="G937" s="154"/>
      <c r="H937" s="154"/>
      <c r="I937" s="154"/>
      <c r="J937" s="154"/>
      <c r="K937" s="144"/>
      <c r="L937" s="101"/>
      <c r="M937" s="102"/>
      <c r="N937" s="104"/>
      <c r="O937" s="198" t="s">
        <v>85</v>
      </c>
      <c r="P937" s="86">
        <f>IF(P936/B923=0,"",P936/B923)</f>
        <v>2.5000000000000001E-2</v>
      </c>
      <c r="Q937" s="112">
        <f>IF(P936/Q936=0,"",P936/Q936)</f>
        <v>8.3333333333333329E-2</v>
      </c>
      <c r="R937" s="221" t="s">
        <v>86</v>
      </c>
    </row>
    <row r="938" spans="1:18" ht="15.75" customHeight="1" x14ac:dyDescent="0.25">
      <c r="A938" s="58">
        <v>2801</v>
      </c>
      <c r="B938" s="154"/>
      <c r="C938" s="154"/>
      <c r="D938" s="154"/>
      <c r="E938" s="154"/>
      <c r="F938" s="154"/>
      <c r="G938" s="154"/>
      <c r="H938" s="154"/>
      <c r="I938" s="154"/>
      <c r="J938" s="154"/>
      <c r="K938" s="144"/>
      <c r="L938" s="147"/>
      <c r="M938" s="148"/>
      <c r="N938" s="149"/>
      <c r="O938" s="90"/>
      <c r="P938" s="91"/>
      <c r="Q938" s="91"/>
      <c r="R938" s="113"/>
    </row>
    <row r="939" spans="1:18" ht="18" customHeight="1" x14ac:dyDescent="0.25">
      <c r="A939" s="28"/>
      <c r="B939" s="297" t="s">
        <v>111</v>
      </c>
      <c r="C939" s="297"/>
      <c r="D939" s="297"/>
      <c r="E939" s="297"/>
      <c r="F939" s="297"/>
      <c r="G939" s="297"/>
      <c r="H939" s="297"/>
      <c r="I939" s="297"/>
      <c r="J939" s="297"/>
      <c r="K939" s="93">
        <f>SUM(K923:K935)</f>
        <v>24</v>
      </c>
      <c r="L939" s="94">
        <f>((SUM(K929:K931))/B923)</f>
        <v>0.1125</v>
      </c>
      <c r="M939" s="94">
        <f>IF(K939=0,"",K939/B923)</f>
        <v>0.3</v>
      </c>
      <c r="N939" s="94">
        <f>M939-L939</f>
        <v>0.1875</v>
      </c>
      <c r="O939" s="3"/>
      <c r="P939" s="29"/>
      <c r="Q939" s="22"/>
      <c r="R939" s="3"/>
    </row>
    <row r="940" spans="1:18" ht="12.75" customHeight="1" x14ac:dyDescent="0.2"/>
    <row r="941" spans="1:18" ht="12.75" customHeight="1" x14ac:dyDescent="0.2"/>
    <row r="942" spans="1:18" ht="26.25" x14ac:dyDescent="0.4">
      <c r="A942" s="2"/>
      <c r="B942" s="298" t="s">
        <v>99</v>
      </c>
      <c r="C942" s="299"/>
      <c r="D942" s="299"/>
      <c r="E942" s="299"/>
      <c r="F942" s="299"/>
      <c r="G942" s="299"/>
      <c r="H942" s="299"/>
      <c r="I942" s="299"/>
      <c r="J942" s="299"/>
      <c r="K942" s="181" t="s">
        <v>121</v>
      </c>
      <c r="L942" s="57"/>
      <c r="M942" s="57"/>
      <c r="N942" s="29"/>
      <c r="O942" s="3"/>
      <c r="P942" s="29"/>
      <c r="Q942" s="29"/>
      <c r="R942" s="29"/>
    </row>
    <row r="943" spans="1:18" ht="20.25" x14ac:dyDescent="0.2">
      <c r="A943" s="300" t="s">
        <v>10</v>
      </c>
      <c r="B943" s="301" t="s">
        <v>100</v>
      </c>
      <c r="C943" s="302"/>
      <c r="D943" s="302"/>
      <c r="E943" s="302"/>
      <c r="F943" s="302"/>
      <c r="G943" s="302"/>
      <c r="H943" s="302"/>
      <c r="I943" s="302"/>
      <c r="J943" s="303"/>
      <c r="K943" s="304" t="s">
        <v>11</v>
      </c>
      <c r="L943" s="296" t="s">
        <v>3</v>
      </c>
      <c r="M943" s="296" t="s">
        <v>4</v>
      </c>
      <c r="N943" s="306" t="s">
        <v>5</v>
      </c>
      <c r="O943" s="296" t="s">
        <v>6</v>
      </c>
      <c r="P943" s="294" t="s">
        <v>7</v>
      </c>
      <c r="Q943" s="294" t="s">
        <v>8</v>
      </c>
      <c r="R943" s="296" t="s">
        <v>101</v>
      </c>
    </row>
    <row r="944" spans="1:18" ht="15.75" x14ac:dyDescent="0.25">
      <c r="A944" s="295"/>
      <c r="B944" s="58" t="s">
        <v>102</v>
      </c>
      <c r="C944" s="58" t="s">
        <v>103</v>
      </c>
      <c r="D944" s="58" t="s">
        <v>104</v>
      </c>
      <c r="E944" s="58" t="s">
        <v>105</v>
      </c>
      <c r="F944" s="58" t="s">
        <v>106</v>
      </c>
      <c r="G944" s="58" t="s">
        <v>107</v>
      </c>
      <c r="H944" s="58" t="s">
        <v>108</v>
      </c>
      <c r="I944" s="58" t="s">
        <v>109</v>
      </c>
      <c r="J944" s="58" t="s">
        <v>110</v>
      </c>
      <c r="K944" s="317"/>
      <c r="L944" s="295"/>
      <c r="M944" s="295"/>
      <c r="N944" s="295"/>
      <c r="O944" s="295"/>
      <c r="P944" s="295"/>
      <c r="Q944" s="295"/>
      <c r="R944" s="295"/>
    </row>
    <row r="945" spans="1:19" ht="15.75" customHeight="1" x14ac:dyDescent="0.25">
      <c r="A945" s="58">
        <v>2101</v>
      </c>
      <c r="B945" s="154">
        <v>34</v>
      </c>
      <c r="C945" s="154"/>
      <c r="D945" s="154"/>
      <c r="E945" s="154"/>
      <c r="F945" s="154"/>
      <c r="G945" s="154"/>
      <c r="H945" s="154"/>
      <c r="I945" s="154"/>
      <c r="J945" s="154"/>
      <c r="K945" s="144"/>
      <c r="L945" s="96"/>
      <c r="M945" s="97"/>
      <c r="N945" s="98"/>
      <c r="O945" s="99"/>
      <c r="P945" s="63">
        <f>B945</f>
        <v>34</v>
      </c>
      <c r="Q945" s="100"/>
      <c r="R945" s="99"/>
    </row>
    <row r="946" spans="1:19" ht="15.75" customHeight="1" x14ac:dyDescent="0.25">
      <c r="A946" s="58">
        <v>2102</v>
      </c>
      <c r="B946" s="154"/>
      <c r="C946" s="154">
        <v>20</v>
      </c>
      <c r="D946" s="154"/>
      <c r="E946" s="154"/>
      <c r="F946" s="154"/>
      <c r="G946" s="154"/>
      <c r="H946" s="154"/>
      <c r="I946" s="154"/>
      <c r="J946" s="154"/>
      <c r="K946" s="144"/>
      <c r="L946" s="101"/>
      <c r="M946" s="102"/>
      <c r="N946" s="103"/>
      <c r="O946" s="67">
        <f>IF(C946=0,"",C946/B945)</f>
        <v>0.58823529411764708</v>
      </c>
      <c r="P946" s="68">
        <v>20</v>
      </c>
      <c r="Q946" s="69">
        <f t="shared" ref="Q946:Q953" si="136">IF(P946=0,"",P946/P945)</f>
        <v>0.58823529411764708</v>
      </c>
      <c r="R946" s="69">
        <f t="shared" ref="R946:R953" si="137">IF(P946=0,"",100%-Q946)</f>
        <v>0.41176470588235292</v>
      </c>
    </row>
    <row r="947" spans="1:19" ht="15.75" customHeight="1" x14ac:dyDescent="0.25">
      <c r="A947" s="58">
        <v>2201</v>
      </c>
      <c r="B947" s="154"/>
      <c r="C947" s="154"/>
      <c r="D947" s="154">
        <v>15</v>
      </c>
      <c r="E947" s="154"/>
      <c r="F947" s="154"/>
      <c r="G947" s="154"/>
      <c r="H947" s="154"/>
      <c r="I947" s="154"/>
      <c r="J947" s="154"/>
      <c r="K947" s="144"/>
      <c r="L947" s="101"/>
      <c r="M947" s="102"/>
      <c r="N947" s="103"/>
      <c r="O947" s="67">
        <f>IF(D947=0,"",D947/C946)</f>
        <v>0.75</v>
      </c>
      <c r="P947" s="68">
        <v>17</v>
      </c>
      <c r="Q947" s="69">
        <f t="shared" si="136"/>
        <v>0.85</v>
      </c>
      <c r="R947" s="69">
        <f t="shared" si="137"/>
        <v>0.15000000000000002</v>
      </c>
      <c r="S947" s="8">
        <f>P947/P945</f>
        <v>0.5</v>
      </c>
    </row>
    <row r="948" spans="1:19" ht="15.75" customHeight="1" x14ac:dyDescent="0.25">
      <c r="A948" s="58">
        <v>2202</v>
      </c>
      <c r="B948" s="154"/>
      <c r="C948" s="154"/>
      <c r="D948" s="154"/>
      <c r="E948" s="154">
        <v>10</v>
      </c>
      <c r="F948" s="154"/>
      <c r="G948" s="154"/>
      <c r="H948" s="154"/>
      <c r="I948" s="154"/>
      <c r="J948" s="154"/>
      <c r="K948" s="144"/>
      <c r="L948" s="101"/>
      <c r="M948" s="102"/>
      <c r="N948" s="103"/>
      <c r="O948" s="67">
        <f>IF(E948=0,"",E948/D947)</f>
        <v>0.66666666666666663</v>
      </c>
      <c r="P948" s="68">
        <v>16</v>
      </c>
      <c r="Q948" s="69">
        <f t="shared" si="136"/>
        <v>0.94117647058823528</v>
      </c>
      <c r="R948" s="69">
        <f t="shared" si="137"/>
        <v>5.8823529411764719E-2</v>
      </c>
    </row>
    <row r="949" spans="1:19" ht="15.75" customHeight="1" x14ac:dyDescent="0.25">
      <c r="A949" s="58">
        <v>2301</v>
      </c>
      <c r="B949" s="154"/>
      <c r="C949" s="154"/>
      <c r="D949" s="154"/>
      <c r="E949" s="154"/>
      <c r="F949" s="154">
        <v>8</v>
      </c>
      <c r="G949" s="154"/>
      <c r="H949" s="154"/>
      <c r="I949" s="154"/>
      <c r="J949" s="154"/>
      <c r="K949" s="144"/>
      <c r="L949" s="101"/>
      <c r="M949" s="102"/>
      <c r="N949" s="103"/>
      <c r="O949" s="67">
        <f>IF(F949=0,"",F949/E948)</f>
        <v>0.8</v>
      </c>
      <c r="P949" s="68">
        <v>13</v>
      </c>
      <c r="Q949" s="69">
        <f t="shared" si="136"/>
        <v>0.8125</v>
      </c>
      <c r="R949" s="69">
        <f t="shared" si="137"/>
        <v>0.1875</v>
      </c>
    </row>
    <row r="950" spans="1:19" ht="15.75" customHeight="1" x14ac:dyDescent="0.25">
      <c r="A950" s="58">
        <v>2302</v>
      </c>
      <c r="B950" s="154"/>
      <c r="C950" s="154"/>
      <c r="D950" s="154"/>
      <c r="E950" s="154"/>
      <c r="F950" s="154"/>
      <c r="G950" s="154">
        <v>8</v>
      </c>
      <c r="H950" s="154"/>
      <c r="I950" s="154"/>
      <c r="J950" s="154"/>
      <c r="K950" s="144"/>
      <c r="L950" s="101"/>
      <c r="M950" s="102"/>
      <c r="N950" s="103"/>
      <c r="O950" s="67">
        <f>IF(G950=0,"",G950/F949)</f>
        <v>1</v>
      </c>
      <c r="P950" s="68">
        <v>13</v>
      </c>
      <c r="Q950" s="69">
        <f t="shared" si="136"/>
        <v>1</v>
      </c>
      <c r="R950" s="69">
        <f t="shared" si="137"/>
        <v>0</v>
      </c>
    </row>
    <row r="951" spans="1:19" ht="15.75" customHeight="1" x14ac:dyDescent="0.25">
      <c r="A951" s="58">
        <v>2401</v>
      </c>
      <c r="B951" s="154"/>
      <c r="C951" s="154"/>
      <c r="D951" s="154"/>
      <c r="E951" s="154"/>
      <c r="F951" s="154"/>
      <c r="G951" s="154"/>
      <c r="H951" s="154">
        <v>8</v>
      </c>
      <c r="I951" s="154"/>
      <c r="J951" s="154"/>
      <c r="K951" s="144"/>
      <c r="L951" s="101"/>
      <c r="M951" s="102"/>
      <c r="N951" s="103"/>
      <c r="O951" s="67">
        <f>IF(H951=0,"",H951/G950)</f>
        <v>1</v>
      </c>
      <c r="P951" s="68">
        <v>13</v>
      </c>
      <c r="Q951" s="69">
        <f t="shared" si="136"/>
        <v>1</v>
      </c>
      <c r="R951" s="69">
        <f t="shared" si="137"/>
        <v>0</v>
      </c>
    </row>
    <row r="952" spans="1:19" ht="15.75" customHeight="1" x14ac:dyDescent="0.25">
      <c r="A952" s="58">
        <v>2402</v>
      </c>
      <c r="B952" s="154"/>
      <c r="C952" s="154"/>
      <c r="D952" s="154"/>
      <c r="E952" s="154"/>
      <c r="F952" s="154"/>
      <c r="G952" s="154"/>
      <c r="H952" s="154"/>
      <c r="I952" s="154">
        <v>7</v>
      </c>
      <c r="J952" s="154"/>
      <c r="K952" s="144"/>
      <c r="L952" s="101"/>
      <c r="M952" s="102"/>
      <c r="N952" s="103"/>
      <c r="O952" s="67">
        <f>IF(I952=0,"",I952/H951)</f>
        <v>0.875</v>
      </c>
      <c r="P952" s="68">
        <v>12</v>
      </c>
      <c r="Q952" s="69">
        <f t="shared" si="136"/>
        <v>0.92307692307692313</v>
      </c>
      <c r="R952" s="69">
        <f t="shared" si="137"/>
        <v>7.6923076923076872E-2</v>
      </c>
    </row>
    <row r="953" spans="1:19" ht="15.75" customHeight="1" x14ac:dyDescent="0.25">
      <c r="A953" s="58">
        <v>2501</v>
      </c>
      <c r="B953" s="154"/>
      <c r="C953" s="154"/>
      <c r="D953" s="154"/>
      <c r="E953" s="154"/>
      <c r="F953" s="154"/>
      <c r="G953" s="154"/>
      <c r="H953" s="154"/>
      <c r="I953" s="154"/>
      <c r="J953" s="154">
        <v>5</v>
      </c>
      <c r="K953" s="144">
        <v>2</v>
      </c>
      <c r="L953" s="101"/>
      <c r="M953" s="102"/>
      <c r="N953" s="103"/>
      <c r="O953" s="71">
        <f>IF(J953=0,"",J953/I952)</f>
        <v>0.7142857142857143</v>
      </c>
      <c r="P953" s="68">
        <v>12</v>
      </c>
      <c r="Q953" s="72">
        <f t="shared" si="136"/>
        <v>1</v>
      </c>
      <c r="R953" s="72">
        <f t="shared" si="137"/>
        <v>0</v>
      </c>
    </row>
    <row r="954" spans="1:19" ht="15.75" customHeight="1" x14ac:dyDescent="0.25">
      <c r="A954" s="58">
        <v>2502</v>
      </c>
      <c r="B954" s="154"/>
      <c r="C954" s="154"/>
      <c r="D954" s="154"/>
      <c r="E954" s="154"/>
      <c r="F954" s="154"/>
      <c r="G954" s="154"/>
      <c r="H954" s="154"/>
      <c r="I954" s="154"/>
      <c r="J954" s="154">
        <v>4</v>
      </c>
      <c r="K954" s="144">
        <v>3</v>
      </c>
      <c r="L954" s="101"/>
      <c r="M954" s="102"/>
      <c r="N954" s="104"/>
      <c r="O954" s="129"/>
      <c r="P954" s="68">
        <v>9</v>
      </c>
      <c r="Q954" s="130"/>
      <c r="R954" s="131"/>
    </row>
    <row r="955" spans="1:19" ht="15.75" customHeight="1" x14ac:dyDescent="0.25">
      <c r="A955" s="58">
        <v>2601</v>
      </c>
      <c r="B955" s="154"/>
      <c r="C955" s="154"/>
      <c r="D955" s="154"/>
      <c r="E955" s="154"/>
      <c r="F955" s="154"/>
      <c r="G955" s="154"/>
      <c r="H955" s="154"/>
      <c r="I955" s="154"/>
      <c r="J955" s="154"/>
      <c r="K955" s="144"/>
      <c r="L955" s="101"/>
      <c r="M955" s="102"/>
      <c r="N955" s="104"/>
      <c r="O955" s="108"/>
      <c r="P955" s="109"/>
      <c r="Q955" s="110"/>
      <c r="R955" s="108"/>
    </row>
    <row r="956" spans="1:19" ht="15.75" customHeight="1" x14ac:dyDescent="0.25">
      <c r="A956" s="58">
        <v>2602</v>
      </c>
      <c r="B956" s="154"/>
      <c r="C956" s="154"/>
      <c r="D956" s="154"/>
      <c r="E956" s="154"/>
      <c r="F956" s="154"/>
      <c r="G956" s="154"/>
      <c r="H956" s="154"/>
      <c r="I956" s="154"/>
      <c r="J956" s="154"/>
      <c r="K956" s="144"/>
      <c r="L956" s="101"/>
      <c r="M956" s="102"/>
      <c r="N956" s="104"/>
      <c r="O956" s="108"/>
      <c r="P956" s="109"/>
      <c r="Q956" s="110"/>
      <c r="R956" s="108"/>
    </row>
    <row r="957" spans="1:19" ht="15.75" customHeight="1" x14ac:dyDescent="0.25">
      <c r="A957" s="58">
        <v>2701</v>
      </c>
      <c r="B957" s="154"/>
      <c r="C957" s="154"/>
      <c r="D957" s="154"/>
      <c r="E957" s="154"/>
      <c r="F957" s="154"/>
      <c r="G957" s="154"/>
      <c r="H957" s="154"/>
      <c r="I957" s="154"/>
      <c r="J957" s="154"/>
      <c r="K957" s="144"/>
      <c r="L957" s="101"/>
      <c r="M957" s="102"/>
      <c r="N957" s="104"/>
      <c r="O957" s="102"/>
      <c r="P957" s="104"/>
      <c r="Q957" s="146"/>
      <c r="R957" s="108"/>
    </row>
    <row r="958" spans="1:19" ht="15.75" customHeight="1" x14ac:dyDescent="0.25">
      <c r="A958" s="58">
        <v>2702</v>
      </c>
      <c r="B958" s="154"/>
      <c r="C958" s="154"/>
      <c r="D958" s="154"/>
      <c r="E958" s="154"/>
      <c r="F958" s="154"/>
      <c r="G958" s="154"/>
      <c r="H958" s="154"/>
      <c r="I958" s="154"/>
      <c r="J958" s="154"/>
      <c r="K958" s="144"/>
      <c r="L958" s="101"/>
      <c r="M958" s="102"/>
      <c r="N958" s="104"/>
      <c r="O958" s="197" t="s">
        <v>83</v>
      </c>
      <c r="P958" s="82"/>
      <c r="Q958" s="111">
        <f>IF(SUM(K951:K954)=0,"",SUM(K951:K954))</f>
        <v>5</v>
      </c>
      <c r="R958" s="219" t="s">
        <v>11</v>
      </c>
    </row>
    <row r="959" spans="1:19" ht="15.75" customHeight="1" x14ac:dyDescent="0.25">
      <c r="A959" s="58">
        <v>2801</v>
      </c>
      <c r="B959" s="154"/>
      <c r="C959" s="154"/>
      <c r="D959" s="154"/>
      <c r="E959" s="154"/>
      <c r="F959" s="154"/>
      <c r="G959" s="154"/>
      <c r="H959" s="154"/>
      <c r="I959" s="154"/>
      <c r="J959" s="154"/>
      <c r="K959" s="144"/>
      <c r="L959" s="101"/>
      <c r="M959" s="102"/>
      <c r="N959" s="104"/>
      <c r="O959" s="198" t="s">
        <v>85</v>
      </c>
      <c r="P959" s="86" t="str">
        <f>IF(P958/B945=0,"",P958/B945)</f>
        <v/>
      </c>
      <c r="Q959" s="112" t="str">
        <f>IF(P958/Q958=0,"",P958/Q958)</f>
        <v/>
      </c>
      <c r="R959" s="221" t="s">
        <v>86</v>
      </c>
    </row>
    <row r="960" spans="1:19" ht="15.75" customHeight="1" x14ac:dyDescent="0.25">
      <c r="A960" s="58">
        <v>2802</v>
      </c>
      <c r="B960" s="154"/>
      <c r="C960" s="154"/>
      <c r="D960" s="154"/>
      <c r="E960" s="154"/>
      <c r="F960" s="154"/>
      <c r="G960" s="154"/>
      <c r="H960" s="154"/>
      <c r="I960" s="154"/>
      <c r="J960" s="154"/>
      <c r="K960" s="144"/>
      <c r="L960" s="147"/>
      <c r="M960" s="148"/>
      <c r="N960" s="149"/>
      <c r="O960" s="90"/>
      <c r="P960" s="91"/>
      <c r="Q960" s="91"/>
      <c r="R960" s="113"/>
    </row>
    <row r="961" spans="1:22" ht="18" customHeight="1" x14ac:dyDescent="0.25">
      <c r="A961" s="28"/>
      <c r="B961" s="297" t="s">
        <v>111</v>
      </c>
      <c r="C961" s="297"/>
      <c r="D961" s="297"/>
      <c r="E961" s="297"/>
      <c r="F961" s="297"/>
      <c r="G961" s="297"/>
      <c r="H961" s="297"/>
      <c r="I961" s="297"/>
      <c r="J961" s="297"/>
      <c r="K961" s="93">
        <f>SUM(K945:K957)</f>
        <v>5</v>
      </c>
      <c r="L961" s="94">
        <f>((SUM(K951:K953))/B945)</f>
        <v>5.8823529411764705E-2</v>
      </c>
      <c r="M961" s="94">
        <f>IF(K961=0,"",K961/B945)</f>
        <v>0.14705882352941177</v>
      </c>
      <c r="N961" s="94">
        <f>M961-L961</f>
        <v>8.8235294117647065E-2</v>
      </c>
      <c r="O961" s="3"/>
      <c r="P961" s="29"/>
      <c r="Q961" s="22"/>
      <c r="R961" s="3"/>
      <c r="V961" s="169">
        <f>AVERAGE(S947,S969)</f>
        <v>0.55158730158730163</v>
      </c>
    </row>
    <row r="962" spans="1:22" ht="12.75" customHeight="1" x14ac:dyDescent="0.2"/>
    <row r="963" spans="1:22" ht="12.75" customHeight="1" x14ac:dyDescent="0.2"/>
    <row r="964" spans="1:22" ht="26.25" x14ac:dyDescent="0.4">
      <c r="A964" s="2"/>
      <c r="B964" s="298" t="s">
        <v>99</v>
      </c>
      <c r="C964" s="299"/>
      <c r="D964" s="299"/>
      <c r="E964" s="299"/>
      <c r="F964" s="299"/>
      <c r="G964" s="299"/>
      <c r="H964" s="299"/>
      <c r="I964" s="299"/>
      <c r="J964" s="299"/>
      <c r="K964" s="181" t="s">
        <v>122</v>
      </c>
      <c r="L964" s="57"/>
      <c r="M964" s="57"/>
      <c r="N964" s="29"/>
      <c r="O964" s="3"/>
      <c r="P964" s="29"/>
      <c r="Q964" s="29"/>
      <c r="R964" s="29"/>
      <c r="S964" s="120"/>
    </row>
    <row r="965" spans="1:22" ht="20.25" x14ac:dyDescent="0.2">
      <c r="A965" s="300" t="s">
        <v>10</v>
      </c>
      <c r="B965" s="301" t="s">
        <v>100</v>
      </c>
      <c r="C965" s="302"/>
      <c r="D965" s="302"/>
      <c r="E965" s="302"/>
      <c r="F965" s="302"/>
      <c r="G965" s="302"/>
      <c r="H965" s="302"/>
      <c r="I965" s="302"/>
      <c r="J965" s="303"/>
      <c r="K965" s="304" t="s">
        <v>11</v>
      </c>
      <c r="L965" s="296" t="s">
        <v>3</v>
      </c>
      <c r="M965" s="296" t="s">
        <v>4</v>
      </c>
      <c r="N965" s="306" t="s">
        <v>5</v>
      </c>
      <c r="O965" s="296" t="s">
        <v>6</v>
      </c>
      <c r="P965" s="294" t="s">
        <v>7</v>
      </c>
      <c r="Q965" s="294" t="s">
        <v>8</v>
      </c>
      <c r="R965" s="296" t="s">
        <v>101</v>
      </c>
      <c r="S965" s="120"/>
    </row>
    <row r="966" spans="1:22" ht="15.75" x14ac:dyDescent="0.25">
      <c r="A966" s="295"/>
      <c r="B966" s="58" t="s">
        <v>102</v>
      </c>
      <c r="C966" s="58" t="s">
        <v>103</v>
      </c>
      <c r="D966" s="58" t="s">
        <v>104</v>
      </c>
      <c r="E966" s="58" t="s">
        <v>105</v>
      </c>
      <c r="F966" s="58" t="s">
        <v>106</v>
      </c>
      <c r="G966" s="58" t="s">
        <v>107</v>
      </c>
      <c r="H966" s="58" t="s">
        <v>108</v>
      </c>
      <c r="I966" s="58" t="s">
        <v>109</v>
      </c>
      <c r="J966" s="58" t="s">
        <v>110</v>
      </c>
      <c r="K966" s="317"/>
      <c r="L966" s="295"/>
      <c r="M966" s="295"/>
      <c r="N966" s="295"/>
      <c r="O966" s="295"/>
      <c r="P966" s="295"/>
      <c r="Q966" s="295"/>
      <c r="R966" s="295"/>
      <c r="S966" s="120"/>
    </row>
    <row r="967" spans="1:22" ht="15.75" customHeight="1" x14ac:dyDescent="0.25">
      <c r="A967" s="58">
        <v>2102</v>
      </c>
      <c r="B967" s="154">
        <v>63</v>
      </c>
      <c r="C967" s="154"/>
      <c r="D967" s="154"/>
      <c r="E967" s="154"/>
      <c r="F967" s="154"/>
      <c r="G967" s="154"/>
      <c r="H967" s="154"/>
      <c r="I967" s="154"/>
      <c r="J967" s="154"/>
      <c r="K967" s="144"/>
      <c r="L967" s="96"/>
      <c r="M967" s="97"/>
      <c r="N967" s="98"/>
      <c r="O967" s="99"/>
      <c r="P967" s="63">
        <f>B967</f>
        <v>63</v>
      </c>
      <c r="Q967" s="100"/>
      <c r="R967" s="99"/>
      <c r="S967" s="120"/>
    </row>
    <row r="968" spans="1:22" ht="15.75" customHeight="1" x14ac:dyDescent="0.25">
      <c r="A968" s="58">
        <v>2201</v>
      </c>
      <c r="B968" s="154"/>
      <c r="C968" s="154">
        <v>50</v>
      </c>
      <c r="D968" s="154"/>
      <c r="E968" s="154"/>
      <c r="F968" s="154"/>
      <c r="G968" s="154"/>
      <c r="H968" s="154"/>
      <c r="I968" s="154"/>
      <c r="J968" s="154"/>
      <c r="K968" s="144"/>
      <c r="L968" s="101"/>
      <c r="M968" s="102"/>
      <c r="N968" s="103"/>
      <c r="O968" s="67">
        <f>IF(C968=0,"",C968/B967)</f>
        <v>0.79365079365079361</v>
      </c>
      <c r="P968" s="68">
        <v>51</v>
      </c>
      <c r="Q968" s="69">
        <f t="shared" ref="Q968:Q975" si="138">IF(P968=0,"",P968/P967)</f>
        <v>0.80952380952380953</v>
      </c>
      <c r="R968" s="69">
        <f t="shared" ref="R968:R975" si="139">IF(P968=0,"",100%-Q968)</f>
        <v>0.19047619047619047</v>
      </c>
      <c r="S968" s="120"/>
    </row>
    <row r="969" spans="1:22" ht="15.75" customHeight="1" x14ac:dyDescent="0.25">
      <c r="A969" s="58">
        <v>2202</v>
      </c>
      <c r="B969" s="154"/>
      <c r="C969" s="154"/>
      <c r="D969" s="154">
        <v>35</v>
      </c>
      <c r="E969" s="154"/>
      <c r="F969" s="154"/>
      <c r="G969" s="154"/>
      <c r="H969" s="154"/>
      <c r="I969" s="154"/>
      <c r="J969" s="154"/>
      <c r="K969" s="144"/>
      <c r="L969" s="101"/>
      <c r="M969" s="102"/>
      <c r="N969" s="103"/>
      <c r="O969" s="67">
        <f>IF(D969=0,"",D969/C968)</f>
        <v>0.7</v>
      </c>
      <c r="P969" s="68">
        <v>38</v>
      </c>
      <c r="Q969" s="69">
        <f t="shared" si="138"/>
        <v>0.74509803921568629</v>
      </c>
      <c r="R969" s="69">
        <f t="shared" si="139"/>
        <v>0.25490196078431371</v>
      </c>
      <c r="S969" s="8">
        <f>P969/P967</f>
        <v>0.60317460317460314</v>
      </c>
    </row>
    <row r="970" spans="1:22" ht="15.75" customHeight="1" x14ac:dyDescent="0.25">
      <c r="A970" s="58">
        <v>2301</v>
      </c>
      <c r="B970" s="154"/>
      <c r="C970" s="154"/>
      <c r="D970" s="154"/>
      <c r="E970" s="154">
        <v>27</v>
      </c>
      <c r="F970" s="154"/>
      <c r="G970" s="154"/>
      <c r="H970" s="154"/>
      <c r="I970" s="154"/>
      <c r="J970" s="154"/>
      <c r="K970" s="144"/>
      <c r="L970" s="101"/>
      <c r="M970" s="102"/>
      <c r="N970" s="103"/>
      <c r="O970" s="67">
        <f>IF(E970=0,"",E970/D969)</f>
        <v>0.77142857142857146</v>
      </c>
      <c r="P970" s="68">
        <v>36</v>
      </c>
      <c r="Q970" s="69">
        <f t="shared" si="138"/>
        <v>0.94736842105263153</v>
      </c>
      <c r="R970" s="69">
        <f t="shared" si="139"/>
        <v>5.2631578947368474E-2</v>
      </c>
      <c r="S970" s="120"/>
    </row>
    <row r="971" spans="1:22" ht="15.75" customHeight="1" x14ac:dyDescent="0.25">
      <c r="A971" s="58">
        <v>2302</v>
      </c>
      <c r="B971" s="154"/>
      <c r="C971" s="154"/>
      <c r="D971" s="154"/>
      <c r="E971" s="154"/>
      <c r="F971" s="154">
        <v>20</v>
      </c>
      <c r="G971" s="154"/>
      <c r="H971" s="154"/>
      <c r="I971" s="154"/>
      <c r="J971" s="154"/>
      <c r="K971" s="144"/>
      <c r="L971" s="101"/>
      <c r="M971" s="102"/>
      <c r="N971" s="103"/>
      <c r="O971" s="67">
        <f>IF(F971=0,"",F971/E970)</f>
        <v>0.7407407407407407</v>
      </c>
      <c r="P971" s="68">
        <v>35</v>
      </c>
      <c r="Q971" s="69">
        <f t="shared" si="138"/>
        <v>0.97222222222222221</v>
      </c>
      <c r="R971" s="69">
        <f t="shared" si="139"/>
        <v>2.777777777777779E-2</v>
      </c>
      <c r="S971" s="120"/>
    </row>
    <row r="972" spans="1:22" ht="15.75" customHeight="1" x14ac:dyDescent="0.25">
      <c r="A972" s="58">
        <v>2401</v>
      </c>
      <c r="B972" s="154"/>
      <c r="C972" s="154"/>
      <c r="D972" s="154"/>
      <c r="E972" s="154"/>
      <c r="F972" s="154"/>
      <c r="G972" s="154">
        <v>20</v>
      </c>
      <c r="H972" s="154"/>
      <c r="I972" s="154"/>
      <c r="J972" s="154"/>
      <c r="K972" s="144"/>
      <c r="L972" s="101"/>
      <c r="M972" s="102"/>
      <c r="N972" s="103"/>
      <c r="O972" s="67">
        <f>IF(G972=0,"",G972/F971)</f>
        <v>1</v>
      </c>
      <c r="P972" s="68">
        <v>30</v>
      </c>
      <c r="Q972" s="69">
        <f t="shared" si="138"/>
        <v>0.8571428571428571</v>
      </c>
      <c r="R972" s="69">
        <f t="shared" si="139"/>
        <v>0.1428571428571429</v>
      </c>
      <c r="S972" s="120"/>
    </row>
    <row r="973" spans="1:22" ht="15.75" customHeight="1" x14ac:dyDescent="0.25">
      <c r="A973" s="58">
        <v>2402</v>
      </c>
      <c r="B973" s="154"/>
      <c r="C973" s="154"/>
      <c r="D973" s="154"/>
      <c r="E973" s="154"/>
      <c r="F973" s="154"/>
      <c r="G973" s="154"/>
      <c r="H973" s="154">
        <v>20</v>
      </c>
      <c r="I973" s="154"/>
      <c r="J973" s="154"/>
      <c r="K973" s="144"/>
      <c r="L973" s="101"/>
      <c r="M973" s="102"/>
      <c r="N973" s="103"/>
      <c r="O973" s="67">
        <f>IF(H973=0,"",H973/G972)</f>
        <v>1</v>
      </c>
      <c r="P973" s="68">
        <v>30</v>
      </c>
      <c r="Q973" s="69">
        <f t="shared" si="138"/>
        <v>1</v>
      </c>
      <c r="R973" s="69">
        <f t="shared" si="139"/>
        <v>0</v>
      </c>
      <c r="S973" s="120"/>
    </row>
    <row r="974" spans="1:22" ht="15.75" customHeight="1" x14ac:dyDescent="0.25">
      <c r="A974" s="58">
        <v>2501</v>
      </c>
      <c r="B974" s="154"/>
      <c r="C974" s="154"/>
      <c r="D974" s="154"/>
      <c r="E974" s="154"/>
      <c r="F974" s="154"/>
      <c r="G974" s="154"/>
      <c r="H974" s="154"/>
      <c r="I974" s="154">
        <v>14</v>
      </c>
      <c r="J974" s="154"/>
      <c r="K974" s="144"/>
      <c r="L974" s="101"/>
      <c r="M974" s="102"/>
      <c r="N974" s="103"/>
      <c r="O974" s="67">
        <f>IF(I974=0,"",I974/H973)</f>
        <v>0.7</v>
      </c>
      <c r="P974" s="68">
        <v>29</v>
      </c>
      <c r="Q974" s="69">
        <f t="shared" si="138"/>
        <v>0.96666666666666667</v>
      </c>
      <c r="R974" s="69">
        <f t="shared" si="139"/>
        <v>3.3333333333333326E-2</v>
      </c>
      <c r="S974" s="120"/>
    </row>
    <row r="975" spans="1:22" ht="15.75" customHeight="1" x14ac:dyDescent="0.25">
      <c r="A975" s="58">
        <v>2502</v>
      </c>
      <c r="B975" s="154"/>
      <c r="C975" s="154"/>
      <c r="D975" s="154"/>
      <c r="E975" s="154"/>
      <c r="F975" s="154"/>
      <c r="G975" s="154"/>
      <c r="H975" s="154"/>
      <c r="I975" s="154"/>
      <c r="J975" s="154">
        <v>14</v>
      </c>
      <c r="K975" s="144">
        <v>5</v>
      </c>
      <c r="L975" s="101"/>
      <c r="M975" s="102"/>
      <c r="N975" s="103"/>
      <c r="O975" s="71">
        <f>IF(J975=0,"",J975/I974)</f>
        <v>1</v>
      </c>
      <c r="P975" s="68">
        <v>29</v>
      </c>
      <c r="Q975" s="72">
        <f t="shared" si="138"/>
        <v>1</v>
      </c>
      <c r="R975" s="72">
        <f t="shared" si="139"/>
        <v>0</v>
      </c>
      <c r="S975" s="120"/>
    </row>
    <row r="976" spans="1:22" ht="15.75" customHeight="1" x14ac:dyDescent="0.25">
      <c r="A976" s="58">
        <v>2601</v>
      </c>
      <c r="B976" s="154"/>
      <c r="C976" s="154"/>
      <c r="D976" s="154"/>
      <c r="E976" s="154"/>
      <c r="F976" s="154"/>
      <c r="G976" s="154"/>
      <c r="H976" s="154"/>
      <c r="I976" s="154"/>
      <c r="J976" s="154"/>
      <c r="K976" s="144"/>
      <c r="L976" s="101"/>
      <c r="M976" s="102"/>
      <c r="N976" s="104"/>
      <c r="O976" s="129"/>
      <c r="P976" s="68"/>
      <c r="Q976" s="130"/>
      <c r="R976" s="131"/>
      <c r="S976" s="120"/>
    </row>
    <row r="977" spans="1:19" ht="15.75" customHeight="1" x14ac:dyDescent="0.25">
      <c r="A977" s="58">
        <v>2602</v>
      </c>
      <c r="B977" s="154"/>
      <c r="C977" s="154"/>
      <c r="D977" s="154"/>
      <c r="E977" s="154"/>
      <c r="F977" s="154"/>
      <c r="G977" s="154"/>
      <c r="H977" s="154"/>
      <c r="I977" s="154"/>
      <c r="J977" s="154"/>
      <c r="K977" s="144"/>
      <c r="L977" s="101"/>
      <c r="M977" s="102"/>
      <c r="N977" s="104"/>
      <c r="O977" s="108"/>
      <c r="P977" s="109"/>
      <c r="Q977" s="110"/>
      <c r="R977" s="108"/>
      <c r="S977" s="120"/>
    </row>
    <row r="978" spans="1:19" ht="15.75" customHeight="1" x14ac:dyDescent="0.25">
      <c r="A978" s="58">
        <v>2701</v>
      </c>
      <c r="B978" s="154"/>
      <c r="C978" s="154"/>
      <c r="D978" s="154"/>
      <c r="E978" s="154"/>
      <c r="F978" s="154"/>
      <c r="G978" s="154"/>
      <c r="H978" s="154"/>
      <c r="I978" s="154"/>
      <c r="J978" s="154"/>
      <c r="K978" s="144"/>
      <c r="L978" s="101"/>
      <c r="M978" s="102"/>
      <c r="N978" s="104"/>
      <c r="O978" s="108"/>
      <c r="P978" s="109"/>
      <c r="Q978" s="110"/>
      <c r="R978" s="108"/>
      <c r="S978" s="120"/>
    </row>
    <row r="979" spans="1:19" ht="15.75" customHeight="1" x14ac:dyDescent="0.25">
      <c r="A979" s="58">
        <v>2702</v>
      </c>
      <c r="B979" s="154"/>
      <c r="C979" s="154"/>
      <c r="D979" s="154"/>
      <c r="E979" s="154"/>
      <c r="F979" s="154"/>
      <c r="G979" s="154"/>
      <c r="H979" s="154"/>
      <c r="I979" s="154"/>
      <c r="J979" s="154"/>
      <c r="K979" s="144"/>
      <c r="L979" s="101"/>
      <c r="M979" s="102"/>
      <c r="N979" s="104"/>
      <c r="O979" s="102"/>
      <c r="P979" s="104"/>
      <c r="Q979" s="146"/>
      <c r="R979" s="108"/>
      <c r="S979" s="120"/>
    </row>
    <row r="980" spans="1:19" ht="15.75" customHeight="1" x14ac:dyDescent="0.25">
      <c r="A980" s="58">
        <v>2801</v>
      </c>
      <c r="B980" s="154"/>
      <c r="C980" s="154"/>
      <c r="D980" s="154"/>
      <c r="E980" s="154"/>
      <c r="F980" s="154"/>
      <c r="G980" s="154"/>
      <c r="H980" s="154"/>
      <c r="I980" s="154"/>
      <c r="J980" s="154"/>
      <c r="K980" s="144"/>
      <c r="L980" s="101"/>
      <c r="M980" s="102"/>
      <c r="N980" s="104"/>
      <c r="O980" s="197" t="s">
        <v>83</v>
      </c>
      <c r="P980" s="82"/>
      <c r="Q980" s="111">
        <f>IF(SUM(K973:K976)=0,"",SUM(K973:K976))</f>
        <v>5</v>
      </c>
      <c r="R980" s="219" t="s">
        <v>11</v>
      </c>
      <c r="S980" s="120"/>
    </row>
    <row r="981" spans="1:19" ht="15.75" customHeight="1" x14ac:dyDescent="0.25">
      <c r="A981" s="58">
        <v>2802</v>
      </c>
      <c r="B981" s="154"/>
      <c r="C981" s="154"/>
      <c r="D981" s="154"/>
      <c r="E981" s="154"/>
      <c r="F981" s="154"/>
      <c r="G981" s="154"/>
      <c r="H981" s="154"/>
      <c r="I981" s="154"/>
      <c r="J981" s="154"/>
      <c r="K981" s="144"/>
      <c r="L981" s="101"/>
      <c r="M981" s="102"/>
      <c r="N981" s="104"/>
      <c r="O981" s="198" t="s">
        <v>85</v>
      </c>
      <c r="P981" s="86" t="str">
        <f>IF(P980/B967=0,"",P980/B967)</f>
        <v/>
      </c>
      <c r="Q981" s="112" t="str">
        <f>IF(P980/Q980=0,"",P980/Q980)</f>
        <v/>
      </c>
      <c r="R981" s="221" t="s">
        <v>86</v>
      </c>
      <c r="S981" s="120"/>
    </row>
    <row r="982" spans="1:19" ht="15.75" customHeight="1" x14ac:dyDescent="0.25">
      <c r="A982" s="58">
        <v>2901</v>
      </c>
      <c r="B982" s="154"/>
      <c r="C982" s="154"/>
      <c r="D982" s="154"/>
      <c r="E982" s="154"/>
      <c r="F982" s="154"/>
      <c r="G982" s="154"/>
      <c r="H982" s="154"/>
      <c r="I982" s="154"/>
      <c r="J982" s="154"/>
      <c r="K982" s="144"/>
      <c r="L982" s="147"/>
      <c r="M982" s="148"/>
      <c r="N982" s="149"/>
      <c r="O982" s="90"/>
      <c r="P982" s="91"/>
      <c r="Q982" s="91"/>
      <c r="R982" s="113"/>
      <c r="S982" s="120"/>
    </row>
    <row r="983" spans="1:19" ht="18" customHeight="1" x14ac:dyDescent="0.25">
      <c r="A983" s="28"/>
      <c r="B983" s="297" t="s">
        <v>111</v>
      </c>
      <c r="C983" s="297"/>
      <c r="D983" s="297"/>
      <c r="E983" s="297"/>
      <c r="F983" s="297"/>
      <c r="G983" s="297"/>
      <c r="H983" s="297"/>
      <c r="I983" s="297"/>
      <c r="J983" s="297"/>
      <c r="K983" s="93">
        <f>SUM(K967:K979)</f>
        <v>5</v>
      </c>
      <c r="L983" s="94">
        <f>((SUM(K973:K975))/B967)</f>
        <v>7.9365079365079361E-2</v>
      </c>
      <c r="M983" s="94">
        <f>IF(K983=0,"",K983/B967)</f>
        <v>7.9365079365079361E-2</v>
      </c>
      <c r="N983" s="94">
        <f>M983-L983</f>
        <v>0</v>
      </c>
      <c r="O983" s="3"/>
      <c r="P983" s="29"/>
      <c r="Q983" s="22"/>
      <c r="R983" s="3"/>
      <c r="S983" s="120"/>
    </row>
    <row r="984" spans="1:19" ht="12.75" customHeight="1" x14ac:dyDescent="0.2"/>
    <row r="985" spans="1:19" ht="12.75" customHeight="1" x14ac:dyDescent="0.2"/>
    <row r="986" spans="1:19" ht="26.25" x14ac:dyDescent="0.4">
      <c r="A986" s="2"/>
      <c r="B986" s="298" t="s">
        <v>99</v>
      </c>
      <c r="C986" s="299"/>
      <c r="D986" s="299"/>
      <c r="E986" s="299"/>
      <c r="F986" s="299"/>
      <c r="G986" s="299"/>
      <c r="H986" s="299"/>
      <c r="I986" s="299"/>
      <c r="J986" s="299"/>
      <c r="K986" s="181" t="s">
        <v>123</v>
      </c>
      <c r="L986" s="57"/>
      <c r="M986" s="57"/>
      <c r="N986" s="29"/>
      <c r="O986" s="3"/>
      <c r="P986" s="29"/>
      <c r="Q986" s="29"/>
      <c r="R986" s="29"/>
      <c r="S986" s="120"/>
    </row>
    <row r="987" spans="1:19" ht="20.25" x14ac:dyDescent="0.2">
      <c r="A987" s="300" t="s">
        <v>10</v>
      </c>
      <c r="B987" s="301" t="s">
        <v>100</v>
      </c>
      <c r="C987" s="302"/>
      <c r="D987" s="302"/>
      <c r="E987" s="302"/>
      <c r="F987" s="302"/>
      <c r="G987" s="302"/>
      <c r="H987" s="302"/>
      <c r="I987" s="302"/>
      <c r="J987" s="303"/>
      <c r="K987" s="304" t="s">
        <v>11</v>
      </c>
      <c r="L987" s="296" t="s">
        <v>3</v>
      </c>
      <c r="M987" s="296" t="s">
        <v>4</v>
      </c>
      <c r="N987" s="306" t="s">
        <v>5</v>
      </c>
      <c r="O987" s="296" t="s">
        <v>6</v>
      </c>
      <c r="P987" s="294" t="s">
        <v>7</v>
      </c>
      <c r="Q987" s="294" t="s">
        <v>8</v>
      </c>
      <c r="R987" s="296" t="s">
        <v>101</v>
      </c>
      <c r="S987" s="120"/>
    </row>
    <row r="988" spans="1:19" ht="15.75" x14ac:dyDescent="0.25">
      <c r="A988" s="295"/>
      <c r="B988" s="58" t="s">
        <v>102</v>
      </c>
      <c r="C988" s="58" t="s">
        <v>103</v>
      </c>
      <c r="D988" s="58" t="s">
        <v>104</v>
      </c>
      <c r="E988" s="58" t="s">
        <v>105</v>
      </c>
      <c r="F988" s="58" t="s">
        <v>106</v>
      </c>
      <c r="G988" s="58" t="s">
        <v>107</v>
      </c>
      <c r="H988" s="58" t="s">
        <v>108</v>
      </c>
      <c r="I988" s="58" t="s">
        <v>109</v>
      </c>
      <c r="J988" s="58" t="s">
        <v>110</v>
      </c>
      <c r="K988" s="317"/>
      <c r="L988" s="295"/>
      <c r="M988" s="295"/>
      <c r="N988" s="295"/>
      <c r="O988" s="295"/>
      <c r="P988" s="295"/>
      <c r="Q988" s="295"/>
      <c r="R988" s="295"/>
      <c r="S988" s="120"/>
    </row>
    <row r="989" spans="1:19" ht="15.75" customHeight="1" x14ac:dyDescent="0.25">
      <c r="A989" s="58">
        <v>2201</v>
      </c>
      <c r="B989" s="154">
        <v>29</v>
      </c>
      <c r="C989" s="154"/>
      <c r="D989" s="154"/>
      <c r="E989" s="154"/>
      <c r="F989" s="154"/>
      <c r="G989" s="154"/>
      <c r="H989" s="154"/>
      <c r="I989" s="154"/>
      <c r="J989" s="154"/>
      <c r="K989" s="144"/>
      <c r="L989" s="96"/>
      <c r="M989" s="97"/>
      <c r="N989" s="98"/>
      <c r="O989" s="99"/>
      <c r="P989" s="63">
        <f>B989</f>
        <v>29</v>
      </c>
      <c r="Q989" s="100"/>
      <c r="R989" s="99"/>
      <c r="S989" s="120"/>
    </row>
    <row r="990" spans="1:19" ht="15.75" customHeight="1" x14ac:dyDescent="0.25">
      <c r="A990" s="58">
        <v>2202</v>
      </c>
      <c r="B990" s="154"/>
      <c r="C990" s="154">
        <v>9</v>
      </c>
      <c r="D990" s="154"/>
      <c r="E990" s="154"/>
      <c r="F990" s="154"/>
      <c r="G990" s="154"/>
      <c r="H990" s="154"/>
      <c r="I990" s="154"/>
      <c r="J990" s="154"/>
      <c r="K990" s="144"/>
      <c r="L990" s="101"/>
      <c r="M990" s="102"/>
      <c r="N990" s="103"/>
      <c r="O990" s="67">
        <f>IF(C990=0,"",C990/B989)</f>
        <v>0.31034482758620691</v>
      </c>
      <c r="P990" s="68">
        <v>9</v>
      </c>
      <c r="Q990" s="69">
        <f t="shared" ref="Q990:Q997" si="140">IF(P990=0,"",P990/P989)</f>
        <v>0.31034482758620691</v>
      </c>
      <c r="R990" s="69">
        <f t="shared" ref="R990:R997" si="141">IF(P990=0,"",100%-Q990)</f>
        <v>0.68965517241379315</v>
      </c>
      <c r="S990" s="120"/>
    </row>
    <row r="991" spans="1:19" ht="15.75" customHeight="1" x14ac:dyDescent="0.25">
      <c r="A991" s="58">
        <v>2301</v>
      </c>
      <c r="B991" s="154"/>
      <c r="C991" s="154"/>
      <c r="D991" s="154">
        <v>8</v>
      </c>
      <c r="E991" s="154"/>
      <c r="F991" s="154"/>
      <c r="G991" s="154"/>
      <c r="H991" s="154"/>
      <c r="I991" s="154"/>
      <c r="J991" s="154"/>
      <c r="K991" s="144"/>
      <c r="L991" s="101"/>
      <c r="M991" s="102"/>
      <c r="N991" s="103"/>
      <c r="O991" s="67">
        <f>IF(D991=0,"",D991/C990)</f>
        <v>0.88888888888888884</v>
      </c>
      <c r="P991" s="68">
        <v>8</v>
      </c>
      <c r="Q991" s="69">
        <f t="shared" si="140"/>
        <v>0.88888888888888884</v>
      </c>
      <c r="R991" s="69">
        <f t="shared" si="141"/>
        <v>0.11111111111111116</v>
      </c>
      <c r="S991" s="8">
        <f>P991/P989</f>
        <v>0.27586206896551724</v>
      </c>
    </row>
    <row r="992" spans="1:19" ht="15.75" customHeight="1" x14ac:dyDescent="0.25">
      <c r="A992" s="58">
        <v>2302</v>
      </c>
      <c r="B992" s="154"/>
      <c r="C992" s="154"/>
      <c r="D992" s="154"/>
      <c r="E992" s="154">
        <v>2</v>
      </c>
      <c r="F992" s="154"/>
      <c r="G992" s="154"/>
      <c r="H992" s="154"/>
      <c r="I992" s="154"/>
      <c r="J992" s="154"/>
      <c r="K992" s="144"/>
      <c r="L992" s="101"/>
      <c r="M992" s="102"/>
      <c r="N992" s="103"/>
      <c r="O992" s="67">
        <f>IF(E992=0,"",E992/D991)</f>
        <v>0.25</v>
      </c>
      <c r="P992" s="68">
        <v>8</v>
      </c>
      <c r="Q992" s="69">
        <f t="shared" si="140"/>
        <v>1</v>
      </c>
      <c r="R992" s="69">
        <f t="shared" si="141"/>
        <v>0</v>
      </c>
      <c r="S992" s="120"/>
    </row>
    <row r="993" spans="1:19" ht="15.75" customHeight="1" x14ac:dyDescent="0.25">
      <c r="A993" s="58">
        <v>2401</v>
      </c>
      <c r="B993" s="154"/>
      <c r="C993" s="154"/>
      <c r="D993" s="154"/>
      <c r="E993" s="154"/>
      <c r="F993" s="154">
        <v>2</v>
      </c>
      <c r="G993" s="154"/>
      <c r="H993" s="154"/>
      <c r="I993" s="154"/>
      <c r="J993" s="154"/>
      <c r="K993" s="144"/>
      <c r="L993" s="101"/>
      <c r="M993" s="102"/>
      <c r="N993" s="103"/>
      <c r="O993" s="67">
        <f>IF(F993=0,"",F993/E992)</f>
        <v>1</v>
      </c>
      <c r="P993" s="68">
        <v>8</v>
      </c>
      <c r="Q993" s="69">
        <f t="shared" si="140"/>
        <v>1</v>
      </c>
      <c r="R993" s="69">
        <f t="shared" si="141"/>
        <v>0</v>
      </c>
      <c r="S993" s="120"/>
    </row>
    <row r="994" spans="1:19" ht="15.75" customHeight="1" x14ac:dyDescent="0.25">
      <c r="A994" s="58">
        <v>2402</v>
      </c>
      <c r="B994" s="154"/>
      <c r="C994" s="154"/>
      <c r="D994" s="154"/>
      <c r="E994" s="154"/>
      <c r="F994" s="154"/>
      <c r="G994" s="154">
        <v>2</v>
      </c>
      <c r="H994" s="154"/>
      <c r="I994" s="154"/>
      <c r="J994" s="154"/>
      <c r="K994" s="144"/>
      <c r="L994" s="101"/>
      <c r="M994" s="102"/>
      <c r="N994" s="103"/>
      <c r="O994" s="67">
        <f>IF(G994=0,"",G994/F993)</f>
        <v>1</v>
      </c>
      <c r="P994" s="68">
        <v>7</v>
      </c>
      <c r="Q994" s="69">
        <f t="shared" si="140"/>
        <v>0.875</v>
      </c>
      <c r="R994" s="69">
        <f t="shared" si="141"/>
        <v>0.125</v>
      </c>
      <c r="S994" s="120"/>
    </row>
    <row r="995" spans="1:19" ht="15.75" customHeight="1" x14ac:dyDescent="0.25">
      <c r="A995" s="58">
        <v>2501</v>
      </c>
      <c r="B995" s="154"/>
      <c r="C995" s="154"/>
      <c r="D995" s="154"/>
      <c r="E995" s="154"/>
      <c r="F995" s="154"/>
      <c r="G995" s="154"/>
      <c r="H995" s="154">
        <v>2</v>
      </c>
      <c r="I995" s="154"/>
      <c r="J995" s="154"/>
      <c r="K995" s="144"/>
      <c r="L995" s="101"/>
      <c r="M995" s="102"/>
      <c r="N995" s="103"/>
      <c r="O995" s="67">
        <f>IF(H995=0,"",H995/G994)</f>
        <v>1</v>
      </c>
      <c r="P995" s="68">
        <v>6</v>
      </c>
      <c r="Q995" s="69">
        <f t="shared" si="140"/>
        <v>0.8571428571428571</v>
      </c>
      <c r="R995" s="69">
        <f t="shared" si="141"/>
        <v>0.1428571428571429</v>
      </c>
      <c r="S995" s="120"/>
    </row>
    <row r="996" spans="1:19" ht="15.75" customHeight="1" x14ac:dyDescent="0.25">
      <c r="A996" s="58">
        <v>2502</v>
      </c>
      <c r="B996" s="154"/>
      <c r="C996" s="154"/>
      <c r="D996" s="154"/>
      <c r="E996" s="154"/>
      <c r="F996" s="154"/>
      <c r="G996" s="154"/>
      <c r="H996" s="154"/>
      <c r="I996" s="154">
        <v>2</v>
      </c>
      <c r="J996" s="154"/>
      <c r="K996" s="144"/>
      <c r="L996" s="101"/>
      <c r="M996" s="102"/>
      <c r="N996" s="103"/>
      <c r="O996" s="67">
        <f>IF(I996=0,"",I996/H995)</f>
        <v>1</v>
      </c>
      <c r="P996" s="68">
        <v>6</v>
      </c>
      <c r="Q996" s="69">
        <f t="shared" si="140"/>
        <v>1</v>
      </c>
      <c r="R996" s="69">
        <f t="shared" si="141"/>
        <v>0</v>
      </c>
      <c r="S996" s="120"/>
    </row>
    <row r="997" spans="1:19" ht="15.75" customHeight="1" x14ac:dyDescent="0.25">
      <c r="A997" s="58">
        <v>2601</v>
      </c>
      <c r="B997" s="154"/>
      <c r="C997" s="154"/>
      <c r="D997" s="154"/>
      <c r="E997" s="154"/>
      <c r="F997" s="154"/>
      <c r="G997" s="154"/>
      <c r="H997" s="154"/>
      <c r="I997" s="154"/>
      <c r="J997" s="154"/>
      <c r="K997" s="144"/>
      <c r="L997" s="101"/>
      <c r="M997" s="102"/>
      <c r="N997" s="103"/>
      <c r="O997" s="71" t="str">
        <f>IF(J997=0,"",J997/I996)</f>
        <v/>
      </c>
      <c r="P997" s="68"/>
      <c r="Q997" s="72" t="str">
        <f t="shared" si="140"/>
        <v/>
      </c>
      <c r="R997" s="72" t="str">
        <f t="shared" si="141"/>
        <v/>
      </c>
      <c r="S997" s="120"/>
    </row>
    <row r="998" spans="1:19" ht="15.75" customHeight="1" x14ac:dyDescent="0.25">
      <c r="A998" s="58">
        <v>2602</v>
      </c>
      <c r="B998" s="154"/>
      <c r="C998" s="154"/>
      <c r="D998" s="154"/>
      <c r="E998" s="154"/>
      <c r="F998" s="154"/>
      <c r="G998" s="154"/>
      <c r="H998" s="154"/>
      <c r="I998" s="154"/>
      <c r="J998" s="154"/>
      <c r="K998" s="144"/>
      <c r="L998" s="101"/>
      <c r="M998" s="102"/>
      <c r="N998" s="104"/>
      <c r="O998" s="129"/>
      <c r="P998" s="68"/>
      <c r="Q998" s="130"/>
      <c r="R998" s="131"/>
      <c r="S998" s="120"/>
    </row>
    <row r="999" spans="1:19" ht="15.75" customHeight="1" x14ac:dyDescent="0.25">
      <c r="A999" s="58">
        <v>2701</v>
      </c>
      <c r="B999" s="154"/>
      <c r="C999" s="154"/>
      <c r="D999" s="154"/>
      <c r="E999" s="154"/>
      <c r="F999" s="154"/>
      <c r="G999" s="154"/>
      <c r="H999" s="154"/>
      <c r="I999" s="154"/>
      <c r="J999" s="154"/>
      <c r="K999" s="144"/>
      <c r="L999" s="101"/>
      <c r="M999" s="102"/>
      <c r="N999" s="104"/>
      <c r="O999" s="108"/>
      <c r="P999" s="109"/>
      <c r="Q999" s="110"/>
      <c r="R999" s="108"/>
      <c r="S999" s="120"/>
    </row>
    <row r="1000" spans="1:19" ht="15.75" customHeight="1" x14ac:dyDescent="0.25">
      <c r="A1000" s="58">
        <v>2702</v>
      </c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44"/>
      <c r="L1000" s="101"/>
      <c r="M1000" s="102"/>
      <c r="N1000" s="104"/>
      <c r="O1000" s="108"/>
      <c r="P1000" s="109"/>
      <c r="Q1000" s="110"/>
      <c r="R1000" s="108"/>
      <c r="S1000" s="120"/>
    </row>
    <row r="1001" spans="1:19" ht="15.75" customHeight="1" x14ac:dyDescent="0.25">
      <c r="A1001" s="58">
        <v>2801</v>
      </c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44"/>
      <c r="L1001" s="101"/>
      <c r="M1001" s="102"/>
      <c r="N1001" s="104"/>
      <c r="O1001" s="102"/>
      <c r="P1001" s="104"/>
      <c r="Q1001" s="146"/>
      <c r="R1001" s="108"/>
      <c r="S1001" s="120"/>
    </row>
    <row r="1002" spans="1:19" ht="15.75" customHeight="1" x14ac:dyDescent="0.25">
      <c r="A1002" s="58">
        <v>2802</v>
      </c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44"/>
      <c r="L1002" s="101"/>
      <c r="M1002" s="102"/>
      <c r="N1002" s="104"/>
      <c r="O1002" s="197" t="s">
        <v>83</v>
      </c>
      <c r="P1002" s="82"/>
      <c r="Q1002" s="111" t="str">
        <f>IF(SUM(K995:K998)=0,"",SUM(K995:K998))</f>
        <v/>
      </c>
      <c r="R1002" s="219" t="s">
        <v>11</v>
      </c>
      <c r="S1002" s="120"/>
    </row>
    <row r="1003" spans="1:19" ht="15.75" customHeight="1" x14ac:dyDescent="0.25">
      <c r="A1003" s="58">
        <v>2901</v>
      </c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44"/>
      <c r="L1003" s="101"/>
      <c r="M1003" s="102"/>
      <c r="N1003" s="104"/>
      <c r="O1003" s="198" t="s">
        <v>85</v>
      </c>
      <c r="P1003" s="86" t="str">
        <f>IF(P1002/B989=0,"",P1002/B989)</f>
        <v/>
      </c>
      <c r="Q1003" s="112" t="e">
        <f>IF(P1002/Q1002=0,"",P1002/Q1002)</f>
        <v>#VALUE!</v>
      </c>
      <c r="R1003" s="221" t="s">
        <v>86</v>
      </c>
      <c r="S1003" s="120"/>
    </row>
    <row r="1004" spans="1:19" ht="15.75" customHeight="1" x14ac:dyDescent="0.25">
      <c r="A1004" s="58">
        <v>2902</v>
      </c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44"/>
      <c r="L1004" s="147"/>
      <c r="M1004" s="148"/>
      <c r="N1004" s="149"/>
      <c r="O1004" s="90"/>
      <c r="P1004" s="91"/>
      <c r="Q1004" s="91"/>
      <c r="R1004" s="113"/>
      <c r="S1004" s="120"/>
    </row>
    <row r="1005" spans="1:19" ht="18" customHeight="1" x14ac:dyDescent="0.25">
      <c r="A1005" s="28"/>
      <c r="B1005" s="297" t="s">
        <v>111</v>
      </c>
      <c r="C1005" s="297"/>
      <c r="D1005" s="297"/>
      <c r="E1005" s="297"/>
      <c r="F1005" s="297"/>
      <c r="G1005" s="297"/>
      <c r="H1005" s="297"/>
      <c r="I1005" s="297"/>
      <c r="J1005" s="297"/>
      <c r="K1005" s="93">
        <f>SUM(K989:K1001)</f>
        <v>0</v>
      </c>
      <c r="L1005" s="94">
        <f>((SUM(K995:K997))/B989)</f>
        <v>0</v>
      </c>
      <c r="M1005" s="94" t="str">
        <f>IF(K1005=0,"",K1005/B989)</f>
        <v/>
      </c>
      <c r="N1005" s="94" t="e">
        <f>M1005-L1005</f>
        <v>#VALUE!</v>
      </c>
      <c r="O1005" s="3"/>
      <c r="P1005" s="29"/>
      <c r="Q1005" s="22"/>
      <c r="R1005" s="3"/>
      <c r="S1005" s="120"/>
    </row>
    <row r="1006" spans="1:19" ht="12.75" customHeight="1" x14ac:dyDescent="0.25">
      <c r="A1006" s="28"/>
      <c r="B1006" s="29"/>
      <c r="C1006" s="29"/>
      <c r="D1006" s="132"/>
      <c r="E1006" s="132"/>
      <c r="F1006" s="132"/>
      <c r="G1006" s="132"/>
      <c r="H1006" s="132"/>
      <c r="I1006" s="132"/>
      <c r="J1006" s="132"/>
      <c r="K1006" s="133"/>
      <c r="L1006" s="134"/>
      <c r="M1006" s="134"/>
      <c r="N1006" s="134"/>
      <c r="O1006" s="3"/>
      <c r="P1006" s="29"/>
      <c r="Q1006" s="22"/>
      <c r="R1006" s="3"/>
      <c r="S1006" s="120"/>
    </row>
    <row r="1007" spans="1:19" ht="12.75" customHeight="1" x14ac:dyDescent="0.25">
      <c r="A1007" s="28"/>
      <c r="B1007" s="29"/>
      <c r="C1007" s="29"/>
      <c r="D1007" s="132"/>
      <c r="E1007" s="132"/>
      <c r="F1007" s="132"/>
      <c r="G1007" s="132"/>
      <c r="H1007" s="132"/>
      <c r="I1007" s="132"/>
      <c r="J1007" s="132"/>
      <c r="K1007" s="133"/>
      <c r="L1007" s="134"/>
      <c r="M1007" s="134"/>
      <c r="N1007" s="134"/>
      <c r="O1007" s="3"/>
      <c r="P1007" s="29"/>
      <c r="Q1007" s="22"/>
      <c r="R1007" s="3"/>
      <c r="S1007" s="120"/>
    </row>
    <row r="1008" spans="1:19" ht="26.25" x14ac:dyDescent="0.4">
      <c r="A1008" s="2"/>
      <c r="B1008" s="298" t="s">
        <v>99</v>
      </c>
      <c r="C1008" s="299"/>
      <c r="D1008" s="299"/>
      <c r="E1008" s="299"/>
      <c r="F1008" s="299"/>
      <c r="G1008" s="299"/>
      <c r="H1008" s="299"/>
      <c r="I1008" s="299"/>
      <c r="J1008" s="299"/>
      <c r="K1008" s="181" t="s">
        <v>124</v>
      </c>
      <c r="L1008" s="57"/>
      <c r="M1008" s="57"/>
      <c r="N1008" s="29"/>
      <c r="O1008" s="3"/>
      <c r="P1008" s="29"/>
      <c r="Q1008" s="29"/>
      <c r="R1008" s="29"/>
      <c r="S1008" s="120"/>
    </row>
    <row r="1009" spans="1:19" ht="20.25" x14ac:dyDescent="0.2">
      <c r="A1009" s="300" t="s">
        <v>10</v>
      </c>
      <c r="B1009" s="301" t="s">
        <v>100</v>
      </c>
      <c r="C1009" s="302"/>
      <c r="D1009" s="302"/>
      <c r="E1009" s="302"/>
      <c r="F1009" s="302"/>
      <c r="G1009" s="302"/>
      <c r="H1009" s="302"/>
      <c r="I1009" s="302"/>
      <c r="J1009" s="303"/>
      <c r="K1009" s="304" t="s">
        <v>11</v>
      </c>
      <c r="L1009" s="296" t="s">
        <v>3</v>
      </c>
      <c r="M1009" s="296" t="s">
        <v>4</v>
      </c>
      <c r="N1009" s="306" t="s">
        <v>5</v>
      </c>
      <c r="O1009" s="296" t="s">
        <v>6</v>
      </c>
      <c r="P1009" s="294" t="s">
        <v>7</v>
      </c>
      <c r="Q1009" s="294" t="s">
        <v>8</v>
      </c>
      <c r="R1009" s="296" t="s">
        <v>101</v>
      </c>
      <c r="S1009" s="120"/>
    </row>
    <row r="1010" spans="1:19" ht="15.75" x14ac:dyDescent="0.25">
      <c r="A1010" s="295"/>
      <c r="B1010" s="58" t="s">
        <v>102</v>
      </c>
      <c r="C1010" s="58" t="s">
        <v>103</v>
      </c>
      <c r="D1010" s="58" t="s">
        <v>104</v>
      </c>
      <c r="E1010" s="58" t="s">
        <v>105</v>
      </c>
      <c r="F1010" s="58" t="s">
        <v>106</v>
      </c>
      <c r="G1010" s="58" t="s">
        <v>107</v>
      </c>
      <c r="H1010" s="58" t="s">
        <v>108</v>
      </c>
      <c r="I1010" s="58" t="s">
        <v>109</v>
      </c>
      <c r="J1010" s="58" t="s">
        <v>110</v>
      </c>
      <c r="K1010" s="317"/>
      <c r="L1010" s="295"/>
      <c r="M1010" s="295"/>
      <c r="N1010" s="295"/>
      <c r="O1010" s="295"/>
      <c r="P1010" s="295"/>
      <c r="Q1010" s="295"/>
      <c r="R1010" s="295"/>
      <c r="S1010" s="120"/>
    </row>
    <row r="1011" spans="1:19" ht="15.75" customHeight="1" x14ac:dyDescent="0.25">
      <c r="A1011" s="58">
        <v>2202</v>
      </c>
      <c r="B1011" s="154">
        <v>71</v>
      </c>
      <c r="C1011" s="154"/>
      <c r="D1011" s="154"/>
      <c r="E1011" s="154"/>
      <c r="F1011" s="154"/>
      <c r="G1011" s="154"/>
      <c r="H1011" s="154"/>
      <c r="I1011" s="154"/>
      <c r="J1011" s="154"/>
      <c r="K1011" s="144"/>
      <c r="L1011" s="96"/>
      <c r="M1011" s="97"/>
      <c r="N1011" s="98"/>
      <c r="O1011" s="99"/>
      <c r="P1011" s="63">
        <f>B1011</f>
        <v>71</v>
      </c>
      <c r="Q1011" s="100"/>
      <c r="R1011" s="99"/>
      <c r="S1011" s="120"/>
    </row>
    <row r="1012" spans="1:19" ht="15.75" customHeight="1" x14ac:dyDescent="0.25">
      <c r="A1012" s="58">
        <v>2301</v>
      </c>
      <c r="B1012" s="154"/>
      <c r="C1012" s="154">
        <v>45</v>
      </c>
      <c r="D1012" s="154"/>
      <c r="E1012" s="154"/>
      <c r="F1012" s="154"/>
      <c r="G1012" s="154"/>
      <c r="H1012" s="154"/>
      <c r="I1012" s="154"/>
      <c r="J1012" s="154"/>
      <c r="K1012" s="144"/>
      <c r="L1012" s="101"/>
      <c r="M1012" s="102"/>
      <c r="N1012" s="103"/>
      <c r="O1012" s="67">
        <f>IF(C1012=0,"",C1012/B1011)</f>
        <v>0.63380281690140849</v>
      </c>
      <c r="P1012" s="68">
        <v>45</v>
      </c>
      <c r="Q1012" s="69">
        <f t="shared" ref="Q1012:Q1019" si="142">IF(P1012=0,"",P1012/P1011)</f>
        <v>0.63380281690140849</v>
      </c>
      <c r="R1012" s="69">
        <f t="shared" ref="R1012:R1019" si="143">IF(P1012=0,"",100%-Q1012)</f>
        <v>0.36619718309859151</v>
      </c>
      <c r="S1012" s="120"/>
    </row>
    <row r="1013" spans="1:19" ht="15.75" customHeight="1" x14ac:dyDescent="0.25">
      <c r="A1013" s="58">
        <v>2302</v>
      </c>
      <c r="B1013" s="154"/>
      <c r="C1013" s="154"/>
      <c r="D1013" s="154">
        <v>37</v>
      </c>
      <c r="E1013" s="154"/>
      <c r="F1013" s="154"/>
      <c r="G1013" s="154"/>
      <c r="H1013" s="154"/>
      <c r="I1013" s="154"/>
      <c r="J1013" s="154"/>
      <c r="K1013" s="144"/>
      <c r="L1013" s="101"/>
      <c r="M1013" s="102"/>
      <c r="N1013" s="103"/>
      <c r="O1013" s="67">
        <f>IF(D1013=0,"",D1013/C1012)</f>
        <v>0.82222222222222219</v>
      </c>
      <c r="P1013" s="68">
        <v>43</v>
      </c>
      <c r="Q1013" s="69">
        <f t="shared" si="142"/>
        <v>0.9555555555555556</v>
      </c>
      <c r="R1013" s="69">
        <f t="shared" si="143"/>
        <v>4.4444444444444398E-2</v>
      </c>
      <c r="S1013" s="8">
        <f>P1013/P1011</f>
        <v>0.60563380281690138</v>
      </c>
    </row>
    <row r="1014" spans="1:19" ht="15.75" customHeight="1" x14ac:dyDescent="0.25">
      <c r="A1014" s="58">
        <v>2401</v>
      </c>
      <c r="B1014" s="154"/>
      <c r="C1014" s="154"/>
      <c r="D1014" s="154"/>
      <c r="E1014" s="154">
        <v>27</v>
      </c>
      <c r="F1014" s="154"/>
      <c r="G1014" s="154"/>
      <c r="H1014" s="154"/>
      <c r="I1014" s="154"/>
      <c r="J1014" s="154"/>
      <c r="K1014" s="144"/>
      <c r="L1014" s="101"/>
      <c r="M1014" s="102"/>
      <c r="N1014" s="103"/>
      <c r="O1014" s="67">
        <f>IF(E1014=0,"",E1014/D1013)</f>
        <v>0.72972972972972971</v>
      </c>
      <c r="P1014" s="68">
        <v>40</v>
      </c>
      <c r="Q1014" s="69">
        <f t="shared" si="142"/>
        <v>0.93023255813953487</v>
      </c>
      <c r="R1014" s="69">
        <f t="shared" si="143"/>
        <v>6.9767441860465129E-2</v>
      </c>
      <c r="S1014" s="120"/>
    </row>
    <row r="1015" spans="1:19" ht="15.75" customHeight="1" x14ac:dyDescent="0.25">
      <c r="A1015" s="58">
        <v>2402</v>
      </c>
      <c r="B1015" s="154"/>
      <c r="C1015" s="154"/>
      <c r="D1015" s="154"/>
      <c r="E1015" s="154"/>
      <c r="F1015" s="154">
        <v>16</v>
      </c>
      <c r="G1015" s="154"/>
      <c r="H1015" s="154"/>
      <c r="I1015" s="154"/>
      <c r="J1015" s="154"/>
      <c r="K1015" s="144"/>
      <c r="L1015" s="101"/>
      <c r="M1015" s="102"/>
      <c r="N1015" s="103"/>
      <c r="O1015" s="67">
        <f>IF(F1015=0,"",F1015/E1014)</f>
        <v>0.59259259259259256</v>
      </c>
      <c r="P1015" s="68">
        <v>38</v>
      </c>
      <c r="Q1015" s="69">
        <f t="shared" si="142"/>
        <v>0.95</v>
      </c>
      <c r="R1015" s="69">
        <f t="shared" si="143"/>
        <v>5.0000000000000044E-2</v>
      </c>
      <c r="S1015" s="120"/>
    </row>
    <row r="1016" spans="1:19" ht="15.75" customHeight="1" x14ac:dyDescent="0.25">
      <c r="A1016" s="58">
        <v>2501</v>
      </c>
      <c r="B1016" s="154"/>
      <c r="C1016" s="154"/>
      <c r="D1016" s="154"/>
      <c r="E1016" s="154"/>
      <c r="F1016" s="154"/>
      <c r="G1016" s="154">
        <v>15</v>
      </c>
      <c r="H1016" s="154"/>
      <c r="I1016" s="154"/>
      <c r="J1016" s="154"/>
      <c r="K1016" s="144"/>
      <c r="L1016" s="101"/>
      <c r="M1016" s="102"/>
      <c r="N1016" s="103"/>
      <c r="O1016" s="67">
        <f>IF(G1016=0,"",G1016/F1015)</f>
        <v>0.9375</v>
      </c>
      <c r="P1016" s="68">
        <v>35</v>
      </c>
      <c r="Q1016" s="69">
        <f t="shared" si="142"/>
        <v>0.92105263157894735</v>
      </c>
      <c r="R1016" s="69">
        <f t="shared" si="143"/>
        <v>7.8947368421052655E-2</v>
      </c>
      <c r="S1016" s="120"/>
    </row>
    <row r="1017" spans="1:19" ht="15.75" customHeight="1" x14ac:dyDescent="0.25">
      <c r="A1017" s="58">
        <v>2502</v>
      </c>
      <c r="B1017" s="154"/>
      <c r="C1017" s="154"/>
      <c r="D1017" s="154"/>
      <c r="E1017" s="154"/>
      <c r="F1017" s="154"/>
      <c r="G1017" s="154"/>
      <c r="H1017" s="154">
        <v>15</v>
      </c>
      <c r="I1017" s="154"/>
      <c r="J1017" s="154"/>
      <c r="K1017" s="144"/>
      <c r="L1017" s="101"/>
      <c r="M1017" s="102"/>
      <c r="N1017" s="103"/>
      <c r="O1017" s="67">
        <f>IF(H1017=0,"",H1017/G1016)</f>
        <v>1</v>
      </c>
      <c r="P1017" s="68">
        <v>33</v>
      </c>
      <c r="Q1017" s="69">
        <f t="shared" si="142"/>
        <v>0.94285714285714284</v>
      </c>
      <c r="R1017" s="69">
        <f t="shared" si="143"/>
        <v>5.7142857142857162E-2</v>
      </c>
      <c r="S1017" s="120"/>
    </row>
    <row r="1018" spans="1:19" ht="15.75" customHeight="1" x14ac:dyDescent="0.25">
      <c r="A1018" s="58">
        <v>2601</v>
      </c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44"/>
      <c r="L1018" s="101"/>
      <c r="M1018" s="102"/>
      <c r="N1018" s="103"/>
      <c r="O1018" s="67" t="str">
        <f>IF(I1018=0,"",I1018/H1017)</f>
        <v/>
      </c>
      <c r="P1018" s="68"/>
      <c r="Q1018" s="69" t="str">
        <f t="shared" si="142"/>
        <v/>
      </c>
      <c r="R1018" s="69" t="str">
        <f t="shared" si="143"/>
        <v/>
      </c>
      <c r="S1018" s="120"/>
    </row>
    <row r="1019" spans="1:19" ht="15.75" customHeight="1" x14ac:dyDescent="0.25">
      <c r="A1019" s="58">
        <v>2602</v>
      </c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44"/>
      <c r="L1019" s="101"/>
      <c r="M1019" s="102"/>
      <c r="N1019" s="103"/>
      <c r="O1019" s="71" t="str">
        <f>IF(J1019=0,"",J1019/I1018)</f>
        <v/>
      </c>
      <c r="P1019" s="68"/>
      <c r="Q1019" s="72" t="str">
        <f t="shared" si="142"/>
        <v/>
      </c>
      <c r="R1019" s="72" t="str">
        <f t="shared" si="143"/>
        <v/>
      </c>
      <c r="S1019" s="120"/>
    </row>
    <row r="1020" spans="1:19" ht="15.75" customHeight="1" x14ac:dyDescent="0.25">
      <c r="A1020" s="58">
        <v>2701</v>
      </c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44"/>
      <c r="L1020" s="101"/>
      <c r="M1020" s="102"/>
      <c r="N1020" s="104"/>
      <c r="O1020" s="129"/>
      <c r="P1020" s="68"/>
      <c r="Q1020" s="130"/>
      <c r="R1020" s="131"/>
      <c r="S1020" s="120"/>
    </row>
    <row r="1021" spans="1:19" ht="15.75" customHeight="1" x14ac:dyDescent="0.25">
      <c r="A1021" s="58">
        <v>2702</v>
      </c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44"/>
      <c r="L1021" s="101"/>
      <c r="M1021" s="102"/>
      <c r="N1021" s="104"/>
      <c r="O1021" s="108"/>
      <c r="P1021" s="109"/>
      <c r="Q1021" s="110"/>
      <c r="R1021" s="108"/>
      <c r="S1021" s="120"/>
    </row>
    <row r="1022" spans="1:19" ht="15.75" customHeight="1" x14ac:dyDescent="0.25">
      <c r="A1022" s="58">
        <v>2801</v>
      </c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44"/>
      <c r="L1022" s="101"/>
      <c r="M1022" s="102"/>
      <c r="N1022" s="104"/>
      <c r="O1022" s="108"/>
      <c r="P1022" s="109"/>
      <c r="Q1022" s="110"/>
      <c r="R1022" s="108"/>
      <c r="S1022" s="120"/>
    </row>
    <row r="1023" spans="1:19" ht="15.75" customHeight="1" x14ac:dyDescent="0.25">
      <c r="A1023" s="58">
        <v>2802</v>
      </c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44"/>
      <c r="L1023" s="101"/>
      <c r="M1023" s="102"/>
      <c r="N1023" s="104"/>
      <c r="O1023" s="102"/>
      <c r="P1023" s="104"/>
      <c r="Q1023" s="146"/>
      <c r="R1023" s="108"/>
      <c r="S1023" s="120"/>
    </row>
    <row r="1024" spans="1:19" ht="15.75" customHeight="1" x14ac:dyDescent="0.25">
      <c r="A1024" s="58">
        <v>2802</v>
      </c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44"/>
      <c r="L1024" s="101"/>
      <c r="M1024" s="102"/>
      <c r="N1024" s="104"/>
      <c r="O1024" s="197" t="s">
        <v>83</v>
      </c>
      <c r="P1024" s="82"/>
      <c r="Q1024" s="111" t="str">
        <f>IF(SUM(K1017:K1020)=0,"",SUM(K1017:K1020))</f>
        <v/>
      </c>
      <c r="R1024" s="219" t="s">
        <v>11</v>
      </c>
      <c r="S1024" s="120"/>
    </row>
    <row r="1025" spans="1:19" ht="15.75" customHeight="1" x14ac:dyDescent="0.25">
      <c r="A1025" s="58">
        <v>2901</v>
      </c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44"/>
      <c r="L1025" s="101"/>
      <c r="M1025" s="102"/>
      <c r="N1025" s="104"/>
      <c r="O1025" s="198" t="s">
        <v>85</v>
      </c>
      <c r="P1025" s="86" t="str">
        <f>IF(P1024/B1011=0,"",P1024/B1011)</f>
        <v/>
      </c>
      <c r="Q1025" s="112" t="e">
        <f>IF(P1024/Q1024=0,"",P1024/Q1024)</f>
        <v>#VALUE!</v>
      </c>
      <c r="R1025" s="221" t="s">
        <v>86</v>
      </c>
      <c r="S1025" s="120"/>
    </row>
    <row r="1026" spans="1:19" ht="15.75" customHeight="1" x14ac:dyDescent="0.25">
      <c r="A1026" s="58">
        <v>2902</v>
      </c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44"/>
      <c r="L1026" s="147"/>
      <c r="M1026" s="148"/>
      <c r="N1026" s="149"/>
      <c r="O1026" s="90"/>
      <c r="P1026" s="91"/>
      <c r="Q1026" s="91"/>
      <c r="R1026" s="113"/>
      <c r="S1026" s="120"/>
    </row>
    <row r="1027" spans="1:19" ht="18" customHeight="1" x14ac:dyDescent="0.25">
      <c r="A1027" s="28"/>
      <c r="B1027" s="297" t="s">
        <v>111</v>
      </c>
      <c r="C1027" s="297"/>
      <c r="D1027" s="297"/>
      <c r="E1027" s="297"/>
      <c r="F1027" s="297"/>
      <c r="G1027" s="297"/>
      <c r="H1027" s="297"/>
      <c r="I1027" s="297"/>
      <c r="J1027" s="297"/>
      <c r="K1027" s="93">
        <f>SUM(K1011:K1023)</f>
        <v>0</v>
      </c>
      <c r="L1027" s="94">
        <f>((SUM(K1017:K1019))/B1011)</f>
        <v>0</v>
      </c>
      <c r="M1027" s="94" t="str">
        <f>IF(K1027=0,"",K1027/B1011)</f>
        <v/>
      </c>
      <c r="N1027" s="94" t="e">
        <f>M1027-L1027</f>
        <v>#VALUE!</v>
      </c>
      <c r="O1027" s="3"/>
      <c r="P1027" s="29"/>
      <c r="Q1027" s="22"/>
      <c r="R1027" s="3"/>
      <c r="S1027" s="120"/>
    </row>
    <row r="1028" spans="1:19" ht="12.75" customHeight="1" x14ac:dyDescent="0.25">
      <c r="A1028" s="28"/>
      <c r="B1028" s="29"/>
      <c r="C1028" s="29"/>
      <c r="D1028" s="132"/>
      <c r="E1028" s="132"/>
      <c r="F1028" s="132"/>
      <c r="G1028" s="132"/>
      <c r="H1028" s="132"/>
      <c r="I1028" s="132"/>
      <c r="J1028" s="132"/>
      <c r="K1028" s="133"/>
      <c r="L1028" s="134"/>
      <c r="M1028" s="134"/>
      <c r="N1028" s="134"/>
      <c r="O1028" s="3"/>
      <c r="P1028" s="29"/>
      <c r="Q1028" s="22"/>
      <c r="R1028" s="3"/>
      <c r="S1028" s="120"/>
    </row>
    <row r="1029" spans="1:19" ht="12.75" customHeight="1" x14ac:dyDescent="0.25">
      <c r="A1029" s="28"/>
      <c r="B1029" s="29"/>
      <c r="C1029" s="29"/>
      <c r="D1029" s="132"/>
      <c r="E1029" s="132"/>
      <c r="F1029" s="132"/>
      <c r="G1029" s="132"/>
      <c r="H1029" s="132"/>
      <c r="I1029" s="132"/>
      <c r="J1029" s="132"/>
      <c r="K1029" s="133"/>
      <c r="L1029" s="134"/>
      <c r="M1029" s="134"/>
      <c r="N1029" s="134"/>
      <c r="O1029" s="3"/>
      <c r="P1029" s="29"/>
      <c r="Q1029" s="22"/>
      <c r="R1029" s="3"/>
      <c r="S1029" s="120"/>
    </row>
    <row r="1030" spans="1:19" ht="26.25" x14ac:dyDescent="0.4">
      <c r="A1030" s="2"/>
      <c r="B1030" s="298" t="s">
        <v>99</v>
      </c>
      <c r="C1030" s="299"/>
      <c r="D1030" s="299"/>
      <c r="E1030" s="299"/>
      <c r="F1030" s="299"/>
      <c r="G1030" s="299"/>
      <c r="H1030" s="299"/>
      <c r="I1030" s="299"/>
      <c r="J1030" s="299"/>
      <c r="K1030" s="181" t="s">
        <v>142</v>
      </c>
      <c r="L1030" s="57"/>
      <c r="M1030" s="57"/>
      <c r="N1030" s="29"/>
      <c r="O1030" s="3"/>
      <c r="P1030" s="29"/>
      <c r="Q1030" s="29"/>
      <c r="R1030" s="29"/>
      <c r="S1030" s="120"/>
    </row>
    <row r="1031" spans="1:19" ht="20.25" x14ac:dyDescent="0.2">
      <c r="A1031" s="300" t="s">
        <v>10</v>
      </c>
      <c r="B1031" s="301" t="s">
        <v>100</v>
      </c>
      <c r="C1031" s="302"/>
      <c r="D1031" s="302"/>
      <c r="E1031" s="302"/>
      <c r="F1031" s="302"/>
      <c r="G1031" s="302"/>
      <c r="H1031" s="302"/>
      <c r="I1031" s="302"/>
      <c r="J1031" s="303"/>
      <c r="K1031" s="304" t="s">
        <v>11</v>
      </c>
      <c r="L1031" s="296" t="s">
        <v>3</v>
      </c>
      <c r="M1031" s="296" t="s">
        <v>4</v>
      </c>
      <c r="N1031" s="306" t="s">
        <v>5</v>
      </c>
      <c r="O1031" s="296" t="s">
        <v>6</v>
      </c>
      <c r="P1031" s="294" t="s">
        <v>7</v>
      </c>
      <c r="Q1031" s="294" t="s">
        <v>8</v>
      </c>
      <c r="R1031" s="296" t="s">
        <v>101</v>
      </c>
      <c r="S1031" s="120"/>
    </row>
    <row r="1032" spans="1:19" ht="15.75" x14ac:dyDescent="0.25">
      <c r="A1032" s="295"/>
      <c r="B1032" s="58" t="s">
        <v>102</v>
      </c>
      <c r="C1032" s="58" t="s">
        <v>103</v>
      </c>
      <c r="D1032" s="58" t="s">
        <v>104</v>
      </c>
      <c r="E1032" s="58" t="s">
        <v>105</v>
      </c>
      <c r="F1032" s="58" t="s">
        <v>106</v>
      </c>
      <c r="G1032" s="58" t="s">
        <v>107</v>
      </c>
      <c r="H1032" s="58" t="s">
        <v>108</v>
      </c>
      <c r="I1032" s="58" t="s">
        <v>109</v>
      </c>
      <c r="J1032" s="58" t="s">
        <v>110</v>
      </c>
      <c r="K1032" s="317"/>
      <c r="L1032" s="295"/>
      <c r="M1032" s="295"/>
      <c r="N1032" s="295"/>
      <c r="O1032" s="295"/>
      <c r="P1032" s="295"/>
      <c r="Q1032" s="295"/>
      <c r="R1032" s="295"/>
      <c r="S1032" s="120"/>
    </row>
    <row r="1033" spans="1:19" ht="15.75" customHeight="1" x14ac:dyDescent="0.25">
      <c r="A1033" s="58">
        <v>2301</v>
      </c>
      <c r="B1033" s="154">
        <v>30</v>
      </c>
      <c r="C1033" s="154"/>
      <c r="D1033" s="154"/>
      <c r="E1033" s="154"/>
      <c r="F1033" s="154"/>
      <c r="G1033" s="154"/>
      <c r="H1033" s="154"/>
      <c r="I1033" s="154"/>
      <c r="J1033" s="154"/>
      <c r="K1033" s="144"/>
      <c r="L1033" s="96"/>
      <c r="M1033" s="97"/>
      <c r="N1033" s="98"/>
      <c r="O1033" s="99"/>
      <c r="P1033" s="63">
        <f>B1033</f>
        <v>30</v>
      </c>
      <c r="Q1033" s="100"/>
      <c r="R1033" s="99"/>
      <c r="S1033" s="120"/>
    </row>
    <row r="1034" spans="1:19" ht="15.75" customHeight="1" x14ac:dyDescent="0.25">
      <c r="A1034" s="58">
        <v>2302</v>
      </c>
      <c r="B1034" s="154"/>
      <c r="C1034" s="154">
        <v>22</v>
      </c>
      <c r="D1034" s="154"/>
      <c r="E1034" s="154"/>
      <c r="F1034" s="154"/>
      <c r="G1034" s="154"/>
      <c r="H1034" s="154"/>
      <c r="I1034" s="154"/>
      <c r="J1034" s="154"/>
      <c r="K1034" s="144"/>
      <c r="L1034" s="101"/>
      <c r="M1034" s="102"/>
      <c r="N1034" s="103"/>
      <c r="O1034" s="67">
        <f>IF(C1034=0,"",C1034/B1033)</f>
        <v>0.73333333333333328</v>
      </c>
      <c r="P1034" s="68">
        <v>22</v>
      </c>
      <c r="Q1034" s="69">
        <f t="shared" ref="Q1034:Q1041" si="144">IF(P1034=0,"",P1034/P1033)</f>
        <v>0.73333333333333328</v>
      </c>
      <c r="R1034" s="69">
        <f t="shared" ref="R1034:R1041" si="145">IF(P1034=0,"",100%-Q1034)</f>
        <v>0.26666666666666672</v>
      </c>
      <c r="S1034" s="120"/>
    </row>
    <row r="1035" spans="1:19" ht="15.75" customHeight="1" x14ac:dyDescent="0.25">
      <c r="A1035" s="58">
        <v>2401</v>
      </c>
      <c r="B1035" s="154"/>
      <c r="C1035" s="154"/>
      <c r="D1035" s="154">
        <v>18</v>
      </c>
      <c r="E1035" s="154"/>
      <c r="F1035" s="154"/>
      <c r="G1035" s="154"/>
      <c r="H1035" s="154"/>
      <c r="I1035" s="154"/>
      <c r="J1035" s="154"/>
      <c r="K1035" s="144"/>
      <c r="L1035" s="101"/>
      <c r="M1035" s="102"/>
      <c r="N1035" s="103"/>
      <c r="O1035" s="67">
        <f>IF(D1035=0,"",D1035/C1034)</f>
        <v>0.81818181818181823</v>
      </c>
      <c r="P1035" s="68">
        <v>20</v>
      </c>
      <c r="Q1035" s="69">
        <f t="shared" si="144"/>
        <v>0.90909090909090906</v>
      </c>
      <c r="R1035" s="69">
        <f t="shared" si="145"/>
        <v>9.0909090909090939E-2</v>
      </c>
      <c r="S1035" s="8">
        <f>P1035/P1033</f>
        <v>0.66666666666666663</v>
      </c>
    </row>
    <row r="1036" spans="1:19" ht="15.75" customHeight="1" x14ac:dyDescent="0.25">
      <c r="A1036" s="58">
        <v>2402</v>
      </c>
      <c r="B1036" s="154"/>
      <c r="C1036" s="154"/>
      <c r="D1036" s="154"/>
      <c r="E1036" s="154">
        <v>9</v>
      </c>
      <c r="F1036" s="154"/>
      <c r="G1036" s="154"/>
      <c r="H1036" s="154"/>
      <c r="I1036" s="154"/>
      <c r="J1036" s="154"/>
      <c r="K1036" s="144"/>
      <c r="L1036" s="101"/>
      <c r="M1036" s="102"/>
      <c r="N1036" s="103"/>
      <c r="O1036" s="67">
        <f>IF(E1036=0,"",E1036/D1035)</f>
        <v>0.5</v>
      </c>
      <c r="P1036" s="68">
        <v>18</v>
      </c>
      <c r="Q1036" s="69">
        <f t="shared" si="144"/>
        <v>0.9</v>
      </c>
      <c r="R1036" s="69">
        <f t="shared" si="145"/>
        <v>9.9999999999999978E-2</v>
      </c>
      <c r="S1036" s="120"/>
    </row>
    <row r="1037" spans="1:19" ht="15.75" customHeight="1" x14ac:dyDescent="0.25">
      <c r="A1037" s="58">
        <v>2501</v>
      </c>
      <c r="B1037" s="154"/>
      <c r="C1037" s="154"/>
      <c r="D1037" s="154"/>
      <c r="E1037" s="154"/>
      <c r="F1037" s="154">
        <v>7</v>
      </c>
      <c r="G1037" s="154"/>
      <c r="H1037" s="154"/>
      <c r="I1037" s="154"/>
      <c r="J1037" s="154"/>
      <c r="K1037" s="144"/>
      <c r="L1037" s="101"/>
      <c r="M1037" s="102"/>
      <c r="N1037" s="103"/>
      <c r="O1037" s="67">
        <f>IF(F1037=0,"",F1037/E1036)</f>
        <v>0.77777777777777779</v>
      </c>
      <c r="P1037" s="68">
        <v>16</v>
      </c>
      <c r="Q1037" s="69">
        <f t="shared" si="144"/>
        <v>0.88888888888888884</v>
      </c>
      <c r="R1037" s="69">
        <f t="shared" si="145"/>
        <v>0.11111111111111116</v>
      </c>
      <c r="S1037" s="120"/>
    </row>
    <row r="1038" spans="1:19" ht="15.75" customHeight="1" x14ac:dyDescent="0.25">
      <c r="A1038" s="58">
        <v>2502</v>
      </c>
      <c r="B1038" s="154"/>
      <c r="C1038" s="154"/>
      <c r="D1038" s="154"/>
      <c r="E1038" s="154"/>
      <c r="F1038" s="154"/>
      <c r="G1038" s="154">
        <v>3</v>
      </c>
      <c r="H1038" s="154"/>
      <c r="I1038" s="154"/>
      <c r="J1038" s="154"/>
      <c r="K1038" s="144"/>
      <c r="L1038" s="101"/>
      <c r="M1038" s="102"/>
      <c r="N1038" s="103"/>
      <c r="O1038" s="67">
        <f>IF(G1038=0,"",G1038/F1037)</f>
        <v>0.42857142857142855</v>
      </c>
      <c r="P1038" s="68">
        <v>12</v>
      </c>
      <c r="Q1038" s="69">
        <f t="shared" si="144"/>
        <v>0.75</v>
      </c>
      <c r="R1038" s="69">
        <f t="shared" si="145"/>
        <v>0.25</v>
      </c>
      <c r="S1038" s="120"/>
    </row>
    <row r="1039" spans="1:19" ht="15.75" customHeight="1" x14ac:dyDescent="0.25">
      <c r="A1039" s="58">
        <v>2601</v>
      </c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44"/>
      <c r="L1039" s="101"/>
      <c r="M1039" s="102"/>
      <c r="N1039" s="103"/>
      <c r="O1039" s="67" t="str">
        <f>IF(H1039=0,"",H1039/G1038)</f>
        <v/>
      </c>
      <c r="P1039" s="68"/>
      <c r="Q1039" s="69" t="str">
        <f t="shared" si="144"/>
        <v/>
      </c>
      <c r="R1039" s="69" t="str">
        <f t="shared" si="145"/>
        <v/>
      </c>
      <c r="S1039" s="120"/>
    </row>
    <row r="1040" spans="1:19" ht="15.75" customHeight="1" x14ac:dyDescent="0.25">
      <c r="A1040" s="58">
        <v>2602</v>
      </c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44"/>
      <c r="L1040" s="101"/>
      <c r="M1040" s="102"/>
      <c r="N1040" s="103"/>
      <c r="O1040" s="67" t="str">
        <f>IF(I1040=0,"",I1040/H1039)</f>
        <v/>
      </c>
      <c r="P1040" s="68"/>
      <c r="Q1040" s="69" t="str">
        <f t="shared" si="144"/>
        <v/>
      </c>
      <c r="R1040" s="69" t="str">
        <f t="shared" si="145"/>
        <v/>
      </c>
      <c r="S1040" s="120"/>
    </row>
    <row r="1041" spans="1:19" ht="15.75" customHeight="1" x14ac:dyDescent="0.25">
      <c r="A1041" s="58">
        <v>2701</v>
      </c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44"/>
      <c r="L1041" s="101"/>
      <c r="M1041" s="102"/>
      <c r="N1041" s="103"/>
      <c r="O1041" s="71" t="str">
        <f>IF(J1041=0,"",J1041/I1040)</f>
        <v/>
      </c>
      <c r="P1041" s="68"/>
      <c r="Q1041" s="72" t="str">
        <f t="shared" si="144"/>
        <v/>
      </c>
      <c r="R1041" s="72" t="str">
        <f t="shared" si="145"/>
        <v/>
      </c>
      <c r="S1041" s="120"/>
    </row>
    <row r="1042" spans="1:19" ht="15.75" customHeight="1" x14ac:dyDescent="0.25">
      <c r="A1042" s="58">
        <v>2702</v>
      </c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44"/>
      <c r="L1042" s="101"/>
      <c r="M1042" s="102"/>
      <c r="N1042" s="104"/>
      <c r="O1042" s="129"/>
      <c r="P1042" s="68"/>
      <c r="Q1042" s="130"/>
      <c r="R1042" s="131"/>
      <c r="S1042" s="120"/>
    </row>
    <row r="1043" spans="1:19" ht="15.75" customHeight="1" x14ac:dyDescent="0.25">
      <c r="A1043" s="58">
        <v>2801</v>
      </c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44"/>
      <c r="L1043" s="101"/>
      <c r="M1043" s="102"/>
      <c r="N1043" s="104"/>
      <c r="O1043" s="108"/>
      <c r="P1043" s="109"/>
      <c r="Q1043" s="110"/>
      <c r="R1043" s="108"/>
      <c r="S1043" s="120"/>
    </row>
    <row r="1044" spans="1:19" ht="15.75" customHeight="1" x14ac:dyDescent="0.25">
      <c r="A1044" s="58">
        <v>2802</v>
      </c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44"/>
      <c r="L1044" s="101"/>
      <c r="M1044" s="102"/>
      <c r="N1044" s="104"/>
      <c r="O1044" s="108"/>
      <c r="P1044" s="109"/>
      <c r="Q1044" s="110"/>
      <c r="R1044" s="108"/>
      <c r="S1044" s="120"/>
    </row>
    <row r="1045" spans="1:19" ht="15.75" customHeight="1" x14ac:dyDescent="0.25">
      <c r="A1045" s="58">
        <v>2901</v>
      </c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44"/>
      <c r="L1045" s="101"/>
      <c r="M1045" s="102"/>
      <c r="N1045" s="104"/>
      <c r="O1045" s="102"/>
      <c r="P1045" s="104"/>
      <c r="Q1045" s="146"/>
      <c r="R1045" s="108"/>
      <c r="S1045" s="120"/>
    </row>
    <row r="1046" spans="1:19" ht="15.75" customHeight="1" x14ac:dyDescent="0.25">
      <c r="A1046" s="58">
        <v>2902</v>
      </c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44"/>
      <c r="L1046" s="101"/>
      <c r="M1046" s="102"/>
      <c r="N1046" s="104"/>
      <c r="O1046" s="197" t="s">
        <v>83</v>
      </c>
      <c r="P1046" s="82"/>
      <c r="Q1046" s="111" t="str">
        <f>IF(SUM(K1039:K1042)=0,"",SUM(K1039:K1042))</f>
        <v/>
      </c>
      <c r="R1046" s="219" t="s">
        <v>11</v>
      </c>
      <c r="S1046" s="120"/>
    </row>
    <row r="1047" spans="1:19" ht="15.75" customHeight="1" x14ac:dyDescent="0.25">
      <c r="A1047" s="58">
        <v>3001</v>
      </c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44"/>
      <c r="L1047" s="101"/>
      <c r="M1047" s="102"/>
      <c r="N1047" s="104"/>
      <c r="O1047" s="198" t="s">
        <v>85</v>
      </c>
      <c r="P1047" s="86" t="str">
        <f>IF(P1046/B1033=0,"",P1046/B1033)</f>
        <v/>
      </c>
      <c r="Q1047" s="112" t="e">
        <f>IF(P1046/Q1046=0,"",P1046/Q1046)</f>
        <v>#VALUE!</v>
      </c>
      <c r="R1047" s="221" t="s">
        <v>86</v>
      </c>
      <c r="S1047" s="120"/>
    </row>
    <row r="1048" spans="1:19" ht="15.75" customHeight="1" x14ac:dyDescent="0.25">
      <c r="A1048" s="58">
        <v>3002</v>
      </c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44"/>
      <c r="L1048" s="147"/>
      <c r="M1048" s="148"/>
      <c r="N1048" s="149"/>
      <c r="O1048" s="90"/>
      <c r="P1048" s="91"/>
      <c r="Q1048" s="91"/>
      <c r="R1048" s="113"/>
      <c r="S1048" s="120"/>
    </row>
    <row r="1049" spans="1:19" ht="18" customHeight="1" x14ac:dyDescent="0.25">
      <c r="A1049" s="28"/>
      <c r="B1049" s="297" t="s">
        <v>111</v>
      </c>
      <c r="C1049" s="297"/>
      <c r="D1049" s="297"/>
      <c r="E1049" s="297"/>
      <c r="F1049" s="297"/>
      <c r="G1049" s="297"/>
      <c r="H1049" s="297"/>
      <c r="I1049" s="297"/>
      <c r="J1049" s="297"/>
      <c r="K1049" s="93">
        <f>SUM(K1033:K1045)</f>
        <v>0</v>
      </c>
      <c r="L1049" s="94">
        <f>((SUM(K1039:K1041))/B1033)</f>
        <v>0</v>
      </c>
      <c r="M1049" s="94" t="str">
        <f>IF(K1049=0,"",K1049/B1033)</f>
        <v/>
      </c>
      <c r="N1049" s="94" t="e">
        <f>M1049-L1049</f>
        <v>#VALUE!</v>
      </c>
      <c r="O1049" s="3"/>
      <c r="P1049" s="29"/>
      <c r="Q1049" s="22"/>
      <c r="R1049" s="3"/>
      <c r="S1049" s="120"/>
    </row>
    <row r="1050" spans="1:19" ht="12.75" customHeight="1" x14ac:dyDescent="0.25">
      <c r="A1050" s="28"/>
      <c r="B1050" s="29"/>
      <c r="C1050" s="29"/>
      <c r="D1050" s="132"/>
      <c r="E1050" s="132"/>
      <c r="F1050" s="132"/>
      <c r="G1050" s="132"/>
      <c r="H1050" s="132"/>
      <c r="I1050" s="132"/>
      <c r="J1050" s="132"/>
      <c r="K1050" s="133"/>
      <c r="L1050" s="134"/>
      <c r="M1050" s="134"/>
      <c r="N1050" s="134"/>
      <c r="O1050" s="3"/>
      <c r="P1050" s="29"/>
      <c r="Q1050" s="22"/>
      <c r="R1050" s="3"/>
      <c r="S1050" s="120"/>
    </row>
    <row r="1051" spans="1:19" ht="12.75" customHeight="1" x14ac:dyDescent="0.25">
      <c r="A1051" s="28"/>
      <c r="B1051" s="29"/>
      <c r="C1051" s="29"/>
      <c r="D1051" s="132"/>
      <c r="E1051" s="132"/>
      <c r="F1051" s="132"/>
      <c r="G1051" s="132"/>
      <c r="H1051" s="132"/>
      <c r="I1051" s="132"/>
      <c r="J1051" s="132"/>
      <c r="K1051" s="133"/>
      <c r="L1051" s="134"/>
      <c r="M1051" s="134"/>
      <c r="N1051" s="134"/>
      <c r="O1051" s="3"/>
      <c r="P1051" s="29"/>
      <c r="Q1051" s="22"/>
      <c r="R1051" s="3"/>
      <c r="S1051" s="120"/>
    </row>
    <row r="1052" spans="1:19" ht="26.25" x14ac:dyDescent="0.4">
      <c r="A1052" s="2"/>
      <c r="B1052" s="298" t="s">
        <v>99</v>
      </c>
      <c r="C1052" s="299"/>
      <c r="D1052" s="299"/>
      <c r="E1052" s="299"/>
      <c r="F1052" s="299"/>
      <c r="G1052" s="299"/>
      <c r="H1052" s="299"/>
      <c r="I1052" s="299"/>
      <c r="J1052" s="299"/>
      <c r="K1052" s="181" t="s">
        <v>143</v>
      </c>
      <c r="L1052" s="57"/>
      <c r="M1052" s="57"/>
      <c r="N1052" s="29"/>
      <c r="O1052" s="3"/>
      <c r="P1052" s="29"/>
      <c r="Q1052" s="29"/>
      <c r="R1052" s="29"/>
      <c r="S1052" s="120"/>
    </row>
    <row r="1053" spans="1:19" ht="20.25" x14ac:dyDescent="0.2">
      <c r="A1053" s="300" t="s">
        <v>10</v>
      </c>
      <c r="B1053" s="301" t="s">
        <v>100</v>
      </c>
      <c r="C1053" s="302"/>
      <c r="D1053" s="302"/>
      <c r="E1053" s="302"/>
      <c r="F1053" s="302"/>
      <c r="G1053" s="302"/>
      <c r="H1053" s="302"/>
      <c r="I1053" s="302"/>
      <c r="J1053" s="303"/>
      <c r="K1053" s="304" t="s">
        <v>11</v>
      </c>
      <c r="L1053" s="296" t="s">
        <v>3</v>
      </c>
      <c r="M1053" s="296" t="s">
        <v>4</v>
      </c>
      <c r="N1053" s="306" t="s">
        <v>5</v>
      </c>
      <c r="O1053" s="296" t="s">
        <v>6</v>
      </c>
      <c r="P1053" s="294" t="s">
        <v>7</v>
      </c>
      <c r="Q1053" s="294" t="s">
        <v>8</v>
      </c>
      <c r="R1053" s="296" t="s">
        <v>101</v>
      </c>
      <c r="S1053" s="120"/>
    </row>
    <row r="1054" spans="1:19" ht="15.75" x14ac:dyDescent="0.25">
      <c r="A1054" s="295"/>
      <c r="B1054" s="58" t="s">
        <v>102</v>
      </c>
      <c r="C1054" s="58" t="s">
        <v>103</v>
      </c>
      <c r="D1054" s="58" t="s">
        <v>104</v>
      </c>
      <c r="E1054" s="58" t="s">
        <v>105</v>
      </c>
      <c r="F1054" s="58" t="s">
        <v>106</v>
      </c>
      <c r="G1054" s="58" t="s">
        <v>107</v>
      </c>
      <c r="H1054" s="58" t="s">
        <v>108</v>
      </c>
      <c r="I1054" s="58" t="s">
        <v>109</v>
      </c>
      <c r="J1054" s="58" t="s">
        <v>110</v>
      </c>
      <c r="K1054" s="317"/>
      <c r="L1054" s="295"/>
      <c r="M1054" s="295"/>
      <c r="N1054" s="295"/>
      <c r="O1054" s="295"/>
      <c r="P1054" s="295"/>
      <c r="Q1054" s="295"/>
      <c r="R1054" s="295"/>
      <c r="S1054" s="120"/>
    </row>
    <row r="1055" spans="1:19" ht="15.75" customHeight="1" x14ac:dyDescent="0.25">
      <c r="A1055" s="58">
        <v>2302</v>
      </c>
      <c r="B1055" s="154">
        <v>47</v>
      </c>
      <c r="C1055" s="154"/>
      <c r="D1055" s="154"/>
      <c r="E1055" s="154"/>
      <c r="F1055" s="154"/>
      <c r="G1055" s="154"/>
      <c r="H1055" s="154"/>
      <c r="I1055" s="154"/>
      <c r="J1055" s="154"/>
      <c r="K1055" s="144"/>
      <c r="L1055" s="96"/>
      <c r="M1055" s="97"/>
      <c r="N1055" s="98"/>
      <c r="O1055" s="99"/>
      <c r="P1055" s="63">
        <f>B1055</f>
        <v>47</v>
      </c>
      <c r="Q1055" s="100"/>
      <c r="R1055" s="99"/>
      <c r="S1055" s="120"/>
    </row>
    <row r="1056" spans="1:19" ht="15.75" customHeight="1" x14ac:dyDescent="0.25">
      <c r="A1056" s="58">
        <v>2401</v>
      </c>
      <c r="B1056" s="154"/>
      <c r="C1056" s="154">
        <v>33</v>
      </c>
      <c r="D1056" s="154"/>
      <c r="E1056" s="154"/>
      <c r="F1056" s="154"/>
      <c r="G1056" s="154"/>
      <c r="H1056" s="154"/>
      <c r="I1056" s="154"/>
      <c r="J1056" s="154"/>
      <c r="K1056" s="144"/>
      <c r="L1056" s="101"/>
      <c r="M1056" s="102"/>
      <c r="N1056" s="103"/>
      <c r="O1056" s="67">
        <f>IF(C1056=0,"",C1056/B1055)</f>
        <v>0.7021276595744681</v>
      </c>
      <c r="P1056" s="68">
        <v>33</v>
      </c>
      <c r="Q1056" s="69">
        <f t="shared" ref="Q1056:Q1063" si="146">IF(P1056=0,"",P1056/P1055)</f>
        <v>0.7021276595744681</v>
      </c>
      <c r="R1056" s="69">
        <f t="shared" ref="R1056:R1063" si="147">IF(P1056=0,"",100%-Q1056)</f>
        <v>0.2978723404255319</v>
      </c>
      <c r="S1056" s="120"/>
    </row>
    <row r="1057" spans="1:19" ht="15.75" customHeight="1" x14ac:dyDescent="0.25">
      <c r="A1057" s="58">
        <v>2402</v>
      </c>
      <c r="B1057" s="154"/>
      <c r="C1057" s="154"/>
      <c r="D1057" s="154">
        <v>24</v>
      </c>
      <c r="E1057" s="154"/>
      <c r="F1057" s="154"/>
      <c r="G1057" s="154"/>
      <c r="H1057" s="154"/>
      <c r="I1057" s="154"/>
      <c r="J1057" s="154"/>
      <c r="K1057" s="144"/>
      <c r="L1057" s="101"/>
      <c r="M1057" s="102"/>
      <c r="N1057" s="103"/>
      <c r="O1057" s="67">
        <f>IF(D1057=0,"",D1057/C1056)</f>
        <v>0.72727272727272729</v>
      </c>
      <c r="P1057" s="68">
        <v>30</v>
      </c>
      <c r="Q1057" s="69">
        <f t="shared" si="146"/>
        <v>0.90909090909090906</v>
      </c>
      <c r="R1057" s="69">
        <f t="shared" si="147"/>
        <v>9.0909090909090939E-2</v>
      </c>
      <c r="S1057" s="8">
        <f>P1057/P1055</f>
        <v>0.63829787234042556</v>
      </c>
    </row>
    <row r="1058" spans="1:19" ht="15.75" customHeight="1" x14ac:dyDescent="0.25">
      <c r="A1058" s="58">
        <v>2501</v>
      </c>
      <c r="B1058" s="154"/>
      <c r="C1058" s="154"/>
      <c r="D1058" s="154"/>
      <c r="E1058" s="154">
        <v>16</v>
      </c>
      <c r="F1058" s="154"/>
      <c r="G1058" s="154"/>
      <c r="H1058" s="154"/>
      <c r="I1058" s="154"/>
      <c r="J1058" s="154"/>
      <c r="K1058" s="144"/>
      <c r="L1058" s="101"/>
      <c r="M1058" s="102"/>
      <c r="N1058" s="103"/>
      <c r="O1058" s="67">
        <f>IF(E1058=0,"",E1058/D1057)</f>
        <v>0.66666666666666663</v>
      </c>
      <c r="P1058" s="68">
        <v>28</v>
      </c>
      <c r="Q1058" s="69">
        <f t="shared" si="146"/>
        <v>0.93333333333333335</v>
      </c>
      <c r="R1058" s="69">
        <f t="shared" si="147"/>
        <v>6.6666666666666652E-2</v>
      </c>
      <c r="S1058" s="120"/>
    </row>
    <row r="1059" spans="1:19" ht="15.75" customHeight="1" x14ac:dyDescent="0.25">
      <c r="A1059" s="58">
        <v>2502</v>
      </c>
      <c r="B1059" s="154"/>
      <c r="C1059" s="154"/>
      <c r="D1059" s="154"/>
      <c r="E1059" s="154"/>
      <c r="F1059" s="154">
        <v>14</v>
      </c>
      <c r="G1059" s="154"/>
      <c r="H1059" s="154"/>
      <c r="I1059" s="154"/>
      <c r="J1059" s="154"/>
      <c r="K1059" s="144"/>
      <c r="L1059" s="101"/>
      <c r="M1059" s="102"/>
      <c r="N1059" s="103"/>
      <c r="O1059" s="67">
        <f>IF(F1059=0,"",F1059/E1058)</f>
        <v>0.875</v>
      </c>
      <c r="P1059" s="68">
        <v>24</v>
      </c>
      <c r="Q1059" s="69">
        <f t="shared" si="146"/>
        <v>0.8571428571428571</v>
      </c>
      <c r="R1059" s="69">
        <f t="shared" si="147"/>
        <v>0.1428571428571429</v>
      </c>
      <c r="S1059" s="120"/>
    </row>
    <row r="1060" spans="1:19" ht="15.75" customHeight="1" x14ac:dyDescent="0.25">
      <c r="A1060" s="58">
        <v>2601</v>
      </c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44"/>
      <c r="L1060" s="101"/>
      <c r="M1060" s="102"/>
      <c r="N1060" s="103"/>
      <c r="O1060" s="67" t="str">
        <f>IF(G1060=0,"",G1060/F1059)</f>
        <v/>
      </c>
      <c r="P1060" s="68"/>
      <c r="Q1060" s="69" t="str">
        <f t="shared" si="146"/>
        <v/>
      </c>
      <c r="R1060" s="69" t="str">
        <f t="shared" si="147"/>
        <v/>
      </c>
      <c r="S1060" s="120"/>
    </row>
    <row r="1061" spans="1:19" ht="15.75" customHeight="1" x14ac:dyDescent="0.25">
      <c r="A1061" s="58">
        <v>2602</v>
      </c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44"/>
      <c r="L1061" s="101"/>
      <c r="M1061" s="102"/>
      <c r="N1061" s="103"/>
      <c r="O1061" s="67" t="str">
        <f>IF(H1061=0,"",H1061/G1060)</f>
        <v/>
      </c>
      <c r="P1061" s="68"/>
      <c r="Q1061" s="69" t="str">
        <f t="shared" si="146"/>
        <v/>
      </c>
      <c r="R1061" s="69" t="str">
        <f t="shared" si="147"/>
        <v/>
      </c>
      <c r="S1061" s="120"/>
    </row>
    <row r="1062" spans="1:19" ht="15.75" customHeight="1" x14ac:dyDescent="0.25">
      <c r="A1062" s="58">
        <v>2701</v>
      </c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44"/>
      <c r="L1062" s="101"/>
      <c r="M1062" s="102"/>
      <c r="N1062" s="103"/>
      <c r="O1062" s="67" t="str">
        <f>IF(I1062=0,"",I1062/H1061)</f>
        <v/>
      </c>
      <c r="P1062" s="68"/>
      <c r="Q1062" s="69" t="str">
        <f t="shared" si="146"/>
        <v/>
      </c>
      <c r="R1062" s="69" t="str">
        <f t="shared" si="147"/>
        <v/>
      </c>
      <c r="S1062" s="120"/>
    </row>
    <row r="1063" spans="1:19" ht="15.75" customHeight="1" x14ac:dyDescent="0.25">
      <c r="A1063" s="58">
        <v>2702</v>
      </c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44"/>
      <c r="L1063" s="101"/>
      <c r="M1063" s="102"/>
      <c r="N1063" s="103"/>
      <c r="O1063" s="71" t="str">
        <f>IF(J1063=0,"",J1063/I1062)</f>
        <v/>
      </c>
      <c r="P1063" s="68"/>
      <c r="Q1063" s="72" t="str">
        <f t="shared" si="146"/>
        <v/>
      </c>
      <c r="R1063" s="72" t="str">
        <f t="shared" si="147"/>
        <v/>
      </c>
      <c r="S1063" s="120"/>
    </row>
    <row r="1064" spans="1:19" ht="15.75" customHeight="1" x14ac:dyDescent="0.25">
      <c r="A1064" s="58">
        <v>2801</v>
      </c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44"/>
      <c r="L1064" s="101"/>
      <c r="M1064" s="102"/>
      <c r="N1064" s="104"/>
      <c r="O1064" s="129"/>
      <c r="P1064" s="68"/>
      <c r="Q1064" s="130"/>
      <c r="R1064" s="131"/>
      <c r="S1064" s="120"/>
    </row>
    <row r="1065" spans="1:19" ht="15.75" customHeight="1" x14ac:dyDescent="0.25">
      <c r="A1065" s="58">
        <v>2802</v>
      </c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44"/>
      <c r="L1065" s="101"/>
      <c r="M1065" s="102"/>
      <c r="N1065" s="104"/>
      <c r="O1065" s="108"/>
      <c r="P1065" s="109"/>
      <c r="Q1065" s="110"/>
      <c r="R1065" s="108"/>
      <c r="S1065" s="120"/>
    </row>
    <row r="1066" spans="1:19" ht="15.75" customHeight="1" x14ac:dyDescent="0.25">
      <c r="A1066" s="58">
        <v>2901</v>
      </c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44"/>
      <c r="L1066" s="101"/>
      <c r="M1066" s="102"/>
      <c r="N1066" s="104"/>
      <c r="O1066" s="108"/>
      <c r="P1066" s="109"/>
      <c r="Q1066" s="110"/>
      <c r="R1066" s="108"/>
      <c r="S1066" s="120"/>
    </row>
    <row r="1067" spans="1:19" ht="15.75" customHeight="1" x14ac:dyDescent="0.25">
      <c r="A1067" s="58">
        <v>2902</v>
      </c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44"/>
      <c r="L1067" s="101"/>
      <c r="M1067" s="102"/>
      <c r="N1067" s="104"/>
      <c r="O1067" s="102"/>
      <c r="P1067" s="104"/>
      <c r="Q1067" s="146"/>
      <c r="R1067" s="108"/>
      <c r="S1067" s="120"/>
    </row>
    <row r="1068" spans="1:19" ht="15.75" customHeight="1" x14ac:dyDescent="0.25">
      <c r="A1068" s="58">
        <v>3001</v>
      </c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44"/>
      <c r="L1068" s="101"/>
      <c r="M1068" s="102"/>
      <c r="N1068" s="104"/>
      <c r="O1068" s="197" t="s">
        <v>83</v>
      </c>
      <c r="P1068" s="82"/>
      <c r="Q1068" s="111" t="str">
        <f>IF(SUM(K1061:K1064)=0,"",SUM(K1061:K1064))</f>
        <v/>
      </c>
      <c r="R1068" s="219" t="s">
        <v>11</v>
      </c>
      <c r="S1068" s="120"/>
    </row>
    <row r="1069" spans="1:19" ht="15.75" customHeight="1" x14ac:dyDescent="0.25">
      <c r="A1069" s="58">
        <v>3002</v>
      </c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44"/>
      <c r="L1069" s="101"/>
      <c r="M1069" s="102"/>
      <c r="N1069" s="104"/>
      <c r="O1069" s="198" t="s">
        <v>85</v>
      </c>
      <c r="P1069" s="86" t="str">
        <f>IF(P1068/B1055=0,"",P1068/B1055)</f>
        <v/>
      </c>
      <c r="Q1069" s="112" t="e">
        <f>IF(P1068/Q1068=0,"",P1068/Q1068)</f>
        <v>#VALUE!</v>
      </c>
      <c r="R1069" s="221" t="s">
        <v>86</v>
      </c>
      <c r="S1069" s="120"/>
    </row>
    <row r="1070" spans="1:19" ht="15.75" customHeight="1" x14ac:dyDescent="0.25">
      <c r="A1070" s="58">
        <v>3101</v>
      </c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44"/>
      <c r="L1070" s="147"/>
      <c r="M1070" s="148"/>
      <c r="N1070" s="149"/>
      <c r="O1070" s="90"/>
      <c r="P1070" s="91"/>
      <c r="Q1070" s="91"/>
      <c r="R1070" s="113"/>
      <c r="S1070" s="120"/>
    </row>
    <row r="1071" spans="1:19" ht="18" customHeight="1" x14ac:dyDescent="0.25">
      <c r="A1071" s="28"/>
      <c r="B1071" s="297" t="s">
        <v>111</v>
      </c>
      <c r="C1071" s="297"/>
      <c r="D1071" s="297"/>
      <c r="E1071" s="297"/>
      <c r="F1071" s="297"/>
      <c r="G1071" s="297"/>
      <c r="H1071" s="297"/>
      <c r="I1071" s="297"/>
      <c r="J1071" s="297"/>
      <c r="K1071" s="93">
        <f>SUM(K1055:K1067)</f>
        <v>0</v>
      </c>
      <c r="L1071" s="94">
        <f>((SUM(K1061:K1063))/B1055)</f>
        <v>0</v>
      </c>
      <c r="M1071" s="94" t="str">
        <f>IF(K1071=0,"",K1071/B1055)</f>
        <v/>
      </c>
      <c r="N1071" s="94" t="e">
        <f>M1071-L1071</f>
        <v>#VALUE!</v>
      </c>
      <c r="O1071" s="3"/>
      <c r="P1071" s="29"/>
      <c r="Q1071" s="22"/>
      <c r="R1071" s="3"/>
      <c r="S1071" s="120"/>
    </row>
    <row r="1072" spans="1:19" ht="12.75" customHeight="1" x14ac:dyDescent="0.25">
      <c r="A1072" s="28"/>
      <c r="B1072" s="29"/>
      <c r="C1072" s="29"/>
      <c r="D1072" s="132"/>
      <c r="E1072" s="132"/>
      <c r="F1072" s="132"/>
      <c r="G1072" s="132"/>
      <c r="H1072" s="132"/>
      <c r="I1072" s="132"/>
      <c r="J1072" s="132"/>
      <c r="K1072" s="133"/>
      <c r="L1072" s="134"/>
      <c r="M1072" s="134"/>
      <c r="N1072" s="134"/>
      <c r="O1072" s="3"/>
      <c r="P1072" s="29"/>
      <c r="Q1072" s="22"/>
      <c r="R1072" s="3"/>
      <c r="S1072" s="120"/>
    </row>
    <row r="1073" spans="1:19" ht="12.75" customHeight="1" x14ac:dyDescent="0.25">
      <c r="A1073" s="28"/>
      <c r="B1073" s="29"/>
      <c r="C1073" s="29"/>
      <c r="D1073" s="132"/>
      <c r="E1073" s="132"/>
      <c r="F1073" s="132"/>
      <c r="G1073" s="132"/>
      <c r="H1073" s="132"/>
      <c r="I1073" s="132"/>
      <c r="J1073" s="132"/>
      <c r="K1073" s="133"/>
      <c r="L1073" s="134"/>
      <c r="M1073" s="134"/>
      <c r="N1073" s="134"/>
      <c r="O1073" s="3"/>
      <c r="P1073" s="29"/>
      <c r="Q1073" s="22"/>
      <c r="R1073" s="3"/>
      <c r="S1073" s="120"/>
    </row>
    <row r="1074" spans="1:19" ht="26.25" x14ac:dyDescent="0.4">
      <c r="A1074" s="2"/>
      <c r="B1074" s="298" t="s">
        <v>99</v>
      </c>
      <c r="C1074" s="299"/>
      <c r="D1074" s="299"/>
      <c r="E1074" s="299"/>
      <c r="F1074" s="299"/>
      <c r="G1074" s="299"/>
      <c r="H1074" s="299"/>
      <c r="I1074" s="299"/>
      <c r="J1074" s="299"/>
      <c r="K1074" s="181" t="s">
        <v>144</v>
      </c>
      <c r="L1074" s="57"/>
      <c r="M1074" s="57"/>
      <c r="N1074" s="29"/>
      <c r="O1074" s="3"/>
      <c r="P1074" s="29"/>
      <c r="Q1074" s="29"/>
      <c r="R1074" s="29"/>
      <c r="S1074" s="120"/>
    </row>
    <row r="1075" spans="1:19" ht="20.25" x14ac:dyDescent="0.2">
      <c r="A1075" s="300" t="s">
        <v>10</v>
      </c>
      <c r="B1075" s="301" t="s">
        <v>100</v>
      </c>
      <c r="C1075" s="302"/>
      <c r="D1075" s="302"/>
      <c r="E1075" s="302"/>
      <c r="F1075" s="302"/>
      <c r="G1075" s="302"/>
      <c r="H1075" s="302"/>
      <c r="I1075" s="302"/>
      <c r="J1075" s="303"/>
      <c r="K1075" s="304" t="s">
        <v>11</v>
      </c>
      <c r="L1075" s="296" t="s">
        <v>3</v>
      </c>
      <c r="M1075" s="296" t="s">
        <v>4</v>
      </c>
      <c r="N1075" s="306" t="s">
        <v>5</v>
      </c>
      <c r="O1075" s="296" t="s">
        <v>6</v>
      </c>
      <c r="P1075" s="294" t="s">
        <v>7</v>
      </c>
      <c r="Q1075" s="294" t="s">
        <v>8</v>
      </c>
      <c r="R1075" s="296" t="s">
        <v>101</v>
      </c>
      <c r="S1075" s="120"/>
    </row>
    <row r="1076" spans="1:19" ht="15.75" x14ac:dyDescent="0.25">
      <c r="A1076" s="295"/>
      <c r="B1076" s="58" t="s">
        <v>102</v>
      </c>
      <c r="C1076" s="58" t="s">
        <v>103</v>
      </c>
      <c r="D1076" s="58" t="s">
        <v>104</v>
      </c>
      <c r="E1076" s="58" t="s">
        <v>105</v>
      </c>
      <c r="F1076" s="58" t="s">
        <v>106</v>
      </c>
      <c r="G1076" s="58" t="s">
        <v>107</v>
      </c>
      <c r="H1076" s="58" t="s">
        <v>108</v>
      </c>
      <c r="I1076" s="58" t="s">
        <v>109</v>
      </c>
      <c r="J1076" s="58" t="s">
        <v>110</v>
      </c>
      <c r="K1076" s="317"/>
      <c r="L1076" s="295"/>
      <c r="M1076" s="295"/>
      <c r="N1076" s="295"/>
      <c r="O1076" s="295"/>
      <c r="P1076" s="295"/>
      <c r="Q1076" s="295"/>
      <c r="R1076" s="295"/>
      <c r="S1076" s="120"/>
    </row>
    <row r="1077" spans="1:19" ht="15.75" customHeight="1" x14ac:dyDescent="0.25">
      <c r="A1077" s="58">
        <v>2401</v>
      </c>
      <c r="B1077" s="154">
        <v>19</v>
      </c>
      <c r="C1077" s="154"/>
      <c r="D1077" s="154"/>
      <c r="E1077" s="154"/>
      <c r="F1077" s="154"/>
      <c r="G1077" s="154"/>
      <c r="H1077" s="154"/>
      <c r="I1077" s="154"/>
      <c r="J1077" s="154"/>
      <c r="K1077" s="144"/>
      <c r="L1077" s="96"/>
      <c r="M1077" s="97"/>
      <c r="N1077" s="98"/>
      <c r="O1077" s="99"/>
      <c r="P1077" s="63">
        <f>B1077</f>
        <v>19</v>
      </c>
      <c r="Q1077" s="100"/>
      <c r="R1077" s="99"/>
      <c r="S1077" s="120"/>
    </row>
    <row r="1078" spans="1:19" ht="15.75" customHeight="1" x14ac:dyDescent="0.25">
      <c r="A1078" s="58">
        <v>2402</v>
      </c>
      <c r="B1078" s="154"/>
      <c r="C1078" s="154">
        <v>14</v>
      </c>
      <c r="D1078" s="154"/>
      <c r="E1078" s="154"/>
      <c r="F1078" s="154"/>
      <c r="G1078" s="154"/>
      <c r="H1078" s="154"/>
      <c r="I1078" s="154"/>
      <c r="J1078" s="154"/>
      <c r="K1078" s="144"/>
      <c r="L1078" s="101"/>
      <c r="M1078" s="102"/>
      <c r="N1078" s="103"/>
      <c r="O1078" s="67">
        <f>IF(C1078=0,"",C1078/B1077)</f>
        <v>0.73684210526315785</v>
      </c>
      <c r="P1078" s="68">
        <v>14</v>
      </c>
      <c r="Q1078" s="69">
        <f t="shared" ref="Q1078:Q1085" si="148">IF(P1078=0,"",P1078/P1077)</f>
        <v>0.73684210526315785</v>
      </c>
      <c r="R1078" s="69">
        <f t="shared" ref="R1078:R1085" si="149">IF(P1078=0,"",100%-Q1078)</f>
        <v>0.26315789473684215</v>
      </c>
      <c r="S1078" s="120"/>
    </row>
    <row r="1079" spans="1:19" ht="15.75" customHeight="1" x14ac:dyDescent="0.25">
      <c r="A1079" s="58">
        <v>2501</v>
      </c>
      <c r="B1079" s="154"/>
      <c r="C1079" s="154"/>
      <c r="D1079" s="154">
        <v>8</v>
      </c>
      <c r="E1079" s="154"/>
      <c r="F1079" s="154"/>
      <c r="G1079" s="154"/>
      <c r="H1079" s="154"/>
      <c r="I1079" s="154"/>
      <c r="J1079" s="154"/>
      <c r="K1079" s="144"/>
      <c r="L1079" s="101"/>
      <c r="M1079" s="102"/>
      <c r="N1079" s="103"/>
      <c r="O1079" s="67">
        <f>IF(D1079=0,"",D1079/C1078)</f>
        <v>0.5714285714285714</v>
      </c>
      <c r="P1079" s="68">
        <v>14</v>
      </c>
      <c r="Q1079" s="69">
        <f t="shared" si="148"/>
        <v>1</v>
      </c>
      <c r="R1079" s="69">
        <f t="shared" si="149"/>
        <v>0</v>
      </c>
      <c r="S1079" s="8">
        <f>P1079/P1077</f>
        <v>0.73684210526315785</v>
      </c>
    </row>
    <row r="1080" spans="1:19" ht="15.75" customHeight="1" x14ac:dyDescent="0.25">
      <c r="A1080" s="58">
        <v>2502</v>
      </c>
      <c r="B1080" s="154"/>
      <c r="C1080" s="154"/>
      <c r="D1080" s="154"/>
      <c r="E1080" s="154">
        <v>2</v>
      </c>
      <c r="F1080" s="154"/>
      <c r="G1080" s="154"/>
      <c r="H1080" s="154"/>
      <c r="I1080" s="154"/>
      <c r="J1080" s="154"/>
      <c r="K1080" s="144"/>
      <c r="L1080" s="101"/>
      <c r="M1080" s="102"/>
      <c r="N1080" s="103"/>
      <c r="O1080" s="67">
        <f>IF(E1080=0,"",E1080/D1079)</f>
        <v>0.25</v>
      </c>
      <c r="P1080" s="68">
        <v>11</v>
      </c>
      <c r="Q1080" s="69">
        <f t="shared" si="148"/>
        <v>0.7857142857142857</v>
      </c>
      <c r="R1080" s="69">
        <f t="shared" si="149"/>
        <v>0.2142857142857143</v>
      </c>
      <c r="S1080" s="120"/>
    </row>
    <row r="1081" spans="1:19" ht="15.75" customHeight="1" x14ac:dyDescent="0.25">
      <c r="A1081" s="58">
        <v>2601</v>
      </c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44"/>
      <c r="L1081" s="101"/>
      <c r="M1081" s="102"/>
      <c r="N1081" s="103"/>
      <c r="O1081" s="67" t="str">
        <f>IF(F1081=0,"",F1081/E1080)</f>
        <v/>
      </c>
      <c r="P1081" s="68"/>
      <c r="Q1081" s="69" t="str">
        <f t="shared" si="148"/>
        <v/>
      </c>
      <c r="R1081" s="69" t="str">
        <f t="shared" si="149"/>
        <v/>
      </c>
      <c r="S1081" s="120"/>
    </row>
    <row r="1082" spans="1:19" ht="15.75" customHeight="1" x14ac:dyDescent="0.25">
      <c r="A1082" s="58">
        <v>2602</v>
      </c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44"/>
      <c r="L1082" s="101"/>
      <c r="M1082" s="102"/>
      <c r="N1082" s="103"/>
      <c r="O1082" s="67" t="str">
        <f>IF(G1082=0,"",G1082/F1081)</f>
        <v/>
      </c>
      <c r="P1082" s="68"/>
      <c r="Q1082" s="69" t="str">
        <f t="shared" si="148"/>
        <v/>
      </c>
      <c r="R1082" s="69" t="str">
        <f t="shared" si="149"/>
        <v/>
      </c>
      <c r="S1082" s="120"/>
    </row>
    <row r="1083" spans="1:19" ht="15.75" customHeight="1" x14ac:dyDescent="0.25">
      <c r="A1083" s="58">
        <v>2701</v>
      </c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44"/>
      <c r="L1083" s="101"/>
      <c r="M1083" s="102"/>
      <c r="N1083" s="103"/>
      <c r="O1083" s="67" t="str">
        <f>IF(H1083=0,"",H1083/G1082)</f>
        <v/>
      </c>
      <c r="P1083" s="68"/>
      <c r="Q1083" s="69" t="str">
        <f t="shared" si="148"/>
        <v/>
      </c>
      <c r="R1083" s="69" t="str">
        <f t="shared" si="149"/>
        <v/>
      </c>
      <c r="S1083" s="120"/>
    </row>
    <row r="1084" spans="1:19" ht="15.75" customHeight="1" x14ac:dyDescent="0.25">
      <c r="A1084" s="58">
        <v>2702</v>
      </c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44"/>
      <c r="L1084" s="101"/>
      <c r="M1084" s="102"/>
      <c r="N1084" s="103"/>
      <c r="O1084" s="67" t="str">
        <f>IF(I1084=0,"",I1084/H1083)</f>
        <v/>
      </c>
      <c r="P1084" s="68"/>
      <c r="Q1084" s="69" t="str">
        <f t="shared" si="148"/>
        <v/>
      </c>
      <c r="R1084" s="69" t="str">
        <f t="shared" si="149"/>
        <v/>
      </c>
      <c r="S1084" s="120"/>
    </row>
    <row r="1085" spans="1:19" ht="15.75" customHeight="1" x14ac:dyDescent="0.25">
      <c r="A1085" s="58">
        <v>2801</v>
      </c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44"/>
      <c r="L1085" s="101"/>
      <c r="M1085" s="102"/>
      <c r="N1085" s="103"/>
      <c r="O1085" s="71" t="str">
        <f>IF(J1085=0,"",J1085/I1084)</f>
        <v/>
      </c>
      <c r="P1085" s="68"/>
      <c r="Q1085" s="72" t="str">
        <f t="shared" si="148"/>
        <v/>
      </c>
      <c r="R1085" s="72" t="str">
        <f t="shared" si="149"/>
        <v/>
      </c>
      <c r="S1085" s="120"/>
    </row>
    <row r="1086" spans="1:19" ht="15.75" customHeight="1" x14ac:dyDescent="0.25">
      <c r="A1086" s="58">
        <v>2802</v>
      </c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44"/>
      <c r="L1086" s="101"/>
      <c r="M1086" s="102"/>
      <c r="N1086" s="104"/>
      <c r="O1086" s="129"/>
      <c r="P1086" s="68"/>
      <c r="Q1086" s="130"/>
      <c r="R1086" s="131"/>
      <c r="S1086" s="120"/>
    </row>
    <row r="1087" spans="1:19" ht="15.75" customHeight="1" x14ac:dyDescent="0.25">
      <c r="A1087" s="58">
        <v>2901</v>
      </c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44"/>
      <c r="L1087" s="101"/>
      <c r="M1087" s="102"/>
      <c r="N1087" s="104"/>
      <c r="O1087" s="108"/>
      <c r="P1087" s="109"/>
      <c r="Q1087" s="110"/>
      <c r="R1087" s="108"/>
      <c r="S1087" s="120"/>
    </row>
    <row r="1088" spans="1:19" ht="15.75" customHeight="1" x14ac:dyDescent="0.25">
      <c r="A1088" s="58">
        <v>2902</v>
      </c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44"/>
      <c r="L1088" s="101"/>
      <c r="M1088" s="102"/>
      <c r="N1088" s="104"/>
      <c r="O1088" s="108"/>
      <c r="P1088" s="109"/>
      <c r="Q1088" s="110"/>
      <c r="R1088" s="108"/>
      <c r="S1088" s="120"/>
    </row>
    <row r="1089" spans="1:19" ht="15.75" customHeight="1" x14ac:dyDescent="0.25">
      <c r="A1089" s="58">
        <v>3001</v>
      </c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44"/>
      <c r="L1089" s="101"/>
      <c r="M1089" s="102"/>
      <c r="N1089" s="104"/>
      <c r="O1089" s="102"/>
      <c r="P1089" s="104"/>
      <c r="Q1089" s="146"/>
      <c r="R1089" s="108"/>
      <c r="S1089" s="120"/>
    </row>
    <row r="1090" spans="1:19" ht="15.75" customHeight="1" x14ac:dyDescent="0.25">
      <c r="A1090" s="58">
        <v>3002</v>
      </c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44"/>
      <c r="L1090" s="101"/>
      <c r="M1090" s="102"/>
      <c r="N1090" s="104"/>
      <c r="O1090" s="197" t="s">
        <v>83</v>
      </c>
      <c r="P1090" s="82"/>
      <c r="Q1090" s="111" t="str">
        <f>IF(SUM(K1083:K1086)=0,"",SUM(K1083:K1086))</f>
        <v/>
      </c>
      <c r="R1090" s="219" t="s">
        <v>11</v>
      </c>
      <c r="S1090" s="120"/>
    </row>
    <row r="1091" spans="1:19" ht="15.75" customHeight="1" x14ac:dyDescent="0.25">
      <c r="A1091" s="58">
        <v>3101</v>
      </c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44"/>
      <c r="L1091" s="101"/>
      <c r="M1091" s="102"/>
      <c r="N1091" s="104"/>
      <c r="O1091" s="198" t="s">
        <v>85</v>
      </c>
      <c r="P1091" s="86" t="str">
        <f>IF(P1090/B1077=0,"",P1090/B1077)</f>
        <v/>
      </c>
      <c r="Q1091" s="112" t="e">
        <f>IF(P1090/Q1090=0,"",P1090/Q1090)</f>
        <v>#VALUE!</v>
      </c>
      <c r="R1091" s="221" t="s">
        <v>86</v>
      </c>
      <c r="S1091" s="120"/>
    </row>
    <row r="1092" spans="1:19" ht="15.75" customHeight="1" x14ac:dyDescent="0.25">
      <c r="A1092" s="58">
        <v>3102</v>
      </c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44"/>
      <c r="L1092" s="147"/>
      <c r="M1092" s="148"/>
      <c r="N1092" s="149"/>
      <c r="O1092" s="90"/>
      <c r="P1092" s="91"/>
      <c r="Q1092" s="91"/>
      <c r="R1092" s="113"/>
      <c r="S1092" s="120"/>
    </row>
    <row r="1093" spans="1:19" ht="18" customHeight="1" x14ac:dyDescent="0.25">
      <c r="A1093" s="28"/>
      <c r="B1093" s="297" t="s">
        <v>111</v>
      </c>
      <c r="C1093" s="297"/>
      <c r="D1093" s="297"/>
      <c r="E1093" s="297"/>
      <c r="F1093" s="297"/>
      <c r="G1093" s="297"/>
      <c r="H1093" s="297"/>
      <c r="I1093" s="297"/>
      <c r="J1093" s="297"/>
      <c r="K1093" s="93">
        <f>SUM(K1077:K1089)</f>
        <v>0</v>
      </c>
      <c r="L1093" s="94">
        <f>((SUM(K1083:K1085))/B1077)</f>
        <v>0</v>
      </c>
      <c r="M1093" s="94" t="str">
        <f>IF(K1093=0,"",K1093/B1077)</f>
        <v/>
      </c>
      <c r="N1093" s="94" t="e">
        <f>M1093-L1093</f>
        <v>#VALUE!</v>
      </c>
      <c r="O1093" s="3"/>
      <c r="P1093" s="29"/>
      <c r="Q1093" s="22"/>
      <c r="R1093" s="3"/>
      <c r="S1093" s="120"/>
    </row>
    <row r="1094" spans="1:19" ht="12.75" customHeight="1" x14ac:dyDescent="0.25">
      <c r="A1094" s="28"/>
      <c r="B1094" s="29"/>
      <c r="C1094" s="29"/>
      <c r="D1094" s="132"/>
      <c r="E1094" s="132"/>
      <c r="F1094" s="132"/>
      <c r="G1094" s="132"/>
      <c r="H1094" s="132"/>
      <c r="I1094" s="132"/>
      <c r="J1094" s="132"/>
      <c r="K1094" s="133"/>
      <c r="L1094" s="134"/>
      <c r="M1094" s="134"/>
      <c r="N1094" s="134"/>
      <c r="O1094" s="3"/>
      <c r="P1094" s="29"/>
      <c r="Q1094" s="22"/>
      <c r="R1094" s="3"/>
      <c r="S1094" s="120"/>
    </row>
    <row r="1095" spans="1:19" ht="12.75" customHeight="1" x14ac:dyDescent="0.25">
      <c r="A1095" s="28"/>
      <c r="B1095" s="29"/>
      <c r="C1095" s="29"/>
      <c r="D1095" s="132"/>
      <c r="E1095" s="132"/>
      <c r="F1095" s="132"/>
      <c r="G1095" s="132"/>
      <c r="H1095" s="132"/>
      <c r="I1095" s="132"/>
      <c r="J1095" s="132"/>
      <c r="K1095" s="133"/>
      <c r="L1095" s="134"/>
      <c r="M1095" s="134"/>
      <c r="N1095" s="134"/>
      <c r="O1095" s="3"/>
      <c r="P1095" s="29"/>
      <c r="Q1095" s="22"/>
      <c r="R1095" s="3"/>
      <c r="S1095" s="120"/>
    </row>
    <row r="1096" spans="1:19" ht="26.25" x14ac:dyDescent="0.4">
      <c r="A1096" s="2"/>
      <c r="B1096" s="298" t="s">
        <v>99</v>
      </c>
      <c r="C1096" s="299"/>
      <c r="D1096" s="299"/>
      <c r="E1096" s="299"/>
      <c r="F1096" s="299"/>
      <c r="G1096" s="299"/>
      <c r="H1096" s="299"/>
      <c r="I1096" s="299"/>
      <c r="J1096" s="299"/>
      <c r="K1096" s="181" t="s">
        <v>145</v>
      </c>
      <c r="L1096" s="57"/>
      <c r="M1096" s="57"/>
      <c r="N1096" s="29"/>
      <c r="O1096" s="3"/>
      <c r="P1096" s="29"/>
      <c r="Q1096" s="29"/>
      <c r="R1096" s="29"/>
      <c r="S1096" s="120"/>
    </row>
    <row r="1097" spans="1:19" ht="20.25" x14ac:dyDescent="0.2">
      <c r="A1097" s="300" t="s">
        <v>10</v>
      </c>
      <c r="B1097" s="301" t="s">
        <v>100</v>
      </c>
      <c r="C1097" s="302"/>
      <c r="D1097" s="302"/>
      <c r="E1097" s="302"/>
      <c r="F1097" s="302"/>
      <c r="G1097" s="302"/>
      <c r="H1097" s="302"/>
      <c r="I1097" s="302"/>
      <c r="J1097" s="303"/>
      <c r="K1097" s="304" t="s">
        <v>11</v>
      </c>
      <c r="L1097" s="296" t="s">
        <v>3</v>
      </c>
      <c r="M1097" s="296" t="s">
        <v>4</v>
      </c>
      <c r="N1097" s="306" t="s">
        <v>5</v>
      </c>
      <c r="O1097" s="296" t="s">
        <v>6</v>
      </c>
      <c r="P1097" s="294" t="s">
        <v>7</v>
      </c>
      <c r="Q1097" s="294" t="s">
        <v>8</v>
      </c>
      <c r="R1097" s="296" t="s">
        <v>101</v>
      </c>
      <c r="S1097" s="120"/>
    </row>
    <row r="1098" spans="1:19" ht="15.75" x14ac:dyDescent="0.25">
      <c r="A1098" s="295"/>
      <c r="B1098" s="58" t="s">
        <v>102</v>
      </c>
      <c r="C1098" s="58" t="s">
        <v>103</v>
      </c>
      <c r="D1098" s="58" t="s">
        <v>104</v>
      </c>
      <c r="E1098" s="58" t="s">
        <v>105</v>
      </c>
      <c r="F1098" s="58" t="s">
        <v>106</v>
      </c>
      <c r="G1098" s="58" t="s">
        <v>107</v>
      </c>
      <c r="H1098" s="58" t="s">
        <v>108</v>
      </c>
      <c r="I1098" s="58" t="s">
        <v>109</v>
      </c>
      <c r="J1098" s="58" t="s">
        <v>110</v>
      </c>
      <c r="K1098" s="317"/>
      <c r="L1098" s="295"/>
      <c r="M1098" s="295"/>
      <c r="N1098" s="295"/>
      <c r="O1098" s="295"/>
      <c r="P1098" s="295"/>
      <c r="Q1098" s="295"/>
      <c r="R1098" s="295"/>
      <c r="S1098" s="120"/>
    </row>
    <row r="1099" spans="1:19" ht="15.75" customHeight="1" x14ac:dyDescent="0.25">
      <c r="A1099" s="58">
        <v>2402</v>
      </c>
      <c r="B1099" s="154">
        <v>29</v>
      </c>
      <c r="C1099" s="154"/>
      <c r="D1099" s="154"/>
      <c r="E1099" s="154"/>
      <c r="F1099" s="154"/>
      <c r="G1099" s="154"/>
      <c r="H1099" s="154"/>
      <c r="I1099" s="154"/>
      <c r="J1099" s="154"/>
      <c r="K1099" s="144"/>
      <c r="L1099" s="96"/>
      <c r="M1099" s="97"/>
      <c r="N1099" s="98"/>
      <c r="O1099" s="99"/>
      <c r="P1099" s="63">
        <f>B1099</f>
        <v>29</v>
      </c>
      <c r="Q1099" s="100"/>
      <c r="R1099" s="99"/>
      <c r="S1099" s="120"/>
    </row>
    <row r="1100" spans="1:19" ht="15.75" customHeight="1" x14ac:dyDescent="0.25">
      <c r="A1100" s="58">
        <v>2501</v>
      </c>
      <c r="B1100" s="154"/>
      <c r="C1100" s="154">
        <v>25</v>
      </c>
      <c r="D1100" s="154"/>
      <c r="E1100" s="154"/>
      <c r="F1100" s="154"/>
      <c r="G1100" s="154"/>
      <c r="H1100" s="154"/>
      <c r="I1100" s="154"/>
      <c r="J1100" s="154"/>
      <c r="K1100" s="144"/>
      <c r="L1100" s="101"/>
      <c r="M1100" s="102"/>
      <c r="N1100" s="103"/>
      <c r="O1100" s="67">
        <f>IF(C1100=0,"",C1100/B1099)</f>
        <v>0.86206896551724133</v>
      </c>
      <c r="P1100" s="68">
        <v>25</v>
      </c>
      <c r="Q1100" s="69">
        <f t="shared" ref="Q1100:Q1107" si="150">IF(P1100=0,"",P1100/P1099)</f>
        <v>0.86206896551724133</v>
      </c>
      <c r="R1100" s="69">
        <f t="shared" ref="R1100:R1107" si="151">IF(P1100=0,"",100%-Q1100)</f>
        <v>0.13793103448275867</v>
      </c>
      <c r="S1100" s="120"/>
    </row>
    <row r="1101" spans="1:19" ht="15.75" customHeight="1" x14ac:dyDescent="0.25">
      <c r="A1101" s="58">
        <v>2502</v>
      </c>
      <c r="B1101" s="154"/>
      <c r="C1101" s="154"/>
      <c r="D1101" s="154">
        <v>16</v>
      </c>
      <c r="E1101" s="154"/>
      <c r="F1101" s="154"/>
      <c r="G1101" s="154"/>
      <c r="H1101" s="154"/>
      <c r="I1101" s="154"/>
      <c r="J1101" s="154"/>
      <c r="K1101" s="144"/>
      <c r="L1101" s="101"/>
      <c r="M1101" s="102"/>
      <c r="N1101" s="103"/>
      <c r="O1101" s="67">
        <f>IF(D1101=0,"",D1101/C1100)</f>
        <v>0.64</v>
      </c>
      <c r="P1101" s="68">
        <v>22</v>
      </c>
      <c r="Q1101" s="69">
        <f t="shared" si="150"/>
        <v>0.88</v>
      </c>
      <c r="R1101" s="69">
        <f t="shared" si="151"/>
        <v>0.12</v>
      </c>
      <c r="S1101" s="8">
        <f>P1101/P1099</f>
        <v>0.75862068965517238</v>
      </c>
    </row>
    <row r="1102" spans="1:19" ht="15.75" customHeight="1" x14ac:dyDescent="0.25">
      <c r="A1102" s="58">
        <v>2601</v>
      </c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44"/>
      <c r="L1102" s="101"/>
      <c r="M1102" s="102"/>
      <c r="N1102" s="103"/>
      <c r="O1102" s="67" t="str">
        <f>IF(E1102=0,"",E1102/D1101)</f>
        <v/>
      </c>
      <c r="P1102" s="68"/>
      <c r="Q1102" s="69" t="str">
        <f t="shared" si="150"/>
        <v/>
      </c>
      <c r="R1102" s="69" t="str">
        <f t="shared" si="151"/>
        <v/>
      </c>
      <c r="S1102" s="120"/>
    </row>
    <row r="1103" spans="1:19" ht="15.75" customHeight="1" x14ac:dyDescent="0.25">
      <c r="A1103" s="58">
        <v>2602</v>
      </c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44"/>
      <c r="L1103" s="101"/>
      <c r="M1103" s="102"/>
      <c r="N1103" s="103"/>
      <c r="O1103" s="67" t="str">
        <f>IF(F1103=0,"",F1103/E1102)</f>
        <v/>
      </c>
      <c r="P1103" s="68"/>
      <c r="Q1103" s="69" t="str">
        <f t="shared" si="150"/>
        <v/>
      </c>
      <c r="R1103" s="69" t="str">
        <f t="shared" si="151"/>
        <v/>
      </c>
      <c r="S1103" s="120"/>
    </row>
    <row r="1104" spans="1:19" ht="15.75" customHeight="1" x14ac:dyDescent="0.25">
      <c r="A1104" s="58">
        <v>2701</v>
      </c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44"/>
      <c r="L1104" s="101"/>
      <c r="M1104" s="102"/>
      <c r="N1104" s="103"/>
      <c r="O1104" s="67" t="str">
        <f>IF(G1104=0,"",G1104/F1103)</f>
        <v/>
      </c>
      <c r="P1104" s="68"/>
      <c r="Q1104" s="69" t="str">
        <f t="shared" si="150"/>
        <v/>
      </c>
      <c r="R1104" s="69" t="str">
        <f t="shared" si="151"/>
        <v/>
      </c>
      <c r="S1104" s="120"/>
    </row>
    <row r="1105" spans="1:19" ht="15.75" customHeight="1" x14ac:dyDescent="0.25">
      <c r="A1105" s="58">
        <v>2702</v>
      </c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44"/>
      <c r="L1105" s="101"/>
      <c r="M1105" s="102"/>
      <c r="N1105" s="103"/>
      <c r="O1105" s="67" t="str">
        <f>IF(H1105=0,"",H1105/G1104)</f>
        <v/>
      </c>
      <c r="P1105" s="68"/>
      <c r="Q1105" s="69" t="str">
        <f t="shared" si="150"/>
        <v/>
      </c>
      <c r="R1105" s="69" t="str">
        <f t="shared" si="151"/>
        <v/>
      </c>
      <c r="S1105" s="120"/>
    </row>
    <row r="1106" spans="1:19" ht="15.75" customHeight="1" x14ac:dyDescent="0.25">
      <c r="A1106" s="58">
        <v>2801</v>
      </c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44"/>
      <c r="L1106" s="101"/>
      <c r="M1106" s="102"/>
      <c r="N1106" s="103"/>
      <c r="O1106" s="67" t="str">
        <f>IF(I1106=0,"",I1106/H1105)</f>
        <v/>
      </c>
      <c r="P1106" s="68"/>
      <c r="Q1106" s="69" t="str">
        <f t="shared" si="150"/>
        <v/>
      </c>
      <c r="R1106" s="69" t="str">
        <f t="shared" si="151"/>
        <v/>
      </c>
      <c r="S1106" s="120"/>
    </row>
    <row r="1107" spans="1:19" ht="15.75" customHeight="1" x14ac:dyDescent="0.25">
      <c r="A1107" s="58">
        <v>2802</v>
      </c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44"/>
      <c r="L1107" s="101"/>
      <c r="M1107" s="102"/>
      <c r="N1107" s="103"/>
      <c r="O1107" s="71" t="str">
        <f>IF(J1107=0,"",J1107/I1106)</f>
        <v/>
      </c>
      <c r="P1107" s="68"/>
      <c r="Q1107" s="72" t="str">
        <f t="shared" si="150"/>
        <v/>
      </c>
      <c r="R1107" s="72" t="str">
        <f t="shared" si="151"/>
        <v/>
      </c>
      <c r="S1107" s="120"/>
    </row>
    <row r="1108" spans="1:19" ht="15.75" customHeight="1" x14ac:dyDescent="0.25">
      <c r="A1108" s="58">
        <v>2901</v>
      </c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44"/>
      <c r="L1108" s="101"/>
      <c r="M1108" s="102"/>
      <c r="N1108" s="104"/>
      <c r="O1108" s="129"/>
      <c r="P1108" s="68"/>
      <c r="Q1108" s="130"/>
      <c r="R1108" s="131"/>
      <c r="S1108" s="120"/>
    </row>
    <row r="1109" spans="1:19" ht="15.75" customHeight="1" x14ac:dyDescent="0.25">
      <c r="A1109" s="58">
        <v>2902</v>
      </c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44"/>
      <c r="L1109" s="101"/>
      <c r="M1109" s="102"/>
      <c r="N1109" s="104"/>
      <c r="O1109" s="108"/>
      <c r="P1109" s="109"/>
      <c r="Q1109" s="110"/>
      <c r="R1109" s="108"/>
      <c r="S1109" s="120"/>
    </row>
    <row r="1110" spans="1:19" ht="15.75" customHeight="1" x14ac:dyDescent="0.25">
      <c r="A1110" s="58">
        <v>3001</v>
      </c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44"/>
      <c r="L1110" s="101"/>
      <c r="M1110" s="102"/>
      <c r="N1110" s="104"/>
      <c r="O1110" s="108"/>
      <c r="P1110" s="109"/>
      <c r="Q1110" s="110"/>
      <c r="R1110" s="108"/>
      <c r="S1110" s="120"/>
    </row>
    <row r="1111" spans="1:19" ht="15.75" customHeight="1" x14ac:dyDescent="0.25">
      <c r="A1111" s="58">
        <v>3002</v>
      </c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44"/>
      <c r="L1111" s="101"/>
      <c r="M1111" s="102"/>
      <c r="N1111" s="104"/>
      <c r="O1111" s="102"/>
      <c r="P1111" s="104"/>
      <c r="Q1111" s="146"/>
      <c r="R1111" s="108"/>
      <c r="S1111" s="120"/>
    </row>
    <row r="1112" spans="1:19" ht="15.75" customHeight="1" x14ac:dyDescent="0.25">
      <c r="A1112" s="58">
        <v>3101</v>
      </c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44"/>
      <c r="L1112" s="101"/>
      <c r="M1112" s="102"/>
      <c r="N1112" s="104"/>
      <c r="O1112" s="197" t="s">
        <v>83</v>
      </c>
      <c r="P1112" s="82"/>
      <c r="Q1112" s="111" t="str">
        <f>IF(SUM(K1105:K1108)=0,"",SUM(K1105:K1108))</f>
        <v/>
      </c>
      <c r="R1112" s="219" t="s">
        <v>11</v>
      </c>
      <c r="S1112" s="120"/>
    </row>
    <row r="1113" spans="1:19" ht="15.75" customHeight="1" x14ac:dyDescent="0.25">
      <c r="A1113" s="58">
        <v>3102</v>
      </c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44"/>
      <c r="L1113" s="101"/>
      <c r="M1113" s="102"/>
      <c r="N1113" s="104"/>
      <c r="O1113" s="198" t="s">
        <v>85</v>
      </c>
      <c r="P1113" s="86" t="str">
        <f>IF(P1112/B1099=0,"",P1112/B1099)</f>
        <v/>
      </c>
      <c r="Q1113" s="112" t="e">
        <f>IF(P1112/Q1112=0,"",P1112/Q1112)</f>
        <v>#VALUE!</v>
      </c>
      <c r="R1113" s="221" t="s">
        <v>86</v>
      </c>
      <c r="S1113" s="120"/>
    </row>
    <row r="1114" spans="1:19" ht="15.75" customHeight="1" x14ac:dyDescent="0.25">
      <c r="A1114" s="58">
        <v>3201</v>
      </c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44"/>
      <c r="L1114" s="147"/>
      <c r="M1114" s="148"/>
      <c r="N1114" s="149"/>
      <c r="O1114" s="90"/>
      <c r="P1114" s="91"/>
      <c r="Q1114" s="91"/>
      <c r="R1114" s="113"/>
      <c r="S1114" s="120"/>
    </row>
    <row r="1115" spans="1:19" ht="18" customHeight="1" x14ac:dyDescent="0.25">
      <c r="A1115" s="28"/>
      <c r="B1115" s="297" t="s">
        <v>111</v>
      </c>
      <c r="C1115" s="297"/>
      <c r="D1115" s="297"/>
      <c r="E1115" s="297"/>
      <c r="F1115" s="297"/>
      <c r="G1115" s="297"/>
      <c r="H1115" s="297"/>
      <c r="I1115" s="297"/>
      <c r="J1115" s="297"/>
      <c r="K1115" s="93">
        <f>SUM(K1099:K1111)</f>
        <v>0</v>
      </c>
      <c r="L1115" s="94">
        <f>((SUM(K1105:K1107))/B1099)</f>
        <v>0</v>
      </c>
      <c r="M1115" s="94" t="str">
        <f>IF(K1115=0,"",K1115/B1099)</f>
        <v/>
      </c>
      <c r="N1115" s="94" t="e">
        <f>M1115-L1115</f>
        <v>#VALUE!</v>
      </c>
      <c r="O1115" s="3"/>
      <c r="P1115" s="29"/>
      <c r="Q1115" s="22"/>
      <c r="R1115" s="3"/>
      <c r="S1115" s="120"/>
    </row>
    <row r="1116" spans="1:19" ht="12.75" customHeight="1" x14ac:dyDescent="0.25">
      <c r="A1116" s="28"/>
      <c r="B1116" s="29"/>
      <c r="C1116" s="29"/>
      <c r="D1116" s="132"/>
      <c r="E1116" s="132"/>
      <c r="F1116" s="132"/>
      <c r="G1116" s="132"/>
      <c r="H1116" s="132"/>
      <c r="I1116" s="132"/>
      <c r="J1116" s="132"/>
      <c r="K1116" s="133"/>
      <c r="L1116" s="134"/>
      <c r="M1116" s="134"/>
      <c r="N1116" s="134"/>
      <c r="O1116" s="3"/>
      <c r="P1116" s="29"/>
      <c r="Q1116" s="22"/>
      <c r="R1116" s="3"/>
      <c r="S1116" s="120"/>
    </row>
    <row r="1117" spans="1:19" ht="12.75" customHeight="1" x14ac:dyDescent="0.25">
      <c r="A1117" s="28"/>
      <c r="B1117" s="29"/>
      <c r="C1117" s="29"/>
      <c r="D1117" s="132"/>
      <c r="E1117" s="132"/>
      <c r="F1117" s="132"/>
      <c r="G1117" s="132"/>
      <c r="H1117" s="132"/>
      <c r="I1117" s="132"/>
      <c r="J1117" s="132"/>
      <c r="K1117" s="133"/>
      <c r="L1117" s="134"/>
      <c r="M1117" s="134"/>
      <c r="N1117" s="134"/>
      <c r="O1117" s="3"/>
      <c r="P1117" s="29"/>
      <c r="Q1117" s="22"/>
      <c r="R1117" s="3"/>
      <c r="S1117" s="120"/>
    </row>
    <row r="1118" spans="1:19" ht="26.25" x14ac:dyDescent="0.4">
      <c r="A1118" s="2"/>
      <c r="B1118" s="298" t="s">
        <v>99</v>
      </c>
      <c r="C1118" s="299"/>
      <c r="D1118" s="299"/>
      <c r="E1118" s="299"/>
      <c r="F1118" s="299"/>
      <c r="G1118" s="299"/>
      <c r="H1118" s="299"/>
      <c r="I1118" s="299"/>
      <c r="J1118" s="299"/>
      <c r="K1118" s="181" t="s">
        <v>146</v>
      </c>
      <c r="L1118" s="57"/>
      <c r="M1118" s="57"/>
      <c r="N1118" s="29"/>
      <c r="O1118" s="3"/>
      <c r="P1118" s="29"/>
      <c r="Q1118" s="29"/>
      <c r="R1118" s="29"/>
      <c r="S1118" s="120"/>
    </row>
    <row r="1119" spans="1:19" ht="20.25" x14ac:dyDescent="0.2">
      <c r="A1119" s="300" t="s">
        <v>10</v>
      </c>
      <c r="B1119" s="301" t="s">
        <v>100</v>
      </c>
      <c r="C1119" s="302"/>
      <c r="D1119" s="302"/>
      <c r="E1119" s="302"/>
      <c r="F1119" s="302"/>
      <c r="G1119" s="302"/>
      <c r="H1119" s="302"/>
      <c r="I1119" s="302"/>
      <c r="J1119" s="303"/>
      <c r="K1119" s="304" t="s">
        <v>11</v>
      </c>
      <c r="L1119" s="296" t="s">
        <v>3</v>
      </c>
      <c r="M1119" s="296" t="s">
        <v>4</v>
      </c>
      <c r="N1119" s="306" t="s">
        <v>5</v>
      </c>
      <c r="O1119" s="296" t="s">
        <v>6</v>
      </c>
      <c r="P1119" s="294" t="s">
        <v>7</v>
      </c>
      <c r="Q1119" s="294" t="s">
        <v>8</v>
      </c>
      <c r="R1119" s="296" t="s">
        <v>101</v>
      </c>
      <c r="S1119" s="120"/>
    </row>
    <row r="1120" spans="1:19" ht="15.75" x14ac:dyDescent="0.25">
      <c r="A1120" s="295"/>
      <c r="B1120" s="58" t="s">
        <v>102</v>
      </c>
      <c r="C1120" s="58" t="s">
        <v>103</v>
      </c>
      <c r="D1120" s="58" t="s">
        <v>104</v>
      </c>
      <c r="E1120" s="58" t="s">
        <v>105</v>
      </c>
      <c r="F1120" s="58" t="s">
        <v>106</v>
      </c>
      <c r="G1120" s="58" t="s">
        <v>107</v>
      </c>
      <c r="H1120" s="58" t="s">
        <v>108</v>
      </c>
      <c r="I1120" s="58" t="s">
        <v>109</v>
      </c>
      <c r="J1120" s="58" t="s">
        <v>110</v>
      </c>
      <c r="K1120" s="317"/>
      <c r="L1120" s="295"/>
      <c r="M1120" s="295"/>
      <c r="N1120" s="295"/>
      <c r="O1120" s="295"/>
      <c r="P1120" s="295"/>
      <c r="Q1120" s="295"/>
      <c r="R1120" s="295"/>
      <c r="S1120" s="120"/>
    </row>
    <row r="1121" spans="1:19" ht="15.75" customHeight="1" x14ac:dyDescent="0.25">
      <c r="A1121" s="58">
        <v>2501</v>
      </c>
      <c r="B1121" s="180">
        <v>12</v>
      </c>
      <c r="C1121" s="154"/>
      <c r="D1121" s="154"/>
      <c r="E1121" s="154"/>
      <c r="F1121" s="154"/>
      <c r="G1121" s="154"/>
      <c r="H1121" s="154"/>
      <c r="I1121" s="154"/>
      <c r="J1121" s="154"/>
      <c r="K1121" s="144"/>
      <c r="L1121" s="96"/>
      <c r="M1121" s="97"/>
      <c r="N1121" s="98"/>
      <c r="O1121" s="99"/>
      <c r="P1121" s="63">
        <f>B1121</f>
        <v>12</v>
      </c>
      <c r="Q1121" s="100"/>
      <c r="R1121" s="99"/>
      <c r="S1121" s="120"/>
    </row>
    <row r="1122" spans="1:19" ht="15.75" customHeight="1" x14ac:dyDescent="0.25">
      <c r="A1122" s="58">
        <v>2502</v>
      </c>
      <c r="B1122" s="180"/>
      <c r="C1122" s="154">
        <v>10</v>
      </c>
      <c r="D1122" s="154"/>
      <c r="E1122" s="154"/>
      <c r="F1122" s="154"/>
      <c r="G1122" s="154"/>
      <c r="H1122" s="154"/>
      <c r="I1122" s="154"/>
      <c r="J1122" s="154"/>
      <c r="K1122" s="144"/>
      <c r="L1122" s="101"/>
      <c r="M1122" s="102"/>
      <c r="N1122" s="103"/>
      <c r="O1122" s="67">
        <f>IF(C1122=0,"",C1122/B1121)</f>
        <v>0.83333333333333337</v>
      </c>
      <c r="P1122" s="68">
        <v>11</v>
      </c>
      <c r="Q1122" s="69">
        <f t="shared" ref="Q1122:Q1129" si="152">IF(P1122=0,"",P1122/P1121)</f>
        <v>0.91666666666666663</v>
      </c>
      <c r="R1122" s="69">
        <f t="shared" ref="R1122:R1129" si="153">IF(P1122=0,"",100%-Q1122)</f>
        <v>8.333333333333337E-2</v>
      </c>
      <c r="S1122" s="120"/>
    </row>
    <row r="1123" spans="1:19" ht="15.75" customHeight="1" x14ac:dyDescent="0.25">
      <c r="A1123" s="58">
        <v>2601</v>
      </c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44"/>
      <c r="L1123" s="101"/>
      <c r="M1123" s="102"/>
      <c r="N1123" s="103"/>
      <c r="O1123" s="67" t="str">
        <f>IF(D1123=0,"",D1123/C1122)</f>
        <v/>
      </c>
      <c r="P1123" s="68"/>
      <c r="Q1123" s="69" t="str">
        <f t="shared" si="152"/>
        <v/>
      </c>
      <c r="R1123" s="69" t="str">
        <f t="shared" si="153"/>
        <v/>
      </c>
      <c r="S1123" s="8">
        <f>P1123/P1121</f>
        <v>0</v>
      </c>
    </row>
    <row r="1124" spans="1:19" ht="15.75" customHeight="1" x14ac:dyDescent="0.25">
      <c r="A1124" s="58">
        <v>2602</v>
      </c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44"/>
      <c r="L1124" s="101"/>
      <c r="M1124" s="102"/>
      <c r="N1124" s="103"/>
      <c r="O1124" s="67" t="str">
        <f>IF(E1124=0,"",E1124/D1123)</f>
        <v/>
      </c>
      <c r="P1124" s="68"/>
      <c r="Q1124" s="69" t="str">
        <f t="shared" si="152"/>
        <v/>
      </c>
      <c r="R1124" s="69" t="str">
        <f t="shared" si="153"/>
        <v/>
      </c>
      <c r="S1124" s="120"/>
    </row>
    <row r="1125" spans="1:19" ht="15.75" customHeight="1" x14ac:dyDescent="0.25">
      <c r="A1125" s="58">
        <v>2701</v>
      </c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44"/>
      <c r="L1125" s="101"/>
      <c r="M1125" s="102"/>
      <c r="N1125" s="103"/>
      <c r="O1125" s="67" t="str">
        <f>IF(F1125=0,"",F1125/E1124)</f>
        <v/>
      </c>
      <c r="P1125" s="68"/>
      <c r="Q1125" s="69" t="str">
        <f t="shared" si="152"/>
        <v/>
      </c>
      <c r="R1125" s="69" t="str">
        <f t="shared" si="153"/>
        <v/>
      </c>
      <c r="S1125" s="120"/>
    </row>
    <row r="1126" spans="1:19" ht="15.75" customHeight="1" x14ac:dyDescent="0.25">
      <c r="A1126" s="58">
        <v>2702</v>
      </c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44"/>
      <c r="L1126" s="101"/>
      <c r="M1126" s="102"/>
      <c r="N1126" s="103"/>
      <c r="O1126" s="67" t="str">
        <f>IF(G1126=0,"",G1126/F1125)</f>
        <v/>
      </c>
      <c r="P1126" s="68"/>
      <c r="Q1126" s="69" t="str">
        <f t="shared" si="152"/>
        <v/>
      </c>
      <c r="R1126" s="69" t="str">
        <f t="shared" si="153"/>
        <v/>
      </c>
      <c r="S1126" s="120"/>
    </row>
    <row r="1127" spans="1:19" ht="15.75" customHeight="1" x14ac:dyDescent="0.25">
      <c r="A1127" s="58">
        <v>2801</v>
      </c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44"/>
      <c r="L1127" s="101"/>
      <c r="M1127" s="102"/>
      <c r="N1127" s="103"/>
      <c r="O1127" s="67" t="str">
        <f>IF(H1127=0,"",H1127/G1126)</f>
        <v/>
      </c>
      <c r="P1127" s="68"/>
      <c r="Q1127" s="69" t="str">
        <f t="shared" si="152"/>
        <v/>
      </c>
      <c r="R1127" s="69" t="str">
        <f t="shared" si="153"/>
        <v/>
      </c>
      <c r="S1127" s="120"/>
    </row>
    <row r="1128" spans="1:19" ht="15.75" customHeight="1" x14ac:dyDescent="0.25">
      <c r="A1128" s="58">
        <v>2802</v>
      </c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44"/>
      <c r="L1128" s="101"/>
      <c r="M1128" s="102"/>
      <c r="N1128" s="103"/>
      <c r="O1128" s="67" t="str">
        <f>IF(I1128=0,"",I1128/H1127)</f>
        <v/>
      </c>
      <c r="P1128" s="68"/>
      <c r="Q1128" s="69" t="str">
        <f t="shared" si="152"/>
        <v/>
      </c>
      <c r="R1128" s="69" t="str">
        <f t="shared" si="153"/>
        <v/>
      </c>
      <c r="S1128" s="120"/>
    </row>
    <row r="1129" spans="1:19" ht="15.75" customHeight="1" x14ac:dyDescent="0.25">
      <c r="A1129" s="58">
        <v>2901</v>
      </c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44"/>
      <c r="L1129" s="101"/>
      <c r="M1129" s="102"/>
      <c r="N1129" s="103"/>
      <c r="O1129" s="71" t="str">
        <f>IF(J1129=0,"",J1129/I1128)</f>
        <v/>
      </c>
      <c r="P1129" s="68"/>
      <c r="Q1129" s="72" t="str">
        <f t="shared" si="152"/>
        <v/>
      </c>
      <c r="R1129" s="72" t="str">
        <f t="shared" si="153"/>
        <v/>
      </c>
      <c r="S1129" s="120"/>
    </row>
    <row r="1130" spans="1:19" ht="15.75" customHeight="1" x14ac:dyDescent="0.25">
      <c r="A1130" s="58">
        <v>2902</v>
      </c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44"/>
      <c r="L1130" s="101"/>
      <c r="M1130" s="102"/>
      <c r="N1130" s="104"/>
      <c r="O1130" s="129"/>
      <c r="P1130" s="68"/>
      <c r="Q1130" s="130"/>
      <c r="R1130" s="131"/>
      <c r="S1130" s="120"/>
    </row>
    <row r="1131" spans="1:19" ht="15.75" customHeight="1" x14ac:dyDescent="0.25">
      <c r="A1131" s="58">
        <v>3001</v>
      </c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44"/>
      <c r="L1131" s="101"/>
      <c r="M1131" s="102"/>
      <c r="N1131" s="104"/>
      <c r="O1131" s="108"/>
      <c r="P1131" s="109"/>
      <c r="Q1131" s="110"/>
      <c r="R1131" s="108"/>
      <c r="S1131" s="120"/>
    </row>
    <row r="1132" spans="1:19" ht="15.75" customHeight="1" x14ac:dyDescent="0.25">
      <c r="A1132" s="58">
        <v>3002</v>
      </c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44"/>
      <c r="L1132" s="101"/>
      <c r="M1132" s="102"/>
      <c r="N1132" s="104"/>
      <c r="O1132" s="108"/>
      <c r="P1132" s="109"/>
      <c r="Q1132" s="110"/>
      <c r="R1132" s="108"/>
      <c r="S1132" s="120"/>
    </row>
    <row r="1133" spans="1:19" ht="15.75" customHeight="1" x14ac:dyDescent="0.25">
      <c r="A1133" s="58">
        <v>3101</v>
      </c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44"/>
      <c r="L1133" s="101"/>
      <c r="M1133" s="102"/>
      <c r="N1133" s="104"/>
      <c r="O1133" s="102"/>
      <c r="P1133" s="104"/>
      <c r="Q1133" s="146"/>
      <c r="R1133" s="108"/>
      <c r="S1133" s="120"/>
    </row>
    <row r="1134" spans="1:19" ht="15.75" customHeight="1" x14ac:dyDescent="0.25">
      <c r="A1134" s="58">
        <v>3102</v>
      </c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44"/>
      <c r="L1134" s="101"/>
      <c r="M1134" s="102"/>
      <c r="N1134" s="104"/>
      <c r="O1134" s="197" t="s">
        <v>83</v>
      </c>
      <c r="P1134" s="82"/>
      <c r="Q1134" s="111" t="str">
        <f>IF(SUM(K1127:K1130)=0,"",SUM(K1127:K1130))</f>
        <v/>
      </c>
      <c r="R1134" s="219" t="s">
        <v>11</v>
      </c>
      <c r="S1134" s="120"/>
    </row>
    <row r="1135" spans="1:19" ht="15.75" customHeight="1" x14ac:dyDescent="0.25">
      <c r="A1135" s="58">
        <v>3201</v>
      </c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44"/>
      <c r="L1135" s="101"/>
      <c r="M1135" s="102"/>
      <c r="N1135" s="104"/>
      <c r="O1135" s="198" t="s">
        <v>85</v>
      </c>
      <c r="P1135" s="86" t="str">
        <f>IF(P1134/B1121=0,"",P1134/B1121)</f>
        <v/>
      </c>
      <c r="Q1135" s="112" t="e">
        <f>IF(P1134/Q1134=0,"",P1134/Q1134)</f>
        <v>#VALUE!</v>
      </c>
      <c r="R1135" s="221" t="s">
        <v>86</v>
      </c>
      <c r="S1135" s="120"/>
    </row>
    <row r="1136" spans="1:19" ht="15.75" customHeight="1" x14ac:dyDescent="0.25">
      <c r="A1136" s="58">
        <v>3202</v>
      </c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44"/>
      <c r="L1136" s="147"/>
      <c r="M1136" s="148"/>
      <c r="N1136" s="149"/>
      <c r="O1136" s="90"/>
      <c r="P1136" s="91"/>
      <c r="Q1136" s="91"/>
      <c r="R1136" s="113"/>
      <c r="S1136" s="120"/>
    </row>
    <row r="1137" spans="1:19" ht="18" customHeight="1" x14ac:dyDescent="0.25">
      <c r="A1137" s="28"/>
      <c r="B1137" s="297" t="s">
        <v>111</v>
      </c>
      <c r="C1137" s="297"/>
      <c r="D1137" s="297"/>
      <c r="E1137" s="297"/>
      <c r="F1137" s="297"/>
      <c r="G1137" s="297"/>
      <c r="H1137" s="297"/>
      <c r="I1137" s="297"/>
      <c r="J1137" s="297"/>
      <c r="K1137" s="93">
        <f>SUM(K1121:K1133)</f>
        <v>0</v>
      </c>
      <c r="L1137" s="94">
        <f>((SUM(K1127:K1129))/B1121)</f>
        <v>0</v>
      </c>
      <c r="M1137" s="94" t="str">
        <f>IF(K1137=0,"",K1137/B1121)</f>
        <v/>
      </c>
      <c r="N1137" s="94" t="e">
        <f>M1137-L1137</f>
        <v>#VALUE!</v>
      </c>
      <c r="O1137" s="3"/>
      <c r="P1137" s="29"/>
      <c r="Q1137" s="22"/>
      <c r="R1137" s="3"/>
      <c r="S1137" s="120"/>
    </row>
    <row r="1138" spans="1:19" ht="12.75" customHeight="1" x14ac:dyDescent="0.25">
      <c r="A1138" s="28"/>
      <c r="B1138" s="29"/>
      <c r="C1138" s="29"/>
      <c r="D1138" s="132"/>
      <c r="E1138" s="132"/>
      <c r="F1138" s="132"/>
      <c r="G1138" s="132"/>
      <c r="H1138" s="132"/>
      <c r="I1138" s="132"/>
      <c r="J1138" s="132"/>
      <c r="K1138" s="133"/>
      <c r="L1138" s="134"/>
      <c r="M1138" s="134"/>
      <c r="N1138" s="134"/>
      <c r="O1138" s="3"/>
      <c r="P1138" s="29"/>
      <c r="Q1138" s="22"/>
      <c r="R1138" s="3"/>
      <c r="S1138" s="120"/>
    </row>
    <row r="1139" spans="1:19" ht="12.75" customHeight="1" x14ac:dyDescent="0.25">
      <c r="A1139" s="28"/>
      <c r="B1139" s="29"/>
      <c r="C1139" s="29"/>
      <c r="D1139" s="132"/>
      <c r="E1139" s="132"/>
      <c r="F1139" s="132"/>
      <c r="G1139" s="132"/>
      <c r="H1139" s="132"/>
      <c r="I1139" s="132"/>
      <c r="J1139" s="132"/>
      <c r="K1139" s="133"/>
      <c r="L1139" s="134"/>
      <c r="M1139" s="134"/>
      <c r="N1139" s="134"/>
      <c r="O1139" s="3"/>
      <c r="P1139" s="29"/>
      <c r="Q1139" s="22"/>
      <c r="R1139" s="3"/>
      <c r="S1139" s="120"/>
    </row>
    <row r="1140" spans="1:19" s="293" customFormat="1" ht="26.25" x14ac:dyDescent="0.4">
      <c r="A1140" s="2"/>
      <c r="B1140" s="298" t="s">
        <v>99</v>
      </c>
      <c r="C1140" s="299"/>
      <c r="D1140" s="299"/>
      <c r="E1140" s="299"/>
      <c r="F1140" s="299"/>
      <c r="G1140" s="299"/>
      <c r="H1140" s="299"/>
      <c r="I1140" s="299"/>
      <c r="J1140" s="299"/>
      <c r="K1140" s="256" t="s">
        <v>147</v>
      </c>
      <c r="L1140" s="57"/>
      <c r="M1140" s="57"/>
      <c r="N1140" s="29"/>
      <c r="O1140" s="3"/>
      <c r="P1140" s="29"/>
      <c r="Q1140" s="29"/>
      <c r="R1140" s="29"/>
      <c r="S1140" s="120"/>
    </row>
    <row r="1141" spans="1:19" s="293" customFormat="1" ht="20.25" x14ac:dyDescent="0.2">
      <c r="A1141" s="300" t="s">
        <v>10</v>
      </c>
      <c r="B1141" s="301" t="s">
        <v>100</v>
      </c>
      <c r="C1141" s="302"/>
      <c r="D1141" s="302"/>
      <c r="E1141" s="302"/>
      <c r="F1141" s="302"/>
      <c r="G1141" s="302"/>
      <c r="H1141" s="302"/>
      <c r="I1141" s="302"/>
      <c r="J1141" s="303"/>
      <c r="K1141" s="304" t="s">
        <v>11</v>
      </c>
      <c r="L1141" s="296" t="s">
        <v>3</v>
      </c>
      <c r="M1141" s="296" t="s">
        <v>4</v>
      </c>
      <c r="N1141" s="306" t="s">
        <v>5</v>
      </c>
      <c r="O1141" s="296" t="s">
        <v>6</v>
      </c>
      <c r="P1141" s="294" t="s">
        <v>7</v>
      </c>
      <c r="Q1141" s="294" t="s">
        <v>8</v>
      </c>
      <c r="R1141" s="296" t="s">
        <v>101</v>
      </c>
      <c r="S1141" s="120"/>
    </row>
    <row r="1142" spans="1:19" s="293" customFormat="1" ht="15.75" x14ac:dyDescent="0.25">
      <c r="A1142" s="295"/>
      <c r="B1142" s="58" t="s">
        <v>102</v>
      </c>
      <c r="C1142" s="58" t="s">
        <v>103</v>
      </c>
      <c r="D1142" s="58" t="s">
        <v>104</v>
      </c>
      <c r="E1142" s="58" t="s">
        <v>105</v>
      </c>
      <c r="F1142" s="58" t="s">
        <v>106</v>
      </c>
      <c r="G1142" s="58" t="s">
        <v>107</v>
      </c>
      <c r="H1142" s="58" t="s">
        <v>108</v>
      </c>
      <c r="I1142" s="58" t="s">
        <v>109</v>
      </c>
      <c r="J1142" s="58" t="s">
        <v>110</v>
      </c>
      <c r="K1142" s="317"/>
      <c r="L1142" s="295"/>
      <c r="M1142" s="295"/>
      <c r="N1142" s="295"/>
      <c r="O1142" s="295"/>
      <c r="P1142" s="295"/>
      <c r="Q1142" s="295"/>
      <c r="R1142" s="295"/>
      <c r="S1142" s="120"/>
    </row>
    <row r="1143" spans="1:19" s="293" customFormat="1" ht="15.75" customHeight="1" x14ac:dyDescent="0.25">
      <c r="A1143" s="58">
        <v>2502</v>
      </c>
      <c r="B1143" s="180">
        <v>27</v>
      </c>
      <c r="C1143" s="154"/>
      <c r="D1143" s="154"/>
      <c r="E1143" s="154"/>
      <c r="F1143" s="154"/>
      <c r="G1143" s="154"/>
      <c r="H1143" s="154"/>
      <c r="I1143" s="154"/>
      <c r="J1143" s="154"/>
      <c r="K1143" s="144"/>
      <c r="L1143" s="96"/>
      <c r="M1143" s="97"/>
      <c r="N1143" s="98"/>
      <c r="O1143" s="99"/>
      <c r="P1143" s="63">
        <f>B1143</f>
        <v>27</v>
      </c>
      <c r="Q1143" s="100"/>
      <c r="R1143" s="99"/>
      <c r="S1143" s="120"/>
    </row>
    <row r="1144" spans="1:19" s="293" customFormat="1" ht="15.75" customHeight="1" x14ac:dyDescent="0.25">
      <c r="A1144" s="58">
        <v>2601</v>
      </c>
      <c r="B1144" s="180"/>
      <c r="C1144" s="154"/>
      <c r="D1144" s="154"/>
      <c r="E1144" s="154"/>
      <c r="F1144" s="154"/>
      <c r="G1144" s="154"/>
      <c r="H1144" s="154"/>
      <c r="I1144" s="154"/>
      <c r="J1144" s="154"/>
      <c r="K1144" s="144"/>
      <c r="L1144" s="101"/>
      <c r="M1144" s="102"/>
      <c r="N1144" s="103"/>
      <c r="O1144" s="67" t="str">
        <f>IF(C1144=0,"",C1144/B1143)</f>
        <v/>
      </c>
      <c r="P1144" s="68"/>
      <c r="Q1144" s="69" t="str">
        <f t="shared" ref="Q1144:Q1151" si="154">IF(P1144=0,"",P1144/P1143)</f>
        <v/>
      </c>
      <c r="R1144" s="69" t="str">
        <f t="shared" ref="R1144:R1151" si="155">IF(P1144=0,"",100%-Q1144)</f>
        <v/>
      </c>
      <c r="S1144" s="120"/>
    </row>
    <row r="1145" spans="1:19" s="293" customFormat="1" ht="15.75" customHeight="1" x14ac:dyDescent="0.25">
      <c r="A1145" s="58">
        <v>2602</v>
      </c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44"/>
      <c r="L1145" s="101"/>
      <c r="M1145" s="102"/>
      <c r="N1145" s="103"/>
      <c r="O1145" s="67" t="str">
        <f>IF(D1145=0,"",D1145/C1144)</f>
        <v/>
      </c>
      <c r="P1145" s="68"/>
      <c r="Q1145" s="69" t="str">
        <f t="shared" si="154"/>
        <v/>
      </c>
      <c r="R1145" s="69" t="str">
        <f t="shared" si="155"/>
        <v/>
      </c>
      <c r="S1145" s="8">
        <f>P1145/P1143</f>
        <v>0</v>
      </c>
    </row>
    <row r="1146" spans="1:19" s="293" customFormat="1" ht="15.75" customHeight="1" x14ac:dyDescent="0.25">
      <c r="A1146" s="58">
        <v>2701</v>
      </c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44"/>
      <c r="L1146" s="101"/>
      <c r="M1146" s="102"/>
      <c r="N1146" s="103"/>
      <c r="O1146" s="67" t="str">
        <f>IF(E1146=0,"",E1146/D1145)</f>
        <v/>
      </c>
      <c r="P1146" s="68"/>
      <c r="Q1146" s="69" t="str">
        <f t="shared" si="154"/>
        <v/>
      </c>
      <c r="R1146" s="69" t="str">
        <f t="shared" si="155"/>
        <v/>
      </c>
      <c r="S1146" s="120"/>
    </row>
    <row r="1147" spans="1:19" s="293" customFormat="1" ht="15.75" customHeight="1" x14ac:dyDescent="0.25">
      <c r="A1147" s="58">
        <v>2702</v>
      </c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44"/>
      <c r="L1147" s="101"/>
      <c r="M1147" s="102"/>
      <c r="N1147" s="103"/>
      <c r="O1147" s="67" t="str">
        <f>IF(F1147=0,"",F1147/E1146)</f>
        <v/>
      </c>
      <c r="P1147" s="68"/>
      <c r="Q1147" s="69" t="str">
        <f t="shared" si="154"/>
        <v/>
      </c>
      <c r="R1147" s="69" t="str">
        <f t="shared" si="155"/>
        <v/>
      </c>
      <c r="S1147" s="120"/>
    </row>
    <row r="1148" spans="1:19" s="293" customFormat="1" ht="15.75" customHeight="1" x14ac:dyDescent="0.25">
      <c r="A1148" s="58">
        <v>2801</v>
      </c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44"/>
      <c r="L1148" s="101"/>
      <c r="M1148" s="102"/>
      <c r="N1148" s="103"/>
      <c r="O1148" s="67" t="str">
        <f>IF(G1148=0,"",G1148/F1147)</f>
        <v/>
      </c>
      <c r="P1148" s="68"/>
      <c r="Q1148" s="69" t="str">
        <f t="shared" si="154"/>
        <v/>
      </c>
      <c r="R1148" s="69" t="str">
        <f t="shared" si="155"/>
        <v/>
      </c>
      <c r="S1148" s="120"/>
    </row>
    <row r="1149" spans="1:19" s="293" customFormat="1" ht="15.75" customHeight="1" x14ac:dyDescent="0.25">
      <c r="A1149" s="58">
        <v>2802</v>
      </c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44"/>
      <c r="L1149" s="101"/>
      <c r="M1149" s="102"/>
      <c r="N1149" s="103"/>
      <c r="O1149" s="67" t="str">
        <f>IF(H1149=0,"",H1149/G1148)</f>
        <v/>
      </c>
      <c r="P1149" s="68"/>
      <c r="Q1149" s="69" t="str">
        <f t="shared" si="154"/>
        <v/>
      </c>
      <c r="R1149" s="69" t="str">
        <f t="shared" si="155"/>
        <v/>
      </c>
      <c r="S1149" s="120"/>
    </row>
    <row r="1150" spans="1:19" s="293" customFormat="1" ht="15.75" customHeight="1" x14ac:dyDescent="0.25">
      <c r="A1150" s="58">
        <v>2901</v>
      </c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44"/>
      <c r="L1150" s="101"/>
      <c r="M1150" s="102"/>
      <c r="N1150" s="103"/>
      <c r="O1150" s="67" t="str">
        <f>IF(I1150=0,"",I1150/H1149)</f>
        <v/>
      </c>
      <c r="P1150" s="68"/>
      <c r="Q1150" s="69" t="str">
        <f t="shared" si="154"/>
        <v/>
      </c>
      <c r="R1150" s="69" t="str">
        <f t="shared" si="155"/>
        <v/>
      </c>
      <c r="S1150" s="120"/>
    </row>
    <row r="1151" spans="1:19" s="293" customFormat="1" ht="15.75" customHeight="1" x14ac:dyDescent="0.25">
      <c r="A1151" s="58">
        <v>2902</v>
      </c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44"/>
      <c r="L1151" s="101"/>
      <c r="M1151" s="102"/>
      <c r="N1151" s="103"/>
      <c r="O1151" s="71" t="str">
        <f>IF(J1151=0,"",J1151/I1150)</f>
        <v/>
      </c>
      <c r="P1151" s="68"/>
      <c r="Q1151" s="72" t="str">
        <f t="shared" si="154"/>
        <v/>
      </c>
      <c r="R1151" s="72" t="str">
        <f t="shared" si="155"/>
        <v/>
      </c>
      <c r="S1151" s="120"/>
    </row>
    <row r="1152" spans="1:19" s="293" customFormat="1" ht="15.75" customHeight="1" x14ac:dyDescent="0.25">
      <c r="A1152" s="58">
        <v>3001</v>
      </c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44"/>
      <c r="L1152" s="101"/>
      <c r="M1152" s="102"/>
      <c r="N1152" s="104"/>
      <c r="O1152" s="129"/>
      <c r="P1152" s="68"/>
      <c r="Q1152" s="130"/>
      <c r="R1152" s="131"/>
      <c r="S1152" s="120"/>
    </row>
    <row r="1153" spans="1:19" s="293" customFormat="1" ht="15.75" customHeight="1" x14ac:dyDescent="0.25">
      <c r="A1153" s="58">
        <v>3002</v>
      </c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44"/>
      <c r="L1153" s="101"/>
      <c r="M1153" s="102"/>
      <c r="N1153" s="104"/>
      <c r="O1153" s="108"/>
      <c r="P1153" s="109"/>
      <c r="Q1153" s="110"/>
      <c r="R1153" s="108"/>
      <c r="S1153" s="120"/>
    </row>
    <row r="1154" spans="1:19" s="293" customFormat="1" ht="15.75" customHeight="1" x14ac:dyDescent="0.25">
      <c r="A1154" s="58">
        <v>3101</v>
      </c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44"/>
      <c r="L1154" s="101"/>
      <c r="M1154" s="102"/>
      <c r="N1154" s="104"/>
      <c r="O1154" s="108"/>
      <c r="P1154" s="109"/>
      <c r="Q1154" s="110"/>
      <c r="R1154" s="108"/>
      <c r="S1154" s="120"/>
    </row>
    <row r="1155" spans="1:19" s="293" customFormat="1" ht="15.75" customHeight="1" x14ac:dyDescent="0.25">
      <c r="A1155" s="58">
        <v>3102</v>
      </c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44"/>
      <c r="L1155" s="101"/>
      <c r="M1155" s="102"/>
      <c r="N1155" s="104"/>
      <c r="O1155" s="102"/>
      <c r="P1155" s="104"/>
      <c r="Q1155" s="146"/>
      <c r="R1155" s="108"/>
      <c r="S1155" s="120"/>
    </row>
    <row r="1156" spans="1:19" s="293" customFormat="1" ht="15.75" customHeight="1" x14ac:dyDescent="0.25">
      <c r="A1156" s="58">
        <v>3201</v>
      </c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44"/>
      <c r="L1156" s="101"/>
      <c r="M1156" s="102"/>
      <c r="N1156" s="104"/>
      <c r="O1156" s="197" t="s">
        <v>83</v>
      </c>
      <c r="P1156" s="82"/>
      <c r="Q1156" s="111" t="str">
        <f>IF(SUM(K1149:K1152)=0,"",SUM(K1149:K1152))</f>
        <v/>
      </c>
      <c r="R1156" s="219" t="s">
        <v>11</v>
      </c>
      <c r="S1156" s="120"/>
    </row>
    <row r="1157" spans="1:19" s="293" customFormat="1" ht="15.75" customHeight="1" x14ac:dyDescent="0.25">
      <c r="A1157" s="58">
        <v>3202</v>
      </c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44"/>
      <c r="L1157" s="101"/>
      <c r="M1157" s="102"/>
      <c r="N1157" s="104"/>
      <c r="O1157" s="198" t="s">
        <v>85</v>
      </c>
      <c r="P1157" s="86" t="str">
        <f>IF(P1156/B1143=0,"",P1156/B1143)</f>
        <v/>
      </c>
      <c r="Q1157" s="112" t="e">
        <f>IF(P1156/Q1156=0,"",P1156/Q1156)</f>
        <v>#VALUE!</v>
      </c>
      <c r="R1157" s="221" t="s">
        <v>86</v>
      </c>
      <c r="S1157" s="120"/>
    </row>
    <row r="1158" spans="1:19" s="293" customFormat="1" ht="15.75" customHeight="1" x14ac:dyDescent="0.25">
      <c r="A1158" s="58">
        <v>3301</v>
      </c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44"/>
      <c r="L1158" s="147"/>
      <c r="M1158" s="148"/>
      <c r="N1158" s="149"/>
      <c r="O1158" s="90"/>
      <c r="P1158" s="91"/>
      <c r="Q1158" s="91"/>
      <c r="R1158" s="113"/>
      <c r="S1158" s="120"/>
    </row>
    <row r="1159" spans="1:19" s="293" customFormat="1" ht="18" customHeight="1" x14ac:dyDescent="0.25">
      <c r="A1159" s="28"/>
      <c r="B1159" s="297" t="s">
        <v>111</v>
      </c>
      <c r="C1159" s="297"/>
      <c r="D1159" s="297"/>
      <c r="E1159" s="297"/>
      <c r="F1159" s="297"/>
      <c r="G1159" s="297"/>
      <c r="H1159" s="297"/>
      <c r="I1159" s="297"/>
      <c r="J1159" s="297"/>
      <c r="K1159" s="93">
        <f>SUM(K1143:K1155)</f>
        <v>0</v>
      </c>
      <c r="L1159" s="94">
        <f>((SUM(K1149:K1151))/B1143)</f>
        <v>0</v>
      </c>
      <c r="M1159" s="94" t="str">
        <f>IF(K1159=0,"",K1159/B1143)</f>
        <v/>
      </c>
      <c r="N1159" s="94" t="e">
        <f>M1159-L1159</f>
        <v>#VALUE!</v>
      </c>
      <c r="O1159" s="3"/>
      <c r="P1159" s="29"/>
      <c r="Q1159" s="22"/>
      <c r="R1159" s="3"/>
      <c r="S1159" s="120"/>
    </row>
    <row r="1160" spans="1:19" ht="12.75" customHeight="1" x14ac:dyDescent="0.25">
      <c r="A1160" s="28"/>
      <c r="B1160" s="29"/>
      <c r="C1160" s="29"/>
      <c r="D1160" s="132"/>
      <c r="E1160" s="132"/>
      <c r="F1160" s="132"/>
      <c r="G1160" s="132"/>
      <c r="H1160" s="132"/>
      <c r="I1160" s="132"/>
      <c r="J1160" s="132"/>
      <c r="K1160" s="133"/>
      <c r="L1160" s="134"/>
      <c r="M1160" s="134"/>
      <c r="N1160" s="134"/>
      <c r="O1160" s="3"/>
      <c r="P1160" s="29"/>
      <c r="Q1160" s="22"/>
      <c r="R1160" s="3"/>
      <c r="S1160" s="120"/>
    </row>
    <row r="1161" spans="1:19" ht="12.75" customHeight="1" x14ac:dyDescent="0.25">
      <c r="A1161" s="28"/>
      <c r="B1161" s="29"/>
      <c r="C1161" s="29"/>
      <c r="D1161" s="132"/>
      <c r="E1161" s="132"/>
      <c r="F1161" s="132"/>
      <c r="G1161" s="132"/>
      <c r="H1161" s="132"/>
      <c r="I1161" s="132"/>
      <c r="J1161" s="132"/>
      <c r="K1161" s="133"/>
      <c r="L1161" s="134"/>
      <c r="M1161" s="134"/>
      <c r="N1161" s="134"/>
      <c r="O1161" s="3"/>
      <c r="P1161" s="29"/>
      <c r="Q1161" s="22"/>
      <c r="R1161" s="3"/>
      <c r="S1161" s="120"/>
    </row>
    <row r="1162" spans="1:19" ht="12.75" customHeight="1" x14ac:dyDescent="0.25">
      <c r="A1162" s="28"/>
      <c r="B1162" s="29"/>
      <c r="C1162" s="29"/>
      <c r="D1162" s="132"/>
      <c r="E1162" s="132"/>
      <c r="F1162" s="132"/>
      <c r="G1162" s="132"/>
      <c r="H1162" s="132"/>
      <c r="I1162" s="132"/>
      <c r="J1162" s="132"/>
      <c r="K1162" s="133"/>
      <c r="L1162" s="134"/>
      <c r="M1162" s="134"/>
      <c r="N1162" s="134"/>
      <c r="O1162" s="3"/>
      <c r="P1162" s="29"/>
      <c r="Q1162" s="22"/>
      <c r="R1162" s="3"/>
      <c r="S1162" s="120"/>
    </row>
    <row r="1163" spans="1:19" ht="12.75" customHeight="1" x14ac:dyDescent="0.25">
      <c r="A1163" s="28"/>
      <c r="B1163" s="29"/>
      <c r="C1163" s="29"/>
      <c r="D1163" s="132"/>
      <c r="E1163" s="132"/>
      <c r="F1163" s="132"/>
      <c r="G1163" s="132"/>
      <c r="H1163" s="132"/>
      <c r="I1163" s="132"/>
      <c r="J1163" s="132"/>
      <c r="K1163" s="133"/>
      <c r="L1163" s="134"/>
      <c r="M1163" s="134"/>
      <c r="N1163" s="134"/>
      <c r="O1163" s="3"/>
      <c r="P1163" s="29"/>
      <c r="Q1163" s="22"/>
      <c r="R1163" s="3"/>
      <c r="S1163" s="120"/>
    </row>
    <row r="1164" spans="1:19" ht="12.75" customHeight="1" x14ac:dyDescent="0.25">
      <c r="A1164" s="28"/>
      <c r="B1164" s="29"/>
      <c r="C1164" s="29"/>
      <c r="D1164" s="132"/>
      <c r="E1164" s="132"/>
      <c r="F1164" s="132"/>
      <c r="G1164" s="132"/>
      <c r="H1164" s="132"/>
      <c r="I1164" s="132"/>
      <c r="J1164" s="132"/>
      <c r="K1164" s="133"/>
      <c r="L1164" s="134"/>
      <c r="M1164" s="134"/>
      <c r="N1164" s="134"/>
      <c r="O1164" s="3"/>
      <c r="P1164" s="29"/>
      <c r="Q1164" s="22"/>
      <c r="R1164" s="3"/>
      <c r="S1164" s="120"/>
    </row>
    <row r="1165" spans="1:19" ht="12.75" customHeight="1" x14ac:dyDescent="0.25">
      <c r="A1165" s="28"/>
      <c r="B1165" s="29"/>
      <c r="C1165" s="29"/>
      <c r="D1165" s="132"/>
      <c r="E1165" s="132"/>
      <c r="F1165" s="132"/>
      <c r="G1165" s="132"/>
      <c r="H1165" s="132"/>
      <c r="I1165" s="132"/>
      <c r="J1165" s="132"/>
      <c r="K1165" s="133"/>
      <c r="L1165" s="134"/>
      <c r="M1165" s="134"/>
      <c r="N1165" s="134"/>
      <c r="O1165" s="3"/>
      <c r="P1165" s="29"/>
      <c r="Q1165" s="22"/>
      <c r="R1165" s="3"/>
      <c r="S1165" s="120"/>
    </row>
    <row r="1166" spans="1:19" ht="12.75" customHeight="1" x14ac:dyDescent="0.25">
      <c r="A1166" s="28"/>
      <c r="B1166" s="29"/>
      <c r="C1166" s="29"/>
      <c r="D1166" s="132"/>
      <c r="E1166" s="132"/>
      <c r="F1166" s="132"/>
      <c r="G1166" s="132"/>
      <c r="H1166" s="132"/>
      <c r="I1166" s="132"/>
      <c r="J1166" s="132"/>
      <c r="K1166" s="133"/>
      <c r="L1166" s="134"/>
      <c r="M1166" s="134"/>
      <c r="N1166" s="134"/>
      <c r="O1166" s="3"/>
      <c r="P1166" s="29"/>
      <c r="Q1166" s="22"/>
      <c r="R1166" s="3"/>
      <c r="S1166" s="120"/>
    </row>
    <row r="1167" spans="1:19" ht="12.75" customHeight="1" x14ac:dyDescent="0.25">
      <c r="A1167" s="28"/>
      <c r="B1167" s="29"/>
      <c r="C1167" s="29"/>
      <c r="D1167" s="132"/>
      <c r="E1167" s="132"/>
      <c r="F1167" s="132"/>
      <c r="G1167" s="132"/>
      <c r="H1167" s="132"/>
      <c r="I1167" s="132"/>
      <c r="J1167" s="132"/>
      <c r="K1167" s="133"/>
      <c r="L1167" s="134"/>
      <c r="M1167" s="134"/>
      <c r="N1167" s="134"/>
      <c r="O1167" s="3"/>
      <c r="P1167" s="29"/>
      <c r="Q1167" s="22"/>
      <c r="R1167" s="3"/>
      <c r="S1167" s="120"/>
    </row>
    <row r="1168" spans="1:19" ht="12.75" customHeight="1" x14ac:dyDescent="0.25">
      <c r="A1168" s="28"/>
      <c r="B1168" s="29"/>
      <c r="C1168" s="29"/>
      <c r="D1168" s="132"/>
      <c r="E1168" s="132"/>
      <c r="F1168" s="132"/>
      <c r="G1168" s="132"/>
      <c r="H1168" s="132"/>
      <c r="I1168" s="132"/>
      <c r="J1168" s="132"/>
      <c r="K1168" s="133"/>
      <c r="L1168" s="134"/>
      <c r="M1168" s="134"/>
      <c r="N1168" s="134"/>
      <c r="O1168" s="3"/>
      <c r="P1168" s="29"/>
      <c r="Q1168" s="22"/>
      <c r="R1168" s="3"/>
      <c r="S1168" s="120"/>
    </row>
    <row r="1169" spans="1:19" ht="12.75" customHeight="1" x14ac:dyDescent="0.25">
      <c r="A1169" s="28"/>
      <c r="B1169" s="29"/>
      <c r="C1169" s="29"/>
      <c r="D1169" s="132"/>
      <c r="E1169" s="132"/>
      <c r="F1169" s="132"/>
      <c r="G1169" s="132"/>
      <c r="H1169" s="132"/>
      <c r="I1169" s="132"/>
      <c r="J1169" s="132"/>
      <c r="K1169" s="133"/>
      <c r="L1169" s="134"/>
      <c r="M1169" s="134"/>
      <c r="N1169" s="134"/>
      <c r="O1169" s="3"/>
      <c r="P1169" s="29"/>
      <c r="Q1169" s="22"/>
      <c r="R1169" s="3"/>
      <c r="S1169" s="120"/>
    </row>
    <row r="1170" spans="1:19" ht="12.75" customHeight="1" x14ac:dyDescent="0.25">
      <c r="A1170" s="28"/>
      <c r="B1170" s="29"/>
      <c r="C1170" s="29"/>
      <c r="D1170" s="132"/>
      <c r="E1170" s="132"/>
      <c r="F1170" s="132"/>
      <c r="G1170" s="132"/>
      <c r="H1170" s="132"/>
      <c r="I1170" s="132"/>
      <c r="J1170" s="132"/>
      <c r="K1170" s="133"/>
      <c r="L1170" s="134"/>
      <c r="M1170" s="134"/>
      <c r="N1170" s="134"/>
      <c r="O1170" s="3"/>
      <c r="P1170" s="29"/>
      <c r="Q1170" s="22"/>
      <c r="R1170" s="3"/>
      <c r="S1170" s="120"/>
    </row>
    <row r="1171" spans="1:19" ht="12.75" customHeight="1" x14ac:dyDescent="0.25">
      <c r="A1171" s="28"/>
      <c r="B1171" s="29"/>
      <c r="C1171" s="29"/>
      <c r="D1171" s="132"/>
      <c r="E1171" s="132"/>
      <c r="F1171" s="132"/>
      <c r="G1171" s="132"/>
      <c r="H1171" s="132"/>
      <c r="I1171" s="132"/>
      <c r="J1171" s="132"/>
      <c r="K1171" s="133"/>
      <c r="L1171" s="134"/>
      <c r="M1171" s="134"/>
      <c r="N1171" s="134"/>
      <c r="O1171" s="3"/>
      <c r="P1171" s="29"/>
      <c r="Q1171" s="22"/>
      <c r="R1171" s="3"/>
      <c r="S1171" s="120"/>
    </row>
    <row r="1172" spans="1:19" ht="12.75" customHeight="1" x14ac:dyDescent="0.25">
      <c r="A1172" s="28"/>
      <c r="B1172" s="29"/>
      <c r="C1172" s="29"/>
      <c r="D1172" s="132"/>
      <c r="E1172" s="132"/>
      <c r="F1172" s="132"/>
      <c r="G1172" s="132"/>
      <c r="H1172" s="132"/>
      <c r="I1172" s="132"/>
      <c r="J1172" s="132"/>
      <c r="K1172" s="133"/>
      <c r="L1172" s="134"/>
      <c r="M1172" s="134"/>
      <c r="N1172" s="134"/>
      <c r="O1172" s="3"/>
      <c r="P1172" s="29"/>
      <c r="Q1172" s="22"/>
      <c r="R1172" s="3"/>
      <c r="S1172" s="120"/>
    </row>
    <row r="1173" spans="1:19" ht="12.75" customHeight="1" x14ac:dyDescent="0.25">
      <c r="A1173" s="28"/>
      <c r="B1173" s="29"/>
      <c r="C1173" s="29"/>
      <c r="D1173" s="132"/>
      <c r="E1173" s="132"/>
      <c r="F1173" s="132"/>
      <c r="G1173" s="132"/>
      <c r="H1173" s="132"/>
      <c r="I1173" s="132"/>
      <c r="J1173" s="132"/>
      <c r="K1173" s="133"/>
      <c r="L1173" s="134"/>
      <c r="M1173" s="134"/>
      <c r="N1173" s="134"/>
      <c r="O1173" s="3"/>
      <c r="P1173" s="29"/>
      <c r="Q1173" s="22"/>
      <c r="R1173" s="3"/>
      <c r="S1173" s="120"/>
    </row>
    <row r="1174" spans="1:19" ht="12.75" customHeight="1" x14ac:dyDescent="0.25">
      <c r="A1174" s="28"/>
      <c r="B1174" s="29"/>
      <c r="C1174" s="29"/>
      <c r="D1174" s="132"/>
      <c r="E1174" s="132"/>
      <c r="F1174" s="132"/>
      <c r="G1174" s="132"/>
      <c r="H1174" s="132"/>
      <c r="I1174" s="132"/>
      <c r="J1174" s="132"/>
      <c r="K1174" s="133"/>
      <c r="L1174" s="134"/>
      <c r="M1174" s="134"/>
      <c r="N1174" s="134"/>
      <c r="O1174" s="3"/>
      <c r="P1174" s="29"/>
      <c r="Q1174" s="22"/>
      <c r="R1174" s="3"/>
      <c r="S1174" s="120"/>
    </row>
    <row r="1175" spans="1:19" ht="12.75" customHeight="1" x14ac:dyDescent="0.25">
      <c r="A1175" s="28"/>
      <c r="B1175" s="29"/>
      <c r="C1175" s="29"/>
      <c r="D1175" s="132"/>
      <c r="E1175" s="132"/>
      <c r="F1175" s="132"/>
      <c r="G1175" s="132"/>
      <c r="H1175" s="132"/>
      <c r="I1175" s="132"/>
      <c r="J1175" s="132"/>
      <c r="K1175" s="133"/>
      <c r="L1175" s="134"/>
      <c r="M1175" s="134"/>
      <c r="N1175" s="134"/>
      <c r="O1175" s="3"/>
      <c r="P1175" s="29"/>
      <c r="Q1175" s="22"/>
      <c r="R1175" s="3"/>
      <c r="S1175" s="120"/>
    </row>
    <row r="1176" spans="1:19" ht="12.75" customHeight="1" x14ac:dyDescent="0.25">
      <c r="A1176" s="28"/>
      <c r="B1176" s="29"/>
      <c r="C1176" s="29"/>
      <c r="D1176" s="132"/>
      <c r="E1176" s="132"/>
      <c r="F1176" s="132"/>
      <c r="G1176" s="132"/>
      <c r="H1176" s="132"/>
      <c r="I1176" s="132"/>
      <c r="J1176" s="132"/>
      <c r="K1176" s="133"/>
      <c r="L1176" s="134"/>
      <c r="M1176" s="134"/>
      <c r="N1176" s="134"/>
      <c r="O1176" s="3"/>
      <c r="P1176" s="29"/>
      <c r="Q1176" s="22"/>
      <c r="R1176" s="3"/>
      <c r="S1176" s="120"/>
    </row>
    <row r="1177" spans="1:19" ht="12.75" customHeight="1" x14ac:dyDescent="0.25">
      <c r="A1177" s="28"/>
      <c r="B1177" s="29"/>
      <c r="C1177" s="29"/>
      <c r="D1177" s="132"/>
      <c r="E1177" s="132"/>
      <c r="F1177" s="132"/>
      <c r="G1177" s="132"/>
      <c r="H1177" s="132"/>
      <c r="I1177" s="132"/>
      <c r="J1177" s="132"/>
      <c r="K1177" s="133"/>
      <c r="L1177" s="134"/>
      <c r="M1177" s="134"/>
      <c r="N1177" s="134"/>
      <c r="O1177" s="3"/>
      <c r="P1177" s="29"/>
      <c r="Q1177" s="22"/>
      <c r="R1177" s="3"/>
      <c r="S1177" s="120"/>
    </row>
    <row r="1178" spans="1:19" ht="12.75" customHeight="1" x14ac:dyDescent="0.25">
      <c r="A1178" s="28"/>
      <c r="B1178" s="29"/>
      <c r="C1178" s="29"/>
      <c r="D1178" s="132"/>
      <c r="E1178" s="132"/>
      <c r="F1178" s="132"/>
      <c r="G1178" s="132"/>
      <c r="H1178" s="132"/>
      <c r="I1178" s="132"/>
      <c r="J1178" s="132"/>
      <c r="K1178" s="133"/>
      <c r="L1178" s="134"/>
      <c r="M1178" s="134"/>
      <c r="N1178" s="134"/>
      <c r="O1178" s="3"/>
      <c r="P1178" s="29"/>
      <c r="Q1178" s="22"/>
      <c r="R1178" s="3"/>
      <c r="S1178" s="120"/>
    </row>
    <row r="1179" spans="1:19" ht="12.75" customHeight="1" x14ac:dyDescent="0.25">
      <c r="A1179" s="28"/>
      <c r="B1179" s="29"/>
      <c r="C1179" s="29"/>
      <c r="D1179" s="132"/>
      <c r="E1179" s="132"/>
      <c r="F1179" s="132"/>
      <c r="G1179" s="132"/>
      <c r="H1179" s="132"/>
      <c r="I1179" s="132"/>
      <c r="J1179" s="132"/>
      <c r="K1179" s="133"/>
      <c r="L1179" s="134"/>
      <c r="M1179" s="134"/>
      <c r="N1179" s="134"/>
      <c r="O1179" s="3"/>
      <c r="P1179" s="29"/>
      <c r="Q1179" s="22"/>
      <c r="R1179" s="3"/>
      <c r="S1179" s="120"/>
    </row>
    <row r="1180" spans="1:19" ht="12.75" customHeight="1" x14ac:dyDescent="0.25">
      <c r="A1180" s="28"/>
      <c r="B1180" s="29"/>
      <c r="C1180" s="29"/>
      <c r="D1180" s="132"/>
      <c r="E1180" s="132"/>
      <c r="F1180" s="132"/>
      <c r="G1180" s="132"/>
      <c r="H1180" s="132"/>
      <c r="I1180" s="132"/>
      <c r="J1180" s="132"/>
      <c r="K1180" s="133"/>
      <c r="L1180" s="134"/>
      <c r="M1180" s="134"/>
      <c r="N1180" s="134"/>
      <c r="O1180" s="3"/>
      <c r="P1180" s="29"/>
      <c r="Q1180" s="22"/>
      <c r="R1180" s="3"/>
      <c r="S1180" s="120"/>
    </row>
    <row r="1181" spans="1:19" ht="12.75" customHeight="1" x14ac:dyDescent="0.25">
      <c r="A1181" s="28"/>
      <c r="B1181" s="29"/>
      <c r="C1181" s="29"/>
      <c r="D1181" s="132"/>
      <c r="E1181" s="132"/>
      <c r="F1181" s="132"/>
      <c r="G1181" s="132"/>
      <c r="H1181" s="132"/>
      <c r="I1181" s="132"/>
      <c r="J1181" s="132"/>
      <c r="K1181" s="133"/>
      <c r="L1181" s="134"/>
      <c r="M1181" s="134"/>
      <c r="N1181" s="134"/>
      <c r="O1181" s="3"/>
      <c r="P1181" s="29"/>
      <c r="Q1181" s="22"/>
      <c r="R1181" s="3"/>
      <c r="S1181" s="120"/>
    </row>
    <row r="1182" spans="1:19" ht="12.75" customHeight="1" x14ac:dyDescent="0.25">
      <c r="A1182" s="28"/>
      <c r="B1182" s="29"/>
      <c r="C1182" s="29"/>
      <c r="D1182" s="132"/>
      <c r="E1182" s="132"/>
      <c r="F1182" s="132"/>
      <c r="G1182" s="132"/>
      <c r="H1182" s="132"/>
      <c r="I1182" s="132"/>
      <c r="J1182" s="132"/>
      <c r="K1182" s="133"/>
      <c r="L1182" s="134"/>
      <c r="M1182" s="134"/>
      <c r="N1182" s="134"/>
      <c r="O1182" s="3"/>
      <c r="P1182" s="29"/>
      <c r="Q1182" s="22"/>
      <c r="R1182" s="3"/>
      <c r="S1182" s="120"/>
    </row>
    <row r="1183" spans="1:19" ht="12.75" customHeight="1" x14ac:dyDescent="0.25">
      <c r="A1183" s="28"/>
      <c r="B1183" s="29"/>
      <c r="C1183" s="29"/>
      <c r="D1183" s="132"/>
      <c r="E1183" s="132"/>
      <c r="F1183" s="132"/>
      <c r="G1183" s="132"/>
      <c r="H1183" s="132"/>
      <c r="I1183" s="132"/>
      <c r="J1183" s="132"/>
      <c r="K1183" s="133"/>
      <c r="L1183" s="134"/>
      <c r="M1183" s="134"/>
      <c r="N1183" s="134"/>
      <c r="O1183" s="3"/>
      <c r="P1183" s="29"/>
      <c r="Q1183" s="22"/>
      <c r="R1183" s="3"/>
      <c r="S1183" s="120"/>
    </row>
    <row r="1184" spans="1:19" ht="12.75" customHeight="1" x14ac:dyDescent="0.25">
      <c r="A1184" s="28"/>
      <c r="B1184" s="29"/>
      <c r="C1184" s="29"/>
      <c r="D1184" s="132"/>
      <c r="E1184" s="132"/>
      <c r="F1184" s="132"/>
      <c r="G1184" s="132"/>
      <c r="H1184" s="132"/>
      <c r="I1184" s="132"/>
      <c r="J1184" s="132"/>
      <c r="K1184" s="133"/>
      <c r="L1184" s="134"/>
      <c r="M1184" s="134"/>
      <c r="N1184" s="134"/>
      <c r="O1184" s="3"/>
      <c r="P1184" s="29"/>
      <c r="Q1184" s="22"/>
      <c r="R1184" s="3"/>
      <c r="S1184" s="120"/>
    </row>
    <row r="1185" spans="1:19" ht="12.75" customHeight="1" x14ac:dyDescent="0.25">
      <c r="A1185" s="28"/>
      <c r="B1185" s="29"/>
      <c r="C1185" s="29"/>
      <c r="D1185" s="132"/>
      <c r="E1185" s="132"/>
      <c r="F1185" s="132"/>
      <c r="G1185" s="132"/>
      <c r="H1185" s="132"/>
      <c r="I1185" s="132"/>
      <c r="J1185" s="132"/>
      <c r="K1185" s="133"/>
      <c r="L1185" s="134"/>
      <c r="M1185" s="134"/>
      <c r="N1185" s="134"/>
      <c r="O1185" s="3"/>
      <c r="P1185" s="29"/>
      <c r="Q1185" s="22"/>
      <c r="R1185" s="3"/>
      <c r="S1185" s="120"/>
    </row>
    <row r="1186" spans="1:19" ht="12.75" customHeight="1" x14ac:dyDescent="0.25">
      <c r="A1186" s="28"/>
      <c r="B1186" s="29"/>
      <c r="C1186" s="29"/>
      <c r="D1186" s="132"/>
      <c r="E1186" s="132"/>
      <c r="F1186" s="132"/>
      <c r="G1186" s="132"/>
      <c r="H1186" s="132"/>
      <c r="I1186" s="132"/>
      <c r="J1186" s="132"/>
      <c r="K1186" s="133"/>
      <c r="L1186" s="134"/>
      <c r="M1186" s="134"/>
      <c r="N1186" s="134"/>
      <c r="O1186" s="3"/>
      <c r="P1186" s="29"/>
      <c r="Q1186" s="22"/>
      <c r="R1186" s="3"/>
      <c r="S1186" s="120"/>
    </row>
    <row r="1187" spans="1:19" ht="12.75" customHeight="1" x14ac:dyDescent="0.25">
      <c r="A1187" s="28"/>
      <c r="B1187" s="29"/>
      <c r="C1187" s="29"/>
      <c r="D1187" s="132"/>
      <c r="E1187" s="132"/>
      <c r="F1187" s="132"/>
      <c r="G1187" s="132"/>
      <c r="H1187" s="132"/>
      <c r="I1187" s="132"/>
      <c r="J1187" s="132"/>
      <c r="K1187" s="133"/>
      <c r="L1187" s="134"/>
      <c r="M1187" s="134"/>
      <c r="N1187" s="134"/>
      <c r="O1187" s="3"/>
      <c r="P1187" s="29"/>
      <c r="Q1187" s="22"/>
      <c r="R1187" s="3"/>
      <c r="S1187" s="120"/>
    </row>
    <row r="1188" spans="1:19" ht="12.75" customHeight="1" x14ac:dyDescent="0.25">
      <c r="A1188" s="28"/>
      <c r="B1188" s="29"/>
      <c r="C1188" s="29"/>
      <c r="D1188" s="132"/>
      <c r="E1188" s="132"/>
      <c r="F1188" s="132"/>
      <c r="G1188" s="132"/>
      <c r="H1188" s="132"/>
      <c r="I1188" s="132"/>
      <c r="J1188" s="132"/>
      <c r="K1188" s="133"/>
      <c r="L1188" s="134"/>
      <c r="M1188" s="134"/>
      <c r="N1188" s="134"/>
      <c r="O1188" s="3"/>
      <c r="P1188" s="29"/>
      <c r="Q1188" s="22"/>
      <c r="R1188" s="3"/>
      <c r="S1188" s="120"/>
    </row>
    <row r="1189" spans="1:19" ht="12.75" customHeight="1" x14ac:dyDescent="0.25">
      <c r="A1189" s="28"/>
      <c r="B1189" s="29"/>
      <c r="C1189" s="29"/>
      <c r="D1189" s="132"/>
      <c r="E1189" s="132"/>
      <c r="F1189" s="132"/>
      <c r="G1189" s="132"/>
      <c r="H1189" s="132"/>
      <c r="I1189" s="132"/>
      <c r="J1189" s="132"/>
      <c r="K1189" s="133"/>
      <c r="L1189" s="134"/>
      <c r="M1189" s="134"/>
      <c r="N1189" s="134"/>
      <c r="O1189" s="3"/>
      <c r="P1189" s="29"/>
      <c r="Q1189" s="22"/>
      <c r="R1189" s="3"/>
      <c r="S1189" s="120"/>
    </row>
    <row r="1190" spans="1:19" ht="12.75" customHeight="1" x14ac:dyDescent="0.25">
      <c r="A1190" s="28"/>
      <c r="B1190" s="29"/>
      <c r="C1190" s="29"/>
      <c r="D1190" s="132"/>
      <c r="E1190" s="132"/>
      <c r="F1190" s="132"/>
      <c r="G1190" s="132"/>
      <c r="H1190" s="132"/>
      <c r="I1190" s="132"/>
      <c r="J1190" s="132"/>
      <c r="K1190" s="133"/>
      <c r="L1190" s="134"/>
      <c r="M1190" s="134"/>
      <c r="N1190" s="134"/>
      <c r="O1190" s="3"/>
      <c r="P1190" s="29"/>
      <c r="Q1190" s="22"/>
      <c r="R1190" s="3"/>
      <c r="S1190" s="120"/>
    </row>
    <row r="1191" spans="1:19" ht="12.75" customHeight="1" x14ac:dyDescent="0.25">
      <c r="A1191" s="28"/>
      <c r="B1191" s="29"/>
      <c r="C1191" s="29"/>
      <c r="D1191" s="132"/>
      <c r="E1191" s="132"/>
      <c r="F1191" s="132"/>
      <c r="G1191" s="132"/>
      <c r="H1191" s="132"/>
      <c r="I1191" s="132"/>
      <c r="J1191" s="132"/>
      <c r="K1191" s="133"/>
      <c r="L1191" s="134"/>
      <c r="M1191" s="134"/>
      <c r="N1191" s="134"/>
      <c r="O1191" s="3"/>
      <c r="P1191" s="29"/>
      <c r="Q1191" s="22"/>
      <c r="R1191" s="3"/>
      <c r="S1191" s="120"/>
    </row>
    <row r="1192" spans="1:19" ht="12.75" customHeight="1" x14ac:dyDescent="0.25">
      <c r="A1192" s="28"/>
      <c r="B1192" s="29"/>
      <c r="C1192" s="29"/>
      <c r="D1192" s="132"/>
      <c r="E1192" s="132"/>
      <c r="F1192" s="132"/>
      <c r="G1192" s="132"/>
      <c r="H1192" s="132"/>
      <c r="I1192" s="132"/>
      <c r="J1192" s="132"/>
      <c r="K1192" s="133"/>
      <c r="L1192" s="134"/>
      <c r="M1192" s="134"/>
      <c r="N1192" s="134"/>
      <c r="O1192" s="3"/>
      <c r="P1192" s="29"/>
      <c r="Q1192" s="22"/>
      <c r="R1192" s="3"/>
      <c r="S1192" s="120"/>
    </row>
    <row r="1193" spans="1:19" ht="12.75" customHeight="1" x14ac:dyDescent="0.25">
      <c r="A1193" s="28"/>
      <c r="B1193" s="29"/>
      <c r="C1193" s="29"/>
      <c r="D1193" s="132"/>
      <c r="E1193" s="132"/>
      <c r="F1193" s="132"/>
      <c r="G1193" s="132"/>
      <c r="H1193" s="132"/>
      <c r="I1193" s="132"/>
      <c r="J1193" s="132"/>
      <c r="K1193" s="133"/>
      <c r="L1193" s="134"/>
      <c r="M1193" s="134"/>
      <c r="N1193" s="134"/>
      <c r="O1193" s="3"/>
      <c r="P1193" s="29"/>
      <c r="Q1193" s="22"/>
      <c r="R1193" s="3"/>
      <c r="S1193" s="120"/>
    </row>
    <row r="1194" spans="1:19" ht="12.75" customHeight="1" x14ac:dyDescent="0.25">
      <c r="A1194" s="28"/>
      <c r="B1194" s="29"/>
      <c r="C1194" s="29"/>
      <c r="D1194" s="132"/>
      <c r="E1194" s="132"/>
      <c r="F1194" s="132"/>
      <c r="G1194" s="132"/>
      <c r="H1194" s="132"/>
      <c r="I1194" s="132"/>
      <c r="J1194" s="132"/>
      <c r="K1194" s="133"/>
      <c r="L1194" s="134"/>
      <c r="M1194" s="134"/>
      <c r="N1194" s="134"/>
      <c r="O1194" s="3"/>
      <c r="P1194" s="29"/>
      <c r="Q1194" s="22"/>
      <c r="R1194" s="3"/>
      <c r="S1194" s="120"/>
    </row>
    <row r="1195" spans="1:19" ht="12.75" customHeight="1" x14ac:dyDescent="0.25">
      <c r="A1195" s="28"/>
      <c r="B1195" s="29"/>
      <c r="C1195" s="29"/>
      <c r="D1195" s="132"/>
      <c r="E1195" s="132"/>
      <c r="F1195" s="132"/>
      <c r="G1195" s="132"/>
      <c r="H1195" s="132"/>
      <c r="I1195" s="132"/>
      <c r="J1195" s="132"/>
      <c r="K1195" s="133"/>
      <c r="L1195" s="134"/>
      <c r="M1195" s="134"/>
      <c r="N1195" s="134"/>
      <c r="O1195" s="3"/>
      <c r="P1195" s="29"/>
      <c r="Q1195" s="22"/>
      <c r="R1195" s="3"/>
      <c r="S1195" s="120"/>
    </row>
    <row r="1196" spans="1:19" ht="12.75" customHeight="1" x14ac:dyDescent="0.25">
      <c r="A1196" s="28"/>
      <c r="B1196" s="29"/>
      <c r="C1196" s="29"/>
      <c r="D1196" s="132"/>
      <c r="E1196" s="132"/>
      <c r="F1196" s="132"/>
      <c r="G1196" s="132"/>
      <c r="H1196" s="132"/>
      <c r="I1196" s="132"/>
      <c r="J1196" s="132"/>
      <c r="K1196" s="133"/>
      <c r="L1196" s="134"/>
      <c r="M1196" s="134"/>
      <c r="N1196" s="134"/>
      <c r="O1196" s="3"/>
      <c r="P1196" s="29"/>
      <c r="Q1196" s="22"/>
      <c r="R1196" s="3"/>
      <c r="S1196" s="120"/>
    </row>
    <row r="1197" spans="1:19" ht="12.75" customHeight="1" x14ac:dyDescent="0.25">
      <c r="A1197" s="28"/>
      <c r="B1197" s="29"/>
      <c r="C1197" s="29"/>
      <c r="D1197" s="132"/>
      <c r="E1197" s="132"/>
      <c r="F1197" s="132"/>
      <c r="G1197" s="132"/>
      <c r="H1197" s="132"/>
      <c r="I1197" s="132"/>
      <c r="J1197" s="132"/>
      <c r="K1197" s="133"/>
      <c r="L1197" s="134"/>
      <c r="M1197" s="134"/>
      <c r="N1197" s="134"/>
      <c r="O1197" s="3"/>
      <c r="P1197" s="29"/>
      <c r="Q1197" s="22"/>
      <c r="R1197" s="3"/>
      <c r="S1197" s="120"/>
    </row>
    <row r="1198" spans="1:19" ht="12.75" customHeight="1" x14ac:dyDescent="0.25">
      <c r="A1198" s="28"/>
      <c r="B1198" s="29"/>
      <c r="C1198" s="29"/>
      <c r="D1198" s="132"/>
      <c r="E1198" s="132"/>
      <c r="F1198" s="132"/>
      <c r="G1198" s="132"/>
      <c r="H1198" s="132"/>
      <c r="I1198" s="132"/>
      <c r="J1198" s="132"/>
      <c r="K1198" s="133"/>
      <c r="L1198" s="134"/>
      <c r="M1198" s="134"/>
      <c r="N1198" s="134"/>
      <c r="O1198" s="3"/>
      <c r="P1198" s="29"/>
      <c r="Q1198" s="22"/>
      <c r="R1198" s="3"/>
      <c r="S1198" s="120"/>
    </row>
    <row r="1199" spans="1:19" ht="12.75" customHeight="1" x14ac:dyDescent="0.25">
      <c r="A1199" s="28"/>
      <c r="B1199" s="29"/>
      <c r="C1199" s="29"/>
      <c r="D1199" s="132"/>
      <c r="E1199" s="132"/>
      <c r="F1199" s="132"/>
      <c r="G1199" s="132"/>
      <c r="H1199" s="132"/>
      <c r="I1199" s="132"/>
      <c r="J1199" s="132"/>
      <c r="K1199" s="133"/>
      <c r="L1199" s="134"/>
      <c r="M1199" s="134"/>
      <c r="N1199" s="134"/>
      <c r="O1199" s="3"/>
      <c r="P1199" s="29"/>
      <c r="Q1199" s="22"/>
      <c r="R1199" s="3"/>
      <c r="S1199" s="120"/>
    </row>
    <row r="1200" spans="1:19" ht="12.75" customHeight="1" x14ac:dyDescent="0.25">
      <c r="A1200" s="28"/>
      <c r="B1200" s="29"/>
      <c r="C1200" s="29"/>
      <c r="D1200" s="132"/>
      <c r="E1200" s="132"/>
      <c r="F1200" s="132"/>
      <c r="G1200" s="132"/>
      <c r="H1200" s="132"/>
      <c r="I1200" s="132"/>
      <c r="J1200" s="132"/>
      <c r="K1200" s="133"/>
      <c r="L1200" s="134"/>
      <c r="M1200" s="134"/>
      <c r="N1200" s="134"/>
      <c r="O1200" s="3"/>
      <c r="P1200" s="29"/>
      <c r="Q1200" s="22"/>
      <c r="R1200" s="3"/>
      <c r="S1200" s="120"/>
    </row>
    <row r="1201" spans="1:19" ht="12.75" customHeight="1" x14ac:dyDescent="0.25">
      <c r="A1201" s="28"/>
      <c r="B1201" s="29"/>
      <c r="C1201" s="29"/>
      <c r="D1201" s="132"/>
      <c r="E1201" s="132"/>
      <c r="F1201" s="132"/>
      <c r="G1201" s="132"/>
      <c r="H1201" s="132"/>
      <c r="I1201" s="132"/>
      <c r="J1201" s="132"/>
      <c r="K1201" s="133"/>
      <c r="L1201" s="134"/>
      <c r="M1201" s="134"/>
      <c r="N1201" s="134"/>
      <c r="O1201" s="3"/>
      <c r="P1201" s="29"/>
      <c r="Q1201" s="22"/>
      <c r="R1201" s="3"/>
      <c r="S1201" s="120"/>
    </row>
    <row r="1202" spans="1:19" ht="12.75" customHeight="1" x14ac:dyDescent="0.25">
      <c r="A1202" s="28"/>
      <c r="B1202" s="29"/>
      <c r="C1202" s="29"/>
      <c r="D1202" s="132"/>
      <c r="E1202" s="132"/>
      <c r="F1202" s="132"/>
      <c r="G1202" s="132"/>
      <c r="H1202" s="132"/>
      <c r="I1202" s="132"/>
      <c r="J1202" s="132"/>
      <c r="K1202" s="133"/>
      <c r="L1202" s="134"/>
      <c r="M1202" s="134"/>
      <c r="N1202" s="134"/>
      <c r="O1202" s="3"/>
      <c r="P1202" s="29"/>
      <c r="Q1202" s="22"/>
      <c r="R1202" s="3"/>
      <c r="S1202" s="120"/>
    </row>
    <row r="1203" spans="1:19" ht="12.75" customHeight="1" x14ac:dyDescent="0.25">
      <c r="A1203" s="28"/>
      <c r="B1203" s="29"/>
      <c r="C1203" s="29"/>
      <c r="D1203" s="132"/>
      <c r="E1203" s="132"/>
      <c r="F1203" s="132"/>
      <c r="G1203" s="132"/>
      <c r="H1203" s="132"/>
      <c r="I1203" s="132"/>
      <c r="J1203" s="132"/>
      <c r="K1203" s="133"/>
      <c r="L1203" s="134"/>
      <c r="M1203" s="134"/>
      <c r="N1203" s="134"/>
      <c r="O1203" s="3"/>
      <c r="P1203" s="29"/>
      <c r="Q1203" s="22"/>
      <c r="R1203" s="3"/>
      <c r="S1203" s="120"/>
    </row>
    <row r="1204" spans="1:19" ht="12.75" customHeight="1" x14ac:dyDescent="0.25">
      <c r="A1204" s="28"/>
      <c r="B1204" s="29"/>
      <c r="C1204" s="29"/>
      <c r="D1204" s="132"/>
      <c r="E1204" s="132"/>
      <c r="F1204" s="132"/>
      <c r="G1204" s="132"/>
      <c r="H1204" s="132"/>
      <c r="I1204" s="132"/>
      <c r="J1204" s="132"/>
      <c r="K1204" s="133"/>
      <c r="L1204" s="134"/>
      <c r="M1204" s="134"/>
      <c r="N1204" s="134"/>
      <c r="O1204" s="3"/>
      <c r="P1204" s="29"/>
      <c r="Q1204" s="22"/>
      <c r="R1204" s="3"/>
      <c r="S1204" s="120"/>
    </row>
    <row r="1205" spans="1:19" ht="12.75" customHeight="1" x14ac:dyDescent="0.25">
      <c r="A1205" s="28"/>
      <c r="B1205" s="29"/>
      <c r="C1205" s="29"/>
      <c r="D1205" s="132"/>
      <c r="E1205" s="132"/>
      <c r="F1205" s="132"/>
      <c r="G1205" s="132"/>
      <c r="H1205" s="132"/>
      <c r="I1205" s="132"/>
      <c r="J1205" s="132"/>
      <c r="K1205" s="133"/>
      <c r="L1205" s="134"/>
      <c r="M1205" s="134"/>
      <c r="N1205" s="134"/>
      <c r="O1205" s="3"/>
      <c r="P1205" s="29"/>
      <c r="Q1205" s="22"/>
      <c r="R1205" s="3"/>
      <c r="S1205" s="120"/>
    </row>
    <row r="1206" spans="1:19" ht="12.75" customHeight="1" x14ac:dyDescent="0.25">
      <c r="A1206" s="28"/>
      <c r="B1206" s="29"/>
      <c r="C1206" s="29"/>
      <c r="D1206" s="132"/>
      <c r="E1206" s="132"/>
      <c r="F1206" s="132"/>
      <c r="G1206" s="132"/>
      <c r="H1206" s="132"/>
      <c r="I1206" s="132"/>
      <c r="J1206" s="132"/>
      <c r="K1206" s="133"/>
      <c r="L1206" s="134"/>
      <c r="M1206" s="134"/>
      <c r="N1206" s="134"/>
      <c r="O1206" s="3"/>
      <c r="P1206" s="29"/>
      <c r="Q1206" s="22"/>
      <c r="R1206" s="3"/>
      <c r="S1206" s="120"/>
    </row>
    <row r="1207" spans="1:19" ht="12.75" customHeight="1" x14ac:dyDescent="0.25">
      <c r="A1207" s="28"/>
      <c r="B1207" s="29"/>
      <c r="C1207" s="29"/>
      <c r="D1207" s="132"/>
      <c r="E1207" s="132"/>
      <c r="F1207" s="132"/>
      <c r="G1207" s="132"/>
      <c r="H1207" s="132"/>
      <c r="I1207" s="132"/>
      <c r="J1207" s="132"/>
      <c r="K1207" s="133"/>
      <c r="L1207" s="134"/>
      <c r="M1207" s="134"/>
      <c r="N1207" s="134"/>
      <c r="O1207" s="3"/>
      <c r="P1207" s="29"/>
      <c r="Q1207" s="22"/>
      <c r="R1207" s="3"/>
      <c r="S1207" s="120"/>
    </row>
    <row r="1208" spans="1:19" ht="12.75" customHeight="1" x14ac:dyDescent="0.25">
      <c r="A1208" s="28"/>
      <c r="B1208" s="29"/>
      <c r="C1208" s="29"/>
      <c r="D1208" s="132"/>
      <c r="E1208" s="132"/>
      <c r="F1208" s="132"/>
      <c r="G1208" s="132"/>
      <c r="H1208" s="132"/>
      <c r="I1208" s="132"/>
      <c r="J1208" s="132"/>
      <c r="K1208" s="133"/>
      <c r="L1208" s="134"/>
      <c r="M1208" s="134"/>
      <c r="N1208" s="134"/>
      <c r="O1208" s="3"/>
      <c r="P1208" s="29"/>
      <c r="Q1208" s="22"/>
      <c r="R1208" s="3"/>
      <c r="S1208" s="120"/>
    </row>
    <row r="1209" spans="1:19" ht="12.75" customHeight="1" x14ac:dyDescent="0.25">
      <c r="A1209" s="28"/>
      <c r="B1209" s="29"/>
      <c r="C1209" s="29"/>
      <c r="D1209" s="132"/>
      <c r="E1209" s="132"/>
      <c r="F1209" s="132"/>
      <c r="G1209" s="132"/>
      <c r="H1209" s="132"/>
      <c r="I1209" s="132"/>
      <c r="J1209" s="132"/>
      <c r="K1209" s="133"/>
      <c r="L1209" s="134"/>
      <c r="M1209" s="134"/>
      <c r="N1209" s="134"/>
      <c r="O1209" s="3"/>
      <c r="P1209" s="29"/>
      <c r="Q1209" s="22"/>
      <c r="R1209" s="3"/>
      <c r="S1209" s="120"/>
    </row>
    <row r="1210" spans="1:19" ht="12.75" customHeight="1" x14ac:dyDescent="0.25">
      <c r="A1210" s="28"/>
      <c r="B1210" s="29"/>
      <c r="C1210" s="29"/>
      <c r="D1210" s="132"/>
      <c r="E1210" s="132"/>
      <c r="F1210" s="132"/>
      <c r="G1210" s="132"/>
      <c r="H1210" s="132"/>
      <c r="I1210" s="132"/>
      <c r="J1210" s="132"/>
      <c r="K1210" s="133"/>
      <c r="L1210" s="134"/>
      <c r="M1210" s="134"/>
      <c r="N1210" s="134"/>
      <c r="O1210" s="3"/>
      <c r="P1210" s="29"/>
      <c r="Q1210" s="22"/>
      <c r="R1210" s="3"/>
      <c r="S1210" s="120"/>
    </row>
    <row r="1211" spans="1:19" ht="12.75" customHeight="1" x14ac:dyDescent="0.25">
      <c r="A1211" s="28"/>
      <c r="B1211" s="29"/>
      <c r="C1211" s="29"/>
      <c r="D1211" s="132"/>
      <c r="E1211" s="132"/>
      <c r="F1211" s="132"/>
      <c r="G1211" s="132"/>
      <c r="H1211" s="132"/>
      <c r="I1211" s="132"/>
      <c r="J1211" s="132"/>
      <c r="K1211" s="133"/>
      <c r="L1211" s="134"/>
      <c r="M1211" s="134"/>
      <c r="N1211" s="134"/>
      <c r="O1211" s="3"/>
      <c r="P1211" s="29"/>
      <c r="Q1211" s="22"/>
      <c r="R1211" s="3"/>
      <c r="S1211" s="120"/>
    </row>
    <row r="1212" spans="1:19" ht="12.75" customHeight="1" x14ac:dyDescent="0.25">
      <c r="A1212" s="28"/>
      <c r="B1212" s="29"/>
      <c r="C1212" s="29"/>
      <c r="D1212" s="132"/>
      <c r="E1212" s="132"/>
      <c r="F1212" s="132"/>
      <c r="G1212" s="132"/>
      <c r="H1212" s="132"/>
      <c r="I1212" s="132"/>
      <c r="J1212" s="132"/>
      <c r="K1212" s="133"/>
      <c r="L1212" s="134"/>
      <c r="M1212" s="134"/>
      <c r="N1212" s="134"/>
      <c r="O1212" s="3"/>
      <c r="P1212" s="29"/>
      <c r="Q1212" s="22"/>
      <c r="R1212" s="3"/>
      <c r="S1212" s="120"/>
    </row>
    <row r="1213" spans="1:19" ht="12.75" customHeight="1" x14ac:dyDescent="0.25">
      <c r="A1213" s="28"/>
      <c r="B1213" s="29"/>
      <c r="C1213" s="29"/>
      <c r="D1213" s="132"/>
      <c r="E1213" s="132"/>
      <c r="F1213" s="132"/>
      <c r="G1213" s="132"/>
      <c r="H1213" s="132"/>
      <c r="I1213" s="132"/>
      <c r="J1213" s="132"/>
      <c r="K1213" s="133"/>
      <c r="L1213" s="134"/>
      <c r="M1213" s="134"/>
      <c r="N1213" s="134"/>
      <c r="O1213" s="3"/>
      <c r="P1213" s="29"/>
      <c r="Q1213" s="22"/>
      <c r="R1213" s="3"/>
      <c r="S1213" s="120"/>
    </row>
    <row r="1214" spans="1:19" ht="12.75" customHeight="1" x14ac:dyDescent="0.25">
      <c r="A1214" s="28"/>
      <c r="B1214" s="29"/>
      <c r="C1214" s="29"/>
      <c r="D1214" s="132"/>
      <c r="E1214" s="132"/>
      <c r="F1214" s="132"/>
      <c r="G1214" s="132"/>
      <c r="H1214" s="132"/>
      <c r="I1214" s="132"/>
      <c r="J1214" s="132"/>
      <c r="K1214" s="133"/>
      <c r="L1214" s="134"/>
      <c r="M1214" s="134"/>
      <c r="N1214" s="134"/>
      <c r="O1214" s="3"/>
      <c r="P1214" s="29"/>
      <c r="Q1214" s="22"/>
      <c r="R1214" s="3"/>
      <c r="S1214" s="120"/>
    </row>
    <row r="1215" spans="1:19" ht="12.75" customHeight="1" x14ac:dyDescent="0.25">
      <c r="A1215" s="28"/>
      <c r="B1215" s="29"/>
      <c r="C1215" s="29"/>
      <c r="D1215" s="132"/>
      <c r="E1215" s="132"/>
      <c r="F1215" s="132"/>
      <c r="G1215" s="132"/>
      <c r="H1215" s="132"/>
      <c r="I1215" s="132"/>
      <c r="J1215" s="132"/>
      <c r="K1215" s="133"/>
      <c r="L1215" s="134"/>
      <c r="M1215" s="134"/>
      <c r="N1215" s="134"/>
      <c r="O1215" s="3"/>
      <c r="P1215" s="29"/>
      <c r="Q1215" s="22"/>
      <c r="R1215" s="3"/>
      <c r="S1215" s="120"/>
    </row>
    <row r="1216" spans="1:19" ht="12.75" customHeight="1" x14ac:dyDescent="0.25">
      <c r="A1216" s="28"/>
      <c r="B1216" s="29"/>
      <c r="C1216" s="29"/>
      <c r="D1216" s="132"/>
      <c r="E1216" s="132"/>
      <c r="F1216" s="132"/>
      <c r="G1216" s="132"/>
      <c r="H1216" s="132"/>
      <c r="I1216" s="132"/>
      <c r="J1216" s="132"/>
      <c r="K1216" s="133"/>
      <c r="L1216" s="134"/>
      <c r="M1216" s="134"/>
      <c r="N1216" s="134"/>
      <c r="O1216" s="3"/>
      <c r="P1216" s="29"/>
      <c r="Q1216" s="22"/>
      <c r="R1216" s="3"/>
      <c r="S1216" s="120"/>
    </row>
    <row r="1217" spans="1:19" ht="12.75" customHeight="1" x14ac:dyDescent="0.25">
      <c r="A1217" s="28"/>
      <c r="B1217" s="29"/>
      <c r="C1217" s="29"/>
      <c r="D1217" s="132"/>
      <c r="E1217" s="132"/>
      <c r="F1217" s="132"/>
      <c r="G1217" s="132"/>
      <c r="H1217" s="132"/>
      <c r="I1217" s="132"/>
      <c r="J1217" s="132"/>
      <c r="K1217" s="133"/>
      <c r="L1217" s="134"/>
      <c r="M1217" s="134"/>
      <c r="N1217" s="134"/>
      <c r="O1217" s="3"/>
      <c r="P1217" s="29"/>
      <c r="Q1217" s="22"/>
      <c r="R1217" s="3"/>
      <c r="S1217" s="120"/>
    </row>
    <row r="1218" spans="1:19" ht="12.75" customHeight="1" x14ac:dyDescent="0.25">
      <c r="A1218" s="28"/>
      <c r="B1218" s="29"/>
      <c r="C1218" s="29"/>
      <c r="D1218" s="132"/>
      <c r="E1218" s="132"/>
      <c r="F1218" s="132"/>
      <c r="G1218" s="132"/>
      <c r="H1218" s="132"/>
      <c r="I1218" s="132"/>
      <c r="J1218" s="132"/>
      <c r="K1218" s="133"/>
      <c r="L1218" s="134"/>
      <c r="M1218" s="134"/>
      <c r="N1218" s="134"/>
      <c r="O1218" s="3"/>
      <c r="P1218" s="29"/>
      <c r="Q1218" s="22"/>
      <c r="R1218" s="3"/>
      <c r="S1218" s="120"/>
    </row>
    <row r="1219" spans="1:19" ht="12.75" customHeight="1" x14ac:dyDescent="0.25">
      <c r="A1219" s="28"/>
      <c r="B1219" s="29"/>
      <c r="C1219" s="29"/>
      <c r="D1219" s="132"/>
      <c r="E1219" s="132"/>
      <c r="F1219" s="132"/>
      <c r="G1219" s="132"/>
      <c r="H1219" s="132"/>
      <c r="I1219" s="132"/>
      <c r="J1219" s="132"/>
      <c r="K1219" s="133"/>
      <c r="L1219" s="134"/>
      <c r="M1219" s="134"/>
      <c r="N1219" s="134"/>
      <c r="O1219" s="3"/>
      <c r="P1219" s="29"/>
      <c r="Q1219" s="22"/>
      <c r="R1219" s="3"/>
      <c r="S1219" s="120"/>
    </row>
    <row r="1220" spans="1:19" ht="12.75" customHeight="1" x14ac:dyDescent="0.25">
      <c r="A1220" s="28"/>
      <c r="B1220" s="29"/>
      <c r="C1220" s="29"/>
      <c r="D1220" s="132"/>
      <c r="E1220" s="132"/>
      <c r="F1220" s="132"/>
      <c r="G1220" s="132"/>
      <c r="H1220" s="132"/>
      <c r="I1220" s="132"/>
      <c r="J1220" s="132"/>
      <c r="K1220" s="133"/>
      <c r="L1220" s="134"/>
      <c r="M1220" s="134"/>
      <c r="N1220" s="134"/>
      <c r="O1220" s="3"/>
      <c r="P1220" s="29"/>
      <c r="Q1220" s="22"/>
      <c r="R1220" s="3"/>
      <c r="S1220" s="120"/>
    </row>
    <row r="1221" spans="1:19" ht="12.75" customHeight="1" x14ac:dyDescent="0.25">
      <c r="A1221" s="28"/>
      <c r="B1221" s="29"/>
      <c r="C1221" s="29"/>
      <c r="D1221" s="132"/>
      <c r="E1221" s="132"/>
      <c r="F1221" s="132"/>
      <c r="G1221" s="132"/>
      <c r="H1221" s="132"/>
      <c r="I1221" s="132"/>
      <c r="J1221" s="132"/>
      <c r="K1221" s="133"/>
      <c r="L1221" s="134"/>
      <c r="M1221" s="134"/>
      <c r="N1221" s="134"/>
      <c r="O1221" s="3"/>
      <c r="P1221" s="29"/>
      <c r="Q1221" s="22"/>
      <c r="R1221" s="3"/>
      <c r="S1221" s="120"/>
    </row>
    <row r="1222" spans="1:19" ht="12.75" customHeight="1" x14ac:dyDescent="0.25">
      <c r="A1222" s="28"/>
      <c r="B1222" s="29"/>
      <c r="C1222" s="29"/>
      <c r="D1222" s="132"/>
      <c r="E1222" s="132"/>
      <c r="F1222" s="132"/>
      <c r="G1222" s="132"/>
      <c r="H1222" s="132"/>
      <c r="I1222" s="132"/>
      <c r="J1222" s="132"/>
      <c r="K1222" s="133"/>
      <c r="L1222" s="134"/>
      <c r="M1222" s="134"/>
      <c r="N1222" s="134"/>
      <c r="O1222" s="3"/>
      <c r="P1222" s="29"/>
      <c r="Q1222" s="22"/>
      <c r="R1222" s="3"/>
      <c r="S1222" s="120"/>
    </row>
    <row r="1223" spans="1:19" ht="12.75" customHeight="1" x14ac:dyDescent="0.25">
      <c r="A1223" s="28"/>
      <c r="B1223" s="29"/>
      <c r="C1223" s="29"/>
      <c r="D1223" s="132"/>
      <c r="E1223" s="132"/>
      <c r="F1223" s="132"/>
      <c r="G1223" s="132"/>
      <c r="H1223" s="132"/>
      <c r="I1223" s="132"/>
      <c r="J1223" s="132"/>
      <c r="K1223" s="133"/>
      <c r="L1223" s="134"/>
      <c r="M1223" s="134"/>
      <c r="N1223" s="134"/>
      <c r="O1223" s="3"/>
      <c r="P1223" s="29"/>
      <c r="Q1223" s="22"/>
      <c r="R1223" s="3"/>
      <c r="S1223" s="120"/>
    </row>
    <row r="1224" spans="1:19" ht="12.75" customHeight="1" x14ac:dyDescent="0.25">
      <c r="A1224" s="28"/>
      <c r="B1224" s="29"/>
      <c r="C1224" s="29"/>
      <c r="D1224" s="132"/>
      <c r="E1224" s="132"/>
      <c r="F1224" s="132"/>
      <c r="G1224" s="132"/>
      <c r="H1224" s="132"/>
      <c r="I1224" s="132"/>
      <c r="J1224" s="132"/>
      <c r="K1224" s="133"/>
      <c r="L1224" s="134"/>
      <c r="M1224" s="134"/>
      <c r="N1224" s="134"/>
      <c r="O1224" s="3"/>
      <c r="P1224" s="29"/>
      <c r="Q1224" s="22"/>
      <c r="R1224" s="3"/>
      <c r="S1224" s="120"/>
    </row>
    <row r="1225" spans="1:19" ht="12.75" customHeight="1" x14ac:dyDescent="0.25">
      <c r="A1225" s="28"/>
      <c r="B1225" s="29"/>
      <c r="C1225" s="29"/>
      <c r="D1225" s="132"/>
      <c r="E1225" s="132"/>
      <c r="F1225" s="132"/>
      <c r="G1225" s="132"/>
      <c r="H1225" s="132"/>
      <c r="I1225" s="132"/>
      <c r="J1225" s="132"/>
      <c r="K1225" s="133"/>
      <c r="L1225" s="134"/>
      <c r="M1225" s="134"/>
      <c r="N1225" s="134"/>
      <c r="O1225" s="3"/>
      <c r="P1225" s="29"/>
      <c r="Q1225" s="22"/>
      <c r="R1225" s="3"/>
      <c r="S1225" s="120"/>
    </row>
    <row r="1226" spans="1:19" ht="12.75" customHeight="1" x14ac:dyDescent="0.25">
      <c r="A1226" s="28"/>
      <c r="B1226" s="29"/>
      <c r="C1226" s="29"/>
      <c r="D1226" s="132"/>
      <c r="E1226" s="132"/>
      <c r="F1226" s="132"/>
      <c r="G1226" s="132"/>
      <c r="H1226" s="132"/>
      <c r="I1226" s="132"/>
      <c r="J1226" s="132"/>
      <c r="K1226" s="133"/>
      <c r="L1226" s="134"/>
      <c r="M1226" s="134"/>
      <c r="N1226" s="134"/>
      <c r="O1226" s="3"/>
      <c r="P1226" s="29"/>
      <c r="Q1226" s="22"/>
      <c r="R1226" s="3"/>
      <c r="S1226" s="120"/>
    </row>
    <row r="1227" spans="1:19" ht="12.75" customHeight="1" x14ac:dyDescent="0.25">
      <c r="A1227" s="28"/>
      <c r="B1227" s="29"/>
      <c r="C1227" s="29"/>
      <c r="D1227" s="132"/>
      <c r="E1227" s="132"/>
      <c r="F1227" s="132"/>
      <c r="G1227" s="132"/>
      <c r="H1227" s="132"/>
      <c r="I1227" s="132"/>
      <c r="J1227" s="132"/>
      <c r="K1227" s="133"/>
      <c r="L1227" s="134"/>
      <c r="M1227" s="134"/>
      <c r="N1227" s="134"/>
      <c r="O1227" s="3"/>
      <c r="P1227" s="29"/>
      <c r="Q1227" s="22"/>
      <c r="R1227" s="3"/>
      <c r="S1227" s="120"/>
    </row>
    <row r="1228" spans="1:19" ht="12.75" customHeight="1" x14ac:dyDescent="0.25">
      <c r="A1228" s="28"/>
      <c r="B1228" s="29"/>
      <c r="C1228" s="29"/>
      <c r="D1228" s="132"/>
      <c r="E1228" s="132"/>
      <c r="F1228" s="132"/>
      <c r="G1228" s="132"/>
      <c r="H1228" s="132"/>
      <c r="I1228" s="132"/>
      <c r="J1228" s="132"/>
      <c r="K1228" s="133"/>
      <c r="L1228" s="134"/>
      <c r="M1228" s="134"/>
      <c r="N1228" s="134"/>
      <c r="O1228" s="3"/>
      <c r="P1228" s="29"/>
      <c r="Q1228" s="22"/>
      <c r="R1228" s="3"/>
      <c r="S1228" s="120"/>
    </row>
    <row r="1229" spans="1:19" ht="12.75" customHeight="1" x14ac:dyDescent="0.25">
      <c r="A1229" s="28"/>
      <c r="B1229" s="29"/>
      <c r="C1229" s="29"/>
      <c r="D1229" s="132"/>
      <c r="E1229" s="132"/>
      <c r="F1229" s="132"/>
      <c r="G1229" s="132"/>
      <c r="H1229" s="132"/>
      <c r="I1229" s="132"/>
      <c r="J1229" s="132"/>
      <c r="K1229" s="133"/>
      <c r="L1229" s="134"/>
      <c r="M1229" s="134"/>
      <c r="N1229" s="134"/>
      <c r="O1229" s="3"/>
      <c r="P1229" s="29"/>
      <c r="Q1229" s="22"/>
      <c r="R1229" s="3"/>
      <c r="S1229" s="120"/>
    </row>
    <row r="1230" spans="1:19" ht="12.75" customHeight="1" x14ac:dyDescent="0.25">
      <c r="A1230" s="28"/>
      <c r="B1230" s="29"/>
      <c r="C1230" s="29"/>
      <c r="D1230" s="132"/>
      <c r="E1230" s="132"/>
      <c r="F1230" s="132"/>
      <c r="G1230" s="132"/>
      <c r="H1230" s="132"/>
      <c r="I1230" s="132"/>
      <c r="J1230" s="132"/>
      <c r="K1230" s="133"/>
      <c r="L1230" s="134"/>
      <c r="M1230" s="134"/>
      <c r="N1230" s="134"/>
      <c r="O1230" s="3"/>
      <c r="P1230" s="29"/>
      <c r="Q1230" s="22"/>
      <c r="R1230" s="3"/>
      <c r="S1230" s="120"/>
    </row>
    <row r="1231" spans="1:19" ht="12.75" customHeight="1" x14ac:dyDescent="0.25">
      <c r="A1231" s="28"/>
      <c r="B1231" s="29"/>
      <c r="C1231" s="29"/>
      <c r="D1231" s="132"/>
      <c r="E1231" s="132"/>
      <c r="F1231" s="132"/>
      <c r="G1231" s="132"/>
      <c r="H1231" s="132"/>
      <c r="I1231" s="132"/>
      <c r="J1231" s="132"/>
      <c r="K1231" s="133"/>
      <c r="L1231" s="134"/>
      <c r="M1231" s="134"/>
      <c r="N1231" s="134"/>
      <c r="O1231" s="3"/>
      <c r="P1231" s="29"/>
      <c r="Q1231" s="22"/>
      <c r="R1231" s="3"/>
      <c r="S1231" s="120"/>
    </row>
    <row r="1232" spans="1:19" ht="12.75" customHeight="1" x14ac:dyDescent="0.25">
      <c r="A1232" s="28"/>
      <c r="B1232" s="29"/>
      <c r="C1232" s="29"/>
      <c r="D1232" s="132"/>
      <c r="E1232" s="132"/>
      <c r="F1232" s="132"/>
      <c r="G1232" s="132"/>
      <c r="H1232" s="132"/>
      <c r="I1232" s="132"/>
      <c r="J1232" s="132"/>
      <c r="K1232" s="133"/>
      <c r="L1232" s="134"/>
      <c r="M1232" s="134"/>
      <c r="N1232" s="134"/>
      <c r="O1232" s="3"/>
      <c r="P1232" s="29"/>
      <c r="Q1232" s="22"/>
      <c r="R1232" s="3"/>
      <c r="S1232" s="120"/>
    </row>
    <row r="1233" spans="1:19" ht="12.75" customHeight="1" x14ac:dyDescent="0.25">
      <c r="A1233" s="28"/>
      <c r="B1233" s="29"/>
      <c r="C1233" s="29"/>
      <c r="D1233" s="132"/>
      <c r="E1233" s="132"/>
      <c r="F1233" s="132"/>
      <c r="G1233" s="132"/>
      <c r="H1233" s="132"/>
      <c r="I1233" s="132"/>
      <c r="J1233" s="132"/>
      <c r="K1233" s="133"/>
      <c r="L1233" s="134"/>
      <c r="M1233" s="134"/>
      <c r="N1233" s="134"/>
      <c r="O1233" s="3"/>
      <c r="P1233" s="29"/>
      <c r="Q1233" s="22"/>
      <c r="R1233" s="3"/>
      <c r="S1233" s="120"/>
    </row>
    <row r="1234" spans="1:19" ht="12.75" customHeight="1" x14ac:dyDescent="0.25">
      <c r="A1234" s="28"/>
      <c r="B1234" s="29"/>
      <c r="C1234" s="29"/>
      <c r="D1234" s="132"/>
      <c r="E1234" s="132"/>
      <c r="F1234" s="132"/>
      <c r="G1234" s="132"/>
      <c r="H1234" s="132"/>
      <c r="I1234" s="132"/>
      <c r="J1234" s="132"/>
      <c r="K1234" s="133"/>
      <c r="L1234" s="134"/>
      <c r="M1234" s="134"/>
      <c r="N1234" s="134"/>
      <c r="O1234" s="3"/>
      <c r="P1234" s="29"/>
      <c r="Q1234" s="22"/>
      <c r="R1234" s="3"/>
      <c r="S1234" s="120"/>
    </row>
    <row r="1235" spans="1:19" ht="12.75" customHeight="1" x14ac:dyDescent="0.25">
      <c r="A1235" s="28"/>
      <c r="B1235" s="29"/>
      <c r="C1235" s="29"/>
      <c r="D1235" s="132"/>
      <c r="E1235" s="132"/>
      <c r="F1235" s="132"/>
      <c r="G1235" s="132"/>
      <c r="H1235" s="132"/>
      <c r="I1235" s="132"/>
      <c r="J1235" s="132"/>
      <c r="K1235" s="133"/>
      <c r="L1235" s="134"/>
      <c r="M1235" s="134"/>
      <c r="N1235" s="134"/>
      <c r="O1235" s="3"/>
      <c r="P1235" s="29"/>
      <c r="Q1235" s="22"/>
      <c r="R1235" s="3"/>
      <c r="S1235" s="120"/>
    </row>
    <row r="1236" spans="1:19" ht="12.75" customHeight="1" x14ac:dyDescent="0.25">
      <c r="A1236" s="28"/>
      <c r="B1236" s="29"/>
      <c r="C1236" s="29"/>
      <c r="D1236" s="132"/>
      <c r="E1236" s="132"/>
      <c r="F1236" s="132"/>
      <c r="G1236" s="132"/>
      <c r="H1236" s="132"/>
      <c r="I1236" s="132"/>
      <c r="J1236" s="132"/>
      <c r="K1236" s="133"/>
      <c r="L1236" s="134"/>
      <c r="M1236" s="134"/>
      <c r="N1236" s="134"/>
      <c r="O1236" s="3"/>
      <c r="P1236" s="29"/>
      <c r="Q1236" s="22"/>
      <c r="R1236" s="3"/>
      <c r="S1236" s="120"/>
    </row>
    <row r="1237" spans="1:19" ht="12.75" customHeight="1" x14ac:dyDescent="0.25">
      <c r="A1237" s="28"/>
      <c r="B1237" s="29"/>
      <c r="C1237" s="29"/>
      <c r="D1237" s="132"/>
      <c r="E1237" s="132"/>
      <c r="F1237" s="132"/>
      <c r="G1237" s="132"/>
      <c r="H1237" s="132"/>
      <c r="I1237" s="132"/>
      <c r="J1237" s="132"/>
      <c r="K1237" s="133"/>
      <c r="L1237" s="134"/>
      <c r="M1237" s="134"/>
      <c r="N1237" s="134"/>
      <c r="O1237" s="3"/>
      <c r="P1237" s="29"/>
      <c r="Q1237" s="22"/>
      <c r="R1237" s="3"/>
      <c r="S1237" s="120"/>
    </row>
    <row r="1238" spans="1:19" ht="12.75" customHeight="1" x14ac:dyDescent="0.25">
      <c r="A1238" s="28"/>
      <c r="B1238" s="29"/>
      <c r="C1238" s="29"/>
      <c r="D1238" s="132"/>
      <c r="E1238" s="132"/>
      <c r="F1238" s="132"/>
      <c r="G1238" s="132"/>
      <c r="H1238" s="132"/>
      <c r="I1238" s="132"/>
      <c r="J1238" s="132"/>
      <c r="K1238" s="133"/>
      <c r="L1238" s="134"/>
      <c r="M1238" s="134"/>
      <c r="N1238" s="134"/>
      <c r="O1238" s="3"/>
      <c r="P1238" s="29"/>
      <c r="Q1238" s="22"/>
      <c r="R1238" s="3"/>
      <c r="S1238" s="120"/>
    </row>
    <row r="1239" spans="1:19" ht="12.75" customHeight="1" x14ac:dyDescent="0.25">
      <c r="A1239" s="28"/>
      <c r="B1239" s="29"/>
      <c r="C1239" s="29"/>
      <c r="D1239" s="132"/>
      <c r="E1239" s="132"/>
      <c r="F1239" s="132"/>
      <c r="G1239" s="132"/>
      <c r="H1239" s="132"/>
      <c r="I1239" s="132"/>
      <c r="J1239" s="132"/>
      <c r="K1239" s="133"/>
      <c r="L1239" s="134"/>
      <c r="M1239" s="134"/>
      <c r="N1239" s="134"/>
      <c r="O1239" s="3"/>
      <c r="P1239" s="29"/>
      <c r="Q1239" s="22"/>
      <c r="R1239" s="3"/>
      <c r="S1239" s="120"/>
    </row>
    <row r="1240" spans="1:19" ht="12.75" customHeight="1" x14ac:dyDescent="0.25">
      <c r="A1240" s="28"/>
      <c r="B1240" s="29"/>
      <c r="C1240" s="29"/>
      <c r="D1240" s="132"/>
      <c r="E1240" s="132"/>
      <c r="F1240" s="132"/>
      <c r="G1240" s="132"/>
      <c r="H1240" s="132"/>
      <c r="I1240" s="132"/>
      <c r="J1240" s="132"/>
      <c r="K1240" s="133"/>
      <c r="L1240" s="134"/>
      <c r="M1240" s="134"/>
      <c r="N1240" s="134"/>
      <c r="O1240" s="3"/>
      <c r="P1240" s="29"/>
      <c r="Q1240" s="22"/>
      <c r="R1240" s="3"/>
      <c r="S1240" s="120"/>
    </row>
    <row r="1241" spans="1:19" ht="12.75" customHeight="1" x14ac:dyDescent="0.25">
      <c r="A1241" s="28"/>
      <c r="B1241" s="29"/>
      <c r="C1241" s="29"/>
      <c r="D1241" s="132"/>
      <c r="E1241" s="132"/>
      <c r="F1241" s="132"/>
      <c r="G1241" s="132"/>
      <c r="H1241" s="132"/>
      <c r="I1241" s="132"/>
      <c r="J1241" s="132"/>
      <c r="K1241" s="133"/>
      <c r="L1241" s="134"/>
      <c r="M1241" s="134"/>
      <c r="N1241" s="134"/>
      <c r="O1241" s="3"/>
      <c r="P1241" s="29"/>
      <c r="Q1241" s="22"/>
      <c r="R1241" s="3"/>
      <c r="S1241" s="120"/>
    </row>
    <row r="1242" spans="1:19" ht="12.75" customHeight="1" x14ac:dyDescent="0.25">
      <c r="A1242" s="28"/>
      <c r="B1242" s="29"/>
      <c r="C1242" s="29"/>
      <c r="D1242" s="132"/>
      <c r="E1242" s="132"/>
      <c r="F1242" s="132"/>
      <c r="G1242" s="132"/>
      <c r="H1242" s="132"/>
      <c r="I1242" s="132"/>
      <c r="J1242" s="132"/>
      <c r="K1242" s="133"/>
      <c r="L1242" s="134"/>
      <c r="M1242" s="134"/>
      <c r="N1242" s="134"/>
      <c r="O1242" s="3"/>
      <c r="P1242" s="29"/>
      <c r="Q1242" s="22"/>
      <c r="R1242" s="3"/>
      <c r="S1242" s="120"/>
    </row>
    <row r="1243" spans="1:19" ht="12.75" customHeight="1" x14ac:dyDescent="0.25">
      <c r="A1243" s="28"/>
      <c r="B1243" s="29"/>
      <c r="C1243" s="29"/>
      <c r="D1243" s="132"/>
      <c r="E1243" s="132"/>
      <c r="F1243" s="132"/>
      <c r="G1243" s="132"/>
      <c r="H1243" s="132"/>
      <c r="I1243" s="132"/>
      <c r="J1243" s="132"/>
      <c r="K1243" s="133"/>
      <c r="L1243" s="134"/>
      <c r="M1243" s="134"/>
      <c r="N1243" s="134"/>
      <c r="O1243" s="3"/>
      <c r="P1243" s="29"/>
      <c r="Q1243" s="22"/>
      <c r="R1243" s="3"/>
      <c r="S1243" s="120"/>
    </row>
    <row r="1244" spans="1:19" ht="12.75" customHeight="1" x14ac:dyDescent="0.25">
      <c r="A1244" s="28"/>
      <c r="B1244" s="29"/>
      <c r="C1244" s="29"/>
      <c r="D1244" s="132"/>
      <c r="E1244" s="132"/>
      <c r="F1244" s="132"/>
      <c r="G1244" s="132"/>
      <c r="H1244" s="132"/>
      <c r="I1244" s="132"/>
      <c r="J1244" s="132"/>
      <c r="K1244" s="133"/>
      <c r="L1244" s="134"/>
      <c r="M1244" s="134"/>
      <c r="N1244" s="134"/>
      <c r="O1244" s="3"/>
      <c r="P1244" s="29"/>
      <c r="Q1244" s="22"/>
      <c r="R1244" s="3"/>
      <c r="S1244" s="120"/>
    </row>
    <row r="1245" spans="1:19" ht="12.75" customHeight="1" x14ac:dyDescent="0.25">
      <c r="A1245" s="28"/>
      <c r="B1245" s="29"/>
      <c r="C1245" s="29"/>
      <c r="D1245" s="132"/>
      <c r="E1245" s="132"/>
      <c r="F1245" s="132"/>
      <c r="G1245" s="132"/>
      <c r="H1245" s="132"/>
      <c r="I1245" s="132"/>
      <c r="J1245" s="132"/>
      <c r="K1245" s="133"/>
      <c r="L1245" s="134"/>
      <c r="M1245" s="134"/>
      <c r="N1245" s="134"/>
      <c r="O1245" s="3"/>
      <c r="P1245" s="29"/>
      <c r="Q1245" s="22"/>
      <c r="R1245" s="3"/>
      <c r="S1245" s="120"/>
    </row>
    <row r="1246" spans="1:19" ht="12.75" customHeight="1" x14ac:dyDescent="0.25">
      <c r="A1246" s="28"/>
      <c r="B1246" s="29"/>
      <c r="C1246" s="29"/>
      <c r="D1246" s="132"/>
      <c r="E1246" s="132"/>
      <c r="F1246" s="132"/>
      <c r="G1246" s="132"/>
      <c r="H1246" s="132"/>
      <c r="I1246" s="132"/>
      <c r="J1246" s="132"/>
      <c r="K1246" s="133"/>
      <c r="L1246" s="134"/>
      <c r="M1246" s="134"/>
      <c r="N1246" s="134"/>
      <c r="O1246" s="3"/>
      <c r="P1246" s="29"/>
      <c r="Q1246" s="22"/>
      <c r="R1246" s="3"/>
      <c r="S1246" s="120"/>
    </row>
    <row r="1247" spans="1:19" ht="12.75" customHeight="1" x14ac:dyDescent="0.25">
      <c r="A1247" s="28"/>
      <c r="B1247" s="29"/>
      <c r="C1247" s="29"/>
      <c r="D1247" s="132"/>
      <c r="E1247" s="132"/>
      <c r="F1247" s="132"/>
      <c r="G1247" s="132"/>
      <c r="H1247" s="132"/>
      <c r="I1247" s="132"/>
      <c r="J1247" s="132"/>
      <c r="K1247" s="133"/>
      <c r="L1247" s="134"/>
      <c r="M1247" s="134"/>
      <c r="N1247" s="134"/>
      <c r="O1247" s="3"/>
      <c r="P1247" s="29"/>
      <c r="Q1247" s="22"/>
      <c r="R1247" s="3"/>
      <c r="S1247" s="120"/>
    </row>
    <row r="1248" spans="1:19" ht="12.75" customHeight="1" x14ac:dyDescent="0.25">
      <c r="A1248" s="28"/>
      <c r="B1248" s="29"/>
      <c r="C1248" s="29"/>
      <c r="D1248" s="132"/>
      <c r="E1248" s="132"/>
      <c r="F1248" s="132"/>
      <c r="G1248" s="132"/>
      <c r="H1248" s="132"/>
      <c r="I1248" s="132"/>
      <c r="J1248" s="132"/>
      <c r="K1248" s="133"/>
      <c r="L1248" s="134"/>
      <c r="M1248" s="134"/>
      <c r="N1248" s="134"/>
      <c r="O1248" s="3"/>
      <c r="P1248" s="29"/>
      <c r="Q1248" s="22"/>
      <c r="R1248" s="3"/>
      <c r="S1248" s="120"/>
    </row>
    <row r="1249" spans="1:19" ht="12.75" customHeight="1" x14ac:dyDescent="0.25">
      <c r="A1249" s="28"/>
      <c r="B1249" s="29"/>
      <c r="C1249" s="29"/>
      <c r="D1249" s="132"/>
      <c r="E1249" s="132"/>
      <c r="F1249" s="132"/>
      <c r="G1249" s="132"/>
      <c r="H1249" s="132"/>
      <c r="I1249" s="132"/>
      <c r="J1249" s="132"/>
      <c r="K1249" s="133"/>
      <c r="L1249" s="134"/>
      <c r="M1249" s="134"/>
      <c r="N1249" s="134"/>
      <c r="O1249" s="3"/>
      <c r="P1249" s="29"/>
      <c r="Q1249" s="22"/>
      <c r="R1249" s="3"/>
      <c r="S1249" s="120"/>
    </row>
    <row r="1250" spans="1:19" ht="12.75" customHeight="1" x14ac:dyDescent="0.25">
      <c r="A1250" s="28"/>
      <c r="B1250" s="29"/>
      <c r="C1250" s="29"/>
      <c r="D1250" s="132"/>
      <c r="E1250" s="132"/>
      <c r="F1250" s="132"/>
      <c r="G1250" s="132"/>
      <c r="H1250" s="132"/>
      <c r="I1250" s="132"/>
      <c r="J1250" s="132"/>
      <c r="K1250" s="133"/>
      <c r="L1250" s="134"/>
      <c r="M1250" s="134"/>
      <c r="N1250" s="134"/>
      <c r="O1250" s="3"/>
      <c r="P1250" s="29"/>
      <c r="Q1250" s="22"/>
      <c r="R1250" s="3"/>
      <c r="S1250" s="120"/>
    </row>
    <row r="1251" spans="1:19" ht="12.75" customHeight="1" x14ac:dyDescent="0.25">
      <c r="A1251" s="28"/>
      <c r="B1251" s="29"/>
      <c r="C1251" s="29"/>
      <c r="D1251" s="132"/>
      <c r="E1251" s="132"/>
      <c r="F1251" s="132"/>
      <c r="G1251" s="132"/>
      <c r="H1251" s="132"/>
      <c r="I1251" s="132"/>
      <c r="J1251" s="132"/>
      <c r="K1251" s="133"/>
      <c r="L1251" s="134"/>
      <c r="M1251" s="134"/>
      <c r="N1251" s="134"/>
      <c r="O1251" s="3"/>
      <c r="P1251" s="29"/>
      <c r="Q1251" s="22"/>
      <c r="R1251" s="3"/>
      <c r="S1251" s="120"/>
    </row>
    <row r="1252" spans="1:19" ht="12.75" customHeight="1" x14ac:dyDescent="0.25">
      <c r="A1252" s="28"/>
      <c r="B1252" s="29"/>
      <c r="C1252" s="29"/>
      <c r="D1252" s="132"/>
      <c r="E1252" s="132"/>
      <c r="F1252" s="132"/>
      <c r="G1252" s="132"/>
      <c r="H1252" s="132"/>
      <c r="I1252" s="132"/>
      <c r="J1252" s="132"/>
      <c r="K1252" s="133"/>
      <c r="L1252" s="134"/>
      <c r="M1252" s="134"/>
      <c r="N1252" s="134"/>
      <c r="O1252" s="3"/>
      <c r="P1252" s="29"/>
      <c r="Q1252" s="22"/>
      <c r="R1252" s="3"/>
      <c r="S1252" s="120"/>
    </row>
    <row r="1253" spans="1:19" ht="12.75" customHeight="1" x14ac:dyDescent="0.25">
      <c r="A1253" s="28"/>
      <c r="B1253" s="29"/>
      <c r="C1253" s="29"/>
      <c r="D1253" s="132"/>
      <c r="E1253" s="132"/>
      <c r="F1253" s="132"/>
      <c r="G1253" s="132"/>
      <c r="H1253" s="132"/>
      <c r="I1253" s="132"/>
      <c r="J1253" s="132"/>
      <c r="K1253" s="133"/>
      <c r="L1253" s="134"/>
      <c r="M1253" s="134"/>
      <c r="N1253" s="134"/>
      <c r="O1253" s="3"/>
      <c r="P1253" s="29"/>
      <c r="Q1253" s="22"/>
      <c r="R1253" s="3"/>
      <c r="S1253" s="120"/>
    </row>
    <row r="1254" spans="1:19" ht="12.75" customHeight="1" x14ac:dyDescent="0.25">
      <c r="A1254" s="28"/>
      <c r="B1254" s="29"/>
      <c r="C1254" s="29"/>
      <c r="D1254" s="132"/>
      <c r="E1254" s="132"/>
      <c r="F1254" s="132"/>
      <c r="G1254" s="132"/>
      <c r="H1254" s="132"/>
      <c r="I1254" s="132"/>
      <c r="J1254" s="132"/>
      <c r="K1254" s="133"/>
      <c r="L1254" s="134"/>
      <c r="M1254" s="134"/>
      <c r="N1254" s="134"/>
      <c r="O1254" s="3"/>
      <c r="P1254" s="29"/>
      <c r="Q1254" s="22"/>
      <c r="R1254" s="3"/>
      <c r="S1254" s="120"/>
    </row>
    <row r="1255" spans="1:19" ht="12.75" customHeight="1" x14ac:dyDescent="0.25">
      <c r="A1255" s="28"/>
      <c r="B1255" s="29"/>
      <c r="C1255" s="29"/>
      <c r="D1255" s="132"/>
      <c r="E1255" s="132"/>
      <c r="F1255" s="132"/>
      <c r="G1255" s="132"/>
      <c r="H1255" s="132"/>
      <c r="I1255" s="132"/>
      <c r="J1255" s="132"/>
      <c r="K1255" s="133"/>
      <c r="L1255" s="134"/>
      <c r="M1255" s="134"/>
      <c r="N1255" s="134"/>
      <c r="O1255" s="3"/>
      <c r="P1255" s="29"/>
      <c r="Q1255" s="22"/>
      <c r="R1255" s="3"/>
      <c r="S1255" s="120"/>
    </row>
    <row r="1256" spans="1:19" ht="12.75" customHeight="1" x14ac:dyDescent="0.25">
      <c r="A1256" s="28"/>
      <c r="B1256" s="29"/>
      <c r="C1256" s="29"/>
      <c r="D1256" s="132"/>
      <c r="E1256" s="132"/>
      <c r="F1256" s="132"/>
      <c r="G1256" s="132"/>
      <c r="H1256" s="132"/>
      <c r="I1256" s="132"/>
      <c r="J1256" s="132"/>
      <c r="K1256" s="133"/>
      <c r="L1256" s="134"/>
      <c r="M1256" s="134"/>
      <c r="N1256" s="134"/>
      <c r="O1256" s="3"/>
      <c r="P1256" s="29"/>
      <c r="Q1256" s="22"/>
      <c r="R1256" s="3"/>
      <c r="S1256" s="120"/>
    </row>
    <row r="1257" spans="1:19" ht="12.75" customHeight="1" x14ac:dyDescent="0.25">
      <c r="A1257" s="28"/>
      <c r="B1257" s="29"/>
      <c r="C1257" s="29"/>
      <c r="D1257" s="132"/>
      <c r="E1257" s="132"/>
      <c r="F1257" s="132"/>
      <c r="G1257" s="132"/>
      <c r="H1257" s="132"/>
      <c r="I1257" s="132"/>
      <c r="J1257" s="132"/>
      <c r="K1257" s="133"/>
      <c r="L1257" s="134"/>
      <c r="M1257" s="134"/>
      <c r="N1257" s="134"/>
      <c r="O1257" s="3"/>
      <c r="P1257" s="29"/>
      <c r="Q1257" s="22"/>
      <c r="R1257" s="3"/>
      <c r="S1257" s="120"/>
    </row>
    <row r="1258" spans="1:19" ht="12.75" customHeight="1" x14ac:dyDescent="0.25">
      <c r="A1258" s="28"/>
      <c r="B1258" s="29"/>
      <c r="C1258" s="29"/>
      <c r="D1258" s="132"/>
      <c r="E1258" s="132"/>
      <c r="F1258" s="132"/>
      <c r="G1258" s="132"/>
      <c r="H1258" s="132"/>
      <c r="I1258" s="132"/>
      <c r="J1258" s="132"/>
      <c r="K1258" s="133"/>
      <c r="L1258" s="134"/>
      <c r="M1258" s="134"/>
      <c r="N1258" s="134"/>
      <c r="O1258" s="3"/>
      <c r="P1258" s="29"/>
      <c r="Q1258" s="22"/>
      <c r="R1258" s="3"/>
      <c r="S1258" s="120"/>
    </row>
    <row r="1259" spans="1:19" ht="12.75" customHeight="1" x14ac:dyDescent="0.25">
      <c r="A1259" s="28"/>
      <c r="B1259" s="29"/>
      <c r="C1259" s="29"/>
      <c r="D1259" s="132"/>
      <c r="E1259" s="132"/>
      <c r="F1259" s="132"/>
      <c r="G1259" s="132"/>
      <c r="H1259" s="132"/>
      <c r="I1259" s="132"/>
      <c r="J1259" s="132"/>
      <c r="K1259" s="133"/>
      <c r="L1259" s="134"/>
      <c r="M1259" s="134"/>
      <c r="N1259" s="134"/>
      <c r="O1259" s="3"/>
      <c r="P1259" s="29"/>
      <c r="Q1259" s="22"/>
      <c r="R1259" s="3"/>
      <c r="S1259" s="120"/>
    </row>
    <row r="1260" spans="1:19" ht="12.75" customHeight="1" x14ac:dyDescent="0.25">
      <c r="A1260" s="28"/>
      <c r="B1260" s="29"/>
      <c r="C1260" s="29"/>
      <c r="D1260" s="132"/>
      <c r="E1260" s="132"/>
      <c r="F1260" s="132"/>
      <c r="G1260" s="132"/>
      <c r="H1260" s="132"/>
      <c r="I1260" s="132"/>
      <c r="J1260" s="132"/>
      <c r="K1260" s="133"/>
      <c r="L1260" s="134"/>
      <c r="M1260" s="134"/>
      <c r="N1260" s="134"/>
      <c r="O1260" s="3"/>
      <c r="P1260" s="29"/>
      <c r="Q1260" s="22"/>
      <c r="R1260" s="3"/>
      <c r="S1260" s="120"/>
    </row>
    <row r="1261" spans="1:19" ht="12.75" customHeight="1" x14ac:dyDescent="0.25">
      <c r="A1261" s="28"/>
      <c r="B1261" s="29"/>
      <c r="C1261" s="29"/>
      <c r="D1261" s="132"/>
      <c r="E1261" s="132"/>
      <c r="F1261" s="132"/>
      <c r="G1261" s="132"/>
      <c r="H1261" s="132"/>
      <c r="I1261" s="132"/>
      <c r="J1261" s="132"/>
      <c r="K1261" s="133"/>
      <c r="L1261" s="134"/>
      <c r="M1261" s="134"/>
      <c r="N1261" s="134"/>
      <c r="O1261" s="3"/>
      <c r="P1261" s="29"/>
      <c r="Q1261" s="22"/>
      <c r="R1261" s="3"/>
      <c r="S1261" s="120"/>
    </row>
    <row r="1262" spans="1:19" ht="12.75" customHeight="1" x14ac:dyDescent="0.25">
      <c r="A1262" s="28"/>
      <c r="B1262" s="29"/>
      <c r="C1262" s="29"/>
      <c r="D1262" s="132"/>
      <c r="E1262" s="132"/>
      <c r="F1262" s="132"/>
      <c r="G1262" s="132"/>
      <c r="H1262" s="132"/>
      <c r="I1262" s="132"/>
      <c r="J1262" s="132"/>
      <c r="K1262" s="133"/>
      <c r="L1262" s="134"/>
      <c r="M1262" s="134"/>
      <c r="N1262" s="134"/>
      <c r="O1262" s="3"/>
      <c r="P1262" s="29"/>
      <c r="Q1262" s="22"/>
      <c r="R1262" s="3"/>
      <c r="S1262" s="120"/>
    </row>
    <row r="1263" spans="1:19" ht="12.75" customHeight="1" x14ac:dyDescent="0.25">
      <c r="A1263" s="28"/>
      <c r="B1263" s="29"/>
      <c r="C1263" s="29"/>
      <c r="D1263" s="132"/>
      <c r="E1263" s="132"/>
      <c r="F1263" s="132"/>
      <c r="G1263" s="132"/>
      <c r="H1263" s="132"/>
      <c r="I1263" s="132"/>
      <c r="J1263" s="132"/>
      <c r="K1263" s="133"/>
      <c r="L1263" s="134"/>
      <c r="M1263" s="134"/>
      <c r="N1263" s="134"/>
      <c r="O1263" s="3"/>
      <c r="P1263" s="29"/>
      <c r="Q1263" s="22"/>
      <c r="R1263" s="3"/>
      <c r="S1263" s="120"/>
    </row>
    <row r="1264" spans="1:19" ht="12.75" customHeight="1" x14ac:dyDescent="0.25">
      <c r="A1264" s="28"/>
      <c r="B1264" s="29"/>
      <c r="C1264" s="29"/>
      <c r="D1264" s="132"/>
      <c r="E1264" s="132"/>
      <c r="F1264" s="132"/>
      <c r="G1264" s="132"/>
      <c r="H1264" s="132"/>
      <c r="I1264" s="132"/>
      <c r="J1264" s="132"/>
      <c r="K1264" s="133"/>
      <c r="L1264" s="134"/>
      <c r="M1264" s="134"/>
      <c r="N1264" s="134"/>
      <c r="O1264" s="3"/>
      <c r="P1264" s="29"/>
      <c r="Q1264" s="22"/>
      <c r="R1264" s="3"/>
      <c r="S1264" s="120"/>
    </row>
    <row r="1265" spans="1:19" ht="12.75" customHeight="1" x14ac:dyDescent="0.25">
      <c r="A1265" s="28"/>
      <c r="B1265" s="29"/>
      <c r="C1265" s="29"/>
      <c r="D1265" s="132"/>
      <c r="E1265" s="132"/>
      <c r="F1265" s="132"/>
      <c r="G1265" s="132"/>
      <c r="H1265" s="132"/>
      <c r="I1265" s="132"/>
      <c r="J1265" s="132"/>
      <c r="K1265" s="133"/>
      <c r="L1265" s="134"/>
      <c r="M1265" s="134"/>
      <c r="N1265" s="134"/>
      <c r="O1265" s="3"/>
      <c r="P1265" s="29"/>
      <c r="Q1265" s="22"/>
      <c r="R1265" s="3"/>
      <c r="S1265" s="120"/>
    </row>
    <row r="1266" spans="1:19" ht="12.75" customHeight="1" x14ac:dyDescent="0.25">
      <c r="A1266" s="28"/>
      <c r="B1266" s="29"/>
      <c r="C1266" s="29"/>
      <c r="D1266" s="132"/>
      <c r="E1266" s="132"/>
      <c r="F1266" s="132"/>
      <c r="G1266" s="132"/>
      <c r="H1266" s="132"/>
      <c r="I1266" s="132"/>
      <c r="J1266" s="132"/>
      <c r="K1266" s="133"/>
      <c r="L1266" s="134"/>
      <c r="M1266" s="134"/>
      <c r="N1266" s="134"/>
      <c r="O1266" s="3"/>
      <c r="P1266" s="29"/>
      <c r="Q1266" s="22"/>
      <c r="R1266" s="3"/>
      <c r="S1266" s="120"/>
    </row>
    <row r="1267" spans="1:19" ht="12.75" customHeight="1" x14ac:dyDescent="0.25">
      <c r="A1267" s="28"/>
      <c r="B1267" s="29"/>
      <c r="C1267" s="29"/>
      <c r="D1267" s="132"/>
      <c r="E1267" s="132"/>
      <c r="F1267" s="132"/>
      <c r="G1267" s="132"/>
      <c r="H1267" s="132"/>
      <c r="I1267" s="132"/>
      <c r="J1267" s="132"/>
      <c r="K1267" s="133"/>
      <c r="L1267" s="134"/>
      <c r="M1267" s="134"/>
      <c r="N1267" s="134"/>
      <c r="O1267" s="3"/>
      <c r="P1267" s="29"/>
      <c r="Q1267" s="22"/>
      <c r="R1267" s="3"/>
      <c r="S1267" s="120"/>
    </row>
    <row r="1268" spans="1:19" ht="12.75" customHeight="1" x14ac:dyDescent="0.25">
      <c r="A1268" s="28"/>
      <c r="B1268" s="29"/>
      <c r="C1268" s="29"/>
      <c r="D1268" s="132"/>
      <c r="E1268" s="132"/>
      <c r="F1268" s="132"/>
      <c r="G1268" s="132"/>
      <c r="H1268" s="132"/>
      <c r="I1268" s="132"/>
      <c r="J1268" s="132"/>
      <c r="K1268" s="133"/>
      <c r="L1268" s="134"/>
      <c r="M1268" s="134"/>
      <c r="N1268" s="134"/>
      <c r="O1268" s="3"/>
      <c r="P1268" s="29"/>
      <c r="Q1268" s="22"/>
      <c r="R1268" s="3"/>
      <c r="S1268" s="120"/>
    </row>
    <row r="1269" spans="1:19" ht="12.75" customHeight="1" x14ac:dyDescent="0.25">
      <c r="A1269" s="28"/>
      <c r="B1269" s="29"/>
      <c r="C1269" s="29"/>
      <c r="D1269" s="132"/>
      <c r="E1269" s="132"/>
      <c r="F1269" s="132"/>
      <c r="G1269" s="132"/>
      <c r="H1269" s="132"/>
      <c r="I1269" s="132"/>
      <c r="J1269" s="132"/>
      <c r="K1269" s="133"/>
      <c r="L1269" s="134"/>
      <c r="M1269" s="134"/>
      <c r="N1269" s="134"/>
      <c r="O1269" s="3"/>
      <c r="P1269" s="29"/>
      <c r="Q1269" s="22"/>
      <c r="R1269" s="3"/>
      <c r="S1269" s="120"/>
    </row>
    <row r="1270" spans="1:19" ht="12.75" customHeight="1" x14ac:dyDescent="0.25">
      <c r="A1270" s="28"/>
      <c r="B1270" s="29"/>
      <c r="C1270" s="29"/>
      <c r="D1270" s="132"/>
      <c r="E1270" s="132"/>
      <c r="F1270" s="132"/>
      <c r="G1270" s="132"/>
      <c r="H1270" s="132"/>
      <c r="I1270" s="132"/>
      <c r="J1270" s="132"/>
      <c r="K1270" s="133"/>
      <c r="L1270" s="134"/>
      <c r="M1270" s="134"/>
      <c r="N1270" s="134"/>
      <c r="O1270" s="3"/>
      <c r="P1270" s="29"/>
      <c r="Q1270" s="22"/>
      <c r="R1270" s="3"/>
      <c r="S1270" s="120"/>
    </row>
    <row r="1271" spans="1:19" ht="12.75" customHeight="1" x14ac:dyDescent="0.25">
      <c r="A1271" s="28"/>
      <c r="B1271" s="29"/>
      <c r="C1271" s="29"/>
      <c r="D1271" s="132"/>
      <c r="E1271" s="132"/>
      <c r="F1271" s="132"/>
      <c r="G1271" s="132"/>
      <c r="H1271" s="132"/>
      <c r="I1271" s="132"/>
      <c r="J1271" s="132"/>
      <c r="K1271" s="133"/>
      <c r="L1271" s="134"/>
      <c r="M1271" s="134"/>
      <c r="N1271" s="134"/>
      <c r="O1271" s="3"/>
      <c r="P1271" s="29"/>
      <c r="Q1271" s="22"/>
      <c r="R1271" s="3"/>
      <c r="S1271" s="120"/>
    </row>
    <row r="1272" spans="1:19" ht="12.75" customHeight="1" x14ac:dyDescent="0.25">
      <c r="A1272" s="28"/>
      <c r="B1272" s="29"/>
      <c r="C1272" s="29"/>
      <c r="D1272" s="132"/>
      <c r="E1272" s="132"/>
      <c r="F1272" s="132"/>
      <c r="G1272" s="132"/>
      <c r="H1272" s="132"/>
      <c r="I1272" s="132"/>
      <c r="J1272" s="132"/>
      <c r="K1272" s="133"/>
      <c r="L1272" s="134"/>
      <c r="M1272" s="134"/>
      <c r="N1272" s="134"/>
      <c r="O1272" s="3"/>
      <c r="P1272" s="29"/>
      <c r="Q1272" s="22"/>
      <c r="R1272" s="3"/>
      <c r="S1272" s="120"/>
    </row>
    <row r="1273" spans="1:19" ht="12.75" customHeight="1" x14ac:dyDescent="0.25">
      <c r="A1273" s="28"/>
      <c r="B1273" s="29"/>
      <c r="C1273" s="29"/>
      <c r="D1273" s="132"/>
      <c r="E1273" s="132"/>
      <c r="F1273" s="132"/>
      <c r="G1273" s="132"/>
      <c r="H1273" s="132"/>
      <c r="I1273" s="132"/>
      <c r="J1273" s="132"/>
      <c r="K1273" s="133"/>
      <c r="L1273" s="134"/>
      <c r="M1273" s="134"/>
      <c r="N1273" s="134"/>
      <c r="O1273" s="3"/>
      <c r="P1273" s="29"/>
      <c r="Q1273" s="22"/>
      <c r="R1273" s="3"/>
      <c r="S1273" s="120"/>
    </row>
    <row r="1274" spans="1:19" ht="12.75" customHeight="1" x14ac:dyDescent="0.25">
      <c r="A1274" s="28"/>
      <c r="B1274" s="29"/>
      <c r="C1274" s="29"/>
      <c r="D1274" s="132"/>
      <c r="E1274" s="132"/>
      <c r="F1274" s="132"/>
      <c r="G1274" s="132"/>
      <c r="H1274" s="132"/>
      <c r="I1274" s="132"/>
      <c r="J1274" s="132"/>
      <c r="K1274" s="133"/>
      <c r="L1274" s="134"/>
      <c r="M1274" s="134"/>
      <c r="N1274" s="134"/>
      <c r="O1274" s="3"/>
      <c r="P1274" s="29"/>
      <c r="Q1274" s="22"/>
      <c r="R1274" s="3"/>
      <c r="S1274" s="120"/>
    </row>
    <row r="1275" spans="1:19" ht="12.75" customHeight="1" x14ac:dyDescent="0.25">
      <c r="A1275" s="28"/>
      <c r="B1275" s="29"/>
      <c r="C1275" s="29"/>
      <c r="D1275" s="132"/>
      <c r="E1275" s="132"/>
      <c r="F1275" s="132"/>
      <c r="G1275" s="132"/>
      <c r="H1275" s="132"/>
      <c r="I1275" s="132"/>
      <c r="J1275" s="132"/>
      <c r="K1275" s="133"/>
      <c r="L1275" s="134"/>
      <c r="M1275" s="134"/>
      <c r="N1275" s="134"/>
      <c r="O1275" s="3"/>
      <c r="P1275" s="29"/>
      <c r="Q1275" s="22"/>
      <c r="R1275" s="3"/>
      <c r="S1275" s="120"/>
    </row>
    <row r="1276" spans="1:19" ht="12.75" customHeight="1" x14ac:dyDescent="0.25">
      <c r="A1276" s="28"/>
      <c r="B1276" s="29"/>
      <c r="C1276" s="29"/>
      <c r="D1276" s="132"/>
      <c r="E1276" s="132"/>
      <c r="F1276" s="132"/>
      <c r="G1276" s="132"/>
      <c r="H1276" s="132"/>
      <c r="I1276" s="132"/>
      <c r="J1276" s="132"/>
      <c r="K1276" s="133"/>
      <c r="L1276" s="134"/>
      <c r="M1276" s="134"/>
      <c r="N1276" s="134"/>
      <c r="O1276" s="3"/>
      <c r="P1276" s="29"/>
      <c r="Q1276" s="22"/>
      <c r="R1276" s="3"/>
      <c r="S1276" s="120"/>
    </row>
    <row r="1277" spans="1:19" ht="12.75" customHeight="1" x14ac:dyDescent="0.25">
      <c r="A1277" s="28"/>
      <c r="B1277" s="29"/>
      <c r="C1277" s="29"/>
      <c r="D1277" s="132"/>
      <c r="E1277" s="132"/>
      <c r="F1277" s="132"/>
      <c r="G1277" s="132"/>
      <c r="H1277" s="132"/>
      <c r="I1277" s="132"/>
      <c r="J1277" s="132"/>
      <c r="K1277" s="133"/>
      <c r="L1277" s="134"/>
      <c r="M1277" s="134"/>
      <c r="N1277" s="134"/>
      <c r="O1277" s="3"/>
      <c r="P1277" s="29"/>
      <c r="Q1277" s="22"/>
      <c r="R1277" s="3"/>
      <c r="S1277" s="120"/>
    </row>
    <row r="1278" spans="1:19" ht="12.75" customHeight="1" x14ac:dyDescent="0.25">
      <c r="A1278" s="28"/>
      <c r="B1278" s="29"/>
      <c r="C1278" s="29"/>
      <c r="D1278" s="132"/>
      <c r="E1278" s="132"/>
      <c r="F1278" s="132"/>
      <c r="G1278" s="132"/>
      <c r="H1278" s="132"/>
      <c r="I1278" s="132"/>
      <c r="J1278" s="132"/>
      <c r="K1278" s="133"/>
      <c r="L1278" s="134"/>
      <c r="M1278" s="134"/>
      <c r="N1278" s="134"/>
      <c r="O1278" s="3"/>
      <c r="P1278" s="29"/>
      <c r="Q1278" s="22"/>
      <c r="R1278" s="3"/>
      <c r="S1278" s="120"/>
    </row>
    <row r="1279" spans="1:19" ht="12.75" customHeight="1" x14ac:dyDescent="0.25">
      <c r="A1279" s="28"/>
      <c r="B1279" s="29"/>
      <c r="C1279" s="29"/>
      <c r="D1279" s="132"/>
      <c r="E1279" s="132"/>
      <c r="F1279" s="132"/>
      <c r="G1279" s="132"/>
      <c r="H1279" s="132"/>
      <c r="I1279" s="132"/>
      <c r="J1279" s="132"/>
      <c r="K1279" s="133"/>
      <c r="L1279" s="134"/>
      <c r="M1279" s="134"/>
      <c r="N1279" s="134"/>
      <c r="O1279" s="3"/>
      <c r="P1279" s="29"/>
      <c r="Q1279" s="22"/>
      <c r="R1279" s="3"/>
      <c r="S1279" s="120"/>
    </row>
    <row r="1280" spans="1:19" ht="12.75" customHeight="1" x14ac:dyDescent="0.25">
      <c r="A1280" s="28"/>
      <c r="B1280" s="29"/>
      <c r="C1280" s="29"/>
      <c r="D1280" s="132"/>
      <c r="E1280" s="132"/>
      <c r="F1280" s="132"/>
      <c r="G1280" s="132"/>
      <c r="H1280" s="132"/>
      <c r="I1280" s="132"/>
      <c r="J1280" s="132"/>
      <c r="K1280" s="133"/>
      <c r="L1280" s="134"/>
      <c r="M1280" s="134"/>
      <c r="N1280" s="134"/>
      <c r="O1280" s="3"/>
      <c r="P1280" s="29"/>
      <c r="Q1280" s="22"/>
      <c r="R1280" s="3"/>
      <c r="S1280" s="120"/>
    </row>
    <row r="1281" spans="1:19" ht="12.75" customHeight="1" x14ac:dyDescent="0.25">
      <c r="A1281" s="28"/>
      <c r="B1281" s="29"/>
      <c r="C1281" s="29"/>
      <c r="D1281" s="132"/>
      <c r="E1281" s="132"/>
      <c r="F1281" s="132"/>
      <c r="G1281" s="132"/>
      <c r="H1281" s="132"/>
      <c r="I1281" s="132"/>
      <c r="J1281" s="132"/>
      <c r="K1281" s="133"/>
      <c r="L1281" s="134"/>
      <c r="M1281" s="134"/>
      <c r="N1281" s="134"/>
      <c r="O1281" s="3"/>
      <c r="P1281" s="29"/>
      <c r="Q1281" s="22"/>
      <c r="R1281" s="3"/>
      <c r="S1281" s="120"/>
    </row>
    <row r="1282" spans="1:19" ht="12.75" customHeight="1" x14ac:dyDescent="0.25">
      <c r="A1282" s="28"/>
      <c r="B1282" s="29"/>
      <c r="C1282" s="29"/>
      <c r="D1282" s="132"/>
      <c r="E1282" s="132"/>
      <c r="F1282" s="132"/>
      <c r="G1282" s="132"/>
      <c r="H1282" s="132"/>
      <c r="I1282" s="132"/>
      <c r="J1282" s="132"/>
      <c r="K1282" s="133"/>
      <c r="L1282" s="134"/>
      <c r="M1282" s="134"/>
      <c r="N1282" s="134"/>
      <c r="O1282" s="3"/>
      <c r="P1282" s="29"/>
      <c r="Q1282" s="22"/>
      <c r="R1282" s="3"/>
      <c r="S1282" s="120"/>
    </row>
    <row r="1283" spans="1:19" ht="12.75" customHeight="1" x14ac:dyDescent="0.25">
      <c r="A1283" s="28"/>
      <c r="B1283" s="29"/>
      <c r="C1283" s="29"/>
      <c r="D1283" s="132"/>
      <c r="E1283" s="132"/>
      <c r="F1283" s="132"/>
      <c r="G1283" s="132"/>
      <c r="H1283" s="132"/>
      <c r="I1283" s="132"/>
      <c r="J1283" s="132"/>
      <c r="K1283" s="133"/>
      <c r="L1283" s="134"/>
      <c r="M1283" s="134"/>
      <c r="N1283" s="134"/>
      <c r="O1283" s="3"/>
      <c r="P1283" s="29"/>
      <c r="Q1283" s="22"/>
      <c r="R1283" s="3"/>
      <c r="S1283" s="120"/>
    </row>
    <row r="1284" spans="1:19" ht="12.75" customHeight="1" x14ac:dyDescent="0.25">
      <c r="A1284" s="28"/>
      <c r="B1284" s="29"/>
      <c r="C1284" s="29"/>
      <c r="D1284" s="132"/>
      <c r="E1284" s="132"/>
      <c r="F1284" s="132"/>
      <c r="G1284" s="132"/>
      <c r="H1284" s="132"/>
      <c r="I1284" s="132"/>
      <c r="J1284" s="132"/>
      <c r="K1284" s="133"/>
      <c r="L1284" s="134"/>
      <c r="M1284" s="134"/>
      <c r="N1284" s="134"/>
      <c r="O1284" s="3"/>
      <c r="P1284" s="29"/>
      <c r="Q1284" s="22"/>
      <c r="R1284" s="3"/>
      <c r="S1284" s="120"/>
    </row>
    <row r="1285" spans="1:19" ht="12.75" customHeight="1" x14ac:dyDescent="0.25">
      <c r="A1285" s="28"/>
      <c r="B1285" s="29"/>
      <c r="C1285" s="29"/>
      <c r="D1285" s="132"/>
      <c r="E1285" s="132"/>
      <c r="F1285" s="132"/>
      <c r="G1285" s="132"/>
      <c r="H1285" s="132"/>
      <c r="I1285" s="132"/>
      <c r="J1285" s="132"/>
      <c r="K1285" s="133"/>
      <c r="L1285" s="134"/>
      <c r="M1285" s="134"/>
      <c r="N1285" s="134"/>
      <c r="O1285" s="3"/>
      <c r="P1285" s="29"/>
      <c r="Q1285" s="22"/>
      <c r="R1285" s="3"/>
      <c r="S1285" s="120"/>
    </row>
    <row r="1286" spans="1:19" ht="12.75" customHeight="1" x14ac:dyDescent="0.25">
      <c r="A1286" s="28"/>
      <c r="B1286" s="29"/>
      <c r="C1286" s="29"/>
      <c r="D1286" s="132"/>
      <c r="E1286" s="132"/>
      <c r="F1286" s="132"/>
      <c r="G1286" s="132"/>
      <c r="H1286" s="132"/>
      <c r="I1286" s="132"/>
      <c r="J1286" s="132"/>
      <c r="K1286" s="133"/>
      <c r="L1286" s="134"/>
      <c r="M1286" s="134"/>
      <c r="N1286" s="134"/>
      <c r="O1286" s="3"/>
      <c r="P1286" s="29"/>
      <c r="Q1286" s="22"/>
      <c r="R1286" s="3"/>
      <c r="S1286" s="120"/>
    </row>
    <row r="1287" spans="1:19" ht="12.75" customHeight="1" x14ac:dyDescent="0.25">
      <c r="A1287" s="28"/>
      <c r="B1287" s="29"/>
      <c r="C1287" s="29"/>
      <c r="D1287" s="132"/>
      <c r="E1287" s="132"/>
      <c r="F1287" s="132"/>
      <c r="G1287" s="132"/>
      <c r="H1287" s="132"/>
      <c r="I1287" s="132"/>
      <c r="J1287" s="132"/>
      <c r="K1287" s="133"/>
      <c r="L1287" s="134"/>
      <c r="M1287" s="134"/>
      <c r="N1287" s="134"/>
      <c r="O1287" s="3"/>
      <c r="P1287" s="29"/>
      <c r="Q1287" s="22"/>
      <c r="R1287" s="3"/>
      <c r="S1287" s="120"/>
    </row>
    <row r="1288" spans="1:19" ht="12.75" customHeight="1" x14ac:dyDescent="0.25">
      <c r="A1288" s="28"/>
      <c r="B1288" s="29"/>
      <c r="C1288" s="29"/>
      <c r="D1288" s="132"/>
      <c r="E1288" s="132"/>
      <c r="F1288" s="132"/>
      <c r="G1288" s="132"/>
      <c r="H1288" s="132"/>
      <c r="I1288" s="132"/>
      <c r="J1288" s="132"/>
      <c r="K1288" s="133"/>
      <c r="L1288" s="134"/>
      <c r="M1288" s="134"/>
      <c r="N1288" s="134"/>
      <c r="O1288" s="3"/>
      <c r="P1288" s="29"/>
      <c r="Q1288" s="22"/>
      <c r="R1288" s="3"/>
      <c r="S1288" s="120"/>
    </row>
    <row r="1289" spans="1:19" ht="12.75" customHeight="1" x14ac:dyDescent="0.25">
      <c r="A1289" s="28"/>
      <c r="B1289" s="29"/>
      <c r="C1289" s="29"/>
      <c r="D1289" s="132"/>
      <c r="E1289" s="132"/>
      <c r="F1289" s="132"/>
      <c r="G1289" s="132"/>
      <c r="H1289" s="132"/>
      <c r="I1289" s="132"/>
      <c r="J1289" s="132"/>
      <c r="K1289" s="133"/>
      <c r="L1289" s="134"/>
      <c r="M1289" s="134"/>
      <c r="N1289" s="134"/>
      <c r="O1289" s="3"/>
      <c r="P1289" s="29"/>
      <c r="Q1289" s="22"/>
      <c r="R1289" s="3"/>
      <c r="S1289" s="120"/>
    </row>
    <row r="1290" spans="1:19" ht="12.75" customHeight="1" x14ac:dyDescent="0.25">
      <c r="A1290" s="28"/>
      <c r="B1290" s="29"/>
      <c r="C1290" s="29"/>
      <c r="D1290" s="132"/>
      <c r="E1290" s="132"/>
      <c r="F1290" s="132"/>
      <c r="G1290" s="132"/>
      <c r="H1290" s="132"/>
      <c r="I1290" s="132"/>
      <c r="J1290" s="132"/>
      <c r="K1290" s="133"/>
      <c r="L1290" s="134"/>
      <c r="M1290" s="134"/>
      <c r="N1290" s="134"/>
      <c r="O1290" s="3"/>
      <c r="P1290" s="29"/>
      <c r="Q1290" s="22"/>
      <c r="R1290" s="3"/>
      <c r="S1290" s="120"/>
    </row>
    <row r="1291" spans="1:19" ht="12.75" customHeight="1" x14ac:dyDescent="0.25">
      <c r="A1291" s="28"/>
      <c r="B1291" s="29"/>
      <c r="C1291" s="29"/>
      <c r="D1291" s="132"/>
      <c r="E1291" s="132"/>
      <c r="F1291" s="132"/>
      <c r="G1291" s="132"/>
      <c r="H1291" s="132"/>
      <c r="I1291" s="132"/>
      <c r="J1291" s="132"/>
      <c r="K1291" s="133"/>
      <c r="L1291" s="134"/>
      <c r="M1291" s="134"/>
      <c r="N1291" s="134"/>
      <c r="O1291" s="3"/>
      <c r="P1291" s="29"/>
      <c r="Q1291" s="22"/>
      <c r="R1291" s="3"/>
      <c r="S1291" s="120"/>
    </row>
    <row r="1292" spans="1:19" ht="12.75" customHeight="1" x14ac:dyDescent="0.25">
      <c r="A1292" s="28"/>
      <c r="B1292" s="29"/>
      <c r="C1292" s="29"/>
      <c r="D1292" s="132"/>
      <c r="E1292" s="132"/>
      <c r="F1292" s="132"/>
      <c r="G1292" s="132"/>
      <c r="H1292" s="132"/>
      <c r="I1292" s="132"/>
      <c r="J1292" s="132"/>
      <c r="K1292" s="133"/>
      <c r="L1292" s="134"/>
      <c r="M1292" s="134"/>
      <c r="N1292" s="134"/>
      <c r="O1292" s="3"/>
      <c r="P1292" s="29"/>
      <c r="Q1292" s="22"/>
      <c r="R1292" s="3"/>
      <c r="S1292" s="120"/>
    </row>
    <row r="1293" spans="1:19" ht="12.75" customHeight="1" x14ac:dyDescent="0.25">
      <c r="A1293" s="28"/>
      <c r="B1293" s="29"/>
      <c r="C1293" s="29"/>
      <c r="D1293" s="132"/>
      <c r="E1293" s="132"/>
      <c r="F1293" s="132"/>
      <c r="G1293" s="132"/>
      <c r="H1293" s="132"/>
      <c r="I1293" s="132"/>
      <c r="J1293" s="132"/>
      <c r="K1293" s="133"/>
      <c r="L1293" s="134"/>
      <c r="M1293" s="134"/>
      <c r="N1293" s="134"/>
      <c r="O1293" s="3"/>
      <c r="P1293" s="29"/>
      <c r="Q1293" s="22"/>
      <c r="R1293" s="3"/>
      <c r="S1293" s="120"/>
    </row>
    <row r="1294" spans="1:19" ht="12.75" customHeight="1" x14ac:dyDescent="0.25">
      <c r="A1294" s="28"/>
      <c r="B1294" s="29"/>
      <c r="C1294" s="29"/>
      <c r="D1294" s="132"/>
      <c r="E1294" s="132"/>
      <c r="F1294" s="132"/>
      <c r="G1294" s="132"/>
      <c r="H1294" s="132"/>
      <c r="I1294" s="132"/>
      <c r="J1294" s="132"/>
      <c r="K1294" s="133"/>
      <c r="L1294" s="134"/>
      <c r="M1294" s="134"/>
      <c r="N1294" s="134"/>
      <c r="O1294" s="3"/>
      <c r="P1294" s="29"/>
      <c r="Q1294" s="22"/>
      <c r="R1294" s="3"/>
      <c r="S1294" s="120"/>
    </row>
    <row r="1295" spans="1:19" ht="12.75" customHeight="1" x14ac:dyDescent="0.25">
      <c r="A1295" s="28"/>
      <c r="B1295" s="29"/>
      <c r="C1295" s="29"/>
      <c r="D1295" s="132"/>
      <c r="E1295" s="132"/>
      <c r="F1295" s="132"/>
      <c r="G1295" s="132"/>
      <c r="H1295" s="132"/>
      <c r="I1295" s="132"/>
      <c r="J1295" s="132"/>
      <c r="K1295" s="133"/>
      <c r="L1295" s="134"/>
      <c r="M1295" s="134"/>
      <c r="N1295" s="134"/>
      <c r="O1295" s="3"/>
      <c r="P1295" s="29"/>
      <c r="Q1295" s="22"/>
      <c r="R1295" s="3"/>
      <c r="S1295" s="120"/>
    </row>
    <row r="1296" spans="1:19" ht="12.75" customHeight="1" x14ac:dyDescent="0.25">
      <c r="A1296" s="28"/>
      <c r="B1296" s="29"/>
      <c r="C1296" s="29"/>
      <c r="D1296" s="132"/>
      <c r="E1296" s="132"/>
      <c r="F1296" s="132"/>
      <c r="G1296" s="132"/>
      <c r="H1296" s="132"/>
      <c r="I1296" s="132"/>
      <c r="J1296" s="132"/>
      <c r="K1296" s="133"/>
      <c r="L1296" s="134"/>
      <c r="M1296" s="134"/>
      <c r="N1296" s="134"/>
      <c r="O1296" s="3"/>
      <c r="P1296" s="29"/>
      <c r="Q1296" s="22"/>
      <c r="R1296" s="3"/>
      <c r="S1296" s="120"/>
    </row>
    <row r="1297" spans="1:19" ht="12.75" customHeight="1" x14ac:dyDescent="0.25">
      <c r="A1297" s="28"/>
      <c r="B1297" s="29"/>
      <c r="C1297" s="29"/>
      <c r="D1297" s="132"/>
      <c r="E1297" s="132"/>
      <c r="F1297" s="132"/>
      <c r="G1297" s="132"/>
      <c r="H1297" s="132"/>
      <c r="I1297" s="132"/>
      <c r="J1297" s="132"/>
      <c r="K1297" s="133"/>
      <c r="L1297" s="134"/>
      <c r="M1297" s="134"/>
      <c r="N1297" s="134"/>
      <c r="O1297" s="3"/>
      <c r="P1297" s="29"/>
      <c r="Q1297" s="22"/>
      <c r="R1297" s="3"/>
      <c r="S1297" s="120"/>
    </row>
    <row r="1298" spans="1:19" ht="12.75" customHeight="1" x14ac:dyDescent="0.25">
      <c r="A1298" s="28"/>
      <c r="B1298" s="29"/>
      <c r="C1298" s="29"/>
      <c r="D1298" s="132"/>
      <c r="E1298" s="132"/>
      <c r="F1298" s="132"/>
      <c r="G1298" s="132"/>
      <c r="H1298" s="132"/>
      <c r="I1298" s="132"/>
      <c r="J1298" s="132"/>
      <c r="K1298" s="133"/>
      <c r="L1298" s="134"/>
      <c r="M1298" s="134"/>
      <c r="N1298" s="134"/>
      <c r="O1298" s="3"/>
      <c r="P1298" s="29"/>
      <c r="Q1298" s="22"/>
      <c r="R1298" s="3"/>
      <c r="S1298" s="120"/>
    </row>
    <row r="1299" spans="1:19" ht="12.75" customHeight="1" x14ac:dyDescent="0.25">
      <c r="A1299" s="28"/>
      <c r="B1299" s="29"/>
      <c r="C1299" s="29"/>
      <c r="D1299" s="132"/>
      <c r="E1299" s="132"/>
      <c r="F1299" s="132"/>
      <c r="G1299" s="132"/>
      <c r="H1299" s="132"/>
      <c r="I1299" s="132"/>
      <c r="J1299" s="132"/>
      <c r="K1299" s="133"/>
      <c r="L1299" s="134"/>
      <c r="M1299" s="134"/>
      <c r="N1299" s="134"/>
      <c r="O1299" s="3"/>
      <c r="P1299" s="29"/>
      <c r="Q1299" s="22"/>
      <c r="R1299" s="3"/>
      <c r="S1299" s="120"/>
    </row>
    <row r="1300" spans="1:19" ht="12.75" customHeight="1" x14ac:dyDescent="0.25">
      <c r="A1300" s="28"/>
      <c r="B1300" s="29"/>
      <c r="C1300" s="29"/>
      <c r="D1300" s="132"/>
      <c r="E1300" s="132"/>
      <c r="F1300" s="132"/>
      <c r="G1300" s="132"/>
      <c r="H1300" s="132"/>
      <c r="I1300" s="132"/>
      <c r="J1300" s="132"/>
      <c r="K1300" s="133"/>
      <c r="L1300" s="134"/>
      <c r="M1300" s="134"/>
      <c r="N1300" s="134"/>
      <c r="O1300" s="3"/>
      <c r="P1300" s="29"/>
      <c r="Q1300" s="22"/>
      <c r="R1300" s="3"/>
      <c r="S1300" s="120"/>
    </row>
    <row r="1301" spans="1:19" ht="12.75" customHeight="1" x14ac:dyDescent="0.25">
      <c r="A1301" s="28"/>
      <c r="B1301" s="29"/>
      <c r="C1301" s="29"/>
      <c r="D1301" s="132"/>
      <c r="E1301" s="132"/>
      <c r="F1301" s="132"/>
      <c r="G1301" s="132"/>
      <c r="H1301" s="132"/>
      <c r="I1301" s="132"/>
      <c r="J1301" s="132"/>
      <c r="K1301" s="133"/>
      <c r="L1301" s="134"/>
      <c r="M1301" s="134"/>
      <c r="N1301" s="134"/>
      <c r="O1301" s="3"/>
      <c r="P1301" s="29"/>
      <c r="Q1301" s="22"/>
      <c r="R1301" s="3"/>
      <c r="S1301" s="120"/>
    </row>
    <row r="1302" spans="1:19" ht="12.75" customHeight="1" x14ac:dyDescent="0.25">
      <c r="A1302" s="28"/>
      <c r="B1302" s="29"/>
      <c r="C1302" s="29"/>
      <c r="D1302" s="132"/>
      <c r="E1302" s="132"/>
      <c r="F1302" s="132"/>
      <c r="G1302" s="132"/>
      <c r="H1302" s="132"/>
      <c r="I1302" s="132"/>
      <c r="J1302" s="132"/>
      <c r="K1302" s="133"/>
      <c r="L1302" s="134"/>
      <c r="M1302" s="134"/>
      <c r="N1302" s="134"/>
      <c r="O1302" s="3"/>
      <c r="P1302" s="29"/>
      <c r="Q1302" s="22"/>
      <c r="R1302" s="3"/>
      <c r="S1302" s="120"/>
    </row>
    <row r="1303" spans="1:19" ht="12.75" customHeight="1" x14ac:dyDescent="0.25">
      <c r="A1303" s="28"/>
      <c r="B1303" s="29"/>
      <c r="C1303" s="29"/>
      <c r="D1303" s="132"/>
      <c r="E1303" s="132"/>
      <c r="F1303" s="132"/>
      <c r="G1303" s="132"/>
      <c r="H1303" s="132"/>
      <c r="I1303" s="132"/>
      <c r="J1303" s="132"/>
      <c r="K1303" s="133"/>
      <c r="L1303" s="134"/>
      <c r="M1303" s="134"/>
      <c r="N1303" s="134"/>
      <c r="O1303" s="3"/>
      <c r="P1303" s="29"/>
      <c r="Q1303" s="22"/>
      <c r="R1303" s="3"/>
      <c r="S1303" s="120"/>
    </row>
    <row r="1304" spans="1:19" ht="12.75" customHeight="1" x14ac:dyDescent="0.25">
      <c r="A1304" s="28"/>
      <c r="B1304" s="29"/>
      <c r="C1304" s="29"/>
      <c r="D1304" s="132"/>
      <c r="E1304" s="132"/>
      <c r="F1304" s="132"/>
      <c r="G1304" s="132"/>
      <c r="H1304" s="132"/>
      <c r="I1304" s="132"/>
      <c r="J1304" s="132"/>
      <c r="K1304" s="133"/>
      <c r="L1304" s="134"/>
      <c r="M1304" s="134"/>
      <c r="N1304" s="134"/>
      <c r="O1304" s="3"/>
      <c r="P1304" s="29"/>
      <c r="Q1304" s="22"/>
      <c r="R1304" s="3"/>
      <c r="S1304" s="120"/>
    </row>
    <row r="1305" spans="1:19" ht="12.75" customHeight="1" x14ac:dyDescent="0.25">
      <c r="A1305" s="28"/>
      <c r="B1305" s="29"/>
      <c r="C1305" s="29"/>
      <c r="D1305" s="132"/>
      <c r="E1305" s="132"/>
      <c r="F1305" s="132"/>
      <c r="G1305" s="132"/>
      <c r="H1305" s="132"/>
      <c r="I1305" s="132"/>
      <c r="J1305" s="132"/>
      <c r="K1305" s="133"/>
      <c r="L1305" s="134"/>
      <c r="M1305" s="134"/>
      <c r="N1305" s="134"/>
      <c r="O1305" s="3"/>
      <c r="P1305" s="29"/>
      <c r="Q1305" s="22"/>
      <c r="R1305" s="3"/>
      <c r="S1305" s="120"/>
    </row>
    <row r="1306" spans="1:19" ht="12.75" customHeight="1" x14ac:dyDescent="0.25">
      <c r="A1306" s="28"/>
      <c r="B1306" s="29"/>
      <c r="C1306" s="29"/>
      <c r="D1306" s="132"/>
      <c r="E1306" s="132"/>
      <c r="F1306" s="132"/>
      <c r="G1306" s="132"/>
      <c r="H1306" s="132"/>
      <c r="I1306" s="132"/>
      <c r="J1306" s="132"/>
      <c r="K1306" s="133"/>
      <c r="L1306" s="134"/>
      <c r="M1306" s="134"/>
      <c r="N1306" s="134"/>
      <c r="O1306" s="3"/>
      <c r="P1306" s="29"/>
      <c r="Q1306" s="22"/>
      <c r="R1306" s="3"/>
      <c r="S1306" s="120"/>
    </row>
    <row r="1307" spans="1:19" ht="12.75" customHeight="1" x14ac:dyDescent="0.25">
      <c r="A1307" s="28"/>
      <c r="B1307" s="29"/>
      <c r="C1307" s="29"/>
      <c r="D1307" s="132"/>
      <c r="E1307" s="132"/>
      <c r="F1307" s="132"/>
      <c r="G1307" s="132"/>
      <c r="H1307" s="132"/>
      <c r="I1307" s="132"/>
      <c r="J1307" s="132"/>
      <c r="K1307" s="133"/>
      <c r="L1307" s="134"/>
      <c r="M1307" s="134"/>
      <c r="N1307" s="134"/>
      <c r="O1307" s="3"/>
      <c r="P1307" s="29"/>
      <c r="Q1307" s="22"/>
      <c r="R1307" s="3"/>
      <c r="S1307" s="120"/>
    </row>
    <row r="1308" spans="1:19" ht="12.75" customHeight="1" x14ac:dyDescent="0.25">
      <c r="A1308" s="28"/>
      <c r="B1308" s="29"/>
      <c r="C1308" s="29"/>
      <c r="D1308" s="132"/>
      <c r="E1308" s="132"/>
      <c r="F1308" s="132"/>
      <c r="G1308" s="132"/>
      <c r="H1308" s="132"/>
      <c r="I1308" s="132"/>
      <c r="J1308" s="132"/>
      <c r="K1308" s="133"/>
      <c r="L1308" s="134"/>
      <c r="M1308" s="134"/>
      <c r="N1308" s="134"/>
      <c r="O1308" s="3"/>
      <c r="P1308" s="29"/>
      <c r="Q1308" s="22"/>
      <c r="R1308" s="3"/>
      <c r="S1308" s="120"/>
    </row>
    <row r="1309" spans="1:19" ht="12.75" customHeight="1" x14ac:dyDescent="0.25">
      <c r="A1309" s="28"/>
      <c r="B1309" s="29"/>
      <c r="C1309" s="29"/>
      <c r="D1309" s="132"/>
      <c r="E1309" s="132"/>
      <c r="F1309" s="132"/>
      <c r="G1309" s="132"/>
      <c r="H1309" s="132"/>
      <c r="I1309" s="132"/>
      <c r="J1309" s="132"/>
      <c r="K1309" s="133"/>
      <c r="L1309" s="134"/>
      <c r="M1309" s="134"/>
      <c r="N1309" s="134"/>
      <c r="O1309" s="3"/>
      <c r="P1309" s="29"/>
      <c r="Q1309" s="22"/>
      <c r="R1309" s="3"/>
      <c r="S1309" s="120"/>
    </row>
    <row r="1310" spans="1:19" ht="12.75" customHeight="1" x14ac:dyDescent="0.25">
      <c r="A1310" s="28"/>
      <c r="B1310" s="29"/>
      <c r="C1310" s="29"/>
      <c r="D1310" s="132"/>
      <c r="E1310" s="132"/>
      <c r="F1310" s="132"/>
      <c r="G1310" s="132"/>
      <c r="H1310" s="132"/>
      <c r="I1310" s="132"/>
      <c r="J1310" s="132"/>
      <c r="K1310" s="133"/>
      <c r="L1310" s="134"/>
      <c r="M1310" s="134"/>
      <c r="N1310" s="134"/>
      <c r="O1310" s="3"/>
      <c r="P1310" s="29"/>
      <c r="Q1310" s="22"/>
      <c r="R1310" s="3"/>
      <c r="S1310" s="120"/>
    </row>
    <row r="1311" spans="1:19" ht="12.75" customHeight="1" x14ac:dyDescent="0.25">
      <c r="A1311" s="28"/>
      <c r="B1311" s="29"/>
      <c r="C1311" s="29"/>
      <c r="D1311" s="132"/>
      <c r="E1311" s="132"/>
      <c r="F1311" s="132"/>
      <c r="G1311" s="132"/>
      <c r="H1311" s="132"/>
      <c r="I1311" s="132"/>
      <c r="J1311" s="132"/>
      <c r="K1311" s="133"/>
      <c r="L1311" s="134"/>
      <c r="M1311" s="134"/>
      <c r="N1311" s="134"/>
      <c r="O1311" s="3"/>
      <c r="P1311" s="29"/>
      <c r="Q1311" s="22"/>
      <c r="R1311" s="3"/>
      <c r="S1311" s="120"/>
    </row>
    <row r="1312" spans="1:19" ht="12.75" customHeight="1" x14ac:dyDescent="0.25">
      <c r="A1312" s="28"/>
      <c r="B1312" s="29"/>
      <c r="C1312" s="29"/>
      <c r="D1312" s="132"/>
      <c r="E1312" s="132"/>
      <c r="F1312" s="132"/>
      <c r="G1312" s="132"/>
      <c r="H1312" s="132"/>
      <c r="I1312" s="132"/>
      <c r="J1312" s="132"/>
      <c r="K1312" s="133"/>
      <c r="L1312" s="134"/>
      <c r="M1312" s="134"/>
      <c r="N1312" s="134"/>
      <c r="O1312" s="3"/>
      <c r="P1312" s="29"/>
      <c r="Q1312" s="22"/>
      <c r="R1312" s="3"/>
      <c r="S1312" s="120"/>
    </row>
    <row r="1313" spans="1:19" ht="12.75" customHeight="1" x14ac:dyDescent="0.25">
      <c r="A1313" s="28"/>
      <c r="B1313" s="29"/>
      <c r="C1313" s="29"/>
      <c r="D1313" s="132"/>
      <c r="E1313" s="132"/>
      <c r="F1313" s="132"/>
      <c r="G1313" s="132"/>
      <c r="H1313" s="132"/>
      <c r="I1313" s="132"/>
      <c r="J1313" s="132"/>
      <c r="K1313" s="133"/>
      <c r="L1313" s="134"/>
      <c r="M1313" s="134"/>
      <c r="N1313" s="134"/>
      <c r="O1313" s="3"/>
      <c r="P1313" s="29"/>
      <c r="Q1313" s="22"/>
      <c r="R1313" s="3"/>
      <c r="S1313" s="120"/>
    </row>
    <row r="1314" spans="1:19" ht="12.75" customHeight="1" x14ac:dyDescent="0.25">
      <c r="A1314" s="28"/>
      <c r="B1314" s="29"/>
      <c r="C1314" s="29"/>
      <c r="D1314" s="132"/>
      <c r="E1314" s="132"/>
      <c r="F1314" s="132"/>
      <c r="G1314" s="132"/>
      <c r="H1314" s="132"/>
      <c r="I1314" s="132"/>
      <c r="J1314" s="132"/>
      <c r="K1314" s="133"/>
      <c r="L1314" s="134"/>
      <c r="M1314" s="134"/>
      <c r="N1314" s="134"/>
      <c r="O1314" s="3"/>
      <c r="P1314" s="29"/>
      <c r="Q1314" s="22"/>
      <c r="R1314" s="3"/>
      <c r="S1314" s="120"/>
    </row>
    <row r="1315" spans="1:19" ht="12.75" customHeight="1" x14ac:dyDescent="0.25">
      <c r="A1315" s="28"/>
      <c r="B1315" s="29"/>
      <c r="C1315" s="29"/>
      <c r="D1315" s="132"/>
      <c r="E1315" s="132"/>
      <c r="F1315" s="132"/>
      <c r="G1315" s="132"/>
      <c r="H1315" s="132"/>
      <c r="I1315" s="132"/>
      <c r="J1315" s="132"/>
      <c r="K1315" s="133"/>
      <c r="L1315" s="134"/>
      <c r="M1315" s="134"/>
      <c r="N1315" s="134"/>
      <c r="O1315" s="3"/>
      <c r="P1315" s="29"/>
      <c r="Q1315" s="22"/>
      <c r="R1315" s="3"/>
      <c r="S1315" s="120"/>
    </row>
    <row r="1316" spans="1:19" ht="12.75" customHeight="1" x14ac:dyDescent="0.25">
      <c r="A1316" s="28"/>
      <c r="B1316" s="29"/>
      <c r="C1316" s="29"/>
      <c r="D1316" s="132"/>
      <c r="E1316" s="132"/>
      <c r="F1316" s="132"/>
      <c r="G1316" s="132"/>
      <c r="H1316" s="132"/>
      <c r="I1316" s="132"/>
      <c r="J1316" s="132"/>
      <c r="K1316" s="133"/>
      <c r="L1316" s="134"/>
      <c r="M1316" s="134"/>
      <c r="N1316" s="134"/>
      <c r="O1316" s="3"/>
      <c r="P1316" s="29"/>
      <c r="Q1316" s="22"/>
      <c r="R1316" s="3"/>
      <c r="S1316" s="120"/>
    </row>
    <row r="1317" spans="1:19" ht="12.75" customHeight="1" x14ac:dyDescent="0.25">
      <c r="A1317" s="28"/>
      <c r="B1317" s="29"/>
      <c r="C1317" s="29"/>
      <c r="D1317" s="132"/>
      <c r="E1317" s="132"/>
      <c r="F1317" s="132"/>
      <c r="G1317" s="132"/>
      <c r="H1317" s="132"/>
      <c r="I1317" s="132"/>
      <c r="J1317" s="132"/>
      <c r="K1317" s="133"/>
      <c r="L1317" s="134"/>
      <c r="M1317" s="134"/>
      <c r="N1317" s="134"/>
      <c r="O1317" s="3"/>
      <c r="P1317" s="29"/>
      <c r="Q1317" s="22"/>
      <c r="R1317" s="3"/>
      <c r="S1317" s="120"/>
    </row>
    <row r="1318" spans="1:19" ht="12.75" customHeight="1" x14ac:dyDescent="0.25">
      <c r="A1318" s="28"/>
      <c r="B1318" s="29"/>
      <c r="C1318" s="29"/>
      <c r="D1318" s="132"/>
      <c r="E1318" s="132"/>
      <c r="F1318" s="132"/>
      <c r="G1318" s="132"/>
      <c r="H1318" s="132"/>
      <c r="I1318" s="132"/>
      <c r="J1318" s="132"/>
      <c r="K1318" s="133"/>
      <c r="L1318" s="134"/>
      <c r="M1318" s="134"/>
      <c r="N1318" s="134"/>
      <c r="O1318" s="3"/>
      <c r="P1318" s="29"/>
      <c r="Q1318" s="22"/>
      <c r="R1318" s="3"/>
      <c r="S1318" s="120"/>
    </row>
    <row r="1319" spans="1:19" ht="12.75" customHeight="1" x14ac:dyDescent="0.25">
      <c r="A1319" s="28"/>
      <c r="B1319" s="29"/>
      <c r="C1319" s="29"/>
      <c r="D1319" s="132"/>
      <c r="E1319" s="132"/>
      <c r="F1319" s="132"/>
      <c r="G1319" s="132"/>
      <c r="H1319" s="132"/>
      <c r="I1319" s="132"/>
      <c r="J1319" s="132"/>
      <c r="K1319" s="133"/>
      <c r="L1319" s="134"/>
      <c r="M1319" s="134"/>
      <c r="N1319" s="134"/>
      <c r="O1319" s="3"/>
      <c r="P1319" s="29"/>
      <c r="Q1319" s="22"/>
      <c r="R1319" s="3"/>
      <c r="S1319" s="120"/>
    </row>
    <row r="1320" spans="1:19" ht="12.75" customHeight="1" x14ac:dyDescent="0.25">
      <c r="A1320" s="28"/>
      <c r="B1320" s="29"/>
      <c r="C1320" s="29"/>
      <c r="D1320" s="132"/>
      <c r="E1320" s="132"/>
      <c r="F1320" s="132"/>
      <c r="G1320" s="132"/>
      <c r="H1320" s="132"/>
      <c r="I1320" s="132"/>
      <c r="J1320" s="132"/>
      <c r="K1320" s="133"/>
      <c r="L1320" s="134"/>
      <c r="M1320" s="134"/>
      <c r="N1320" s="134"/>
      <c r="O1320" s="3"/>
      <c r="P1320" s="29"/>
      <c r="Q1320" s="22"/>
      <c r="R1320" s="3"/>
      <c r="S1320" s="120"/>
    </row>
    <row r="1321" spans="1:19" ht="12.75" customHeight="1" x14ac:dyDescent="0.25">
      <c r="A1321" s="28"/>
      <c r="B1321" s="29"/>
      <c r="C1321" s="29"/>
      <c r="D1321" s="132"/>
      <c r="E1321" s="132"/>
      <c r="F1321" s="132"/>
      <c r="G1321" s="132"/>
      <c r="H1321" s="132"/>
      <c r="I1321" s="132"/>
      <c r="J1321" s="132"/>
      <c r="K1321" s="133"/>
      <c r="L1321" s="134"/>
      <c r="M1321" s="134"/>
      <c r="N1321" s="134"/>
      <c r="O1321" s="3"/>
      <c r="P1321" s="29"/>
      <c r="Q1321" s="22"/>
      <c r="R1321" s="3"/>
      <c r="S1321" s="120"/>
    </row>
    <row r="1322" spans="1:19" ht="12.75" customHeight="1" x14ac:dyDescent="0.25">
      <c r="A1322" s="28"/>
      <c r="B1322" s="29"/>
      <c r="C1322" s="29"/>
      <c r="D1322" s="132"/>
      <c r="E1322" s="132"/>
      <c r="F1322" s="132"/>
      <c r="G1322" s="132"/>
      <c r="H1322" s="132"/>
      <c r="I1322" s="132"/>
      <c r="J1322" s="132"/>
      <c r="K1322" s="133"/>
      <c r="L1322" s="134"/>
      <c r="M1322" s="134"/>
      <c r="N1322" s="134"/>
      <c r="O1322" s="3"/>
      <c r="P1322" s="29"/>
      <c r="Q1322" s="22"/>
      <c r="R1322" s="3"/>
      <c r="S1322" s="120"/>
    </row>
    <row r="1323" spans="1:19" ht="12.75" customHeight="1" x14ac:dyDescent="0.25">
      <c r="A1323" s="28"/>
      <c r="B1323" s="29"/>
      <c r="C1323" s="29"/>
      <c r="D1323" s="132"/>
      <c r="E1323" s="132"/>
      <c r="F1323" s="132"/>
      <c r="G1323" s="132"/>
      <c r="H1323" s="132"/>
      <c r="I1323" s="132"/>
      <c r="J1323" s="132"/>
      <c r="K1323" s="133"/>
      <c r="L1323" s="134"/>
      <c r="M1323" s="134"/>
      <c r="N1323" s="134"/>
      <c r="O1323" s="3"/>
      <c r="P1323" s="29"/>
      <c r="Q1323" s="22"/>
      <c r="R1323" s="3"/>
      <c r="S1323" s="120"/>
    </row>
    <row r="1324" spans="1:19" ht="12.75" customHeight="1" x14ac:dyDescent="0.25">
      <c r="A1324" s="28"/>
      <c r="B1324" s="29"/>
      <c r="C1324" s="29"/>
      <c r="D1324" s="132"/>
      <c r="E1324" s="132"/>
      <c r="F1324" s="132"/>
      <c r="G1324" s="132"/>
      <c r="H1324" s="132"/>
      <c r="I1324" s="132"/>
      <c r="J1324" s="132"/>
      <c r="K1324" s="133"/>
      <c r="L1324" s="134"/>
      <c r="M1324" s="134"/>
      <c r="N1324" s="134"/>
      <c r="O1324" s="3"/>
      <c r="P1324" s="29"/>
      <c r="Q1324" s="22"/>
      <c r="R1324" s="3"/>
      <c r="S1324" s="120"/>
    </row>
    <row r="1325" spans="1:19" ht="12.75" customHeight="1" x14ac:dyDescent="0.25">
      <c r="A1325" s="28"/>
      <c r="B1325" s="29"/>
      <c r="C1325" s="29"/>
      <c r="D1325" s="132"/>
      <c r="E1325" s="132"/>
      <c r="F1325" s="132"/>
      <c r="G1325" s="132"/>
      <c r="H1325" s="132"/>
      <c r="I1325" s="132"/>
      <c r="J1325" s="132"/>
      <c r="K1325" s="133"/>
      <c r="L1325" s="134"/>
      <c r="M1325" s="134"/>
      <c r="N1325" s="134"/>
      <c r="O1325" s="3"/>
      <c r="P1325" s="29"/>
      <c r="Q1325" s="22"/>
      <c r="R1325" s="3"/>
      <c r="S1325" s="120"/>
    </row>
    <row r="1326" spans="1:19" ht="12.75" customHeight="1" x14ac:dyDescent="0.25">
      <c r="A1326" s="28"/>
      <c r="B1326" s="29"/>
      <c r="C1326" s="29"/>
      <c r="D1326" s="132"/>
      <c r="E1326" s="132"/>
      <c r="F1326" s="132"/>
      <c r="G1326" s="132"/>
      <c r="H1326" s="132"/>
      <c r="I1326" s="132"/>
      <c r="J1326" s="132"/>
      <c r="K1326" s="133"/>
      <c r="L1326" s="134"/>
      <c r="M1326" s="134"/>
      <c r="N1326" s="134"/>
      <c r="O1326" s="3"/>
      <c r="P1326" s="29"/>
      <c r="Q1326" s="22"/>
      <c r="R1326" s="3"/>
      <c r="S1326" s="120"/>
    </row>
    <row r="1327" spans="1:19" ht="12.75" customHeight="1" x14ac:dyDescent="0.25">
      <c r="A1327" s="28"/>
      <c r="B1327" s="29"/>
      <c r="C1327" s="29"/>
      <c r="D1327" s="132"/>
      <c r="E1327" s="132"/>
      <c r="F1327" s="132"/>
      <c r="G1327" s="132"/>
      <c r="H1327" s="132"/>
      <c r="I1327" s="132"/>
      <c r="J1327" s="132"/>
      <c r="K1327" s="133"/>
      <c r="L1327" s="134"/>
      <c r="M1327" s="134"/>
      <c r="N1327" s="134"/>
      <c r="O1327" s="3"/>
      <c r="P1327" s="29"/>
      <c r="Q1327" s="22"/>
      <c r="R1327" s="3"/>
      <c r="S1327" s="120"/>
    </row>
    <row r="1328" spans="1:19" ht="12.75" customHeight="1" x14ac:dyDescent="0.25">
      <c r="A1328" s="28"/>
      <c r="B1328" s="29"/>
      <c r="C1328" s="29"/>
      <c r="D1328" s="132"/>
      <c r="E1328" s="132"/>
      <c r="F1328" s="132"/>
      <c r="G1328" s="132"/>
      <c r="H1328" s="132"/>
      <c r="I1328" s="132"/>
      <c r="J1328" s="132"/>
      <c r="K1328" s="133"/>
      <c r="L1328" s="134"/>
      <c r="M1328" s="134"/>
      <c r="N1328" s="134"/>
      <c r="O1328" s="3"/>
      <c r="P1328" s="29"/>
      <c r="Q1328" s="22"/>
      <c r="R1328" s="3"/>
      <c r="S1328" s="120"/>
    </row>
    <row r="1329" spans="1:19" ht="12.75" customHeight="1" x14ac:dyDescent="0.25">
      <c r="A1329" s="28"/>
      <c r="B1329" s="29"/>
      <c r="C1329" s="29"/>
      <c r="D1329" s="132"/>
      <c r="E1329" s="132"/>
      <c r="F1329" s="132"/>
      <c r="G1329" s="132"/>
      <c r="H1329" s="132"/>
      <c r="I1329" s="132"/>
      <c r="J1329" s="132"/>
      <c r="K1329" s="133"/>
      <c r="L1329" s="134"/>
      <c r="M1329" s="134"/>
      <c r="N1329" s="134"/>
      <c r="O1329" s="3"/>
      <c r="P1329" s="29"/>
      <c r="Q1329" s="22"/>
      <c r="R1329" s="3"/>
      <c r="S1329" s="120"/>
    </row>
    <row r="1330" spans="1:19" ht="12.75" customHeight="1" x14ac:dyDescent="0.25">
      <c r="A1330" s="28"/>
      <c r="B1330" s="29"/>
      <c r="C1330" s="29"/>
      <c r="D1330" s="132"/>
      <c r="E1330" s="132"/>
      <c r="F1330" s="132"/>
      <c r="G1330" s="132"/>
      <c r="H1330" s="132"/>
      <c r="I1330" s="132"/>
      <c r="J1330" s="132"/>
      <c r="K1330" s="133"/>
      <c r="L1330" s="134"/>
      <c r="M1330" s="134"/>
      <c r="N1330" s="134"/>
      <c r="O1330" s="3"/>
      <c r="P1330" s="29"/>
      <c r="Q1330" s="22"/>
      <c r="R1330" s="3"/>
      <c r="S1330" s="120"/>
    </row>
    <row r="1331" spans="1:19" ht="12.75" customHeight="1" x14ac:dyDescent="0.25">
      <c r="A1331" s="28"/>
      <c r="B1331" s="29"/>
      <c r="C1331" s="29"/>
      <c r="D1331" s="132"/>
      <c r="E1331" s="132"/>
      <c r="F1331" s="132"/>
      <c r="G1331" s="132"/>
      <c r="H1331" s="132"/>
      <c r="I1331" s="132"/>
      <c r="J1331" s="132"/>
      <c r="K1331" s="133"/>
      <c r="L1331" s="134"/>
      <c r="M1331" s="134"/>
      <c r="N1331" s="134"/>
      <c r="O1331" s="3"/>
      <c r="P1331" s="29"/>
      <c r="Q1331" s="22"/>
      <c r="R1331" s="3"/>
      <c r="S1331" s="120"/>
    </row>
    <row r="1332" spans="1:19" ht="12.75" customHeight="1" x14ac:dyDescent="0.25">
      <c r="A1332" s="28"/>
      <c r="B1332" s="29"/>
      <c r="C1332" s="29"/>
      <c r="D1332" s="132"/>
      <c r="E1332" s="132"/>
      <c r="F1332" s="132"/>
      <c r="G1332" s="132"/>
      <c r="H1332" s="132"/>
      <c r="I1332" s="132"/>
      <c r="J1332" s="132"/>
      <c r="K1332" s="133"/>
      <c r="L1332" s="134"/>
      <c r="M1332" s="134"/>
      <c r="N1332" s="134"/>
      <c r="O1332" s="3"/>
      <c r="P1332" s="29"/>
      <c r="Q1332" s="22"/>
      <c r="R1332" s="3"/>
      <c r="S1332" s="120"/>
    </row>
    <row r="1333" spans="1:19" ht="12.75" customHeight="1" x14ac:dyDescent="0.25">
      <c r="A1333" s="28"/>
      <c r="B1333" s="29"/>
      <c r="C1333" s="29"/>
      <c r="D1333" s="132"/>
      <c r="E1333" s="132"/>
      <c r="F1333" s="132"/>
      <c r="G1333" s="132"/>
      <c r="H1333" s="132"/>
      <c r="I1333" s="132"/>
      <c r="J1333" s="132"/>
      <c r="K1333" s="133"/>
      <c r="L1333" s="134"/>
      <c r="M1333" s="134"/>
      <c r="N1333" s="134"/>
      <c r="O1333" s="3"/>
      <c r="P1333" s="29"/>
      <c r="Q1333" s="22"/>
      <c r="R1333" s="3"/>
      <c r="S1333" s="120"/>
    </row>
    <row r="1334" spans="1:19" ht="12.75" customHeight="1" x14ac:dyDescent="0.25">
      <c r="A1334" s="28"/>
      <c r="B1334" s="29"/>
      <c r="C1334" s="29"/>
      <c r="D1334" s="132"/>
      <c r="E1334" s="132"/>
      <c r="F1334" s="132"/>
      <c r="G1334" s="132"/>
      <c r="H1334" s="132"/>
      <c r="I1334" s="132"/>
      <c r="J1334" s="132"/>
      <c r="K1334" s="133"/>
      <c r="L1334" s="134"/>
      <c r="M1334" s="134"/>
      <c r="N1334" s="134"/>
      <c r="O1334" s="3"/>
      <c r="P1334" s="29"/>
      <c r="Q1334" s="22"/>
      <c r="R1334" s="3"/>
      <c r="S1334" s="120"/>
    </row>
    <row r="1335" spans="1:19" ht="12.75" customHeight="1" x14ac:dyDescent="0.25">
      <c r="A1335" s="28"/>
      <c r="B1335" s="29"/>
      <c r="C1335" s="29"/>
      <c r="D1335" s="132"/>
      <c r="E1335" s="132"/>
      <c r="F1335" s="132"/>
      <c r="G1335" s="132"/>
      <c r="H1335" s="132"/>
      <c r="I1335" s="132"/>
      <c r="J1335" s="132"/>
      <c r="K1335" s="133"/>
      <c r="L1335" s="134"/>
      <c r="M1335" s="134"/>
      <c r="N1335" s="134"/>
      <c r="O1335" s="3"/>
      <c r="P1335" s="29"/>
      <c r="Q1335" s="22"/>
      <c r="R1335" s="3"/>
      <c r="S1335" s="120"/>
    </row>
    <row r="1336" spans="1:19" ht="12.75" customHeight="1" x14ac:dyDescent="0.25">
      <c r="A1336" s="28"/>
      <c r="B1336" s="29"/>
      <c r="C1336" s="29"/>
      <c r="D1336" s="132"/>
      <c r="E1336" s="132"/>
      <c r="F1336" s="132"/>
      <c r="G1336" s="132"/>
      <c r="H1336" s="132"/>
      <c r="I1336" s="132"/>
      <c r="J1336" s="132"/>
      <c r="K1336" s="133"/>
      <c r="L1336" s="134"/>
      <c r="M1336" s="134"/>
      <c r="N1336" s="134"/>
      <c r="O1336" s="3"/>
      <c r="P1336" s="29"/>
      <c r="Q1336" s="22"/>
      <c r="R1336" s="3"/>
      <c r="S1336" s="120"/>
    </row>
    <row r="1337" spans="1:19" ht="12.75" customHeight="1" x14ac:dyDescent="0.25">
      <c r="A1337" s="28"/>
      <c r="B1337" s="29"/>
      <c r="C1337" s="29"/>
      <c r="D1337" s="132"/>
      <c r="E1337" s="132"/>
      <c r="F1337" s="132"/>
      <c r="G1337" s="132"/>
      <c r="H1337" s="132"/>
      <c r="I1337" s="132"/>
      <c r="J1337" s="132"/>
      <c r="K1337" s="133"/>
      <c r="L1337" s="134"/>
      <c r="M1337" s="134"/>
      <c r="N1337" s="134"/>
      <c r="O1337" s="3"/>
      <c r="P1337" s="29"/>
      <c r="Q1337" s="22"/>
      <c r="R1337" s="3"/>
      <c r="S1337" s="120"/>
    </row>
    <row r="1338" spans="1:19" ht="12.75" customHeight="1" x14ac:dyDescent="0.25">
      <c r="A1338" s="28"/>
      <c r="B1338" s="29"/>
      <c r="C1338" s="29"/>
      <c r="D1338" s="132"/>
      <c r="E1338" s="132"/>
      <c r="F1338" s="132"/>
      <c r="G1338" s="132"/>
      <c r="H1338" s="132"/>
      <c r="I1338" s="132"/>
      <c r="J1338" s="132"/>
      <c r="K1338" s="133"/>
      <c r="L1338" s="134"/>
      <c r="M1338" s="134"/>
      <c r="N1338" s="134"/>
      <c r="O1338" s="3"/>
      <c r="P1338" s="29"/>
      <c r="Q1338" s="22"/>
      <c r="R1338" s="3"/>
      <c r="S1338" s="120"/>
    </row>
    <row r="1339" spans="1:19" ht="12.75" customHeight="1" x14ac:dyDescent="0.25">
      <c r="A1339" s="28"/>
      <c r="B1339" s="29"/>
      <c r="C1339" s="29"/>
      <c r="D1339" s="132"/>
      <c r="E1339" s="132"/>
      <c r="F1339" s="132"/>
      <c r="G1339" s="132"/>
      <c r="H1339" s="132"/>
      <c r="I1339" s="132"/>
      <c r="J1339" s="132"/>
      <c r="K1339" s="133"/>
      <c r="L1339" s="134"/>
      <c r="M1339" s="134"/>
      <c r="N1339" s="134"/>
      <c r="O1339" s="3"/>
      <c r="P1339" s="29"/>
      <c r="Q1339" s="22"/>
      <c r="R1339" s="3"/>
      <c r="S1339" s="120"/>
    </row>
    <row r="1340" spans="1:19" ht="12.75" customHeight="1" x14ac:dyDescent="0.25">
      <c r="A1340" s="28"/>
      <c r="B1340" s="29"/>
      <c r="C1340" s="29"/>
      <c r="D1340" s="132"/>
      <c r="E1340" s="132"/>
      <c r="F1340" s="132"/>
      <c r="G1340" s="132"/>
      <c r="H1340" s="132"/>
      <c r="I1340" s="132"/>
      <c r="J1340" s="132"/>
      <c r="K1340" s="133"/>
      <c r="L1340" s="134"/>
      <c r="M1340" s="134"/>
      <c r="N1340" s="134"/>
      <c r="O1340" s="3"/>
      <c r="P1340" s="29"/>
      <c r="Q1340" s="22"/>
      <c r="R1340" s="3"/>
      <c r="S1340" s="120"/>
    </row>
    <row r="1341" spans="1:19" ht="12.75" customHeight="1" x14ac:dyDescent="0.25">
      <c r="A1341" s="28"/>
      <c r="B1341" s="29"/>
      <c r="C1341" s="29"/>
      <c r="D1341" s="132"/>
      <c r="E1341" s="132"/>
      <c r="F1341" s="132"/>
      <c r="G1341" s="132"/>
      <c r="H1341" s="132"/>
      <c r="I1341" s="132"/>
      <c r="J1341" s="132"/>
      <c r="K1341" s="133"/>
      <c r="L1341" s="134"/>
      <c r="M1341" s="134"/>
      <c r="N1341" s="134"/>
      <c r="O1341" s="3"/>
      <c r="P1341" s="29"/>
      <c r="Q1341" s="22"/>
      <c r="R1341" s="3"/>
      <c r="S1341" s="120"/>
    </row>
    <row r="1342" spans="1:19" ht="12.75" customHeight="1" x14ac:dyDescent="0.25">
      <c r="A1342" s="28"/>
      <c r="B1342" s="29"/>
      <c r="C1342" s="29"/>
      <c r="D1342" s="132"/>
      <c r="E1342" s="132"/>
      <c r="F1342" s="132"/>
      <c r="G1342" s="132"/>
      <c r="H1342" s="132"/>
      <c r="I1342" s="132"/>
      <c r="J1342" s="132"/>
      <c r="K1342" s="133"/>
      <c r="L1342" s="134"/>
      <c r="M1342" s="134"/>
      <c r="N1342" s="134"/>
      <c r="O1342" s="3"/>
      <c r="P1342" s="29"/>
      <c r="Q1342" s="22"/>
      <c r="R1342" s="3"/>
      <c r="S1342" s="120"/>
    </row>
    <row r="1343" spans="1:19" ht="12.75" customHeight="1" x14ac:dyDescent="0.25">
      <c r="A1343" s="28"/>
      <c r="B1343" s="29"/>
      <c r="C1343" s="29"/>
      <c r="D1343" s="132"/>
      <c r="E1343" s="132"/>
      <c r="F1343" s="132"/>
      <c r="G1343" s="132"/>
      <c r="H1343" s="132"/>
      <c r="I1343" s="132"/>
      <c r="J1343" s="132"/>
      <c r="K1343" s="133"/>
      <c r="L1343" s="134"/>
      <c r="M1343" s="134"/>
      <c r="N1343" s="134"/>
      <c r="O1343" s="3"/>
      <c r="P1343" s="29"/>
      <c r="Q1343" s="22"/>
      <c r="R1343" s="3"/>
      <c r="S1343" s="120"/>
    </row>
    <row r="1344" spans="1:19" ht="12.75" customHeight="1" x14ac:dyDescent="0.25">
      <c r="A1344" s="28"/>
      <c r="B1344" s="29"/>
      <c r="C1344" s="29"/>
      <c r="D1344" s="132"/>
      <c r="E1344" s="132"/>
      <c r="F1344" s="132"/>
      <c r="G1344" s="132"/>
      <c r="H1344" s="132"/>
      <c r="I1344" s="132"/>
      <c r="J1344" s="132"/>
      <c r="K1344" s="133"/>
      <c r="L1344" s="134"/>
      <c r="M1344" s="134"/>
      <c r="N1344" s="134"/>
      <c r="O1344" s="3"/>
      <c r="P1344" s="29"/>
      <c r="Q1344" s="22"/>
      <c r="R1344" s="3"/>
      <c r="S1344" s="120"/>
    </row>
    <row r="1345" spans="1:19" ht="12.75" customHeight="1" x14ac:dyDescent="0.25">
      <c r="A1345" s="28"/>
      <c r="B1345" s="29"/>
      <c r="C1345" s="29"/>
      <c r="D1345" s="132"/>
      <c r="E1345" s="132"/>
      <c r="F1345" s="132"/>
      <c r="G1345" s="132"/>
      <c r="H1345" s="132"/>
      <c r="I1345" s="132"/>
      <c r="J1345" s="132"/>
      <c r="K1345" s="133"/>
      <c r="L1345" s="134"/>
      <c r="M1345" s="134"/>
      <c r="N1345" s="134"/>
      <c r="O1345" s="3"/>
      <c r="P1345" s="29"/>
      <c r="Q1345" s="22"/>
      <c r="R1345" s="3"/>
      <c r="S1345" s="120"/>
    </row>
    <row r="1346" spans="1:19" ht="12.75" customHeight="1" x14ac:dyDescent="0.25">
      <c r="A1346" s="28"/>
      <c r="B1346" s="29"/>
      <c r="C1346" s="29"/>
      <c r="D1346" s="132"/>
      <c r="E1346" s="132"/>
      <c r="F1346" s="132"/>
      <c r="G1346" s="132"/>
      <c r="H1346" s="132"/>
      <c r="I1346" s="132"/>
      <c r="J1346" s="132"/>
      <c r="K1346" s="133"/>
      <c r="L1346" s="134"/>
      <c r="M1346" s="134"/>
      <c r="N1346" s="134"/>
      <c r="O1346" s="3"/>
      <c r="P1346" s="29"/>
      <c r="Q1346" s="22"/>
      <c r="R1346" s="3"/>
      <c r="S1346" s="120"/>
    </row>
    <row r="1347" spans="1:19" ht="12.75" customHeight="1" x14ac:dyDescent="0.25">
      <c r="A1347" s="28"/>
      <c r="B1347" s="29"/>
      <c r="C1347" s="29"/>
      <c r="D1347" s="132"/>
      <c r="E1347" s="132"/>
      <c r="F1347" s="132"/>
      <c r="G1347" s="132"/>
      <c r="H1347" s="132"/>
      <c r="I1347" s="132"/>
      <c r="J1347" s="132"/>
      <c r="K1347" s="133"/>
      <c r="L1347" s="134"/>
      <c r="M1347" s="134"/>
      <c r="N1347" s="134"/>
      <c r="O1347" s="3"/>
      <c r="P1347" s="29"/>
      <c r="Q1347" s="22"/>
      <c r="R1347" s="3"/>
      <c r="S1347" s="120"/>
    </row>
    <row r="1348" spans="1:19" ht="12.75" customHeight="1" x14ac:dyDescent="0.25">
      <c r="A1348" s="28"/>
      <c r="B1348" s="29"/>
      <c r="C1348" s="29"/>
      <c r="D1348" s="132"/>
      <c r="E1348" s="132"/>
      <c r="F1348" s="132"/>
      <c r="G1348" s="132"/>
      <c r="H1348" s="132"/>
      <c r="I1348" s="132"/>
      <c r="J1348" s="132"/>
      <c r="K1348" s="133"/>
      <c r="L1348" s="134"/>
      <c r="M1348" s="134"/>
      <c r="N1348" s="134"/>
      <c r="O1348" s="3"/>
      <c r="P1348" s="29"/>
      <c r="Q1348" s="22"/>
      <c r="R1348" s="3"/>
      <c r="S1348" s="120"/>
    </row>
    <row r="1349" spans="1:19" ht="12.75" customHeight="1" x14ac:dyDescent="0.25">
      <c r="A1349" s="28"/>
      <c r="B1349" s="29"/>
      <c r="C1349" s="29"/>
      <c r="D1349" s="132"/>
      <c r="E1349" s="132"/>
      <c r="F1349" s="132"/>
      <c r="G1349" s="132"/>
      <c r="H1349" s="132"/>
      <c r="I1349" s="132"/>
      <c r="J1349" s="132"/>
      <c r="K1349" s="133"/>
      <c r="L1349" s="134"/>
      <c r="M1349" s="134"/>
      <c r="N1349" s="134"/>
      <c r="O1349" s="3"/>
      <c r="P1349" s="29"/>
      <c r="Q1349" s="22"/>
      <c r="R1349" s="3"/>
      <c r="S1349" s="120"/>
    </row>
    <row r="1350" spans="1:19" ht="12.75" customHeight="1" x14ac:dyDescent="0.25">
      <c r="A1350" s="28"/>
      <c r="B1350" s="29"/>
      <c r="C1350" s="29"/>
      <c r="D1350" s="132"/>
      <c r="E1350" s="132"/>
      <c r="F1350" s="132"/>
      <c r="G1350" s="132"/>
      <c r="H1350" s="132"/>
      <c r="I1350" s="132"/>
      <c r="J1350" s="132"/>
      <c r="K1350" s="133"/>
      <c r="L1350" s="134"/>
      <c r="M1350" s="134"/>
      <c r="N1350" s="134"/>
      <c r="O1350" s="3"/>
      <c r="P1350" s="29"/>
      <c r="Q1350" s="22"/>
      <c r="R1350" s="3"/>
      <c r="S1350" s="120"/>
    </row>
    <row r="1351" spans="1:19" ht="12.75" customHeight="1" x14ac:dyDescent="0.25">
      <c r="A1351" s="28"/>
      <c r="B1351" s="29"/>
      <c r="C1351" s="29"/>
      <c r="D1351" s="132"/>
      <c r="E1351" s="132"/>
      <c r="F1351" s="132"/>
      <c r="G1351" s="132"/>
      <c r="H1351" s="132"/>
      <c r="I1351" s="132"/>
      <c r="J1351" s="132"/>
      <c r="K1351" s="133"/>
      <c r="L1351" s="134"/>
      <c r="M1351" s="134"/>
      <c r="N1351" s="134"/>
      <c r="O1351" s="3"/>
      <c r="P1351" s="29"/>
      <c r="Q1351" s="22"/>
      <c r="R1351" s="3"/>
      <c r="S1351" s="120"/>
    </row>
    <row r="1352" spans="1:19" ht="12.75" customHeight="1" x14ac:dyDescent="0.25">
      <c r="A1352" s="28"/>
      <c r="B1352" s="29"/>
      <c r="C1352" s="29"/>
      <c r="D1352" s="132"/>
      <c r="E1352" s="132"/>
      <c r="F1352" s="132"/>
      <c r="G1352" s="132"/>
      <c r="H1352" s="132"/>
      <c r="I1352" s="132"/>
      <c r="J1352" s="132"/>
      <c r="K1352" s="133"/>
      <c r="L1352" s="134"/>
      <c r="M1352" s="134"/>
      <c r="N1352" s="134"/>
      <c r="O1352" s="3"/>
      <c r="P1352" s="29"/>
      <c r="Q1352" s="22"/>
      <c r="R1352" s="3"/>
      <c r="S1352" s="120"/>
    </row>
    <row r="1353" spans="1:19" ht="12.75" customHeight="1" x14ac:dyDescent="0.25">
      <c r="A1353" s="28"/>
      <c r="B1353" s="29"/>
      <c r="C1353" s="29"/>
      <c r="D1353" s="132"/>
      <c r="E1353" s="132"/>
      <c r="F1353" s="132"/>
      <c r="G1353" s="132"/>
      <c r="H1353" s="132"/>
      <c r="I1353" s="132"/>
      <c r="J1353" s="132"/>
      <c r="K1353" s="133"/>
      <c r="L1353" s="134"/>
      <c r="M1353" s="134"/>
      <c r="N1353" s="134"/>
      <c r="O1353" s="3"/>
      <c r="P1353" s="29"/>
      <c r="Q1353" s="22"/>
      <c r="R1353" s="3"/>
      <c r="S1353" s="120"/>
    </row>
    <row r="1354" spans="1:19" ht="12.75" customHeight="1" x14ac:dyDescent="0.25">
      <c r="A1354" s="28"/>
      <c r="B1354" s="29"/>
      <c r="C1354" s="29"/>
      <c r="D1354" s="132"/>
      <c r="E1354" s="132"/>
      <c r="F1354" s="132"/>
      <c r="G1354" s="132"/>
      <c r="H1354" s="132"/>
      <c r="I1354" s="132"/>
      <c r="J1354" s="132"/>
      <c r="K1354" s="133"/>
      <c r="L1354" s="134"/>
      <c r="M1354" s="134"/>
      <c r="N1354" s="134"/>
      <c r="O1354" s="3"/>
      <c r="P1354" s="29"/>
      <c r="Q1354" s="22"/>
      <c r="R1354" s="3"/>
      <c r="S1354" s="120"/>
    </row>
    <row r="1355" spans="1:19" ht="12.75" customHeight="1" x14ac:dyDescent="0.25">
      <c r="A1355" s="28"/>
      <c r="B1355" s="29"/>
      <c r="C1355" s="29"/>
      <c r="D1355" s="132"/>
      <c r="E1355" s="132"/>
      <c r="F1355" s="132"/>
      <c r="G1355" s="132"/>
      <c r="H1355" s="132"/>
      <c r="I1355" s="132"/>
      <c r="J1355" s="132"/>
      <c r="K1355" s="133"/>
      <c r="L1355" s="134"/>
      <c r="M1355" s="134"/>
      <c r="N1355" s="134"/>
      <c r="O1355" s="3"/>
      <c r="P1355" s="29"/>
      <c r="Q1355" s="22"/>
      <c r="R1355" s="3"/>
      <c r="S1355" s="120"/>
    </row>
    <row r="1356" spans="1:19" ht="12.75" customHeight="1" x14ac:dyDescent="0.25">
      <c r="A1356" s="28"/>
      <c r="B1356" s="29"/>
      <c r="C1356" s="29"/>
      <c r="D1356" s="132"/>
      <c r="E1356" s="132"/>
      <c r="F1356" s="132"/>
      <c r="G1356" s="132"/>
      <c r="H1356" s="132"/>
      <c r="I1356" s="132"/>
      <c r="J1356" s="132"/>
      <c r="K1356" s="133"/>
      <c r="L1356" s="134"/>
      <c r="M1356" s="134"/>
      <c r="N1356" s="134"/>
      <c r="O1356" s="3"/>
      <c r="P1356" s="29"/>
      <c r="Q1356" s="22"/>
      <c r="R1356" s="3"/>
      <c r="S1356" s="120"/>
    </row>
    <row r="1357" spans="1:19" ht="12.75" customHeight="1" x14ac:dyDescent="0.25">
      <c r="A1357" s="28"/>
      <c r="B1357" s="29"/>
      <c r="C1357" s="29"/>
      <c r="D1357" s="132"/>
      <c r="E1357" s="132"/>
      <c r="F1357" s="132"/>
      <c r="G1357" s="132"/>
      <c r="H1357" s="132"/>
      <c r="I1357" s="132"/>
      <c r="J1357" s="132"/>
      <c r="K1357" s="133"/>
      <c r="L1357" s="134"/>
      <c r="M1357" s="134"/>
      <c r="N1357" s="134"/>
      <c r="O1357" s="3"/>
      <c r="P1357" s="29"/>
      <c r="Q1357" s="22"/>
      <c r="R1357" s="3"/>
      <c r="S1357" s="120"/>
    </row>
    <row r="1358" spans="1:19" ht="12.75" customHeight="1" x14ac:dyDescent="0.25">
      <c r="A1358" s="28"/>
      <c r="B1358" s="29"/>
      <c r="C1358" s="29"/>
      <c r="D1358" s="132"/>
      <c r="E1358" s="132"/>
      <c r="F1358" s="132"/>
      <c r="G1358" s="132"/>
      <c r="H1358" s="132"/>
      <c r="I1358" s="132"/>
      <c r="J1358" s="132"/>
      <c r="K1358" s="133"/>
      <c r="L1358" s="134"/>
      <c r="M1358" s="134"/>
      <c r="N1358" s="134"/>
      <c r="O1358" s="3"/>
      <c r="P1358" s="29"/>
      <c r="Q1358" s="22"/>
      <c r="R1358" s="3"/>
      <c r="S1358" s="120"/>
    </row>
    <row r="1359" spans="1:19" ht="12.75" customHeight="1" x14ac:dyDescent="0.25">
      <c r="A1359" s="28"/>
      <c r="B1359" s="29"/>
      <c r="C1359" s="29"/>
      <c r="D1359" s="132"/>
      <c r="E1359" s="132"/>
      <c r="F1359" s="132"/>
      <c r="G1359" s="132"/>
      <c r="H1359" s="132"/>
      <c r="I1359" s="132"/>
      <c r="J1359" s="132"/>
      <c r="K1359" s="133"/>
      <c r="L1359" s="134"/>
      <c r="M1359" s="134"/>
      <c r="N1359" s="134"/>
      <c r="O1359" s="3"/>
      <c r="P1359" s="29"/>
      <c r="Q1359" s="22"/>
      <c r="R1359" s="3"/>
      <c r="S1359" s="120"/>
    </row>
    <row r="1360" spans="1:19" ht="12.75" customHeight="1" x14ac:dyDescent="0.25">
      <c r="A1360" s="28"/>
      <c r="B1360" s="29"/>
      <c r="C1360" s="29"/>
      <c r="D1360" s="132"/>
      <c r="E1360" s="132"/>
      <c r="F1360" s="132"/>
      <c r="G1360" s="132"/>
      <c r="H1360" s="132"/>
      <c r="I1360" s="132"/>
      <c r="J1360" s="132"/>
      <c r="K1360" s="133"/>
      <c r="L1360" s="134"/>
      <c r="M1360" s="134"/>
      <c r="N1360" s="134"/>
      <c r="O1360" s="3"/>
      <c r="P1360" s="29"/>
      <c r="Q1360" s="22"/>
      <c r="R1360" s="3"/>
      <c r="S1360" s="120"/>
    </row>
    <row r="1361" spans="1:19" ht="12.75" customHeight="1" x14ac:dyDescent="0.25">
      <c r="A1361" s="28"/>
      <c r="B1361" s="29"/>
      <c r="C1361" s="29"/>
      <c r="D1361" s="132"/>
      <c r="E1361" s="132"/>
      <c r="F1361" s="132"/>
      <c r="G1361" s="132"/>
      <c r="H1361" s="132"/>
      <c r="I1361" s="132"/>
      <c r="J1361" s="132"/>
      <c r="K1361" s="133"/>
      <c r="L1361" s="134"/>
      <c r="M1361" s="134"/>
      <c r="N1361" s="134"/>
      <c r="O1361" s="3"/>
      <c r="P1361" s="29"/>
      <c r="Q1361" s="22"/>
      <c r="R1361" s="3"/>
      <c r="S1361" s="120"/>
    </row>
    <row r="1362" spans="1:19" ht="12.75" customHeight="1" x14ac:dyDescent="0.25">
      <c r="A1362" s="28"/>
      <c r="B1362" s="29"/>
      <c r="C1362" s="29"/>
      <c r="D1362" s="132"/>
      <c r="E1362" s="132"/>
      <c r="F1362" s="132"/>
      <c r="G1362" s="132"/>
      <c r="H1362" s="132"/>
      <c r="I1362" s="132"/>
      <c r="J1362" s="132"/>
      <c r="K1362" s="133"/>
      <c r="L1362" s="134"/>
      <c r="M1362" s="134"/>
      <c r="N1362" s="134"/>
      <c r="O1362" s="3"/>
      <c r="P1362" s="29"/>
      <c r="Q1362" s="22"/>
      <c r="R1362" s="3"/>
      <c r="S1362" s="120"/>
    </row>
    <row r="1363" spans="1:19" ht="12.75" customHeight="1" x14ac:dyDescent="0.25">
      <c r="A1363" s="28"/>
      <c r="B1363" s="29"/>
      <c r="C1363" s="29"/>
      <c r="D1363" s="132"/>
      <c r="E1363" s="132"/>
      <c r="F1363" s="132"/>
      <c r="G1363" s="132"/>
      <c r="H1363" s="132"/>
      <c r="I1363" s="132"/>
      <c r="J1363" s="132"/>
      <c r="K1363" s="133"/>
      <c r="L1363" s="134"/>
      <c r="M1363" s="134"/>
      <c r="N1363" s="134"/>
      <c r="O1363" s="3"/>
      <c r="P1363" s="29"/>
      <c r="Q1363" s="22"/>
      <c r="R1363" s="3"/>
      <c r="S1363" s="120"/>
    </row>
    <row r="1364" spans="1:19" ht="12.75" customHeight="1" x14ac:dyDescent="0.25">
      <c r="A1364" s="28"/>
      <c r="B1364" s="29"/>
      <c r="C1364" s="29"/>
      <c r="D1364" s="132"/>
      <c r="E1364" s="132"/>
      <c r="F1364" s="132"/>
      <c r="G1364" s="132"/>
      <c r="H1364" s="132"/>
      <c r="I1364" s="132"/>
      <c r="J1364" s="132"/>
      <c r="K1364" s="133"/>
      <c r="L1364" s="134"/>
      <c r="M1364" s="134"/>
      <c r="N1364" s="134"/>
      <c r="O1364" s="3"/>
      <c r="P1364" s="29"/>
      <c r="Q1364" s="22"/>
      <c r="R1364" s="3"/>
      <c r="S1364" s="120"/>
    </row>
    <row r="1365" spans="1:19" ht="12.75" customHeight="1" x14ac:dyDescent="0.25">
      <c r="A1365" s="28"/>
      <c r="B1365" s="29"/>
      <c r="C1365" s="29"/>
      <c r="D1365" s="132"/>
      <c r="E1365" s="132"/>
      <c r="F1365" s="132"/>
      <c r="G1365" s="132"/>
      <c r="H1365" s="132"/>
      <c r="I1365" s="132"/>
      <c r="J1365" s="132"/>
      <c r="K1365" s="133"/>
      <c r="L1365" s="134"/>
      <c r="M1365" s="134"/>
      <c r="N1365" s="134"/>
      <c r="O1365" s="3"/>
      <c r="P1365" s="29"/>
      <c r="Q1365" s="22"/>
      <c r="R1365" s="3"/>
      <c r="S1365" s="120"/>
    </row>
    <row r="1366" spans="1:19" ht="12.75" customHeight="1" x14ac:dyDescent="0.25">
      <c r="A1366" s="28"/>
      <c r="B1366" s="29"/>
      <c r="C1366" s="29"/>
      <c r="D1366" s="132"/>
      <c r="E1366" s="132"/>
      <c r="F1366" s="132"/>
      <c r="G1366" s="132"/>
      <c r="H1366" s="132"/>
      <c r="I1366" s="132"/>
      <c r="J1366" s="132"/>
      <c r="K1366" s="133"/>
      <c r="L1366" s="134"/>
      <c r="M1366" s="134"/>
      <c r="N1366" s="134"/>
      <c r="O1366" s="3"/>
      <c r="P1366" s="29"/>
      <c r="Q1366" s="22"/>
      <c r="R1366" s="3"/>
      <c r="S1366" s="120"/>
    </row>
    <row r="1367" spans="1:19" ht="12.75" customHeight="1" x14ac:dyDescent="0.25">
      <c r="A1367" s="28"/>
      <c r="B1367" s="29"/>
      <c r="C1367" s="29"/>
      <c r="D1367" s="132"/>
      <c r="E1367" s="132"/>
      <c r="F1367" s="132"/>
      <c r="G1367" s="132"/>
      <c r="H1367" s="132"/>
      <c r="I1367" s="132"/>
      <c r="J1367" s="132"/>
      <c r="K1367" s="133"/>
      <c r="L1367" s="134"/>
      <c r="M1367" s="134"/>
      <c r="N1367" s="134"/>
      <c r="O1367" s="3"/>
      <c r="P1367" s="29"/>
      <c r="Q1367" s="22"/>
      <c r="R1367" s="3"/>
      <c r="S1367" s="120"/>
    </row>
    <row r="1368" spans="1:19" ht="12.75" customHeight="1" x14ac:dyDescent="0.25">
      <c r="A1368" s="28"/>
      <c r="B1368" s="29"/>
      <c r="C1368" s="29"/>
      <c r="D1368" s="132"/>
      <c r="E1368" s="132"/>
      <c r="F1368" s="132"/>
      <c r="G1368" s="132"/>
      <c r="H1368" s="132"/>
      <c r="I1368" s="132"/>
      <c r="J1368" s="132"/>
      <c r="K1368" s="133"/>
      <c r="L1368" s="134"/>
      <c r="M1368" s="134"/>
      <c r="N1368" s="134"/>
      <c r="O1368" s="3"/>
      <c r="P1368" s="29"/>
      <c r="Q1368" s="22"/>
      <c r="R1368" s="3"/>
      <c r="S1368" s="120"/>
    </row>
    <row r="1369" spans="1:19" ht="12.75" customHeight="1" x14ac:dyDescent="0.25">
      <c r="A1369" s="28"/>
      <c r="B1369" s="29"/>
      <c r="C1369" s="29"/>
      <c r="D1369" s="132"/>
      <c r="E1369" s="132"/>
      <c r="F1369" s="132"/>
      <c r="G1369" s="132"/>
      <c r="H1369" s="132"/>
      <c r="I1369" s="132"/>
      <c r="J1369" s="132"/>
      <c r="K1369" s="133"/>
      <c r="L1369" s="134"/>
      <c r="M1369" s="134"/>
      <c r="N1369" s="134"/>
      <c r="O1369" s="3"/>
      <c r="P1369" s="29"/>
      <c r="Q1369" s="22"/>
      <c r="R1369" s="3"/>
      <c r="S1369" s="120"/>
    </row>
    <row r="1370" spans="1:19" ht="12.75" customHeight="1" x14ac:dyDescent="0.25">
      <c r="A1370" s="28"/>
      <c r="B1370" s="29"/>
      <c r="C1370" s="29"/>
      <c r="D1370" s="132"/>
      <c r="E1370" s="132"/>
      <c r="F1370" s="132"/>
      <c r="G1370" s="132"/>
      <c r="H1370" s="132"/>
      <c r="I1370" s="132"/>
      <c r="J1370" s="132"/>
      <c r="K1370" s="133"/>
      <c r="L1370" s="134"/>
      <c r="M1370" s="134"/>
      <c r="N1370" s="134"/>
      <c r="O1370" s="3"/>
      <c r="P1370" s="29"/>
      <c r="Q1370" s="22"/>
      <c r="R1370" s="3"/>
      <c r="S1370" s="120"/>
    </row>
    <row r="1371" spans="1:19" ht="12.75" customHeight="1" x14ac:dyDescent="0.25">
      <c r="A1371" s="28"/>
      <c r="B1371" s="29"/>
      <c r="C1371" s="29"/>
      <c r="D1371" s="132"/>
      <c r="E1371" s="132"/>
      <c r="F1371" s="132"/>
      <c r="G1371" s="132"/>
      <c r="H1371" s="132"/>
      <c r="I1371" s="132"/>
      <c r="J1371" s="132"/>
      <c r="K1371" s="133"/>
      <c r="L1371" s="134"/>
      <c r="M1371" s="134"/>
      <c r="N1371" s="134"/>
      <c r="O1371" s="3"/>
      <c r="P1371" s="29"/>
      <c r="Q1371" s="22"/>
      <c r="R1371" s="3"/>
      <c r="S1371" s="120"/>
    </row>
    <row r="1372" spans="1:19" ht="12.75" customHeight="1" x14ac:dyDescent="0.25">
      <c r="A1372" s="28"/>
      <c r="B1372" s="29"/>
      <c r="C1372" s="29"/>
      <c r="D1372" s="132"/>
      <c r="E1372" s="132"/>
      <c r="F1372" s="132"/>
      <c r="G1372" s="132"/>
      <c r="H1372" s="132"/>
      <c r="I1372" s="132"/>
      <c r="J1372" s="132"/>
      <c r="K1372" s="133"/>
      <c r="L1372" s="134"/>
      <c r="M1372" s="134"/>
      <c r="N1372" s="134"/>
      <c r="O1372" s="3"/>
      <c r="P1372" s="29"/>
      <c r="Q1372" s="22"/>
      <c r="R1372" s="3"/>
      <c r="S1372" s="120"/>
    </row>
    <row r="1373" spans="1:19" ht="12.75" customHeight="1" x14ac:dyDescent="0.25">
      <c r="A1373" s="28"/>
      <c r="B1373" s="29"/>
      <c r="C1373" s="29"/>
      <c r="D1373" s="132"/>
      <c r="E1373" s="132"/>
      <c r="F1373" s="132"/>
      <c r="G1373" s="132"/>
      <c r="H1373" s="132"/>
      <c r="I1373" s="132"/>
      <c r="J1373" s="132"/>
      <c r="K1373" s="133"/>
      <c r="L1373" s="134"/>
      <c r="M1373" s="134"/>
      <c r="N1373" s="134"/>
      <c r="O1373" s="3"/>
      <c r="P1373" s="29"/>
      <c r="Q1373" s="22"/>
      <c r="R1373" s="3"/>
      <c r="S1373" s="120"/>
    </row>
    <row r="1374" spans="1:19" ht="12.75" customHeight="1" x14ac:dyDescent="0.25">
      <c r="A1374" s="28"/>
      <c r="B1374" s="29"/>
      <c r="C1374" s="29"/>
      <c r="D1374" s="132"/>
      <c r="E1374" s="132"/>
      <c r="F1374" s="132"/>
      <c r="G1374" s="132"/>
      <c r="H1374" s="132"/>
      <c r="I1374" s="132"/>
      <c r="J1374" s="132"/>
      <c r="K1374" s="133"/>
      <c r="L1374" s="134"/>
      <c r="M1374" s="134"/>
      <c r="N1374" s="134"/>
      <c r="O1374" s="3"/>
      <c r="P1374" s="29"/>
      <c r="Q1374" s="22"/>
      <c r="R1374" s="3"/>
      <c r="S1374" s="120"/>
    </row>
    <row r="1375" spans="1:19" ht="12.75" customHeight="1" x14ac:dyDescent="0.25">
      <c r="A1375" s="28"/>
      <c r="B1375" s="29"/>
      <c r="C1375" s="29"/>
      <c r="D1375" s="132"/>
      <c r="E1375" s="132"/>
      <c r="F1375" s="132"/>
      <c r="G1375" s="132"/>
      <c r="H1375" s="132"/>
      <c r="I1375" s="132"/>
      <c r="J1375" s="132"/>
      <c r="K1375" s="133"/>
      <c r="L1375" s="134"/>
      <c r="M1375" s="134"/>
      <c r="N1375" s="134"/>
      <c r="O1375" s="3"/>
      <c r="P1375" s="29"/>
      <c r="Q1375" s="22"/>
      <c r="R1375" s="3"/>
      <c r="S1375" s="120"/>
    </row>
    <row r="1376" spans="1:19" ht="12.75" customHeight="1" x14ac:dyDescent="0.25">
      <c r="A1376" s="28"/>
      <c r="B1376" s="29"/>
      <c r="C1376" s="29"/>
      <c r="D1376" s="132"/>
      <c r="E1376" s="132"/>
      <c r="F1376" s="132"/>
      <c r="G1376" s="132"/>
      <c r="H1376" s="132"/>
      <c r="I1376" s="132"/>
      <c r="J1376" s="132"/>
      <c r="K1376" s="133"/>
      <c r="L1376" s="134"/>
      <c r="M1376" s="134"/>
      <c r="N1376" s="134"/>
      <c r="O1376" s="3"/>
      <c r="P1376" s="29"/>
      <c r="Q1376" s="22"/>
      <c r="R1376" s="3"/>
      <c r="S1376" s="120"/>
    </row>
    <row r="1377" spans="1:19" ht="12.75" customHeight="1" x14ac:dyDescent="0.25">
      <c r="A1377" s="28"/>
      <c r="B1377" s="29"/>
      <c r="C1377" s="29"/>
      <c r="D1377" s="132"/>
      <c r="E1377" s="132"/>
      <c r="F1377" s="132"/>
      <c r="G1377" s="132"/>
      <c r="H1377" s="132"/>
      <c r="I1377" s="132"/>
      <c r="J1377" s="132"/>
      <c r="K1377" s="133"/>
      <c r="L1377" s="134"/>
      <c r="M1377" s="134"/>
      <c r="N1377" s="134"/>
      <c r="O1377" s="3"/>
      <c r="P1377" s="29"/>
      <c r="Q1377" s="22"/>
      <c r="R1377" s="3"/>
      <c r="S1377" s="120"/>
    </row>
    <row r="1378" spans="1:19" ht="12.75" customHeight="1" x14ac:dyDescent="0.25">
      <c r="A1378" s="28"/>
      <c r="B1378" s="29"/>
      <c r="C1378" s="29"/>
      <c r="D1378" s="132"/>
      <c r="E1378" s="132"/>
      <c r="F1378" s="132"/>
      <c r="G1378" s="132"/>
      <c r="H1378" s="132"/>
      <c r="I1378" s="132"/>
      <c r="J1378" s="132"/>
      <c r="K1378" s="133"/>
      <c r="L1378" s="134"/>
      <c r="M1378" s="134"/>
      <c r="N1378" s="134"/>
      <c r="O1378" s="3"/>
      <c r="P1378" s="29"/>
      <c r="Q1378" s="22"/>
      <c r="R1378" s="3"/>
      <c r="S1378" s="120"/>
    </row>
    <row r="1379" spans="1:19" ht="12.75" customHeight="1" x14ac:dyDescent="0.25">
      <c r="A1379" s="28"/>
      <c r="B1379" s="29"/>
      <c r="C1379" s="29"/>
      <c r="D1379" s="132"/>
      <c r="E1379" s="132"/>
      <c r="F1379" s="132"/>
      <c r="G1379" s="132"/>
      <c r="H1379" s="132"/>
      <c r="I1379" s="132"/>
      <c r="J1379" s="132"/>
      <c r="K1379" s="133"/>
      <c r="L1379" s="134"/>
      <c r="M1379" s="134"/>
      <c r="N1379" s="134"/>
      <c r="O1379" s="3"/>
      <c r="P1379" s="29"/>
      <c r="Q1379" s="22"/>
      <c r="R1379" s="3"/>
      <c r="S1379" s="120"/>
    </row>
    <row r="1380" spans="1:19" ht="12.75" customHeight="1" x14ac:dyDescent="0.25">
      <c r="A1380" s="28"/>
      <c r="B1380" s="29"/>
      <c r="C1380" s="29"/>
      <c r="D1380" s="132"/>
      <c r="E1380" s="132"/>
      <c r="F1380" s="132"/>
      <c r="G1380" s="132"/>
      <c r="H1380" s="132"/>
      <c r="I1380" s="132"/>
      <c r="J1380" s="132"/>
      <c r="K1380" s="133"/>
      <c r="L1380" s="134"/>
      <c r="M1380" s="134"/>
      <c r="N1380" s="134"/>
      <c r="O1380" s="3"/>
      <c r="P1380" s="29"/>
      <c r="Q1380" s="22"/>
      <c r="R1380" s="3"/>
      <c r="S1380" s="120"/>
    </row>
    <row r="1381" spans="1:19" ht="12.75" customHeight="1" x14ac:dyDescent="0.25">
      <c r="A1381" s="28"/>
      <c r="B1381" s="29"/>
      <c r="C1381" s="29"/>
      <c r="D1381" s="132"/>
      <c r="E1381" s="132"/>
      <c r="F1381" s="132"/>
      <c r="G1381" s="132"/>
      <c r="H1381" s="132"/>
      <c r="I1381" s="132"/>
      <c r="J1381" s="132"/>
      <c r="K1381" s="133"/>
      <c r="L1381" s="134"/>
      <c r="M1381" s="134"/>
      <c r="N1381" s="134"/>
      <c r="O1381" s="3"/>
      <c r="P1381" s="29"/>
      <c r="Q1381" s="22"/>
      <c r="R1381" s="3"/>
      <c r="S1381" s="120"/>
    </row>
    <row r="1382" spans="1:19" ht="12.75" customHeight="1" x14ac:dyDescent="0.25">
      <c r="A1382" s="28"/>
      <c r="B1382" s="29"/>
      <c r="C1382" s="29"/>
      <c r="D1382" s="132"/>
      <c r="E1382" s="132"/>
      <c r="F1382" s="132"/>
      <c r="G1382" s="132"/>
      <c r="H1382" s="132"/>
      <c r="I1382" s="132"/>
      <c r="J1382" s="132"/>
      <c r="K1382" s="133"/>
      <c r="L1382" s="134"/>
      <c r="M1382" s="134"/>
      <c r="N1382" s="134"/>
      <c r="O1382" s="3"/>
      <c r="P1382" s="29"/>
      <c r="Q1382" s="22"/>
      <c r="R1382" s="3"/>
      <c r="S1382" s="120"/>
    </row>
    <row r="1383" spans="1:19" ht="12.75" customHeight="1" x14ac:dyDescent="0.25">
      <c r="A1383" s="28"/>
      <c r="B1383" s="29"/>
      <c r="C1383" s="29"/>
      <c r="D1383" s="132"/>
      <c r="E1383" s="132"/>
      <c r="F1383" s="132"/>
      <c r="G1383" s="132"/>
      <c r="H1383" s="132"/>
      <c r="I1383" s="132"/>
      <c r="J1383" s="132"/>
      <c r="K1383" s="133"/>
      <c r="L1383" s="134"/>
      <c r="M1383" s="134"/>
      <c r="N1383" s="134"/>
      <c r="O1383" s="3"/>
      <c r="P1383" s="29"/>
      <c r="Q1383" s="22"/>
      <c r="R1383" s="3"/>
      <c r="S1383" s="120"/>
    </row>
    <row r="1384" spans="1:19" ht="12.75" customHeight="1" x14ac:dyDescent="0.25">
      <c r="A1384" s="28"/>
      <c r="B1384" s="29"/>
      <c r="C1384" s="29"/>
      <c r="D1384" s="132"/>
      <c r="E1384" s="132"/>
      <c r="F1384" s="132"/>
      <c r="G1384" s="132"/>
      <c r="H1384" s="132"/>
      <c r="I1384" s="132"/>
      <c r="J1384" s="132"/>
      <c r="K1384" s="133"/>
      <c r="L1384" s="134"/>
      <c r="M1384" s="134"/>
      <c r="N1384" s="134"/>
      <c r="O1384" s="3"/>
      <c r="P1384" s="29"/>
      <c r="Q1384" s="22"/>
      <c r="R1384" s="3"/>
      <c r="S1384" s="120"/>
    </row>
    <row r="1385" spans="1:19" ht="12.75" customHeight="1" x14ac:dyDescent="0.25">
      <c r="A1385" s="28"/>
      <c r="B1385" s="29"/>
      <c r="C1385" s="29"/>
      <c r="D1385" s="132"/>
      <c r="E1385" s="132"/>
      <c r="F1385" s="132"/>
      <c r="G1385" s="132"/>
      <c r="H1385" s="132"/>
      <c r="I1385" s="132"/>
      <c r="J1385" s="132"/>
      <c r="K1385" s="133"/>
      <c r="L1385" s="134"/>
      <c r="M1385" s="134"/>
      <c r="N1385" s="134"/>
      <c r="O1385" s="3"/>
      <c r="P1385" s="29"/>
      <c r="Q1385" s="22"/>
      <c r="R1385" s="3"/>
      <c r="S1385" s="120"/>
    </row>
    <row r="1386" spans="1:19" ht="12.75" customHeight="1" x14ac:dyDescent="0.25">
      <c r="A1386" s="28"/>
      <c r="B1386" s="29"/>
      <c r="C1386" s="29"/>
      <c r="D1386" s="132"/>
      <c r="E1386" s="132"/>
      <c r="F1386" s="132"/>
      <c r="G1386" s="132"/>
      <c r="H1386" s="132"/>
      <c r="I1386" s="132"/>
      <c r="J1386" s="132"/>
      <c r="K1386" s="133"/>
      <c r="L1386" s="134"/>
      <c r="M1386" s="134"/>
      <c r="N1386" s="134"/>
      <c r="O1386" s="3"/>
      <c r="P1386" s="29"/>
      <c r="Q1386" s="22"/>
      <c r="R1386" s="3"/>
      <c r="S1386" s="120"/>
    </row>
    <row r="1387" spans="1:19" ht="12.75" customHeight="1" x14ac:dyDescent="0.25">
      <c r="A1387" s="28"/>
      <c r="B1387" s="29"/>
      <c r="C1387" s="29"/>
      <c r="D1387" s="132"/>
      <c r="E1387" s="132"/>
      <c r="F1387" s="132"/>
      <c r="G1387" s="132"/>
      <c r="H1387" s="132"/>
      <c r="I1387" s="132"/>
      <c r="J1387" s="132"/>
      <c r="K1387" s="133"/>
      <c r="L1387" s="134"/>
      <c r="M1387" s="134"/>
      <c r="N1387" s="134"/>
      <c r="O1387" s="3"/>
      <c r="P1387" s="29"/>
      <c r="Q1387" s="22"/>
      <c r="R1387" s="3"/>
      <c r="S1387" s="120"/>
    </row>
    <row r="1388" spans="1:19" ht="12.75" customHeight="1" x14ac:dyDescent="0.25">
      <c r="A1388" s="28"/>
      <c r="B1388" s="29"/>
      <c r="C1388" s="29"/>
      <c r="D1388" s="132"/>
      <c r="E1388" s="132"/>
      <c r="F1388" s="132"/>
      <c r="G1388" s="132"/>
      <c r="H1388" s="132"/>
      <c r="I1388" s="132"/>
      <c r="J1388" s="132"/>
      <c r="K1388" s="133"/>
      <c r="L1388" s="134"/>
      <c r="M1388" s="134"/>
      <c r="N1388" s="134"/>
      <c r="O1388" s="3"/>
      <c r="P1388" s="29"/>
      <c r="Q1388" s="22"/>
      <c r="R1388" s="3"/>
      <c r="S1388" s="120"/>
    </row>
    <row r="1389" spans="1:19" ht="12.75" customHeight="1" x14ac:dyDescent="0.25">
      <c r="A1389" s="28"/>
      <c r="B1389" s="29"/>
      <c r="C1389" s="29"/>
      <c r="D1389" s="132"/>
      <c r="E1389" s="132"/>
      <c r="F1389" s="132"/>
      <c r="G1389" s="132"/>
      <c r="H1389" s="132"/>
      <c r="I1389" s="132"/>
      <c r="J1389" s="132"/>
      <c r="K1389" s="133"/>
      <c r="L1389" s="134"/>
      <c r="M1389" s="134"/>
      <c r="N1389" s="134"/>
      <c r="O1389" s="3"/>
      <c r="P1389" s="29"/>
      <c r="Q1389" s="22"/>
      <c r="R1389" s="3"/>
      <c r="S1389" s="120"/>
    </row>
    <row r="1390" spans="1:19" ht="12.75" customHeight="1" x14ac:dyDescent="0.25">
      <c r="A1390" s="28"/>
      <c r="B1390" s="29"/>
      <c r="C1390" s="29"/>
      <c r="D1390" s="132"/>
      <c r="E1390" s="132"/>
      <c r="F1390" s="132"/>
      <c r="G1390" s="132"/>
      <c r="H1390" s="132"/>
      <c r="I1390" s="132"/>
      <c r="J1390" s="132"/>
      <c r="K1390" s="133"/>
      <c r="L1390" s="134"/>
      <c r="M1390" s="134"/>
      <c r="N1390" s="134"/>
      <c r="O1390" s="3"/>
      <c r="P1390" s="29"/>
      <c r="Q1390" s="22"/>
      <c r="R1390" s="3"/>
      <c r="S1390" s="120"/>
    </row>
    <row r="1391" spans="1:19" ht="12.75" customHeight="1" x14ac:dyDescent="0.25">
      <c r="A1391" s="28"/>
      <c r="B1391" s="29"/>
      <c r="C1391" s="29"/>
      <c r="D1391" s="132"/>
      <c r="E1391" s="132"/>
      <c r="F1391" s="132"/>
      <c r="G1391" s="132"/>
      <c r="H1391" s="132"/>
      <c r="I1391" s="132"/>
      <c r="J1391" s="132"/>
      <c r="K1391" s="133"/>
      <c r="L1391" s="134"/>
      <c r="M1391" s="134"/>
      <c r="N1391" s="134"/>
      <c r="O1391" s="3"/>
      <c r="P1391" s="29"/>
      <c r="Q1391" s="22"/>
      <c r="R1391" s="3"/>
      <c r="S1391" s="120"/>
    </row>
    <row r="1392" spans="1:19" ht="12.75" customHeight="1" x14ac:dyDescent="0.25">
      <c r="A1392" s="28"/>
      <c r="B1392" s="29"/>
      <c r="C1392" s="29"/>
      <c r="D1392" s="132"/>
      <c r="E1392" s="132"/>
      <c r="F1392" s="132"/>
      <c r="G1392" s="132"/>
      <c r="H1392" s="132"/>
      <c r="I1392" s="132"/>
      <c r="J1392" s="132"/>
      <c r="K1392" s="133"/>
      <c r="L1392" s="134"/>
      <c r="M1392" s="134"/>
      <c r="N1392" s="134"/>
      <c r="O1392" s="3"/>
      <c r="P1392" s="29"/>
      <c r="Q1392" s="22"/>
      <c r="R1392" s="3"/>
      <c r="S1392" s="120"/>
    </row>
    <row r="1393" spans="1:19" ht="12.75" customHeight="1" x14ac:dyDescent="0.25">
      <c r="A1393" s="28"/>
      <c r="B1393" s="29"/>
      <c r="C1393" s="29"/>
      <c r="D1393" s="132"/>
      <c r="E1393" s="132"/>
      <c r="F1393" s="132"/>
      <c r="G1393" s="132"/>
      <c r="H1393" s="132"/>
      <c r="I1393" s="132"/>
      <c r="J1393" s="132"/>
      <c r="K1393" s="133"/>
      <c r="L1393" s="134"/>
      <c r="M1393" s="134"/>
      <c r="N1393" s="134"/>
      <c r="O1393" s="3"/>
      <c r="P1393" s="29"/>
      <c r="Q1393" s="22"/>
      <c r="R1393" s="3"/>
      <c r="S1393" s="120"/>
    </row>
    <row r="1394" spans="1:19" ht="12.75" customHeight="1" x14ac:dyDescent="0.25">
      <c r="A1394" s="28"/>
      <c r="B1394" s="29"/>
      <c r="C1394" s="29"/>
      <c r="D1394" s="132"/>
      <c r="E1394" s="132"/>
      <c r="F1394" s="132"/>
      <c r="G1394" s="132"/>
      <c r="H1394" s="132"/>
      <c r="I1394" s="132"/>
      <c r="J1394" s="132"/>
      <c r="K1394" s="133"/>
      <c r="L1394" s="134"/>
      <c r="M1394" s="134"/>
      <c r="N1394" s="134"/>
      <c r="O1394" s="3"/>
      <c r="P1394" s="29"/>
      <c r="Q1394" s="22"/>
      <c r="R1394" s="3"/>
      <c r="S1394" s="120"/>
    </row>
    <row r="1395" spans="1:19" ht="12.75" customHeight="1" x14ac:dyDescent="0.25">
      <c r="A1395" s="28"/>
      <c r="B1395" s="29"/>
      <c r="C1395" s="29"/>
      <c r="D1395" s="132"/>
      <c r="E1395" s="132"/>
      <c r="F1395" s="132"/>
      <c r="G1395" s="132"/>
      <c r="H1395" s="132"/>
      <c r="I1395" s="132"/>
      <c r="J1395" s="132"/>
      <c r="K1395" s="133"/>
      <c r="L1395" s="134"/>
      <c r="M1395" s="134"/>
      <c r="N1395" s="134"/>
      <c r="O1395" s="3"/>
      <c r="P1395" s="29"/>
      <c r="Q1395" s="22"/>
      <c r="R1395" s="3"/>
      <c r="S1395" s="120"/>
    </row>
    <row r="1396" spans="1:19" ht="12.75" customHeight="1" x14ac:dyDescent="0.25">
      <c r="A1396" s="28"/>
      <c r="B1396" s="29"/>
      <c r="C1396" s="29"/>
      <c r="D1396" s="132"/>
      <c r="E1396" s="132"/>
      <c r="F1396" s="132"/>
      <c r="G1396" s="132"/>
      <c r="H1396" s="132"/>
      <c r="I1396" s="132"/>
      <c r="J1396" s="132"/>
      <c r="K1396" s="133"/>
      <c r="L1396" s="134"/>
      <c r="M1396" s="134"/>
      <c r="N1396" s="134"/>
      <c r="O1396" s="3"/>
      <c r="P1396" s="29"/>
      <c r="Q1396" s="22"/>
      <c r="R1396" s="3"/>
      <c r="S1396" s="120"/>
    </row>
    <row r="1397" spans="1:19" ht="12.75" customHeight="1" x14ac:dyDescent="0.25">
      <c r="A1397" s="28"/>
      <c r="B1397" s="29"/>
      <c r="C1397" s="29"/>
      <c r="D1397" s="132"/>
      <c r="E1397" s="132"/>
      <c r="F1397" s="132"/>
      <c r="G1397" s="132"/>
      <c r="H1397" s="132"/>
      <c r="I1397" s="132"/>
      <c r="J1397" s="132"/>
      <c r="K1397" s="133"/>
      <c r="L1397" s="134"/>
      <c r="M1397" s="134"/>
      <c r="N1397" s="134"/>
      <c r="O1397" s="3"/>
      <c r="P1397" s="29"/>
      <c r="Q1397" s="22"/>
      <c r="R1397" s="3"/>
      <c r="S1397" s="120"/>
    </row>
    <row r="1398" spans="1:19" ht="12.75" customHeight="1" x14ac:dyDescent="0.25">
      <c r="A1398" s="28"/>
      <c r="B1398" s="29"/>
      <c r="C1398" s="29"/>
      <c r="D1398" s="132"/>
      <c r="E1398" s="132"/>
      <c r="F1398" s="132"/>
      <c r="G1398" s="132"/>
      <c r="H1398" s="132"/>
      <c r="I1398" s="132"/>
      <c r="J1398" s="132"/>
      <c r="K1398" s="133"/>
      <c r="L1398" s="134"/>
      <c r="M1398" s="134"/>
      <c r="N1398" s="134"/>
      <c r="O1398" s="3"/>
      <c r="P1398" s="29"/>
      <c r="Q1398" s="22"/>
      <c r="R1398" s="3"/>
      <c r="S1398" s="120"/>
    </row>
    <row r="1399" spans="1:19" ht="12.75" customHeight="1" x14ac:dyDescent="0.25">
      <c r="A1399" s="28"/>
      <c r="B1399" s="29"/>
      <c r="C1399" s="29"/>
      <c r="D1399" s="132"/>
      <c r="E1399" s="132"/>
      <c r="F1399" s="132"/>
      <c r="G1399" s="132"/>
      <c r="H1399" s="132"/>
      <c r="I1399" s="132"/>
      <c r="J1399" s="132"/>
      <c r="K1399" s="133"/>
      <c r="L1399" s="134"/>
      <c r="M1399" s="134"/>
      <c r="N1399" s="134"/>
      <c r="O1399" s="3"/>
      <c r="P1399" s="29"/>
      <c r="Q1399" s="22"/>
      <c r="R1399" s="3"/>
      <c r="S1399" s="120"/>
    </row>
    <row r="1400" spans="1:19" ht="12.75" customHeight="1" x14ac:dyDescent="0.25">
      <c r="A1400" s="28"/>
      <c r="B1400" s="29"/>
      <c r="C1400" s="29"/>
      <c r="D1400" s="132"/>
      <c r="E1400" s="132"/>
      <c r="F1400" s="132"/>
      <c r="G1400" s="132"/>
      <c r="H1400" s="132"/>
      <c r="I1400" s="132"/>
      <c r="J1400" s="132"/>
      <c r="K1400" s="133"/>
      <c r="L1400" s="134"/>
      <c r="M1400" s="134"/>
      <c r="N1400" s="134"/>
      <c r="O1400" s="3"/>
      <c r="P1400" s="29"/>
      <c r="Q1400" s="22"/>
      <c r="R1400" s="3"/>
      <c r="S1400" s="120"/>
    </row>
    <row r="1401" spans="1:19" ht="12.75" customHeight="1" x14ac:dyDescent="0.25">
      <c r="A1401" s="28"/>
      <c r="B1401" s="29"/>
      <c r="C1401" s="29"/>
      <c r="D1401" s="132"/>
      <c r="E1401" s="132"/>
      <c r="F1401" s="132"/>
      <c r="G1401" s="132"/>
      <c r="H1401" s="132"/>
      <c r="I1401" s="132"/>
      <c r="J1401" s="132"/>
      <c r="K1401" s="133"/>
      <c r="L1401" s="134"/>
      <c r="M1401" s="134"/>
      <c r="N1401" s="134"/>
      <c r="O1401" s="3"/>
      <c r="P1401" s="29"/>
      <c r="Q1401" s="22"/>
      <c r="R1401" s="3"/>
      <c r="S1401" s="120"/>
    </row>
    <row r="1402" spans="1:19" ht="12.75" customHeight="1" x14ac:dyDescent="0.25">
      <c r="A1402" s="28"/>
      <c r="B1402" s="29"/>
      <c r="C1402" s="29"/>
      <c r="D1402" s="132"/>
      <c r="E1402" s="132"/>
      <c r="F1402" s="132"/>
      <c r="G1402" s="132"/>
      <c r="H1402" s="132"/>
      <c r="I1402" s="132"/>
      <c r="J1402" s="132"/>
      <c r="K1402" s="133"/>
      <c r="L1402" s="134"/>
      <c r="M1402" s="134"/>
      <c r="N1402" s="134"/>
      <c r="O1402" s="3"/>
      <c r="P1402" s="29"/>
      <c r="Q1402" s="22"/>
      <c r="R1402" s="3"/>
      <c r="S1402" s="120"/>
    </row>
    <row r="1403" spans="1:19" ht="12.75" customHeight="1" x14ac:dyDescent="0.25">
      <c r="A1403" s="28"/>
      <c r="B1403" s="29"/>
      <c r="C1403" s="29"/>
      <c r="D1403" s="132"/>
      <c r="E1403" s="132"/>
      <c r="F1403" s="132"/>
      <c r="G1403" s="132"/>
      <c r="H1403" s="132"/>
      <c r="I1403" s="132"/>
      <c r="J1403" s="132"/>
      <c r="K1403" s="133"/>
      <c r="L1403" s="134"/>
      <c r="M1403" s="134"/>
      <c r="N1403" s="134"/>
      <c r="O1403" s="3"/>
      <c r="P1403" s="29"/>
      <c r="Q1403" s="22"/>
      <c r="R1403" s="3"/>
      <c r="S1403" s="120"/>
    </row>
    <row r="1404" spans="1:19" ht="12.75" customHeight="1" x14ac:dyDescent="0.25">
      <c r="A1404" s="28"/>
      <c r="B1404" s="29"/>
      <c r="C1404" s="29"/>
      <c r="D1404" s="132"/>
      <c r="E1404" s="132"/>
      <c r="F1404" s="132"/>
      <c r="G1404" s="132"/>
      <c r="H1404" s="132"/>
      <c r="I1404" s="132"/>
      <c r="J1404" s="132"/>
      <c r="K1404" s="133"/>
      <c r="L1404" s="134"/>
      <c r="M1404" s="134"/>
      <c r="N1404" s="134"/>
      <c r="O1404" s="3"/>
      <c r="P1404" s="29"/>
      <c r="Q1404" s="22"/>
      <c r="R1404" s="3"/>
      <c r="S1404" s="120"/>
    </row>
    <row r="1405" spans="1:19" ht="12.75" customHeight="1" x14ac:dyDescent="0.25">
      <c r="A1405" s="28"/>
      <c r="B1405" s="29"/>
      <c r="C1405" s="29"/>
      <c r="D1405" s="132"/>
      <c r="E1405" s="132"/>
      <c r="F1405" s="132"/>
      <c r="G1405" s="132"/>
      <c r="H1405" s="132"/>
      <c r="I1405" s="132"/>
      <c r="J1405" s="132"/>
      <c r="K1405" s="133"/>
      <c r="L1405" s="134"/>
      <c r="M1405" s="134"/>
      <c r="N1405" s="134"/>
      <c r="O1405" s="3"/>
      <c r="P1405" s="29"/>
      <c r="Q1405" s="22"/>
      <c r="R1405" s="3"/>
      <c r="S1405" s="120"/>
    </row>
    <row r="1406" spans="1:19" ht="12.75" customHeight="1" x14ac:dyDescent="0.25">
      <c r="A1406" s="28"/>
      <c r="B1406" s="29"/>
      <c r="C1406" s="29"/>
      <c r="D1406" s="132"/>
      <c r="E1406" s="132"/>
      <c r="F1406" s="132"/>
      <c r="G1406" s="132"/>
      <c r="H1406" s="132"/>
      <c r="I1406" s="132"/>
      <c r="J1406" s="132"/>
      <c r="K1406" s="133"/>
      <c r="L1406" s="134"/>
      <c r="M1406" s="134"/>
      <c r="N1406" s="134"/>
      <c r="O1406" s="3"/>
      <c r="P1406" s="29"/>
      <c r="Q1406" s="22"/>
      <c r="R1406" s="3"/>
      <c r="S1406" s="120"/>
    </row>
    <row r="1407" spans="1:19" ht="12.75" customHeight="1" x14ac:dyDescent="0.25">
      <c r="A1407" s="28"/>
      <c r="B1407" s="29"/>
      <c r="C1407" s="29"/>
      <c r="D1407" s="132"/>
      <c r="E1407" s="132"/>
      <c r="F1407" s="132"/>
      <c r="G1407" s="132"/>
      <c r="H1407" s="132"/>
      <c r="I1407" s="132"/>
      <c r="J1407" s="132"/>
      <c r="K1407" s="133"/>
      <c r="L1407" s="134"/>
      <c r="M1407" s="134"/>
      <c r="N1407" s="134"/>
      <c r="O1407" s="3"/>
      <c r="P1407" s="29"/>
      <c r="Q1407" s="22"/>
      <c r="R1407" s="3"/>
      <c r="S1407" s="120"/>
    </row>
    <row r="1408" spans="1:19" ht="12.75" customHeight="1" x14ac:dyDescent="0.25">
      <c r="A1408" s="28"/>
      <c r="B1408" s="29"/>
      <c r="C1408" s="29"/>
      <c r="D1408" s="132"/>
      <c r="E1408" s="132"/>
      <c r="F1408" s="132"/>
      <c r="G1408" s="132"/>
      <c r="H1408" s="132"/>
      <c r="I1408" s="132"/>
      <c r="J1408" s="132"/>
      <c r="K1408" s="133"/>
      <c r="L1408" s="134"/>
      <c r="M1408" s="134"/>
      <c r="N1408" s="134"/>
      <c r="O1408" s="3"/>
      <c r="P1408" s="29"/>
      <c r="Q1408" s="22"/>
      <c r="R1408" s="3"/>
      <c r="S1408" s="120"/>
    </row>
    <row r="1409" spans="1:19" ht="12.75" customHeight="1" x14ac:dyDescent="0.25">
      <c r="A1409" s="28"/>
      <c r="B1409" s="29"/>
      <c r="C1409" s="29"/>
      <c r="D1409" s="132"/>
      <c r="E1409" s="132"/>
      <c r="F1409" s="132"/>
      <c r="G1409" s="132"/>
      <c r="H1409" s="132"/>
      <c r="I1409" s="132"/>
      <c r="J1409" s="132"/>
      <c r="K1409" s="133"/>
      <c r="L1409" s="134"/>
      <c r="M1409" s="134"/>
      <c r="N1409" s="134"/>
      <c r="O1409" s="3"/>
      <c r="P1409" s="29"/>
      <c r="Q1409" s="22"/>
      <c r="R1409" s="3"/>
      <c r="S1409" s="120"/>
    </row>
    <row r="1410" spans="1:19" ht="12.75" customHeight="1" x14ac:dyDescent="0.25">
      <c r="A1410" s="28"/>
      <c r="B1410" s="29"/>
      <c r="C1410" s="29"/>
      <c r="D1410" s="132"/>
      <c r="E1410" s="132"/>
      <c r="F1410" s="132"/>
      <c r="G1410" s="132"/>
      <c r="H1410" s="132"/>
      <c r="I1410" s="132"/>
      <c r="J1410" s="132"/>
      <c r="K1410" s="133"/>
      <c r="L1410" s="134"/>
      <c r="M1410" s="134"/>
      <c r="N1410" s="134"/>
      <c r="O1410" s="3"/>
      <c r="P1410" s="29"/>
      <c r="Q1410" s="22"/>
      <c r="R1410" s="3"/>
      <c r="S1410" s="120"/>
    </row>
    <row r="1411" spans="1:19" ht="12.75" customHeight="1" x14ac:dyDescent="0.25">
      <c r="A1411" s="28"/>
      <c r="B1411" s="29"/>
      <c r="C1411" s="29"/>
      <c r="D1411" s="132"/>
      <c r="E1411" s="132"/>
      <c r="F1411" s="132"/>
      <c r="G1411" s="132"/>
      <c r="H1411" s="132"/>
      <c r="I1411" s="132"/>
      <c r="J1411" s="132"/>
      <c r="K1411" s="133"/>
      <c r="L1411" s="134"/>
      <c r="M1411" s="134"/>
      <c r="N1411" s="134"/>
      <c r="O1411" s="3"/>
      <c r="P1411" s="29"/>
      <c r="Q1411" s="22"/>
      <c r="R1411" s="3"/>
      <c r="S1411" s="120"/>
    </row>
    <row r="1412" spans="1:19" ht="12.75" customHeight="1" x14ac:dyDescent="0.25">
      <c r="A1412" s="28"/>
      <c r="B1412" s="29"/>
      <c r="C1412" s="29"/>
      <c r="D1412" s="132"/>
      <c r="E1412" s="132"/>
      <c r="F1412" s="132"/>
      <c r="G1412" s="132"/>
      <c r="H1412" s="132"/>
      <c r="I1412" s="132"/>
      <c r="J1412" s="132"/>
      <c r="K1412" s="133"/>
      <c r="L1412" s="134"/>
      <c r="M1412" s="134"/>
      <c r="N1412" s="134"/>
      <c r="O1412" s="3"/>
      <c r="P1412" s="29"/>
      <c r="Q1412" s="22"/>
      <c r="R1412" s="3"/>
      <c r="S1412" s="120"/>
    </row>
    <row r="1413" spans="1:19" ht="12.75" customHeight="1" x14ac:dyDescent="0.25">
      <c r="A1413" s="28"/>
      <c r="B1413" s="29"/>
      <c r="C1413" s="29"/>
      <c r="D1413" s="132"/>
      <c r="E1413" s="132"/>
      <c r="F1413" s="132"/>
      <c r="G1413" s="132"/>
      <c r="H1413" s="132"/>
      <c r="I1413" s="132"/>
      <c r="J1413" s="132"/>
      <c r="K1413" s="133"/>
      <c r="L1413" s="134"/>
      <c r="M1413" s="134"/>
      <c r="N1413" s="134"/>
      <c r="O1413" s="3"/>
      <c r="P1413" s="29"/>
      <c r="Q1413" s="22"/>
      <c r="R1413" s="3"/>
      <c r="S1413" s="120"/>
    </row>
    <row r="1414" spans="1:19" ht="12.75" customHeight="1" x14ac:dyDescent="0.25">
      <c r="A1414" s="28"/>
      <c r="B1414" s="29"/>
      <c r="C1414" s="29"/>
      <c r="D1414" s="132"/>
      <c r="E1414" s="132"/>
      <c r="F1414" s="132"/>
      <c r="G1414" s="132"/>
      <c r="H1414" s="132"/>
      <c r="I1414" s="132"/>
      <c r="J1414" s="132"/>
      <c r="K1414" s="133"/>
      <c r="L1414" s="134"/>
      <c r="M1414" s="134"/>
      <c r="N1414" s="134"/>
      <c r="O1414" s="3"/>
      <c r="P1414" s="29"/>
      <c r="Q1414" s="22"/>
      <c r="R1414" s="3"/>
      <c r="S1414" s="120"/>
    </row>
    <row r="1415" spans="1:19" ht="12.75" customHeight="1" x14ac:dyDescent="0.25">
      <c r="A1415" s="28"/>
      <c r="B1415" s="29"/>
      <c r="C1415" s="29"/>
      <c r="D1415" s="132"/>
      <c r="E1415" s="132"/>
      <c r="F1415" s="132"/>
      <c r="G1415" s="132"/>
      <c r="H1415" s="132"/>
      <c r="I1415" s="132"/>
      <c r="J1415" s="132"/>
      <c r="K1415" s="133"/>
      <c r="L1415" s="134"/>
      <c r="M1415" s="134"/>
      <c r="N1415" s="134"/>
      <c r="O1415" s="3"/>
      <c r="P1415" s="29"/>
      <c r="Q1415" s="22"/>
      <c r="R1415" s="3"/>
      <c r="S1415" s="120"/>
    </row>
    <row r="1416" spans="1:19" ht="12.75" customHeight="1" x14ac:dyDescent="0.25">
      <c r="A1416" s="28"/>
      <c r="B1416" s="29"/>
      <c r="C1416" s="29"/>
      <c r="D1416" s="132"/>
      <c r="E1416" s="132"/>
      <c r="F1416" s="132"/>
      <c r="G1416" s="132"/>
      <c r="H1416" s="132"/>
      <c r="I1416" s="132"/>
      <c r="J1416" s="132"/>
      <c r="K1416" s="133"/>
      <c r="L1416" s="134"/>
      <c r="M1416" s="134"/>
      <c r="N1416" s="134"/>
      <c r="O1416" s="3"/>
      <c r="P1416" s="29"/>
      <c r="Q1416" s="22"/>
      <c r="R1416" s="3"/>
      <c r="S1416" s="120"/>
    </row>
    <row r="1417" spans="1:19" ht="12.75" customHeight="1" x14ac:dyDescent="0.25">
      <c r="A1417" s="28"/>
      <c r="B1417" s="29"/>
      <c r="C1417" s="29"/>
      <c r="D1417" s="132"/>
      <c r="E1417" s="132"/>
      <c r="F1417" s="132"/>
      <c r="G1417" s="132"/>
      <c r="H1417" s="132"/>
      <c r="I1417" s="132"/>
      <c r="J1417" s="132"/>
      <c r="K1417" s="133"/>
      <c r="L1417" s="134"/>
      <c r="M1417" s="134"/>
      <c r="N1417" s="134"/>
      <c r="O1417" s="3"/>
      <c r="P1417" s="29"/>
      <c r="Q1417" s="22"/>
      <c r="R1417" s="3"/>
      <c r="S1417" s="120"/>
    </row>
    <row r="1418" spans="1:19" ht="12.75" customHeight="1" x14ac:dyDescent="0.25">
      <c r="A1418" s="28"/>
      <c r="B1418" s="29"/>
      <c r="C1418" s="29"/>
      <c r="D1418" s="132"/>
      <c r="E1418" s="132"/>
      <c r="F1418" s="132"/>
      <c r="G1418" s="132"/>
      <c r="H1418" s="132"/>
      <c r="I1418" s="132"/>
      <c r="J1418" s="132"/>
      <c r="K1418" s="133"/>
      <c r="L1418" s="134"/>
      <c r="M1418" s="134"/>
      <c r="N1418" s="134"/>
      <c r="O1418" s="3"/>
      <c r="P1418" s="29"/>
      <c r="Q1418" s="22"/>
      <c r="R1418" s="3"/>
      <c r="S1418" s="120"/>
    </row>
    <row r="1419" spans="1:19" ht="12.75" customHeight="1" x14ac:dyDescent="0.25">
      <c r="A1419" s="28"/>
      <c r="B1419" s="29"/>
      <c r="C1419" s="29"/>
      <c r="D1419" s="132"/>
      <c r="E1419" s="132"/>
      <c r="F1419" s="132"/>
      <c r="G1419" s="132"/>
      <c r="H1419" s="132"/>
      <c r="I1419" s="132"/>
      <c r="J1419" s="132"/>
      <c r="K1419" s="133"/>
      <c r="L1419" s="134"/>
      <c r="M1419" s="134"/>
      <c r="N1419" s="134"/>
      <c r="O1419" s="3"/>
      <c r="P1419" s="29"/>
      <c r="Q1419" s="22"/>
      <c r="R1419" s="3"/>
      <c r="S1419" s="120"/>
    </row>
    <row r="1420" spans="1:19" ht="12.75" customHeight="1" x14ac:dyDescent="0.25">
      <c r="A1420" s="28"/>
      <c r="B1420" s="29"/>
      <c r="C1420" s="29"/>
      <c r="D1420" s="132"/>
      <c r="E1420" s="132"/>
      <c r="F1420" s="132"/>
      <c r="G1420" s="132"/>
      <c r="H1420" s="132"/>
      <c r="I1420" s="132"/>
      <c r="J1420" s="132"/>
      <c r="K1420" s="133"/>
      <c r="L1420" s="134"/>
      <c r="M1420" s="134"/>
      <c r="N1420" s="134"/>
      <c r="O1420" s="3"/>
      <c r="P1420" s="29"/>
      <c r="Q1420" s="22"/>
      <c r="R1420" s="3"/>
      <c r="S1420" s="120"/>
    </row>
    <row r="1421" spans="1:19" ht="12.75" customHeight="1" x14ac:dyDescent="0.25">
      <c r="A1421" s="28"/>
      <c r="B1421" s="29"/>
      <c r="C1421" s="29"/>
      <c r="D1421" s="132"/>
      <c r="E1421" s="132"/>
      <c r="F1421" s="132"/>
      <c r="G1421" s="132"/>
      <c r="H1421" s="132"/>
      <c r="I1421" s="132"/>
      <c r="J1421" s="132"/>
      <c r="K1421" s="133"/>
      <c r="L1421" s="134"/>
      <c r="M1421" s="134"/>
      <c r="N1421" s="134"/>
      <c r="O1421" s="3"/>
      <c r="P1421" s="29"/>
      <c r="Q1421" s="22"/>
      <c r="R1421" s="3"/>
      <c r="S1421" s="120"/>
    </row>
    <row r="1422" spans="1:19" ht="12.75" customHeight="1" x14ac:dyDescent="0.25">
      <c r="A1422" s="28"/>
      <c r="B1422" s="29"/>
      <c r="C1422" s="29"/>
      <c r="D1422" s="132"/>
      <c r="E1422" s="132"/>
      <c r="F1422" s="132"/>
      <c r="G1422" s="132"/>
      <c r="H1422" s="132"/>
      <c r="I1422" s="132"/>
      <c r="J1422" s="132"/>
      <c r="K1422" s="133"/>
      <c r="L1422" s="134"/>
      <c r="M1422" s="134"/>
      <c r="N1422" s="134"/>
      <c r="O1422" s="3"/>
      <c r="P1422" s="29"/>
      <c r="Q1422" s="22"/>
      <c r="R1422" s="3"/>
      <c r="S1422" s="120"/>
    </row>
    <row r="1423" spans="1:19" ht="12.75" customHeight="1" x14ac:dyDescent="0.25">
      <c r="A1423" s="28"/>
      <c r="B1423" s="29"/>
      <c r="C1423" s="29"/>
      <c r="D1423" s="132"/>
      <c r="E1423" s="132"/>
      <c r="F1423" s="132"/>
      <c r="G1423" s="132"/>
      <c r="H1423" s="132"/>
      <c r="I1423" s="132"/>
      <c r="J1423" s="132"/>
      <c r="K1423" s="133"/>
      <c r="L1423" s="134"/>
      <c r="M1423" s="134"/>
      <c r="N1423" s="134"/>
      <c r="O1423" s="3"/>
      <c r="P1423" s="29"/>
      <c r="Q1423" s="22"/>
      <c r="R1423" s="3"/>
      <c r="S1423" s="120"/>
    </row>
    <row r="1424" spans="1:19" ht="12.75" customHeight="1" x14ac:dyDescent="0.25">
      <c r="A1424" s="28"/>
      <c r="B1424" s="29"/>
      <c r="C1424" s="29"/>
      <c r="D1424" s="132"/>
      <c r="E1424" s="132"/>
      <c r="F1424" s="132"/>
      <c r="G1424" s="132"/>
      <c r="H1424" s="132"/>
      <c r="I1424" s="132"/>
      <c r="J1424" s="132"/>
      <c r="K1424" s="133"/>
      <c r="L1424" s="134"/>
      <c r="M1424" s="134"/>
      <c r="N1424" s="134"/>
      <c r="O1424" s="3"/>
      <c r="P1424" s="29"/>
      <c r="Q1424" s="22"/>
      <c r="R1424" s="3"/>
      <c r="S1424" s="120"/>
    </row>
    <row r="1425" spans="1:19" ht="12.75" customHeight="1" x14ac:dyDescent="0.25">
      <c r="A1425" s="28"/>
      <c r="B1425" s="29"/>
      <c r="C1425" s="29"/>
      <c r="D1425" s="132"/>
      <c r="E1425" s="132"/>
      <c r="F1425" s="132"/>
      <c r="G1425" s="132"/>
      <c r="H1425" s="132"/>
      <c r="I1425" s="132"/>
      <c r="J1425" s="132"/>
      <c r="K1425" s="133"/>
      <c r="L1425" s="134"/>
      <c r="M1425" s="134"/>
      <c r="N1425" s="134"/>
      <c r="O1425" s="3"/>
      <c r="P1425" s="29"/>
      <c r="Q1425" s="22"/>
      <c r="R1425" s="3"/>
      <c r="S1425" s="120"/>
    </row>
    <row r="1426" spans="1:19" ht="12.75" customHeight="1" x14ac:dyDescent="0.25">
      <c r="A1426" s="28"/>
      <c r="B1426" s="29"/>
      <c r="C1426" s="29"/>
      <c r="D1426" s="132"/>
      <c r="E1426" s="132"/>
      <c r="F1426" s="132"/>
      <c r="G1426" s="132"/>
      <c r="H1426" s="132"/>
      <c r="I1426" s="132"/>
      <c r="J1426" s="132"/>
      <c r="K1426" s="133"/>
      <c r="L1426" s="134"/>
      <c r="M1426" s="134"/>
      <c r="N1426" s="134"/>
      <c r="O1426" s="3"/>
      <c r="P1426" s="29"/>
      <c r="Q1426" s="22"/>
      <c r="R1426" s="3"/>
      <c r="S1426" s="120"/>
    </row>
    <row r="1427" spans="1:19" ht="12.75" customHeight="1" x14ac:dyDescent="0.25">
      <c r="A1427" s="28"/>
      <c r="B1427" s="29"/>
      <c r="C1427" s="29"/>
      <c r="D1427" s="132"/>
      <c r="E1427" s="132"/>
      <c r="F1427" s="132"/>
      <c r="G1427" s="132"/>
      <c r="H1427" s="132"/>
      <c r="I1427" s="132"/>
      <c r="J1427" s="132"/>
      <c r="K1427" s="133"/>
      <c r="L1427" s="134"/>
      <c r="M1427" s="134"/>
      <c r="N1427" s="134"/>
      <c r="O1427" s="3"/>
      <c r="P1427" s="29"/>
      <c r="Q1427" s="22"/>
      <c r="R1427" s="3"/>
      <c r="S1427" s="120"/>
    </row>
    <row r="1428" spans="1:19" ht="12.75" customHeight="1" x14ac:dyDescent="0.25">
      <c r="A1428" s="28"/>
      <c r="B1428" s="29"/>
      <c r="C1428" s="29"/>
      <c r="D1428" s="132"/>
      <c r="E1428" s="132"/>
      <c r="F1428" s="132"/>
      <c r="G1428" s="132"/>
      <c r="H1428" s="132"/>
      <c r="I1428" s="132"/>
      <c r="J1428" s="132"/>
      <c r="K1428" s="133"/>
      <c r="L1428" s="134"/>
      <c r="M1428" s="134"/>
      <c r="N1428" s="134"/>
      <c r="O1428" s="3"/>
      <c r="P1428" s="29"/>
      <c r="Q1428" s="22"/>
      <c r="R1428" s="3"/>
      <c r="S1428" s="120"/>
    </row>
    <row r="1429" spans="1:19" ht="12.75" customHeight="1" x14ac:dyDescent="0.25">
      <c r="A1429" s="28"/>
      <c r="B1429" s="29"/>
      <c r="C1429" s="29"/>
      <c r="D1429" s="132"/>
      <c r="E1429" s="132"/>
      <c r="F1429" s="132"/>
      <c r="G1429" s="132"/>
      <c r="H1429" s="132"/>
      <c r="I1429" s="132"/>
      <c r="J1429" s="132"/>
      <c r="K1429" s="133"/>
      <c r="L1429" s="134"/>
      <c r="M1429" s="134"/>
      <c r="N1429" s="134"/>
      <c r="O1429" s="3"/>
      <c r="P1429" s="29"/>
      <c r="Q1429" s="22"/>
      <c r="R1429" s="3"/>
      <c r="S1429" s="120"/>
    </row>
    <row r="1430" spans="1:19" ht="12.75" customHeight="1" x14ac:dyDescent="0.25">
      <c r="A1430" s="28"/>
      <c r="B1430" s="29"/>
      <c r="C1430" s="29"/>
      <c r="D1430" s="132"/>
      <c r="E1430" s="132"/>
      <c r="F1430" s="132"/>
      <c r="G1430" s="132"/>
      <c r="H1430" s="132"/>
      <c r="I1430" s="132"/>
      <c r="J1430" s="132"/>
      <c r="K1430" s="133"/>
      <c r="L1430" s="134"/>
      <c r="M1430" s="134"/>
      <c r="N1430" s="134"/>
      <c r="O1430" s="3"/>
      <c r="P1430" s="29"/>
      <c r="Q1430" s="22"/>
      <c r="R1430" s="3"/>
      <c r="S1430" s="120"/>
    </row>
    <row r="1431" spans="1:19" ht="12.75" customHeight="1" x14ac:dyDescent="0.25">
      <c r="A1431" s="28"/>
      <c r="B1431" s="29"/>
      <c r="C1431" s="29"/>
      <c r="D1431" s="132"/>
      <c r="E1431" s="132"/>
      <c r="F1431" s="132"/>
      <c r="G1431" s="132"/>
      <c r="H1431" s="132"/>
      <c r="I1431" s="132"/>
      <c r="J1431" s="132"/>
      <c r="K1431" s="133"/>
      <c r="L1431" s="134"/>
      <c r="M1431" s="134"/>
      <c r="N1431" s="134"/>
      <c r="O1431" s="3"/>
      <c r="P1431" s="29"/>
      <c r="Q1431" s="22"/>
      <c r="R1431" s="3"/>
      <c r="S1431" s="120"/>
    </row>
    <row r="1432" spans="1:19" ht="12.75" customHeight="1" x14ac:dyDescent="0.25">
      <c r="A1432" s="28"/>
      <c r="B1432" s="29"/>
      <c r="C1432" s="29"/>
      <c r="D1432" s="132"/>
      <c r="E1432" s="132"/>
      <c r="F1432" s="132"/>
      <c r="G1432" s="132"/>
      <c r="H1432" s="132"/>
      <c r="I1432" s="132"/>
      <c r="J1432" s="132"/>
      <c r="K1432" s="133"/>
      <c r="L1432" s="134"/>
      <c r="M1432" s="134"/>
      <c r="N1432" s="134"/>
      <c r="O1432" s="3"/>
      <c r="P1432" s="29"/>
      <c r="Q1432" s="22"/>
      <c r="R1432" s="3"/>
      <c r="S1432" s="120"/>
    </row>
    <row r="1433" spans="1:19" ht="12.75" customHeight="1" x14ac:dyDescent="0.25">
      <c r="A1433" s="28"/>
      <c r="B1433" s="29"/>
      <c r="C1433" s="29"/>
      <c r="D1433" s="132"/>
      <c r="E1433" s="132"/>
      <c r="F1433" s="132"/>
      <c r="G1433" s="132"/>
      <c r="H1433" s="132"/>
      <c r="I1433" s="132"/>
      <c r="J1433" s="132"/>
      <c r="K1433" s="133"/>
      <c r="L1433" s="134"/>
      <c r="M1433" s="134"/>
      <c r="N1433" s="134"/>
      <c r="O1433" s="3"/>
      <c r="P1433" s="29"/>
      <c r="Q1433" s="22"/>
      <c r="R1433" s="3"/>
      <c r="S1433" s="120"/>
    </row>
    <row r="1434" spans="1:19" ht="12.75" customHeight="1" x14ac:dyDescent="0.25">
      <c r="A1434" s="28"/>
      <c r="B1434" s="29"/>
      <c r="C1434" s="29"/>
      <c r="D1434" s="132"/>
      <c r="E1434" s="132"/>
      <c r="F1434" s="132"/>
      <c r="G1434" s="132"/>
      <c r="H1434" s="132"/>
      <c r="I1434" s="132"/>
      <c r="J1434" s="132"/>
      <c r="K1434" s="133"/>
      <c r="L1434" s="134"/>
      <c r="M1434" s="134"/>
      <c r="N1434" s="134"/>
      <c r="O1434" s="3"/>
      <c r="P1434" s="29"/>
      <c r="Q1434" s="22"/>
      <c r="R1434" s="3"/>
      <c r="S1434" s="120"/>
    </row>
    <row r="1435" spans="1:19" ht="12.75" customHeight="1" x14ac:dyDescent="0.25">
      <c r="A1435" s="28"/>
      <c r="B1435" s="29"/>
      <c r="C1435" s="29"/>
      <c r="D1435" s="132"/>
      <c r="E1435" s="132"/>
      <c r="F1435" s="132"/>
      <c r="G1435" s="132"/>
      <c r="H1435" s="132"/>
      <c r="I1435" s="132"/>
      <c r="J1435" s="132"/>
      <c r="K1435" s="133"/>
      <c r="L1435" s="134"/>
      <c r="M1435" s="134"/>
      <c r="N1435" s="134"/>
      <c r="O1435" s="3"/>
      <c r="P1435" s="29"/>
      <c r="Q1435" s="22"/>
      <c r="R1435" s="3"/>
      <c r="S1435" s="120"/>
    </row>
    <row r="1436" spans="1:19" ht="12.75" customHeight="1" x14ac:dyDescent="0.25">
      <c r="A1436" s="28"/>
      <c r="B1436" s="29"/>
      <c r="C1436" s="29"/>
      <c r="D1436" s="132"/>
      <c r="E1436" s="132"/>
      <c r="F1436" s="132"/>
      <c r="G1436" s="132"/>
      <c r="H1436" s="132"/>
      <c r="I1436" s="132"/>
      <c r="J1436" s="132"/>
      <c r="K1436" s="133"/>
      <c r="L1436" s="134"/>
      <c r="M1436" s="134"/>
      <c r="N1436" s="134"/>
      <c r="O1436" s="3"/>
      <c r="P1436" s="29"/>
      <c r="Q1436" s="22"/>
      <c r="R1436" s="3"/>
      <c r="S1436" s="120"/>
    </row>
    <row r="1437" spans="1:19" ht="12.75" customHeight="1" x14ac:dyDescent="0.25">
      <c r="A1437" s="28"/>
      <c r="B1437" s="29"/>
      <c r="C1437" s="29"/>
      <c r="D1437" s="132"/>
      <c r="E1437" s="132"/>
      <c r="F1437" s="132"/>
      <c r="G1437" s="132"/>
      <c r="H1437" s="132"/>
      <c r="I1437" s="132"/>
      <c r="J1437" s="132"/>
      <c r="K1437" s="133"/>
      <c r="L1437" s="134"/>
      <c r="M1437" s="134"/>
      <c r="N1437" s="134"/>
      <c r="O1437" s="3"/>
      <c r="P1437" s="29"/>
      <c r="Q1437" s="22"/>
      <c r="R1437" s="3"/>
      <c r="S1437" s="120"/>
    </row>
    <row r="1438" spans="1:19" ht="12.75" customHeight="1" x14ac:dyDescent="0.25">
      <c r="A1438" s="28"/>
      <c r="B1438" s="29"/>
      <c r="C1438" s="29"/>
      <c r="D1438" s="132"/>
      <c r="E1438" s="132"/>
      <c r="F1438" s="132"/>
      <c r="G1438" s="132"/>
      <c r="H1438" s="132"/>
      <c r="I1438" s="132"/>
      <c r="J1438" s="132"/>
      <c r="K1438" s="133"/>
      <c r="L1438" s="134"/>
      <c r="M1438" s="134"/>
      <c r="N1438" s="134"/>
      <c r="O1438" s="3"/>
      <c r="P1438" s="29"/>
      <c r="Q1438" s="22"/>
      <c r="R1438" s="3"/>
      <c r="S1438" s="120"/>
    </row>
    <row r="1439" spans="1:19" ht="12.75" customHeight="1" x14ac:dyDescent="0.25">
      <c r="A1439" s="28"/>
      <c r="B1439" s="29"/>
      <c r="C1439" s="29"/>
      <c r="D1439" s="132"/>
      <c r="E1439" s="132"/>
      <c r="F1439" s="132"/>
      <c r="G1439" s="132"/>
      <c r="H1439" s="132"/>
      <c r="I1439" s="132"/>
      <c r="J1439" s="132"/>
      <c r="K1439" s="133"/>
      <c r="L1439" s="134"/>
      <c r="M1439" s="134"/>
      <c r="N1439" s="134"/>
      <c r="O1439" s="3"/>
      <c r="P1439" s="29"/>
      <c r="Q1439" s="22"/>
      <c r="R1439" s="3"/>
      <c r="S1439" s="120"/>
    </row>
    <row r="1440" spans="1:19" ht="12.75" customHeight="1" x14ac:dyDescent="0.25">
      <c r="A1440" s="28"/>
      <c r="B1440" s="29"/>
      <c r="C1440" s="29"/>
      <c r="D1440" s="132"/>
      <c r="E1440" s="132"/>
      <c r="F1440" s="132"/>
      <c r="G1440" s="132"/>
      <c r="H1440" s="132"/>
      <c r="I1440" s="132"/>
      <c r="J1440" s="132"/>
      <c r="K1440" s="133"/>
      <c r="L1440" s="134"/>
      <c r="M1440" s="134"/>
      <c r="N1440" s="134"/>
      <c r="O1440" s="3"/>
      <c r="P1440" s="29"/>
      <c r="Q1440" s="22"/>
      <c r="R1440" s="3"/>
      <c r="S1440" s="120"/>
    </row>
    <row r="1441" spans="1:19" ht="12.75" customHeight="1" x14ac:dyDescent="0.25">
      <c r="A1441" s="28"/>
      <c r="B1441" s="29"/>
      <c r="C1441" s="29"/>
      <c r="D1441" s="132"/>
      <c r="E1441" s="132"/>
      <c r="F1441" s="132"/>
      <c r="G1441" s="132"/>
      <c r="H1441" s="132"/>
      <c r="I1441" s="132"/>
      <c r="J1441" s="132"/>
      <c r="K1441" s="133"/>
      <c r="L1441" s="134"/>
      <c r="M1441" s="134"/>
      <c r="N1441" s="134"/>
      <c r="O1441" s="3"/>
      <c r="P1441" s="29"/>
      <c r="Q1441" s="22"/>
      <c r="R1441" s="3"/>
      <c r="S1441" s="120"/>
    </row>
    <row r="1442" spans="1:19" ht="12.75" customHeight="1" x14ac:dyDescent="0.25">
      <c r="A1442" s="28"/>
      <c r="B1442" s="29"/>
      <c r="C1442" s="29"/>
      <c r="D1442" s="132"/>
      <c r="E1442" s="132"/>
      <c r="F1442" s="132"/>
      <c r="G1442" s="132"/>
      <c r="H1442" s="132"/>
      <c r="I1442" s="132"/>
      <c r="J1442" s="132"/>
      <c r="K1442" s="133"/>
      <c r="L1442" s="134"/>
      <c r="M1442" s="134"/>
      <c r="N1442" s="134"/>
      <c r="O1442" s="3"/>
      <c r="P1442" s="29"/>
      <c r="Q1442" s="22"/>
      <c r="R1442" s="3"/>
      <c r="S1442" s="120"/>
    </row>
    <row r="1443" spans="1:19" ht="12.75" customHeight="1" x14ac:dyDescent="0.25">
      <c r="A1443" s="28"/>
      <c r="B1443" s="29"/>
      <c r="C1443" s="29"/>
      <c r="D1443" s="132"/>
      <c r="E1443" s="132"/>
      <c r="F1443" s="132"/>
      <c r="G1443" s="132"/>
      <c r="H1443" s="132"/>
      <c r="I1443" s="132"/>
      <c r="J1443" s="132"/>
      <c r="K1443" s="133"/>
      <c r="L1443" s="134"/>
      <c r="M1443" s="134"/>
      <c r="N1443" s="134"/>
      <c r="O1443" s="3"/>
      <c r="P1443" s="29"/>
      <c r="Q1443" s="22"/>
      <c r="R1443" s="3"/>
      <c r="S1443" s="120"/>
    </row>
    <row r="1444" spans="1:19" ht="12.75" customHeight="1" x14ac:dyDescent="0.25">
      <c r="A1444" s="28"/>
      <c r="B1444" s="29"/>
      <c r="C1444" s="29"/>
      <c r="D1444" s="132"/>
      <c r="E1444" s="132"/>
      <c r="F1444" s="132"/>
      <c r="G1444" s="132"/>
      <c r="H1444" s="132"/>
      <c r="I1444" s="132"/>
      <c r="J1444" s="132"/>
      <c r="K1444" s="133"/>
      <c r="L1444" s="134"/>
      <c r="M1444" s="134"/>
      <c r="N1444" s="134"/>
      <c r="O1444" s="3"/>
      <c r="P1444" s="29"/>
      <c r="Q1444" s="22"/>
      <c r="R1444" s="3"/>
      <c r="S1444" s="120"/>
    </row>
    <row r="1445" spans="1:19" ht="12.75" customHeight="1" x14ac:dyDescent="0.25">
      <c r="A1445" s="28"/>
      <c r="B1445" s="29"/>
      <c r="C1445" s="29"/>
      <c r="D1445" s="132"/>
      <c r="E1445" s="132"/>
      <c r="F1445" s="132"/>
      <c r="G1445" s="132"/>
      <c r="H1445" s="132"/>
      <c r="I1445" s="132"/>
      <c r="J1445" s="132"/>
      <c r="K1445" s="133"/>
      <c r="L1445" s="134"/>
      <c r="M1445" s="134"/>
      <c r="N1445" s="134"/>
      <c r="O1445" s="3"/>
      <c r="P1445" s="29"/>
      <c r="Q1445" s="22"/>
      <c r="R1445" s="3"/>
      <c r="S1445" s="120"/>
    </row>
    <row r="1446" spans="1:19" ht="12.75" customHeight="1" x14ac:dyDescent="0.25">
      <c r="A1446" s="28"/>
      <c r="B1446" s="29"/>
      <c r="C1446" s="29"/>
      <c r="D1446" s="132"/>
      <c r="E1446" s="132"/>
      <c r="F1446" s="132"/>
      <c r="G1446" s="132"/>
      <c r="H1446" s="132"/>
      <c r="I1446" s="132"/>
      <c r="J1446" s="132"/>
      <c r="K1446" s="133"/>
      <c r="L1446" s="134"/>
      <c r="M1446" s="134"/>
      <c r="N1446" s="134"/>
      <c r="O1446" s="3"/>
      <c r="P1446" s="29"/>
      <c r="Q1446" s="22"/>
      <c r="R1446" s="3"/>
      <c r="S1446" s="120"/>
    </row>
    <row r="1447" spans="1:19" ht="12.75" customHeight="1" x14ac:dyDescent="0.25">
      <c r="A1447" s="28"/>
      <c r="B1447" s="29"/>
      <c r="C1447" s="29"/>
      <c r="D1447" s="132"/>
      <c r="E1447" s="132"/>
      <c r="F1447" s="132"/>
      <c r="G1447" s="132"/>
      <c r="H1447" s="132"/>
      <c r="I1447" s="132"/>
      <c r="J1447" s="132"/>
      <c r="K1447" s="133"/>
      <c r="L1447" s="134"/>
      <c r="M1447" s="134"/>
      <c r="N1447" s="134"/>
      <c r="O1447" s="3"/>
      <c r="P1447" s="29"/>
      <c r="Q1447" s="22"/>
      <c r="R1447" s="3"/>
      <c r="S1447" s="120"/>
    </row>
    <row r="1448" spans="1:19" ht="12.75" customHeight="1" x14ac:dyDescent="0.25">
      <c r="A1448" s="28"/>
      <c r="B1448" s="29"/>
      <c r="C1448" s="29"/>
      <c r="D1448" s="132"/>
      <c r="E1448" s="132"/>
      <c r="F1448" s="132"/>
      <c r="G1448" s="132"/>
      <c r="H1448" s="132"/>
      <c r="I1448" s="132"/>
      <c r="J1448" s="132"/>
      <c r="K1448" s="133"/>
      <c r="L1448" s="134"/>
      <c r="M1448" s="134"/>
      <c r="N1448" s="134"/>
      <c r="O1448" s="3"/>
      <c r="P1448" s="29"/>
      <c r="Q1448" s="22"/>
      <c r="R1448" s="3"/>
      <c r="S1448" s="120"/>
    </row>
    <row r="1449" spans="1:19" ht="12.75" customHeight="1" x14ac:dyDescent="0.25">
      <c r="A1449" s="28"/>
      <c r="B1449" s="29"/>
      <c r="C1449" s="29"/>
      <c r="D1449" s="132"/>
      <c r="E1449" s="132"/>
      <c r="F1449" s="132"/>
      <c r="G1449" s="132"/>
      <c r="H1449" s="132"/>
      <c r="I1449" s="132"/>
      <c r="J1449" s="132"/>
      <c r="K1449" s="133"/>
      <c r="L1449" s="134"/>
      <c r="M1449" s="134"/>
      <c r="N1449" s="134"/>
      <c r="O1449" s="3"/>
      <c r="P1449" s="29"/>
      <c r="Q1449" s="22"/>
      <c r="R1449" s="3"/>
      <c r="S1449" s="120"/>
    </row>
    <row r="1450" spans="1:19" ht="12.75" customHeight="1" x14ac:dyDescent="0.25">
      <c r="A1450" s="28"/>
      <c r="B1450" s="29"/>
      <c r="C1450" s="29"/>
      <c r="D1450" s="132"/>
      <c r="E1450" s="132"/>
      <c r="F1450" s="132"/>
      <c r="G1450" s="132"/>
      <c r="H1450" s="132"/>
      <c r="I1450" s="132"/>
      <c r="J1450" s="132"/>
      <c r="K1450" s="133"/>
      <c r="L1450" s="134"/>
      <c r="M1450" s="134"/>
      <c r="N1450" s="134"/>
      <c r="O1450" s="3"/>
      <c r="P1450" s="29"/>
      <c r="Q1450" s="22"/>
      <c r="R1450" s="3"/>
      <c r="S1450" s="120"/>
    </row>
    <row r="1451" spans="1:19" ht="12.75" customHeight="1" x14ac:dyDescent="0.25">
      <c r="A1451" s="28"/>
      <c r="B1451" s="29"/>
      <c r="C1451" s="29"/>
      <c r="D1451" s="132"/>
      <c r="E1451" s="132"/>
      <c r="F1451" s="132"/>
      <c r="G1451" s="132"/>
      <c r="H1451" s="132"/>
      <c r="I1451" s="132"/>
      <c r="J1451" s="132"/>
      <c r="K1451" s="133"/>
      <c r="L1451" s="134"/>
      <c r="M1451" s="134"/>
      <c r="N1451" s="134"/>
      <c r="O1451" s="3"/>
      <c r="P1451" s="29"/>
      <c r="Q1451" s="22"/>
      <c r="R1451" s="3"/>
      <c r="S1451" s="120"/>
    </row>
    <row r="1452" spans="1:19" ht="12.75" customHeight="1" x14ac:dyDescent="0.25">
      <c r="A1452" s="28"/>
      <c r="B1452" s="29"/>
      <c r="C1452" s="29"/>
      <c r="D1452" s="132"/>
      <c r="E1452" s="132"/>
      <c r="F1452" s="132"/>
      <c r="G1452" s="132"/>
      <c r="H1452" s="132"/>
      <c r="I1452" s="132"/>
      <c r="J1452" s="132"/>
      <c r="K1452" s="133"/>
      <c r="L1452" s="134"/>
      <c r="M1452" s="134"/>
      <c r="N1452" s="134"/>
      <c r="O1452" s="3"/>
      <c r="P1452" s="29"/>
      <c r="Q1452" s="22"/>
      <c r="R1452" s="3"/>
      <c r="S1452" s="120"/>
    </row>
    <row r="1453" spans="1:19" ht="12.75" customHeight="1" x14ac:dyDescent="0.25">
      <c r="A1453" s="28"/>
      <c r="B1453" s="29"/>
      <c r="C1453" s="29"/>
      <c r="D1453" s="132"/>
      <c r="E1453" s="132"/>
      <c r="F1453" s="132"/>
      <c r="G1453" s="132"/>
      <c r="H1453" s="132"/>
      <c r="I1453" s="132"/>
      <c r="J1453" s="132"/>
      <c r="K1453" s="133"/>
      <c r="L1453" s="134"/>
      <c r="M1453" s="134"/>
      <c r="N1453" s="134"/>
      <c r="O1453" s="3"/>
      <c r="P1453" s="29"/>
      <c r="Q1453" s="22"/>
      <c r="R1453" s="3"/>
      <c r="S1453" s="120"/>
    </row>
    <row r="1454" spans="1:19" ht="12.75" customHeight="1" x14ac:dyDescent="0.25">
      <c r="A1454" s="28"/>
      <c r="B1454" s="29"/>
      <c r="C1454" s="29"/>
      <c r="D1454" s="132"/>
      <c r="E1454" s="132"/>
      <c r="F1454" s="132"/>
      <c r="G1454" s="132"/>
      <c r="H1454" s="132"/>
      <c r="I1454" s="132"/>
      <c r="J1454" s="132"/>
      <c r="K1454" s="133"/>
      <c r="L1454" s="134"/>
      <c r="M1454" s="134"/>
      <c r="N1454" s="134"/>
      <c r="O1454" s="3"/>
      <c r="P1454" s="29"/>
      <c r="Q1454" s="22"/>
      <c r="R1454" s="3"/>
      <c r="S1454" s="120"/>
    </row>
    <row r="1455" spans="1:19" ht="12.75" customHeight="1" x14ac:dyDescent="0.25">
      <c r="A1455" s="28"/>
      <c r="B1455" s="29"/>
      <c r="C1455" s="29"/>
      <c r="D1455" s="132"/>
      <c r="E1455" s="132"/>
      <c r="F1455" s="132"/>
      <c r="G1455" s="132"/>
      <c r="H1455" s="132"/>
      <c r="I1455" s="132"/>
      <c r="J1455" s="132"/>
      <c r="K1455" s="133"/>
      <c r="L1455" s="134"/>
      <c r="M1455" s="134"/>
      <c r="N1455" s="134"/>
      <c r="O1455" s="3"/>
      <c r="P1455" s="29"/>
      <c r="Q1455" s="22"/>
      <c r="R1455" s="3"/>
      <c r="S1455" s="120"/>
    </row>
    <row r="1456" spans="1:19" ht="12.75" customHeight="1" x14ac:dyDescent="0.25">
      <c r="A1456" s="28"/>
      <c r="B1456" s="29"/>
      <c r="C1456" s="29"/>
      <c r="D1456" s="132"/>
      <c r="E1456" s="132"/>
      <c r="F1456" s="132"/>
      <c r="G1456" s="132"/>
      <c r="H1456" s="132"/>
      <c r="I1456" s="132"/>
      <c r="J1456" s="132"/>
      <c r="K1456" s="133"/>
      <c r="L1456" s="134"/>
      <c r="M1456" s="134"/>
      <c r="N1456" s="134"/>
      <c r="O1456" s="3"/>
      <c r="P1456" s="29"/>
      <c r="Q1456" s="22"/>
      <c r="R1456" s="3"/>
      <c r="S1456" s="120"/>
    </row>
    <row r="1457" spans="1:19" ht="12.75" customHeight="1" x14ac:dyDescent="0.25">
      <c r="A1457" s="28"/>
      <c r="B1457" s="29"/>
      <c r="C1457" s="29"/>
      <c r="D1457" s="132"/>
      <c r="E1457" s="132"/>
      <c r="F1457" s="132"/>
      <c r="G1457" s="132"/>
      <c r="H1457" s="132"/>
      <c r="I1457" s="132"/>
      <c r="J1457" s="132"/>
      <c r="K1457" s="133"/>
      <c r="L1457" s="134"/>
      <c r="M1457" s="134"/>
      <c r="N1457" s="134"/>
      <c r="O1457" s="3"/>
      <c r="P1457" s="29"/>
      <c r="Q1457" s="22"/>
      <c r="R1457" s="3"/>
      <c r="S1457" s="120"/>
    </row>
    <row r="1458" spans="1:19" ht="12.75" customHeight="1" x14ac:dyDescent="0.25">
      <c r="A1458" s="28"/>
      <c r="B1458" s="29"/>
      <c r="C1458" s="29"/>
      <c r="D1458" s="132"/>
      <c r="E1458" s="132"/>
      <c r="F1458" s="132"/>
      <c r="G1458" s="132"/>
      <c r="H1458" s="132"/>
      <c r="I1458" s="132"/>
      <c r="J1458" s="132"/>
      <c r="K1458" s="133"/>
      <c r="L1458" s="134"/>
      <c r="M1458" s="134"/>
      <c r="N1458" s="134"/>
      <c r="O1458" s="3"/>
      <c r="P1458" s="29"/>
      <c r="Q1458" s="22"/>
      <c r="R1458" s="3"/>
      <c r="S1458" s="120"/>
    </row>
    <row r="1459" spans="1:19" ht="12.75" customHeight="1" x14ac:dyDescent="0.25">
      <c r="A1459" s="28"/>
      <c r="B1459" s="29"/>
      <c r="C1459" s="29"/>
      <c r="D1459" s="132"/>
      <c r="E1459" s="132"/>
      <c r="F1459" s="132"/>
      <c r="G1459" s="132"/>
      <c r="H1459" s="132"/>
      <c r="I1459" s="132"/>
      <c r="J1459" s="132"/>
      <c r="K1459" s="133"/>
      <c r="L1459" s="134"/>
      <c r="M1459" s="134"/>
      <c r="N1459" s="134"/>
      <c r="O1459" s="3"/>
      <c r="P1459" s="29"/>
      <c r="Q1459" s="22"/>
      <c r="R1459" s="3"/>
      <c r="S1459" s="120"/>
    </row>
    <row r="1460" spans="1:19" ht="12.75" customHeight="1" x14ac:dyDescent="0.25">
      <c r="A1460" s="28"/>
      <c r="B1460" s="29"/>
      <c r="C1460" s="29"/>
      <c r="D1460" s="132"/>
      <c r="E1460" s="132"/>
      <c r="F1460" s="132"/>
      <c r="G1460" s="132"/>
      <c r="H1460" s="132"/>
      <c r="I1460" s="132"/>
      <c r="J1460" s="132"/>
      <c r="K1460" s="133"/>
      <c r="L1460" s="134"/>
      <c r="M1460" s="134"/>
      <c r="N1460" s="134"/>
      <c r="O1460" s="3"/>
      <c r="P1460" s="29"/>
      <c r="Q1460" s="22"/>
      <c r="R1460" s="3"/>
      <c r="S1460" s="120"/>
    </row>
    <row r="1461" spans="1:19" ht="12.75" customHeight="1" x14ac:dyDescent="0.25">
      <c r="A1461" s="28"/>
      <c r="B1461" s="29"/>
      <c r="C1461" s="29"/>
      <c r="D1461" s="132"/>
      <c r="E1461" s="132"/>
      <c r="F1461" s="132"/>
      <c r="G1461" s="132"/>
      <c r="H1461" s="132"/>
      <c r="I1461" s="132"/>
      <c r="J1461" s="132"/>
      <c r="K1461" s="133"/>
      <c r="L1461" s="134"/>
      <c r="M1461" s="134"/>
      <c r="N1461" s="134"/>
      <c r="O1461" s="3"/>
      <c r="P1461" s="29"/>
      <c r="Q1461" s="22"/>
      <c r="R1461" s="3"/>
      <c r="S1461" s="120"/>
    </row>
    <row r="1462" spans="1:19" ht="12.75" customHeight="1" x14ac:dyDescent="0.25">
      <c r="A1462" s="28"/>
      <c r="B1462" s="29"/>
      <c r="C1462" s="29"/>
      <c r="D1462" s="132"/>
      <c r="E1462" s="132"/>
      <c r="F1462" s="132"/>
      <c r="G1462" s="132"/>
      <c r="H1462" s="132"/>
      <c r="I1462" s="132"/>
      <c r="J1462" s="132"/>
      <c r="K1462" s="133"/>
      <c r="L1462" s="134"/>
      <c r="M1462" s="134"/>
      <c r="N1462" s="134"/>
      <c r="O1462" s="3"/>
      <c r="P1462" s="29"/>
      <c r="Q1462" s="22"/>
      <c r="R1462" s="3"/>
      <c r="S1462" s="120"/>
    </row>
    <row r="1463" spans="1:19" ht="12.75" customHeight="1" x14ac:dyDescent="0.25">
      <c r="A1463" s="28"/>
      <c r="B1463" s="29"/>
      <c r="C1463" s="29"/>
      <c r="D1463" s="132"/>
      <c r="E1463" s="132"/>
      <c r="F1463" s="132"/>
      <c r="G1463" s="132"/>
      <c r="H1463" s="132"/>
      <c r="I1463" s="132"/>
      <c r="J1463" s="132"/>
      <c r="K1463" s="133"/>
      <c r="L1463" s="134"/>
      <c r="M1463" s="134"/>
      <c r="N1463" s="134"/>
      <c r="O1463" s="3"/>
      <c r="P1463" s="29"/>
      <c r="Q1463" s="22"/>
      <c r="R1463" s="3"/>
      <c r="S1463" s="120"/>
    </row>
    <row r="1464" spans="1:19" ht="12.75" customHeight="1" x14ac:dyDescent="0.25">
      <c r="A1464" s="28"/>
      <c r="B1464" s="29"/>
      <c r="C1464" s="29"/>
      <c r="D1464" s="132"/>
      <c r="E1464" s="132"/>
      <c r="F1464" s="132"/>
      <c r="G1464" s="132"/>
      <c r="H1464" s="132"/>
      <c r="I1464" s="132"/>
      <c r="J1464" s="132"/>
      <c r="K1464" s="133"/>
      <c r="L1464" s="134"/>
      <c r="M1464" s="134"/>
      <c r="N1464" s="134"/>
      <c r="O1464" s="3"/>
      <c r="P1464" s="29"/>
      <c r="Q1464" s="22"/>
      <c r="R1464" s="3"/>
      <c r="S1464" s="120"/>
    </row>
    <row r="1465" spans="1:19" ht="12.75" customHeight="1" x14ac:dyDescent="0.25">
      <c r="A1465" s="28"/>
      <c r="B1465" s="29"/>
      <c r="C1465" s="29"/>
      <c r="D1465" s="132"/>
      <c r="E1465" s="132"/>
      <c r="F1465" s="132"/>
      <c r="G1465" s="132"/>
      <c r="H1465" s="132"/>
      <c r="I1465" s="132"/>
      <c r="J1465" s="132"/>
      <c r="K1465" s="133"/>
      <c r="L1465" s="134"/>
      <c r="M1465" s="134"/>
      <c r="N1465" s="134"/>
      <c r="O1465" s="3"/>
      <c r="P1465" s="29"/>
      <c r="Q1465" s="22"/>
      <c r="R1465" s="3"/>
      <c r="S1465" s="120"/>
    </row>
    <row r="1466" spans="1:19" ht="12.75" customHeight="1" x14ac:dyDescent="0.25">
      <c r="A1466" s="28"/>
      <c r="B1466" s="29"/>
      <c r="C1466" s="29"/>
      <c r="D1466" s="132"/>
      <c r="E1466" s="132"/>
      <c r="F1466" s="132"/>
      <c r="G1466" s="132"/>
      <c r="H1466" s="132"/>
      <c r="I1466" s="132"/>
      <c r="J1466" s="132"/>
      <c r="K1466" s="133"/>
      <c r="L1466" s="134"/>
      <c r="M1466" s="134"/>
      <c r="N1466" s="134"/>
      <c r="O1466" s="3"/>
      <c r="P1466" s="29"/>
      <c r="Q1466" s="22"/>
      <c r="R1466" s="3"/>
      <c r="S1466" s="120"/>
    </row>
    <row r="1467" spans="1:19" ht="12.75" customHeight="1" x14ac:dyDescent="0.25">
      <c r="A1467" s="28"/>
      <c r="B1467" s="29"/>
      <c r="C1467" s="29"/>
      <c r="D1467" s="132"/>
      <c r="E1467" s="132"/>
      <c r="F1467" s="132"/>
      <c r="G1467" s="132"/>
      <c r="H1467" s="132"/>
      <c r="I1467" s="132"/>
      <c r="J1467" s="132"/>
      <c r="K1467" s="133"/>
      <c r="L1467" s="134"/>
      <c r="M1467" s="134"/>
      <c r="N1467" s="134"/>
      <c r="O1467" s="3"/>
      <c r="P1467" s="29"/>
      <c r="Q1467" s="22"/>
      <c r="R1467" s="3"/>
      <c r="S1467" s="120"/>
    </row>
    <row r="1468" spans="1:19" ht="12.75" customHeight="1" x14ac:dyDescent="0.25">
      <c r="A1468" s="28"/>
      <c r="B1468" s="29"/>
      <c r="C1468" s="29"/>
      <c r="D1468" s="132"/>
      <c r="E1468" s="132"/>
      <c r="F1468" s="132"/>
      <c r="G1468" s="132"/>
      <c r="H1468" s="132"/>
      <c r="I1468" s="132"/>
      <c r="J1468" s="132"/>
      <c r="K1468" s="133"/>
      <c r="L1468" s="134"/>
      <c r="M1468" s="134"/>
      <c r="N1468" s="134"/>
      <c r="O1468" s="3"/>
      <c r="P1468" s="29"/>
      <c r="Q1468" s="22"/>
      <c r="R1468" s="3"/>
      <c r="S1468" s="120"/>
    </row>
    <row r="1469" spans="1:19" ht="12.75" customHeight="1" x14ac:dyDescent="0.25">
      <c r="A1469" s="28"/>
      <c r="B1469" s="29"/>
      <c r="C1469" s="29"/>
      <c r="D1469" s="132"/>
      <c r="E1469" s="132"/>
      <c r="F1469" s="132"/>
      <c r="G1469" s="132"/>
      <c r="H1469" s="132"/>
      <c r="I1469" s="132"/>
      <c r="J1469" s="132"/>
      <c r="K1469" s="133"/>
      <c r="L1469" s="134"/>
      <c r="M1469" s="134"/>
      <c r="N1469" s="134"/>
      <c r="O1469" s="3"/>
      <c r="P1469" s="29"/>
      <c r="Q1469" s="22"/>
      <c r="R1469" s="3"/>
      <c r="S1469" s="120"/>
    </row>
    <row r="1470" spans="1:19" ht="12.75" customHeight="1" x14ac:dyDescent="0.25">
      <c r="A1470" s="28"/>
      <c r="B1470" s="29"/>
      <c r="C1470" s="29"/>
      <c r="D1470" s="132"/>
      <c r="E1470" s="132"/>
      <c r="F1470" s="132"/>
      <c r="G1470" s="132"/>
      <c r="H1470" s="132"/>
      <c r="I1470" s="132"/>
      <c r="J1470" s="132"/>
      <c r="K1470" s="133"/>
      <c r="L1470" s="134"/>
      <c r="M1470" s="134"/>
      <c r="N1470" s="134"/>
      <c r="O1470" s="3"/>
      <c r="P1470" s="29"/>
      <c r="Q1470" s="22"/>
      <c r="R1470" s="3"/>
      <c r="S1470" s="120"/>
    </row>
    <row r="1471" spans="1:19" ht="12.75" customHeight="1" x14ac:dyDescent="0.25">
      <c r="A1471" s="28"/>
      <c r="B1471" s="29"/>
      <c r="C1471" s="29"/>
      <c r="D1471" s="132"/>
      <c r="E1471" s="132"/>
      <c r="F1471" s="132"/>
      <c r="G1471" s="132"/>
      <c r="H1471" s="132"/>
      <c r="I1471" s="132"/>
      <c r="J1471" s="132"/>
      <c r="K1471" s="133"/>
      <c r="L1471" s="134"/>
      <c r="M1471" s="134"/>
      <c r="N1471" s="134"/>
      <c r="O1471" s="3"/>
      <c r="P1471" s="29"/>
      <c r="Q1471" s="22"/>
      <c r="R1471" s="3"/>
      <c r="S1471" s="120"/>
    </row>
    <row r="1472" spans="1:19" ht="12.75" customHeight="1" x14ac:dyDescent="0.25">
      <c r="A1472" s="28"/>
      <c r="B1472" s="29"/>
      <c r="C1472" s="29"/>
      <c r="D1472" s="132"/>
      <c r="E1472" s="132"/>
      <c r="F1472" s="132"/>
      <c r="G1472" s="132"/>
      <c r="H1472" s="132"/>
      <c r="I1472" s="132"/>
      <c r="J1472" s="132"/>
      <c r="K1472" s="133"/>
      <c r="L1472" s="134"/>
      <c r="M1472" s="134"/>
      <c r="N1472" s="134"/>
      <c r="O1472" s="3"/>
      <c r="P1472" s="29"/>
      <c r="Q1472" s="22"/>
      <c r="R1472" s="3"/>
      <c r="S1472" s="120"/>
    </row>
    <row r="1473" spans="1:19" ht="12.75" customHeight="1" x14ac:dyDescent="0.25">
      <c r="A1473" s="28"/>
      <c r="B1473" s="29"/>
      <c r="C1473" s="29"/>
      <c r="D1473" s="132"/>
      <c r="E1473" s="132"/>
      <c r="F1473" s="132"/>
      <c r="G1473" s="132"/>
      <c r="H1473" s="132"/>
      <c r="I1473" s="132"/>
      <c r="J1473" s="132"/>
      <c r="K1473" s="133"/>
      <c r="L1473" s="134"/>
      <c r="M1473" s="134"/>
      <c r="N1473" s="134"/>
      <c r="O1473" s="3"/>
      <c r="P1473" s="29"/>
      <c r="Q1473" s="22"/>
      <c r="R1473" s="3"/>
      <c r="S1473" s="120"/>
    </row>
    <row r="1474" spans="1:19" ht="12.75" customHeight="1" x14ac:dyDescent="0.25">
      <c r="A1474" s="28"/>
      <c r="B1474" s="29"/>
      <c r="C1474" s="29"/>
      <c r="D1474" s="132"/>
      <c r="E1474" s="132"/>
      <c r="F1474" s="132"/>
      <c r="G1474" s="132"/>
      <c r="H1474" s="132"/>
      <c r="I1474" s="132"/>
      <c r="J1474" s="132"/>
      <c r="K1474" s="133"/>
      <c r="L1474" s="134"/>
      <c r="M1474" s="134"/>
      <c r="N1474" s="134"/>
      <c r="O1474" s="3"/>
      <c r="P1474" s="29"/>
      <c r="Q1474" s="22"/>
      <c r="R1474" s="3"/>
      <c r="S1474" s="120"/>
    </row>
    <row r="1475" spans="1:19" ht="12.75" customHeight="1" x14ac:dyDescent="0.25">
      <c r="A1475" s="28"/>
      <c r="B1475" s="29"/>
      <c r="C1475" s="29"/>
      <c r="D1475" s="132"/>
      <c r="E1475" s="132"/>
      <c r="F1475" s="132"/>
      <c r="G1475" s="132"/>
      <c r="H1475" s="132"/>
      <c r="I1475" s="132"/>
      <c r="J1475" s="132"/>
      <c r="K1475" s="133"/>
      <c r="L1475" s="134"/>
      <c r="M1475" s="134"/>
      <c r="N1475" s="134"/>
      <c r="O1475" s="3"/>
      <c r="P1475" s="29"/>
      <c r="Q1475" s="22"/>
      <c r="R1475" s="3"/>
      <c r="S1475" s="120"/>
    </row>
    <row r="1476" spans="1:19" ht="12.75" customHeight="1" x14ac:dyDescent="0.25">
      <c r="A1476" s="28"/>
      <c r="B1476" s="29"/>
      <c r="C1476" s="29"/>
      <c r="D1476" s="132"/>
      <c r="E1476" s="132"/>
      <c r="F1476" s="132"/>
      <c r="G1476" s="132"/>
      <c r="H1476" s="132"/>
      <c r="I1476" s="132"/>
      <c r="J1476" s="132"/>
      <c r="K1476" s="133"/>
      <c r="L1476" s="134"/>
      <c r="M1476" s="134"/>
      <c r="N1476" s="134"/>
      <c r="O1476" s="3"/>
      <c r="P1476" s="29"/>
      <c r="Q1476" s="22"/>
      <c r="R1476" s="3"/>
      <c r="S1476" s="120"/>
    </row>
    <row r="1477" spans="1:19" ht="12.75" customHeight="1" x14ac:dyDescent="0.25">
      <c r="A1477" s="28"/>
      <c r="B1477" s="29"/>
      <c r="C1477" s="29"/>
      <c r="D1477" s="132"/>
      <c r="E1477" s="132"/>
      <c r="F1477" s="132"/>
      <c r="G1477" s="132"/>
      <c r="H1477" s="132"/>
      <c r="I1477" s="132"/>
      <c r="J1477" s="132"/>
      <c r="K1477" s="133"/>
      <c r="L1477" s="134"/>
      <c r="M1477" s="134"/>
      <c r="N1477" s="134"/>
      <c r="O1477" s="3"/>
      <c r="P1477" s="29"/>
      <c r="Q1477" s="22"/>
      <c r="R1477" s="3"/>
      <c r="S1477" s="120"/>
    </row>
    <row r="1478" spans="1:19" ht="12.75" customHeight="1" x14ac:dyDescent="0.25">
      <c r="A1478" s="28"/>
      <c r="B1478" s="29"/>
      <c r="C1478" s="29"/>
      <c r="D1478" s="132"/>
      <c r="E1478" s="132"/>
      <c r="F1478" s="132"/>
      <c r="G1478" s="132"/>
      <c r="H1478" s="132"/>
      <c r="I1478" s="132"/>
      <c r="J1478" s="132"/>
      <c r="K1478" s="133"/>
      <c r="L1478" s="134"/>
      <c r="M1478" s="134"/>
      <c r="N1478" s="134"/>
      <c r="O1478" s="3"/>
      <c r="P1478" s="29"/>
      <c r="Q1478" s="22"/>
      <c r="R1478" s="3"/>
      <c r="S1478" s="120"/>
    </row>
    <row r="1479" spans="1:19" ht="12.75" customHeight="1" x14ac:dyDescent="0.25">
      <c r="A1479" s="28"/>
      <c r="B1479" s="29"/>
      <c r="C1479" s="29"/>
      <c r="D1479" s="132"/>
      <c r="E1479" s="132"/>
      <c r="F1479" s="132"/>
      <c r="G1479" s="132"/>
      <c r="H1479" s="132"/>
      <c r="I1479" s="132"/>
      <c r="J1479" s="132"/>
      <c r="K1479" s="133"/>
      <c r="L1479" s="134"/>
      <c r="M1479" s="134"/>
      <c r="N1479" s="134"/>
      <c r="O1479" s="3"/>
      <c r="P1479" s="29"/>
      <c r="Q1479" s="22"/>
      <c r="R1479" s="3"/>
      <c r="S1479" s="120"/>
    </row>
    <row r="1480" spans="1:19" ht="12.75" customHeight="1" x14ac:dyDescent="0.25">
      <c r="A1480" s="28"/>
      <c r="B1480" s="29"/>
      <c r="C1480" s="29"/>
      <c r="D1480" s="132"/>
      <c r="E1480" s="132"/>
      <c r="F1480" s="132"/>
      <c r="G1480" s="132"/>
      <c r="H1480" s="132"/>
      <c r="I1480" s="132"/>
      <c r="J1480" s="132"/>
      <c r="K1480" s="133"/>
      <c r="L1480" s="134"/>
      <c r="M1480" s="134"/>
      <c r="N1480" s="134"/>
      <c r="O1480" s="3"/>
      <c r="P1480" s="29"/>
      <c r="Q1480" s="22"/>
      <c r="R1480" s="3"/>
      <c r="S1480" s="120"/>
    </row>
    <row r="1481" spans="1:19" ht="12.75" customHeight="1" x14ac:dyDescent="0.25">
      <c r="A1481" s="28"/>
      <c r="B1481" s="29"/>
      <c r="C1481" s="29"/>
      <c r="D1481" s="132"/>
      <c r="E1481" s="132"/>
      <c r="F1481" s="132"/>
      <c r="G1481" s="132"/>
      <c r="H1481" s="132"/>
      <c r="I1481" s="132"/>
      <c r="J1481" s="132"/>
      <c r="K1481" s="133"/>
      <c r="L1481" s="134"/>
      <c r="M1481" s="134"/>
      <c r="N1481" s="134"/>
      <c r="O1481" s="3"/>
      <c r="P1481" s="29"/>
      <c r="Q1481" s="22"/>
      <c r="R1481" s="3"/>
      <c r="S1481" s="120"/>
    </row>
    <row r="1482" spans="1:19" ht="12.75" customHeight="1" x14ac:dyDescent="0.25">
      <c r="A1482" s="28"/>
      <c r="B1482" s="29"/>
      <c r="C1482" s="29"/>
      <c r="D1482" s="132"/>
      <c r="E1482" s="132"/>
      <c r="F1482" s="132"/>
      <c r="G1482" s="132"/>
      <c r="H1482" s="132"/>
      <c r="I1482" s="132"/>
      <c r="J1482" s="132"/>
      <c r="K1482" s="133"/>
      <c r="L1482" s="134"/>
      <c r="M1482" s="134"/>
      <c r="N1482" s="134"/>
      <c r="O1482" s="3"/>
      <c r="P1482" s="29"/>
      <c r="Q1482" s="22"/>
      <c r="R1482" s="3"/>
      <c r="S1482" s="120"/>
    </row>
    <row r="1483" spans="1:19" ht="12.75" customHeight="1" x14ac:dyDescent="0.25">
      <c r="A1483" s="28"/>
      <c r="B1483" s="29"/>
      <c r="C1483" s="29"/>
      <c r="D1483" s="132"/>
      <c r="E1483" s="132"/>
      <c r="F1483" s="132"/>
      <c r="G1483" s="132"/>
      <c r="H1483" s="132"/>
      <c r="I1483" s="132"/>
      <c r="J1483" s="132"/>
      <c r="K1483" s="133"/>
      <c r="L1483" s="134"/>
      <c r="M1483" s="134"/>
      <c r="N1483" s="134"/>
      <c r="O1483" s="3"/>
      <c r="P1483" s="29"/>
      <c r="Q1483" s="22"/>
      <c r="R1483" s="3"/>
      <c r="S1483" s="120"/>
    </row>
    <row r="1484" spans="1:19" ht="12.75" customHeight="1" x14ac:dyDescent="0.25">
      <c r="A1484" s="28"/>
      <c r="B1484" s="29"/>
      <c r="C1484" s="29"/>
      <c r="D1484" s="132"/>
      <c r="E1484" s="132"/>
      <c r="F1484" s="132"/>
      <c r="G1484" s="132"/>
      <c r="H1484" s="132"/>
      <c r="I1484" s="132"/>
      <c r="J1484" s="132"/>
      <c r="K1484" s="133"/>
      <c r="L1484" s="134"/>
      <c r="M1484" s="134"/>
      <c r="N1484" s="134"/>
      <c r="O1484" s="3"/>
      <c r="P1484" s="29"/>
      <c r="Q1484" s="22"/>
      <c r="R1484" s="3"/>
      <c r="S1484" s="120"/>
    </row>
    <row r="1485" spans="1:19" ht="12.75" customHeight="1" x14ac:dyDescent="0.25">
      <c r="A1485" s="28"/>
      <c r="B1485" s="29"/>
      <c r="C1485" s="29"/>
      <c r="D1485" s="132"/>
      <c r="E1485" s="132"/>
      <c r="F1485" s="132"/>
      <c r="G1485" s="132"/>
      <c r="H1485" s="132"/>
      <c r="I1485" s="132"/>
      <c r="J1485" s="132"/>
      <c r="K1485" s="133"/>
      <c r="L1485" s="134"/>
      <c r="M1485" s="134"/>
      <c r="N1485" s="134"/>
      <c r="O1485" s="3"/>
      <c r="P1485" s="29"/>
      <c r="Q1485" s="22"/>
      <c r="R1485" s="3"/>
      <c r="S1485" s="120"/>
    </row>
    <row r="1486" spans="1:19" ht="12.75" customHeight="1" x14ac:dyDescent="0.25">
      <c r="A1486" s="28"/>
      <c r="B1486" s="29"/>
      <c r="C1486" s="29"/>
      <c r="D1486" s="132"/>
      <c r="E1486" s="132"/>
      <c r="F1486" s="132"/>
      <c r="G1486" s="132"/>
      <c r="H1486" s="132"/>
      <c r="I1486" s="132"/>
      <c r="J1486" s="132"/>
      <c r="K1486" s="133"/>
      <c r="L1486" s="134"/>
      <c r="M1486" s="134"/>
      <c r="N1486" s="134"/>
      <c r="O1486" s="3"/>
      <c r="P1486" s="29"/>
      <c r="Q1486" s="22"/>
      <c r="R1486" s="3"/>
      <c r="S1486" s="120"/>
    </row>
    <row r="1487" spans="1:19" ht="12.75" customHeight="1" x14ac:dyDescent="0.25">
      <c r="A1487" s="28"/>
      <c r="B1487" s="29"/>
      <c r="C1487" s="29"/>
      <c r="D1487" s="132"/>
      <c r="E1487" s="132"/>
      <c r="F1487" s="132"/>
      <c r="G1487" s="132"/>
      <c r="H1487" s="132"/>
      <c r="I1487" s="132"/>
      <c r="J1487" s="132"/>
      <c r="K1487" s="133"/>
      <c r="L1487" s="134"/>
      <c r="M1487" s="134"/>
      <c r="N1487" s="134"/>
      <c r="O1487" s="3"/>
      <c r="P1487" s="29"/>
      <c r="Q1487" s="22"/>
      <c r="R1487" s="3"/>
      <c r="S1487" s="120"/>
    </row>
    <row r="1488" spans="1:19" ht="12.75" customHeight="1" x14ac:dyDescent="0.25">
      <c r="A1488" s="28"/>
      <c r="B1488" s="29"/>
      <c r="C1488" s="29"/>
      <c r="D1488" s="132"/>
      <c r="E1488" s="132"/>
      <c r="F1488" s="132"/>
      <c r="G1488" s="132"/>
      <c r="H1488" s="132"/>
      <c r="I1488" s="132"/>
      <c r="J1488" s="132"/>
      <c r="K1488" s="133"/>
      <c r="L1488" s="134"/>
      <c r="M1488" s="134"/>
      <c r="N1488" s="134"/>
      <c r="O1488" s="3"/>
      <c r="P1488" s="29"/>
      <c r="Q1488" s="22"/>
      <c r="R1488" s="3"/>
      <c r="S1488" s="120"/>
    </row>
    <row r="1489" spans="1:19" ht="12.75" customHeight="1" x14ac:dyDescent="0.25">
      <c r="A1489" s="28"/>
      <c r="B1489" s="29"/>
      <c r="C1489" s="29"/>
      <c r="D1489" s="132"/>
      <c r="E1489" s="132"/>
      <c r="F1489" s="132"/>
      <c r="G1489" s="132"/>
      <c r="H1489" s="132"/>
      <c r="I1489" s="132"/>
      <c r="J1489" s="132"/>
      <c r="K1489" s="133"/>
      <c r="L1489" s="134"/>
      <c r="M1489" s="134"/>
      <c r="N1489" s="134"/>
      <c r="O1489" s="3"/>
      <c r="P1489" s="29"/>
      <c r="Q1489" s="22"/>
      <c r="R1489" s="3"/>
      <c r="S1489" s="120"/>
    </row>
    <row r="1490" spans="1:19" ht="12.75" customHeight="1" x14ac:dyDescent="0.25">
      <c r="A1490" s="28"/>
      <c r="B1490" s="29"/>
      <c r="C1490" s="29"/>
      <c r="D1490" s="132"/>
      <c r="E1490" s="132"/>
      <c r="F1490" s="132"/>
      <c r="G1490" s="132"/>
      <c r="H1490" s="132"/>
      <c r="I1490" s="132"/>
      <c r="J1490" s="132"/>
      <c r="K1490" s="133"/>
      <c r="L1490" s="134"/>
      <c r="M1490" s="134"/>
      <c r="N1490" s="134"/>
      <c r="O1490" s="3"/>
      <c r="P1490" s="29"/>
      <c r="Q1490" s="22"/>
      <c r="R1490" s="3"/>
      <c r="S1490" s="120"/>
    </row>
    <row r="1491" spans="1:19" ht="12.75" customHeight="1" x14ac:dyDescent="0.25">
      <c r="A1491" s="28"/>
      <c r="B1491" s="29"/>
      <c r="C1491" s="29"/>
      <c r="D1491" s="132"/>
      <c r="E1491" s="132"/>
      <c r="F1491" s="132"/>
      <c r="G1491" s="132"/>
      <c r="H1491" s="132"/>
      <c r="I1491" s="132"/>
      <c r="J1491" s="132"/>
      <c r="K1491" s="133"/>
      <c r="L1491" s="134"/>
      <c r="M1491" s="134"/>
      <c r="N1491" s="134"/>
      <c r="O1491" s="3"/>
      <c r="P1491" s="29"/>
      <c r="Q1491" s="22"/>
      <c r="R1491" s="3"/>
      <c r="S1491" s="120"/>
    </row>
    <row r="1492" spans="1:19" ht="12.75" customHeight="1" x14ac:dyDescent="0.25">
      <c r="A1492" s="28"/>
      <c r="B1492" s="29"/>
      <c r="C1492" s="29"/>
      <c r="D1492" s="132"/>
      <c r="E1492" s="132"/>
      <c r="F1492" s="132"/>
      <c r="G1492" s="132"/>
      <c r="H1492" s="132"/>
      <c r="I1492" s="132"/>
      <c r="J1492" s="132"/>
      <c r="K1492" s="133"/>
      <c r="L1492" s="134"/>
      <c r="M1492" s="134"/>
      <c r="N1492" s="134"/>
      <c r="O1492" s="3"/>
      <c r="P1492" s="29"/>
      <c r="Q1492" s="22"/>
      <c r="R1492" s="3"/>
      <c r="S1492" s="120"/>
    </row>
    <row r="1493" spans="1:19" ht="12.75" customHeight="1" x14ac:dyDescent="0.25">
      <c r="A1493" s="28"/>
      <c r="B1493" s="29"/>
      <c r="C1493" s="29"/>
      <c r="D1493" s="132"/>
      <c r="E1493" s="132"/>
      <c r="F1493" s="132"/>
      <c r="G1493" s="132"/>
      <c r="H1493" s="132"/>
      <c r="I1493" s="132"/>
      <c r="J1493" s="132"/>
      <c r="K1493" s="133"/>
      <c r="L1493" s="134"/>
      <c r="M1493" s="134"/>
      <c r="N1493" s="134"/>
      <c r="O1493" s="3"/>
      <c r="P1493" s="29"/>
      <c r="Q1493" s="22"/>
      <c r="R1493" s="3"/>
      <c r="S1493" s="120"/>
    </row>
    <row r="1494" spans="1:19" ht="12.75" customHeight="1" x14ac:dyDescent="0.25">
      <c r="A1494" s="28"/>
      <c r="B1494" s="29"/>
      <c r="C1494" s="29"/>
      <c r="D1494" s="132"/>
      <c r="E1494" s="132"/>
      <c r="F1494" s="132"/>
      <c r="G1494" s="132"/>
      <c r="H1494" s="132"/>
      <c r="I1494" s="132"/>
      <c r="J1494" s="132"/>
      <c r="K1494" s="133"/>
      <c r="L1494" s="134"/>
      <c r="M1494" s="134"/>
      <c r="N1494" s="134"/>
      <c r="O1494" s="3"/>
      <c r="P1494" s="29"/>
      <c r="Q1494" s="22"/>
      <c r="R1494" s="3"/>
      <c r="S1494" s="120"/>
    </row>
    <row r="1495" spans="1:19" ht="12.75" customHeight="1" x14ac:dyDescent="0.25">
      <c r="A1495" s="28"/>
      <c r="B1495" s="29"/>
      <c r="C1495" s="29"/>
      <c r="D1495" s="132"/>
      <c r="E1495" s="132"/>
      <c r="F1495" s="132"/>
      <c r="G1495" s="132"/>
      <c r="H1495" s="132"/>
      <c r="I1495" s="132"/>
      <c r="J1495" s="132"/>
      <c r="K1495" s="133"/>
      <c r="L1495" s="134"/>
      <c r="M1495" s="134"/>
      <c r="N1495" s="134"/>
      <c r="O1495" s="3"/>
      <c r="P1495" s="29"/>
      <c r="Q1495" s="22"/>
      <c r="R1495" s="3"/>
      <c r="S1495" s="120"/>
    </row>
    <row r="1496" spans="1:19" ht="12.75" customHeight="1" x14ac:dyDescent="0.25">
      <c r="A1496" s="28"/>
      <c r="B1496" s="29"/>
      <c r="C1496" s="29"/>
      <c r="D1496" s="132"/>
      <c r="E1496" s="132"/>
      <c r="F1496" s="132"/>
      <c r="G1496" s="132"/>
      <c r="H1496" s="132"/>
      <c r="I1496" s="132"/>
      <c r="J1496" s="132"/>
      <c r="K1496" s="133"/>
      <c r="L1496" s="134"/>
      <c r="M1496" s="134"/>
      <c r="N1496" s="134"/>
      <c r="O1496" s="3"/>
      <c r="P1496" s="29"/>
      <c r="Q1496" s="22"/>
      <c r="R1496" s="3"/>
      <c r="S1496" s="120"/>
    </row>
    <row r="1497" spans="1:19" ht="12.75" customHeight="1" x14ac:dyDescent="0.25">
      <c r="A1497" s="28"/>
      <c r="B1497" s="29"/>
      <c r="C1497" s="29"/>
      <c r="D1497" s="132"/>
      <c r="E1497" s="132"/>
      <c r="F1497" s="132"/>
      <c r="G1497" s="132"/>
      <c r="H1497" s="132"/>
      <c r="I1497" s="132"/>
      <c r="J1497" s="132"/>
      <c r="K1497" s="133"/>
      <c r="L1497" s="134"/>
      <c r="M1497" s="134"/>
      <c r="N1497" s="134"/>
      <c r="O1497" s="3"/>
      <c r="P1497" s="29"/>
      <c r="Q1497" s="22"/>
      <c r="R1497" s="3"/>
      <c r="S1497" s="120"/>
    </row>
    <row r="1498" spans="1:19" ht="12.75" customHeight="1" x14ac:dyDescent="0.25">
      <c r="A1498" s="28"/>
      <c r="B1498" s="29"/>
      <c r="C1498" s="29"/>
      <c r="D1498" s="132"/>
      <c r="E1498" s="132"/>
      <c r="F1498" s="132"/>
      <c r="G1498" s="132"/>
      <c r="H1498" s="132"/>
      <c r="I1498" s="132"/>
      <c r="J1498" s="132"/>
      <c r="K1498" s="133"/>
      <c r="L1498" s="134"/>
      <c r="M1498" s="134"/>
      <c r="N1498" s="134"/>
      <c r="O1498" s="3"/>
      <c r="P1498" s="29"/>
      <c r="Q1498" s="22"/>
      <c r="R1498" s="3"/>
      <c r="S1498" s="120"/>
    </row>
    <row r="1499" spans="1:19" ht="12.75" customHeight="1" x14ac:dyDescent="0.25">
      <c r="A1499" s="28"/>
      <c r="B1499" s="29"/>
      <c r="C1499" s="29"/>
      <c r="D1499" s="132"/>
      <c r="E1499" s="132"/>
      <c r="F1499" s="132"/>
      <c r="G1499" s="132"/>
      <c r="H1499" s="132"/>
      <c r="I1499" s="132"/>
      <c r="J1499" s="132"/>
      <c r="K1499" s="133"/>
      <c r="L1499" s="134"/>
      <c r="M1499" s="134"/>
      <c r="N1499" s="134"/>
      <c r="O1499" s="3"/>
      <c r="P1499" s="29"/>
      <c r="Q1499" s="22"/>
      <c r="R1499" s="3"/>
      <c r="S1499" s="120"/>
    </row>
    <row r="1500" spans="1:19" ht="12.75" customHeight="1" x14ac:dyDescent="0.25">
      <c r="A1500" s="28"/>
      <c r="B1500" s="29"/>
      <c r="C1500" s="29"/>
      <c r="D1500" s="132"/>
      <c r="E1500" s="132"/>
      <c r="F1500" s="132"/>
      <c r="G1500" s="132"/>
      <c r="H1500" s="132"/>
      <c r="I1500" s="132"/>
      <c r="J1500" s="132"/>
      <c r="K1500" s="133"/>
      <c r="L1500" s="134"/>
      <c r="M1500" s="134"/>
      <c r="N1500" s="134"/>
      <c r="O1500" s="3"/>
      <c r="P1500" s="29"/>
      <c r="Q1500" s="22"/>
      <c r="R1500" s="3"/>
      <c r="S1500" s="120"/>
    </row>
    <row r="1501" spans="1:19" ht="12.75" customHeight="1" x14ac:dyDescent="0.25">
      <c r="A1501" s="28"/>
      <c r="B1501" s="29"/>
      <c r="C1501" s="29"/>
      <c r="D1501" s="132"/>
      <c r="E1501" s="132"/>
      <c r="F1501" s="132"/>
      <c r="G1501" s="132"/>
      <c r="H1501" s="132"/>
      <c r="I1501" s="132"/>
      <c r="J1501" s="132"/>
      <c r="K1501" s="133"/>
      <c r="L1501" s="134"/>
      <c r="M1501" s="134"/>
      <c r="N1501" s="134"/>
      <c r="O1501" s="3"/>
      <c r="P1501" s="29"/>
      <c r="Q1501" s="22"/>
      <c r="R1501" s="3"/>
      <c r="S1501" s="120"/>
    </row>
    <row r="1502" spans="1:19" ht="12.75" customHeight="1" x14ac:dyDescent="0.25">
      <c r="A1502" s="28"/>
      <c r="B1502" s="29"/>
      <c r="C1502" s="29"/>
      <c r="D1502" s="132"/>
      <c r="E1502" s="132"/>
      <c r="F1502" s="132"/>
      <c r="G1502" s="132"/>
      <c r="H1502" s="132"/>
      <c r="I1502" s="132"/>
      <c r="J1502" s="132"/>
      <c r="K1502" s="133"/>
      <c r="L1502" s="134"/>
      <c r="M1502" s="134"/>
      <c r="N1502" s="134"/>
      <c r="O1502" s="3"/>
      <c r="P1502" s="29"/>
      <c r="Q1502" s="22"/>
      <c r="R1502" s="3"/>
      <c r="S1502" s="120"/>
    </row>
    <row r="1503" spans="1:19" ht="12.75" customHeight="1" x14ac:dyDescent="0.25">
      <c r="A1503" s="28"/>
      <c r="B1503" s="29"/>
      <c r="C1503" s="29"/>
      <c r="D1503" s="132"/>
      <c r="E1503" s="132"/>
      <c r="F1503" s="132"/>
      <c r="G1503" s="132"/>
      <c r="H1503" s="132"/>
      <c r="I1503" s="132"/>
      <c r="J1503" s="132"/>
      <c r="K1503" s="133"/>
      <c r="L1503" s="134"/>
      <c r="M1503" s="134"/>
      <c r="N1503" s="134"/>
      <c r="O1503" s="3"/>
      <c r="P1503" s="29"/>
      <c r="Q1503" s="22"/>
      <c r="R1503" s="3"/>
      <c r="S1503" s="120"/>
    </row>
    <row r="1504" spans="1:19" ht="12.75" customHeight="1" x14ac:dyDescent="0.25">
      <c r="A1504" s="28"/>
      <c r="B1504" s="29"/>
      <c r="C1504" s="29"/>
      <c r="D1504" s="132"/>
      <c r="E1504" s="132"/>
      <c r="F1504" s="132"/>
      <c r="G1504" s="132"/>
      <c r="H1504" s="132"/>
      <c r="I1504" s="132"/>
      <c r="J1504" s="132"/>
      <c r="K1504" s="133"/>
      <c r="L1504" s="134"/>
      <c r="M1504" s="134"/>
      <c r="N1504" s="134"/>
      <c r="O1504" s="3"/>
      <c r="P1504" s="29"/>
      <c r="Q1504" s="22"/>
      <c r="R1504" s="3"/>
      <c r="S1504" s="120"/>
    </row>
    <row r="1505" spans="1:19" ht="12.75" customHeight="1" x14ac:dyDescent="0.25">
      <c r="A1505" s="28"/>
      <c r="B1505" s="29"/>
      <c r="C1505" s="29"/>
      <c r="D1505" s="132"/>
      <c r="E1505" s="132"/>
      <c r="F1505" s="132"/>
      <c r="G1505" s="132"/>
      <c r="H1505" s="132"/>
      <c r="I1505" s="132"/>
      <c r="J1505" s="132"/>
      <c r="K1505" s="133"/>
      <c r="L1505" s="134"/>
      <c r="M1505" s="134"/>
      <c r="N1505" s="134"/>
      <c r="O1505" s="3"/>
      <c r="P1505" s="29"/>
      <c r="Q1505" s="22"/>
      <c r="R1505" s="3"/>
      <c r="S1505" s="120"/>
    </row>
    <row r="1506" spans="1:19" ht="12.75" customHeight="1" x14ac:dyDescent="0.25">
      <c r="A1506" s="28"/>
      <c r="B1506" s="29"/>
      <c r="C1506" s="29"/>
      <c r="D1506" s="132"/>
      <c r="E1506" s="132"/>
      <c r="F1506" s="132"/>
      <c r="G1506" s="132"/>
      <c r="H1506" s="132"/>
      <c r="I1506" s="132"/>
      <c r="J1506" s="132"/>
      <c r="K1506" s="133"/>
      <c r="L1506" s="134"/>
      <c r="M1506" s="134"/>
      <c r="N1506" s="134"/>
      <c r="O1506" s="3"/>
      <c r="P1506" s="29"/>
      <c r="Q1506" s="22"/>
      <c r="R1506" s="3"/>
      <c r="S1506" s="120"/>
    </row>
    <row r="1507" spans="1:19" ht="12.75" customHeight="1" x14ac:dyDescent="0.25">
      <c r="A1507" s="28"/>
      <c r="B1507" s="29"/>
      <c r="C1507" s="29"/>
      <c r="D1507" s="132"/>
      <c r="E1507" s="132"/>
      <c r="F1507" s="132"/>
      <c r="G1507" s="132"/>
      <c r="H1507" s="132"/>
      <c r="I1507" s="132"/>
      <c r="J1507" s="132"/>
      <c r="K1507" s="133"/>
      <c r="L1507" s="134"/>
      <c r="M1507" s="134"/>
      <c r="N1507" s="134"/>
      <c r="O1507" s="3"/>
      <c r="P1507" s="29"/>
      <c r="Q1507" s="22"/>
      <c r="R1507" s="3"/>
      <c r="S1507" s="120"/>
    </row>
    <row r="1508" spans="1:19" ht="12.75" customHeight="1" x14ac:dyDescent="0.25">
      <c r="A1508" s="28"/>
      <c r="B1508" s="29"/>
      <c r="C1508" s="29"/>
      <c r="D1508" s="132"/>
      <c r="E1508" s="132"/>
      <c r="F1508" s="132"/>
      <c r="G1508" s="132"/>
      <c r="H1508" s="132"/>
      <c r="I1508" s="132"/>
      <c r="J1508" s="132"/>
      <c r="K1508" s="133"/>
      <c r="L1508" s="134"/>
      <c r="M1508" s="134"/>
      <c r="N1508" s="134"/>
      <c r="O1508" s="3"/>
      <c r="P1508" s="29"/>
      <c r="Q1508" s="22"/>
      <c r="R1508" s="3"/>
      <c r="S1508" s="120"/>
    </row>
    <row r="1509" spans="1:19" ht="12.75" customHeight="1" x14ac:dyDescent="0.25">
      <c r="A1509" s="28"/>
      <c r="B1509" s="29"/>
      <c r="C1509" s="29"/>
      <c r="D1509" s="132"/>
      <c r="E1509" s="132"/>
      <c r="F1509" s="132"/>
      <c r="G1509" s="132"/>
      <c r="H1509" s="132"/>
      <c r="I1509" s="132"/>
      <c r="J1509" s="132"/>
      <c r="K1509" s="133"/>
      <c r="L1509" s="134"/>
      <c r="M1509" s="134"/>
      <c r="N1509" s="134"/>
      <c r="O1509" s="3"/>
      <c r="P1509" s="29"/>
      <c r="Q1509" s="22"/>
      <c r="R1509" s="3"/>
      <c r="S1509" s="120"/>
    </row>
    <row r="1510" spans="1:19" ht="12.75" customHeight="1" x14ac:dyDescent="0.25">
      <c r="A1510" s="28"/>
      <c r="B1510" s="29"/>
      <c r="C1510" s="29"/>
      <c r="D1510" s="132"/>
      <c r="E1510" s="132"/>
      <c r="F1510" s="132"/>
      <c r="G1510" s="132"/>
      <c r="H1510" s="132"/>
      <c r="I1510" s="132"/>
      <c r="J1510" s="132"/>
      <c r="K1510" s="133"/>
      <c r="L1510" s="134"/>
      <c r="M1510" s="134"/>
      <c r="N1510" s="134"/>
      <c r="O1510" s="3"/>
      <c r="P1510" s="29"/>
      <c r="Q1510" s="22"/>
      <c r="R1510" s="3"/>
      <c r="S1510" s="120"/>
    </row>
    <row r="1511" spans="1:19" ht="12.75" customHeight="1" x14ac:dyDescent="0.25">
      <c r="A1511" s="28"/>
      <c r="B1511" s="29"/>
      <c r="C1511" s="29"/>
      <c r="D1511" s="132"/>
      <c r="E1511" s="132"/>
      <c r="F1511" s="132"/>
      <c r="G1511" s="132"/>
      <c r="H1511" s="132"/>
      <c r="I1511" s="132"/>
      <c r="J1511" s="132"/>
      <c r="K1511" s="133"/>
      <c r="L1511" s="134"/>
      <c r="M1511" s="134"/>
      <c r="N1511" s="134"/>
      <c r="O1511" s="3"/>
      <c r="P1511" s="29"/>
      <c r="Q1511" s="22"/>
      <c r="R1511" s="3"/>
      <c r="S1511" s="120"/>
    </row>
    <row r="1512" spans="1:19" ht="12.75" customHeight="1" x14ac:dyDescent="0.25">
      <c r="A1512" s="28"/>
      <c r="B1512" s="29"/>
      <c r="C1512" s="29"/>
      <c r="D1512" s="132"/>
      <c r="E1512" s="132"/>
      <c r="F1512" s="132"/>
      <c r="G1512" s="132"/>
      <c r="H1512" s="132"/>
      <c r="I1512" s="132"/>
      <c r="J1512" s="132"/>
      <c r="K1512" s="133"/>
      <c r="L1512" s="134"/>
      <c r="M1512" s="134"/>
      <c r="N1512" s="134"/>
      <c r="O1512" s="3"/>
      <c r="P1512" s="29"/>
      <c r="Q1512" s="22"/>
      <c r="R1512" s="3"/>
      <c r="S1512" s="120"/>
    </row>
    <row r="1513" spans="1:19" ht="12.75" customHeight="1" x14ac:dyDescent="0.25">
      <c r="A1513" s="28"/>
      <c r="B1513" s="29"/>
      <c r="C1513" s="29"/>
      <c r="D1513" s="132"/>
      <c r="E1513" s="132"/>
      <c r="F1513" s="132"/>
      <c r="G1513" s="132"/>
      <c r="H1513" s="132"/>
      <c r="I1513" s="132"/>
      <c r="J1513" s="132"/>
      <c r="K1513" s="133"/>
      <c r="L1513" s="134"/>
      <c r="M1513" s="134"/>
      <c r="N1513" s="134"/>
      <c r="O1513" s="3"/>
      <c r="P1513" s="29"/>
      <c r="Q1513" s="22"/>
      <c r="R1513" s="3"/>
      <c r="S1513" s="120"/>
    </row>
    <row r="1514" spans="1:19" ht="12.75" customHeight="1" x14ac:dyDescent="0.25">
      <c r="A1514" s="28"/>
      <c r="B1514" s="29"/>
      <c r="C1514" s="29"/>
      <c r="D1514" s="132"/>
      <c r="E1514" s="132"/>
      <c r="F1514" s="132"/>
      <c r="G1514" s="132"/>
      <c r="H1514" s="132"/>
      <c r="I1514" s="132"/>
      <c r="J1514" s="132"/>
      <c r="K1514" s="133"/>
      <c r="L1514" s="134"/>
      <c r="M1514" s="134"/>
      <c r="N1514" s="134"/>
      <c r="O1514" s="3"/>
      <c r="P1514" s="29"/>
      <c r="Q1514" s="22"/>
      <c r="R1514" s="3"/>
      <c r="S1514" s="120"/>
    </row>
    <row r="1515" spans="1:19" ht="12.75" customHeight="1" x14ac:dyDescent="0.25">
      <c r="A1515" s="28"/>
      <c r="B1515" s="29"/>
      <c r="C1515" s="29"/>
      <c r="D1515" s="132"/>
      <c r="E1515" s="132"/>
      <c r="F1515" s="132"/>
      <c r="G1515" s="132"/>
      <c r="H1515" s="132"/>
      <c r="I1515" s="132"/>
      <c r="J1515" s="132"/>
      <c r="K1515" s="133"/>
      <c r="L1515" s="134"/>
      <c r="M1515" s="134"/>
      <c r="N1515" s="134"/>
      <c r="O1515" s="3"/>
      <c r="P1515" s="29"/>
      <c r="Q1515" s="22"/>
      <c r="R1515" s="3"/>
      <c r="S1515" s="120"/>
    </row>
    <row r="1516" spans="1:19" ht="12.75" customHeight="1" x14ac:dyDescent="0.25">
      <c r="A1516" s="28"/>
      <c r="B1516" s="29"/>
      <c r="C1516" s="29"/>
      <c r="D1516" s="132"/>
      <c r="E1516" s="132"/>
      <c r="F1516" s="132"/>
      <c r="G1516" s="132"/>
      <c r="H1516" s="132"/>
      <c r="I1516" s="132"/>
      <c r="J1516" s="132"/>
      <c r="K1516" s="133"/>
      <c r="L1516" s="134"/>
      <c r="M1516" s="134"/>
      <c r="N1516" s="134"/>
      <c r="O1516" s="3"/>
      <c r="P1516" s="29"/>
      <c r="Q1516" s="22"/>
      <c r="R1516" s="3"/>
      <c r="S1516" s="120"/>
    </row>
    <row r="1517" spans="1:19" ht="12.75" customHeight="1" x14ac:dyDescent="0.25">
      <c r="A1517" s="28"/>
      <c r="B1517" s="29"/>
      <c r="C1517" s="29"/>
      <c r="D1517" s="132"/>
      <c r="E1517" s="132"/>
      <c r="F1517" s="132"/>
      <c r="G1517" s="132"/>
      <c r="H1517" s="132"/>
      <c r="I1517" s="132"/>
      <c r="J1517" s="132"/>
      <c r="K1517" s="133"/>
      <c r="L1517" s="134"/>
      <c r="M1517" s="134"/>
      <c r="N1517" s="134"/>
      <c r="O1517" s="3"/>
      <c r="P1517" s="29"/>
      <c r="Q1517" s="22"/>
      <c r="R1517" s="3"/>
      <c r="S1517" s="120"/>
    </row>
    <row r="1518" spans="1:19" ht="12.75" customHeight="1" x14ac:dyDescent="0.25">
      <c r="A1518" s="28"/>
      <c r="B1518" s="29"/>
      <c r="C1518" s="29"/>
      <c r="D1518" s="132"/>
      <c r="E1518" s="132"/>
      <c r="F1518" s="132"/>
      <c r="G1518" s="132"/>
      <c r="H1518" s="132"/>
      <c r="I1518" s="132"/>
      <c r="J1518" s="132"/>
      <c r="K1518" s="133"/>
      <c r="L1518" s="134"/>
      <c r="M1518" s="134"/>
      <c r="N1518" s="134"/>
      <c r="O1518" s="3"/>
      <c r="P1518" s="29"/>
      <c r="Q1518" s="22"/>
      <c r="R1518" s="3"/>
      <c r="S1518" s="120"/>
    </row>
    <row r="1519" spans="1:19" ht="12.75" customHeight="1" x14ac:dyDescent="0.25">
      <c r="A1519" s="28"/>
      <c r="B1519" s="29"/>
      <c r="C1519" s="29"/>
      <c r="D1519" s="132"/>
      <c r="E1519" s="132"/>
      <c r="F1519" s="132"/>
      <c r="G1519" s="132"/>
      <c r="H1519" s="132"/>
      <c r="I1519" s="132"/>
      <c r="J1519" s="132"/>
      <c r="K1519" s="133"/>
      <c r="L1519" s="134"/>
      <c r="M1519" s="134"/>
      <c r="N1519" s="134"/>
      <c r="O1519" s="3"/>
      <c r="P1519" s="29"/>
      <c r="Q1519" s="22"/>
      <c r="R1519" s="3"/>
      <c r="S1519" s="120"/>
    </row>
    <row r="1520" spans="1:19" ht="12.75" customHeight="1" x14ac:dyDescent="0.25">
      <c r="A1520" s="28"/>
      <c r="B1520" s="29"/>
      <c r="C1520" s="29"/>
      <c r="D1520" s="132"/>
      <c r="E1520" s="132"/>
      <c r="F1520" s="132"/>
      <c r="G1520" s="132"/>
      <c r="H1520" s="132"/>
      <c r="I1520" s="132"/>
      <c r="J1520" s="132"/>
      <c r="K1520" s="133"/>
      <c r="L1520" s="134"/>
      <c r="M1520" s="134"/>
      <c r="N1520" s="134"/>
      <c r="O1520" s="3"/>
      <c r="P1520" s="29"/>
      <c r="Q1520" s="22"/>
      <c r="R1520" s="3"/>
      <c r="S1520" s="120"/>
    </row>
    <row r="1521" spans="1:19" ht="12.75" customHeight="1" x14ac:dyDescent="0.25">
      <c r="A1521" s="28"/>
      <c r="B1521" s="29"/>
      <c r="C1521" s="29"/>
      <c r="D1521" s="132"/>
      <c r="E1521" s="132"/>
      <c r="F1521" s="132"/>
      <c r="G1521" s="132"/>
      <c r="H1521" s="132"/>
      <c r="I1521" s="132"/>
      <c r="J1521" s="132"/>
      <c r="K1521" s="133"/>
      <c r="L1521" s="134"/>
      <c r="M1521" s="134"/>
      <c r="N1521" s="134"/>
      <c r="O1521" s="3"/>
      <c r="P1521" s="29"/>
      <c r="Q1521" s="22"/>
      <c r="R1521" s="3"/>
      <c r="S1521" s="120"/>
    </row>
    <row r="1522" spans="1:19" ht="12.75" customHeight="1" x14ac:dyDescent="0.25">
      <c r="A1522" s="28"/>
      <c r="B1522" s="29"/>
      <c r="C1522" s="29"/>
      <c r="D1522" s="132"/>
      <c r="E1522" s="132"/>
      <c r="F1522" s="132"/>
      <c r="G1522" s="132"/>
      <c r="H1522" s="132"/>
      <c r="I1522" s="132"/>
      <c r="J1522" s="132"/>
      <c r="K1522" s="133"/>
      <c r="L1522" s="134"/>
      <c r="M1522" s="134"/>
      <c r="N1522" s="134"/>
      <c r="O1522" s="3"/>
      <c r="P1522" s="29"/>
      <c r="Q1522" s="22"/>
      <c r="R1522" s="3"/>
      <c r="S1522" s="120"/>
    </row>
    <row r="1523" spans="1:19" ht="12.75" customHeight="1" x14ac:dyDescent="0.25">
      <c r="A1523" s="28"/>
      <c r="B1523" s="29"/>
      <c r="C1523" s="29"/>
      <c r="D1523" s="132"/>
      <c r="E1523" s="132"/>
      <c r="F1523" s="132"/>
      <c r="G1523" s="132"/>
      <c r="H1523" s="132"/>
      <c r="I1523" s="132"/>
      <c r="J1523" s="132"/>
      <c r="K1523" s="133"/>
      <c r="L1523" s="134"/>
      <c r="M1523" s="134"/>
      <c r="N1523" s="134"/>
      <c r="O1523" s="3"/>
      <c r="P1523" s="29"/>
      <c r="Q1523" s="22"/>
      <c r="R1523" s="3"/>
      <c r="S1523" s="120"/>
    </row>
    <row r="1524" spans="1:19" ht="12.75" customHeight="1" x14ac:dyDescent="0.25">
      <c r="A1524" s="28"/>
      <c r="B1524" s="29"/>
      <c r="C1524" s="29"/>
      <c r="D1524" s="132"/>
      <c r="E1524" s="132"/>
      <c r="F1524" s="132"/>
      <c r="G1524" s="132"/>
      <c r="H1524" s="132"/>
      <c r="I1524" s="132"/>
      <c r="J1524" s="132"/>
      <c r="K1524" s="133"/>
      <c r="L1524" s="134"/>
      <c r="M1524" s="134"/>
      <c r="N1524" s="134"/>
      <c r="O1524" s="3"/>
      <c r="P1524" s="29"/>
      <c r="Q1524" s="22"/>
      <c r="R1524" s="3"/>
      <c r="S1524" s="120"/>
    </row>
    <row r="1525" spans="1:19" ht="12.75" customHeight="1" x14ac:dyDescent="0.25">
      <c r="A1525" s="28"/>
      <c r="B1525" s="29"/>
      <c r="C1525" s="29"/>
      <c r="D1525" s="132"/>
      <c r="E1525" s="132"/>
      <c r="F1525" s="132"/>
      <c r="G1525" s="132"/>
      <c r="H1525" s="132"/>
      <c r="I1525" s="132"/>
      <c r="J1525" s="132"/>
      <c r="K1525" s="133"/>
      <c r="L1525" s="134"/>
      <c r="M1525" s="134"/>
      <c r="N1525" s="134"/>
      <c r="O1525" s="3"/>
      <c r="P1525" s="29"/>
      <c r="Q1525" s="22"/>
      <c r="R1525" s="3"/>
      <c r="S1525" s="120"/>
    </row>
    <row r="1526" spans="1:19" ht="12.75" customHeight="1" x14ac:dyDescent="0.25">
      <c r="A1526" s="28"/>
      <c r="B1526" s="29"/>
      <c r="C1526" s="29"/>
      <c r="D1526" s="132"/>
      <c r="E1526" s="132"/>
      <c r="F1526" s="132"/>
      <c r="G1526" s="132"/>
      <c r="H1526" s="132"/>
      <c r="I1526" s="132"/>
      <c r="J1526" s="132"/>
      <c r="K1526" s="133"/>
      <c r="L1526" s="134"/>
      <c r="M1526" s="134"/>
      <c r="N1526" s="134"/>
      <c r="O1526" s="3"/>
      <c r="P1526" s="29"/>
      <c r="Q1526" s="22"/>
      <c r="R1526" s="3"/>
      <c r="S1526" s="120"/>
    </row>
    <row r="1527" spans="1:19" ht="12.75" customHeight="1" x14ac:dyDescent="0.25">
      <c r="A1527" s="28"/>
      <c r="B1527" s="29"/>
      <c r="C1527" s="29"/>
      <c r="D1527" s="132"/>
      <c r="E1527" s="132"/>
      <c r="F1527" s="132"/>
      <c r="G1527" s="132"/>
      <c r="H1527" s="132"/>
      <c r="I1527" s="132"/>
      <c r="J1527" s="132"/>
      <c r="K1527" s="133"/>
      <c r="L1527" s="134"/>
      <c r="M1527" s="134"/>
      <c r="N1527" s="134"/>
      <c r="O1527" s="3"/>
      <c r="P1527" s="29"/>
      <c r="Q1527" s="22"/>
      <c r="R1527" s="3"/>
      <c r="S1527" s="120"/>
    </row>
    <row r="1528" spans="1:19" ht="12.75" customHeight="1" x14ac:dyDescent="0.25">
      <c r="A1528" s="28"/>
      <c r="B1528" s="29"/>
      <c r="C1528" s="29"/>
      <c r="D1528" s="132"/>
      <c r="E1528" s="132"/>
      <c r="F1528" s="132"/>
      <c r="G1528" s="132"/>
      <c r="H1528" s="132"/>
      <c r="I1528" s="132"/>
      <c r="J1528" s="132"/>
      <c r="K1528" s="133"/>
      <c r="L1528" s="134"/>
      <c r="M1528" s="134"/>
      <c r="N1528" s="134"/>
      <c r="O1528" s="3"/>
      <c r="P1528" s="29"/>
      <c r="Q1528" s="22"/>
      <c r="R1528" s="3"/>
      <c r="S1528" s="120"/>
    </row>
    <row r="1529" spans="1:19" ht="12.75" customHeight="1" x14ac:dyDescent="0.25">
      <c r="A1529" s="28"/>
      <c r="B1529" s="29"/>
      <c r="C1529" s="29"/>
      <c r="D1529" s="132"/>
      <c r="E1529" s="132"/>
      <c r="F1529" s="132"/>
      <c r="G1529" s="132"/>
      <c r="H1529" s="132"/>
      <c r="I1529" s="132"/>
      <c r="J1529" s="132"/>
      <c r="K1529" s="133"/>
      <c r="L1529" s="134"/>
      <c r="M1529" s="134"/>
      <c r="N1529" s="134"/>
      <c r="O1529" s="3"/>
      <c r="P1529" s="29"/>
      <c r="Q1529" s="22"/>
      <c r="R1529" s="3"/>
      <c r="S1529" s="120"/>
    </row>
    <row r="1530" spans="1:19" ht="12.75" customHeight="1" x14ac:dyDescent="0.25">
      <c r="A1530" s="28"/>
      <c r="B1530" s="29"/>
      <c r="C1530" s="29"/>
      <c r="D1530" s="132"/>
      <c r="E1530" s="132"/>
      <c r="F1530" s="132"/>
      <c r="G1530" s="132"/>
      <c r="H1530" s="132"/>
      <c r="I1530" s="132"/>
      <c r="J1530" s="132"/>
      <c r="K1530" s="133"/>
      <c r="L1530" s="134"/>
      <c r="M1530" s="134"/>
      <c r="N1530" s="134"/>
      <c r="O1530" s="3"/>
      <c r="P1530" s="29"/>
      <c r="Q1530" s="22"/>
      <c r="R1530" s="3"/>
      <c r="S1530" s="120"/>
    </row>
    <row r="1531" spans="1:19" ht="12.75" customHeight="1" x14ac:dyDescent="0.25">
      <c r="A1531" s="28"/>
      <c r="B1531" s="29"/>
      <c r="C1531" s="29"/>
      <c r="D1531" s="132"/>
      <c r="E1531" s="132"/>
      <c r="F1531" s="132"/>
      <c r="G1531" s="132"/>
      <c r="H1531" s="132"/>
      <c r="I1531" s="132"/>
      <c r="J1531" s="132"/>
      <c r="K1531" s="133"/>
      <c r="L1531" s="134"/>
      <c r="M1531" s="134"/>
      <c r="N1531" s="134"/>
      <c r="O1531" s="3"/>
      <c r="P1531" s="29"/>
      <c r="Q1531" s="22"/>
      <c r="R1531" s="3"/>
      <c r="S1531" s="120"/>
    </row>
    <row r="1532" spans="1:19" ht="12.75" customHeight="1" x14ac:dyDescent="0.25">
      <c r="A1532" s="28"/>
      <c r="B1532" s="29"/>
      <c r="C1532" s="29"/>
      <c r="D1532" s="132"/>
      <c r="E1532" s="132"/>
      <c r="F1532" s="132"/>
      <c r="G1532" s="132"/>
      <c r="H1532" s="132"/>
      <c r="I1532" s="132"/>
      <c r="J1532" s="132"/>
      <c r="K1532" s="133"/>
      <c r="L1532" s="134"/>
      <c r="M1532" s="134"/>
      <c r="N1532" s="134"/>
      <c r="O1532" s="3"/>
      <c r="P1532" s="29"/>
      <c r="Q1532" s="22"/>
      <c r="R1532" s="3"/>
      <c r="S1532" s="120"/>
    </row>
    <row r="1533" spans="1:19" ht="12.75" customHeight="1" x14ac:dyDescent="0.25">
      <c r="A1533" s="28"/>
      <c r="B1533" s="29"/>
      <c r="C1533" s="29"/>
      <c r="D1533" s="132"/>
      <c r="E1533" s="132"/>
      <c r="F1533" s="132"/>
      <c r="G1533" s="132"/>
      <c r="H1533" s="132"/>
      <c r="I1533" s="132"/>
      <c r="J1533" s="132"/>
      <c r="K1533" s="133"/>
      <c r="L1533" s="134"/>
      <c r="M1533" s="134"/>
      <c r="N1533" s="134"/>
      <c r="O1533" s="3"/>
      <c r="P1533" s="29"/>
      <c r="Q1533" s="22"/>
      <c r="R1533" s="3"/>
      <c r="S1533" s="120"/>
    </row>
    <row r="1534" spans="1:19" ht="12.75" customHeight="1" x14ac:dyDescent="0.25">
      <c r="A1534" s="28"/>
      <c r="B1534" s="29"/>
      <c r="C1534" s="29"/>
      <c r="D1534" s="132"/>
      <c r="E1534" s="132"/>
      <c r="F1534" s="132"/>
      <c r="G1534" s="132"/>
      <c r="H1534" s="132"/>
      <c r="I1534" s="132"/>
      <c r="J1534" s="132"/>
      <c r="K1534" s="133"/>
      <c r="L1534" s="134"/>
      <c r="M1534" s="134"/>
      <c r="N1534" s="134"/>
      <c r="O1534" s="3"/>
      <c r="P1534" s="29"/>
      <c r="Q1534" s="22"/>
      <c r="R1534" s="3"/>
      <c r="S1534" s="120"/>
    </row>
    <row r="1535" spans="1:19" ht="12.75" customHeight="1" x14ac:dyDescent="0.25">
      <c r="A1535" s="28"/>
      <c r="B1535" s="29"/>
      <c r="C1535" s="29"/>
      <c r="D1535" s="132"/>
      <c r="E1535" s="132"/>
      <c r="F1535" s="132"/>
      <c r="G1535" s="132"/>
      <c r="H1535" s="132"/>
      <c r="I1535" s="132"/>
      <c r="J1535" s="132"/>
      <c r="K1535" s="133"/>
      <c r="L1535" s="134"/>
      <c r="M1535" s="134"/>
      <c r="N1535" s="134"/>
      <c r="O1535" s="3"/>
      <c r="P1535" s="29"/>
      <c r="Q1535" s="22"/>
      <c r="R1535" s="3"/>
      <c r="S1535" s="120"/>
    </row>
    <row r="1536" spans="1:19" ht="12.75" customHeight="1" x14ac:dyDescent="0.25">
      <c r="A1536" s="28"/>
      <c r="B1536" s="29"/>
      <c r="C1536" s="29"/>
      <c r="D1536" s="132"/>
      <c r="E1536" s="132"/>
      <c r="F1536" s="132"/>
      <c r="G1536" s="132"/>
      <c r="H1536" s="132"/>
      <c r="I1536" s="132"/>
      <c r="J1536" s="132"/>
      <c r="K1536" s="133"/>
      <c r="L1536" s="134"/>
      <c r="M1536" s="134"/>
      <c r="N1536" s="134"/>
      <c r="O1536" s="3"/>
      <c r="P1536" s="29"/>
      <c r="Q1536" s="22"/>
      <c r="R1536" s="3"/>
      <c r="S1536" s="120"/>
    </row>
    <row r="1537" spans="1:19" ht="12.75" customHeight="1" x14ac:dyDescent="0.25">
      <c r="A1537" s="28"/>
      <c r="B1537" s="29"/>
      <c r="C1537" s="29"/>
      <c r="D1537" s="132"/>
      <c r="E1537" s="132"/>
      <c r="F1537" s="132"/>
      <c r="G1537" s="132"/>
      <c r="H1537" s="132"/>
      <c r="I1537" s="132"/>
      <c r="J1537" s="132"/>
      <c r="K1537" s="133"/>
      <c r="L1537" s="134"/>
      <c r="M1537" s="134"/>
      <c r="N1537" s="134"/>
      <c r="O1537" s="3"/>
      <c r="P1537" s="29"/>
      <c r="Q1537" s="22"/>
      <c r="R1537" s="3"/>
      <c r="S1537" s="120"/>
    </row>
    <row r="1538" spans="1:19" ht="12.75" customHeight="1" x14ac:dyDescent="0.25">
      <c r="A1538" s="28"/>
      <c r="B1538" s="29"/>
      <c r="C1538" s="29"/>
      <c r="D1538" s="132"/>
      <c r="E1538" s="132"/>
      <c r="F1538" s="132"/>
      <c r="G1538" s="132"/>
      <c r="H1538" s="132"/>
      <c r="I1538" s="132"/>
      <c r="J1538" s="132"/>
      <c r="K1538" s="133"/>
      <c r="L1538" s="134"/>
      <c r="M1538" s="134"/>
      <c r="N1538" s="134"/>
      <c r="O1538" s="3"/>
      <c r="P1538" s="29"/>
      <c r="Q1538" s="22"/>
      <c r="R1538" s="3"/>
      <c r="S1538" s="120"/>
    </row>
    <row r="1539" spans="1:19" ht="12.75" customHeight="1" x14ac:dyDescent="0.25">
      <c r="A1539" s="28"/>
      <c r="B1539" s="29"/>
      <c r="C1539" s="29"/>
      <c r="D1539" s="132"/>
      <c r="E1539" s="132"/>
      <c r="F1539" s="132"/>
      <c r="G1539" s="132"/>
      <c r="H1539" s="132"/>
      <c r="I1539" s="132"/>
      <c r="J1539" s="132"/>
      <c r="K1539" s="133"/>
      <c r="L1539" s="134"/>
      <c r="M1539" s="134"/>
      <c r="N1539" s="134"/>
      <c r="O1539" s="3"/>
      <c r="P1539" s="29"/>
      <c r="Q1539" s="22"/>
      <c r="R1539" s="3"/>
      <c r="S1539" s="120"/>
    </row>
    <row r="1540" spans="1:19" ht="12.75" customHeight="1" x14ac:dyDescent="0.25">
      <c r="A1540" s="28"/>
      <c r="B1540" s="29"/>
      <c r="C1540" s="29"/>
      <c r="D1540" s="132"/>
      <c r="E1540" s="132"/>
      <c r="F1540" s="132"/>
      <c r="G1540" s="132"/>
      <c r="H1540" s="132"/>
      <c r="I1540" s="132"/>
      <c r="J1540" s="132"/>
      <c r="K1540" s="133"/>
      <c r="L1540" s="134"/>
      <c r="M1540" s="134"/>
      <c r="N1540" s="134"/>
      <c r="O1540" s="3"/>
      <c r="P1540" s="29"/>
      <c r="Q1540" s="22"/>
      <c r="R1540" s="3"/>
      <c r="S1540" s="120"/>
    </row>
    <row r="1541" spans="1:19" ht="12.75" customHeight="1" x14ac:dyDescent="0.25">
      <c r="A1541" s="28"/>
      <c r="B1541" s="29"/>
      <c r="C1541" s="29"/>
      <c r="D1541" s="132"/>
      <c r="E1541" s="132"/>
      <c r="F1541" s="132"/>
      <c r="G1541" s="132"/>
      <c r="H1541" s="132"/>
      <c r="I1541" s="132"/>
      <c r="J1541" s="132"/>
      <c r="K1541" s="133"/>
      <c r="L1541" s="134"/>
      <c r="M1541" s="134"/>
      <c r="N1541" s="134"/>
      <c r="O1541" s="3"/>
      <c r="P1541" s="29"/>
      <c r="Q1541" s="22"/>
      <c r="R1541" s="3"/>
      <c r="S1541" s="120"/>
    </row>
    <row r="1542" spans="1:19" ht="12.75" customHeight="1" x14ac:dyDescent="0.25">
      <c r="A1542" s="28"/>
      <c r="B1542" s="29"/>
      <c r="C1542" s="29"/>
      <c r="D1542" s="132"/>
      <c r="E1542" s="132"/>
      <c r="F1542" s="132"/>
      <c r="G1542" s="132"/>
      <c r="H1542" s="132"/>
      <c r="I1542" s="132"/>
      <c r="J1542" s="132"/>
      <c r="K1542" s="133"/>
      <c r="L1542" s="134"/>
      <c r="M1542" s="134"/>
      <c r="N1542" s="134"/>
      <c r="O1542" s="3"/>
      <c r="P1542" s="29"/>
      <c r="Q1542" s="22"/>
      <c r="R1542" s="3"/>
      <c r="S1542" s="120"/>
    </row>
    <row r="1543" spans="1:19" ht="12.75" customHeight="1" x14ac:dyDescent="0.25">
      <c r="A1543" s="28"/>
      <c r="B1543" s="29"/>
      <c r="C1543" s="29"/>
      <c r="D1543" s="132"/>
      <c r="E1543" s="132"/>
      <c r="F1543" s="132"/>
      <c r="G1543" s="132"/>
      <c r="H1543" s="132"/>
      <c r="I1543" s="132"/>
      <c r="J1543" s="132"/>
      <c r="K1543" s="133"/>
      <c r="L1543" s="134"/>
      <c r="M1543" s="134"/>
      <c r="N1543" s="134"/>
      <c r="O1543" s="3"/>
      <c r="P1543" s="29"/>
      <c r="Q1543" s="22"/>
      <c r="R1543" s="3"/>
      <c r="S1543" s="120"/>
    </row>
    <row r="1544" spans="1:19" ht="12.75" customHeight="1" x14ac:dyDescent="0.25">
      <c r="A1544" s="28"/>
      <c r="B1544" s="29"/>
      <c r="C1544" s="29"/>
      <c r="D1544" s="132"/>
      <c r="E1544" s="132"/>
      <c r="F1544" s="132"/>
      <c r="G1544" s="132"/>
      <c r="H1544" s="132"/>
      <c r="I1544" s="132"/>
      <c r="J1544" s="132"/>
      <c r="K1544" s="133"/>
      <c r="L1544" s="134"/>
      <c r="M1544" s="134"/>
      <c r="N1544" s="134"/>
      <c r="O1544" s="3"/>
      <c r="P1544" s="29"/>
      <c r="Q1544" s="22"/>
      <c r="R1544" s="3"/>
      <c r="S1544" s="120"/>
    </row>
    <row r="1545" spans="1:19" ht="12.75" customHeight="1" x14ac:dyDescent="0.25">
      <c r="A1545" s="28"/>
      <c r="B1545" s="29"/>
      <c r="C1545" s="29"/>
      <c r="D1545" s="132"/>
      <c r="E1545" s="132"/>
      <c r="F1545" s="132"/>
      <c r="G1545" s="132"/>
      <c r="H1545" s="132"/>
      <c r="I1545" s="132"/>
      <c r="J1545" s="132"/>
      <c r="K1545" s="133"/>
      <c r="L1545" s="134"/>
      <c r="M1545" s="134"/>
      <c r="N1545" s="134"/>
      <c r="O1545" s="3"/>
      <c r="P1545" s="29"/>
      <c r="Q1545" s="22"/>
      <c r="R1545" s="3"/>
      <c r="S1545" s="120"/>
    </row>
    <row r="1546" spans="1:19" ht="12.75" customHeight="1" x14ac:dyDescent="0.25">
      <c r="A1546" s="28"/>
      <c r="B1546" s="29"/>
      <c r="C1546" s="29"/>
      <c r="D1546" s="132"/>
      <c r="E1546" s="132"/>
      <c r="F1546" s="132"/>
      <c r="G1546" s="132"/>
      <c r="H1546" s="132"/>
      <c r="I1546" s="132"/>
      <c r="J1546" s="132"/>
      <c r="K1546" s="133"/>
      <c r="L1546" s="134"/>
      <c r="M1546" s="134"/>
      <c r="N1546" s="134"/>
      <c r="O1546" s="3"/>
      <c r="P1546" s="29"/>
      <c r="Q1546" s="22"/>
      <c r="R1546" s="3"/>
      <c r="S1546" s="120"/>
    </row>
    <row r="1547" spans="1:19" ht="12.75" customHeight="1" x14ac:dyDescent="0.25">
      <c r="A1547" s="28"/>
      <c r="B1547" s="29"/>
      <c r="C1547" s="29"/>
      <c r="D1547" s="132"/>
      <c r="E1547" s="132"/>
      <c r="F1547" s="132"/>
      <c r="G1547" s="132"/>
      <c r="H1547" s="132"/>
      <c r="I1547" s="132"/>
      <c r="J1547" s="132"/>
      <c r="K1547" s="133"/>
      <c r="L1547" s="134"/>
      <c r="M1547" s="134"/>
      <c r="N1547" s="134"/>
      <c r="O1547" s="3"/>
      <c r="P1547" s="29"/>
      <c r="Q1547" s="22"/>
      <c r="R1547" s="3"/>
      <c r="S1547" s="120"/>
    </row>
    <row r="1548" spans="1:19" ht="12.75" customHeight="1" x14ac:dyDescent="0.25">
      <c r="A1548" s="28"/>
      <c r="B1548" s="29"/>
      <c r="C1548" s="29"/>
      <c r="D1548" s="132"/>
      <c r="E1548" s="132"/>
      <c r="F1548" s="132"/>
      <c r="G1548" s="132"/>
      <c r="H1548" s="132"/>
      <c r="I1548" s="132"/>
      <c r="J1548" s="132"/>
      <c r="K1548" s="133"/>
      <c r="L1548" s="134"/>
      <c r="M1548" s="134"/>
      <c r="N1548" s="134"/>
      <c r="O1548" s="3"/>
      <c r="P1548" s="29"/>
      <c r="Q1548" s="22"/>
      <c r="R1548" s="3"/>
      <c r="S1548" s="120"/>
    </row>
    <row r="1549" spans="1:19" ht="12.75" customHeight="1" x14ac:dyDescent="0.25">
      <c r="A1549" s="28"/>
      <c r="B1549" s="29"/>
      <c r="C1549" s="29"/>
      <c r="D1549" s="132"/>
      <c r="E1549" s="132"/>
      <c r="F1549" s="132"/>
      <c r="G1549" s="132"/>
      <c r="H1549" s="132"/>
      <c r="I1549" s="132"/>
      <c r="J1549" s="132"/>
      <c r="K1549" s="133"/>
      <c r="L1549" s="134"/>
      <c r="M1549" s="134"/>
      <c r="N1549" s="134"/>
      <c r="O1549" s="3"/>
      <c r="P1549" s="29"/>
      <c r="Q1549" s="22"/>
      <c r="R1549" s="3"/>
      <c r="S1549" s="120"/>
    </row>
    <row r="1550" spans="1:19" ht="12.75" customHeight="1" x14ac:dyDescent="0.25">
      <c r="A1550" s="28"/>
      <c r="B1550" s="29"/>
      <c r="C1550" s="29"/>
      <c r="D1550" s="132"/>
      <c r="E1550" s="132"/>
      <c r="F1550" s="132"/>
      <c r="G1550" s="132"/>
      <c r="H1550" s="132"/>
      <c r="I1550" s="132"/>
      <c r="J1550" s="132"/>
      <c r="K1550" s="133"/>
      <c r="L1550" s="134"/>
      <c r="M1550" s="134"/>
      <c r="N1550" s="134"/>
      <c r="O1550" s="3"/>
      <c r="P1550" s="29"/>
      <c r="Q1550" s="22"/>
      <c r="R1550" s="3"/>
      <c r="S1550" s="120"/>
    </row>
    <row r="1551" spans="1:19" ht="12.75" customHeight="1" x14ac:dyDescent="0.25">
      <c r="A1551" s="28"/>
      <c r="B1551" s="29"/>
      <c r="C1551" s="29"/>
      <c r="D1551" s="132"/>
      <c r="E1551" s="132"/>
      <c r="F1551" s="132"/>
      <c r="G1551" s="132"/>
      <c r="H1551" s="132"/>
      <c r="I1551" s="132"/>
      <c r="J1551" s="132"/>
      <c r="K1551" s="133"/>
      <c r="L1551" s="134"/>
      <c r="M1551" s="134"/>
      <c r="N1551" s="134"/>
      <c r="O1551" s="3"/>
      <c r="P1551" s="29"/>
      <c r="Q1551" s="22"/>
      <c r="R1551" s="3"/>
      <c r="S1551" s="120"/>
    </row>
    <row r="1552" spans="1:19" ht="12.75" customHeight="1" x14ac:dyDescent="0.25">
      <c r="A1552" s="28"/>
      <c r="B1552" s="29"/>
      <c r="C1552" s="29"/>
      <c r="D1552" s="132"/>
      <c r="E1552" s="132"/>
      <c r="F1552" s="132"/>
      <c r="G1552" s="132"/>
      <c r="H1552" s="132"/>
      <c r="I1552" s="132"/>
      <c r="J1552" s="132"/>
      <c r="K1552" s="133"/>
      <c r="L1552" s="134"/>
      <c r="M1552" s="134"/>
      <c r="N1552" s="134"/>
      <c r="O1552" s="3"/>
      <c r="P1552" s="29"/>
      <c r="Q1552" s="22"/>
      <c r="R1552" s="3"/>
      <c r="S1552" s="120"/>
    </row>
    <row r="1553" spans="1:19" ht="12.75" customHeight="1" x14ac:dyDescent="0.25">
      <c r="A1553" s="28"/>
      <c r="B1553" s="29"/>
      <c r="C1553" s="29"/>
      <c r="D1553" s="132"/>
      <c r="E1553" s="132"/>
      <c r="F1553" s="132"/>
      <c r="G1553" s="132"/>
      <c r="H1553" s="132"/>
      <c r="I1553" s="132"/>
      <c r="J1553" s="132"/>
      <c r="K1553" s="133"/>
      <c r="L1553" s="134"/>
      <c r="M1553" s="134"/>
      <c r="N1553" s="134"/>
      <c r="O1553" s="3"/>
      <c r="P1553" s="29"/>
      <c r="Q1553" s="22"/>
      <c r="R1553" s="3"/>
      <c r="S1553" s="120"/>
    </row>
    <row r="1554" spans="1:19" ht="12.75" customHeight="1" x14ac:dyDescent="0.25">
      <c r="A1554" s="28"/>
      <c r="B1554" s="29"/>
      <c r="C1554" s="29"/>
      <c r="D1554" s="132"/>
      <c r="E1554" s="132"/>
      <c r="F1554" s="132"/>
      <c r="G1554" s="132"/>
      <c r="H1554" s="132"/>
      <c r="I1554" s="132"/>
      <c r="J1554" s="132"/>
      <c r="K1554" s="133"/>
      <c r="L1554" s="134"/>
      <c r="M1554" s="134"/>
      <c r="N1554" s="134"/>
      <c r="O1554" s="3"/>
      <c r="P1554" s="29"/>
      <c r="Q1554" s="22"/>
      <c r="R1554" s="3"/>
      <c r="S1554" s="120"/>
    </row>
    <row r="1555" spans="1:19" ht="12.75" customHeight="1" x14ac:dyDescent="0.25">
      <c r="A1555" s="28"/>
      <c r="B1555" s="29"/>
      <c r="C1555" s="29"/>
      <c r="D1555" s="132"/>
      <c r="E1555" s="132"/>
      <c r="F1555" s="132"/>
      <c r="G1555" s="132"/>
      <c r="H1555" s="132"/>
      <c r="I1555" s="132"/>
      <c r="J1555" s="132"/>
      <c r="K1555" s="133"/>
      <c r="L1555" s="134"/>
      <c r="M1555" s="134"/>
      <c r="N1555" s="134"/>
      <c r="O1555" s="3"/>
      <c r="P1555" s="29"/>
      <c r="Q1555" s="22"/>
      <c r="R1555" s="3"/>
      <c r="S1555" s="120"/>
    </row>
    <row r="1556" spans="1:19" ht="12.75" customHeight="1" x14ac:dyDescent="0.25">
      <c r="A1556" s="28"/>
      <c r="B1556" s="29"/>
      <c r="C1556" s="29"/>
      <c r="D1556" s="132"/>
      <c r="E1556" s="132"/>
      <c r="F1556" s="132"/>
      <c r="G1556" s="132"/>
      <c r="H1556" s="132"/>
      <c r="I1556" s="132"/>
      <c r="J1556" s="132"/>
      <c r="K1556" s="133"/>
      <c r="L1556" s="134"/>
      <c r="M1556" s="134"/>
      <c r="N1556" s="134"/>
      <c r="O1556" s="3"/>
      <c r="P1556" s="29"/>
      <c r="Q1556" s="22"/>
      <c r="R1556" s="3"/>
      <c r="S1556" s="120"/>
    </row>
    <row r="1557" spans="1:19" ht="12.75" customHeight="1" x14ac:dyDescent="0.25">
      <c r="A1557" s="28"/>
      <c r="B1557" s="29"/>
      <c r="C1557" s="29"/>
      <c r="D1557" s="132"/>
      <c r="E1557" s="132"/>
      <c r="F1557" s="132"/>
      <c r="G1557" s="132"/>
      <c r="H1557" s="132"/>
      <c r="I1557" s="132"/>
      <c r="J1557" s="132"/>
      <c r="K1557" s="133"/>
      <c r="L1557" s="134"/>
      <c r="M1557" s="134"/>
      <c r="N1557" s="134"/>
      <c r="O1557" s="3"/>
      <c r="P1557" s="29"/>
      <c r="Q1557" s="22"/>
      <c r="R1557" s="3"/>
      <c r="S1557" s="120"/>
    </row>
    <row r="1558" spans="1:19" ht="12.75" customHeight="1" x14ac:dyDescent="0.25">
      <c r="A1558" s="28"/>
      <c r="B1558" s="29"/>
      <c r="C1558" s="29"/>
      <c r="D1558" s="132"/>
      <c r="E1558" s="132"/>
      <c r="F1558" s="132"/>
      <c r="G1558" s="132"/>
      <c r="H1558" s="132"/>
      <c r="I1558" s="132"/>
      <c r="J1558" s="132"/>
      <c r="K1558" s="133"/>
      <c r="L1558" s="134"/>
      <c r="M1558" s="134"/>
      <c r="N1558" s="134"/>
      <c r="O1558" s="3"/>
      <c r="P1558" s="29"/>
      <c r="Q1558" s="22"/>
      <c r="R1558" s="3"/>
      <c r="S1558" s="120"/>
    </row>
    <row r="1559" spans="1:19" ht="12.75" customHeight="1" x14ac:dyDescent="0.25">
      <c r="A1559" s="28"/>
      <c r="B1559" s="29"/>
      <c r="C1559" s="29"/>
      <c r="D1559" s="132"/>
      <c r="E1559" s="132"/>
      <c r="F1559" s="132"/>
      <c r="G1559" s="132"/>
      <c r="H1559" s="132"/>
      <c r="I1559" s="132"/>
      <c r="J1559" s="132"/>
      <c r="K1559" s="133"/>
      <c r="L1559" s="134"/>
      <c r="M1559" s="134"/>
      <c r="N1559" s="134"/>
      <c r="O1559" s="3"/>
      <c r="P1559" s="29"/>
      <c r="Q1559" s="22"/>
      <c r="R1559" s="3"/>
      <c r="S1559" s="120"/>
    </row>
    <row r="1560" spans="1:19" ht="12.75" customHeight="1" x14ac:dyDescent="0.25">
      <c r="A1560" s="28"/>
      <c r="B1560" s="29"/>
      <c r="C1560" s="29"/>
      <c r="D1560" s="132"/>
      <c r="E1560" s="132"/>
      <c r="F1560" s="132"/>
      <c r="G1560" s="132"/>
      <c r="H1560" s="132"/>
      <c r="I1560" s="132"/>
      <c r="J1560" s="132"/>
      <c r="K1560" s="133"/>
      <c r="L1560" s="134"/>
      <c r="M1560" s="134"/>
      <c r="N1560" s="134"/>
      <c r="O1560" s="3"/>
      <c r="P1560" s="29"/>
      <c r="Q1560" s="22"/>
      <c r="R1560" s="3"/>
      <c r="S1560" s="120"/>
    </row>
    <row r="1561" spans="1:19" ht="12.75" customHeight="1" x14ac:dyDescent="0.25">
      <c r="A1561" s="28"/>
      <c r="B1561" s="29"/>
      <c r="C1561" s="29"/>
      <c r="D1561" s="132"/>
      <c r="E1561" s="132"/>
      <c r="F1561" s="132"/>
      <c r="G1561" s="132"/>
      <c r="H1561" s="132"/>
      <c r="I1561" s="132"/>
      <c r="J1561" s="132"/>
      <c r="K1561" s="133"/>
      <c r="L1561" s="134"/>
      <c r="M1561" s="134"/>
      <c r="N1561" s="134"/>
      <c r="O1561" s="3"/>
      <c r="P1561" s="29"/>
      <c r="Q1561" s="22"/>
      <c r="R1561" s="3"/>
      <c r="S1561" s="120"/>
    </row>
    <row r="1562" spans="1:19" ht="12.75" customHeight="1" x14ac:dyDescent="0.25">
      <c r="A1562" s="28"/>
      <c r="B1562" s="29"/>
      <c r="C1562" s="29"/>
      <c r="D1562" s="132"/>
      <c r="E1562" s="132"/>
      <c r="F1562" s="132"/>
      <c r="G1562" s="132"/>
      <c r="H1562" s="132"/>
      <c r="I1562" s="132"/>
      <c r="J1562" s="132"/>
      <c r="K1562" s="133"/>
      <c r="L1562" s="134"/>
      <c r="M1562" s="134"/>
      <c r="N1562" s="134"/>
      <c r="O1562" s="3"/>
      <c r="P1562" s="29"/>
      <c r="Q1562" s="22"/>
      <c r="R1562" s="3"/>
      <c r="S1562" s="120"/>
    </row>
    <row r="1563" spans="1:19" ht="12.75" customHeight="1" x14ac:dyDescent="0.25">
      <c r="A1563" s="28"/>
      <c r="B1563" s="29"/>
      <c r="C1563" s="29"/>
      <c r="D1563" s="132"/>
      <c r="E1563" s="132"/>
      <c r="F1563" s="132"/>
      <c r="G1563" s="132"/>
      <c r="H1563" s="132"/>
      <c r="I1563" s="132"/>
      <c r="J1563" s="132"/>
      <c r="K1563" s="133"/>
      <c r="L1563" s="134"/>
      <c r="M1563" s="134"/>
      <c r="N1563" s="134"/>
      <c r="O1563" s="3"/>
      <c r="P1563" s="29"/>
      <c r="Q1563" s="22"/>
      <c r="R1563" s="3"/>
      <c r="S1563" s="120"/>
    </row>
    <row r="1564" spans="1:19" ht="12.75" customHeight="1" x14ac:dyDescent="0.25">
      <c r="A1564" s="28"/>
      <c r="B1564" s="29"/>
      <c r="C1564" s="29"/>
      <c r="D1564" s="132"/>
      <c r="E1564" s="132"/>
      <c r="F1564" s="132"/>
      <c r="G1564" s="132"/>
      <c r="H1564" s="132"/>
      <c r="I1564" s="132"/>
      <c r="J1564" s="132"/>
      <c r="K1564" s="133"/>
      <c r="L1564" s="134"/>
      <c r="M1564" s="134"/>
      <c r="N1564" s="134"/>
      <c r="O1564" s="3"/>
      <c r="P1564" s="29"/>
      <c r="Q1564" s="22"/>
      <c r="R1564" s="3"/>
      <c r="S1564" s="120"/>
    </row>
    <row r="1565" spans="1:19" ht="12.75" customHeight="1" x14ac:dyDescent="0.25">
      <c r="A1565" s="28"/>
      <c r="B1565" s="29"/>
      <c r="C1565" s="29"/>
      <c r="D1565" s="132"/>
      <c r="E1565" s="132"/>
      <c r="F1565" s="132"/>
      <c r="G1565" s="132"/>
      <c r="H1565" s="132"/>
      <c r="I1565" s="132"/>
      <c r="J1565" s="132"/>
      <c r="K1565" s="133"/>
      <c r="L1565" s="134"/>
      <c r="M1565" s="134"/>
      <c r="N1565" s="134"/>
      <c r="O1565" s="3"/>
      <c r="P1565" s="29"/>
      <c r="Q1565" s="22"/>
      <c r="R1565" s="3"/>
      <c r="S1565" s="120"/>
    </row>
    <row r="1566" spans="1:19" ht="12.75" customHeight="1" x14ac:dyDescent="0.25">
      <c r="A1566" s="28"/>
      <c r="B1566" s="29"/>
      <c r="C1566" s="29"/>
      <c r="D1566" s="132"/>
      <c r="E1566" s="132"/>
      <c r="F1566" s="132"/>
      <c r="G1566" s="132"/>
      <c r="H1566" s="132"/>
      <c r="I1566" s="132"/>
      <c r="J1566" s="132"/>
      <c r="K1566" s="133"/>
      <c r="L1566" s="134"/>
      <c r="M1566" s="134"/>
      <c r="N1566" s="134"/>
      <c r="O1566" s="3"/>
      <c r="P1566" s="29"/>
      <c r="Q1566" s="22"/>
      <c r="R1566" s="3"/>
      <c r="S1566" s="120"/>
    </row>
    <row r="1567" spans="1:19" ht="12.75" customHeight="1" x14ac:dyDescent="0.25">
      <c r="A1567" s="28"/>
      <c r="B1567" s="29"/>
      <c r="C1567" s="29"/>
      <c r="D1567" s="132"/>
      <c r="E1567" s="132"/>
      <c r="F1567" s="132"/>
      <c r="G1567" s="132"/>
      <c r="H1567" s="132"/>
      <c r="I1567" s="132"/>
      <c r="J1567" s="132"/>
      <c r="K1567" s="133"/>
      <c r="L1567" s="134"/>
      <c r="M1567" s="134"/>
      <c r="N1567" s="134"/>
      <c r="O1567" s="3"/>
      <c r="P1567" s="29"/>
      <c r="Q1567" s="22"/>
      <c r="R1567" s="3"/>
      <c r="S1567" s="120"/>
    </row>
    <row r="1568" spans="1:19" ht="12.75" customHeight="1" x14ac:dyDescent="0.25">
      <c r="A1568" s="28"/>
      <c r="B1568" s="29"/>
      <c r="C1568" s="29"/>
      <c r="D1568" s="132"/>
      <c r="E1568" s="132"/>
      <c r="F1568" s="132"/>
      <c r="G1568" s="132"/>
      <c r="H1568" s="132"/>
      <c r="I1568" s="132"/>
      <c r="J1568" s="132"/>
      <c r="K1568" s="133"/>
      <c r="L1568" s="134"/>
      <c r="M1568" s="134"/>
      <c r="N1568" s="134"/>
      <c r="O1568" s="3"/>
      <c r="P1568" s="29"/>
      <c r="Q1568" s="22"/>
      <c r="R1568" s="3"/>
      <c r="S1568" s="120"/>
    </row>
    <row r="1569" spans="1:19" ht="12.75" customHeight="1" x14ac:dyDescent="0.25">
      <c r="A1569" s="28"/>
      <c r="B1569" s="29"/>
      <c r="C1569" s="29"/>
      <c r="D1569" s="132"/>
      <c r="E1569" s="132"/>
      <c r="F1569" s="132"/>
      <c r="G1569" s="132"/>
      <c r="H1569" s="132"/>
      <c r="I1569" s="132"/>
      <c r="J1569" s="132"/>
      <c r="K1569" s="133"/>
      <c r="L1569" s="134"/>
      <c r="M1569" s="134"/>
      <c r="N1569" s="134"/>
      <c r="O1569" s="3"/>
      <c r="P1569" s="29"/>
      <c r="Q1569" s="22"/>
      <c r="R1569" s="3"/>
      <c r="S1569" s="120"/>
    </row>
    <row r="1570" spans="1:19" ht="12.75" customHeight="1" x14ac:dyDescent="0.25">
      <c r="A1570" s="28"/>
      <c r="B1570" s="29"/>
      <c r="C1570" s="29"/>
      <c r="D1570" s="132"/>
      <c r="E1570" s="132"/>
      <c r="F1570" s="132"/>
      <c r="G1570" s="132"/>
      <c r="H1570" s="132"/>
      <c r="I1570" s="132"/>
      <c r="J1570" s="132"/>
      <c r="K1570" s="133"/>
      <c r="L1570" s="134"/>
      <c r="M1570" s="134"/>
      <c r="N1570" s="134"/>
      <c r="O1570" s="3"/>
      <c r="P1570" s="29"/>
      <c r="Q1570" s="22"/>
      <c r="R1570" s="3"/>
      <c r="S1570" s="120"/>
    </row>
    <row r="1571" spans="1:19" ht="12.75" customHeight="1" x14ac:dyDescent="0.25">
      <c r="A1571" s="28"/>
      <c r="B1571" s="29"/>
      <c r="C1571" s="29"/>
      <c r="D1571" s="132"/>
      <c r="E1571" s="132"/>
      <c r="F1571" s="132"/>
      <c r="G1571" s="132"/>
      <c r="H1571" s="132"/>
      <c r="I1571" s="132"/>
      <c r="J1571" s="132"/>
      <c r="K1571" s="133"/>
      <c r="L1571" s="134"/>
      <c r="M1571" s="134"/>
      <c r="N1571" s="134"/>
      <c r="O1571" s="3"/>
      <c r="P1571" s="29"/>
      <c r="Q1571" s="22"/>
      <c r="R1571" s="3"/>
      <c r="S1571" s="120"/>
    </row>
    <row r="1572" spans="1:19" ht="12.75" customHeight="1" x14ac:dyDescent="0.25">
      <c r="A1572" s="28"/>
      <c r="B1572" s="29"/>
      <c r="C1572" s="29"/>
      <c r="D1572" s="132"/>
      <c r="E1572" s="132"/>
      <c r="F1572" s="132"/>
      <c r="G1572" s="132"/>
      <c r="H1572" s="132"/>
      <c r="I1572" s="132"/>
      <c r="J1572" s="132"/>
      <c r="K1572" s="133"/>
      <c r="L1572" s="134"/>
      <c r="M1572" s="134"/>
      <c r="N1572" s="134"/>
      <c r="O1572" s="3"/>
      <c r="P1572" s="29"/>
      <c r="Q1572" s="22"/>
      <c r="R1572" s="3"/>
      <c r="S1572" s="120"/>
    </row>
    <row r="1573" spans="1:19" ht="12.75" customHeight="1" x14ac:dyDescent="0.25">
      <c r="A1573" s="28"/>
      <c r="B1573" s="29"/>
      <c r="C1573" s="29"/>
      <c r="D1573" s="132"/>
      <c r="E1573" s="132"/>
      <c r="F1573" s="132"/>
      <c r="G1573" s="132"/>
      <c r="H1573" s="132"/>
      <c r="I1573" s="132"/>
      <c r="J1573" s="132"/>
      <c r="K1573" s="133"/>
      <c r="L1573" s="134"/>
      <c r="M1573" s="134"/>
      <c r="N1573" s="134"/>
      <c r="O1573" s="3"/>
      <c r="P1573" s="29"/>
      <c r="Q1573" s="22"/>
      <c r="R1573" s="3"/>
      <c r="S1573" s="120"/>
    </row>
    <row r="1574" spans="1:19" ht="12.75" customHeight="1" x14ac:dyDescent="0.25">
      <c r="A1574" s="28"/>
      <c r="B1574" s="29"/>
      <c r="C1574" s="29"/>
      <c r="D1574" s="132"/>
      <c r="E1574" s="132"/>
      <c r="F1574" s="132"/>
      <c r="G1574" s="132"/>
      <c r="H1574" s="132"/>
      <c r="I1574" s="132"/>
      <c r="J1574" s="132"/>
      <c r="K1574" s="133"/>
      <c r="L1574" s="134"/>
      <c r="M1574" s="134"/>
      <c r="N1574" s="134"/>
      <c r="O1574" s="3"/>
      <c r="P1574" s="29"/>
      <c r="Q1574" s="22"/>
      <c r="R1574" s="3"/>
      <c r="S1574" s="120"/>
    </row>
    <row r="1575" spans="1:19" ht="12.75" customHeight="1" x14ac:dyDescent="0.25">
      <c r="A1575" s="28"/>
      <c r="B1575" s="29"/>
      <c r="C1575" s="29"/>
      <c r="D1575" s="132"/>
      <c r="E1575" s="132"/>
      <c r="F1575" s="132"/>
      <c r="G1575" s="132"/>
      <c r="H1575" s="132"/>
      <c r="I1575" s="132"/>
      <c r="J1575" s="132"/>
      <c r="K1575" s="133"/>
      <c r="L1575" s="134"/>
      <c r="M1575" s="134"/>
      <c r="N1575" s="134"/>
      <c r="O1575" s="3"/>
      <c r="P1575" s="29"/>
      <c r="Q1575" s="22"/>
      <c r="R1575" s="3"/>
      <c r="S1575" s="120"/>
    </row>
    <row r="1576" spans="1:19" ht="12.75" customHeight="1" x14ac:dyDescent="0.25">
      <c r="A1576" s="28"/>
      <c r="B1576" s="29"/>
      <c r="C1576" s="29"/>
      <c r="D1576" s="132"/>
      <c r="E1576" s="132"/>
      <c r="F1576" s="132"/>
      <c r="G1576" s="132"/>
      <c r="H1576" s="132"/>
      <c r="I1576" s="132"/>
      <c r="J1576" s="132"/>
      <c r="K1576" s="133"/>
      <c r="L1576" s="134"/>
      <c r="M1576" s="134"/>
      <c r="N1576" s="134"/>
      <c r="O1576" s="3"/>
      <c r="P1576" s="29"/>
      <c r="Q1576" s="22"/>
      <c r="R1576" s="3"/>
      <c r="S1576" s="120"/>
    </row>
    <row r="1577" spans="1:19" ht="12.75" customHeight="1" x14ac:dyDescent="0.25">
      <c r="A1577" s="28"/>
      <c r="B1577" s="29"/>
      <c r="C1577" s="29"/>
      <c r="D1577" s="132"/>
      <c r="E1577" s="132"/>
      <c r="F1577" s="132"/>
      <c r="G1577" s="132"/>
      <c r="H1577" s="132"/>
      <c r="I1577" s="132"/>
      <c r="J1577" s="132"/>
      <c r="K1577" s="133"/>
      <c r="L1577" s="134"/>
      <c r="M1577" s="134"/>
      <c r="N1577" s="134"/>
      <c r="O1577" s="3"/>
      <c r="P1577" s="29"/>
      <c r="Q1577" s="22"/>
      <c r="R1577" s="3"/>
      <c r="S1577" s="120"/>
    </row>
    <row r="1578" spans="1:19" ht="12.75" customHeight="1" x14ac:dyDescent="0.25">
      <c r="A1578" s="28"/>
      <c r="B1578" s="29"/>
      <c r="C1578" s="29"/>
      <c r="D1578" s="132"/>
      <c r="E1578" s="132"/>
      <c r="F1578" s="132"/>
      <c r="G1578" s="132"/>
      <c r="H1578" s="132"/>
      <c r="I1578" s="132"/>
      <c r="J1578" s="132"/>
      <c r="K1578" s="133"/>
      <c r="L1578" s="134"/>
      <c r="M1578" s="134"/>
      <c r="N1578" s="134"/>
      <c r="O1578" s="3"/>
      <c r="P1578" s="29"/>
      <c r="Q1578" s="22"/>
      <c r="R1578" s="3"/>
      <c r="S1578" s="120"/>
    </row>
    <row r="1579" spans="1:19" ht="12.75" customHeight="1" x14ac:dyDescent="0.25">
      <c r="A1579" s="28"/>
      <c r="B1579" s="29"/>
      <c r="C1579" s="29"/>
      <c r="D1579" s="132"/>
      <c r="E1579" s="132"/>
      <c r="F1579" s="132"/>
      <c r="G1579" s="132"/>
      <c r="H1579" s="132"/>
      <c r="I1579" s="132"/>
      <c r="J1579" s="132"/>
      <c r="K1579" s="133"/>
      <c r="L1579" s="134"/>
      <c r="M1579" s="134"/>
      <c r="N1579" s="134"/>
      <c r="O1579" s="3"/>
      <c r="P1579" s="29"/>
      <c r="Q1579" s="22"/>
      <c r="R1579" s="3"/>
      <c r="S1579" s="120"/>
    </row>
    <row r="1580" spans="1:19" ht="12.75" customHeight="1" x14ac:dyDescent="0.25">
      <c r="A1580" s="28"/>
      <c r="B1580" s="29"/>
      <c r="C1580" s="29"/>
      <c r="D1580" s="132"/>
      <c r="E1580" s="132"/>
      <c r="F1580" s="132"/>
      <c r="G1580" s="132"/>
      <c r="H1580" s="132"/>
      <c r="I1580" s="132"/>
      <c r="J1580" s="132"/>
      <c r="K1580" s="133"/>
      <c r="L1580" s="134"/>
      <c r="M1580" s="134"/>
      <c r="N1580" s="134"/>
      <c r="O1580" s="3"/>
      <c r="P1580" s="29"/>
      <c r="Q1580" s="22"/>
      <c r="R1580" s="3"/>
      <c r="S1580" s="120"/>
    </row>
    <row r="1581" spans="1:19" ht="12.75" customHeight="1" x14ac:dyDescent="0.25">
      <c r="A1581" s="28"/>
      <c r="B1581" s="29"/>
      <c r="C1581" s="29"/>
      <c r="D1581" s="132"/>
      <c r="E1581" s="132"/>
      <c r="F1581" s="132"/>
      <c r="G1581" s="132"/>
      <c r="H1581" s="132"/>
      <c r="I1581" s="132"/>
      <c r="J1581" s="132"/>
      <c r="K1581" s="133"/>
      <c r="L1581" s="134"/>
      <c r="M1581" s="134"/>
      <c r="N1581" s="134"/>
      <c r="O1581" s="3"/>
      <c r="P1581" s="29"/>
      <c r="Q1581" s="22"/>
      <c r="R1581" s="3"/>
      <c r="S1581" s="120"/>
    </row>
    <row r="1582" spans="1:19" ht="12.75" customHeight="1" x14ac:dyDescent="0.25">
      <c r="A1582" s="28"/>
      <c r="B1582" s="29"/>
      <c r="C1582" s="29"/>
      <c r="D1582" s="132"/>
      <c r="E1582" s="132"/>
      <c r="F1582" s="132"/>
      <c r="G1582" s="132"/>
      <c r="H1582" s="132"/>
      <c r="I1582" s="132"/>
      <c r="J1582" s="132"/>
      <c r="K1582" s="133"/>
      <c r="L1582" s="134"/>
      <c r="M1582" s="134"/>
      <c r="N1582" s="134"/>
      <c r="O1582" s="3"/>
      <c r="P1582" s="29"/>
      <c r="Q1582" s="22"/>
      <c r="R1582" s="3"/>
      <c r="S1582" s="120"/>
    </row>
    <row r="1583" spans="1:19" ht="12.75" customHeight="1" x14ac:dyDescent="0.25">
      <c r="A1583" s="28"/>
      <c r="B1583" s="29"/>
      <c r="C1583" s="29"/>
      <c r="D1583" s="132"/>
      <c r="E1583" s="132"/>
      <c r="F1583" s="132"/>
      <c r="G1583" s="132"/>
      <c r="H1583" s="132"/>
      <c r="I1583" s="132"/>
      <c r="J1583" s="132"/>
      <c r="K1583" s="133"/>
      <c r="L1583" s="134"/>
      <c r="M1583" s="134"/>
      <c r="N1583" s="134"/>
      <c r="O1583" s="3"/>
      <c r="P1583" s="29"/>
      <c r="Q1583" s="22"/>
      <c r="R1583" s="3"/>
      <c r="S1583" s="120"/>
    </row>
    <row r="1584" spans="1:19" ht="12.75" customHeight="1" x14ac:dyDescent="0.25">
      <c r="A1584" s="28"/>
      <c r="B1584" s="29"/>
      <c r="C1584" s="29"/>
      <c r="D1584" s="132"/>
      <c r="E1584" s="132"/>
      <c r="F1584" s="132"/>
      <c r="G1584" s="132"/>
      <c r="H1584" s="132"/>
      <c r="I1584" s="132"/>
      <c r="J1584" s="132"/>
      <c r="K1584" s="133"/>
      <c r="L1584" s="134"/>
      <c r="M1584" s="134"/>
      <c r="N1584" s="134"/>
      <c r="O1584" s="3"/>
      <c r="P1584" s="29"/>
      <c r="Q1584" s="22"/>
      <c r="R1584" s="3"/>
      <c r="S1584" s="120"/>
    </row>
    <row r="1585" spans="1:19" ht="12.75" customHeight="1" x14ac:dyDescent="0.25">
      <c r="A1585" s="28"/>
      <c r="B1585" s="29"/>
      <c r="C1585" s="29"/>
      <c r="D1585" s="132"/>
      <c r="E1585" s="132"/>
      <c r="F1585" s="132"/>
      <c r="G1585" s="132"/>
      <c r="H1585" s="132"/>
      <c r="I1585" s="132"/>
      <c r="J1585" s="132"/>
      <c r="K1585" s="133"/>
      <c r="L1585" s="134"/>
      <c r="M1585" s="134"/>
      <c r="N1585" s="134"/>
      <c r="O1585" s="3"/>
      <c r="P1585" s="29"/>
      <c r="Q1585" s="22"/>
      <c r="R1585" s="3"/>
      <c r="S1585" s="120"/>
    </row>
    <row r="1586" spans="1:19" ht="12.75" customHeight="1" x14ac:dyDescent="0.25">
      <c r="A1586" s="28"/>
      <c r="B1586" s="29"/>
      <c r="C1586" s="29"/>
      <c r="D1586" s="132"/>
      <c r="E1586" s="132"/>
      <c r="F1586" s="132"/>
      <c r="G1586" s="132"/>
      <c r="H1586" s="132"/>
      <c r="I1586" s="132"/>
      <c r="J1586" s="132"/>
      <c r="K1586" s="133"/>
      <c r="L1586" s="134"/>
      <c r="M1586" s="134"/>
      <c r="N1586" s="134"/>
      <c r="O1586" s="3"/>
      <c r="P1586" s="29"/>
      <c r="Q1586" s="22"/>
      <c r="R1586" s="3"/>
      <c r="S1586" s="120"/>
    </row>
    <row r="1587" spans="1:19" ht="12.75" customHeight="1" x14ac:dyDescent="0.25">
      <c r="A1587" s="28"/>
      <c r="B1587" s="29"/>
      <c r="C1587" s="29"/>
      <c r="D1587" s="132"/>
      <c r="E1587" s="132"/>
      <c r="F1587" s="132"/>
      <c r="G1587" s="132"/>
      <c r="H1587" s="132"/>
      <c r="I1587" s="132"/>
      <c r="J1587" s="132"/>
      <c r="K1587" s="133"/>
      <c r="L1587" s="134"/>
      <c r="M1587" s="134"/>
      <c r="N1587" s="134"/>
      <c r="O1587" s="3"/>
      <c r="P1587" s="29"/>
      <c r="Q1587" s="22"/>
      <c r="R1587" s="3"/>
      <c r="S1587" s="120"/>
    </row>
    <row r="1588" spans="1:19" ht="12.75" customHeight="1" x14ac:dyDescent="0.25">
      <c r="A1588" s="28"/>
      <c r="B1588" s="29"/>
      <c r="C1588" s="29"/>
      <c r="D1588" s="132"/>
      <c r="E1588" s="132"/>
      <c r="F1588" s="132"/>
      <c r="G1588" s="132"/>
      <c r="H1588" s="132"/>
      <c r="I1588" s="132"/>
      <c r="J1588" s="132"/>
      <c r="K1588" s="133"/>
      <c r="L1588" s="134"/>
      <c r="M1588" s="134"/>
      <c r="N1588" s="134"/>
      <c r="O1588" s="3"/>
      <c r="P1588" s="29"/>
      <c r="Q1588" s="22"/>
      <c r="R1588" s="3"/>
      <c r="S1588" s="120"/>
    </row>
    <row r="1589" spans="1:19" ht="12.75" customHeight="1" x14ac:dyDescent="0.25">
      <c r="A1589" s="28"/>
      <c r="B1589" s="29"/>
      <c r="C1589" s="29"/>
      <c r="D1589" s="132"/>
      <c r="E1589" s="132"/>
      <c r="F1589" s="132"/>
      <c r="G1589" s="132"/>
      <c r="H1589" s="132"/>
      <c r="I1589" s="132"/>
      <c r="J1589" s="132"/>
      <c r="K1589" s="133"/>
      <c r="L1589" s="134"/>
      <c r="M1589" s="134"/>
      <c r="N1589" s="134"/>
      <c r="O1589" s="3"/>
      <c r="P1589" s="29"/>
      <c r="Q1589" s="22"/>
      <c r="R1589" s="3"/>
      <c r="S1589" s="120"/>
    </row>
    <row r="1590" spans="1:19" ht="12.75" customHeight="1" x14ac:dyDescent="0.25">
      <c r="A1590" s="28"/>
      <c r="B1590" s="29"/>
      <c r="C1590" s="29"/>
      <c r="D1590" s="132"/>
      <c r="E1590" s="132"/>
      <c r="F1590" s="132"/>
      <c r="G1590" s="132"/>
      <c r="H1590" s="132"/>
      <c r="I1590" s="132"/>
      <c r="J1590" s="132"/>
      <c r="K1590" s="133"/>
      <c r="L1590" s="134"/>
      <c r="M1590" s="134"/>
      <c r="N1590" s="134"/>
      <c r="O1590" s="3"/>
      <c r="P1590" s="29"/>
      <c r="Q1590" s="22"/>
      <c r="R1590" s="3"/>
      <c r="S1590" s="120"/>
    </row>
    <row r="1591" spans="1:19" ht="12.75" customHeight="1" x14ac:dyDescent="0.25">
      <c r="A1591" s="28"/>
      <c r="B1591" s="29"/>
      <c r="C1591" s="29"/>
      <c r="D1591" s="132"/>
      <c r="E1591" s="132"/>
      <c r="F1591" s="132"/>
      <c r="G1591" s="132"/>
      <c r="H1591" s="132"/>
      <c r="I1591" s="132"/>
      <c r="J1591" s="132"/>
      <c r="K1591" s="133"/>
      <c r="L1591" s="134"/>
      <c r="M1591" s="134"/>
      <c r="N1591" s="134"/>
      <c r="O1591" s="3"/>
      <c r="P1591" s="29"/>
      <c r="Q1591" s="22"/>
      <c r="R1591" s="3"/>
      <c r="S1591" s="120"/>
    </row>
    <row r="1592" spans="1:19" ht="12.75" customHeight="1" x14ac:dyDescent="0.25">
      <c r="A1592" s="28"/>
      <c r="B1592" s="29"/>
      <c r="C1592" s="29"/>
      <c r="D1592" s="132"/>
      <c r="E1592" s="132"/>
      <c r="F1592" s="132"/>
      <c r="G1592" s="132"/>
      <c r="H1592" s="132"/>
      <c r="I1592" s="132"/>
      <c r="J1592" s="132"/>
      <c r="K1592" s="133"/>
      <c r="L1592" s="134"/>
      <c r="M1592" s="134"/>
      <c r="N1592" s="134"/>
      <c r="O1592" s="3"/>
      <c r="P1592" s="29"/>
      <c r="Q1592" s="22"/>
      <c r="R1592" s="3"/>
      <c r="S1592" s="120"/>
    </row>
    <row r="1593" spans="1:19" ht="12.75" customHeight="1" x14ac:dyDescent="0.25">
      <c r="A1593" s="28"/>
      <c r="B1593" s="29"/>
      <c r="C1593" s="29"/>
      <c r="D1593" s="132"/>
      <c r="E1593" s="132"/>
      <c r="F1593" s="132"/>
      <c r="G1593" s="132"/>
      <c r="H1593" s="132"/>
      <c r="I1593" s="132"/>
      <c r="J1593" s="132"/>
      <c r="K1593" s="133"/>
      <c r="L1593" s="134"/>
      <c r="M1593" s="134"/>
      <c r="N1593" s="134"/>
      <c r="O1593" s="3"/>
      <c r="P1593" s="29"/>
      <c r="Q1593" s="22"/>
      <c r="R1593" s="3"/>
      <c r="S1593" s="120"/>
    </row>
    <row r="1594" spans="1:19" ht="12.75" customHeight="1" x14ac:dyDescent="0.25">
      <c r="A1594" s="28"/>
      <c r="B1594" s="29"/>
      <c r="C1594" s="29"/>
      <c r="D1594" s="132"/>
      <c r="E1594" s="132"/>
      <c r="F1594" s="132"/>
      <c r="G1594" s="132"/>
      <c r="H1594" s="132"/>
      <c r="I1594" s="132"/>
      <c r="J1594" s="132"/>
      <c r="K1594" s="133"/>
      <c r="L1594" s="134"/>
      <c r="M1594" s="134"/>
      <c r="N1594" s="134"/>
      <c r="O1594" s="3"/>
      <c r="P1594" s="29"/>
      <c r="Q1594" s="22"/>
      <c r="R1594" s="3"/>
      <c r="S1594" s="120"/>
    </row>
    <row r="1595" spans="1:19" ht="12.75" customHeight="1" x14ac:dyDescent="0.25">
      <c r="A1595" s="28"/>
      <c r="B1595" s="29"/>
      <c r="C1595" s="29"/>
      <c r="D1595" s="132"/>
      <c r="E1595" s="132"/>
      <c r="F1595" s="132"/>
      <c r="G1595" s="132"/>
      <c r="H1595" s="132"/>
      <c r="I1595" s="132"/>
      <c r="J1595" s="132"/>
      <c r="K1595" s="133"/>
      <c r="L1595" s="134"/>
      <c r="M1595" s="134"/>
      <c r="N1595" s="134"/>
      <c r="O1595" s="3"/>
      <c r="P1595" s="29"/>
      <c r="Q1595" s="22"/>
      <c r="R1595" s="3"/>
      <c r="S1595" s="120"/>
    </row>
    <row r="1596" spans="1:19" ht="12.75" customHeight="1" x14ac:dyDescent="0.25">
      <c r="A1596" s="28"/>
      <c r="B1596" s="29"/>
      <c r="C1596" s="29"/>
      <c r="D1596" s="132"/>
      <c r="E1596" s="132"/>
      <c r="F1596" s="132"/>
      <c r="G1596" s="132"/>
      <c r="H1596" s="132"/>
      <c r="I1596" s="132"/>
      <c r="J1596" s="132"/>
      <c r="K1596" s="133"/>
      <c r="L1596" s="134"/>
      <c r="M1596" s="134"/>
      <c r="N1596" s="134"/>
      <c r="O1596" s="3"/>
      <c r="P1596" s="29"/>
      <c r="Q1596" s="22"/>
      <c r="R1596" s="3"/>
      <c r="S1596" s="120"/>
    </row>
    <row r="1597" spans="1:19" ht="12.75" customHeight="1" x14ac:dyDescent="0.25">
      <c r="A1597" s="28"/>
      <c r="B1597" s="29"/>
      <c r="C1597" s="29"/>
      <c r="D1597" s="132"/>
      <c r="E1597" s="132"/>
      <c r="F1597" s="132"/>
      <c r="G1597" s="132"/>
      <c r="H1597" s="132"/>
      <c r="I1597" s="132"/>
      <c r="J1597" s="132"/>
      <c r="K1597" s="133"/>
      <c r="L1597" s="134"/>
      <c r="M1597" s="134"/>
      <c r="N1597" s="134"/>
      <c r="O1597" s="3"/>
      <c r="P1597" s="29"/>
      <c r="Q1597" s="22"/>
      <c r="R1597" s="3"/>
      <c r="S1597" s="120"/>
    </row>
    <row r="1598" spans="1:19" ht="12.75" customHeight="1" x14ac:dyDescent="0.25">
      <c r="A1598" s="28"/>
      <c r="B1598" s="29"/>
      <c r="C1598" s="29"/>
      <c r="D1598" s="132"/>
      <c r="E1598" s="132"/>
      <c r="F1598" s="132"/>
      <c r="G1598" s="132"/>
      <c r="H1598" s="132"/>
      <c r="I1598" s="132"/>
      <c r="J1598" s="132"/>
      <c r="K1598" s="133"/>
      <c r="L1598" s="134"/>
      <c r="M1598" s="134"/>
      <c r="N1598" s="134"/>
      <c r="O1598" s="3"/>
      <c r="P1598" s="29"/>
      <c r="Q1598" s="22"/>
      <c r="R1598" s="3"/>
      <c r="S1598" s="120"/>
    </row>
    <row r="1599" spans="1:19" ht="12.75" customHeight="1" x14ac:dyDescent="0.25">
      <c r="A1599" s="28"/>
      <c r="B1599" s="29"/>
      <c r="C1599" s="29"/>
      <c r="D1599" s="132"/>
      <c r="E1599" s="132"/>
      <c r="F1599" s="132"/>
      <c r="G1599" s="132"/>
      <c r="H1599" s="132"/>
      <c r="I1599" s="132"/>
      <c r="J1599" s="132"/>
      <c r="K1599" s="133"/>
      <c r="L1599" s="134"/>
      <c r="M1599" s="134"/>
      <c r="N1599" s="134"/>
      <c r="O1599" s="3"/>
      <c r="P1599" s="29"/>
      <c r="Q1599" s="22"/>
      <c r="R1599" s="3"/>
      <c r="S1599" s="120"/>
    </row>
    <row r="1600" spans="1:19" ht="12.75" customHeight="1" x14ac:dyDescent="0.25">
      <c r="A1600" s="28"/>
      <c r="B1600" s="29"/>
      <c r="C1600" s="29"/>
      <c r="D1600" s="132"/>
      <c r="E1600" s="132"/>
      <c r="F1600" s="132"/>
      <c r="G1600" s="132"/>
      <c r="H1600" s="132"/>
      <c r="I1600" s="132"/>
      <c r="J1600" s="132"/>
      <c r="K1600" s="133"/>
      <c r="L1600" s="134"/>
      <c r="M1600" s="134"/>
      <c r="N1600" s="134"/>
      <c r="O1600" s="3"/>
      <c r="P1600" s="29"/>
      <c r="Q1600" s="22"/>
      <c r="R1600" s="3"/>
      <c r="S1600" s="120"/>
    </row>
    <row r="1601" spans="1:19" ht="12.75" customHeight="1" x14ac:dyDescent="0.25">
      <c r="A1601" s="28"/>
      <c r="B1601" s="29"/>
      <c r="C1601" s="29"/>
      <c r="D1601" s="132"/>
      <c r="E1601" s="132"/>
      <c r="F1601" s="132"/>
      <c r="G1601" s="132"/>
      <c r="H1601" s="132"/>
      <c r="I1601" s="132"/>
      <c r="J1601" s="132"/>
      <c r="K1601" s="133"/>
      <c r="L1601" s="134"/>
      <c r="M1601" s="134"/>
      <c r="N1601" s="134"/>
      <c r="O1601" s="3"/>
      <c r="P1601" s="29"/>
      <c r="Q1601" s="22"/>
      <c r="R1601" s="3"/>
      <c r="S1601" s="120"/>
    </row>
    <row r="1602" spans="1:19" ht="12.75" customHeight="1" x14ac:dyDescent="0.25">
      <c r="A1602" s="28"/>
      <c r="B1602" s="29"/>
      <c r="C1602" s="29"/>
      <c r="D1602" s="132"/>
      <c r="E1602" s="132"/>
      <c r="F1602" s="132"/>
      <c r="G1602" s="132"/>
      <c r="H1602" s="132"/>
      <c r="I1602" s="132"/>
      <c r="J1602" s="132"/>
      <c r="K1602" s="133"/>
      <c r="L1602" s="134"/>
      <c r="M1602" s="134"/>
      <c r="N1602" s="134"/>
      <c r="O1602" s="3"/>
      <c r="P1602" s="29"/>
      <c r="Q1602" s="22"/>
      <c r="R1602" s="3"/>
      <c r="S1602" s="120"/>
    </row>
    <row r="1603" spans="1:19" ht="12.75" customHeight="1" x14ac:dyDescent="0.25">
      <c r="A1603" s="28"/>
      <c r="B1603" s="29"/>
      <c r="C1603" s="29"/>
      <c r="D1603" s="132"/>
      <c r="E1603" s="132"/>
      <c r="F1603" s="132"/>
      <c r="G1603" s="132"/>
      <c r="H1603" s="132"/>
      <c r="I1603" s="132"/>
      <c r="J1603" s="132"/>
      <c r="K1603" s="133"/>
      <c r="L1603" s="134"/>
      <c r="M1603" s="134"/>
      <c r="N1603" s="134"/>
      <c r="O1603" s="3"/>
      <c r="P1603" s="29"/>
      <c r="Q1603" s="22"/>
      <c r="R1603" s="3"/>
      <c r="S1603" s="120"/>
    </row>
    <row r="1604" spans="1:19" ht="12.75" customHeight="1" x14ac:dyDescent="0.25">
      <c r="A1604" s="28"/>
      <c r="B1604" s="29"/>
      <c r="C1604" s="29"/>
      <c r="D1604" s="132"/>
      <c r="E1604" s="132"/>
      <c r="F1604" s="132"/>
      <c r="G1604" s="132"/>
      <c r="H1604" s="132"/>
      <c r="I1604" s="132"/>
      <c r="J1604" s="132"/>
      <c r="K1604" s="133"/>
      <c r="L1604" s="134"/>
      <c r="M1604" s="134"/>
      <c r="N1604" s="134"/>
      <c r="O1604" s="3"/>
      <c r="P1604" s="29"/>
      <c r="Q1604" s="22"/>
      <c r="R1604" s="3"/>
      <c r="S1604" s="120"/>
    </row>
    <row r="1605" spans="1:19" ht="12.75" customHeight="1" x14ac:dyDescent="0.25">
      <c r="A1605" s="28"/>
      <c r="B1605" s="29"/>
      <c r="C1605" s="29"/>
      <c r="D1605" s="132"/>
      <c r="E1605" s="132"/>
      <c r="F1605" s="132"/>
      <c r="G1605" s="132"/>
      <c r="H1605" s="132"/>
      <c r="I1605" s="132"/>
      <c r="J1605" s="132"/>
      <c r="K1605" s="133"/>
      <c r="L1605" s="134"/>
      <c r="M1605" s="134"/>
      <c r="N1605" s="134"/>
      <c r="O1605" s="3"/>
      <c r="P1605" s="29"/>
      <c r="Q1605" s="22"/>
      <c r="R1605" s="3"/>
      <c r="S1605" s="120"/>
    </row>
    <row r="1606" spans="1:19" ht="12.75" customHeight="1" x14ac:dyDescent="0.25">
      <c r="A1606" s="28"/>
      <c r="B1606" s="29"/>
      <c r="C1606" s="29"/>
      <c r="D1606" s="132"/>
      <c r="E1606" s="132"/>
      <c r="F1606" s="132"/>
      <c r="G1606" s="132"/>
      <c r="H1606" s="132"/>
      <c r="I1606" s="132"/>
      <c r="J1606" s="132"/>
      <c r="K1606" s="133"/>
      <c r="L1606" s="134"/>
      <c r="M1606" s="134"/>
      <c r="N1606" s="134"/>
      <c r="O1606" s="3"/>
      <c r="P1606" s="29"/>
      <c r="Q1606" s="22"/>
      <c r="R1606" s="3"/>
      <c r="S1606" s="120"/>
    </row>
    <row r="1607" spans="1:19" ht="12.75" customHeight="1" x14ac:dyDescent="0.25">
      <c r="A1607" s="28"/>
      <c r="B1607" s="29"/>
      <c r="C1607" s="29"/>
      <c r="D1607" s="132"/>
      <c r="E1607" s="132"/>
      <c r="F1607" s="132"/>
      <c r="G1607" s="132"/>
      <c r="H1607" s="132"/>
      <c r="I1607" s="132"/>
      <c r="J1607" s="132"/>
      <c r="K1607" s="133"/>
      <c r="L1607" s="134"/>
      <c r="M1607" s="134"/>
      <c r="N1607" s="134"/>
      <c r="O1607" s="3"/>
      <c r="P1607" s="29"/>
      <c r="Q1607" s="22"/>
      <c r="R1607" s="3"/>
      <c r="S1607" s="120"/>
    </row>
    <row r="1608" spans="1:19" ht="12.75" customHeight="1" x14ac:dyDescent="0.25">
      <c r="A1608" s="28"/>
      <c r="B1608" s="29"/>
      <c r="C1608" s="29"/>
      <c r="D1608" s="132"/>
      <c r="E1608" s="132"/>
      <c r="F1608" s="132"/>
      <c r="G1608" s="132"/>
      <c r="H1608" s="132"/>
      <c r="I1608" s="132"/>
      <c r="J1608" s="132"/>
      <c r="K1608" s="133"/>
      <c r="L1608" s="134"/>
      <c r="M1608" s="134"/>
      <c r="N1608" s="134"/>
      <c r="O1608" s="3"/>
      <c r="P1608" s="29"/>
      <c r="Q1608" s="22"/>
      <c r="R1608" s="3"/>
      <c r="S1608" s="120"/>
    </row>
    <row r="1609" spans="1:19" ht="12.75" customHeight="1" x14ac:dyDescent="0.25">
      <c r="A1609" s="28"/>
      <c r="B1609" s="29"/>
      <c r="C1609" s="29"/>
      <c r="D1609" s="132"/>
      <c r="E1609" s="132"/>
      <c r="F1609" s="132"/>
      <c r="G1609" s="132"/>
      <c r="H1609" s="132"/>
      <c r="I1609" s="132"/>
      <c r="J1609" s="132"/>
      <c r="K1609" s="133"/>
      <c r="L1609" s="134"/>
      <c r="M1609" s="134"/>
      <c r="N1609" s="134"/>
      <c r="O1609" s="3"/>
      <c r="P1609" s="29"/>
      <c r="Q1609" s="22"/>
      <c r="R1609" s="3"/>
      <c r="S1609" s="120"/>
    </row>
    <row r="1610" spans="1:19" ht="12.75" customHeight="1" x14ac:dyDescent="0.25">
      <c r="A1610" s="28"/>
      <c r="B1610" s="29"/>
      <c r="C1610" s="29"/>
      <c r="D1610" s="132"/>
      <c r="E1610" s="132"/>
      <c r="F1610" s="132"/>
      <c r="G1610" s="132"/>
      <c r="H1610" s="132"/>
      <c r="I1610" s="132"/>
      <c r="J1610" s="132"/>
      <c r="K1610" s="133"/>
      <c r="L1610" s="134"/>
      <c r="M1610" s="134"/>
      <c r="N1610" s="134"/>
      <c r="O1610" s="3"/>
      <c r="P1610" s="29"/>
      <c r="Q1610" s="22"/>
      <c r="R1610" s="3"/>
      <c r="S1610" s="120"/>
    </row>
    <row r="1611" spans="1:19" ht="12.75" customHeight="1" x14ac:dyDescent="0.25">
      <c r="A1611" s="28"/>
      <c r="B1611" s="29"/>
      <c r="C1611" s="29"/>
      <c r="D1611" s="132"/>
      <c r="E1611" s="132"/>
      <c r="F1611" s="132"/>
      <c r="G1611" s="132"/>
      <c r="H1611" s="132"/>
      <c r="I1611" s="132"/>
      <c r="J1611" s="132"/>
      <c r="K1611" s="133"/>
      <c r="L1611" s="134"/>
      <c r="M1611" s="134"/>
      <c r="N1611" s="134"/>
      <c r="O1611" s="3"/>
      <c r="P1611" s="29"/>
      <c r="Q1611" s="22"/>
      <c r="R1611" s="3"/>
      <c r="S1611" s="120"/>
    </row>
    <row r="1612" spans="1:19" ht="12.75" customHeight="1" x14ac:dyDescent="0.25">
      <c r="A1612" s="28"/>
      <c r="B1612" s="29"/>
      <c r="C1612" s="29"/>
      <c r="D1612" s="132"/>
      <c r="E1612" s="132"/>
      <c r="F1612" s="132"/>
      <c r="G1612" s="132"/>
      <c r="H1612" s="132"/>
      <c r="I1612" s="132"/>
      <c r="J1612" s="132"/>
      <c r="K1612" s="133"/>
      <c r="L1612" s="134"/>
      <c r="M1612" s="134"/>
      <c r="N1612" s="134"/>
      <c r="O1612" s="3"/>
      <c r="P1612" s="29"/>
      <c r="Q1612" s="22"/>
      <c r="R1612" s="3"/>
      <c r="S1612" s="120"/>
    </row>
    <row r="1613" spans="1:19" ht="12.75" customHeight="1" x14ac:dyDescent="0.25">
      <c r="A1613" s="28"/>
      <c r="B1613" s="29"/>
      <c r="C1613" s="29"/>
      <c r="D1613" s="132"/>
      <c r="E1613" s="132"/>
      <c r="F1613" s="132"/>
      <c r="G1613" s="132"/>
      <c r="H1613" s="132"/>
      <c r="I1613" s="132"/>
      <c r="J1613" s="132"/>
      <c r="K1613" s="133"/>
      <c r="L1613" s="134"/>
      <c r="M1613" s="134"/>
      <c r="N1613" s="134"/>
      <c r="O1613" s="3"/>
      <c r="P1613" s="29"/>
      <c r="Q1613" s="22"/>
      <c r="R1613" s="3"/>
      <c r="S1613" s="120"/>
    </row>
    <row r="1614" spans="1:19" ht="12.75" customHeight="1" x14ac:dyDescent="0.25">
      <c r="A1614" s="28"/>
      <c r="B1614" s="29"/>
      <c r="C1614" s="29"/>
      <c r="D1614" s="132"/>
      <c r="E1614" s="132"/>
      <c r="F1614" s="132"/>
      <c r="G1614" s="132"/>
      <c r="H1614" s="132"/>
      <c r="I1614" s="132"/>
      <c r="J1614" s="132"/>
      <c r="K1614" s="133"/>
      <c r="L1614" s="134"/>
      <c r="M1614" s="134"/>
      <c r="N1614" s="134"/>
      <c r="O1614" s="3"/>
      <c r="P1614" s="29"/>
      <c r="Q1614" s="22"/>
      <c r="R1614" s="3"/>
      <c r="S1614" s="120"/>
    </row>
    <row r="1615" spans="1:19" ht="12.75" customHeight="1" x14ac:dyDescent="0.25">
      <c r="A1615" s="28"/>
      <c r="B1615" s="29"/>
      <c r="C1615" s="29"/>
      <c r="D1615" s="132"/>
      <c r="E1615" s="132"/>
      <c r="F1615" s="132"/>
      <c r="G1615" s="132"/>
      <c r="H1615" s="132"/>
      <c r="I1615" s="132"/>
      <c r="J1615" s="132"/>
      <c r="K1615" s="133"/>
      <c r="L1615" s="134"/>
      <c r="M1615" s="134"/>
      <c r="N1615" s="134"/>
      <c r="O1615" s="3"/>
      <c r="P1615" s="29"/>
      <c r="Q1615" s="22"/>
      <c r="R1615" s="3"/>
      <c r="S1615" s="120"/>
    </row>
    <row r="1616" spans="1:19" ht="12.75" customHeight="1" x14ac:dyDescent="0.25">
      <c r="A1616" s="28"/>
      <c r="B1616" s="29"/>
      <c r="C1616" s="29"/>
      <c r="D1616" s="132"/>
      <c r="E1616" s="132"/>
      <c r="F1616" s="132"/>
      <c r="G1616" s="132"/>
      <c r="H1616" s="132"/>
      <c r="I1616" s="132"/>
      <c r="J1616" s="132"/>
      <c r="K1616" s="133"/>
      <c r="L1616" s="134"/>
      <c r="M1616" s="134"/>
      <c r="N1616" s="134"/>
      <c r="O1616" s="3"/>
      <c r="P1616" s="29"/>
      <c r="Q1616" s="22"/>
      <c r="R1616" s="3"/>
      <c r="S1616" s="120"/>
    </row>
    <row r="1617" spans="1:19" ht="12.75" customHeight="1" x14ac:dyDescent="0.25">
      <c r="A1617" s="28"/>
      <c r="B1617" s="29"/>
      <c r="C1617" s="29"/>
      <c r="D1617" s="132"/>
      <c r="E1617" s="132"/>
      <c r="F1617" s="132"/>
      <c r="G1617" s="132"/>
      <c r="H1617" s="132"/>
      <c r="I1617" s="132"/>
      <c r="J1617" s="132"/>
      <c r="K1617" s="133"/>
      <c r="L1617" s="134"/>
      <c r="M1617" s="134"/>
      <c r="N1617" s="134"/>
      <c r="O1617" s="3"/>
      <c r="P1617" s="29"/>
      <c r="Q1617" s="22"/>
      <c r="R1617" s="3"/>
      <c r="S1617" s="120"/>
    </row>
    <row r="1618" spans="1:19" ht="12.75" customHeight="1" x14ac:dyDescent="0.25">
      <c r="A1618" s="28"/>
      <c r="B1618" s="29"/>
      <c r="C1618" s="29"/>
      <c r="D1618" s="132"/>
      <c r="E1618" s="132"/>
      <c r="F1618" s="132"/>
      <c r="G1618" s="132"/>
      <c r="H1618" s="132"/>
      <c r="I1618" s="132"/>
      <c r="J1618" s="132"/>
      <c r="K1618" s="133"/>
      <c r="L1618" s="134"/>
      <c r="M1618" s="134"/>
      <c r="N1618" s="134"/>
      <c r="O1618" s="3"/>
      <c r="P1618" s="29"/>
      <c r="Q1618" s="22"/>
      <c r="R1618" s="3"/>
      <c r="S1618" s="120"/>
    </row>
    <row r="1619" spans="1:19" ht="12.75" customHeight="1" x14ac:dyDescent="0.25">
      <c r="A1619" s="28"/>
      <c r="B1619" s="29"/>
      <c r="C1619" s="29"/>
      <c r="D1619" s="132"/>
      <c r="E1619" s="132"/>
      <c r="F1619" s="132"/>
      <c r="G1619" s="132"/>
      <c r="H1619" s="132"/>
      <c r="I1619" s="132"/>
      <c r="J1619" s="132"/>
      <c r="K1619" s="133"/>
      <c r="L1619" s="134"/>
      <c r="M1619" s="134"/>
      <c r="N1619" s="134"/>
      <c r="O1619" s="3"/>
      <c r="P1619" s="29"/>
      <c r="Q1619" s="22"/>
      <c r="R1619" s="3"/>
      <c r="S1619" s="120"/>
    </row>
    <row r="1620" spans="1:19" ht="12.75" customHeight="1" x14ac:dyDescent="0.25">
      <c r="A1620" s="28"/>
      <c r="B1620" s="29"/>
      <c r="C1620" s="29"/>
      <c r="D1620" s="132"/>
      <c r="E1620" s="132"/>
      <c r="F1620" s="132"/>
      <c r="G1620" s="132"/>
      <c r="H1620" s="132"/>
      <c r="I1620" s="132"/>
      <c r="J1620" s="132"/>
      <c r="K1620" s="133"/>
      <c r="L1620" s="134"/>
      <c r="M1620" s="134"/>
      <c r="N1620" s="134"/>
      <c r="O1620" s="3"/>
      <c r="P1620" s="29"/>
      <c r="Q1620" s="22"/>
      <c r="R1620" s="3"/>
      <c r="S1620" s="120"/>
    </row>
    <row r="1621" spans="1:19" ht="12.75" customHeight="1" x14ac:dyDescent="0.25">
      <c r="A1621" s="28"/>
      <c r="B1621" s="29"/>
      <c r="C1621" s="29"/>
      <c r="D1621" s="132"/>
      <c r="E1621" s="132"/>
      <c r="F1621" s="132"/>
      <c r="G1621" s="132"/>
      <c r="H1621" s="132"/>
      <c r="I1621" s="132"/>
      <c r="J1621" s="132"/>
      <c r="K1621" s="133"/>
      <c r="L1621" s="134"/>
      <c r="M1621" s="134"/>
      <c r="N1621" s="134"/>
      <c r="O1621" s="3"/>
      <c r="P1621" s="29"/>
      <c r="Q1621" s="22"/>
      <c r="R1621" s="3"/>
      <c r="S1621" s="120"/>
    </row>
    <row r="1622" spans="1:19" ht="12.75" customHeight="1" x14ac:dyDescent="0.25">
      <c r="A1622" s="28"/>
      <c r="B1622" s="29"/>
      <c r="C1622" s="29"/>
      <c r="D1622" s="132"/>
      <c r="E1622" s="132"/>
      <c r="F1622" s="132"/>
      <c r="G1622" s="132"/>
      <c r="H1622" s="132"/>
      <c r="I1622" s="132"/>
      <c r="J1622" s="132"/>
      <c r="K1622" s="133"/>
      <c r="L1622" s="134"/>
      <c r="M1622" s="134"/>
      <c r="N1622" s="134"/>
      <c r="O1622" s="3"/>
      <c r="P1622" s="29"/>
      <c r="Q1622" s="22"/>
      <c r="R1622" s="3"/>
      <c r="S1622" s="120"/>
    </row>
    <row r="1623" spans="1:19" ht="12.75" customHeight="1" x14ac:dyDescent="0.25">
      <c r="A1623" s="28"/>
      <c r="B1623" s="29"/>
      <c r="C1623" s="29"/>
      <c r="D1623" s="132"/>
      <c r="E1623" s="132"/>
      <c r="F1623" s="132"/>
      <c r="G1623" s="132"/>
      <c r="H1623" s="132"/>
      <c r="I1623" s="132"/>
      <c r="J1623" s="132"/>
      <c r="K1623" s="133"/>
      <c r="L1623" s="134"/>
      <c r="M1623" s="134"/>
      <c r="N1623" s="134"/>
      <c r="O1623" s="3"/>
      <c r="P1623" s="29"/>
      <c r="Q1623" s="22"/>
      <c r="R1623" s="3"/>
      <c r="S1623" s="120"/>
    </row>
    <row r="1624" spans="1:19" ht="12.75" customHeight="1" x14ac:dyDescent="0.25">
      <c r="A1624" s="28"/>
      <c r="B1624" s="29"/>
      <c r="C1624" s="29"/>
      <c r="D1624" s="132"/>
      <c r="E1624" s="132"/>
      <c r="F1624" s="132"/>
      <c r="G1624" s="132"/>
      <c r="H1624" s="132"/>
      <c r="I1624" s="132"/>
      <c r="J1624" s="132"/>
      <c r="K1624" s="133"/>
      <c r="L1624" s="134"/>
      <c r="M1624" s="134"/>
      <c r="N1624" s="134"/>
      <c r="O1624" s="3"/>
      <c r="P1624" s="29"/>
      <c r="Q1624" s="22"/>
      <c r="R1624" s="3"/>
      <c r="S1624" s="120"/>
    </row>
    <row r="1625" spans="1:19" ht="12.75" customHeight="1" x14ac:dyDescent="0.25">
      <c r="A1625" s="28"/>
      <c r="B1625" s="29"/>
      <c r="C1625" s="29"/>
      <c r="D1625" s="132"/>
      <c r="E1625" s="132"/>
      <c r="F1625" s="132"/>
      <c r="G1625" s="132"/>
      <c r="H1625" s="132"/>
      <c r="I1625" s="132"/>
      <c r="J1625" s="132"/>
      <c r="K1625" s="133"/>
      <c r="L1625" s="134"/>
      <c r="M1625" s="134"/>
      <c r="N1625" s="134"/>
      <c r="O1625" s="3"/>
      <c r="P1625" s="29"/>
      <c r="Q1625" s="22"/>
      <c r="R1625" s="3"/>
      <c r="S1625" s="120"/>
    </row>
    <row r="1626" spans="1:19" ht="12.75" customHeight="1" x14ac:dyDescent="0.25">
      <c r="A1626" s="28"/>
      <c r="B1626" s="29"/>
      <c r="C1626" s="29"/>
      <c r="D1626" s="132"/>
      <c r="E1626" s="132"/>
      <c r="F1626" s="132"/>
      <c r="G1626" s="132"/>
      <c r="H1626" s="132"/>
      <c r="I1626" s="132"/>
      <c r="J1626" s="132"/>
      <c r="K1626" s="133"/>
      <c r="L1626" s="134"/>
      <c r="M1626" s="134"/>
      <c r="N1626" s="134"/>
      <c r="O1626" s="3"/>
      <c r="P1626" s="29"/>
      <c r="Q1626" s="22"/>
      <c r="R1626" s="3"/>
      <c r="S1626" s="120"/>
    </row>
    <row r="1627" spans="1:19" ht="12.75" customHeight="1" x14ac:dyDescent="0.25">
      <c r="A1627" s="28"/>
      <c r="B1627" s="29"/>
      <c r="C1627" s="29"/>
      <c r="D1627" s="132"/>
      <c r="E1627" s="132"/>
      <c r="F1627" s="132"/>
      <c r="G1627" s="132"/>
      <c r="H1627" s="132"/>
      <c r="I1627" s="132"/>
      <c r="J1627" s="132"/>
      <c r="K1627" s="133"/>
      <c r="L1627" s="134"/>
      <c r="M1627" s="134"/>
      <c r="N1627" s="134"/>
      <c r="O1627" s="3"/>
      <c r="P1627" s="29"/>
      <c r="Q1627" s="22"/>
      <c r="R1627" s="3"/>
      <c r="S1627" s="120"/>
    </row>
    <row r="1628" spans="1:19" ht="12.75" customHeight="1" x14ac:dyDescent="0.25">
      <c r="A1628" s="28"/>
      <c r="B1628" s="29"/>
      <c r="C1628" s="29"/>
      <c r="D1628" s="132"/>
      <c r="E1628" s="132"/>
      <c r="F1628" s="132"/>
      <c r="G1628" s="132"/>
      <c r="H1628" s="132"/>
      <c r="I1628" s="132"/>
      <c r="J1628" s="132"/>
      <c r="K1628" s="133"/>
      <c r="L1628" s="134"/>
      <c r="M1628" s="134"/>
      <c r="N1628" s="134"/>
      <c r="O1628" s="3"/>
      <c r="P1628" s="29"/>
      <c r="Q1628" s="22"/>
      <c r="R1628" s="3"/>
      <c r="S1628" s="120"/>
    </row>
    <row r="1629" spans="1:19" ht="12.75" customHeight="1" x14ac:dyDescent="0.25">
      <c r="A1629" s="28"/>
      <c r="B1629" s="29"/>
      <c r="C1629" s="29"/>
      <c r="D1629" s="132"/>
      <c r="E1629" s="132"/>
      <c r="F1629" s="132"/>
      <c r="G1629" s="132"/>
      <c r="H1629" s="132"/>
      <c r="I1629" s="132"/>
      <c r="J1629" s="132"/>
      <c r="K1629" s="133"/>
      <c r="L1629" s="134"/>
      <c r="M1629" s="134"/>
      <c r="N1629" s="134"/>
      <c r="O1629" s="3"/>
      <c r="P1629" s="29"/>
      <c r="Q1629" s="22"/>
      <c r="R1629" s="3"/>
      <c r="S1629" s="120"/>
    </row>
    <row r="1630" spans="1:19" ht="12.75" customHeight="1" x14ac:dyDescent="0.25">
      <c r="A1630" s="28"/>
      <c r="B1630" s="29"/>
      <c r="C1630" s="29"/>
      <c r="D1630" s="132"/>
      <c r="E1630" s="132"/>
      <c r="F1630" s="132"/>
      <c r="G1630" s="132"/>
      <c r="H1630" s="132"/>
      <c r="I1630" s="132"/>
      <c r="J1630" s="132"/>
      <c r="K1630" s="133"/>
      <c r="L1630" s="134"/>
      <c r="M1630" s="134"/>
      <c r="N1630" s="134"/>
      <c r="O1630" s="3"/>
      <c r="P1630" s="29"/>
      <c r="Q1630" s="22"/>
      <c r="R1630" s="3"/>
      <c r="S1630" s="120"/>
    </row>
    <row r="1631" spans="1:19" ht="12.75" customHeight="1" x14ac:dyDescent="0.25">
      <c r="A1631" s="28"/>
      <c r="B1631" s="29"/>
      <c r="C1631" s="29"/>
      <c r="D1631" s="132"/>
      <c r="E1631" s="132"/>
      <c r="F1631" s="132"/>
      <c r="G1631" s="132"/>
      <c r="H1631" s="132"/>
      <c r="I1631" s="132"/>
      <c r="J1631" s="132"/>
      <c r="K1631" s="133"/>
      <c r="L1631" s="134"/>
      <c r="M1631" s="134"/>
      <c r="N1631" s="134"/>
      <c r="O1631" s="3"/>
      <c r="P1631" s="29"/>
      <c r="Q1631" s="22"/>
      <c r="R1631" s="3"/>
      <c r="S1631" s="120"/>
    </row>
    <row r="1632" spans="1:19" ht="12.75" customHeight="1" x14ac:dyDescent="0.25">
      <c r="A1632" s="28"/>
      <c r="B1632" s="29"/>
      <c r="C1632" s="29"/>
      <c r="D1632" s="132"/>
      <c r="E1632" s="132"/>
      <c r="F1632" s="132"/>
      <c r="G1632" s="132"/>
      <c r="H1632" s="132"/>
      <c r="I1632" s="132"/>
      <c r="J1632" s="132"/>
      <c r="K1632" s="133"/>
      <c r="L1632" s="134"/>
      <c r="M1632" s="134"/>
      <c r="N1632" s="134"/>
      <c r="O1632" s="3"/>
      <c r="P1632" s="29"/>
      <c r="Q1632" s="22"/>
      <c r="R1632" s="3"/>
      <c r="S1632" s="120"/>
    </row>
    <row r="1633" spans="1:19" ht="12.75" customHeight="1" x14ac:dyDescent="0.25">
      <c r="A1633" s="28"/>
      <c r="B1633" s="29"/>
      <c r="C1633" s="29"/>
      <c r="D1633" s="132"/>
      <c r="E1633" s="132"/>
      <c r="F1633" s="132"/>
      <c r="G1633" s="132"/>
      <c r="H1633" s="132"/>
      <c r="I1633" s="132"/>
      <c r="J1633" s="132"/>
      <c r="K1633" s="133"/>
      <c r="L1633" s="134"/>
      <c r="M1633" s="134"/>
      <c r="N1633" s="134"/>
      <c r="O1633" s="3"/>
      <c r="P1633" s="29"/>
      <c r="Q1633" s="22"/>
      <c r="R1633" s="3"/>
      <c r="S1633" s="120"/>
    </row>
    <row r="1634" spans="1:19" ht="12.75" customHeight="1" x14ac:dyDescent="0.25">
      <c r="A1634" s="28"/>
      <c r="B1634" s="29"/>
      <c r="C1634" s="29"/>
      <c r="D1634" s="132"/>
      <c r="E1634" s="132"/>
      <c r="F1634" s="132"/>
      <c r="G1634" s="132"/>
      <c r="H1634" s="132"/>
      <c r="I1634" s="132"/>
      <c r="J1634" s="132"/>
      <c r="K1634" s="133"/>
      <c r="L1634" s="134"/>
      <c r="M1634" s="134"/>
      <c r="N1634" s="134"/>
      <c r="O1634" s="3"/>
      <c r="P1634" s="29"/>
      <c r="Q1634" s="22"/>
      <c r="R1634" s="3"/>
      <c r="S1634" s="120"/>
    </row>
    <row r="1635" spans="1:19" ht="12.75" customHeight="1" x14ac:dyDescent="0.25">
      <c r="A1635" s="28"/>
      <c r="B1635" s="29"/>
      <c r="C1635" s="29"/>
      <c r="D1635" s="132"/>
      <c r="E1635" s="132"/>
      <c r="F1635" s="132"/>
      <c r="G1635" s="132"/>
      <c r="H1635" s="132"/>
      <c r="I1635" s="132"/>
      <c r="J1635" s="132"/>
      <c r="K1635" s="133"/>
      <c r="L1635" s="134"/>
      <c r="M1635" s="134"/>
      <c r="N1635" s="134"/>
      <c r="O1635" s="3"/>
      <c r="P1635" s="29"/>
      <c r="Q1635" s="22"/>
      <c r="R1635" s="3"/>
      <c r="S1635" s="120"/>
    </row>
    <row r="1636" spans="1:19" ht="12.75" customHeight="1" x14ac:dyDescent="0.25">
      <c r="A1636" s="28"/>
      <c r="B1636" s="29"/>
      <c r="C1636" s="29"/>
      <c r="D1636" s="132"/>
      <c r="E1636" s="132"/>
      <c r="F1636" s="132"/>
      <c r="G1636" s="132"/>
      <c r="H1636" s="132"/>
      <c r="I1636" s="132"/>
      <c r="J1636" s="132"/>
      <c r="K1636" s="133"/>
      <c r="L1636" s="134"/>
      <c r="M1636" s="134"/>
      <c r="N1636" s="134"/>
      <c r="O1636" s="3"/>
      <c r="P1636" s="29"/>
      <c r="Q1636" s="22"/>
      <c r="R1636" s="3"/>
      <c r="S1636" s="120"/>
    </row>
    <row r="1637" spans="1:19" ht="12.75" customHeight="1" x14ac:dyDescent="0.25">
      <c r="A1637" s="28"/>
      <c r="B1637" s="29"/>
      <c r="C1637" s="29"/>
      <c r="D1637" s="132"/>
      <c r="E1637" s="132"/>
      <c r="F1637" s="132"/>
      <c r="G1637" s="132"/>
      <c r="H1637" s="132"/>
      <c r="I1637" s="132"/>
      <c r="J1637" s="132"/>
      <c r="K1637" s="133"/>
      <c r="L1637" s="134"/>
      <c r="M1637" s="134"/>
      <c r="N1637" s="134"/>
      <c r="O1637" s="3"/>
      <c r="P1637" s="29"/>
      <c r="Q1637" s="22"/>
      <c r="R1637" s="3"/>
      <c r="S1637" s="120"/>
    </row>
    <row r="1638" spans="1:19" ht="12.75" customHeight="1" x14ac:dyDescent="0.25">
      <c r="A1638" s="28"/>
      <c r="B1638" s="29"/>
      <c r="C1638" s="29"/>
      <c r="D1638" s="132"/>
      <c r="E1638" s="132"/>
      <c r="F1638" s="132"/>
      <c r="G1638" s="132"/>
      <c r="H1638" s="132"/>
      <c r="I1638" s="132"/>
      <c r="J1638" s="132"/>
      <c r="K1638" s="133"/>
      <c r="L1638" s="134"/>
      <c r="M1638" s="134"/>
      <c r="N1638" s="134"/>
      <c r="O1638" s="3"/>
      <c r="P1638" s="29"/>
      <c r="Q1638" s="22"/>
      <c r="R1638" s="3"/>
      <c r="S1638" s="120"/>
    </row>
    <row r="1639" spans="1:19" ht="12.75" customHeight="1" x14ac:dyDescent="0.25">
      <c r="A1639" s="28"/>
      <c r="B1639" s="29"/>
      <c r="C1639" s="29"/>
      <c r="D1639" s="132"/>
      <c r="E1639" s="132"/>
      <c r="F1639" s="132"/>
      <c r="G1639" s="132"/>
      <c r="H1639" s="132"/>
      <c r="I1639" s="132"/>
      <c r="J1639" s="132"/>
      <c r="K1639" s="133"/>
      <c r="L1639" s="134"/>
      <c r="M1639" s="134"/>
      <c r="N1639" s="134"/>
      <c r="O1639" s="3"/>
      <c r="P1639" s="29"/>
      <c r="Q1639" s="22"/>
      <c r="R1639" s="3"/>
      <c r="S1639" s="120"/>
    </row>
    <row r="1640" spans="1:19" ht="12.75" customHeight="1" x14ac:dyDescent="0.25">
      <c r="A1640" s="28"/>
      <c r="B1640" s="29"/>
      <c r="C1640" s="29"/>
      <c r="D1640" s="132"/>
      <c r="E1640" s="132"/>
      <c r="F1640" s="132"/>
      <c r="G1640" s="132"/>
      <c r="H1640" s="132"/>
      <c r="I1640" s="132"/>
      <c r="J1640" s="132"/>
      <c r="K1640" s="133"/>
      <c r="L1640" s="134"/>
      <c r="M1640" s="134"/>
      <c r="N1640" s="134"/>
      <c r="O1640" s="3"/>
      <c r="P1640" s="29"/>
      <c r="Q1640" s="22"/>
      <c r="R1640" s="3"/>
      <c r="S1640" s="120"/>
    </row>
    <row r="1641" spans="1:19" ht="12.75" customHeight="1" x14ac:dyDescent="0.25">
      <c r="A1641" s="28"/>
      <c r="B1641" s="29"/>
      <c r="C1641" s="29"/>
      <c r="D1641" s="132"/>
      <c r="E1641" s="132"/>
      <c r="F1641" s="132"/>
      <c r="G1641" s="132"/>
      <c r="H1641" s="132"/>
      <c r="I1641" s="132"/>
      <c r="J1641" s="132"/>
      <c r="K1641" s="133"/>
      <c r="L1641" s="134"/>
      <c r="M1641" s="134"/>
      <c r="N1641" s="134"/>
      <c r="O1641" s="3"/>
      <c r="P1641" s="29"/>
      <c r="Q1641" s="22"/>
      <c r="R1641" s="3"/>
      <c r="S1641" s="120"/>
    </row>
    <row r="1642" spans="1:19" ht="12.75" customHeight="1" x14ac:dyDescent="0.25">
      <c r="A1642" s="28"/>
      <c r="B1642" s="29"/>
      <c r="C1642" s="29"/>
      <c r="D1642" s="132"/>
      <c r="E1642" s="132"/>
      <c r="F1642" s="132"/>
      <c r="G1642" s="132"/>
      <c r="H1642" s="132"/>
      <c r="I1642" s="132"/>
      <c r="J1642" s="132"/>
      <c r="K1642" s="133"/>
      <c r="L1642" s="134"/>
      <c r="M1642" s="134"/>
      <c r="N1642" s="134"/>
      <c r="O1642" s="3"/>
      <c r="P1642" s="29"/>
      <c r="Q1642" s="22"/>
      <c r="R1642" s="3"/>
      <c r="S1642" s="120"/>
    </row>
    <row r="1643" spans="1:19" ht="12.75" customHeight="1" x14ac:dyDescent="0.25">
      <c r="A1643" s="28"/>
      <c r="B1643" s="29"/>
      <c r="C1643" s="29"/>
      <c r="D1643" s="132"/>
      <c r="E1643" s="132"/>
      <c r="F1643" s="132"/>
      <c r="G1643" s="132"/>
      <c r="H1643" s="132"/>
      <c r="I1643" s="132"/>
      <c r="J1643" s="132"/>
      <c r="K1643" s="133"/>
      <c r="L1643" s="134"/>
      <c r="M1643" s="134"/>
      <c r="N1643" s="134"/>
      <c r="O1643" s="3"/>
      <c r="P1643" s="29"/>
      <c r="Q1643" s="22"/>
      <c r="R1643" s="3"/>
      <c r="S1643" s="120"/>
    </row>
    <row r="1644" spans="1:19" ht="12.75" customHeight="1" x14ac:dyDescent="0.25">
      <c r="A1644" s="28"/>
      <c r="B1644" s="29"/>
      <c r="C1644" s="29"/>
      <c r="D1644" s="132"/>
      <c r="E1644" s="132"/>
      <c r="F1644" s="132"/>
      <c r="G1644" s="132"/>
      <c r="H1644" s="132"/>
      <c r="I1644" s="132"/>
      <c r="J1644" s="132"/>
      <c r="K1644" s="133"/>
      <c r="L1644" s="134"/>
      <c r="M1644" s="134"/>
      <c r="N1644" s="134"/>
      <c r="O1644" s="3"/>
      <c r="P1644" s="29"/>
      <c r="Q1644" s="22"/>
      <c r="R1644" s="3"/>
      <c r="S1644" s="120"/>
    </row>
    <row r="1645" spans="1:19" ht="12.75" customHeight="1" x14ac:dyDescent="0.25">
      <c r="A1645" s="28"/>
      <c r="B1645" s="29"/>
      <c r="C1645" s="29"/>
      <c r="D1645" s="132"/>
      <c r="E1645" s="132"/>
      <c r="F1645" s="132"/>
      <c r="G1645" s="132"/>
      <c r="H1645" s="132"/>
      <c r="I1645" s="132"/>
      <c r="J1645" s="132"/>
      <c r="K1645" s="133"/>
      <c r="L1645" s="134"/>
      <c r="M1645" s="134"/>
      <c r="N1645" s="134"/>
      <c r="O1645" s="3"/>
      <c r="P1645" s="29"/>
      <c r="Q1645" s="22"/>
      <c r="R1645" s="3"/>
      <c r="S1645" s="120"/>
    </row>
    <row r="1646" spans="1:19" ht="12.75" customHeight="1" x14ac:dyDescent="0.25">
      <c r="A1646" s="28"/>
      <c r="B1646" s="29"/>
      <c r="C1646" s="29"/>
      <c r="D1646" s="132"/>
      <c r="E1646" s="132"/>
      <c r="F1646" s="132"/>
      <c r="G1646" s="132"/>
      <c r="H1646" s="132"/>
      <c r="I1646" s="132"/>
      <c r="J1646" s="132"/>
      <c r="K1646" s="133"/>
      <c r="L1646" s="134"/>
      <c r="M1646" s="134"/>
      <c r="N1646" s="134"/>
      <c r="O1646" s="3"/>
      <c r="P1646" s="29"/>
      <c r="Q1646" s="22"/>
      <c r="R1646" s="3"/>
      <c r="S1646" s="120"/>
    </row>
    <row r="1647" spans="1:19" ht="12.75" customHeight="1" x14ac:dyDescent="0.25">
      <c r="A1647" s="28"/>
      <c r="B1647" s="29"/>
      <c r="C1647" s="29"/>
      <c r="D1647" s="132"/>
      <c r="E1647" s="132"/>
      <c r="F1647" s="132"/>
      <c r="G1647" s="132"/>
      <c r="H1647" s="132"/>
      <c r="I1647" s="132"/>
      <c r="J1647" s="132"/>
      <c r="K1647" s="133"/>
      <c r="L1647" s="134"/>
      <c r="M1647" s="134"/>
      <c r="N1647" s="134"/>
      <c r="O1647" s="3"/>
      <c r="P1647" s="29"/>
      <c r="Q1647" s="22"/>
      <c r="R1647" s="3"/>
      <c r="S1647" s="120"/>
    </row>
    <row r="1648" spans="1:19" ht="12.75" customHeight="1" x14ac:dyDescent="0.25">
      <c r="A1648" s="28"/>
      <c r="B1648" s="29"/>
      <c r="C1648" s="29"/>
      <c r="D1648" s="132"/>
      <c r="E1648" s="132"/>
      <c r="F1648" s="132"/>
      <c r="G1648" s="132"/>
      <c r="H1648" s="132"/>
      <c r="I1648" s="132"/>
      <c r="J1648" s="132"/>
      <c r="K1648" s="133"/>
      <c r="L1648" s="134"/>
      <c r="M1648" s="134"/>
      <c r="N1648" s="134"/>
      <c r="O1648" s="3"/>
      <c r="P1648" s="29"/>
      <c r="Q1648" s="22"/>
      <c r="R1648" s="3"/>
      <c r="S1648" s="120"/>
    </row>
    <row r="1649" spans="1:19" ht="12.75" customHeight="1" x14ac:dyDescent="0.25">
      <c r="A1649" s="28"/>
      <c r="B1649" s="29"/>
      <c r="C1649" s="29"/>
      <c r="D1649" s="132"/>
      <c r="E1649" s="132"/>
      <c r="F1649" s="132"/>
      <c r="G1649" s="132"/>
      <c r="H1649" s="132"/>
      <c r="I1649" s="132"/>
      <c r="J1649" s="132"/>
      <c r="K1649" s="133"/>
      <c r="L1649" s="134"/>
      <c r="M1649" s="134"/>
      <c r="N1649" s="134"/>
      <c r="O1649" s="3"/>
      <c r="P1649" s="29"/>
      <c r="Q1649" s="22"/>
      <c r="R1649" s="3"/>
      <c r="S1649" s="120"/>
    </row>
    <row r="1650" spans="1:19" ht="12.75" customHeight="1" x14ac:dyDescent="0.25">
      <c r="A1650" s="28"/>
      <c r="B1650" s="29"/>
      <c r="C1650" s="29"/>
      <c r="D1650" s="132"/>
      <c r="E1650" s="132"/>
      <c r="F1650" s="132"/>
      <c r="G1650" s="132"/>
      <c r="H1650" s="132"/>
      <c r="I1650" s="132"/>
      <c r="J1650" s="132"/>
      <c r="K1650" s="133"/>
      <c r="L1650" s="134"/>
      <c r="M1650" s="134"/>
      <c r="N1650" s="134"/>
      <c r="O1650" s="3"/>
      <c r="P1650" s="29"/>
      <c r="Q1650" s="22"/>
      <c r="R1650" s="3"/>
      <c r="S1650" s="120"/>
    </row>
    <row r="1651" spans="1:19" ht="12.75" customHeight="1" x14ac:dyDescent="0.25">
      <c r="A1651" s="28"/>
      <c r="B1651" s="29"/>
      <c r="C1651" s="29"/>
      <c r="D1651" s="132"/>
      <c r="E1651" s="132"/>
      <c r="F1651" s="132"/>
      <c r="G1651" s="132"/>
      <c r="H1651" s="132"/>
      <c r="I1651" s="132"/>
      <c r="J1651" s="132"/>
      <c r="K1651" s="133"/>
      <c r="L1651" s="134"/>
      <c r="M1651" s="134"/>
      <c r="N1651" s="134"/>
      <c r="O1651" s="3"/>
      <c r="P1651" s="29"/>
      <c r="Q1651" s="22"/>
      <c r="R1651" s="3"/>
      <c r="S1651" s="120"/>
    </row>
    <row r="1652" spans="1:19" ht="12.75" customHeight="1" x14ac:dyDescent="0.25">
      <c r="A1652" s="28"/>
      <c r="B1652" s="29"/>
      <c r="C1652" s="29"/>
      <c r="D1652" s="132"/>
      <c r="E1652" s="132"/>
      <c r="F1652" s="132"/>
      <c r="G1652" s="132"/>
      <c r="H1652" s="132"/>
      <c r="I1652" s="132"/>
      <c r="J1652" s="132"/>
      <c r="K1652" s="133"/>
      <c r="L1652" s="134"/>
      <c r="M1652" s="134"/>
      <c r="N1652" s="134"/>
      <c r="O1652" s="3"/>
      <c r="P1652" s="29"/>
      <c r="Q1652" s="22"/>
      <c r="R1652" s="3"/>
      <c r="S1652" s="120"/>
    </row>
    <row r="1653" spans="1:19" ht="12.75" customHeight="1" x14ac:dyDescent="0.25">
      <c r="A1653" s="28"/>
      <c r="B1653" s="29"/>
      <c r="C1653" s="29"/>
      <c r="D1653" s="132"/>
      <c r="E1653" s="132"/>
      <c r="F1653" s="132"/>
      <c r="G1653" s="132"/>
      <c r="H1653" s="132"/>
      <c r="I1653" s="132"/>
      <c r="J1653" s="132"/>
      <c r="K1653" s="133"/>
      <c r="L1653" s="134"/>
      <c r="M1653" s="134"/>
      <c r="N1653" s="134"/>
      <c r="O1653" s="3"/>
      <c r="P1653" s="29"/>
      <c r="Q1653" s="22"/>
      <c r="R1653" s="3"/>
      <c r="S1653" s="120"/>
    </row>
    <row r="1654" spans="1:19" ht="12.75" customHeight="1" x14ac:dyDescent="0.25">
      <c r="A1654" s="28"/>
      <c r="B1654" s="29"/>
      <c r="C1654" s="29"/>
      <c r="D1654" s="132"/>
      <c r="E1654" s="132"/>
      <c r="F1654" s="132"/>
      <c r="G1654" s="132"/>
      <c r="H1654" s="132"/>
      <c r="I1654" s="132"/>
      <c r="J1654" s="132"/>
      <c r="K1654" s="133"/>
      <c r="L1654" s="134"/>
      <c r="M1654" s="134"/>
      <c r="N1654" s="134"/>
      <c r="O1654" s="3"/>
      <c r="P1654" s="29"/>
      <c r="Q1654" s="22"/>
      <c r="R1654" s="3"/>
      <c r="S1654" s="120"/>
    </row>
    <row r="1655" spans="1:19" ht="12.75" customHeight="1" x14ac:dyDescent="0.25">
      <c r="A1655" s="28"/>
      <c r="B1655" s="29"/>
      <c r="C1655" s="29"/>
      <c r="D1655" s="132"/>
      <c r="E1655" s="132"/>
      <c r="F1655" s="132"/>
      <c r="G1655" s="132"/>
      <c r="H1655" s="132"/>
      <c r="I1655" s="132"/>
      <c r="J1655" s="132"/>
      <c r="K1655" s="133"/>
      <c r="L1655" s="134"/>
      <c r="M1655" s="134"/>
      <c r="N1655" s="134"/>
      <c r="O1655" s="3"/>
      <c r="P1655" s="29"/>
      <c r="Q1655" s="22"/>
      <c r="R1655" s="3"/>
      <c r="S1655" s="120"/>
    </row>
    <row r="1656" spans="1:19" ht="12.75" customHeight="1" x14ac:dyDescent="0.25">
      <c r="A1656" s="28"/>
      <c r="B1656" s="29"/>
      <c r="C1656" s="29"/>
      <c r="D1656" s="132"/>
      <c r="E1656" s="132"/>
      <c r="F1656" s="132"/>
      <c r="G1656" s="132"/>
      <c r="H1656" s="132"/>
      <c r="I1656" s="132"/>
      <c r="J1656" s="132"/>
      <c r="K1656" s="133"/>
      <c r="L1656" s="134"/>
      <c r="M1656" s="134"/>
      <c r="N1656" s="134"/>
      <c r="O1656" s="3"/>
      <c r="P1656" s="29"/>
      <c r="Q1656" s="22"/>
      <c r="R1656" s="3"/>
      <c r="S1656" s="120"/>
    </row>
    <row r="1657" spans="1:19" ht="12.75" customHeight="1" x14ac:dyDescent="0.25">
      <c r="A1657" s="28"/>
      <c r="B1657" s="29"/>
      <c r="C1657" s="29"/>
      <c r="D1657" s="132"/>
      <c r="E1657" s="132"/>
      <c r="F1657" s="132"/>
      <c r="G1657" s="132"/>
      <c r="H1657" s="132"/>
      <c r="I1657" s="132"/>
      <c r="J1657" s="132"/>
      <c r="K1657" s="133"/>
      <c r="L1657" s="134"/>
      <c r="M1657" s="134"/>
      <c r="N1657" s="134"/>
      <c r="O1657" s="3"/>
      <c r="P1657" s="29"/>
      <c r="Q1657" s="22"/>
      <c r="R1657" s="3"/>
      <c r="S1657" s="120"/>
    </row>
    <row r="1658" spans="1:19" ht="12.75" customHeight="1" x14ac:dyDescent="0.25">
      <c r="A1658" s="28"/>
      <c r="B1658" s="29"/>
      <c r="C1658" s="29"/>
      <c r="D1658" s="132"/>
      <c r="E1658" s="132"/>
      <c r="F1658" s="132"/>
      <c r="G1658" s="132"/>
      <c r="H1658" s="132"/>
      <c r="I1658" s="132"/>
      <c r="J1658" s="132"/>
      <c r="K1658" s="133"/>
      <c r="L1658" s="134"/>
      <c r="M1658" s="134"/>
      <c r="N1658" s="134"/>
      <c r="O1658" s="3"/>
      <c r="P1658" s="29"/>
      <c r="Q1658" s="22"/>
      <c r="R1658" s="3"/>
      <c r="S1658" s="120"/>
    </row>
    <row r="1659" spans="1:19" ht="12.75" customHeight="1" x14ac:dyDescent="0.25">
      <c r="A1659" s="28"/>
      <c r="B1659" s="29"/>
      <c r="C1659" s="29"/>
      <c r="D1659" s="132"/>
      <c r="E1659" s="132"/>
      <c r="F1659" s="132"/>
      <c r="G1659" s="132"/>
      <c r="H1659" s="132"/>
      <c r="I1659" s="132"/>
      <c r="J1659" s="132"/>
      <c r="K1659" s="133"/>
      <c r="L1659" s="134"/>
      <c r="M1659" s="134"/>
      <c r="N1659" s="134"/>
      <c r="O1659" s="3"/>
      <c r="P1659" s="29"/>
      <c r="Q1659" s="22"/>
      <c r="R1659" s="3"/>
      <c r="S1659" s="120"/>
    </row>
    <row r="1660" spans="1:19" ht="12.75" customHeight="1" x14ac:dyDescent="0.25">
      <c r="A1660" s="28"/>
      <c r="B1660" s="29"/>
      <c r="C1660" s="29"/>
      <c r="D1660" s="132"/>
      <c r="E1660" s="132"/>
      <c r="F1660" s="132"/>
      <c r="G1660" s="132"/>
      <c r="H1660" s="132"/>
      <c r="I1660" s="132"/>
      <c r="J1660" s="132"/>
      <c r="K1660" s="133"/>
      <c r="L1660" s="134"/>
      <c r="M1660" s="134"/>
      <c r="N1660" s="134"/>
      <c r="O1660" s="3"/>
      <c r="P1660" s="29"/>
      <c r="Q1660" s="22"/>
      <c r="R1660" s="3"/>
      <c r="S1660" s="120"/>
    </row>
    <row r="1661" spans="1:19" ht="12.75" customHeight="1" x14ac:dyDescent="0.25">
      <c r="A1661" s="28"/>
      <c r="B1661" s="29"/>
      <c r="C1661" s="29"/>
      <c r="D1661" s="132"/>
      <c r="E1661" s="132"/>
      <c r="F1661" s="132"/>
      <c r="G1661" s="132"/>
      <c r="H1661" s="132"/>
      <c r="I1661" s="132"/>
      <c r="J1661" s="132"/>
      <c r="K1661" s="133"/>
      <c r="L1661" s="134"/>
      <c r="M1661" s="134"/>
      <c r="N1661" s="134"/>
      <c r="O1661" s="3"/>
      <c r="P1661" s="29"/>
      <c r="Q1661" s="22"/>
      <c r="R1661" s="3"/>
      <c r="S1661" s="120"/>
    </row>
    <row r="1662" spans="1:19" ht="12.75" customHeight="1" x14ac:dyDescent="0.25">
      <c r="A1662" s="28"/>
      <c r="B1662" s="29"/>
      <c r="C1662" s="29"/>
      <c r="D1662" s="132"/>
      <c r="E1662" s="132"/>
      <c r="F1662" s="132"/>
      <c r="G1662" s="132"/>
      <c r="H1662" s="132"/>
      <c r="I1662" s="132"/>
      <c r="J1662" s="132"/>
      <c r="K1662" s="133"/>
      <c r="L1662" s="134"/>
      <c r="M1662" s="134"/>
      <c r="N1662" s="134"/>
      <c r="O1662" s="3"/>
      <c r="P1662" s="29"/>
      <c r="Q1662" s="22"/>
      <c r="R1662" s="3"/>
      <c r="S1662" s="120"/>
    </row>
    <row r="1663" spans="1:19" ht="12.75" customHeight="1" x14ac:dyDescent="0.25">
      <c r="A1663" s="28"/>
      <c r="B1663" s="29"/>
      <c r="C1663" s="29"/>
      <c r="D1663" s="132"/>
      <c r="E1663" s="132"/>
      <c r="F1663" s="132"/>
      <c r="G1663" s="132"/>
      <c r="H1663" s="132"/>
      <c r="I1663" s="132"/>
      <c r="J1663" s="132"/>
      <c r="K1663" s="133"/>
      <c r="L1663" s="134"/>
      <c r="M1663" s="134"/>
      <c r="N1663" s="134"/>
      <c r="O1663" s="3"/>
      <c r="P1663" s="29"/>
      <c r="Q1663" s="22"/>
      <c r="R1663" s="3"/>
      <c r="S1663" s="120"/>
    </row>
    <row r="1664" spans="1:19" ht="12.75" customHeight="1" x14ac:dyDescent="0.25">
      <c r="A1664" s="28"/>
      <c r="B1664" s="29"/>
      <c r="C1664" s="29"/>
      <c r="D1664" s="132"/>
      <c r="E1664" s="132"/>
      <c r="F1664" s="132"/>
      <c r="G1664" s="132"/>
      <c r="H1664" s="132"/>
      <c r="I1664" s="132"/>
      <c r="J1664" s="132"/>
      <c r="K1664" s="133"/>
      <c r="L1664" s="134"/>
      <c r="M1664" s="134"/>
      <c r="N1664" s="134"/>
      <c r="O1664" s="3"/>
      <c r="P1664" s="29"/>
      <c r="Q1664" s="22"/>
      <c r="R1664" s="3"/>
      <c r="S1664" s="120"/>
    </row>
    <row r="1665" spans="1:19" ht="12.75" customHeight="1" x14ac:dyDescent="0.25">
      <c r="A1665" s="28"/>
      <c r="B1665" s="29"/>
      <c r="C1665" s="29"/>
      <c r="D1665" s="132"/>
      <c r="E1665" s="132"/>
      <c r="F1665" s="132"/>
      <c r="G1665" s="132"/>
      <c r="H1665" s="132"/>
      <c r="I1665" s="132"/>
      <c r="J1665" s="132"/>
      <c r="K1665" s="133"/>
      <c r="L1665" s="134"/>
      <c r="M1665" s="134"/>
      <c r="N1665" s="134"/>
      <c r="O1665" s="3"/>
      <c r="P1665" s="29"/>
      <c r="Q1665" s="22"/>
      <c r="R1665" s="3"/>
      <c r="S1665" s="120"/>
    </row>
    <row r="1666" spans="1:19" ht="12.75" customHeight="1" x14ac:dyDescent="0.25">
      <c r="A1666" s="28"/>
      <c r="B1666" s="29"/>
      <c r="C1666" s="29"/>
      <c r="D1666" s="132"/>
      <c r="E1666" s="132"/>
      <c r="F1666" s="132"/>
      <c r="G1666" s="132"/>
      <c r="H1666" s="132"/>
      <c r="I1666" s="132"/>
      <c r="J1666" s="132"/>
      <c r="K1666" s="133"/>
      <c r="L1666" s="134"/>
      <c r="M1666" s="134"/>
      <c r="N1666" s="134"/>
      <c r="O1666" s="3"/>
      <c r="P1666" s="29"/>
      <c r="Q1666" s="22"/>
      <c r="R1666" s="3"/>
      <c r="S1666" s="120"/>
    </row>
    <row r="1667" spans="1:19" ht="12.75" customHeight="1" x14ac:dyDescent="0.25">
      <c r="A1667" s="28"/>
      <c r="B1667" s="29"/>
      <c r="C1667" s="29"/>
      <c r="D1667" s="132"/>
      <c r="E1667" s="132"/>
      <c r="F1667" s="132"/>
      <c r="G1667" s="132"/>
      <c r="H1667" s="132"/>
      <c r="I1667" s="132"/>
      <c r="J1667" s="132"/>
      <c r="K1667" s="133"/>
      <c r="L1667" s="134"/>
      <c r="M1667" s="134"/>
      <c r="N1667" s="134"/>
      <c r="O1667" s="3"/>
      <c r="P1667" s="29"/>
      <c r="Q1667" s="22"/>
      <c r="R1667" s="3"/>
      <c r="S1667" s="120"/>
    </row>
    <row r="1668" spans="1:19" ht="12.75" customHeight="1" x14ac:dyDescent="0.25">
      <c r="A1668" s="28"/>
      <c r="B1668" s="29"/>
      <c r="C1668" s="29"/>
      <c r="D1668" s="132"/>
      <c r="E1668" s="132"/>
      <c r="F1668" s="132"/>
      <c r="G1668" s="132"/>
      <c r="H1668" s="132"/>
      <c r="I1668" s="132"/>
      <c r="J1668" s="132"/>
      <c r="K1668" s="133"/>
      <c r="L1668" s="134"/>
      <c r="M1668" s="134"/>
      <c r="N1668" s="134"/>
      <c r="O1668" s="3"/>
      <c r="P1668" s="29"/>
      <c r="Q1668" s="22"/>
      <c r="R1668" s="3"/>
      <c r="S1668" s="120"/>
    </row>
    <row r="1669" spans="1:19" ht="12.75" customHeight="1" x14ac:dyDescent="0.25">
      <c r="A1669" s="28"/>
      <c r="B1669" s="29"/>
      <c r="C1669" s="29"/>
      <c r="D1669" s="132"/>
      <c r="E1669" s="132"/>
      <c r="F1669" s="132"/>
      <c r="G1669" s="132"/>
      <c r="H1669" s="132"/>
      <c r="I1669" s="132"/>
      <c r="J1669" s="132"/>
      <c r="K1669" s="133"/>
      <c r="L1669" s="134"/>
      <c r="M1669" s="134"/>
      <c r="N1669" s="134"/>
      <c r="O1669" s="3"/>
      <c r="P1669" s="29"/>
      <c r="Q1669" s="22"/>
      <c r="R1669" s="3"/>
      <c r="S1669" s="120"/>
    </row>
    <row r="1670" spans="1:19" ht="12.75" customHeight="1" x14ac:dyDescent="0.25">
      <c r="A1670" s="28"/>
      <c r="B1670" s="29"/>
      <c r="C1670" s="29"/>
      <c r="D1670" s="132"/>
      <c r="E1670" s="132"/>
      <c r="F1670" s="132"/>
      <c r="G1670" s="132"/>
      <c r="H1670" s="132"/>
      <c r="I1670" s="132"/>
      <c r="J1670" s="132"/>
      <c r="K1670" s="133"/>
      <c r="L1670" s="134"/>
      <c r="M1670" s="134"/>
      <c r="N1670" s="134"/>
      <c r="O1670" s="3"/>
      <c r="P1670" s="29"/>
      <c r="Q1670" s="22"/>
      <c r="R1670" s="3"/>
      <c r="S1670" s="120"/>
    </row>
    <row r="1671" spans="1:19" ht="12.75" customHeight="1" x14ac:dyDescent="0.25">
      <c r="A1671" s="28"/>
      <c r="B1671" s="29"/>
      <c r="C1671" s="29"/>
      <c r="D1671" s="132"/>
      <c r="E1671" s="132"/>
      <c r="F1671" s="132"/>
      <c r="G1671" s="132"/>
      <c r="H1671" s="132"/>
      <c r="I1671" s="132"/>
      <c r="J1671" s="132"/>
      <c r="K1671" s="133"/>
      <c r="L1671" s="134"/>
      <c r="M1671" s="134"/>
      <c r="N1671" s="134"/>
      <c r="O1671" s="3"/>
      <c r="P1671" s="29"/>
      <c r="Q1671" s="22"/>
      <c r="R1671" s="3"/>
      <c r="S1671" s="120"/>
    </row>
    <row r="1672" spans="1:19" ht="12.75" customHeight="1" x14ac:dyDescent="0.25">
      <c r="A1672" s="28"/>
      <c r="B1672" s="29"/>
      <c r="C1672" s="29"/>
      <c r="D1672" s="132"/>
      <c r="E1672" s="132"/>
      <c r="F1672" s="132"/>
      <c r="G1672" s="132"/>
      <c r="H1672" s="132"/>
      <c r="I1672" s="132"/>
      <c r="J1672" s="132"/>
      <c r="K1672" s="133"/>
      <c r="L1672" s="134"/>
      <c r="M1672" s="134"/>
      <c r="N1672" s="134"/>
      <c r="O1672" s="3"/>
      <c r="P1672" s="29"/>
      <c r="Q1672" s="22"/>
      <c r="R1672" s="3"/>
      <c r="S1672" s="120"/>
    </row>
    <row r="1673" spans="1:19" ht="12.75" customHeight="1" x14ac:dyDescent="0.25">
      <c r="A1673" s="28"/>
      <c r="B1673" s="29"/>
      <c r="C1673" s="29"/>
      <c r="D1673" s="132"/>
      <c r="E1673" s="132"/>
      <c r="F1673" s="132"/>
      <c r="G1673" s="132"/>
      <c r="H1673" s="132"/>
      <c r="I1673" s="132"/>
      <c r="J1673" s="132"/>
      <c r="K1673" s="133"/>
      <c r="L1673" s="134"/>
      <c r="M1673" s="134"/>
      <c r="N1673" s="134"/>
      <c r="O1673" s="3"/>
      <c r="P1673" s="29"/>
      <c r="Q1673" s="22"/>
      <c r="R1673" s="3"/>
      <c r="S1673" s="120"/>
    </row>
    <row r="1674" spans="1:19" ht="12.75" customHeight="1" x14ac:dyDescent="0.25">
      <c r="A1674" s="28"/>
      <c r="B1674" s="29"/>
      <c r="C1674" s="29"/>
      <c r="D1674" s="132"/>
      <c r="E1674" s="132"/>
      <c r="F1674" s="132"/>
      <c r="G1674" s="132"/>
      <c r="H1674" s="132"/>
      <c r="I1674" s="132"/>
      <c r="J1674" s="132"/>
      <c r="K1674" s="133"/>
      <c r="L1674" s="134"/>
      <c r="M1674" s="134"/>
      <c r="N1674" s="134"/>
      <c r="O1674" s="3"/>
      <c r="P1674" s="29"/>
      <c r="Q1674" s="22"/>
      <c r="R1674" s="3"/>
      <c r="S1674" s="120"/>
    </row>
    <row r="1675" spans="1:19" ht="12.75" customHeight="1" x14ac:dyDescent="0.25">
      <c r="A1675" s="28"/>
      <c r="B1675" s="29"/>
      <c r="C1675" s="29"/>
      <c r="D1675" s="132"/>
      <c r="E1675" s="132"/>
      <c r="F1675" s="132"/>
      <c r="G1675" s="132"/>
      <c r="H1675" s="132"/>
      <c r="I1675" s="132"/>
      <c r="J1675" s="132"/>
      <c r="K1675" s="133"/>
      <c r="L1675" s="134"/>
      <c r="M1675" s="134"/>
      <c r="N1675" s="134"/>
      <c r="O1675" s="3"/>
      <c r="P1675" s="29"/>
      <c r="Q1675" s="22"/>
      <c r="R1675" s="3"/>
      <c r="S1675" s="120"/>
    </row>
    <row r="1676" spans="1:19" ht="12.75" customHeight="1" x14ac:dyDescent="0.25">
      <c r="A1676" s="28"/>
      <c r="B1676" s="29"/>
      <c r="C1676" s="29"/>
      <c r="D1676" s="132"/>
      <c r="E1676" s="132"/>
      <c r="F1676" s="132"/>
      <c r="G1676" s="132"/>
      <c r="H1676" s="132"/>
      <c r="I1676" s="132"/>
      <c r="J1676" s="132"/>
      <c r="K1676" s="133"/>
      <c r="L1676" s="134"/>
      <c r="M1676" s="134"/>
      <c r="N1676" s="134"/>
      <c r="O1676" s="3"/>
      <c r="P1676" s="29"/>
      <c r="Q1676" s="22"/>
      <c r="R1676" s="3"/>
      <c r="S1676" s="120"/>
    </row>
    <row r="1677" spans="1:19" ht="12.75" customHeight="1" x14ac:dyDescent="0.25">
      <c r="A1677" s="28"/>
      <c r="B1677" s="29"/>
      <c r="C1677" s="29"/>
      <c r="D1677" s="132"/>
      <c r="E1677" s="132"/>
      <c r="F1677" s="132"/>
      <c r="G1677" s="132"/>
      <c r="H1677" s="132"/>
      <c r="I1677" s="132"/>
      <c r="J1677" s="132"/>
      <c r="K1677" s="133"/>
      <c r="L1677" s="134"/>
      <c r="M1677" s="134"/>
      <c r="N1677" s="134"/>
      <c r="O1677" s="3"/>
      <c r="P1677" s="29"/>
      <c r="Q1677" s="22"/>
      <c r="R1677" s="3"/>
      <c r="S1677" s="120"/>
    </row>
    <row r="1678" spans="1:19" ht="12.75" customHeight="1" x14ac:dyDescent="0.25">
      <c r="A1678" s="28"/>
      <c r="B1678" s="29"/>
      <c r="C1678" s="29"/>
      <c r="D1678" s="132"/>
      <c r="E1678" s="132"/>
      <c r="F1678" s="132"/>
      <c r="G1678" s="132"/>
      <c r="H1678" s="132"/>
      <c r="I1678" s="132"/>
      <c r="J1678" s="132"/>
      <c r="K1678" s="133"/>
      <c r="L1678" s="134"/>
      <c r="M1678" s="134"/>
      <c r="N1678" s="134"/>
      <c r="O1678" s="3"/>
      <c r="P1678" s="29"/>
      <c r="Q1678" s="22"/>
      <c r="R1678" s="3"/>
      <c r="S1678" s="120"/>
    </row>
    <row r="1679" spans="1:19" ht="12.75" customHeight="1" x14ac:dyDescent="0.25">
      <c r="A1679" s="28"/>
      <c r="B1679" s="29"/>
      <c r="C1679" s="29"/>
      <c r="D1679" s="132"/>
      <c r="E1679" s="132"/>
      <c r="F1679" s="132"/>
      <c r="G1679" s="132"/>
      <c r="H1679" s="132"/>
      <c r="I1679" s="132"/>
      <c r="J1679" s="132"/>
      <c r="K1679" s="133"/>
      <c r="L1679" s="134"/>
      <c r="M1679" s="134"/>
      <c r="N1679" s="134"/>
      <c r="O1679" s="3"/>
      <c r="P1679" s="29"/>
      <c r="Q1679" s="22"/>
      <c r="R1679" s="3"/>
      <c r="S1679" s="120"/>
    </row>
    <row r="1680" spans="1:19" ht="12.75" customHeight="1" x14ac:dyDescent="0.25">
      <c r="A1680" s="28"/>
      <c r="B1680" s="29"/>
      <c r="C1680" s="29"/>
      <c r="D1680" s="132"/>
      <c r="E1680" s="132"/>
      <c r="F1680" s="132"/>
      <c r="G1680" s="132"/>
      <c r="H1680" s="132"/>
      <c r="I1680" s="132"/>
      <c r="J1680" s="132"/>
      <c r="K1680" s="133"/>
      <c r="L1680" s="134"/>
      <c r="M1680" s="134"/>
      <c r="N1680" s="134"/>
      <c r="O1680" s="3"/>
      <c r="P1680" s="29"/>
      <c r="Q1680" s="22"/>
      <c r="R1680" s="3"/>
      <c r="S1680" s="120"/>
    </row>
    <row r="1681" spans="1:19" ht="12.75" customHeight="1" x14ac:dyDescent="0.25">
      <c r="A1681" s="28"/>
      <c r="B1681" s="29"/>
      <c r="C1681" s="29"/>
      <c r="D1681" s="132"/>
      <c r="E1681" s="132"/>
      <c r="F1681" s="132"/>
      <c r="G1681" s="132"/>
      <c r="H1681" s="132"/>
      <c r="I1681" s="132"/>
      <c r="J1681" s="132"/>
      <c r="K1681" s="133"/>
      <c r="L1681" s="134"/>
      <c r="M1681" s="134"/>
      <c r="N1681" s="134"/>
      <c r="O1681" s="3"/>
      <c r="P1681" s="29"/>
      <c r="Q1681" s="22"/>
      <c r="R1681" s="3"/>
      <c r="S1681" s="120"/>
    </row>
    <row r="1682" spans="1:19" ht="12.75" customHeight="1" x14ac:dyDescent="0.25">
      <c r="A1682" s="28"/>
      <c r="B1682" s="29"/>
      <c r="C1682" s="29"/>
      <c r="D1682" s="132"/>
      <c r="E1682" s="132"/>
      <c r="F1682" s="132"/>
      <c r="G1682" s="132"/>
      <c r="H1682" s="132"/>
      <c r="I1682" s="132"/>
      <c r="J1682" s="132"/>
      <c r="K1682" s="133"/>
      <c r="L1682" s="134"/>
      <c r="M1682" s="134"/>
      <c r="N1682" s="134"/>
      <c r="O1682" s="3"/>
      <c r="P1682" s="29"/>
      <c r="Q1682" s="22"/>
      <c r="R1682" s="3"/>
      <c r="S1682" s="120"/>
    </row>
    <row r="1683" spans="1:19" ht="12.75" customHeight="1" x14ac:dyDescent="0.25">
      <c r="A1683" s="28"/>
      <c r="B1683" s="29"/>
      <c r="C1683" s="29"/>
      <c r="D1683" s="132"/>
      <c r="E1683" s="132"/>
      <c r="F1683" s="132"/>
      <c r="G1683" s="132"/>
      <c r="H1683" s="132"/>
      <c r="I1683" s="132"/>
      <c r="J1683" s="132"/>
      <c r="K1683" s="133"/>
      <c r="L1683" s="134"/>
      <c r="M1683" s="134"/>
      <c r="N1683" s="134"/>
      <c r="O1683" s="3"/>
      <c r="P1683" s="29"/>
      <c r="Q1683" s="22"/>
      <c r="R1683" s="3"/>
      <c r="S1683" s="120"/>
    </row>
    <row r="1684" spans="1:19" ht="12.75" customHeight="1" x14ac:dyDescent="0.25">
      <c r="A1684" s="28"/>
      <c r="B1684" s="29"/>
      <c r="C1684" s="29"/>
      <c r="D1684" s="132"/>
      <c r="E1684" s="132"/>
      <c r="F1684" s="132"/>
      <c r="G1684" s="132"/>
      <c r="H1684" s="132"/>
      <c r="I1684" s="132"/>
      <c r="J1684" s="132"/>
      <c r="K1684" s="133"/>
      <c r="L1684" s="134"/>
      <c r="M1684" s="134"/>
      <c r="N1684" s="134"/>
      <c r="O1684" s="3"/>
      <c r="P1684" s="29"/>
      <c r="Q1684" s="22"/>
      <c r="R1684" s="3"/>
      <c r="S1684" s="120"/>
    </row>
    <row r="1685" spans="1:19" ht="12.75" customHeight="1" x14ac:dyDescent="0.25">
      <c r="A1685" s="28"/>
      <c r="B1685" s="29"/>
      <c r="C1685" s="29"/>
      <c r="D1685" s="132"/>
      <c r="E1685" s="132"/>
      <c r="F1685" s="132"/>
      <c r="G1685" s="132"/>
      <c r="H1685" s="132"/>
      <c r="I1685" s="132"/>
      <c r="J1685" s="132"/>
      <c r="K1685" s="133"/>
      <c r="L1685" s="134"/>
      <c r="M1685" s="134"/>
      <c r="N1685" s="134"/>
      <c r="O1685" s="3"/>
      <c r="P1685" s="29"/>
      <c r="Q1685" s="22"/>
      <c r="R1685" s="3"/>
      <c r="S1685" s="120"/>
    </row>
    <row r="1686" spans="1:19" ht="12.75" customHeight="1" x14ac:dyDescent="0.25">
      <c r="A1686" s="28"/>
      <c r="B1686" s="29"/>
      <c r="C1686" s="29"/>
      <c r="D1686" s="132"/>
      <c r="E1686" s="132"/>
      <c r="F1686" s="132"/>
      <c r="G1686" s="132"/>
      <c r="H1686" s="132"/>
      <c r="I1686" s="132"/>
      <c r="J1686" s="132"/>
      <c r="K1686" s="133"/>
      <c r="L1686" s="134"/>
      <c r="M1686" s="134"/>
      <c r="N1686" s="134"/>
      <c r="O1686" s="3"/>
      <c r="P1686" s="29"/>
      <c r="Q1686" s="22"/>
      <c r="R1686" s="3"/>
      <c r="S1686" s="120"/>
    </row>
    <row r="1687" spans="1:19" ht="12.75" customHeight="1" x14ac:dyDescent="0.25">
      <c r="A1687" s="28"/>
      <c r="B1687" s="29"/>
      <c r="C1687" s="29"/>
      <c r="D1687" s="132"/>
      <c r="E1687" s="132"/>
      <c r="F1687" s="132"/>
      <c r="G1687" s="132"/>
      <c r="H1687" s="132"/>
      <c r="I1687" s="132"/>
      <c r="J1687" s="132"/>
      <c r="K1687" s="133"/>
      <c r="L1687" s="134"/>
      <c r="M1687" s="134"/>
      <c r="N1687" s="134"/>
      <c r="O1687" s="3"/>
      <c r="P1687" s="29"/>
      <c r="Q1687" s="22"/>
      <c r="R1687" s="3"/>
      <c r="S1687" s="120"/>
    </row>
    <row r="1688" spans="1:19" ht="12.75" customHeight="1" x14ac:dyDescent="0.25">
      <c r="A1688" s="28"/>
      <c r="B1688" s="29"/>
      <c r="C1688" s="29"/>
      <c r="D1688" s="132"/>
      <c r="E1688" s="132"/>
      <c r="F1688" s="132"/>
      <c r="G1688" s="132"/>
      <c r="H1688" s="132"/>
      <c r="I1688" s="132"/>
      <c r="J1688" s="132"/>
      <c r="K1688" s="133"/>
      <c r="L1688" s="134"/>
      <c r="M1688" s="134"/>
      <c r="N1688" s="134"/>
      <c r="O1688" s="3"/>
      <c r="P1688" s="29"/>
      <c r="Q1688" s="22"/>
      <c r="R1688" s="3"/>
      <c r="S1688" s="120"/>
    </row>
    <row r="1689" spans="1:19" ht="12.75" customHeight="1" x14ac:dyDescent="0.25">
      <c r="A1689" s="28"/>
      <c r="B1689" s="29"/>
      <c r="C1689" s="29"/>
      <c r="D1689" s="132"/>
      <c r="E1689" s="132"/>
      <c r="F1689" s="132"/>
      <c r="G1689" s="132"/>
      <c r="H1689" s="132"/>
      <c r="I1689" s="132"/>
      <c r="J1689" s="132"/>
      <c r="K1689" s="133"/>
      <c r="L1689" s="134"/>
      <c r="M1689" s="134"/>
      <c r="N1689" s="134"/>
      <c r="O1689" s="3"/>
      <c r="P1689" s="29"/>
      <c r="Q1689" s="22"/>
      <c r="R1689" s="3"/>
      <c r="S1689" s="120"/>
    </row>
    <row r="1690" spans="1:19" ht="12.75" customHeight="1" x14ac:dyDescent="0.25">
      <c r="A1690" s="28"/>
      <c r="B1690" s="29"/>
      <c r="C1690" s="29"/>
      <c r="D1690" s="132"/>
      <c r="E1690" s="132"/>
      <c r="F1690" s="132"/>
      <c r="G1690" s="132"/>
      <c r="H1690" s="132"/>
      <c r="I1690" s="132"/>
      <c r="J1690" s="132"/>
      <c r="K1690" s="133"/>
      <c r="L1690" s="134"/>
      <c r="M1690" s="134"/>
      <c r="N1690" s="134"/>
      <c r="O1690" s="3"/>
      <c r="P1690" s="29"/>
      <c r="Q1690" s="22"/>
      <c r="R1690" s="3"/>
      <c r="S1690" s="120"/>
    </row>
    <row r="1691" spans="1:19" ht="12.75" customHeight="1" x14ac:dyDescent="0.25">
      <c r="A1691" s="28"/>
      <c r="B1691" s="29"/>
      <c r="C1691" s="29"/>
      <c r="D1691" s="132"/>
      <c r="E1691" s="132"/>
      <c r="F1691" s="132"/>
      <c r="G1691" s="132"/>
      <c r="H1691" s="132"/>
      <c r="I1691" s="132"/>
      <c r="J1691" s="132"/>
      <c r="K1691" s="133"/>
      <c r="L1691" s="134"/>
      <c r="M1691" s="134"/>
      <c r="N1691" s="134"/>
      <c r="O1691" s="3"/>
      <c r="P1691" s="29"/>
      <c r="Q1691" s="22"/>
      <c r="R1691" s="3"/>
      <c r="S1691" s="120"/>
    </row>
    <row r="1692" spans="1:19" ht="12.75" customHeight="1" x14ac:dyDescent="0.25">
      <c r="A1692" s="28"/>
      <c r="B1692" s="29"/>
      <c r="C1692" s="29"/>
      <c r="D1692" s="132"/>
      <c r="E1692" s="132"/>
      <c r="F1692" s="132"/>
      <c r="G1692" s="132"/>
      <c r="H1692" s="132"/>
      <c r="I1692" s="132"/>
      <c r="J1692" s="132"/>
      <c r="K1692" s="133"/>
      <c r="L1692" s="134"/>
      <c r="M1692" s="134"/>
      <c r="N1692" s="134"/>
      <c r="O1692" s="3"/>
      <c r="P1692" s="29"/>
      <c r="Q1692" s="22"/>
      <c r="R1692" s="3"/>
      <c r="S1692" s="120"/>
    </row>
    <row r="1693" spans="1:19" ht="12.75" customHeight="1" x14ac:dyDescent="0.25">
      <c r="A1693" s="28"/>
      <c r="B1693" s="29"/>
      <c r="C1693" s="29"/>
      <c r="D1693" s="132"/>
      <c r="E1693" s="132"/>
      <c r="F1693" s="132"/>
      <c r="G1693" s="132"/>
      <c r="H1693" s="132"/>
      <c r="I1693" s="132"/>
      <c r="J1693" s="132"/>
      <c r="K1693" s="133"/>
      <c r="L1693" s="134"/>
      <c r="M1693" s="134"/>
      <c r="N1693" s="134"/>
      <c r="O1693" s="3"/>
      <c r="P1693" s="29"/>
      <c r="Q1693" s="22"/>
      <c r="R1693" s="3"/>
      <c r="S1693" s="120"/>
    </row>
    <row r="1694" spans="1:19" ht="12.75" customHeight="1" x14ac:dyDescent="0.25">
      <c r="A1694" s="28"/>
      <c r="B1694" s="29"/>
      <c r="C1694" s="29"/>
      <c r="D1694" s="132"/>
      <c r="E1694" s="132"/>
      <c r="F1694" s="132"/>
      <c r="G1694" s="132"/>
      <c r="H1694" s="132"/>
      <c r="I1694" s="132"/>
      <c r="J1694" s="132"/>
      <c r="K1694" s="133"/>
      <c r="L1694" s="134"/>
      <c r="M1694" s="134"/>
      <c r="N1694" s="134"/>
      <c r="O1694" s="3"/>
      <c r="P1694" s="29"/>
      <c r="Q1694" s="22"/>
      <c r="R1694" s="3"/>
      <c r="S1694" s="120"/>
    </row>
    <row r="1695" spans="1:19" ht="12.75" customHeight="1" x14ac:dyDescent="0.25">
      <c r="A1695" s="28"/>
      <c r="B1695" s="29"/>
      <c r="C1695" s="29"/>
      <c r="D1695" s="132"/>
      <c r="E1695" s="132"/>
      <c r="F1695" s="132"/>
      <c r="G1695" s="132"/>
      <c r="H1695" s="132"/>
      <c r="I1695" s="132"/>
      <c r="J1695" s="132"/>
      <c r="K1695" s="133"/>
      <c r="L1695" s="134"/>
      <c r="M1695" s="134"/>
      <c r="N1695" s="134"/>
      <c r="O1695" s="3"/>
      <c r="P1695" s="29"/>
      <c r="Q1695" s="22"/>
      <c r="R1695" s="3"/>
      <c r="S1695" s="120"/>
    </row>
    <row r="1696" spans="1:19" ht="12.75" customHeight="1" x14ac:dyDescent="0.25">
      <c r="A1696" s="28"/>
      <c r="B1696" s="29"/>
      <c r="C1696" s="29"/>
      <c r="D1696" s="132"/>
      <c r="E1696" s="132"/>
      <c r="F1696" s="132"/>
      <c r="G1696" s="132"/>
      <c r="H1696" s="132"/>
      <c r="I1696" s="132"/>
      <c r="J1696" s="132"/>
      <c r="K1696" s="133"/>
      <c r="L1696" s="134"/>
      <c r="M1696" s="134"/>
      <c r="N1696" s="134"/>
      <c r="O1696" s="3"/>
      <c r="P1696" s="29"/>
      <c r="Q1696" s="22"/>
      <c r="R1696" s="3"/>
      <c r="S1696" s="120"/>
    </row>
    <row r="1697" spans="1:19" ht="12.75" customHeight="1" x14ac:dyDescent="0.25">
      <c r="A1697" s="28"/>
      <c r="B1697" s="29"/>
      <c r="C1697" s="29"/>
      <c r="D1697" s="132"/>
      <c r="E1697" s="132"/>
      <c r="F1697" s="132"/>
      <c r="G1697" s="132"/>
      <c r="H1697" s="132"/>
      <c r="I1697" s="132"/>
      <c r="J1697" s="132"/>
      <c r="K1697" s="133"/>
      <c r="L1697" s="134"/>
      <c r="M1697" s="134"/>
      <c r="N1697" s="134"/>
      <c r="O1697" s="3"/>
      <c r="P1697" s="29"/>
      <c r="Q1697" s="22"/>
      <c r="R1697" s="3"/>
      <c r="S1697" s="120"/>
    </row>
    <row r="1698" spans="1:19" ht="12.75" customHeight="1" x14ac:dyDescent="0.25">
      <c r="A1698" s="28"/>
      <c r="B1698" s="29"/>
      <c r="C1698" s="29"/>
      <c r="D1698" s="132"/>
      <c r="E1698" s="132"/>
      <c r="F1698" s="132"/>
      <c r="G1698" s="132"/>
      <c r="H1698" s="132"/>
      <c r="I1698" s="132"/>
      <c r="J1698" s="132"/>
      <c r="K1698" s="133"/>
      <c r="L1698" s="134"/>
      <c r="M1698" s="134"/>
      <c r="N1698" s="134"/>
      <c r="O1698" s="3"/>
      <c r="P1698" s="29"/>
      <c r="Q1698" s="22"/>
      <c r="R1698" s="3"/>
      <c r="S1698" s="120"/>
    </row>
    <row r="1699" spans="1:19" ht="12.75" customHeight="1" x14ac:dyDescent="0.25">
      <c r="A1699" s="28"/>
      <c r="B1699" s="29"/>
      <c r="C1699" s="29"/>
      <c r="D1699" s="132"/>
      <c r="E1699" s="132"/>
      <c r="F1699" s="132"/>
      <c r="G1699" s="132"/>
      <c r="H1699" s="132"/>
      <c r="I1699" s="132"/>
      <c r="J1699" s="132"/>
      <c r="K1699" s="133"/>
      <c r="L1699" s="134"/>
      <c r="M1699" s="134"/>
      <c r="N1699" s="134"/>
      <c r="O1699" s="3"/>
      <c r="P1699" s="29"/>
      <c r="Q1699" s="22"/>
      <c r="R1699" s="3"/>
      <c r="S1699" s="120"/>
    </row>
    <row r="1700" spans="1:19" ht="12.75" customHeight="1" x14ac:dyDescent="0.25">
      <c r="A1700" s="28"/>
      <c r="B1700" s="29"/>
      <c r="C1700" s="29"/>
      <c r="D1700" s="132"/>
      <c r="E1700" s="132"/>
      <c r="F1700" s="132"/>
      <c r="G1700" s="132"/>
      <c r="H1700" s="132"/>
      <c r="I1700" s="132"/>
      <c r="J1700" s="132"/>
      <c r="K1700" s="133"/>
      <c r="L1700" s="134"/>
      <c r="M1700" s="134"/>
      <c r="N1700" s="134"/>
      <c r="O1700" s="3"/>
      <c r="P1700" s="29"/>
      <c r="Q1700" s="22"/>
      <c r="R1700" s="3"/>
      <c r="S1700" s="120"/>
    </row>
    <row r="1701" spans="1:19" ht="12.75" customHeight="1" x14ac:dyDescent="0.25">
      <c r="A1701" s="28"/>
      <c r="B1701" s="29"/>
      <c r="C1701" s="29"/>
      <c r="D1701" s="132"/>
      <c r="E1701" s="132"/>
      <c r="F1701" s="132"/>
      <c r="G1701" s="132"/>
      <c r="H1701" s="132"/>
      <c r="I1701" s="132"/>
      <c r="J1701" s="132"/>
      <c r="K1701" s="133"/>
      <c r="L1701" s="134"/>
      <c r="M1701" s="134"/>
      <c r="N1701" s="134"/>
      <c r="O1701" s="3"/>
      <c r="P1701" s="29"/>
      <c r="Q1701" s="22"/>
      <c r="R1701" s="3"/>
      <c r="S1701" s="120"/>
    </row>
    <row r="1702" spans="1:19" ht="12.75" customHeight="1" x14ac:dyDescent="0.25">
      <c r="A1702" s="28"/>
      <c r="B1702" s="29"/>
      <c r="C1702" s="29"/>
      <c r="D1702" s="132"/>
      <c r="E1702" s="132"/>
      <c r="F1702" s="132"/>
      <c r="G1702" s="132"/>
      <c r="H1702" s="132"/>
      <c r="I1702" s="132"/>
      <c r="J1702" s="132"/>
      <c r="K1702" s="133"/>
      <c r="L1702" s="134"/>
      <c r="M1702" s="134"/>
      <c r="N1702" s="134"/>
      <c r="O1702" s="3"/>
      <c r="P1702" s="29"/>
      <c r="Q1702" s="22"/>
      <c r="R1702" s="3"/>
      <c r="S1702" s="120"/>
    </row>
    <row r="1703" spans="1:19" ht="12.75" customHeight="1" x14ac:dyDescent="0.25">
      <c r="A1703" s="28"/>
      <c r="B1703" s="29"/>
      <c r="C1703" s="29"/>
      <c r="D1703" s="132"/>
      <c r="E1703" s="132"/>
      <c r="F1703" s="132"/>
      <c r="G1703" s="132"/>
      <c r="H1703" s="132"/>
      <c r="I1703" s="132"/>
      <c r="J1703" s="132"/>
      <c r="K1703" s="133"/>
      <c r="L1703" s="134"/>
      <c r="M1703" s="134"/>
      <c r="N1703" s="134"/>
      <c r="O1703" s="3"/>
      <c r="P1703" s="29"/>
      <c r="Q1703" s="22"/>
      <c r="R1703" s="3"/>
      <c r="S1703" s="120"/>
    </row>
    <row r="1704" spans="1:19" ht="12.75" customHeight="1" x14ac:dyDescent="0.25">
      <c r="A1704" s="28"/>
      <c r="B1704" s="29"/>
      <c r="C1704" s="29"/>
      <c r="D1704" s="132"/>
      <c r="E1704" s="132"/>
      <c r="F1704" s="132"/>
      <c r="G1704" s="132"/>
      <c r="H1704" s="132"/>
      <c r="I1704" s="132"/>
      <c r="J1704" s="132"/>
      <c r="K1704" s="133"/>
      <c r="L1704" s="134"/>
      <c r="M1704" s="134"/>
      <c r="N1704" s="134"/>
      <c r="O1704" s="3"/>
      <c r="P1704" s="29"/>
      <c r="Q1704" s="22"/>
      <c r="R1704" s="3"/>
      <c r="S1704" s="120"/>
    </row>
    <row r="1705" spans="1:19" ht="12.75" customHeight="1" x14ac:dyDescent="0.25">
      <c r="A1705" s="28"/>
      <c r="B1705" s="29"/>
      <c r="C1705" s="29"/>
      <c r="D1705" s="132"/>
      <c r="E1705" s="132"/>
      <c r="F1705" s="132"/>
      <c r="G1705" s="132"/>
      <c r="H1705" s="132"/>
      <c r="I1705" s="132"/>
      <c r="J1705" s="132"/>
      <c r="K1705" s="133"/>
      <c r="L1705" s="134"/>
      <c r="M1705" s="134"/>
      <c r="N1705" s="134"/>
      <c r="O1705" s="3"/>
      <c r="P1705" s="29"/>
      <c r="Q1705" s="22"/>
      <c r="R1705" s="3"/>
      <c r="S1705" s="120"/>
    </row>
    <row r="1706" spans="1:19" ht="12.75" customHeight="1" x14ac:dyDescent="0.25">
      <c r="A1706" s="28"/>
      <c r="B1706" s="29"/>
      <c r="C1706" s="29"/>
      <c r="D1706" s="132"/>
      <c r="E1706" s="132"/>
      <c r="F1706" s="132"/>
      <c r="G1706" s="132"/>
      <c r="H1706" s="132"/>
      <c r="I1706" s="132"/>
      <c r="J1706" s="132"/>
      <c r="K1706" s="133"/>
      <c r="L1706" s="134"/>
      <c r="M1706" s="134"/>
      <c r="N1706" s="134"/>
      <c r="O1706" s="3"/>
      <c r="P1706" s="29"/>
      <c r="Q1706" s="22"/>
      <c r="R1706" s="3"/>
      <c r="S1706" s="120"/>
    </row>
    <row r="1707" spans="1:19" ht="12.75" customHeight="1" x14ac:dyDescent="0.25">
      <c r="A1707" s="28"/>
      <c r="B1707" s="29"/>
      <c r="C1707" s="29"/>
      <c r="D1707" s="132"/>
      <c r="E1707" s="132"/>
      <c r="F1707" s="132"/>
      <c r="G1707" s="132"/>
      <c r="H1707" s="132"/>
      <c r="I1707" s="132"/>
      <c r="J1707" s="132"/>
      <c r="K1707" s="133"/>
      <c r="L1707" s="134"/>
      <c r="M1707" s="134"/>
      <c r="N1707" s="134"/>
      <c r="O1707" s="3"/>
      <c r="P1707" s="29"/>
      <c r="Q1707" s="22"/>
      <c r="R1707" s="3"/>
      <c r="S1707" s="120"/>
    </row>
    <row r="1708" spans="1:19" ht="12.75" customHeight="1" x14ac:dyDescent="0.25">
      <c r="A1708" s="28"/>
      <c r="B1708" s="29"/>
      <c r="C1708" s="29"/>
      <c r="D1708" s="132"/>
      <c r="E1708" s="132"/>
      <c r="F1708" s="132"/>
      <c r="G1708" s="132"/>
      <c r="H1708" s="132"/>
      <c r="I1708" s="132"/>
      <c r="J1708" s="132"/>
      <c r="K1708" s="133"/>
      <c r="L1708" s="134"/>
      <c r="M1708" s="134"/>
      <c r="N1708" s="134"/>
      <c r="O1708" s="3"/>
      <c r="P1708" s="29"/>
      <c r="Q1708" s="22"/>
      <c r="R1708" s="3"/>
      <c r="S1708" s="120"/>
    </row>
    <row r="1709" spans="1:19" ht="12.75" customHeight="1" x14ac:dyDescent="0.25">
      <c r="A1709" s="28"/>
      <c r="B1709" s="29"/>
      <c r="C1709" s="29"/>
      <c r="D1709" s="132"/>
      <c r="E1709" s="132"/>
      <c r="F1709" s="132"/>
      <c r="G1709" s="132"/>
      <c r="H1709" s="132"/>
      <c r="I1709" s="132"/>
      <c r="J1709" s="132"/>
      <c r="K1709" s="133"/>
      <c r="L1709" s="134"/>
      <c r="M1709" s="134"/>
      <c r="N1709" s="134"/>
      <c r="O1709" s="3"/>
      <c r="P1709" s="29"/>
      <c r="Q1709" s="22"/>
      <c r="R1709" s="3"/>
      <c r="S1709" s="120"/>
    </row>
    <row r="1710" spans="1:19" ht="12.75" customHeight="1" x14ac:dyDescent="0.25">
      <c r="A1710" s="28"/>
      <c r="B1710" s="29"/>
      <c r="C1710" s="29"/>
      <c r="D1710" s="132"/>
      <c r="E1710" s="132"/>
      <c r="F1710" s="132"/>
      <c r="G1710" s="132"/>
      <c r="H1710" s="132"/>
      <c r="I1710" s="132"/>
      <c r="J1710" s="132"/>
      <c r="K1710" s="133"/>
      <c r="L1710" s="134"/>
      <c r="M1710" s="134"/>
      <c r="N1710" s="134"/>
      <c r="O1710" s="3"/>
      <c r="P1710" s="29"/>
      <c r="Q1710" s="22"/>
      <c r="R1710" s="3"/>
      <c r="S1710" s="120"/>
    </row>
    <row r="1711" spans="1:19" ht="12.75" customHeight="1" x14ac:dyDescent="0.25">
      <c r="A1711" s="28"/>
      <c r="B1711" s="29"/>
      <c r="C1711" s="29"/>
      <c r="D1711" s="132"/>
      <c r="E1711" s="132"/>
      <c r="F1711" s="132"/>
      <c r="G1711" s="132"/>
      <c r="H1711" s="132"/>
      <c r="I1711" s="132"/>
      <c r="J1711" s="132"/>
      <c r="K1711" s="133"/>
      <c r="L1711" s="134"/>
      <c r="M1711" s="134"/>
      <c r="N1711" s="134"/>
      <c r="O1711" s="3"/>
      <c r="P1711" s="29"/>
      <c r="Q1711" s="22"/>
      <c r="R1711" s="3"/>
      <c r="S1711" s="120"/>
    </row>
    <row r="1712" spans="1:19" ht="12.75" customHeight="1" x14ac:dyDescent="0.25">
      <c r="A1712" s="28"/>
      <c r="B1712" s="29"/>
      <c r="C1712" s="29"/>
      <c r="D1712" s="132"/>
      <c r="E1712" s="132"/>
      <c r="F1712" s="132"/>
      <c r="G1712" s="132"/>
      <c r="H1712" s="132"/>
      <c r="I1712" s="132"/>
      <c r="J1712" s="132"/>
      <c r="K1712" s="133"/>
      <c r="L1712" s="134"/>
      <c r="M1712" s="134"/>
      <c r="N1712" s="134"/>
      <c r="O1712" s="3"/>
      <c r="P1712" s="29"/>
      <c r="Q1712" s="22"/>
      <c r="R1712" s="3"/>
      <c r="S1712" s="120"/>
    </row>
    <row r="1713" spans="1:19" ht="12.75" customHeight="1" x14ac:dyDescent="0.25">
      <c r="A1713" s="28"/>
      <c r="B1713" s="29"/>
      <c r="C1713" s="29"/>
      <c r="D1713" s="132"/>
      <c r="E1713" s="132"/>
      <c r="F1713" s="132"/>
      <c r="G1713" s="132"/>
      <c r="H1713" s="132"/>
      <c r="I1713" s="132"/>
      <c r="J1713" s="132"/>
      <c r="K1713" s="133"/>
      <c r="L1713" s="134"/>
      <c r="M1713" s="134"/>
      <c r="N1713" s="134"/>
      <c r="O1713" s="3"/>
      <c r="P1713" s="29"/>
      <c r="Q1713" s="22"/>
      <c r="R1713" s="3"/>
      <c r="S1713" s="120"/>
    </row>
    <row r="1714" spans="1:19" ht="12.75" customHeight="1" x14ac:dyDescent="0.25">
      <c r="A1714" s="28"/>
      <c r="B1714" s="29"/>
      <c r="C1714" s="29"/>
      <c r="D1714" s="132"/>
      <c r="E1714" s="132"/>
      <c r="F1714" s="132"/>
      <c r="G1714" s="132"/>
      <c r="H1714" s="132"/>
      <c r="I1714" s="132"/>
      <c r="J1714" s="132"/>
      <c r="K1714" s="133"/>
      <c r="L1714" s="134"/>
      <c r="M1714" s="134"/>
      <c r="N1714" s="134"/>
      <c r="O1714" s="3"/>
      <c r="P1714" s="29"/>
      <c r="Q1714" s="22"/>
      <c r="R1714" s="3"/>
      <c r="S1714" s="120"/>
    </row>
    <row r="1715" spans="1:19" ht="12.75" customHeight="1" x14ac:dyDescent="0.25">
      <c r="A1715" s="28"/>
      <c r="B1715" s="29"/>
      <c r="C1715" s="29"/>
      <c r="D1715" s="132"/>
      <c r="E1715" s="132"/>
      <c r="F1715" s="132"/>
      <c r="G1715" s="132"/>
      <c r="H1715" s="132"/>
      <c r="I1715" s="132"/>
      <c r="J1715" s="132"/>
      <c r="K1715" s="133"/>
      <c r="L1715" s="134"/>
      <c r="M1715" s="134"/>
      <c r="N1715" s="134"/>
      <c r="O1715" s="3"/>
      <c r="P1715" s="29"/>
      <c r="Q1715" s="22"/>
      <c r="R1715" s="3"/>
      <c r="S1715" s="120"/>
    </row>
    <row r="1716" spans="1:19" ht="12.75" customHeight="1" x14ac:dyDescent="0.25">
      <c r="A1716" s="28"/>
      <c r="B1716" s="29"/>
      <c r="C1716" s="29"/>
      <c r="D1716" s="132"/>
      <c r="E1716" s="132"/>
      <c r="F1716" s="132"/>
      <c r="G1716" s="132"/>
      <c r="H1716" s="132"/>
      <c r="I1716" s="132"/>
      <c r="J1716" s="132"/>
      <c r="K1716" s="133"/>
      <c r="L1716" s="134"/>
      <c r="M1716" s="134"/>
      <c r="N1716" s="134"/>
      <c r="O1716" s="3"/>
      <c r="P1716" s="29"/>
      <c r="Q1716" s="22"/>
      <c r="R1716" s="3"/>
      <c r="S1716" s="120"/>
    </row>
    <row r="1717" spans="1:19" ht="12.75" customHeight="1" x14ac:dyDescent="0.25">
      <c r="A1717" s="28"/>
      <c r="B1717" s="29"/>
      <c r="C1717" s="29"/>
      <c r="D1717" s="132"/>
      <c r="E1717" s="132"/>
      <c r="F1717" s="132"/>
      <c r="G1717" s="132"/>
      <c r="H1717" s="132"/>
      <c r="I1717" s="132"/>
      <c r="J1717" s="132"/>
      <c r="K1717" s="133"/>
      <c r="L1717" s="134"/>
      <c r="M1717" s="134"/>
      <c r="N1717" s="134"/>
      <c r="O1717" s="3"/>
      <c r="P1717" s="29"/>
      <c r="Q1717" s="22"/>
      <c r="R1717" s="3"/>
      <c r="S1717" s="120"/>
    </row>
    <row r="1718" spans="1:19" ht="12.75" customHeight="1" x14ac:dyDescent="0.25">
      <c r="A1718" s="28"/>
      <c r="B1718" s="29"/>
      <c r="C1718" s="29"/>
      <c r="D1718" s="132"/>
      <c r="E1718" s="132"/>
      <c r="F1718" s="132"/>
      <c r="G1718" s="132"/>
      <c r="H1718" s="132"/>
      <c r="I1718" s="132"/>
      <c r="J1718" s="132"/>
      <c r="K1718" s="133"/>
      <c r="L1718" s="134"/>
      <c r="M1718" s="134"/>
      <c r="N1718" s="134"/>
      <c r="O1718" s="3"/>
      <c r="P1718" s="29"/>
      <c r="Q1718" s="22"/>
      <c r="R1718" s="3"/>
      <c r="S1718" s="120"/>
    </row>
    <row r="1719" spans="1:19" ht="12.75" customHeight="1" x14ac:dyDescent="0.25">
      <c r="A1719" s="28"/>
      <c r="B1719" s="29"/>
      <c r="C1719" s="29"/>
      <c r="D1719" s="132"/>
      <c r="E1719" s="132"/>
      <c r="F1719" s="132"/>
      <c r="G1719" s="132"/>
      <c r="H1719" s="132"/>
      <c r="I1719" s="132"/>
      <c r="J1719" s="132"/>
      <c r="K1719" s="133"/>
      <c r="L1719" s="134"/>
      <c r="M1719" s="134"/>
      <c r="N1719" s="134"/>
      <c r="O1719" s="3"/>
      <c r="P1719" s="29"/>
      <c r="Q1719" s="22"/>
      <c r="R1719" s="3"/>
      <c r="S1719" s="120"/>
    </row>
    <row r="1720" spans="1:19" ht="12.75" customHeight="1" x14ac:dyDescent="0.25">
      <c r="A1720" s="28"/>
      <c r="B1720" s="29"/>
      <c r="C1720" s="29"/>
      <c r="D1720" s="132"/>
      <c r="E1720" s="132"/>
      <c r="F1720" s="132"/>
      <c r="G1720" s="132"/>
      <c r="H1720" s="132"/>
      <c r="I1720" s="132"/>
      <c r="J1720" s="132"/>
      <c r="K1720" s="133"/>
      <c r="L1720" s="134"/>
      <c r="M1720" s="134"/>
      <c r="N1720" s="134"/>
      <c r="O1720" s="3"/>
      <c r="P1720" s="29"/>
      <c r="Q1720" s="22"/>
      <c r="R1720" s="3"/>
      <c r="S1720" s="120"/>
    </row>
    <row r="1721" spans="1:19" ht="12.75" customHeight="1" x14ac:dyDescent="0.25">
      <c r="A1721" s="28"/>
      <c r="B1721" s="29"/>
      <c r="C1721" s="29"/>
      <c r="D1721" s="132"/>
      <c r="E1721" s="132"/>
      <c r="F1721" s="132"/>
      <c r="G1721" s="132"/>
      <c r="H1721" s="132"/>
      <c r="I1721" s="132"/>
      <c r="J1721" s="132"/>
      <c r="K1721" s="133"/>
      <c r="L1721" s="134"/>
      <c r="M1721" s="134"/>
      <c r="N1721" s="134"/>
      <c r="O1721" s="3"/>
      <c r="P1721" s="29"/>
      <c r="Q1721" s="22"/>
      <c r="R1721" s="3"/>
      <c r="S1721" s="120"/>
    </row>
    <row r="1722" spans="1:19" ht="12.75" customHeight="1" x14ac:dyDescent="0.25">
      <c r="A1722" s="28"/>
      <c r="B1722" s="29"/>
      <c r="C1722" s="29"/>
      <c r="D1722" s="132"/>
      <c r="E1722" s="132"/>
      <c r="F1722" s="132"/>
      <c r="G1722" s="132"/>
      <c r="H1722" s="132"/>
      <c r="I1722" s="132"/>
      <c r="J1722" s="132"/>
      <c r="K1722" s="133"/>
      <c r="L1722" s="134"/>
      <c r="M1722" s="134"/>
      <c r="N1722" s="134"/>
      <c r="O1722" s="3"/>
      <c r="P1722" s="29"/>
      <c r="Q1722" s="22"/>
      <c r="R1722" s="3"/>
      <c r="S1722" s="120"/>
    </row>
    <row r="1723" spans="1:19" ht="12.75" customHeight="1" x14ac:dyDescent="0.25">
      <c r="A1723" s="28"/>
      <c r="B1723" s="29"/>
      <c r="C1723" s="29"/>
      <c r="D1723" s="132"/>
      <c r="E1723" s="132"/>
      <c r="F1723" s="132"/>
      <c r="G1723" s="132"/>
      <c r="H1723" s="132"/>
      <c r="I1723" s="132"/>
      <c r="J1723" s="132"/>
      <c r="K1723" s="133"/>
      <c r="L1723" s="134"/>
      <c r="M1723" s="134"/>
      <c r="N1723" s="134"/>
      <c r="O1723" s="3"/>
      <c r="P1723" s="29"/>
      <c r="Q1723" s="22"/>
      <c r="R1723" s="3"/>
      <c r="S1723" s="120"/>
    </row>
    <row r="1724" spans="1:19" ht="12.75" customHeight="1" x14ac:dyDescent="0.25">
      <c r="A1724" s="28"/>
      <c r="B1724" s="29"/>
      <c r="C1724" s="29"/>
      <c r="D1724" s="132"/>
      <c r="E1724" s="132"/>
      <c r="F1724" s="132"/>
      <c r="G1724" s="132"/>
      <c r="H1724" s="132"/>
      <c r="I1724" s="132"/>
      <c r="J1724" s="132"/>
      <c r="K1724" s="133"/>
      <c r="L1724" s="134"/>
      <c r="M1724" s="134"/>
      <c r="N1724" s="134"/>
      <c r="O1724" s="3"/>
      <c r="P1724" s="29"/>
      <c r="Q1724" s="22"/>
      <c r="R1724" s="3"/>
      <c r="S1724" s="120"/>
    </row>
    <row r="1725" spans="1:19" ht="12.75" customHeight="1" x14ac:dyDescent="0.25">
      <c r="A1725" s="28"/>
      <c r="B1725" s="29"/>
      <c r="C1725" s="29"/>
      <c r="D1725" s="132"/>
      <c r="E1725" s="132"/>
      <c r="F1725" s="132"/>
      <c r="G1725" s="132"/>
      <c r="H1725" s="132"/>
      <c r="I1725" s="132"/>
      <c r="J1725" s="132"/>
      <c r="K1725" s="133"/>
      <c r="L1725" s="134"/>
      <c r="M1725" s="134"/>
      <c r="N1725" s="134"/>
      <c r="O1725" s="3"/>
      <c r="P1725" s="29"/>
      <c r="Q1725" s="22"/>
      <c r="R1725" s="3"/>
      <c r="S1725" s="120"/>
    </row>
    <row r="1726" spans="1:19" ht="12.75" customHeight="1" x14ac:dyDescent="0.25">
      <c r="A1726" s="28"/>
      <c r="B1726" s="29"/>
      <c r="C1726" s="29"/>
      <c r="D1726" s="132"/>
      <c r="E1726" s="132"/>
      <c r="F1726" s="132"/>
      <c r="G1726" s="132"/>
      <c r="H1726" s="132"/>
      <c r="I1726" s="132"/>
      <c r="J1726" s="132"/>
      <c r="K1726" s="133"/>
      <c r="L1726" s="134"/>
      <c r="M1726" s="134"/>
      <c r="N1726" s="134"/>
      <c r="O1726" s="3"/>
      <c r="P1726" s="29"/>
      <c r="Q1726" s="22"/>
      <c r="R1726" s="3"/>
      <c r="S1726" s="120"/>
    </row>
    <row r="1727" spans="1:19" ht="12.75" customHeight="1" x14ac:dyDescent="0.25">
      <c r="A1727" s="28"/>
      <c r="B1727" s="29"/>
      <c r="C1727" s="29"/>
      <c r="D1727" s="132"/>
      <c r="E1727" s="132"/>
      <c r="F1727" s="132"/>
      <c r="G1727" s="132"/>
      <c r="H1727" s="132"/>
      <c r="I1727" s="132"/>
      <c r="J1727" s="132"/>
      <c r="K1727" s="133"/>
      <c r="L1727" s="134"/>
      <c r="M1727" s="134"/>
      <c r="N1727" s="134"/>
      <c r="O1727" s="3"/>
      <c r="P1727" s="29"/>
      <c r="Q1727" s="22"/>
      <c r="R1727" s="3"/>
      <c r="S1727" s="120"/>
    </row>
    <row r="1728" spans="1:19" ht="12.75" customHeight="1" x14ac:dyDescent="0.25">
      <c r="A1728" s="28"/>
      <c r="B1728" s="29"/>
      <c r="C1728" s="29"/>
      <c r="D1728" s="132"/>
      <c r="E1728" s="132"/>
      <c r="F1728" s="132"/>
      <c r="G1728" s="132"/>
      <c r="H1728" s="132"/>
      <c r="I1728" s="132"/>
      <c r="J1728" s="132"/>
      <c r="K1728" s="133"/>
      <c r="L1728" s="134"/>
      <c r="M1728" s="134"/>
      <c r="N1728" s="134"/>
      <c r="O1728" s="3"/>
      <c r="P1728" s="29"/>
      <c r="Q1728" s="22"/>
      <c r="R1728" s="3"/>
      <c r="S1728" s="120"/>
    </row>
    <row r="1729" spans="1:19" ht="12.75" customHeight="1" x14ac:dyDescent="0.25">
      <c r="A1729" s="28"/>
      <c r="B1729" s="29"/>
      <c r="C1729" s="29"/>
      <c r="D1729" s="132"/>
      <c r="E1729" s="132"/>
      <c r="F1729" s="132"/>
      <c r="G1729" s="132"/>
      <c r="H1729" s="132"/>
      <c r="I1729" s="132"/>
      <c r="J1729" s="132"/>
      <c r="K1729" s="133"/>
      <c r="L1729" s="134"/>
      <c r="M1729" s="134"/>
      <c r="N1729" s="134"/>
      <c r="O1729" s="3"/>
      <c r="P1729" s="29"/>
      <c r="Q1729" s="22"/>
      <c r="R1729" s="3"/>
      <c r="S1729" s="120"/>
    </row>
    <row r="1730" spans="1:19" ht="12.75" customHeight="1" x14ac:dyDescent="0.25">
      <c r="A1730" s="28"/>
      <c r="B1730" s="29"/>
      <c r="C1730" s="29"/>
      <c r="D1730" s="132"/>
      <c r="E1730" s="132"/>
      <c r="F1730" s="132"/>
      <c r="G1730" s="132"/>
      <c r="H1730" s="132"/>
      <c r="I1730" s="132"/>
      <c r="J1730" s="132"/>
      <c r="K1730" s="133"/>
      <c r="L1730" s="134"/>
      <c r="M1730" s="134"/>
      <c r="N1730" s="134"/>
      <c r="O1730" s="3"/>
      <c r="P1730" s="29"/>
      <c r="Q1730" s="22"/>
      <c r="R1730" s="3"/>
      <c r="S1730" s="120"/>
    </row>
    <row r="1731" spans="1:19" ht="12.75" customHeight="1" x14ac:dyDescent="0.25">
      <c r="A1731" s="28"/>
      <c r="B1731" s="29"/>
      <c r="C1731" s="29"/>
      <c r="D1731" s="132"/>
      <c r="E1731" s="132"/>
      <c r="F1731" s="132"/>
      <c r="G1731" s="132"/>
      <c r="H1731" s="132"/>
      <c r="I1731" s="132"/>
      <c r="J1731" s="132"/>
      <c r="K1731" s="133"/>
      <c r="L1731" s="134"/>
      <c r="M1731" s="134"/>
      <c r="N1731" s="134"/>
      <c r="O1731" s="3"/>
      <c r="P1731" s="29"/>
      <c r="Q1731" s="22"/>
      <c r="R1731" s="3"/>
      <c r="S1731" s="120"/>
    </row>
    <row r="1732" spans="1:19" ht="12.75" customHeight="1" x14ac:dyDescent="0.25">
      <c r="A1732" s="28"/>
      <c r="B1732" s="29"/>
      <c r="C1732" s="29"/>
      <c r="D1732" s="132"/>
      <c r="E1732" s="132"/>
      <c r="F1732" s="132"/>
      <c r="G1732" s="132"/>
      <c r="H1732" s="132"/>
      <c r="I1732" s="132"/>
      <c r="J1732" s="132"/>
      <c r="K1732" s="133"/>
      <c r="L1732" s="134"/>
      <c r="M1732" s="134"/>
      <c r="N1732" s="134"/>
      <c r="O1732" s="3"/>
      <c r="P1732" s="29"/>
      <c r="Q1732" s="22"/>
      <c r="R1732" s="3"/>
      <c r="S1732" s="120"/>
    </row>
    <row r="1733" spans="1:19" ht="12.75" customHeight="1" x14ac:dyDescent="0.25">
      <c r="A1733" s="28"/>
      <c r="B1733" s="29"/>
      <c r="C1733" s="29"/>
      <c r="D1733" s="132"/>
      <c r="E1733" s="132"/>
      <c r="F1733" s="132"/>
      <c r="G1733" s="132"/>
      <c r="H1733" s="132"/>
      <c r="I1733" s="132"/>
      <c r="J1733" s="132"/>
      <c r="K1733" s="133"/>
      <c r="L1733" s="134"/>
      <c r="M1733" s="134"/>
      <c r="N1733" s="134"/>
      <c r="O1733" s="3"/>
      <c r="P1733" s="29"/>
      <c r="Q1733" s="22"/>
      <c r="R1733" s="3"/>
      <c r="S1733" s="120"/>
    </row>
    <row r="1734" spans="1:19" ht="12.75" customHeight="1" x14ac:dyDescent="0.25">
      <c r="A1734" s="28"/>
      <c r="B1734" s="29"/>
      <c r="C1734" s="29"/>
      <c r="D1734" s="132"/>
      <c r="E1734" s="132"/>
      <c r="F1734" s="132"/>
      <c r="G1734" s="132"/>
      <c r="H1734" s="132"/>
      <c r="I1734" s="132"/>
      <c r="J1734" s="132"/>
      <c r="K1734" s="133"/>
      <c r="L1734" s="134"/>
      <c r="M1734" s="134"/>
      <c r="N1734" s="134"/>
      <c r="O1734" s="3"/>
      <c r="P1734" s="29"/>
      <c r="Q1734" s="22"/>
      <c r="R1734" s="3"/>
      <c r="S1734" s="120"/>
    </row>
    <row r="1735" spans="1:19" ht="12.75" customHeight="1" x14ac:dyDescent="0.25">
      <c r="A1735" s="28"/>
      <c r="B1735" s="29"/>
      <c r="C1735" s="29"/>
      <c r="D1735" s="132"/>
      <c r="E1735" s="132"/>
      <c r="F1735" s="132"/>
      <c r="G1735" s="132"/>
      <c r="H1735" s="132"/>
      <c r="I1735" s="132"/>
      <c r="J1735" s="132"/>
      <c r="K1735" s="133"/>
      <c r="L1735" s="134"/>
      <c r="M1735" s="134"/>
      <c r="N1735" s="134"/>
      <c r="O1735" s="3"/>
      <c r="P1735" s="29"/>
      <c r="Q1735" s="22"/>
      <c r="R1735" s="3"/>
      <c r="S1735" s="120"/>
    </row>
    <row r="1736" spans="1:19" ht="12.75" customHeight="1" x14ac:dyDescent="0.25">
      <c r="A1736" s="28"/>
      <c r="B1736" s="29"/>
      <c r="C1736" s="29"/>
      <c r="D1736" s="132"/>
      <c r="E1736" s="132"/>
      <c r="F1736" s="132"/>
      <c r="G1736" s="132"/>
      <c r="H1736" s="132"/>
      <c r="I1736" s="132"/>
      <c r="J1736" s="132"/>
      <c r="K1736" s="133"/>
      <c r="L1736" s="134"/>
      <c r="M1736" s="134"/>
      <c r="N1736" s="134"/>
      <c r="O1736" s="3"/>
      <c r="P1736" s="29"/>
      <c r="Q1736" s="22"/>
      <c r="R1736" s="3"/>
      <c r="S1736" s="120"/>
    </row>
    <row r="1737" spans="1:19" ht="12.75" customHeight="1" x14ac:dyDescent="0.25">
      <c r="A1737" s="28"/>
      <c r="B1737" s="29"/>
      <c r="C1737" s="29"/>
      <c r="D1737" s="132"/>
      <c r="E1737" s="132"/>
      <c r="F1737" s="132"/>
      <c r="G1737" s="132"/>
      <c r="H1737" s="132"/>
      <c r="I1737" s="132"/>
      <c r="J1737" s="132"/>
      <c r="K1737" s="133"/>
      <c r="L1737" s="134"/>
      <c r="M1737" s="134"/>
      <c r="N1737" s="134"/>
      <c r="O1737" s="3"/>
      <c r="P1737" s="29"/>
      <c r="Q1737" s="22"/>
      <c r="R1737" s="3"/>
      <c r="S1737" s="120"/>
    </row>
    <row r="1738" spans="1:19" ht="12.75" customHeight="1" x14ac:dyDescent="0.25">
      <c r="A1738" s="28"/>
      <c r="B1738" s="29"/>
      <c r="C1738" s="29"/>
      <c r="D1738" s="132"/>
      <c r="E1738" s="132"/>
      <c r="F1738" s="132"/>
      <c r="G1738" s="132"/>
      <c r="H1738" s="132"/>
      <c r="I1738" s="132"/>
      <c r="J1738" s="132"/>
      <c r="K1738" s="133"/>
      <c r="L1738" s="134"/>
      <c r="M1738" s="134"/>
      <c r="N1738" s="134"/>
      <c r="O1738" s="3"/>
      <c r="P1738" s="29"/>
      <c r="Q1738" s="22"/>
      <c r="R1738" s="3"/>
      <c r="S1738" s="120"/>
    </row>
    <row r="1739" spans="1:19" ht="12.75" customHeight="1" x14ac:dyDescent="0.25">
      <c r="A1739" s="28"/>
      <c r="B1739" s="29"/>
      <c r="C1739" s="29"/>
      <c r="D1739" s="132"/>
      <c r="E1739" s="132"/>
      <c r="F1739" s="132"/>
      <c r="G1739" s="132"/>
      <c r="H1739" s="132"/>
      <c r="I1739" s="132"/>
      <c r="J1739" s="132"/>
      <c r="K1739" s="133"/>
      <c r="L1739" s="134"/>
      <c r="M1739" s="134"/>
      <c r="N1739" s="134"/>
      <c r="O1739" s="3"/>
      <c r="P1739" s="29"/>
      <c r="Q1739" s="22"/>
      <c r="R1739" s="3"/>
      <c r="S1739" s="120"/>
    </row>
    <row r="1740" spans="1:19" ht="12.75" customHeight="1" x14ac:dyDescent="0.25">
      <c r="A1740" s="28"/>
      <c r="B1740" s="29"/>
      <c r="C1740" s="29"/>
      <c r="D1740" s="132"/>
      <c r="E1740" s="132"/>
      <c r="F1740" s="132"/>
      <c r="G1740" s="132"/>
      <c r="H1740" s="132"/>
      <c r="I1740" s="132"/>
      <c r="J1740" s="132"/>
      <c r="K1740" s="133"/>
      <c r="L1740" s="134"/>
      <c r="M1740" s="134"/>
      <c r="N1740" s="134"/>
      <c r="O1740" s="3"/>
      <c r="P1740" s="29"/>
      <c r="Q1740" s="22"/>
      <c r="R1740" s="3"/>
      <c r="S1740" s="120"/>
    </row>
    <row r="1741" spans="1:19" ht="12.75" customHeight="1" x14ac:dyDescent="0.25">
      <c r="A1741" s="28"/>
      <c r="B1741" s="29"/>
      <c r="C1741" s="29"/>
      <c r="D1741" s="132"/>
      <c r="E1741" s="132"/>
      <c r="F1741" s="132"/>
      <c r="G1741" s="132"/>
      <c r="H1741" s="132"/>
      <c r="I1741" s="132"/>
      <c r="J1741" s="132"/>
      <c r="K1741" s="133"/>
      <c r="L1741" s="134"/>
      <c r="M1741" s="134"/>
      <c r="N1741" s="134"/>
      <c r="O1741" s="3"/>
      <c r="P1741" s="29"/>
      <c r="Q1741" s="22"/>
      <c r="R1741" s="3"/>
      <c r="S1741" s="120"/>
    </row>
    <row r="1742" spans="1:19" ht="12.75" customHeight="1" x14ac:dyDescent="0.25">
      <c r="A1742" s="28"/>
      <c r="B1742" s="29"/>
      <c r="C1742" s="29"/>
      <c r="D1742" s="132"/>
      <c r="E1742" s="132"/>
      <c r="F1742" s="132"/>
      <c r="G1742" s="132"/>
      <c r="H1742" s="132"/>
      <c r="I1742" s="132"/>
      <c r="J1742" s="132"/>
      <c r="K1742" s="133"/>
      <c r="L1742" s="134"/>
      <c r="M1742" s="134"/>
      <c r="N1742" s="134"/>
      <c r="O1742" s="3"/>
      <c r="P1742" s="29"/>
      <c r="Q1742" s="22"/>
      <c r="R1742" s="3"/>
      <c r="S1742" s="120"/>
    </row>
    <row r="1743" spans="1:19" ht="12.75" customHeight="1" x14ac:dyDescent="0.25">
      <c r="A1743" s="28"/>
      <c r="B1743" s="29"/>
      <c r="C1743" s="29"/>
      <c r="D1743" s="132"/>
      <c r="E1743" s="132"/>
      <c r="F1743" s="132"/>
      <c r="G1743" s="132"/>
      <c r="H1743" s="132"/>
      <c r="I1743" s="132"/>
      <c r="J1743" s="132"/>
      <c r="K1743" s="133"/>
      <c r="L1743" s="134"/>
      <c r="M1743" s="134"/>
      <c r="N1743" s="134"/>
      <c r="O1743" s="3"/>
      <c r="P1743" s="29"/>
      <c r="Q1743" s="22"/>
      <c r="R1743" s="3"/>
      <c r="S1743" s="120"/>
    </row>
    <row r="1744" spans="1:19" ht="12.75" customHeight="1" x14ac:dyDescent="0.25">
      <c r="A1744" s="28"/>
      <c r="B1744" s="29"/>
      <c r="C1744" s="29"/>
      <c r="D1744" s="132"/>
      <c r="E1744" s="132"/>
      <c r="F1744" s="132"/>
      <c r="G1744" s="132"/>
      <c r="H1744" s="132"/>
      <c r="I1744" s="132"/>
      <c r="J1744" s="132"/>
      <c r="K1744" s="133"/>
      <c r="L1744" s="134"/>
      <c r="M1744" s="134"/>
      <c r="N1744" s="134"/>
      <c r="O1744" s="3"/>
      <c r="P1744" s="29"/>
      <c r="Q1744" s="22"/>
      <c r="R1744" s="3"/>
      <c r="S1744" s="120"/>
    </row>
    <row r="1745" spans="1:19" ht="12.75" customHeight="1" x14ac:dyDescent="0.25">
      <c r="A1745" s="28"/>
      <c r="B1745" s="29"/>
      <c r="C1745" s="29"/>
      <c r="D1745" s="132"/>
      <c r="E1745" s="132"/>
      <c r="F1745" s="132"/>
      <c r="G1745" s="132"/>
      <c r="H1745" s="132"/>
      <c r="I1745" s="132"/>
      <c r="J1745" s="132"/>
      <c r="K1745" s="133"/>
      <c r="L1745" s="134"/>
      <c r="M1745" s="134"/>
      <c r="N1745" s="134"/>
      <c r="O1745" s="3"/>
      <c r="P1745" s="29"/>
      <c r="Q1745" s="22"/>
      <c r="R1745" s="3"/>
      <c r="S1745" s="120"/>
    </row>
    <row r="1746" spans="1:19" ht="12.75" customHeight="1" x14ac:dyDescent="0.25">
      <c r="A1746" s="28"/>
      <c r="B1746" s="29"/>
      <c r="C1746" s="29"/>
      <c r="D1746" s="132"/>
      <c r="E1746" s="132"/>
      <c r="F1746" s="132"/>
      <c r="G1746" s="132"/>
      <c r="H1746" s="132"/>
      <c r="I1746" s="132"/>
      <c r="J1746" s="132"/>
      <c r="K1746" s="133"/>
      <c r="L1746" s="134"/>
      <c r="M1746" s="134"/>
      <c r="N1746" s="134"/>
      <c r="O1746" s="3"/>
      <c r="P1746" s="29"/>
      <c r="Q1746" s="22"/>
      <c r="R1746" s="3"/>
      <c r="S1746" s="120"/>
    </row>
    <row r="1747" spans="1:19" ht="12.75" customHeight="1" x14ac:dyDescent="0.25">
      <c r="A1747" s="28"/>
      <c r="B1747" s="29"/>
      <c r="C1747" s="29"/>
      <c r="D1747" s="132"/>
      <c r="E1747" s="132"/>
      <c r="F1747" s="132"/>
      <c r="G1747" s="132"/>
      <c r="H1747" s="132"/>
      <c r="I1747" s="132"/>
      <c r="J1747" s="132"/>
      <c r="K1747" s="133"/>
      <c r="L1747" s="134"/>
      <c r="M1747" s="134"/>
      <c r="N1747" s="134"/>
      <c r="O1747" s="3"/>
      <c r="P1747" s="29"/>
      <c r="Q1747" s="22"/>
      <c r="R1747" s="3"/>
      <c r="S1747" s="120"/>
    </row>
    <row r="1748" spans="1:19" ht="12.75" customHeight="1" x14ac:dyDescent="0.25">
      <c r="A1748" s="28"/>
      <c r="B1748" s="29"/>
      <c r="C1748" s="29"/>
      <c r="D1748" s="132"/>
      <c r="E1748" s="132"/>
      <c r="F1748" s="132"/>
      <c r="G1748" s="132"/>
      <c r="H1748" s="132"/>
      <c r="I1748" s="132"/>
      <c r="J1748" s="132"/>
      <c r="K1748" s="133"/>
      <c r="L1748" s="134"/>
      <c r="M1748" s="134"/>
      <c r="N1748" s="134"/>
      <c r="O1748" s="3"/>
      <c r="P1748" s="29"/>
      <c r="Q1748" s="22"/>
      <c r="R1748" s="3"/>
      <c r="S1748" s="120"/>
    </row>
    <row r="1749" spans="1:19" ht="12.75" customHeight="1" x14ac:dyDescent="0.25">
      <c r="A1749" s="28"/>
      <c r="B1749" s="29"/>
      <c r="C1749" s="29"/>
      <c r="D1749" s="132"/>
      <c r="E1749" s="132"/>
      <c r="F1749" s="132"/>
      <c r="G1749" s="132"/>
      <c r="H1749" s="132"/>
      <c r="I1749" s="132"/>
      <c r="J1749" s="132"/>
      <c r="K1749" s="133"/>
      <c r="L1749" s="134"/>
      <c r="M1749" s="134"/>
      <c r="N1749" s="134"/>
      <c r="O1749" s="3"/>
      <c r="P1749" s="29"/>
      <c r="Q1749" s="22"/>
      <c r="R1749" s="3"/>
      <c r="S1749" s="120"/>
    </row>
    <row r="1750" spans="1:19" ht="12.75" customHeight="1" x14ac:dyDescent="0.25">
      <c r="A1750" s="28"/>
      <c r="B1750" s="29"/>
      <c r="C1750" s="29"/>
      <c r="D1750" s="132"/>
      <c r="E1750" s="132"/>
      <c r="F1750" s="132"/>
      <c r="G1750" s="132"/>
      <c r="H1750" s="132"/>
      <c r="I1750" s="132"/>
      <c r="J1750" s="132"/>
      <c r="K1750" s="133"/>
      <c r="L1750" s="134"/>
      <c r="M1750" s="134"/>
      <c r="N1750" s="134"/>
      <c r="O1750" s="3"/>
      <c r="P1750" s="29"/>
      <c r="Q1750" s="22"/>
      <c r="R1750" s="3"/>
      <c r="S1750" s="120"/>
    </row>
    <row r="1751" spans="1:19" ht="12.75" customHeight="1" x14ac:dyDescent="0.25">
      <c r="A1751" s="28"/>
      <c r="B1751" s="29"/>
      <c r="C1751" s="29"/>
      <c r="D1751" s="132"/>
      <c r="E1751" s="132"/>
      <c r="F1751" s="132"/>
      <c r="G1751" s="132"/>
      <c r="H1751" s="132"/>
      <c r="I1751" s="132"/>
      <c r="J1751" s="132"/>
      <c r="K1751" s="133"/>
      <c r="L1751" s="134"/>
      <c r="M1751" s="134"/>
      <c r="N1751" s="134"/>
      <c r="O1751" s="3"/>
      <c r="P1751" s="29"/>
      <c r="Q1751" s="22"/>
      <c r="R1751" s="3"/>
      <c r="S1751" s="120"/>
    </row>
    <row r="1752" spans="1:19" ht="12.75" customHeight="1" x14ac:dyDescent="0.25">
      <c r="A1752" s="28"/>
      <c r="B1752" s="29"/>
      <c r="C1752" s="29"/>
      <c r="D1752" s="132"/>
      <c r="E1752" s="132"/>
      <c r="F1752" s="132"/>
      <c r="G1752" s="132"/>
      <c r="H1752" s="132"/>
      <c r="I1752" s="132"/>
      <c r="J1752" s="132"/>
      <c r="K1752" s="133"/>
      <c r="L1752" s="134"/>
      <c r="M1752" s="134"/>
      <c r="N1752" s="134"/>
      <c r="O1752" s="3"/>
      <c r="P1752" s="29"/>
      <c r="Q1752" s="22"/>
      <c r="R1752" s="3"/>
      <c r="S1752" s="120"/>
    </row>
    <row r="1753" spans="1:19" ht="12.75" customHeight="1" x14ac:dyDescent="0.25">
      <c r="A1753" s="28"/>
      <c r="B1753" s="29"/>
      <c r="C1753" s="29"/>
      <c r="D1753" s="132"/>
      <c r="E1753" s="132"/>
      <c r="F1753" s="132"/>
      <c r="G1753" s="132"/>
      <c r="H1753" s="132"/>
      <c r="I1753" s="132"/>
      <c r="J1753" s="132"/>
      <c r="K1753" s="133"/>
      <c r="L1753" s="134"/>
      <c r="M1753" s="134"/>
      <c r="N1753" s="134"/>
      <c r="O1753" s="3"/>
      <c r="P1753" s="29"/>
      <c r="Q1753" s="22"/>
      <c r="R1753" s="3"/>
      <c r="S1753" s="120"/>
    </row>
    <row r="1754" spans="1:19" ht="12.75" customHeight="1" x14ac:dyDescent="0.25">
      <c r="A1754" s="28"/>
      <c r="B1754" s="29"/>
      <c r="C1754" s="29"/>
      <c r="D1754" s="132"/>
      <c r="E1754" s="132"/>
      <c r="F1754" s="132"/>
      <c r="G1754" s="132"/>
      <c r="H1754" s="132"/>
      <c r="I1754" s="132"/>
      <c r="J1754" s="132"/>
      <c r="K1754" s="133"/>
      <c r="L1754" s="134"/>
      <c r="M1754" s="134"/>
      <c r="N1754" s="134"/>
      <c r="O1754" s="3"/>
      <c r="P1754" s="29"/>
      <c r="Q1754" s="22"/>
      <c r="R1754" s="3"/>
      <c r="S1754" s="120"/>
    </row>
    <row r="1755" spans="1:19" ht="12.75" customHeight="1" x14ac:dyDescent="0.25">
      <c r="A1755" s="28"/>
      <c r="B1755" s="29"/>
      <c r="C1755" s="29"/>
      <c r="D1755" s="132"/>
      <c r="E1755" s="132"/>
      <c r="F1755" s="132"/>
      <c r="G1755" s="132"/>
      <c r="H1755" s="132"/>
      <c r="I1755" s="132"/>
      <c r="J1755" s="132"/>
      <c r="K1755" s="133"/>
      <c r="L1755" s="134"/>
      <c r="M1755" s="134"/>
      <c r="N1755" s="134"/>
      <c r="O1755" s="3"/>
      <c r="P1755" s="29"/>
      <c r="Q1755" s="22"/>
      <c r="R1755" s="3"/>
      <c r="S1755" s="120"/>
    </row>
    <row r="1756" spans="1:19" ht="12.75" customHeight="1" x14ac:dyDescent="0.25">
      <c r="A1756" s="28"/>
      <c r="B1756" s="29"/>
      <c r="C1756" s="29"/>
      <c r="D1756" s="132"/>
      <c r="E1756" s="132"/>
      <c r="F1756" s="132"/>
      <c r="G1756" s="132"/>
      <c r="H1756" s="132"/>
      <c r="I1756" s="132"/>
      <c r="J1756" s="132"/>
      <c r="K1756" s="133"/>
      <c r="L1756" s="134"/>
      <c r="M1756" s="134"/>
      <c r="N1756" s="134"/>
      <c r="O1756" s="3"/>
      <c r="P1756" s="29"/>
      <c r="Q1756" s="22"/>
      <c r="R1756" s="3"/>
      <c r="S1756" s="120"/>
    </row>
    <row r="1757" spans="1:19" ht="12.75" customHeight="1" x14ac:dyDescent="0.25">
      <c r="A1757" s="28"/>
      <c r="B1757" s="29"/>
      <c r="C1757" s="29"/>
      <c r="D1757" s="132"/>
      <c r="E1757" s="132"/>
      <c r="F1757" s="132"/>
      <c r="G1757" s="132"/>
      <c r="H1757" s="132"/>
      <c r="I1757" s="132"/>
      <c r="J1757" s="132"/>
      <c r="K1757" s="133"/>
      <c r="L1757" s="134"/>
      <c r="M1757" s="134"/>
      <c r="N1757" s="134"/>
      <c r="O1757" s="3"/>
      <c r="P1757" s="29"/>
      <c r="Q1757" s="22"/>
      <c r="R1757" s="3"/>
      <c r="S1757" s="120"/>
    </row>
    <row r="1758" spans="1:19" ht="12.75" customHeight="1" x14ac:dyDescent="0.25">
      <c r="A1758" s="28"/>
      <c r="B1758" s="29"/>
      <c r="C1758" s="29"/>
      <c r="D1758" s="132"/>
      <c r="E1758" s="132"/>
      <c r="F1758" s="132"/>
      <c r="G1758" s="132"/>
      <c r="H1758" s="132"/>
      <c r="I1758" s="132"/>
      <c r="J1758" s="132"/>
      <c r="K1758" s="133"/>
      <c r="L1758" s="134"/>
      <c r="M1758" s="134"/>
      <c r="N1758" s="134"/>
      <c r="O1758" s="3"/>
      <c r="P1758" s="29"/>
      <c r="Q1758" s="22"/>
      <c r="R1758" s="3"/>
      <c r="S1758" s="120"/>
    </row>
    <row r="1759" spans="1:19" ht="12.75" customHeight="1" x14ac:dyDescent="0.25">
      <c r="A1759" s="28"/>
      <c r="B1759" s="29"/>
      <c r="C1759" s="29"/>
      <c r="D1759" s="132"/>
      <c r="E1759" s="132"/>
      <c r="F1759" s="132"/>
      <c r="G1759" s="132"/>
      <c r="H1759" s="132"/>
      <c r="I1759" s="132"/>
      <c r="J1759" s="132"/>
      <c r="K1759" s="133"/>
      <c r="L1759" s="134"/>
      <c r="M1759" s="134"/>
      <c r="N1759" s="134"/>
      <c r="O1759" s="3"/>
      <c r="P1759" s="29"/>
      <c r="Q1759" s="22"/>
      <c r="R1759" s="3"/>
      <c r="S1759" s="120"/>
    </row>
    <row r="1760" spans="1:19" ht="12.75" customHeight="1" x14ac:dyDescent="0.25">
      <c r="A1760" s="28"/>
      <c r="B1760" s="29"/>
      <c r="C1760" s="29"/>
      <c r="D1760" s="132"/>
      <c r="E1760" s="132"/>
      <c r="F1760" s="132"/>
      <c r="G1760" s="132"/>
      <c r="H1760" s="132"/>
      <c r="I1760" s="132"/>
      <c r="J1760" s="132"/>
      <c r="K1760" s="133"/>
      <c r="L1760" s="134"/>
      <c r="M1760" s="134"/>
      <c r="N1760" s="134"/>
      <c r="O1760" s="3"/>
      <c r="P1760" s="29"/>
      <c r="Q1760" s="22"/>
      <c r="R1760" s="3"/>
      <c r="S1760" s="120"/>
    </row>
    <row r="1761" spans="1:19" ht="12.75" customHeight="1" x14ac:dyDescent="0.25">
      <c r="A1761" s="28"/>
      <c r="B1761" s="29"/>
      <c r="C1761" s="29"/>
      <c r="D1761" s="132"/>
      <c r="E1761" s="132"/>
      <c r="F1761" s="132"/>
      <c r="G1761" s="132"/>
      <c r="H1761" s="132"/>
      <c r="I1761" s="132"/>
      <c r="J1761" s="132"/>
      <c r="K1761" s="133"/>
      <c r="L1761" s="134"/>
      <c r="M1761" s="134"/>
      <c r="N1761" s="134"/>
      <c r="O1761" s="3"/>
      <c r="P1761" s="29"/>
      <c r="Q1761" s="22"/>
      <c r="R1761" s="3"/>
      <c r="S1761" s="120"/>
    </row>
    <row r="1762" spans="1:19" ht="12.75" customHeight="1" x14ac:dyDescent="0.25">
      <c r="A1762" s="28"/>
      <c r="B1762" s="29"/>
      <c r="C1762" s="29"/>
      <c r="D1762" s="132"/>
      <c r="E1762" s="132"/>
      <c r="F1762" s="132"/>
      <c r="G1762" s="132"/>
      <c r="H1762" s="132"/>
      <c r="I1762" s="132"/>
      <c r="J1762" s="132"/>
      <c r="K1762" s="133"/>
      <c r="L1762" s="134"/>
      <c r="M1762" s="134"/>
      <c r="N1762" s="134"/>
      <c r="O1762" s="3"/>
      <c r="P1762" s="29"/>
      <c r="Q1762" s="22"/>
      <c r="R1762" s="3"/>
      <c r="S1762" s="120"/>
    </row>
    <row r="1763" spans="1:19" ht="12.75" customHeight="1" x14ac:dyDescent="0.25">
      <c r="A1763" s="28"/>
      <c r="B1763" s="29"/>
      <c r="C1763" s="29"/>
      <c r="D1763" s="132"/>
      <c r="E1763" s="132"/>
      <c r="F1763" s="132"/>
      <c r="G1763" s="132"/>
      <c r="H1763" s="132"/>
      <c r="I1763" s="132"/>
      <c r="J1763" s="132"/>
      <c r="K1763" s="133"/>
      <c r="L1763" s="134"/>
      <c r="M1763" s="134"/>
      <c r="N1763" s="134"/>
      <c r="O1763" s="3"/>
      <c r="P1763" s="29"/>
      <c r="Q1763" s="22"/>
      <c r="R1763" s="3"/>
      <c r="S1763" s="120"/>
    </row>
    <row r="1764" spans="1:19" ht="12.75" customHeight="1" x14ac:dyDescent="0.25">
      <c r="A1764" s="28"/>
      <c r="B1764" s="29"/>
      <c r="C1764" s="29"/>
      <c r="D1764" s="132"/>
      <c r="E1764" s="132"/>
      <c r="F1764" s="132"/>
      <c r="G1764" s="132"/>
      <c r="H1764" s="132"/>
      <c r="I1764" s="132"/>
      <c r="J1764" s="132"/>
      <c r="K1764" s="133"/>
      <c r="L1764" s="134"/>
      <c r="M1764" s="134"/>
      <c r="N1764" s="134"/>
      <c r="O1764" s="3"/>
      <c r="P1764" s="29"/>
      <c r="Q1764" s="22"/>
      <c r="R1764" s="3"/>
      <c r="S1764" s="120"/>
    </row>
    <row r="1765" spans="1:19" ht="12.75" customHeight="1" x14ac:dyDescent="0.25">
      <c r="A1765" s="28"/>
      <c r="B1765" s="29"/>
      <c r="C1765" s="29"/>
      <c r="D1765" s="132"/>
      <c r="E1765" s="132"/>
      <c r="F1765" s="132"/>
      <c r="G1765" s="132"/>
      <c r="H1765" s="132"/>
      <c r="I1765" s="132"/>
      <c r="J1765" s="132"/>
      <c r="K1765" s="133"/>
      <c r="L1765" s="134"/>
      <c r="M1765" s="134"/>
      <c r="N1765" s="134"/>
      <c r="O1765" s="3"/>
      <c r="P1765" s="29"/>
      <c r="Q1765" s="22"/>
      <c r="R1765" s="3"/>
      <c r="S1765" s="120"/>
    </row>
    <row r="1766" spans="1:19" ht="12.75" customHeight="1" x14ac:dyDescent="0.25">
      <c r="A1766" s="28"/>
      <c r="B1766" s="29"/>
      <c r="C1766" s="29"/>
      <c r="D1766" s="132"/>
      <c r="E1766" s="132"/>
      <c r="F1766" s="132"/>
      <c r="G1766" s="132"/>
      <c r="H1766" s="132"/>
      <c r="I1766" s="132"/>
      <c r="J1766" s="132"/>
      <c r="K1766" s="133"/>
      <c r="L1766" s="134"/>
      <c r="M1766" s="134"/>
      <c r="N1766" s="134"/>
      <c r="O1766" s="3"/>
      <c r="P1766" s="29"/>
      <c r="Q1766" s="22"/>
      <c r="R1766" s="3"/>
      <c r="S1766" s="120"/>
    </row>
    <row r="1767" spans="1:19" ht="12.75" customHeight="1" x14ac:dyDescent="0.25">
      <c r="A1767" s="28"/>
      <c r="B1767" s="29"/>
      <c r="C1767" s="29"/>
      <c r="D1767" s="132"/>
      <c r="E1767" s="132"/>
      <c r="F1767" s="132"/>
      <c r="G1767" s="132"/>
      <c r="H1767" s="132"/>
      <c r="I1767" s="132"/>
      <c r="J1767" s="132"/>
      <c r="K1767" s="133"/>
      <c r="L1767" s="134"/>
      <c r="M1767" s="134"/>
      <c r="N1767" s="134"/>
      <c r="O1767" s="3"/>
      <c r="P1767" s="29"/>
      <c r="Q1767" s="22"/>
      <c r="R1767" s="3"/>
      <c r="S1767" s="120"/>
    </row>
    <row r="1768" spans="1:19" ht="12.75" customHeight="1" x14ac:dyDescent="0.25">
      <c r="A1768" s="28"/>
      <c r="B1768" s="29"/>
      <c r="C1768" s="29"/>
      <c r="D1768" s="132"/>
      <c r="E1768" s="132"/>
      <c r="F1768" s="132"/>
      <c r="G1768" s="132"/>
      <c r="H1768" s="132"/>
      <c r="I1768" s="132"/>
      <c r="J1768" s="132"/>
      <c r="K1768" s="133"/>
      <c r="L1768" s="134"/>
      <c r="M1768" s="134"/>
      <c r="N1768" s="134"/>
      <c r="O1768" s="3"/>
      <c r="P1768" s="29"/>
      <c r="Q1768" s="22"/>
      <c r="R1768" s="3"/>
      <c r="S1768" s="120"/>
    </row>
    <row r="1769" spans="1:19" ht="12.75" customHeight="1" x14ac:dyDescent="0.25">
      <c r="A1769" s="28"/>
      <c r="B1769" s="29"/>
      <c r="C1769" s="29"/>
      <c r="D1769" s="132"/>
      <c r="E1769" s="132"/>
      <c r="F1769" s="132"/>
      <c r="G1769" s="132"/>
      <c r="H1769" s="132"/>
      <c r="I1769" s="132"/>
      <c r="J1769" s="132"/>
      <c r="K1769" s="133"/>
      <c r="L1769" s="134"/>
      <c r="M1769" s="134"/>
      <c r="N1769" s="134"/>
      <c r="O1769" s="3"/>
      <c r="P1769" s="29"/>
      <c r="Q1769" s="22"/>
      <c r="R1769" s="3"/>
      <c r="S1769" s="120"/>
    </row>
    <row r="1770" spans="1:19" ht="12.75" customHeight="1" x14ac:dyDescent="0.25">
      <c r="A1770" s="28"/>
      <c r="B1770" s="29"/>
      <c r="C1770" s="29"/>
      <c r="D1770" s="132"/>
      <c r="E1770" s="132"/>
      <c r="F1770" s="132"/>
      <c r="G1770" s="132"/>
      <c r="H1770" s="132"/>
      <c r="I1770" s="132"/>
      <c r="J1770" s="132"/>
      <c r="K1770" s="133"/>
      <c r="L1770" s="134"/>
      <c r="M1770" s="134"/>
      <c r="N1770" s="134"/>
      <c r="O1770" s="3"/>
      <c r="P1770" s="29"/>
      <c r="Q1770" s="22"/>
      <c r="R1770" s="3"/>
      <c r="S1770" s="120"/>
    </row>
    <row r="1771" spans="1:19" ht="12.75" customHeight="1" x14ac:dyDescent="0.25">
      <c r="A1771" s="28"/>
      <c r="B1771" s="29"/>
      <c r="C1771" s="29"/>
      <c r="D1771" s="132"/>
      <c r="E1771" s="132"/>
      <c r="F1771" s="132"/>
      <c r="G1771" s="132"/>
      <c r="H1771" s="132"/>
      <c r="I1771" s="132"/>
      <c r="J1771" s="132"/>
      <c r="K1771" s="133"/>
      <c r="L1771" s="134"/>
      <c r="M1771" s="134"/>
      <c r="N1771" s="134"/>
      <c r="O1771" s="3"/>
      <c r="P1771" s="29"/>
      <c r="Q1771" s="22"/>
      <c r="R1771" s="3"/>
      <c r="S1771" s="120"/>
    </row>
    <row r="1772" spans="1:19" ht="12.75" customHeight="1" x14ac:dyDescent="0.25">
      <c r="A1772" s="28"/>
      <c r="B1772" s="29"/>
      <c r="C1772" s="29"/>
      <c r="D1772" s="132"/>
      <c r="E1772" s="132"/>
      <c r="F1772" s="132"/>
      <c r="G1772" s="132"/>
      <c r="H1772" s="132"/>
      <c r="I1772" s="132"/>
      <c r="J1772" s="132"/>
      <c r="K1772" s="133"/>
      <c r="L1772" s="134"/>
      <c r="M1772" s="134"/>
      <c r="N1772" s="134"/>
      <c r="O1772" s="3"/>
      <c r="P1772" s="29"/>
      <c r="Q1772" s="22"/>
      <c r="R1772" s="3"/>
      <c r="S1772" s="120"/>
    </row>
    <row r="1773" spans="1:19" ht="12.75" customHeight="1" x14ac:dyDescent="0.25">
      <c r="A1773" s="28"/>
      <c r="B1773" s="29"/>
      <c r="C1773" s="29"/>
      <c r="D1773" s="132"/>
      <c r="E1773" s="132"/>
      <c r="F1773" s="132"/>
      <c r="G1773" s="132"/>
      <c r="H1773" s="132"/>
      <c r="I1773" s="132"/>
      <c r="J1773" s="132"/>
      <c r="K1773" s="133"/>
      <c r="L1773" s="134"/>
      <c r="M1773" s="134"/>
      <c r="N1773" s="134"/>
      <c r="O1773" s="3"/>
      <c r="P1773" s="29"/>
      <c r="Q1773" s="22"/>
      <c r="R1773" s="3"/>
      <c r="S1773" s="120"/>
    </row>
    <row r="1774" spans="1:19" ht="12.75" customHeight="1" x14ac:dyDescent="0.25">
      <c r="A1774" s="28"/>
      <c r="B1774" s="29"/>
      <c r="C1774" s="29"/>
      <c r="D1774" s="132"/>
      <c r="E1774" s="132"/>
      <c r="F1774" s="132"/>
      <c r="G1774" s="132"/>
      <c r="H1774" s="132"/>
      <c r="I1774" s="132"/>
      <c r="J1774" s="132"/>
      <c r="K1774" s="133"/>
      <c r="L1774" s="134"/>
      <c r="M1774" s="134"/>
      <c r="N1774" s="134"/>
      <c r="O1774" s="3"/>
      <c r="P1774" s="29"/>
      <c r="Q1774" s="22"/>
      <c r="R1774" s="3"/>
      <c r="S1774" s="120"/>
    </row>
    <row r="1775" spans="1:19" ht="12.75" customHeight="1" x14ac:dyDescent="0.25">
      <c r="A1775" s="28"/>
      <c r="B1775" s="29"/>
      <c r="C1775" s="29"/>
      <c r="D1775" s="132"/>
      <c r="E1775" s="132"/>
      <c r="F1775" s="132"/>
      <c r="G1775" s="132"/>
      <c r="H1775" s="132"/>
      <c r="I1775" s="132"/>
      <c r="J1775" s="132"/>
      <c r="K1775" s="133"/>
      <c r="L1775" s="134"/>
      <c r="M1775" s="134"/>
      <c r="N1775" s="134"/>
      <c r="O1775" s="3"/>
      <c r="P1775" s="29"/>
      <c r="Q1775" s="22"/>
      <c r="R1775" s="3"/>
      <c r="S1775" s="120"/>
    </row>
    <row r="1776" spans="1:19" ht="12.75" customHeight="1" x14ac:dyDescent="0.25">
      <c r="A1776" s="28"/>
      <c r="B1776" s="29"/>
      <c r="C1776" s="29"/>
      <c r="D1776" s="132"/>
      <c r="E1776" s="132"/>
      <c r="F1776" s="132"/>
      <c r="G1776" s="132"/>
      <c r="H1776" s="132"/>
      <c r="I1776" s="132"/>
      <c r="J1776" s="132"/>
      <c r="K1776" s="133"/>
      <c r="L1776" s="134"/>
      <c r="M1776" s="134"/>
      <c r="N1776" s="134"/>
      <c r="O1776" s="3"/>
      <c r="P1776" s="29"/>
      <c r="Q1776" s="22"/>
      <c r="R1776" s="3"/>
      <c r="S1776" s="120"/>
    </row>
    <row r="1777" spans="1:19" ht="12.75" customHeight="1" x14ac:dyDescent="0.25">
      <c r="A1777" s="28"/>
      <c r="B1777" s="29"/>
      <c r="C1777" s="29"/>
      <c r="D1777" s="132"/>
      <c r="E1777" s="132"/>
      <c r="F1777" s="132"/>
      <c r="G1777" s="132"/>
      <c r="H1777" s="132"/>
      <c r="I1777" s="132"/>
      <c r="J1777" s="132"/>
      <c r="K1777" s="133"/>
      <c r="L1777" s="134"/>
      <c r="M1777" s="134"/>
      <c r="N1777" s="134"/>
      <c r="O1777" s="3"/>
      <c r="P1777" s="29"/>
      <c r="Q1777" s="22"/>
      <c r="R1777" s="3"/>
      <c r="S1777" s="120"/>
    </row>
    <row r="1778" spans="1:19" ht="12.75" customHeight="1" x14ac:dyDescent="0.25">
      <c r="A1778" s="28"/>
      <c r="B1778" s="29"/>
      <c r="C1778" s="29"/>
      <c r="D1778" s="132"/>
      <c r="E1778" s="132"/>
      <c r="F1778" s="132"/>
      <c r="G1778" s="132"/>
      <c r="H1778" s="132"/>
      <c r="I1778" s="132"/>
      <c r="J1778" s="132"/>
      <c r="K1778" s="133"/>
      <c r="L1778" s="134"/>
      <c r="M1778" s="134"/>
      <c r="N1778" s="134"/>
      <c r="O1778" s="3"/>
      <c r="P1778" s="29"/>
      <c r="Q1778" s="22"/>
      <c r="R1778" s="3"/>
      <c r="S1778" s="120"/>
    </row>
    <row r="1779" spans="1:19" ht="12.75" customHeight="1" x14ac:dyDescent="0.25">
      <c r="A1779" s="28"/>
      <c r="B1779" s="29"/>
      <c r="C1779" s="29"/>
      <c r="D1779" s="132"/>
      <c r="E1779" s="132"/>
      <c r="F1779" s="132"/>
      <c r="G1779" s="132"/>
      <c r="H1779" s="132"/>
      <c r="I1779" s="132"/>
      <c r="J1779" s="132"/>
      <c r="K1779" s="133"/>
      <c r="L1779" s="134"/>
      <c r="M1779" s="134"/>
      <c r="N1779" s="134"/>
      <c r="O1779" s="3"/>
      <c r="P1779" s="29"/>
      <c r="Q1779" s="22"/>
      <c r="R1779" s="3"/>
      <c r="S1779" s="120"/>
    </row>
    <row r="1780" spans="1:19" ht="12.75" customHeight="1" x14ac:dyDescent="0.25">
      <c r="A1780" s="28"/>
      <c r="B1780" s="29"/>
      <c r="C1780" s="29"/>
      <c r="D1780" s="132"/>
      <c r="E1780" s="132"/>
      <c r="F1780" s="132"/>
      <c r="G1780" s="132"/>
      <c r="H1780" s="132"/>
      <c r="I1780" s="132"/>
      <c r="J1780" s="132"/>
      <c r="K1780" s="133"/>
      <c r="L1780" s="134"/>
      <c r="M1780" s="134"/>
      <c r="N1780" s="134"/>
      <c r="O1780" s="3"/>
      <c r="P1780" s="29"/>
      <c r="Q1780" s="22"/>
      <c r="R1780" s="3"/>
      <c r="S1780" s="120"/>
    </row>
    <row r="1781" spans="1:19" ht="12.75" customHeight="1" x14ac:dyDescent="0.25">
      <c r="A1781" s="28"/>
      <c r="B1781" s="29"/>
      <c r="C1781" s="29"/>
      <c r="D1781" s="132"/>
      <c r="E1781" s="132"/>
      <c r="F1781" s="132"/>
      <c r="G1781" s="132"/>
      <c r="H1781" s="132"/>
      <c r="I1781" s="132"/>
      <c r="J1781" s="132"/>
      <c r="K1781" s="133"/>
      <c r="L1781" s="134"/>
      <c r="M1781" s="134"/>
      <c r="N1781" s="134"/>
      <c r="O1781" s="3"/>
      <c r="P1781" s="29"/>
      <c r="Q1781" s="22"/>
      <c r="R1781" s="3"/>
      <c r="S1781" s="120"/>
    </row>
    <row r="1782" spans="1:19" ht="12.75" customHeight="1" x14ac:dyDescent="0.25">
      <c r="A1782" s="28"/>
      <c r="B1782" s="29"/>
      <c r="C1782" s="29"/>
      <c r="D1782" s="132"/>
      <c r="E1782" s="132"/>
      <c r="F1782" s="132"/>
      <c r="G1782" s="132"/>
      <c r="H1782" s="132"/>
      <c r="I1782" s="132"/>
      <c r="J1782" s="132"/>
      <c r="K1782" s="133"/>
      <c r="L1782" s="134"/>
      <c r="M1782" s="134"/>
      <c r="N1782" s="134"/>
      <c r="O1782" s="3"/>
      <c r="P1782" s="29"/>
      <c r="Q1782" s="22"/>
      <c r="R1782" s="3"/>
      <c r="S1782" s="120"/>
    </row>
    <row r="1783" spans="1:19" ht="12.75" customHeight="1" x14ac:dyDescent="0.25">
      <c r="A1783" s="28"/>
      <c r="B1783" s="29"/>
      <c r="C1783" s="29"/>
      <c r="D1783" s="132"/>
      <c r="E1783" s="132"/>
      <c r="F1783" s="132"/>
      <c r="G1783" s="132"/>
      <c r="H1783" s="132"/>
      <c r="I1783" s="132"/>
      <c r="J1783" s="132"/>
      <c r="K1783" s="133"/>
      <c r="L1783" s="134"/>
      <c r="M1783" s="134"/>
      <c r="N1783" s="134"/>
      <c r="O1783" s="3"/>
      <c r="P1783" s="29"/>
      <c r="Q1783" s="22"/>
      <c r="R1783" s="3"/>
      <c r="S1783" s="120"/>
    </row>
    <row r="1784" spans="1:19" ht="12.75" customHeight="1" x14ac:dyDescent="0.25">
      <c r="A1784" s="28"/>
      <c r="B1784" s="29"/>
      <c r="C1784" s="29"/>
      <c r="D1784" s="132"/>
      <c r="E1784" s="132"/>
      <c r="F1784" s="132"/>
      <c r="G1784" s="132"/>
      <c r="H1784" s="132"/>
      <c r="I1784" s="132"/>
      <c r="J1784" s="132"/>
      <c r="K1784" s="133"/>
      <c r="L1784" s="134"/>
      <c r="M1784" s="134"/>
      <c r="N1784" s="134"/>
      <c r="O1784" s="3"/>
      <c r="P1784" s="29"/>
      <c r="Q1784" s="22"/>
      <c r="R1784" s="3"/>
      <c r="S1784" s="120"/>
    </row>
    <row r="1785" spans="1:19" ht="12.75" customHeight="1" x14ac:dyDescent="0.25">
      <c r="A1785" s="28"/>
      <c r="B1785" s="29"/>
      <c r="C1785" s="29"/>
      <c r="D1785" s="132"/>
      <c r="E1785" s="132"/>
      <c r="F1785" s="132"/>
      <c r="G1785" s="132"/>
      <c r="H1785" s="132"/>
      <c r="I1785" s="132"/>
      <c r="J1785" s="132"/>
      <c r="K1785" s="133"/>
      <c r="L1785" s="134"/>
      <c r="M1785" s="134"/>
      <c r="N1785" s="134"/>
      <c r="O1785" s="3"/>
      <c r="P1785" s="29"/>
      <c r="Q1785" s="22"/>
      <c r="R1785" s="3"/>
      <c r="S1785" s="120"/>
    </row>
    <row r="1786" spans="1:19" ht="12.75" customHeight="1" x14ac:dyDescent="0.25">
      <c r="A1786" s="28"/>
      <c r="B1786" s="29"/>
      <c r="C1786" s="29"/>
      <c r="D1786" s="132"/>
      <c r="E1786" s="132"/>
      <c r="F1786" s="132"/>
      <c r="G1786" s="132"/>
      <c r="H1786" s="132"/>
      <c r="I1786" s="132"/>
      <c r="J1786" s="132"/>
      <c r="K1786" s="133"/>
      <c r="L1786" s="134"/>
      <c r="M1786" s="134"/>
      <c r="N1786" s="134"/>
      <c r="O1786" s="3"/>
      <c r="P1786" s="29"/>
      <c r="Q1786" s="22"/>
      <c r="R1786" s="3"/>
      <c r="S1786" s="120"/>
    </row>
    <row r="1787" spans="1:19" ht="12.75" customHeight="1" x14ac:dyDescent="0.25">
      <c r="A1787" s="28"/>
      <c r="B1787" s="29"/>
      <c r="C1787" s="29"/>
      <c r="D1787" s="132"/>
      <c r="E1787" s="132"/>
      <c r="F1787" s="132"/>
      <c r="G1787" s="132"/>
      <c r="H1787" s="132"/>
      <c r="I1787" s="132"/>
      <c r="J1787" s="132"/>
      <c r="K1787" s="133"/>
      <c r="L1787" s="134"/>
      <c r="M1787" s="134"/>
      <c r="N1787" s="134"/>
      <c r="O1787" s="3"/>
      <c r="P1787" s="29"/>
      <c r="Q1787" s="22"/>
      <c r="R1787" s="3"/>
      <c r="S1787" s="120"/>
    </row>
    <row r="1788" spans="1:19" ht="12.75" customHeight="1" x14ac:dyDescent="0.25">
      <c r="A1788" s="28"/>
      <c r="B1788" s="29"/>
      <c r="C1788" s="29"/>
      <c r="D1788" s="132"/>
      <c r="E1788" s="132"/>
      <c r="F1788" s="132"/>
      <c r="G1788" s="132"/>
      <c r="H1788" s="132"/>
      <c r="I1788" s="132"/>
      <c r="J1788" s="132"/>
      <c r="K1788" s="133"/>
      <c r="L1788" s="134"/>
      <c r="M1788" s="134"/>
      <c r="N1788" s="134"/>
      <c r="O1788" s="3"/>
      <c r="P1788" s="29"/>
      <c r="Q1788" s="22"/>
      <c r="R1788" s="3"/>
      <c r="S1788" s="120"/>
    </row>
    <row r="1789" spans="1:19" ht="12.75" customHeight="1" x14ac:dyDescent="0.25">
      <c r="A1789" s="28"/>
      <c r="B1789" s="29"/>
      <c r="C1789" s="29"/>
      <c r="D1789" s="132"/>
      <c r="E1789" s="132"/>
      <c r="F1789" s="132"/>
      <c r="G1789" s="132"/>
      <c r="H1789" s="132"/>
      <c r="I1789" s="132"/>
      <c r="J1789" s="132"/>
      <c r="K1789" s="133"/>
      <c r="L1789" s="134"/>
      <c r="M1789" s="134"/>
      <c r="N1789" s="134"/>
      <c r="O1789" s="3"/>
      <c r="P1789" s="29"/>
      <c r="Q1789" s="22"/>
      <c r="R1789" s="3"/>
      <c r="S1789" s="120"/>
    </row>
    <row r="1790" spans="1:19" ht="12.75" customHeight="1" x14ac:dyDescent="0.25">
      <c r="A1790" s="28"/>
      <c r="B1790" s="29"/>
      <c r="C1790" s="29"/>
      <c r="D1790" s="132"/>
      <c r="E1790" s="132"/>
      <c r="F1790" s="132"/>
      <c r="G1790" s="132"/>
      <c r="H1790" s="132"/>
      <c r="I1790" s="132"/>
      <c r="J1790" s="132"/>
      <c r="K1790" s="133"/>
      <c r="L1790" s="134"/>
      <c r="M1790" s="134"/>
      <c r="N1790" s="134"/>
      <c r="O1790" s="3"/>
      <c r="P1790" s="29"/>
      <c r="Q1790" s="22"/>
      <c r="R1790" s="3"/>
      <c r="S1790" s="120"/>
    </row>
    <row r="1791" spans="1:19" ht="12.75" customHeight="1" x14ac:dyDescent="0.25">
      <c r="A1791" s="28"/>
      <c r="B1791" s="29"/>
      <c r="C1791" s="29"/>
      <c r="D1791" s="132"/>
      <c r="E1791" s="132"/>
      <c r="F1791" s="132"/>
      <c r="G1791" s="132"/>
      <c r="H1791" s="132"/>
      <c r="I1791" s="132"/>
      <c r="J1791" s="132"/>
      <c r="K1791" s="133"/>
      <c r="L1791" s="134"/>
      <c r="M1791" s="134"/>
      <c r="N1791" s="134"/>
      <c r="O1791" s="3"/>
      <c r="P1791" s="29"/>
      <c r="Q1791" s="22"/>
      <c r="R1791" s="3"/>
      <c r="S1791" s="120"/>
    </row>
    <row r="1792" spans="1:19" ht="12.75" customHeight="1" x14ac:dyDescent="0.25">
      <c r="A1792" s="28"/>
      <c r="B1792" s="29"/>
      <c r="C1792" s="29"/>
      <c r="D1792" s="132"/>
      <c r="E1792" s="132"/>
      <c r="F1792" s="132"/>
      <c r="G1792" s="132"/>
      <c r="H1792" s="132"/>
      <c r="I1792" s="132"/>
      <c r="J1792" s="132"/>
      <c r="K1792" s="133"/>
      <c r="L1792" s="134"/>
      <c r="M1792" s="134"/>
      <c r="N1792" s="134"/>
      <c r="O1792" s="3"/>
      <c r="P1792" s="29"/>
      <c r="Q1792" s="22"/>
      <c r="R1792" s="3"/>
      <c r="S1792" s="120"/>
    </row>
    <row r="1793" spans="1:19" ht="12.75" customHeight="1" x14ac:dyDescent="0.25">
      <c r="A1793" s="28"/>
      <c r="B1793" s="29"/>
      <c r="C1793" s="29"/>
      <c r="D1793" s="132"/>
      <c r="E1793" s="132"/>
      <c r="F1793" s="132"/>
      <c r="G1793" s="132"/>
      <c r="H1793" s="132"/>
      <c r="I1793" s="132"/>
      <c r="J1793" s="132"/>
      <c r="K1793" s="133"/>
      <c r="L1793" s="134"/>
      <c r="M1793" s="134"/>
      <c r="N1793" s="134"/>
      <c r="O1793" s="3"/>
      <c r="P1793" s="29"/>
      <c r="Q1793" s="22"/>
      <c r="R1793" s="3"/>
      <c r="S1793" s="120"/>
    </row>
    <row r="1794" spans="1:19" ht="12.75" customHeight="1" x14ac:dyDescent="0.25">
      <c r="A1794" s="28"/>
      <c r="B1794" s="29"/>
      <c r="C1794" s="29"/>
      <c r="D1794" s="132"/>
      <c r="E1794" s="132"/>
      <c r="F1794" s="132"/>
      <c r="G1794" s="132"/>
      <c r="H1794" s="132"/>
      <c r="I1794" s="132"/>
      <c r="J1794" s="132"/>
      <c r="K1794" s="133"/>
      <c r="L1794" s="134"/>
      <c r="M1794" s="134"/>
      <c r="N1794" s="134"/>
      <c r="O1794" s="3"/>
      <c r="P1794" s="29"/>
      <c r="Q1794" s="22"/>
      <c r="R1794" s="3"/>
      <c r="S1794" s="120"/>
    </row>
    <row r="1795" spans="1:19" ht="12.75" customHeight="1" x14ac:dyDescent="0.25">
      <c r="A1795" s="28"/>
      <c r="B1795" s="29"/>
      <c r="C1795" s="29"/>
      <c r="D1795" s="132"/>
      <c r="E1795" s="132"/>
      <c r="F1795" s="132"/>
      <c r="G1795" s="132"/>
      <c r="H1795" s="132"/>
      <c r="I1795" s="132"/>
      <c r="J1795" s="132"/>
      <c r="K1795" s="133"/>
      <c r="L1795" s="134"/>
      <c r="M1795" s="134"/>
      <c r="N1795" s="134"/>
      <c r="O1795" s="3"/>
      <c r="P1795" s="29"/>
      <c r="Q1795" s="22"/>
      <c r="R1795" s="3"/>
      <c r="S1795" s="120"/>
    </row>
    <row r="1796" spans="1:19" ht="12.75" customHeight="1" x14ac:dyDescent="0.25">
      <c r="A1796" s="28"/>
      <c r="B1796" s="29"/>
      <c r="C1796" s="29"/>
      <c r="D1796" s="132"/>
      <c r="E1796" s="132"/>
      <c r="F1796" s="132"/>
      <c r="G1796" s="132"/>
      <c r="H1796" s="132"/>
      <c r="I1796" s="132"/>
      <c r="J1796" s="132"/>
      <c r="K1796" s="133"/>
      <c r="L1796" s="134"/>
      <c r="M1796" s="134"/>
      <c r="N1796" s="134"/>
      <c r="O1796" s="3"/>
      <c r="P1796" s="29"/>
      <c r="Q1796" s="22"/>
      <c r="R1796" s="3"/>
      <c r="S1796" s="120"/>
    </row>
    <row r="1797" spans="1:19" ht="12.75" customHeight="1" x14ac:dyDescent="0.25">
      <c r="A1797" s="28"/>
      <c r="B1797" s="29"/>
      <c r="C1797" s="29"/>
      <c r="D1797" s="132"/>
      <c r="E1797" s="132"/>
      <c r="F1797" s="132"/>
      <c r="G1797" s="132"/>
      <c r="H1797" s="132"/>
      <c r="I1797" s="132"/>
      <c r="J1797" s="132"/>
      <c r="K1797" s="133"/>
      <c r="L1797" s="134"/>
      <c r="M1797" s="134"/>
      <c r="N1797" s="134"/>
      <c r="O1797" s="3"/>
      <c r="P1797" s="29"/>
      <c r="Q1797" s="22"/>
      <c r="R1797" s="3"/>
      <c r="S1797" s="120"/>
    </row>
    <row r="1798" spans="1:19" ht="12.75" customHeight="1" x14ac:dyDescent="0.25">
      <c r="A1798" s="28"/>
      <c r="B1798" s="29"/>
      <c r="C1798" s="29"/>
      <c r="D1798" s="132"/>
      <c r="E1798" s="132"/>
      <c r="F1798" s="132"/>
      <c r="G1798" s="132"/>
      <c r="H1798" s="132"/>
      <c r="I1798" s="132"/>
      <c r="J1798" s="132"/>
      <c r="K1798" s="133"/>
      <c r="L1798" s="134"/>
      <c r="M1798" s="134"/>
      <c r="N1798" s="134"/>
      <c r="O1798" s="3"/>
      <c r="P1798" s="29"/>
      <c r="Q1798" s="22"/>
      <c r="R1798" s="3"/>
      <c r="S1798" s="120"/>
    </row>
    <row r="1799" spans="1:19" ht="12.75" customHeight="1" x14ac:dyDescent="0.25">
      <c r="A1799" s="28"/>
      <c r="B1799" s="29"/>
      <c r="C1799" s="29"/>
      <c r="D1799" s="132"/>
      <c r="E1799" s="132"/>
      <c r="F1799" s="132"/>
      <c r="G1799" s="132"/>
      <c r="H1799" s="132"/>
      <c r="I1799" s="132"/>
      <c r="J1799" s="132"/>
      <c r="K1799" s="133"/>
      <c r="L1799" s="134"/>
      <c r="M1799" s="134"/>
      <c r="N1799" s="134"/>
      <c r="O1799" s="3"/>
      <c r="P1799" s="29"/>
      <c r="Q1799" s="22"/>
      <c r="R1799" s="3"/>
      <c r="S1799" s="120"/>
    </row>
    <row r="1800" spans="1:19" ht="12.75" customHeight="1" x14ac:dyDescent="0.25">
      <c r="A1800" s="28"/>
      <c r="B1800" s="29"/>
      <c r="C1800" s="29"/>
      <c r="D1800" s="132"/>
      <c r="E1800" s="132"/>
      <c r="F1800" s="132"/>
      <c r="G1800" s="132"/>
      <c r="H1800" s="132"/>
      <c r="I1800" s="132"/>
      <c r="J1800" s="132"/>
      <c r="K1800" s="133"/>
      <c r="L1800" s="134"/>
      <c r="M1800" s="134"/>
      <c r="N1800" s="134"/>
      <c r="O1800" s="3"/>
      <c r="P1800" s="29"/>
      <c r="Q1800" s="22"/>
      <c r="R1800" s="3"/>
      <c r="S1800" s="120"/>
    </row>
    <row r="1801" spans="1:19" ht="12.75" customHeight="1" x14ac:dyDescent="0.25">
      <c r="A1801" s="28"/>
      <c r="B1801" s="29"/>
      <c r="C1801" s="29"/>
      <c r="D1801" s="132"/>
      <c r="E1801" s="132"/>
      <c r="F1801" s="132"/>
      <c r="G1801" s="132"/>
      <c r="H1801" s="132"/>
      <c r="I1801" s="132"/>
      <c r="J1801" s="132"/>
      <c r="K1801" s="133"/>
      <c r="L1801" s="134"/>
      <c r="M1801" s="134"/>
      <c r="N1801" s="134"/>
      <c r="O1801" s="3"/>
      <c r="P1801" s="29"/>
      <c r="Q1801" s="22"/>
      <c r="R1801" s="3"/>
      <c r="S1801" s="120"/>
    </row>
    <row r="1802" spans="1:19" ht="12.75" customHeight="1" x14ac:dyDescent="0.25">
      <c r="A1802" s="28"/>
      <c r="B1802" s="29"/>
      <c r="C1802" s="29"/>
      <c r="D1802" s="132"/>
      <c r="E1802" s="132"/>
      <c r="F1802" s="132"/>
      <c r="G1802" s="132"/>
      <c r="H1802" s="132"/>
      <c r="I1802" s="132"/>
      <c r="J1802" s="132"/>
      <c r="K1802" s="133"/>
      <c r="L1802" s="134"/>
      <c r="M1802" s="134"/>
      <c r="N1802" s="134"/>
      <c r="O1802" s="3"/>
      <c r="P1802" s="29"/>
      <c r="Q1802" s="22"/>
      <c r="R1802" s="3"/>
      <c r="S1802" s="120"/>
    </row>
    <row r="1803" spans="1:19" ht="12.75" customHeight="1" x14ac:dyDescent="0.25">
      <c r="A1803" s="28"/>
      <c r="B1803" s="29"/>
      <c r="C1803" s="29"/>
      <c r="D1803" s="132"/>
      <c r="E1803" s="132"/>
      <c r="F1803" s="132"/>
      <c r="G1803" s="132"/>
      <c r="H1803" s="132"/>
      <c r="I1803" s="132"/>
      <c r="J1803" s="132"/>
      <c r="K1803" s="133"/>
      <c r="L1803" s="134"/>
      <c r="M1803" s="134"/>
      <c r="N1803" s="134"/>
      <c r="O1803" s="3"/>
      <c r="P1803" s="29"/>
      <c r="Q1803" s="22"/>
      <c r="R1803" s="3"/>
      <c r="S1803" s="120"/>
    </row>
    <row r="1804" spans="1:19" ht="12.75" customHeight="1" x14ac:dyDescent="0.25">
      <c r="A1804" s="28"/>
      <c r="B1804" s="29"/>
      <c r="C1804" s="29"/>
      <c r="D1804" s="132"/>
      <c r="E1804" s="132"/>
      <c r="F1804" s="132"/>
      <c r="G1804" s="132"/>
      <c r="H1804" s="132"/>
      <c r="I1804" s="132"/>
      <c r="J1804" s="132"/>
      <c r="K1804" s="133"/>
      <c r="L1804" s="134"/>
      <c r="M1804" s="134"/>
      <c r="N1804" s="134"/>
      <c r="O1804" s="3"/>
      <c r="P1804" s="29"/>
      <c r="Q1804" s="22"/>
      <c r="R1804" s="3"/>
      <c r="S1804" s="120"/>
    </row>
    <row r="1805" spans="1:19" ht="12.75" customHeight="1" x14ac:dyDescent="0.25">
      <c r="A1805" s="28"/>
      <c r="B1805" s="29"/>
      <c r="C1805" s="29"/>
      <c r="D1805" s="132"/>
      <c r="E1805" s="132"/>
      <c r="F1805" s="132"/>
      <c r="G1805" s="132"/>
      <c r="H1805" s="132"/>
      <c r="I1805" s="132"/>
      <c r="J1805" s="132"/>
      <c r="K1805" s="133"/>
      <c r="L1805" s="134"/>
      <c r="M1805" s="134"/>
      <c r="N1805" s="134"/>
      <c r="O1805" s="3"/>
      <c r="P1805" s="29"/>
      <c r="Q1805" s="22"/>
      <c r="R1805" s="3"/>
      <c r="S1805" s="120"/>
    </row>
    <row r="1806" spans="1:19" ht="12.75" customHeight="1" x14ac:dyDescent="0.25">
      <c r="A1806" s="28"/>
      <c r="B1806" s="29"/>
      <c r="C1806" s="29"/>
      <c r="D1806" s="132"/>
      <c r="E1806" s="132"/>
      <c r="F1806" s="132"/>
      <c r="G1806" s="132"/>
      <c r="H1806" s="132"/>
      <c r="I1806" s="132"/>
      <c r="J1806" s="132"/>
      <c r="K1806" s="133"/>
      <c r="L1806" s="134"/>
      <c r="M1806" s="134"/>
      <c r="N1806" s="134"/>
      <c r="O1806" s="3"/>
      <c r="P1806" s="29"/>
      <c r="Q1806" s="22"/>
      <c r="R1806" s="3"/>
      <c r="S1806" s="120"/>
    </row>
    <row r="1807" spans="1:19" ht="12.75" customHeight="1" x14ac:dyDescent="0.25">
      <c r="A1807" s="28"/>
      <c r="B1807" s="29"/>
      <c r="C1807" s="29"/>
      <c r="D1807" s="132"/>
      <c r="E1807" s="132"/>
      <c r="F1807" s="132"/>
      <c r="G1807" s="132"/>
      <c r="H1807" s="132"/>
      <c r="I1807" s="132"/>
      <c r="J1807" s="132"/>
      <c r="K1807" s="133"/>
      <c r="L1807" s="134"/>
      <c r="M1807" s="134"/>
      <c r="N1807" s="134"/>
      <c r="O1807" s="3"/>
      <c r="P1807" s="29"/>
      <c r="Q1807" s="22"/>
      <c r="R1807" s="3"/>
      <c r="S1807" s="120"/>
    </row>
    <row r="1808" spans="1:19" ht="12.75" customHeight="1" x14ac:dyDescent="0.25">
      <c r="A1808" s="28"/>
      <c r="B1808" s="29"/>
      <c r="C1808" s="29"/>
      <c r="D1808" s="132"/>
      <c r="E1808" s="132"/>
      <c r="F1808" s="132"/>
      <c r="G1808" s="132"/>
      <c r="H1808" s="132"/>
      <c r="I1808" s="132"/>
      <c r="J1808" s="132"/>
      <c r="K1808" s="133"/>
      <c r="L1808" s="134"/>
      <c r="M1808" s="134"/>
      <c r="N1808" s="134"/>
      <c r="O1808" s="3"/>
      <c r="P1808" s="29"/>
      <c r="Q1808" s="22"/>
      <c r="R1808" s="3"/>
      <c r="S1808" s="120"/>
    </row>
    <row r="1809" spans="1:19" ht="12.75" customHeight="1" x14ac:dyDescent="0.25">
      <c r="A1809" s="28"/>
      <c r="B1809" s="29"/>
      <c r="C1809" s="29"/>
      <c r="D1809" s="132"/>
      <c r="E1809" s="132"/>
      <c r="F1809" s="132"/>
      <c r="G1809" s="132"/>
      <c r="H1809" s="132"/>
      <c r="I1809" s="132"/>
      <c r="J1809" s="132"/>
      <c r="K1809" s="133"/>
      <c r="L1809" s="134"/>
      <c r="M1809" s="134"/>
      <c r="N1809" s="134"/>
      <c r="O1809" s="3"/>
      <c r="P1809" s="29"/>
      <c r="Q1809" s="22"/>
      <c r="R1809" s="3"/>
      <c r="S1809" s="120"/>
    </row>
    <row r="1810" spans="1:19" ht="12.75" customHeight="1" x14ac:dyDescent="0.25">
      <c r="A1810" s="28"/>
      <c r="B1810" s="29"/>
      <c r="C1810" s="29"/>
      <c r="D1810" s="132"/>
      <c r="E1810" s="132"/>
      <c r="F1810" s="132"/>
      <c r="G1810" s="132"/>
      <c r="H1810" s="132"/>
      <c r="I1810" s="132"/>
      <c r="J1810" s="132"/>
      <c r="K1810" s="133"/>
      <c r="L1810" s="134"/>
      <c r="M1810" s="134"/>
      <c r="N1810" s="134"/>
      <c r="O1810" s="3"/>
      <c r="P1810" s="29"/>
      <c r="Q1810" s="22"/>
      <c r="R1810" s="3"/>
      <c r="S1810" s="120"/>
    </row>
    <row r="1811" spans="1:19" ht="12.75" customHeight="1" x14ac:dyDescent="0.25">
      <c r="A1811" s="28"/>
      <c r="B1811" s="29"/>
      <c r="C1811" s="29"/>
      <c r="D1811" s="132"/>
      <c r="E1811" s="132"/>
      <c r="F1811" s="132"/>
      <c r="G1811" s="132"/>
      <c r="H1811" s="132"/>
      <c r="I1811" s="132"/>
      <c r="J1811" s="132"/>
      <c r="K1811" s="133"/>
      <c r="L1811" s="134"/>
      <c r="M1811" s="134"/>
      <c r="N1811" s="134"/>
      <c r="O1811" s="3"/>
      <c r="P1811" s="29"/>
      <c r="Q1811" s="22"/>
      <c r="R1811" s="3"/>
      <c r="S1811" s="120"/>
    </row>
    <row r="1812" spans="1:19" ht="12.75" customHeight="1" x14ac:dyDescent="0.25">
      <c r="A1812" s="28"/>
      <c r="B1812" s="29"/>
      <c r="C1812" s="29"/>
      <c r="D1812" s="132"/>
      <c r="E1812" s="132"/>
      <c r="F1812" s="132"/>
      <c r="G1812" s="132"/>
      <c r="H1812" s="132"/>
      <c r="I1812" s="132"/>
      <c r="J1812" s="132"/>
      <c r="K1812" s="133"/>
      <c r="L1812" s="134"/>
      <c r="M1812" s="134"/>
      <c r="N1812" s="134"/>
      <c r="O1812" s="3"/>
      <c r="P1812" s="29"/>
      <c r="Q1812" s="22"/>
      <c r="R1812" s="3"/>
      <c r="S1812" s="120"/>
    </row>
    <row r="1813" spans="1:19" ht="12.75" customHeight="1" x14ac:dyDescent="0.25">
      <c r="A1813" s="28"/>
      <c r="B1813" s="29"/>
      <c r="C1813" s="29"/>
      <c r="D1813" s="132"/>
      <c r="E1813" s="132"/>
      <c r="F1813" s="132"/>
      <c r="G1813" s="132"/>
      <c r="H1813" s="132"/>
      <c r="I1813" s="132"/>
      <c r="J1813" s="132"/>
      <c r="K1813" s="133"/>
      <c r="L1813" s="134"/>
      <c r="M1813" s="134"/>
      <c r="N1813" s="134"/>
      <c r="O1813" s="3"/>
      <c r="P1813" s="29"/>
      <c r="Q1813" s="22"/>
      <c r="R1813" s="3"/>
      <c r="S1813" s="120"/>
    </row>
    <row r="1814" spans="1:19" ht="12.75" customHeight="1" x14ac:dyDescent="0.25">
      <c r="A1814" s="28"/>
      <c r="B1814" s="29"/>
      <c r="C1814" s="29"/>
      <c r="D1814" s="132"/>
      <c r="E1814" s="132"/>
      <c r="F1814" s="132"/>
      <c r="G1814" s="132"/>
      <c r="H1814" s="132"/>
      <c r="I1814" s="132"/>
      <c r="J1814" s="132"/>
      <c r="K1814" s="133"/>
      <c r="L1814" s="134"/>
      <c r="M1814" s="134"/>
      <c r="N1814" s="134"/>
      <c r="O1814" s="3"/>
      <c r="P1814" s="29"/>
      <c r="Q1814" s="22"/>
      <c r="R1814" s="3"/>
      <c r="S1814" s="120"/>
    </row>
    <row r="1815" spans="1:19" ht="12.75" customHeight="1" x14ac:dyDescent="0.25">
      <c r="A1815" s="28"/>
      <c r="B1815" s="29"/>
      <c r="C1815" s="29"/>
      <c r="D1815" s="132"/>
      <c r="E1815" s="132"/>
      <c r="F1815" s="132"/>
      <c r="G1815" s="132"/>
      <c r="H1815" s="132"/>
      <c r="I1815" s="132"/>
      <c r="J1815" s="132"/>
      <c r="K1815" s="133"/>
      <c r="L1815" s="134"/>
      <c r="M1815" s="134"/>
      <c r="N1815" s="134"/>
      <c r="O1815" s="3"/>
      <c r="P1815" s="29"/>
      <c r="Q1815" s="22"/>
      <c r="R1815" s="3"/>
      <c r="S1815" s="120"/>
    </row>
    <row r="1816" spans="1:19" ht="12.75" customHeight="1" x14ac:dyDescent="0.25">
      <c r="A1816" s="28"/>
      <c r="B1816" s="29"/>
      <c r="C1816" s="29"/>
      <c r="D1816" s="132"/>
      <c r="E1816" s="132"/>
      <c r="F1816" s="132"/>
      <c r="G1816" s="132"/>
      <c r="H1816" s="132"/>
      <c r="I1816" s="132"/>
      <c r="J1816" s="132"/>
      <c r="K1816" s="133"/>
      <c r="L1816" s="134"/>
      <c r="M1816" s="134"/>
      <c r="N1816" s="134"/>
      <c r="O1816" s="3"/>
      <c r="P1816" s="29"/>
      <c r="Q1816" s="22"/>
      <c r="R1816" s="3"/>
      <c r="S1816" s="120"/>
    </row>
    <row r="1817" spans="1:19" ht="12.75" customHeight="1" x14ac:dyDescent="0.25">
      <c r="A1817" s="28"/>
      <c r="B1817" s="29"/>
      <c r="C1817" s="29"/>
      <c r="D1817" s="132"/>
      <c r="E1817" s="132"/>
      <c r="F1817" s="132"/>
      <c r="G1817" s="132"/>
      <c r="H1817" s="132"/>
      <c r="I1817" s="132"/>
      <c r="J1817" s="132"/>
      <c r="K1817" s="133"/>
      <c r="L1817" s="134"/>
      <c r="M1817" s="134"/>
      <c r="N1817" s="134"/>
      <c r="O1817" s="3"/>
      <c r="P1817" s="29"/>
      <c r="Q1817" s="22"/>
      <c r="R1817" s="3"/>
      <c r="S1817" s="120"/>
    </row>
    <row r="1818" spans="1:19" ht="12.75" customHeight="1" x14ac:dyDescent="0.25">
      <c r="A1818" s="28"/>
      <c r="B1818" s="29"/>
      <c r="C1818" s="29"/>
      <c r="D1818" s="132"/>
      <c r="E1818" s="132"/>
      <c r="F1818" s="132"/>
      <c r="G1818" s="132"/>
      <c r="H1818" s="132"/>
      <c r="I1818" s="132"/>
      <c r="J1818" s="132"/>
      <c r="K1818" s="133"/>
      <c r="L1818" s="134"/>
      <c r="M1818" s="134"/>
      <c r="N1818" s="134"/>
      <c r="O1818" s="3"/>
      <c r="P1818" s="29"/>
      <c r="Q1818" s="22"/>
      <c r="R1818" s="3"/>
      <c r="S1818" s="120"/>
    </row>
    <row r="1819" spans="1:19" ht="12.75" customHeight="1" x14ac:dyDescent="0.25">
      <c r="A1819" s="28"/>
      <c r="B1819" s="29"/>
      <c r="C1819" s="29"/>
      <c r="D1819" s="132"/>
      <c r="E1819" s="132"/>
      <c r="F1819" s="132"/>
      <c r="G1819" s="132"/>
      <c r="H1819" s="132"/>
      <c r="I1819" s="132"/>
      <c r="J1819" s="132"/>
      <c r="K1819" s="133"/>
      <c r="L1819" s="134"/>
      <c r="M1819" s="134"/>
      <c r="N1819" s="134"/>
      <c r="O1819" s="3"/>
      <c r="P1819" s="29"/>
      <c r="Q1819" s="22"/>
      <c r="R1819" s="3"/>
      <c r="S1819" s="120"/>
    </row>
    <row r="1820" spans="1:19" ht="12.75" customHeight="1" x14ac:dyDescent="0.25">
      <c r="A1820" s="28"/>
      <c r="B1820" s="29"/>
      <c r="C1820" s="29"/>
      <c r="D1820" s="132"/>
      <c r="E1820" s="132"/>
      <c r="F1820" s="132"/>
      <c r="G1820" s="132"/>
      <c r="H1820" s="132"/>
      <c r="I1820" s="132"/>
      <c r="J1820" s="132"/>
      <c r="K1820" s="133"/>
      <c r="L1820" s="134"/>
      <c r="M1820" s="134"/>
      <c r="N1820" s="134"/>
      <c r="O1820" s="3"/>
      <c r="P1820" s="29"/>
      <c r="Q1820" s="22"/>
      <c r="R1820" s="3"/>
      <c r="S1820" s="120"/>
    </row>
    <row r="1821" spans="1:19" ht="12.75" customHeight="1" x14ac:dyDescent="0.25">
      <c r="A1821" s="28"/>
      <c r="B1821" s="29"/>
      <c r="C1821" s="29"/>
      <c r="D1821" s="132"/>
      <c r="E1821" s="132"/>
      <c r="F1821" s="132"/>
      <c r="G1821" s="132"/>
      <c r="H1821" s="132"/>
      <c r="I1821" s="132"/>
      <c r="J1821" s="132"/>
      <c r="K1821" s="133"/>
      <c r="L1821" s="134"/>
      <c r="M1821" s="134"/>
      <c r="N1821" s="134"/>
      <c r="O1821" s="3"/>
      <c r="P1821" s="29"/>
      <c r="Q1821" s="22"/>
      <c r="R1821" s="3"/>
      <c r="S1821" s="120"/>
    </row>
    <row r="1822" spans="1:19" ht="12.75" customHeight="1" x14ac:dyDescent="0.25">
      <c r="A1822" s="28"/>
      <c r="B1822" s="29"/>
      <c r="C1822" s="29"/>
      <c r="D1822" s="132"/>
      <c r="E1822" s="132"/>
      <c r="F1822" s="132"/>
      <c r="G1822" s="132"/>
      <c r="H1822" s="132"/>
      <c r="I1822" s="132"/>
      <c r="J1822" s="132"/>
      <c r="K1822" s="133"/>
      <c r="L1822" s="134"/>
      <c r="M1822" s="134"/>
      <c r="N1822" s="134"/>
      <c r="O1822" s="3"/>
      <c r="P1822" s="29"/>
      <c r="Q1822" s="22"/>
      <c r="R1822" s="3"/>
      <c r="S1822" s="120"/>
    </row>
    <row r="1823" spans="1:19" ht="12.75" customHeight="1" x14ac:dyDescent="0.25">
      <c r="A1823" s="28"/>
      <c r="B1823" s="29"/>
      <c r="C1823" s="29"/>
      <c r="D1823" s="132"/>
      <c r="E1823" s="132"/>
      <c r="F1823" s="132"/>
      <c r="G1823" s="132"/>
      <c r="H1823" s="132"/>
      <c r="I1823" s="132"/>
      <c r="J1823" s="132"/>
      <c r="K1823" s="133"/>
      <c r="L1823" s="134"/>
      <c r="M1823" s="134"/>
      <c r="N1823" s="134"/>
      <c r="O1823" s="3"/>
      <c r="P1823" s="29"/>
      <c r="Q1823" s="22"/>
      <c r="R1823" s="3"/>
      <c r="S1823" s="120"/>
    </row>
    <row r="1824" spans="1:19" ht="12.75" customHeight="1" x14ac:dyDescent="0.25">
      <c r="A1824" s="28"/>
      <c r="B1824" s="29"/>
      <c r="C1824" s="29"/>
      <c r="D1824" s="132"/>
      <c r="E1824" s="132"/>
      <c r="F1824" s="132"/>
      <c r="G1824" s="132"/>
      <c r="H1824" s="132"/>
      <c r="I1824" s="132"/>
      <c r="J1824" s="132"/>
      <c r="K1824" s="133"/>
      <c r="L1824" s="134"/>
      <c r="M1824" s="134"/>
      <c r="N1824" s="134"/>
      <c r="O1824" s="3"/>
      <c r="P1824" s="29"/>
      <c r="Q1824" s="22"/>
      <c r="R1824" s="3"/>
      <c r="S1824" s="120"/>
    </row>
    <row r="1825" spans="1:19" ht="12.75" customHeight="1" x14ac:dyDescent="0.25">
      <c r="A1825" s="28"/>
      <c r="B1825" s="29"/>
      <c r="C1825" s="29"/>
      <c r="D1825" s="132"/>
      <c r="E1825" s="132"/>
      <c r="F1825" s="132"/>
      <c r="G1825" s="132"/>
      <c r="H1825" s="132"/>
      <c r="I1825" s="132"/>
      <c r="J1825" s="132"/>
      <c r="K1825" s="133"/>
      <c r="L1825" s="134"/>
      <c r="M1825" s="134"/>
      <c r="N1825" s="134"/>
      <c r="O1825" s="3"/>
      <c r="P1825" s="29"/>
      <c r="Q1825" s="22"/>
      <c r="R1825" s="3"/>
      <c r="S1825" s="120"/>
    </row>
    <row r="1826" spans="1:19" ht="12.75" customHeight="1" x14ac:dyDescent="0.25">
      <c r="A1826" s="28"/>
      <c r="B1826" s="29"/>
      <c r="C1826" s="29"/>
      <c r="D1826" s="132"/>
      <c r="E1826" s="132"/>
      <c r="F1826" s="132"/>
      <c r="G1826" s="132"/>
      <c r="H1826" s="132"/>
      <c r="I1826" s="132"/>
      <c r="J1826" s="132"/>
      <c r="K1826" s="133"/>
      <c r="L1826" s="134"/>
      <c r="M1826" s="134"/>
      <c r="N1826" s="134"/>
      <c r="O1826" s="3"/>
      <c r="P1826" s="29"/>
      <c r="Q1826" s="22"/>
      <c r="R1826" s="3"/>
      <c r="S1826" s="120"/>
    </row>
    <row r="1827" spans="1:19" ht="12.75" customHeight="1" x14ac:dyDescent="0.25">
      <c r="A1827" s="28"/>
      <c r="B1827" s="29"/>
      <c r="C1827" s="29"/>
      <c r="D1827" s="132"/>
      <c r="E1827" s="132"/>
      <c r="F1827" s="132"/>
      <c r="G1827" s="132"/>
      <c r="H1827" s="132"/>
      <c r="I1827" s="132"/>
      <c r="J1827" s="132"/>
      <c r="K1827" s="133"/>
      <c r="L1827" s="134"/>
      <c r="M1827" s="134"/>
      <c r="N1827" s="134"/>
      <c r="O1827" s="3"/>
      <c r="P1827" s="29"/>
      <c r="Q1827" s="22"/>
      <c r="R1827" s="3"/>
      <c r="S1827" s="120"/>
    </row>
    <row r="1828" spans="1:19" ht="12.75" customHeight="1" x14ac:dyDescent="0.25">
      <c r="A1828" s="28"/>
      <c r="B1828" s="29"/>
      <c r="C1828" s="29"/>
      <c r="D1828" s="132"/>
      <c r="E1828" s="132"/>
      <c r="F1828" s="132"/>
      <c r="G1828" s="132"/>
      <c r="H1828" s="132"/>
      <c r="I1828" s="132"/>
      <c r="J1828" s="132"/>
      <c r="K1828" s="133"/>
      <c r="L1828" s="134"/>
      <c r="M1828" s="134"/>
      <c r="N1828" s="134"/>
      <c r="O1828" s="3"/>
      <c r="P1828" s="29"/>
      <c r="Q1828" s="22"/>
      <c r="R1828" s="3"/>
      <c r="S1828" s="120"/>
    </row>
    <row r="1829" spans="1:19" ht="12.75" customHeight="1" x14ac:dyDescent="0.25">
      <c r="A1829" s="28"/>
      <c r="B1829" s="29"/>
      <c r="C1829" s="29"/>
      <c r="D1829" s="132"/>
      <c r="E1829" s="132"/>
      <c r="F1829" s="132"/>
      <c r="G1829" s="132"/>
      <c r="H1829" s="132"/>
      <c r="I1829" s="132"/>
      <c r="J1829" s="132"/>
      <c r="K1829" s="133"/>
      <c r="L1829" s="134"/>
      <c r="M1829" s="134"/>
      <c r="N1829" s="134"/>
      <c r="O1829" s="3"/>
      <c r="P1829" s="29"/>
      <c r="Q1829" s="22"/>
      <c r="R1829" s="3"/>
      <c r="S1829" s="120"/>
    </row>
    <row r="1830" spans="1:19" ht="12.75" customHeight="1" x14ac:dyDescent="0.25">
      <c r="A1830" s="28"/>
      <c r="B1830" s="29"/>
      <c r="C1830" s="29"/>
      <c r="D1830" s="132"/>
      <c r="E1830" s="132"/>
      <c r="F1830" s="132"/>
      <c r="G1830" s="132"/>
      <c r="H1830" s="132"/>
      <c r="I1830" s="132"/>
      <c r="J1830" s="132"/>
      <c r="K1830" s="133"/>
      <c r="L1830" s="134"/>
      <c r="M1830" s="134"/>
      <c r="N1830" s="134"/>
      <c r="O1830" s="3"/>
      <c r="P1830" s="29"/>
      <c r="Q1830" s="22"/>
      <c r="R1830" s="3"/>
      <c r="S1830" s="120"/>
    </row>
    <row r="1831" spans="1:19" ht="12.75" customHeight="1" x14ac:dyDescent="0.25">
      <c r="A1831" s="28"/>
      <c r="B1831" s="29"/>
      <c r="C1831" s="29"/>
      <c r="D1831" s="132"/>
      <c r="E1831" s="132"/>
      <c r="F1831" s="132"/>
      <c r="G1831" s="132"/>
      <c r="H1831" s="132"/>
      <c r="I1831" s="132"/>
      <c r="J1831" s="132"/>
      <c r="K1831" s="133"/>
      <c r="L1831" s="134"/>
      <c r="M1831" s="134"/>
      <c r="N1831" s="134"/>
      <c r="O1831" s="3"/>
      <c r="P1831" s="29"/>
      <c r="Q1831" s="22"/>
      <c r="R1831" s="3"/>
      <c r="S1831" s="120"/>
    </row>
    <row r="1832" spans="1:19" ht="12.75" customHeight="1" x14ac:dyDescent="0.25">
      <c r="A1832" s="28"/>
      <c r="B1832" s="29"/>
      <c r="C1832" s="29"/>
      <c r="D1832" s="132"/>
      <c r="E1832" s="132"/>
      <c r="F1832" s="132"/>
      <c r="G1832" s="132"/>
      <c r="H1832" s="132"/>
      <c r="I1832" s="132"/>
      <c r="J1832" s="132"/>
      <c r="K1832" s="133"/>
      <c r="L1832" s="134"/>
      <c r="M1832" s="134"/>
      <c r="N1832" s="134"/>
      <c r="O1832" s="3"/>
      <c r="P1832" s="29"/>
      <c r="Q1832" s="22"/>
      <c r="R1832" s="3"/>
      <c r="S1832" s="120"/>
    </row>
    <row r="1833" spans="1:19" ht="12.75" customHeight="1" x14ac:dyDescent="0.25">
      <c r="A1833" s="28"/>
      <c r="B1833" s="29"/>
      <c r="C1833" s="29"/>
      <c r="D1833" s="132"/>
      <c r="E1833" s="132"/>
      <c r="F1833" s="132"/>
      <c r="G1833" s="132"/>
      <c r="H1833" s="132"/>
      <c r="I1833" s="132"/>
      <c r="J1833" s="132"/>
      <c r="K1833" s="133"/>
      <c r="L1833" s="134"/>
      <c r="M1833" s="134"/>
      <c r="N1833" s="134"/>
      <c r="O1833" s="3"/>
      <c r="P1833" s="29"/>
      <c r="Q1833" s="22"/>
      <c r="R1833" s="3"/>
      <c r="S1833" s="120"/>
    </row>
    <row r="1834" spans="1:19" ht="12.75" customHeight="1" x14ac:dyDescent="0.25">
      <c r="A1834" s="28"/>
      <c r="B1834" s="29"/>
      <c r="C1834" s="29"/>
      <c r="D1834" s="132"/>
      <c r="E1834" s="132"/>
      <c r="F1834" s="132"/>
      <c r="G1834" s="132"/>
      <c r="H1834" s="132"/>
      <c r="I1834" s="132"/>
      <c r="J1834" s="132"/>
      <c r="K1834" s="133"/>
      <c r="L1834" s="134"/>
      <c r="M1834" s="134"/>
      <c r="N1834" s="134"/>
      <c r="O1834" s="3"/>
      <c r="P1834" s="29"/>
      <c r="Q1834" s="22"/>
      <c r="R1834" s="3"/>
      <c r="S1834" s="120"/>
    </row>
    <row r="1835" spans="1:19" ht="12.75" customHeight="1" x14ac:dyDescent="0.25">
      <c r="A1835" s="28"/>
      <c r="B1835" s="29"/>
      <c r="C1835" s="29"/>
      <c r="D1835" s="132"/>
      <c r="E1835" s="132"/>
      <c r="F1835" s="132"/>
      <c r="G1835" s="132"/>
      <c r="H1835" s="132"/>
      <c r="I1835" s="132"/>
      <c r="J1835" s="132"/>
      <c r="K1835" s="133"/>
      <c r="L1835" s="134"/>
      <c r="M1835" s="134"/>
      <c r="N1835" s="134"/>
      <c r="O1835" s="3"/>
      <c r="P1835" s="29"/>
      <c r="Q1835" s="22"/>
      <c r="R1835" s="3"/>
      <c r="S1835" s="120"/>
    </row>
    <row r="1836" spans="1:19" ht="12.75" customHeight="1" x14ac:dyDescent="0.25">
      <c r="A1836" s="28"/>
      <c r="B1836" s="29"/>
      <c r="C1836" s="29"/>
      <c r="D1836" s="132"/>
      <c r="E1836" s="132"/>
      <c r="F1836" s="132"/>
      <c r="G1836" s="132"/>
      <c r="H1836" s="132"/>
      <c r="I1836" s="132"/>
      <c r="J1836" s="132"/>
      <c r="K1836" s="133"/>
      <c r="L1836" s="134"/>
      <c r="M1836" s="134"/>
      <c r="N1836" s="134"/>
      <c r="O1836" s="3"/>
      <c r="P1836" s="29"/>
      <c r="Q1836" s="22"/>
      <c r="R1836" s="3"/>
      <c r="S1836" s="120"/>
    </row>
    <row r="1837" spans="1:19" ht="12.75" customHeight="1" x14ac:dyDescent="0.25">
      <c r="A1837" s="28"/>
      <c r="B1837" s="29"/>
      <c r="C1837" s="29"/>
      <c r="D1837" s="132"/>
      <c r="E1837" s="132"/>
      <c r="F1837" s="132"/>
      <c r="G1837" s="132"/>
      <c r="H1837" s="132"/>
      <c r="I1837" s="132"/>
      <c r="J1837" s="132"/>
      <c r="K1837" s="133"/>
      <c r="L1837" s="134"/>
      <c r="M1837" s="134"/>
      <c r="N1837" s="134"/>
      <c r="O1837" s="3"/>
      <c r="P1837" s="29"/>
      <c r="Q1837" s="22"/>
      <c r="R1837" s="3"/>
      <c r="S1837" s="120"/>
    </row>
    <row r="1838" spans="1:19" ht="12.75" customHeight="1" x14ac:dyDescent="0.25">
      <c r="A1838" s="28"/>
      <c r="B1838" s="29"/>
      <c r="C1838" s="29"/>
      <c r="D1838" s="132"/>
      <c r="E1838" s="132"/>
      <c r="F1838" s="132"/>
      <c r="G1838" s="132"/>
      <c r="H1838" s="132"/>
      <c r="I1838" s="132"/>
      <c r="J1838" s="132"/>
      <c r="K1838" s="133"/>
      <c r="L1838" s="134"/>
      <c r="M1838" s="134"/>
      <c r="N1838" s="134"/>
      <c r="O1838" s="3"/>
      <c r="P1838" s="29"/>
      <c r="Q1838" s="22"/>
      <c r="R1838" s="3"/>
      <c r="S1838" s="120"/>
    </row>
    <row r="1839" spans="1:19" ht="12.75" customHeight="1" x14ac:dyDescent="0.25">
      <c r="A1839" s="28"/>
      <c r="B1839" s="29"/>
      <c r="C1839" s="29"/>
      <c r="D1839" s="132"/>
      <c r="E1839" s="132"/>
      <c r="F1839" s="132"/>
      <c r="G1839" s="132"/>
      <c r="H1839" s="132"/>
      <c r="I1839" s="132"/>
      <c r="J1839" s="132"/>
      <c r="K1839" s="133"/>
      <c r="L1839" s="134"/>
      <c r="M1839" s="134"/>
      <c r="N1839" s="134"/>
      <c r="O1839" s="3"/>
      <c r="P1839" s="29"/>
      <c r="Q1839" s="22"/>
      <c r="R1839" s="3"/>
      <c r="S1839" s="120"/>
    </row>
    <row r="1840" spans="1:19" ht="12.75" customHeight="1" x14ac:dyDescent="0.25">
      <c r="A1840" s="28"/>
      <c r="B1840" s="29"/>
      <c r="C1840" s="29"/>
      <c r="D1840" s="132"/>
      <c r="E1840" s="132"/>
      <c r="F1840" s="132"/>
      <c r="G1840" s="132"/>
      <c r="H1840" s="132"/>
      <c r="I1840" s="132"/>
      <c r="J1840" s="132"/>
      <c r="K1840" s="133"/>
      <c r="L1840" s="134"/>
      <c r="M1840" s="134"/>
      <c r="N1840" s="134"/>
      <c r="O1840" s="3"/>
      <c r="P1840" s="29"/>
      <c r="Q1840" s="22"/>
      <c r="R1840" s="3"/>
      <c r="S1840" s="120"/>
    </row>
    <row r="1841" spans="1:19" ht="12.75" customHeight="1" x14ac:dyDescent="0.25">
      <c r="A1841" s="28"/>
      <c r="B1841" s="29"/>
      <c r="C1841" s="29"/>
      <c r="D1841" s="132"/>
      <c r="E1841" s="132"/>
      <c r="F1841" s="132"/>
      <c r="G1841" s="132"/>
      <c r="H1841" s="132"/>
      <c r="I1841" s="132"/>
      <c r="J1841" s="132"/>
      <c r="K1841" s="133"/>
      <c r="L1841" s="134"/>
      <c r="M1841" s="134"/>
      <c r="N1841" s="134"/>
      <c r="O1841" s="3"/>
      <c r="P1841" s="29"/>
      <c r="Q1841" s="22"/>
      <c r="R1841" s="3"/>
      <c r="S1841" s="120"/>
    </row>
    <row r="1842" spans="1:19" ht="12.75" customHeight="1" x14ac:dyDescent="0.25">
      <c r="A1842" s="28"/>
      <c r="B1842" s="29"/>
      <c r="C1842" s="29"/>
      <c r="D1842" s="132"/>
      <c r="E1842" s="132"/>
      <c r="F1842" s="132"/>
      <c r="G1842" s="132"/>
      <c r="H1842" s="132"/>
      <c r="I1842" s="132"/>
      <c r="J1842" s="132"/>
      <c r="K1842" s="133"/>
      <c r="L1842" s="134"/>
      <c r="M1842" s="134"/>
      <c r="N1842" s="134"/>
      <c r="O1842" s="3"/>
      <c r="P1842" s="29"/>
      <c r="Q1842" s="22"/>
      <c r="R1842" s="3"/>
      <c r="S1842" s="120"/>
    </row>
    <row r="1843" spans="1:19" ht="12.75" customHeight="1" x14ac:dyDescent="0.25">
      <c r="A1843" s="28"/>
      <c r="B1843" s="29"/>
      <c r="C1843" s="29"/>
      <c r="D1843" s="132"/>
      <c r="E1843" s="132"/>
      <c r="F1843" s="132"/>
      <c r="G1843" s="132"/>
      <c r="H1843" s="132"/>
      <c r="I1843" s="132"/>
      <c r="J1843" s="132"/>
      <c r="K1843" s="133"/>
      <c r="L1843" s="134"/>
      <c r="M1843" s="134"/>
      <c r="N1843" s="134"/>
      <c r="O1843" s="3"/>
      <c r="P1843" s="29"/>
      <c r="Q1843" s="22"/>
      <c r="R1843" s="3"/>
      <c r="S1843" s="120"/>
    </row>
    <row r="1844" spans="1:19" ht="12.75" customHeight="1" x14ac:dyDescent="0.25">
      <c r="A1844" s="28"/>
      <c r="B1844" s="29"/>
      <c r="C1844" s="29"/>
      <c r="D1844" s="132"/>
      <c r="E1844" s="132"/>
      <c r="F1844" s="132"/>
      <c r="G1844" s="132"/>
      <c r="H1844" s="132"/>
      <c r="I1844" s="132"/>
      <c r="J1844" s="132"/>
      <c r="K1844" s="133"/>
      <c r="L1844" s="134"/>
      <c r="M1844" s="134"/>
      <c r="N1844" s="134"/>
      <c r="O1844" s="3"/>
      <c r="P1844" s="29"/>
      <c r="Q1844" s="22"/>
      <c r="R1844" s="3"/>
      <c r="S1844" s="120"/>
    </row>
    <row r="1845" spans="1:19" ht="12.75" customHeight="1" x14ac:dyDescent="0.25">
      <c r="A1845" s="28"/>
      <c r="B1845" s="29"/>
      <c r="C1845" s="29"/>
      <c r="D1845" s="132"/>
      <c r="E1845" s="132"/>
      <c r="F1845" s="132"/>
      <c r="G1845" s="132"/>
      <c r="H1845" s="132"/>
      <c r="I1845" s="132"/>
      <c r="J1845" s="132"/>
      <c r="K1845" s="133"/>
      <c r="L1845" s="134"/>
      <c r="M1845" s="134"/>
      <c r="N1845" s="134"/>
      <c r="O1845" s="3"/>
      <c r="P1845" s="29"/>
      <c r="Q1845" s="22"/>
      <c r="R1845" s="3"/>
      <c r="S1845" s="120"/>
    </row>
    <row r="1846" spans="1:19" ht="12.75" customHeight="1" x14ac:dyDescent="0.25">
      <c r="A1846" s="28"/>
      <c r="B1846" s="29"/>
      <c r="C1846" s="29"/>
      <c r="D1846" s="132"/>
      <c r="E1846" s="132"/>
      <c r="F1846" s="132"/>
      <c r="G1846" s="132"/>
      <c r="H1846" s="132"/>
      <c r="I1846" s="132"/>
      <c r="J1846" s="132"/>
      <c r="K1846" s="133"/>
      <c r="L1846" s="134"/>
      <c r="M1846" s="134"/>
      <c r="N1846" s="134"/>
      <c r="O1846" s="3"/>
      <c r="P1846" s="29"/>
      <c r="Q1846" s="22"/>
      <c r="R1846" s="3"/>
      <c r="S1846" s="120"/>
    </row>
    <row r="1847" spans="1:19" ht="12.75" customHeight="1" x14ac:dyDescent="0.25">
      <c r="A1847" s="28"/>
      <c r="B1847" s="29"/>
      <c r="C1847" s="29"/>
      <c r="D1847" s="132"/>
      <c r="E1847" s="132"/>
      <c r="F1847" s="132"/>
      <c r="G1847" s="132"/>
      <c r="H1847" s="132"/>
      <c r="I1847" s="132"/>
      <c r="J1847" s="132"/>
      <c r="K1847" s="133"/>
      <c r="L1847" s="134"/>
      <c r="M1847" s="134"/>
      <c r="N1847" s="134"/>
      <c r="O1847" s="3"/>
      <c r="P1847" s="29"/>
      <c r="Q1847" s="22"/>
      <c r="R1847" s="3"/>
      <c r="S1847" s="120"/>
    </row>
    <row r="1848" spans="1:19" ht="12.75" customHeight="1" x14ac:dyDescent="0.25">
      <c r="A1848" s="28"/>
      <c r="B1848" s="29"/>
      <c r="C1848" s="29"/>
      <c r="D1848" s="132"/>
      <c r="E1848" s="132"/>
      <c r="F1848" s="132"/>
      <c r="G1848" s="132"/>
      <c r="H1848" s="132"/>
      <c r="I1848" s="132"/>
      <c r="J1848" s="132"/>
      <c r="K1848" s="133"/>
      <c r="L1848" s="134"/>
      <c r="M1848" s="134"/>
      <c r="N1848" s="134"/>
      <c r="O1848" s="3"/>
      <c r="P1848" s="29"/>
      <c r="Q1848" s="22"/>
      <c r="R1848" s="3"/>
      <c r="S1848" s="120"/>
    </row>
    <row r="1849" spans="1:19" ht="12.75" customHeight="1" x14ac:dyDescent="0.25">
      <c r="A1849" s="28"/>
      <c r="B1849" s="29"/>
      <c r="C1849" s="29"/>
      <c r="D1849" s="132"/>
      <c r="E1849" s="132"/>
      <c r="F1849" s="132"/>
      <c r="G1849" s="132"/>
      <c r="H1849" s="132"/>
      <c r="I1849" s="132"/>
      <c r="J1849" s="132"/>
      <c r="K1849" s="133"/>
      <c r="L1849" s="134"/>
      <c r="M1849" s="134"/>
      <c r="N1849" s="134"/>
      <c r="O1849" s="3"/>
      <c r="P1849" s="29"/>
      <c r="Q1849" s="22"/>
      <c r="R1849" s="3"/>
      <c r="S1849" s="120"/>
    </row>
    <row r="1850" spans="1:19" ht="12.75" customHeight="1" x14ac:dyDescent="0.25">
      <c r="A1850" s="28"/>
      <c r="B1850" s="29"/>
      <c r="C1850" s="29"/>
      <c r="D1850" s="132"/>
      <c r="E1850" s="132"/>
      <c r="F1850" s="132"/>
      <c r="G1850" s="132"/>
      <c r="H1850" s="132"/>
      <c r="I1850" s="132"/>
      <c r="J1850" s="132"/>
      <c r="K1850" s="133"/>
      <c r="L1850" s="134"/>
      <c r="M1850" s="134"/>
      <c r="N1850" s="134"/>
      <c r="O1850" s="3"/>
      <c r="P1850" s="29"/>
      <c r="Q1850" s="22"/>
      <c r="R1850" s="3"/>
      <c r="S1850" s="120"/>
    </row>
    <row r="1851" spans="1:19" ht="12.75" customHeight="1" x14ac:dyDescent="0.25">
      <c r="A1851" s="28"/>
      <c r="B1851" s="29"/>
      <c r="C1851" s="29"/>
      <c r="D1851" s="132"/>
      <c r="E1851" s="132"/>
      <c r="F1851" s="132"/>
      <c r="G1851" s="132"/>
      <c r="H1851" s="132"/>
      <c r="I1851" s="132"/>
      <c r="J1851" s="132"/>
      <c r="K1851" s="133"/>
      <c r="L1851" s="134"/>
      <c r="M1851" s="134"/>
      <c r="N1851" s="134"/>
      <c r="O1851" s="3"/>
      <c r="P1851" s="29"/>
      <c r="Q1851" s="22"/>
      <c r="R1851" s="3"/>
      <c r="S1851" s="120"/>
    </row>
    <row r="1852" spans="1:19" ht="12.75" customHeight="1" x14ac:dyDescent="0.25">
      <c r="A1852" s="28"/>
      <c r="B1852" s="29"/>
      <c r="C1852" s="29"/>
      <c r="D1852" s="132"/>
      <c r="E1852" s="132"/>
      <c r="F1852" s="132"/>
      <c r="G1852" s="132"/>
      <c r="H1852" s="132"/>
      <c r="I1852" s="132"/>
      <c r="J1852" s="132"/>
      <c r="K1852" s="133"/>
      <c r="L1852" s="134"/>
      <c r="M1852" s="134"/>
      <c r="N1852" s="134"/>
      <c r="O1852" s="3"/>
      <c r="P1852" s="29"/>
      <c r="Q1852" s="22"/>
      <c r="R1852" s="3"/>
      <c r="S1852" s="120"/>
    </row>
    <row r="1853" spans="1:19" ht="12.75" customHeight="1" x14ac:dyDescent="0.25">
      <c r="A1853" s="28"/>
      <c r="B1853" s="29"/>
      <c r="C1853" s="29"/>
      <c r="D1853" s="132"/>
      <c r="E1853" s="132"/>
      <c r="F1853" s="132"/>
      <c r="G1853" s="132"/>
      <c r="H1853" s="132"/>
      <c r="I1853" s="132"/>
      <c r="J1853" s="132"/>
      <c r="K1853" s="133"/>
      <c r="L1853" s="134"/>
      <c r="M1853" s="134"/>
      <c r="N1853" s="134"/>
      <c r="O1853" s="3"/>
      <c r="P1853" s="29"/>
      <c r="Q1853" s="22"/>
      <c r="R1853" s="3"/>
      <c r="S1853" s="120"/>
    </row>
    <row r="1854" spans="1:19" ht="12.75" customHeight="1" x14ac:dyDescent="0.25">
      <c r="A1854" s="28"/>
      <c r="B1854" s="29"/>
      <c r="C1854" s="29"/>
      <c r="D1854" s="132"/>
      <c r="E1854" s="132"/>
      <c r="F1854" s="132"/>
      <c r="G1854" s="132"/>
      <c r="H1854" s="132"/>
      <c r="I1854" s="132"/>
      <c r="J1854" s="132"/>
      <c r="K1854" s="133"/>
      <c r="L1854" s="134"/>
      <c r="M1854" s="134"/>
      <c r="N1854" s="134"/>
      <c r="O1854" s="3"/>
      <c r="P1854" s="29"/>
      <c r="Q1854" s="22"/>
      <c r="R1854" s="3"/>
      <c r="S1854" s="120"/>
    </row>
    <row r="1855" spans="1:19" ht="12.75" customHeight="1" x14ac:dyDescent="0.25">
      <c r="A1855" s="28"/>
      <c r="B1855" s="29"/>
      <c r="C1855" s="29"/>
      <c r="D1855" s="132"/>
      <c r="E1855" s="132"/>
      <c r="F1855" s="132"/>
      <c r="G1855" s="132"/>
      <c r="H1855" s="132"/>
      <c r="I1855" s="132"/>
      <c r="J1855" s="132"/>
      <c r="K1855" s="133"/>
      <c r="L1855" s="134"/>
      <c r="M1855" s="134"/>
      <c r="N1855" s="134"/>
      <c r="O1855" s="3"/>
      <c r="P1855" s="29"/>
      <c r="Q1855" s="22"/>
      <c r="R1855" s="3"/>
      <c r="S1855" s="120"/>
    </row>
    <row r="1856" spans="1:19" ht="12.75" customHeight="1" x14ac:dyDescent="0.25">
      <c r="A1856" s="28"/>
      <c r="B1856" s="29"/>
      <c r="C1856" s="29"/>
      <c r="D1856" s="132"/>
      <c r="E1856" s="132"/>
      <c r="F1856" s="132"/>
      <c r="G1856" s="132"/>
      <c r="H1856" s="132"/>
      <c r="I1856" s="132"/>
      <c r="J1856" s="132"/>
      <c r="K1856" s="133"/>
      <c r="L1856" s="134"/>
      <c r="M1856" s="134"/>
      <c r="N1856" s="134"/>
      <c r="O1856" s="3"/>
      <c r="P1856" s="29"/>
      <c r="Q1856" s="22"/>
      <c r="R1856" s="3"/>
      <c r="S1856" s="120"/>
    </row>
    <row r="1857" spans="1:19" ht="12.75" customHeight="1" x14ac:dyDescent="0.25">
      <c r="A1857" s="28"/>
      <c r="B1857" s="29"/>
      <c r="C1857" s="29"/>
      <c r="D1857" s="132"/>
      <c r="E1857" s="132"/>
      <c r="F1857" s="132"/>
      <c r="G1857" s="132"/>
      <c r="H1857" s="132"/>
      <c r="I1857" s="132"/>
      <c r="J1857" s="132"/>
      <c r="K1857" s="133"/>
      <c r="L1857" s="134"/>
      <c r="M1857" s="134"/>
      <c r="N1857" s="134"/>
      <c r="O1857" s="3"/>
      <c r="P1857" s="29"/>
      <c r="Q1857" s="22"/>
      <c r="R1857" s="3"/>
      <c r="S1857" s="120"/>
    </row>
    <row r="1858" spans="1:19" ht="12.75" customHeight="1" x14ac:dyDescent="0.25">
      <c r="A1858" s="28"/>
      <c r="B1858" s="29"/>
      <c r="C1858" s="29"/>
      <c r="D1858" s="132"/>
      <c r="E1858" s="132"/>
      <c r="F1858" s="132"/>
      <c r="G1858" s="132"/>
      <c r="H1858" s="132"/>
      <c r="I1858" s="132"/>
      <c r="J1858" s="132"/>
      <c r="K1858" s="133"/>
      <c r="L1858" s="134"/>
      <c r="M1858" s="134"/>
      <c r="N1858" s="134"/>
      <c r="O1858" s="3"/>
      <c r="P1858" s="29"/>
      <c r="Q1858" s="22"/>
      <c r="R1858" s="3"/>
      <c r="S1858" s="120"/>
    </row>
    <row r="1859" spans="1:19" ht="12.75" customHeight="1" x14ac:dyDescent="0.25">
      <c r="A1859" s="28"/>
      <c r="B1859" s="29"/>
      <c r="C1859" s="29"/>
      <c r="D1859" s="132"/>
      <c r="E1859" s="132"/>
      <c r="F1859" s="132"/>
      <c r="G1859" s="132"/>
      <c r="H1859" s="132"/>
      <c r="I1859" s="132"/>
      <c r="J1859" s="132"/>
      <c r="K1859" s="133"/>
      <c r="L1859" s="134"/>
      <c r="M1859" s="134"/>
      <c r="N1859" s="134"/>
      <c r="O1859" s="3"/>
      <c r="P1859" s="29"/>
      <c r="Q1859" s="22"/>
      <c r="R1859" s="3"/>
      <c r="S1859" s="120"/>
    </row>
    <row r="1860" spans="1:19" ht="12.75" customHeight="1" x14ac:dyDescent="0.25">
      <c r="A1860" s="28"/>
      <c r="B1860" s="29"/>
      <c r="C1860" s="29"/>
      <c r="D1860" s="132"/>
      <c r="E1860" s="132"/>
      <c r="F1860" s="132"/>
      <c r="G1860" s="132"/>
      <c r="H1860" s="132"/>
      <c r="I1860" s="132"/>
      <c r="J1860" s="132"/>
      <c r="K1860" s="133"/>
      <c r="L1860" s="134"/>
      <c r="M1860" s="134"/>
      <c r="N1860" s="134"/>
      <c r="O1860" s="3"/>
      <c r="P1860" s="29"/>
      <c r="Q1860" s="22"/>
      <c r="R1860" s="3"/>
      <c r="S1860" s="120"/>
    </row>
    <row r="1861" spans="1:19" ht="12.75" customHeight="1" x14ac:dyDescent="0.25">
      <c r="A1861" s="28"/>
      <c r="B1861" s="29"/>
      <c r="C1861" s="29"/>
      <c r="D1861" s="132"/>
      <c r="E1861" s="132"/>
      <c r="F1861" s="132"/>
      <c r="G1861" s="132"/>
      <c r="H1861" s="132"/>
      <c r="I1861" s="132"/>
      <c r="J1861" s="132"/>
      <c r="K1861" s="133"/>
      <c r="L1861" s="134"/>
      <c r="M1861" s="134"/>
      <c r="N1861" s="134"/>
      <c r="O1861" s="3"/>
      <c r="P1861" s="29"/>
      <c r="Q1861" s="22"/>
      <c r="R1861" s="3"/>
      <c r="S1861" s="120"/>
    </row>
    <row r="1862" spans="1:19" ht="12.75" customHeight="1" x14ac:dyDescent="0.25">
      <c r="A1862" s="28"/>
      <c r="B1862" s="29"/>
      <c r="C1862" s="29"/>
      <c r="D1862" s="132"/>
      <c r="E1862" s="132"/>
      <c r="F1862" s="132"/>
      <c r="G1862" s="132"/>
      <c r="H1862" s="132"/>
      <c r="I1862" s="132"/>
      <c r="J1862" s="132"/>
      <c r="K1862" s="133"/>
      <c r="L1862" s="134"/>
      <c r="M1862" s="134"/>
      <c r="N1862" s="134"/>
      <c r="O1862" s="3"/>
      <c r="P1862" s="29"/>
      <c r="Q1862" s="22"/>
      <c r="R1862" s="3"/>
      <c r="S1862" s="120"/>
    </row>
    <row r="1863" spans="1:19" ht="12.75" customHeight="1" x14ac:dyDescent="0.25">
      <c r="A1863" s="28"/>
      <c r="B1863" s="29"/>
      <c r="C1863" s="29"/>
      <c r="D1863" s="132"/>
      <c r="E1863" s="132"/>
      <c r="F1863" s="132"/>
      <c r="G1863" s="132"/>
      <c r="H1863" s="132"/>
      <c r="I1863" s="132"/>
      <c r="J1863" s="132"/>
      <c r="K1863" s="133"/>
      <c r="L1863" s="134"/>
      <c r="M1863" s="134"/>
      <c r="N1863" s="134"/>
      <c r="O1863" s="3"/>
      <c r="P1863" s="29"/>
      <c r="Q1863" s="22"/>
      <c r="R1863" s="3"/>
      <c r="S1863" s="120"/>
    </row>
    <row r="1864" spans="1:19" ht="12.75" customHeight="1" x14ac:dyDescent="0.25">
      <c r="A1864" s="28"/>
      <c r="B1864" s="29"/>
      <c r="C1864" s="29"/>
      <c r="D1864" s="132"/>
      <c r="E1864" s="132"/>
      <c r="F1864" s="132"/>
      <c r="G1864" s="132"/>
      <c r="H1864" s="132"/>
      <c r="I1864" s="132"/>
      <c r="J1864" s="132"/>
      <c r="K1864" s="133"/>
      <c r="L1864" s="134"/>
      <c r="M1864" s="134"/>
      <c r="N1864" s="134"/>
      <c r="O1864" s="3"/>
      <c r="P1864" s="29"/>
      <c r="Q1864" s="22"/>
      <c r="R1864" s="3"/>
      <c r="S1864" s="120"/>
    </row>
    <row r="1865" spans="1:19" ht="12.75" customHeight="1" x14ac:dyDescent="0.25">
      <c r="A1865" s="28"/>
      <c r="B1865" s="29"/>
      <c r="C1865" s="29"/>
      <c r="D1865" s="132"/>
      <c r="E1865" s="132"/>
      <c r="F1865" s="132"/>
      <c r="G1865" s="132"/>
      <c r="H1865" s="132"/>
      <c r="I1865" s="132"/>
      <c r="J1865" s="132"/>
      <c r="K1865" s="133"/>
      <c r="L1865" s="134"/>
      <c r="M1865" s="134"/>
      <c r="N1865" s="134"/>
      <c r="O1865" s="3"/>
      <c r="P1865" s="29"/>
      <c r="Q1865" s="22"/>
      <c r="R1865" s="3"/>
      <c r="S1865" s="120"/>
    </row>
    <row r="1866" spans="1:19" ht="12.75" customHeight="1" x14ac:dyDescent="0.25">
      <c r="A1866" s="28"/>
      <c r="B1866" s="29"/>
      <c r="C1866" s="29"/>
      <c r="D1866" s="132"/>
      <c r="E1866" s="132"/>
      <c r="F1866" s="132"/>
      <c r="G1866" s="132"/>
      <c r="H1866" s="132"/>
      <c r="I1866" s="132"/>
      <c r="J1866" s="132"/>
      <c r="K1866" s="133"/>
      <c r="L1866" s="134"/>
      <c r="M1866" s="134"/>
      <c r="N1866" s="134"/>
      <c r="O1866" s="3"/>
      <c r="P1866" s="29"/>
      <c r="Q1866" s="22"/>
      <c r="R1866" s="3"/>
      <c r="S1866" s="120"/>
    </row>
    <row r="1867" spans="1:19" ht="12.75" customHeight="1" x14ac:dyDescent="0.25">
      <c r="A1867" s="28"/>
      <c r="B1867" s="29"/>
      <c r="C1867" s="29"/>
      <c r="D1867" s="132"/>
      <c r="E1867" s="132"/>
      <c r="F1867" s="132"/>
      <c r="G1867" s="132"/>
      <c r="H1867" s="132"/>
      <c r="I1867" s="132"/>
      <c r="J1867" s="132"/>
      <c r="K1867" s="133"/>
      <c r="L1867" s="134"/>
      <c r="M1867" s="134"/>
      <c r="N1867" s="134"/>
      <c r="O1867" s="3"/>
      <c r="P1867" s="29"/>
      <c r="Q1867" s="22"/>
      <c r="R1867" s="3"/>
      <c r="S1867" s="120"/>
    </row>
    <row r="1868" spans="1:19" ht="12.75" customHeight="1" x14ac:dyDescent="0.25">
      <c r="A1868" s="28"/>
      <c r="B1868" s="29"/>
      <c r="C1868" s="29"/>
      <c r="D1868" s="132"/>
      <c r="E1868" s="132"/>
      <c r="F1868" s="132"/>
      <c r="G1868" s="132"/>
      <c r="H1868" s="132"/>
      <c r="I1868" s="132"/>
      <c r="J1868" s="132"/>
      <c r="K1868" s="133"/>
      <c r="L1868" s="134"/>
      <c r="M1868" s="134"/>
      <c r="N1868" s="134"/>
      <c r="O1868" s="3"/>
      <c r="P1868" s="29"/>
      <c r="Q1868" s="22"/>
      <c r="R1868" s="3"/>
      <c r="S1868" s="120"/>
    </row>
    <row r="1869" spans="1:19" ht="12.75" customHeight="1" x14ac:dyDescent="0.25">
      <c r="A1869" s="28"/>
      <c r="B1869" s="29"/>
      <c r="C1869" s="29"/>
      <c r="D1869" s="132"/>
      <c r="E1869" s="132"/>
      <c r="F1869" s="132"/>
      <c r="G1869" s="132"/>
      <c r="H1869" s="132"/>
      <c r="I1869" s="132"/>
      <c r="J1869" s="132"/>
      <c r="K1869" s="133"/>
      <c r="L1869" s="134"/>
      <c r="M1869" s="134"/>
      <c r="N1869" s="134"/>
      <c r="O1869" s="3"/>
      <c r="P1869" s="29"/>
      <c r="Q1869" s="22"/>
      <c r="R1869" s="3"/>
      <c r="S1869" s="120"/>
    </row>
    <row r="1870" spans="1:19" ht="12.75" customHeight="1" x14ac:dyDescent="0.25">
      <c r="A1870" s="28"/>
      <c r="B1870" s="29"/>
      <c r="C1870" s="29"/>
      <c r="D1870" s="132"/>
      <c r="E1870" s="132"/>
      <c r="F1870" s="132"/>
      <c r="G1870" s="132"/>
      <c r="H1870" s="132"/>
      <c r="I1870" s="132"/>
      <c r="J1870" s="132"/>
      <c r="K1870" s="133"/>
      <c r="L1870" s="134"/>
      <c r="M1870" s="134"/>
      <c r="N1870" s="134"/>
      <c r="O1870" s="3"/>
      <c r="P1870" s="29"/>
      <c r="Q1870" s="22"/>
      <c r="R1870" s="3"/>
      <c r="S1870" s="120"/>
    </row>
    <row r="1871" spans="1:19" ht="12.75" customHeight="1" x14ac:dyDescent="0.25">
      <c r="A1871" s="28"/>
      <c r="B1871" s="29"/>
      <c r="C1871" s="29"/>
      <c r="D1871" s="132"/>
      <c r="E1871" s="132"/>
      <c r="F1871" s="132"/>
      <c r="G1871" s="132"/>
      <c r="H1871" s="132"/>
      <c r="I1871" s="132"/>
      <c r="J1871" s="132"/>
      <c r="K1871" s="133"/>
      <c r="L1871" s="134"/>
      <c r="M1871" s="134"/>
      <c r="N1871" s="134"/>
      <c r="O1871" s="3"/>
      <c r="P1871" s="29"/>
      <c r="Q1871" s="22"/>
      <c r="R1871" s="3"/>
      <c r="S1871" s="120"/>
    </row>
    <row r="1872" spans="1:19" ht="12.75" customHeight="1" x14ac:dyDescent="0.25">
      <c r="A1872" s="28"/>
      <c r="B1872" s="29"/>
      <c r="C1872" s="29"/>
      <c r="D1872" s="132"/>
      <c r="E1872" s="132"/>
      <c r="F1872" s="132"/>
      <c r="G1872" s="132"/>
      <c r="H1872" s="132"/>
      <c r="I1872" s="132"/>
      <c r="J1872" s="132"/>
      <c r="K1872" s="133"/>
      <c r="L1872" s="134"/>
      <c r="M1872" s="134"/>
      <c r="N1872" s="134"/>
      <c r="O1872" s="3"/>
      <c r="P1872" s="29"/>
      <c r="Q1872" s="22"/>
      <c r="R1872" s="3"/>
      <c r="S1872" s="120"/>
    </row>
    <row r="1873" spans="1:19" ht="12.75" customHeight="1" x14ac:dyDescent="0.25">
      <c r="A1873" s="28"/>
      <c r="B1873" s="29"/>
      <c r="C1873" s="29"/>
      <c r="D1873" s="132"/>
      <c r="E1873" s="132"/>
      <c r="F1873" s="132"/>
      <c r="G1873" s="132"/>
      <c r="H1873" s="132"/>
      <c r="I1873" s="132"/>
      <c r="J1873" s="132"/>
      <c r="K1873" s="133"/>
      <c r="L1873" s="134"/>
      <c r="M1873" s="134"/>
      <c r="N1873" s="134"/>
      <c r="O1873" s="3"/>
      <c r="P1873" s="29"/>
      <c r="Q1873" s="22"/>
      <c r="R1873" s="3"/>
      <c r="S1873" s="120"/>
    </row>
    <row r="1874" spans="1:19" ht="12.75" customHeight="1" x14ac:dyDescent="0.25">
      <c r="A1874" s="28"/>
      <c r="B1874" s="29"/>
      <c r="C1874" s="29"/>
      <c r="D1874" s="132"/>
      <c r="E1874" s="132"/>
      <c r="F1874" s="132"/>
      <c r="G1874" s="132"/>
      <c r="H1874" s="132"/>
      <c r="I1874" s="132"/>
      <c r="J1874" s="132"/>
      <c r="K1874" s="133"/>
      <c r="L1874" s="134"/>
      <c r="M1874" s="134"/>
      <c r="N1874" s="134"/>
      <c r="O1874" s="3"/>
      <c r="P1874" s="29"/>
      <c r="Q1874" s="22"/>
      <c r="R1874" s="3"/>
      <c r="S1874" s="120"/>
    </row>
    <row r="1875" spans="1:19" ht="12.75" customHeight="1" x14ac:dyDescent="0.25">
      <c r="A1875" s="28"/>
      <c r="B1875" s="29"/>
      <c r="C1875" s="29"/>
      <c r="D1875" s="132"/>
      <c r="E1875" s="132"/>
      <c r="F1875" s="132"/>
      <c r="G1875" s="132"/>
      <c r="H1875" s="132"/>
      <c r="I1875" s="132"/>
      <c r="J1875" s="132"/>
      <c r="K1875" s="133"/>
      <c r="L1875" s="134"/>
      <c r="M1875" s="134"/>
      <c r="N1875" s="134"/>
      <c r="O1875" s="3"/>
      <c r="P1875" s="29"/>
      <c r="Q1875" s="22"/>
      <c r="R1875" s="3"/>
      <c r="S1875" s="120"/>
    </row>
    <row r="1876" spans="1:19" ht="12.75" customHeight="1" x14ac:dyDescent="0.25">
      <c r="A1876" s="28"/>
      <c r="B1876" s="29"/>
      <c r="C1876" s="29"/>
      <c r="D1876" s="132"/>
      <c r="E1876" s="132"/>
      <c r="F1876" s="132"/>
      <c r="G1876" s="132"/>
      <c r="H1876" s="132"/>
      <c r="I1876" s="132"/>
      <c r="J1876" s="132"/>
      <c r="K1876" s="133"/>
      <c r="L1876" s="134"/>
      <c r="M1876" s="134"/>
      <c r="N1876" s="134"/>
      <c r="O1876" s="3"/>
      <c r="P1876" s="29"/>
      <c r="Q1876" s="22"/>
      <c r="R1876" s="3"/>
      <c r="S1876" s="120"/>
    </row>
    <row r="1877" spans="1:19" ht="12.75" customHeight="1" x14ac:dyDescent="0.25">
      <c r="A1877" s="28"/>
      <c r="B1877" s="29"/>
      <c r="C1877" s="29"/>
      <c r="D1877" s="132"/>
      <c r="E1877" s="132"/>
      <c r="F1877" s="132"/>
      <c r="G1877" s="132"/>
      <c r="H1877" s="132"/>
      <c r="I1877" s="132"/>
      <c r="J1877" s="132"/>
      <c r="K1877" s="133"/>
      <c r="L1877" s="134"/>
      <c r="M1877" s="134"/>
      <c r="N1877" s="134"/>
      <c r="O1877" s="3"/>
      <c r="P1877" s="29"/>
      <c r="Q1877" s="22"/>
      <c r="R1877" s="3"/>
      <c r="S1877" s="120"/>
    </row>
    <row r="1878" spans="1:19" ht="12.75" customHeight="1" x14ac:dyDescent="0.25">
      <c r="A1878" s="28"/>
      <c r="B1878" s="29"/>
      <c r="C1878" s="29"/>
      <c r="D1878" s="132"/>
      <c r="E1878" s="132"/>
      <c r="F1878" s="132"/>
      <c r="G1878" s="132"/>
      <c r="H1878" s="132"/>
      <c r="I1878" s="132"/>
      <c r="J1878" s="132"/>
      <c r="K1878" s="133"/>
      <c r="L1878" s="134"/>
      <c r="M1878" s="134"/>
      <c r="N1878" s="134"/>
      <c r="O1878" s="3"/>
      <c r="P1878" s="29"/>
      <c r="Q1878" s="22"/>
      <c r="R1878" s="3"/>
      <c r="S1878" s="120"/>
    </row>
    <row r="1879" spans="1:19" ht="12.75" customHeight="1" x14ac:dyDescent="0.25">
      <c r="A1879" s="28"/>
      <c r="B1879" s="29"/>
      <c r="C1879" s="29"/>
      <c r="D1879" s="132"/>
      <c r="E1879" s="132"/>
      <c r="F1879" s="132"/>
      <c r="G1879" s="132"/>
      <c r="H1879" s="132"/>
      <c r="I1879" s="132"/>
      <c r="J1879" s="132"/>
      <c r="K1879" s="133"/>
      <c r="L1879" s="134"/>
      <c r="M1879" s="134"/>
      <c r="N1879" s="134"/>
      <c r="O1879" s="3"/>
      <c r="P1879" s="29"/>
      <c r="Q1879" s="22"/>
      <c r="R1879" s="3"/>
      <c r="S1879" s="120"/>
    </row>
    <row r="1880" spans="1:19" ht="12.75" customHeight="1" x14ac:dyDescent="0.25">
      <c r="A1880" s="28"/>
      <c r="B1880" s="29"/>
      <c r="C1880" s="29"/>
      <c r="D1880" s="132"/>
      <c r="E1880" s="132"/>
      <c r="F1880" s="132"/>
      <c r="G1880" s="132"/>
      <c r="H1880" s="132"/>
      <c r="I1880" s="132"/>
      <c r="J1880" s="132"/>
      <c r="K1880" s="133"/>
      <c r="L1880" s="134"/>
      <c r="M1880" s="134"/>
      <c r="N1880" s="134"/>
      <c r="O1880" s="3"/>
      <c r="P1880" s="29"/>
      <c r="Q1880" s="22"/>
      <c r="R1880" s="3"/>
      <c r="S1880" s="120"/>
    </row>
    <row r="1881" spans="1:19" ht="12.75" customHeight="1" x14ac:dyDescent="0.25">
      <c r="A1881" s="28"/>
      <c r="B1881" s="29"/>
      <c r="C1881" s="29"/>
      <c r="D1881" s="132"/>
      <c r="E1881" s="132"/>
      <c r="F1881" s="132"/>
      <c r="G1881" s="132"/>
      <c r="H1881" s="132"/>
      <c r="I1881" s="132"/>
      <c r="J1881" s="132"/>
      <c r="K1881" s="133"/>
      <c r="L1881" s="134"/>
      <c r="M1881" s="134"/>
      <c r="N1881" s="134"/>
      <c r="O1881" s="3"/>
      <c r="P1881" s="29"/>
      <c r="Q1881" s="22"/>
      <c r="R1881" s="3"/>
      <c r="S1881" s="120"/>
    </row>
    <row r="1882" spans="1:19" ht="12.75" customHeight="1" x14ac:dyDescent="0.25">
      <c r="A1882" s="28"/>
      <c r="B1882" s="29"/>
      <c r="C1882" s="29"/>
      <c r="D1882" s="132"/>
      <c r="E1882" s="132"/>
      <c r="F1882" s="132"/>
      <c r="G1882" s="132"/>
      <c r="H1882" s="132"/>
      <c r="I1882" s="132"/>
      <c r="J1882" s="132"/>
      <c r="K1882" s="133"/>
      <c r="L1882" s="134"/>
      <c r="M1882" s="134"/>
      <c r="N1882" s="134"/>
      <c r="O1882" s="3"/>
      <c r="P1882" s="29"/>
      <c r="Q1882" s="22"/>
      <c r="R1882" s="3"/>
      <c r="S1882" s="120"/>
    </row>
    <row r="1883" spans="1:19" ht="12.75" customHeight="1" x14ac:dyDescent="0.25">
      <c r="A1883" s="28"/>
      <c r="B1883" s="29"/>
      <c r="C1883" s="29"/>
      <c r="D1883" s="132"/>
      <c r="E1883" s="132"/>
      <c r="F1883" s="132"/>
      <c r="G1883" s="132"/>
      <c r="H1883" s="132"/>
      <c r="I1883" s="132"/>
      <c r="J1883" s="132"/>
      <c r="K1883" s="133"/>
      <c r="L1883" s="134"/>
      <c r="M1883" s="134"/>
      <c r="N1883" s="134"/>
      <c r="O1883" s="3"/>
      <c r="P1883" s="29"/>
      <c r="Q1883" s="22"/>
      <c r="R1883" s="3"/>
      <c r="S1883" s="120"/>
    </row>
    <row r="1884" spans="1:19" ht="12.75" customHeight="1" x14ac:dyDescent="0.25">
      <c r="A1884" s="28"/>
      <c r="B1884" s="29"/>
      <c r="C1884" s="29"/>
      <c r="D1884" s="132"/>
      <c r="E1884" s="132"/>
      <c r="F1884" s="132"/>
      <c r="G1884" s="132"/>
      <c r="H1884" s="132"/>
      <c r="I1884" s="132"/>
      <c r="J1884" s="132"/>
      <c r="K1884" s="133"/>
      <c r="L1884" s="134"/>
      <c r="M1884" s="134"/>
      <c r="N1884" s="134"/>
      <c r="O1884" s="3"/>
      <c r="P1884" s="29"/>
      <c r="Q1884" s="22"/>
      <c r="R1884" s="3"/>
      <c r="S1884" s="120"/>
    </row>
    <row r="1885" spans="1:19" ht="12.75" customHeight="1" x14ac:dyDescent="0.25">
      <c r="A1885" s="28"/>
      <c r="B1885" s="29"/>
      <c r="C1885" s="29"/>
      <c r="D1885" s="132"/>
      <c r="E1885" s="132"/>
      <c r="F1885" s="132"/>
      <c r="G1885" s="132"/>
      <c r="H1885" s="132"/>
      <c r="I1885" s="132"/>
      <c r="J1885" s="132"/>
      <c r="K1885" s="133"/>
      <c r="L1885" s="134"/>
      <c r="M1885" s="134"/>
      <c r="N1885" s="134"/>
      <c r="O1885" s="3"/>
      <c r="P1885" s="29"/>
      <c r="Q1885" s="22"/>
      <c r="R1885" s="3"/>
      <c r="S1885" s="120"/>
    </row>
    <row r="1886" spans="1:19" ht="12.75" customHeight="1" x14ac:dyDescent="0.25">
      <c r="A1886" s="28"/>
      <c r="B1886" s="29"/>
      <c r="C1886" s="29"/>
      <c r="D1886" s="132"/>
      <c r="E1886" s="132"/>
      <c r="F1886" s="132"/>
      <c r="G1886" s="132"/>
      <c r="H1886" s="132"/>
      <c r="I1886" s="132"/>
      <c r="J1886" s="132"/>
      <c r="K1886" s="133"/>
      <c r="L1886" s="134"/>
      <c r="M1886" s="134"/>
      <c r="N1886" s="134"/>
      <c r="O1886" s="3"/>
      <c r="P1886" s="29"/>
      <c r="Q1886" s="22"/>
      <c r="R1886" s="3"/>
      <c r="S1886" s="120"/>
    </row>
    <row r="1887" spans="1:19" ht="12.75" customHeight="1" x14ac:dyDescent="0.25">
      <c r="A1887" s="28"/>
      <c r="B1887" s="29"/>
      <c r="C1887" s="29"/>
      <c r="D1887" s="132"/>
      <c r="E1887" s="132"/>
      <c r="F1887" s="132"/>
      <c r="G1887" s="132"/>
      <c r="H1887" s="132"/>
      <c r="I1887" s="132"/>
      <c r="J1887" s="132"/>
      <c r="K1887" s="133"/>
      <c r="L1887" s="134"/>
      <c r="M1887" s="134"/>
      <c r="N1887" s="134"/>
      <c r="O1887" s="3"/>
      <c r="P1887" s="29"/>
      <c r="Q1887" s="22"/>
      <c r="R1887" s="3"/>
      <c r="S1887" s="120"/>
    </row>
    <row r="1888" spans="1:19" ht="12.75" customHeight="1" x14ac:dyDescent="0.25">
      <c r="A1888" s="28"/>
      <c r="B1888" s="29"/>
      <c r="C1888" s="29"/>
      <c r="D1888" s="132"/>
      <c r="E1888" s="132"/>
      <c r="F1888" s="132"/>
      <c r="G1888" s="132"/>
      <c r="H1888" s="132"/>
      <c r="I1888" s="132"/>
      <c r="J1888" s="132"/>
      <c r="K1888" s="133"/>
      <c r="L1888" s="134"/>
      <c r="M1888" s="134"/>
      <c r="N1888" s="134"/>
      <c r="O1888" s="3"/>
      <c r="P1888" s="29"/>
      <c r="Q1888" s="22"/>
      <c r="R1888" s="3"/>
      <c r="S1888" s="120"/>
    </row>
    <row r="1889" spans="1:19" ht="12.75" customHeight="1" x14ac:dyDescent="0.25">
      <c r="A1889" s="28"/>
      <c r="B1889" s="29"/>
      <c r="C1889" s="29"/>
      <c r="D1889" s="132"/>
      <c r="E1889" s="132"/>
      <c r="F1889" s="132"/>
      <c r="G1889" s="132"/>
      <c r="H1889" s="132"/>
      <c r="I1889" s="132"/>
      <c r="J1889" s="132"/>
      <c r="K1889" s="133"/>
      <c r="L1889" s="134"/>
      <c r="M1889" s="134"/>
      <c r="N1889" s="134"/>
      <c r="O1889" s="3"/>
      <c r="P1889" s="29"/>
      <c r="Q1889" s="22"/>
      <c r="R1889" s="3"/>
      <c r="S1889" s="120"/>
    </row>
    <row r="1890" spans="1:19" ht="12.75" customHeight="1" x14ac:dyDescent="0.25">
      <c r="A1890" s="28"/>
      <c r="B1890" s="29"/>
      <c r="C1890" s="29"/>
      <c r="D1890" s="132"/>
      <c r="E1890" s="132"/>
      <c r="F1890" s="132"/>
      <c r="G1890" s="132"/>
      <c r="H1890" s="132"/>
      <c r="I1890" s="132"/>
      <c r="J1890" s="132"/>
      <c r="K1890" s="133"/>
      <c r="L1890" s="134"/>
      <c r="M1890" s="134"/>
      <c r="N1890" s="134"/>
      <c r="O1890" s="3"/>
      <c r="P1890" s="29"/>
      <c r="Q1890" s="22"/>
      <c r="R1890" s="3"/>
      <c r="S1890" s="120"/>
    </row>
    <row r="1891" spans="1:19" ht="12.75" customHeight="1" x14ac:dyDescent="0.25">
      <c r="A1891" s="28"/>
      <c r="B1891" s="29"/>
      <c r="C1891" s="29"/>
      <c r="D1891" s="132"/>
      <c r="E1891" s="132"/>
      <c r="F1891" s="132"/>
      <c r="G1891" s="132"/>
      <c r="H1891" s="132"/>
      <c r="I1891" s="132"/>
      <c r="J1891" s="132"/>
      <c r="K1891" s="133"/>
      <c r="L1891" s="134"/>
      <c r="M1891" s="134"/>
      <c r="N1891" s="134"/>
      <c r="O1891" s="3"/>
      <c r="P1891" s="29"/>
      <c r="Q1891" s="22"/>
      <c r="R1891" s="3"/>
      <c r="S1891" s="120"/>
    </row>
    <row r="1892" spans="1:19" ht="12.75" customHeight="1" x14ac:dyDescent="0.25">
      <c r="A1892" s="28"/>
      <c r="B1892" s="29"/>
      <c r="C1892" s="29"/>
      <c r="D1892" s="132"/>
      <c r="E1892" s="132"/>
      <c r="F1892" s="132"/>
      <c r="G1892" s="132"/>
      <c r="H1892" s="132"/>
      <c r="I1892" s="132"/>
      <c r="J1892" s="132"/>
      <c r="K1892" s="133"/>
      <c r="L1892" s="134"/>
      <c r="M1892" s="134"/>
      <c r="N1892" s="134"/>
      <c r="O1892" s="3"/>
      <c r="P1892" s="29"/>
      <c r="Q1892" s="22"/>
      <c r="R1892" s="3"/>
      <c r="S1892" s="120"/>
    </row>
    <row r="1893" spans="1:19" ht="12.75" customHeight="1" x14ac:dyDescent="0.25">
      <c r="A1893" s="28"/>
      <c r="B1893" s="29"/>
      <c r="C1893" s="29"/>
      <c r="D1893" s="132"/>
      <c r="E1893" s="132"/>
      <c r="F1893" s="132"/>
      <c r="G1893" s="132"/>
      <c r="H1893" s="132"/>
      <c r="I1893" s="132"/>
      <c r="J1893" s="132"/>
      <c r="K1893" s="133"/>
      <c r="L1893" s="134"/>
      <c r="M1893" s="134"/>
      <c r="N1893" s="134"/>
      <c r="O1893" s="3"/>
      <c r="P1893" s="29"/>
      <c r="Q1893" s="22"/>
      <c r="R1893" s="3"/>
      <c r="S1893" s="120"/>
    </row>
    <row r="1894" spans="1:19" ht="12.75" customHeight="1" x14ac:dyDescent="0.25">
      <c r="A1894" s="28"/>
      <c r="B1894" s="29"/>
      <c r="C1894" s="29"/>
      <c r="D1894" s="132"/>
      <c r="E1894" s="132"/>
      <c r="F1894" s="132"/>
      <c r="G1894" s="132"/>
      <c r="H1894" s="132"/>
      <c r="I1894" s="132"/>
      <c r="J1894" s="132"/>
      <c r="K1894" s="133"/>
      <c r="L1894" s="134"/>
      <c r="M1894" s="134"/>
      <c r="N1894" s="134"/>
      <c r="O1894" s="3"/>
      <c r="P1894" s="29"/>
      <c r="Q1894" s="22"/>
      <c r="R1894" s="3"/>
      <c r="S1894" s="120"/>
    </row>
    <row r="1895" spans="1:19" ht="12.75" customHeight="1" x14ac:dyDescent="0.25">
      <c r="A1895" s="28"/>
      <c r="B1895" s="29"/>
      <c r="C1895" s="29"/>
      <c r="D1895" s="132"/>
      <c r="E1895" s="132"/>
      <c r="F1895" s="132"/>
      <c r="G1895" s="132"/>
      <c r="H1895" s="132"/>
      <c r="I1895" s="132"/>
      <c r="J1895" s="132"/>
      <c r="K1895" s="133"/>
      <c r="L1895" s="134"/>
      <c r="M1895" s="134"/>
      <c r="N1895" s="134"/>
      <c r="O1895" s="3"/>
      <c r="P1895" s="29"/>
      <c r="Q1895" s="22"/>
      <c r="R1895" s="3"/>
      <c r="S1895" s="120"/>
    </row>
    <row r="1896" spans="1:19" ht="12.75" customHeight="1" x14ac:dyDescent="0.25">
      <c r="A1896" s="28"/>
      <c r="B1896" s="29"/>
      <c r="C1896" s="29"/>
      <c r="D1896" s="132"/>
      <c r="E1896" s="132"/>
      <c r="F1896" s="132"/>
      <c r="G1896" s="132"/>
      <c r="H1896" s="132"/>
      <c r="I1896" s="132"/>
      <c r="J1896" s="132"/>
      <c r="K1896" s="133"/>
      <c r="L1896" s="134"/>
      <c r="M1896" s="134"/>
      <c r="N1896" s="134"/>
      <c r="O1896" s="3"/>
      <c r="P1896" s="29"/>
      <c r="Q1896" s="22"/>
      <c r="R1896" s="3"/>
      <c r="S1896" s="120"/>
    </row>
    <row r="1897" spans="1:19" ht="12.75" customHeight="1" x14ac:dyDescent="0.25">
      <c r="A1897" s="28"/>
      <c r="B1897" s="29"/>
      <c r="C1897" s="29"/>
      <c r="D1897" s="132"/>
      <c r="E1897" s="132"/>
      <c r="F1897" s="132"/>
      <c r="G1897" s="132"/>
      <c r="H1897" s="132"/>
      <c r="I1897" s="132"/>
      <c r="J1897" s="132"/>
      <c r="K1897" s="133"/>
      <c r="L1897" s="134"/>
      <c r="M1897" s="134"/>
      <c r="N1897" s="134"/>
      <c r="O1897" s="3"/>
      <c r="P1897" s="29"/>
      <c r="Q1897" s="22"/>
      <c r="R1897" s="3"/>
      <c r="S1897" s="120"/>
    </row>
    <row r="1898" spans="1:19" ht="12.75" customHeight="1" x14ac:dyDescent="0.25">
      <c r="A1898" s="28"/>
      <c r="B1898" s="29"/>
      <c r="C1898" s="29"/>
      <c r="D1898" s="132"/>
      <c r="E1898" s="132"/>
      <c r="F1898" s="132"/>
      <c r="G1898" s="132"/>
      <c r="H1898" s="132"/>
      <c r="I1898" s="132"/>
      <c r="J1898" s="132"/>
      <c r="K1898" s="133"/>
      <c r="L1898" s="134"/>
      <c r="M1898" s="134"/>
      <c r="N1898" s="134"/>
      <c r="O1898" s="3"/>
      <c r="P1898" s="29"/>
      <c r="Q1898" s="22"/>
      <c r="R1898" s="3"/>
      <c r="S1898" s="120"/>
    </row>
    <row r="1899" spans="1:19" ht="12.75" customHeight="1" x14ac:dyDescent="0.25">
      <c r="A1899" s="28"/>
      <c r="B1899" s="29"/>
      <c r="C1899" s="29"/>
      <c r="D1899" s="132"/>
      <c r="E1899" s="132"/>
      <c r="F1899" s="132"/>
      <c r="G1899" s="132"/>
      <c r="H1899" s="132"/>
      <c r="I1899" s="132"/>
      <c r="J1899" s="132"/>
      <c r="K1899" s="133"/>
      <c r="L1899" s="134"/>
      <c r="M1899" s="134"/>
      <c r="N1899" s="134"/>
      <c r="O1899" s="3"/>
      <c r="P1899" s="29"/>
      <c r="Q1899" s="22"/>
      <c r="R1899" s="3"/>
      <c r="S1899" s="120"/>
    </row>
    <row r="1900" spans="1:19" ht="12.75" customHeight="1" x14ac:dyDescent="0.25">
      <c r="A1900" s="28"/>
      <c r="B1900" s="29"/>
      <c r="C1900" s="29"/>
      <c r="D1900" s="132"/>
      <c r="E1900" s="132"/>
      <c r="F1900" s="132"/>
      <c r="G1900" s="132"/>
      <c r="H1900" s="132"/>
      <c r="I1900" s="132"/>
      <c r="J1900" s="132"/>
      <c r="K1900" s="133"/>
      <c r="L1900" s="134"/>
      <c r="M1900" s="134"/>
      <c r="N1900" s="134"/>
      <c r="O1900" s="3"/>
      <c r="P1900" s="29"/>
      <c r="Q1900" s="22"/>
      <c r="R1900" s="3"/>
      <c r="S1900" s="120"/>
    </row>
    <row r="1901" spans="1:19" ht="12.75" customHeight="1" x14ac:dyDescent="0.25">
      <c r="A1901" s="28"/>
      <c r="B1901" s="29"/>
      <c r="C1901" s="29"/>
      <c r="D1901" s="132"/>
      <c r="E1901" s="132"/>
      <c r="F1901" s="132"/>
      <c r="G1901" s="132"/>
      <c r="H1901" s="132"/>
      <c r="I1901" s="132"/>
      <c r="J1901" s="132"/>
      <c r="K1901" s="133"/>
      <c r="L1901" s="134"/>
      <c r="M1901" s="134"/>
      <c r="N1901" s="134"/>
      <c r="O1901" s="3"/>
      <c r="P1901" s="29"/>
      <c r="Q1901" s="22"/>
      <c r="R1901" s="3"/>
      <c r="S1901" s="120"/>
    </row>
    <row r="1902" spans="1:19" ht="12.75" customHeight="1" x14ac:dyDescent="0.25">
      <c r="A1902" s="28"/>
      <c r="B1902" s="29"/>
      <c r="C1902" s="29"/>
      <c r="D1902" s="132"/>
      <c r="E1902" s="132"/>
      <c r="F1902" s="132"/>
      <c r="G1902" s="132"/>
      <c r="H1902" s="132"/>
      <c r="I1902" s="132"/>
      <c r="J1902" s="132"/>
      <c r="K1902" s="133"/>
      <c r="L1902" s="134"/>
      <c r="M1902" s="134"/>
      <c r="N1902" s="134"/>
      <c r="O1902" s="3"/>
      <c r="P1902" s="29"/>
      <c r="Q1902" s="22"/>
      <c r="R1902" s="3"/>
      <c r="S1902" s="120"/>
    </row>
    <row r="1903" spans="1:19" ht="12.75" customHeight="1" x14ac:dyDescent="0.25">
      <c r="A1903" s="28"/>
      <c r="B1903" s="29"/>
      <c r="C1903" s="29"/>
      <c r="D1903" s="132"/>
      <c r="E1903" s="132"/>
      <c r="F1903" s="132"/>
      <c r="G1903" s="132"/>
      <c r="H1903" s="132"/>
      <c r="I1903" s="132"/>
      <c r="J1903" s="132"/>
      <c r="K1903" s="133"/>
      <c r="L1903" s="134"/>
      <c r="M1903" s="134"/>
      <c r="N1903" s="134"/>
      <c r="O1903" s="3"/>
      <c r="P1903" s="29"/>
      <c r="Q1903" s="22"/>
      <c r="R1903" s="3"/>
      <c r="S1903" s="120"/>
    </row>
    <row r="1904" spans="1:19" ht="12.75" customHeight="1" x14ac:dyDescent="0.25">
      <c r="A1904" s="28"/>
      <c r="B1904" s="29"/>
      <c r="C1904" s="29"/>
      <c r="D1904" s="132"/>
      <c r="E1904" s="132"/>
      <c r="F1904" s="132"/>
      <c r="G1904" s="132"/>
      <c r="H1904" s="132"/>
      <c r="I1904" s="132"/>
      <c r="J1904" s="132"/>
      <c r="K1904" s="133"/>
      <c r="L1904" s="134"/>
      <c r="M1904" s="134"/>
      <c r="N1904" s="134"/>
      <c r="O1904" s="3"/>
      <c r="P1904" s="29"/>
      <c r="Q1904" s="22"/>
      <c r="R1904" s="3"/>
      <c r="S1904" s="120"/>
    </row>
    <row r="1905" spans="1:19" ht="12.75" customHeight="1" x14ac:dyDescent="0.25">
      <c r="A1905" s="28"/>
      <c r="B1905" s="29"/>
      <c r="C1905" s="29"/>
      <c r="D1905" s="132"/>
      <c r="E1905" s="132"/>
      <c r="F1905" s="132"/>
      <c r="G1905" s="132"/>
      <c r="H1905" s="132"/>
      <c r="I1905" s="132"/>
      <c r="J1905" s="132"/>
      <c r="K1905" s="133"/>
      <c r="L1905" s="134"/>
      <c r="M1905" s="134"/>
      <c r="N1905" s="134"/>
      <c r="O1905" s="3"/>
      <c r="P1905" s="29"/>
      <c r="Q1905" s="22"/>
      <c r="R1905" s="3"/>
      <c r="S1905" s="120"/>
    </row>
    <row r="1906" spans="1:19" ht="12.75" customHeight="1" x14ac:dyDescent="0.25">
      <c r="A1906" s="28"/>
      <c r="B1906" s="29"/>
      <c r="C1906" s="29"/>
      <c r="D1906" s="132"/>
      <c r="E1906" s="132"/>
      <c r="F1906" s="132"/>
      <c r="G1906" s="132"/>
      <c r="H1906" s="132"/>
      <c r="I1906" s="132"/>
      <c r="J1906" s="132"/>
      <c r="K1906" s="133"/>
      <c r="L1906" s="134"/>
      <c r="M1906" s="134"/>
      <c r="N1906" s="134"/>
      <c r="O1906" s="3"/>
      <c r="P1906" s="29"/>
      <c r="Q1906" s="22"/>
      <c r="R1906" s="3"/>
      <c r="S1906" s="120"/>
    </row>
    <row r="1907" spans="1:19" ht="12.75" customHeight="1" x14ac:dyDescent="0.25">
      <c r="A1907" s="28"/>
      <c r="B1907" s="29"/>
      <c r="C1907" s="29"/>
      <c r="D1907" s="132"/>
      <c r="E1907" s="132"/>
      <c r="F1907" s="132"/>
      <c r="G1907" s="132"/>
      <c r="H1907" s="132"/>
      <c r="I1907" s="132"/>
      <c r="J1907" s="132"/>
      <c r="K1907" s="133"/>
      <c r="L1907" s="134"/>
      <c r="M1907" s="134"/>
      <c r="N1907" s="134"/>
      <c r="O1907" s="3"/>
      <c r="P1907" s="29"/>
      <c r="Q1907" s="22"/>
      <c r="R1907" s="3"/>
      <c r="S1907" s="120"/>
    </row>
    <row r="1908" spans="1:19" ht="12.75" customHeight="1" x14ac:dyDescent="0.25">
      <c r="A1908" s="28"/>
      <c r="B1908" s="29"/>
      <c r="C1908" s="29"/>
      <c r="D1908" s="132"/>
      <c r="E1908" s="132"/>
      <c r="F1908" s="132"/>
      <c r="G1908" s="132"/>
      <c r="H1908" s="132"/>
      <c r="I1908" s="132"/>
      <c r="J1908" s="132"/>
      <c r="K1908" s="133"/>
      <c r="L1908" s="134"/>
      <c r="M1908" s="134"/>
      <c r="N1908" s="134"/>
      <c r="O1908" s="3"/>
      <c r="P1908" s="29"/>
      <c r="Q1908" s="22"/>
      <c r="R1908" s="3"/>
      <c r="S1908" s="120"/>
    </row>
    <row r="1909" spans="1:19" ht="12.75" customHeight="1" x14ac:dyDescent="0.25">
      <c r="A1909" s="28"/>
      <c r="B1909" s="29"/>
      <c r="C1909" s="29"/>
      <c r="D1909" s="132"/>
      <c r="E1909" s="132"/>
      <c r="F1909" s="132"/>
      <c r="G1909" s="132"/>
      <c r="H1909" s="132"/>
      <c r="I1909" s="132"/>
      <c r="J1909" s="132"/>
      <c r="K1909" s="133"/>
      <c r="L1909" s="134"/>
      <c r="M1909" s="134"/>
      <c r="N1909" s="134"/>
      <c r="O1909" s="3"/>
      <c r="P1909" s="29"/>
      <c r="Q1909" s="22"/>
      <c r="R1909" s="3"/>
      <c r="S1909" s="120"/>
    </row>
    <row r="1910" spans="1:19" ht="12.75" customHeight="1" x14ac:dyDescent="0.25">
      <c r="A1910" s="28"/>
      <c r="B1910" s="29"/>
      <c r="C1910" s="29"/>
      <c r="D1910" s="132"/>
      <c r="E1910" s="132"/>
      <c r="F1910" s="132"/>
      <c r="G1910" s="132"/>
      <c r="H1910" s="132"/>
      <c r="I1910" s="132"/>
      <c r="J1910" s="132"/>
      <c r="K1910" s="133"/>
      <c r="L1910" s="134"/>
      <c r="M1910" s="134"/>
      <c r="N1910" s="134"/>
      <c r="O1910" s="3"/>
      <c r="P1910" s="29"/>
      <c r="Q1910" s="22"/>
      <c r="R1910" s="3"/>
      <c r="S1910" s="120"/>
    </row>
    <row r="1911" spans="1:19" ht="12.75" customHeight="1" x14ac:dyDescent="0.25">
      <c r="A1911" s="28"/>
      <c r="B1911" s="29"/>
      <c r="C1911" s="29"/>
      <c r="D1911" s="132"/>
      <c r="E1911" s="132"/>
      <c r="F1911" s="132"/>
      <c r="G1911" s="132"/>
      <c r="H1911" s="132"/>
      <c r="I1911" s="132"/>
      <c r="J1911" s="132"/>
      <c r="K1911" s="133"/>
      <c r="L1911" s="134"/>
      <c r="M1911" s="134"/>
      <c r="N1911" s="134"/>
      <c r="O1911" s="3"/>
      <c r="P1911" s="29"/>
      <c r="Q1911" s="22"/>
      <c r="R1911" s="3"/>
      <c r="S1911" s="120"/>
    </row>
    <row r="1912" spans="1:19" ht="12.75" customHeight="1" x14ac:dyDescent="0.25">
      <c r="A1912" s="28"/>
      <c r="B1912" s="29"/>
      <c r="C1912" s="29"/>
      <c r="D1912" s="132"/>
      <c r="E1912" s="132"/>
      <c r="F1912" s="132"/>
      <c r="G1912" s="132"/>
      <c r="H1912" s="132"/>
      <c r="I1912" s="132"/>
      <c r="J1912" s="132"/>
      <c r="K1912" s="133"/>
      <c r="L1912" s="134"/>
      <c r="M1912" s="134"/>
      <c r="N1912" s="134"/>
      <c r="O1912" s="3"/>
      <c r="P1912" s="29"/>
      <c r="Q1912" s="22"/>
      <c r="R1912" s="3"/>
      <c r="S1912" s="120"/>
    </row>
    <row r="1913" spans="1:19" ht="12.75" customHeight="1" x14ac:dyDescent="0.25">
      <c r="A1913" s="28"/>
      <c r="B1913" s="29"/>
      <c r="C1913" s="29"/>
      <c r="D1913" s="132"/>
      <c r="E1913" s="132"/>
      <c r="F1913" s="132"/>
      <c r="G1913" s="132"/>
      <c r="H1913" s="132"/>
      <c r="I1913" s="132"/>
      <c r="J1913" s="132"/>
      <c r="K1913" s="133"/>
      <c r="L1913" s="134"/>
      <c r="M1913" s="134"/>
      <c r="N1913" s="134"/>
      <c r="O1913" s="3"/>
      <c r="P1913" s="29"/>
      <c r="Q1913" s="22"/>
      <c r="R1913" s="3"/>
      <c r="S1913" s="120"/>
    </row>
    <row r="1914" spans="1:19" ht="12.75" customHeight="1" x14ac:dyDescent="0.25">
      <c r="A1914" s="28"/>
      <c r="B1914" s="29"/>
      <c r="C1914" s="29"/>
      <c r="D1914" s="132"/>
      <c r="E1914" s="132"/>
      <c r="F1914" s="132"/>
      <c r="G1914" s="132"/>
      <c r="H1914" s="132"/>
      <c r="I1914" s="132"/>
      <c r="J1914" s="132"/>
      <c r="K1914" s="133"/>
      <c r="L1914" s="134"/>
      <c r="M1914" s="134"/>
      <c r="N1914" s="134"/>
      <c r="O1914" s="3"/>
      <c r="P1914" s="29"/>
      <c r="Q1914" s="22"/>
      <c r="R1914" s="3"/>
      <c r="S1914" s="120"/>
    </row>
    <row r="1915" spans="1:19" ht="12.75" customHeight="1" x14ac:dyDescent="0.25">
      <c r="A1915" s="28"/>
      <c r="B1915" s="29"/>
      <c r="C1915" s="29"/>
      <c r="D1915" s="132"/>
      <c r="E1915" s="132"/>
      <c r="F1915" s="132"/>
      <c r="G1915" s="132"/>
      <c r="H1915" s="132"/>
      <c r="I1915" s="132"/>
      <c r="J1915" s="132"/>
      <c r="K1915" s="133"/>
      <c r="L1915" s="134"/>
      <c r="M1915" s="134"/>
      <c r="N1915" s="134"/>
      <c r="O1915" s="3"/>
      <c r="P1915" s="29"/>
      <c r="Q1915" s="22"/>
      <c r="R1915" s="3"/>
      <c r="S1915" s="120"/>
    </row>
    <row r="1916" spans="1:19" ht="12.75" customHeight="1" x14ac:dyDescent="0.25">
      <c r="A1916" s="28"/>
      <c r="B1916" s="29"/>
      <c r="C1916" s="29"/>
      <c r="D1916" s="132"/>
      <c r="E1916" s="132"/>
      <c r="F1916" s="132"/>
      <c r="G1916" s="132"/>
      <c r="H1916" s="132"/>
      <c r="I1916" s="132"/>
      <c r="J1916" s="132"/>
      <c r="K1916" s="133"/>
      <c r="L1916" s="134"/>
      <c r="M1916" s="134"/>
      <c r="N1916" s="134"/>
      <c r="O1916" s="3"/>
      <c r="P1916" s="29"/>
      <c r="Q1916" s="22"/>
      <c r="R1916" s="3"/>
      <c r="S1916" s="120"/>
    </row>
    <row r="1917" spans="1:19" ht="12.75" customHeight="1" x14ac:dyDescent="0.25">
      <c r="A1917" s="28"/>
      <c r="B1917" s="29"/>
      <c r="C1917" s="29"/>
      <c r="D1917" s="132"/>
      <c r="E1917" s="132"/>
      <c r="F1917" s="132"/>
      <c r="G1917" s="132"/>
      <c r="H1917" s="132"/>
      <c r="I1917" s="132"/>
      <c r="J1917" s="132"/>
      <c r="K1917" s="133"/>
      <c r="L1917" s="134"/>
      <c r="M1917" s="134"/>
      <c r="N1917" s="134"/>
      <c r="O1917" s="3"/>
      <c r="P1917" s="29"/>
      <c r="Q1917" s="22"/>
      <c r="R1917" s="3"/>
      <c r="S1917" s="120"/>
    </row>
    <row r="1918" spans="1:19" ht="12.75" customHeight="1" x14ac:dyDescent="0.25">
      <c r="A1918" s="28"/>
      <c r="B1918" s="29"/>
      <c r="C1918" s="29"/>
      <c r="D1918" s="132"/>
      <c r="E1918" s="132"/>
      <c r="F1918" s="132"/>
      <c r="G1918" s="132"/>
      <c r="H1918" s="132"/>
      <c r="I1918" s="132"/>
      <c r="J1918" s="132"/>
      <c r="K1918" s="133"/>
      <c r="L1918" s="134"/>
      <c r="M1918" s="134"/>
      <c r="N1918" s="134"/>
      <c r="O1918" s="3"/>
      <c r="P1918" s="29"/>
      <c r="Q1918" s="22"/>
      <c r="R1918" s="3"/>
      <c r="S1918" s="120"/>
    </row>
    <row r="1919" spans="1:19" ht="12.75" customHeight="1" x14ac:dyDescent="0.25">
      <c r="A1919" s="28"/>
      <c r="B1919" s="29"/>
      <c r="C1919" s="29"/>
      <c r="D1919" s="132"/>
      <c r="E1919" s="132"/>
      <c r="F1919" s="132"/>
      <c r="G1919" s="132"/>
      <c r="H1919" s="132"/>
      <c r="I1919" s="132"/>
      <c r="J1919" s="132"/>
      <c r="K1919" s="133"/>
      <c r="L1919" s="134"/>
      <c r="M1919" s="134"/>
      <c r="N1919" s="134"/>
      <c r="O1919" s="3"/>
      <c r="P1919" s="29"/>
      <c r="Q1919" s="22"/>
      <c r="R1919" s="3"/>
      <c r="S1919" s="120"/>
    </row>
    <row r="1920" spans="1:19" ht="12.75" customHeight="1" x14ac:dyDescent="0.25">
      <c r="A1920" s="28"/>
      <c r="B1920" s="29"/>
      <c r="C1920" s="29"/>
      <c r="D1920" s="132"/>
      <c r="E1920" s="132"/>
      <c r="F1920" s="132"/>
      <c r="G1920" s="132"/>
      <c r="H1920" s="132"/>
      <c r="I1920" s="132"/>
      <c r="J1920" s="132"/>
      <c r="K1920" s="133"/>
      <c r="L1920" s="134"/>
      <c r="M1920" s="134"/>
      <c r="N1920" s="134"/>
      <c r="O1920" s="3"/>
      <c r="P1920" s="29"/>
      <c r="Q1920" s="22"/>
      <c r="R1920" s="3"/>
      <c r="S1920" s="120"/>
    </row>
    <row r="1921" spans="1:19" ht="12.75" customHeight="1" x14ac:dyDescent="0.25">
      <c r="A1921" s="28"/>
      <c r="B1921" s="29"/>
      <c r="C1921" s="29"/>
      <c r="D1921" s="132"/>
      <c r="E1921" s="132"/>
      <c r="F1921" s="132"/>
      <c r="G1921" s="132"/>
      <c r="H1921" s="132"/>
      <c r="I1921" s="132"/>
      <c r="J1921" s="132"/>
      <c r="K1921" s="133"/>
      <c r="L1921" s="134"/>
      <c r="M1921" s="134"/>
      <c r="N1921" s="134"/>
      <c r="O1921" s="3"/>
      <c r="P1921" s="29"/>
      <c r="Q1921" s="22"/>
      <c r="R1921" s="3"/>
      <c r="S1921" s="120"/>
    </row>
    <row r="1922" spans="1:19" ht="12.75" customHeight="1" x14ac:dyDescent="0.25">
      <c r="A1922" s="28"/>
      <c r="B1922" s="29"/>
      <c r="C1922" s="29"/>
      <c r="D1922" s="132"/>
      <c r="E1922" s="132"/>
      <c r="F1922" s="132"/>
      <c r="G1922" s="132"/>
      <c r="H1922" s="132"/>
      <c r="I1922" s="132"/>
      <c r="J1922" s="132"/>
      <c r="K1922" s="133"/>
      <c r="L1922" s="134"/>
      <c r="M1922" s="134"/>
      <c r="N1922" s="134"/>
      <c r="O1922" s="3"/>
      <c r="P1922" s="29"/>
      <c r="Q1922" s="22"/>
      <c r="R1922" s="3"/>
      <c r="S1922" s="120"/>
    </row>
    <row r="1923" spans="1:19" ht="12.75" customHeight="1" x14ac:dyDescent="0.25">
      <c r="A1923" s="28"/>
      <c r="B1923" s="29"/>
      <c r="C1923" s="29"/>
      <c r="D1923" s="132"/>
      <c r="E1923" s="132"/>
      <c r="F1923" s="132"/>
      <c r="G1923" s="132"/>
      <c r="H1923" s="132"/>
      <c r="I1923" s="132"/>
      <c r="J1923" s="132"/>
      <c r="K1923" s="133"/>
      <c r="L1923" s="134"/>
      <c r="M1923" s="134"/>
      <c r="N1923" s="134"/>
      <c r="O1923" s="3"/>
      <c r="P1923" s="29"/>
      <c r="Q1923" s="22"/>
      <c r="R1923" s="3"/>
      <c r="S1923" s="120"/>
    </row>
    <row r="1924" spans="1:19" ht="12.75" customHeight="1" x14ac:dyDescent="0.25">
      <c r="A1924" s="28"/>
      <c r="B1924" s="29"/>
      <c r="C1924" s="29"/>
      <c r="D1924" s="132"/>
      <c r="E1924" s="132"/>
      <c r="F1924" s="132"/>
      <c r="G1924" s="132"/>
      <c r="H1924" s="132"/>
      <c r="I1924" s="132"/>
      <c r="J1924" s="132"/>
      <c r="K1924" s="133"/>
      <c r="L1924" s="134"/>
      <c r="M1924" s="134"/>
      <c r="N1924" s="134"/>
      <c r="O1924" s="3"/>
      <c r="P1924" s="29"/>
      <c r="Q1924" s="22"/>
      <c r="R1924" s="3"/>
      <c r="S1924" s="120"/>
    </row>
    <row r="1925" spans="1:19" ht="12.75" customHeight="1" x14ac:dyDescent="0.25">
      <c r="A1925" s="28"/>
      <c r="B1925" s="29"/>
      <c r="C1925" s="29"/>
      <c r="D1925" s="132"/>
      <c r="E1925" s="132"/>
      <c r="F1925" s="132"/>
      <c r="G1925" s="132"/>
      <c r="H1925" s="132"/>
      <c r="I1925" s="132"/>
      <c r="J1925" s="132"/>
      <c r="K1925" s="133"/>
      <c r="L1925" s="134"/>
      <c r="M1925" s="134"/>
      <c r="N1925" s="134"/>
      <c r="O1925" s="3"/>
      <c r="P1925" s="29"/>
      <c r="Q1925" s="22"/>
      <c r="R1925" s="3"/>
      <c r="S1925" s="120"/>
    </row>
    <row r="1926" spans="1:19" ht="12.75" customHeight="1" x14ac:dyDescent="0.25">
      <c r="A1926" s="28"/>
      <c r="B1926" s="29"/>
      <c r="C1926" s="29"/>
      <c r="D1926" s="132"/>
      <c r="E1926" s="132"/>
      <c r="F1926" s="132"/>
      <c r="G1926" s="132"/>
      <c r="H1926" s="132"/>
      <c r="I1926" s="132"/>
      <c r="J1926" s="132"/>
      <c r="K1926" s="133"/>
      <c r="L1926" s="134"/>
      <c r="M1926" s="134"/>
      <c r="N1926" s="134"/>
      <c r="O1926" s="3"/>
      <c r="P1926" s="29"/>
      <c r="Q1926" s="22"/>
      <c r="R1926" s="3"/>
      <c r="S1926" s="120"/>
    </row>
    <row r="1927" spans="1:19" ht="12.75" customHeight="1" x14ac:dyDescent="0.25">
      <c r="A1927" s="28"/>
      <c r="B1927" s="29"/>
      <c r="C1927" s="29"/>
      <c r="D1927" s="132"/>
      <c r="E1927" s="132"/>
      <c r="F1927" s="132"/>
      <c r="G1927" s="132"/>
      <c r="H1927" s="132"/>
      <c r="I1927" s="132"/>
      <c r="J1927" s="132"/>
      <c r="K1927" s="133"/>
      <c r="L1927" s="134"/>
      <c r="M1927" s="134"/>
      <c r="N1927" s="134"/>
      <c r="O1927" s="3"/>
      <c r="P1927" s="29"/>
      <c r="Q1927" s="22"/>
      <c r="R1927" s="3"/>
      <c r="S1927" s="120"/>
    </row>
    <row r="1928" spans="1:19" ht="12.75" customHeight="1" x14ac:dyDescent="0.25">
      <c r="A1928" s="28"/>
      <c r="B1928" s="29"/>
      <c r="C1928" s="29"/>
      <c r="D1928" s="132"/>
      <c r="E1928" s="132"/>
      <c r="F1928" s="132"/>
      <c r="G1928" s="132"/>
      <c r="H1928" s="132"/>
      <c r="I1928" s="132"/>
      <c r="J1928" s="132"/>
      <c r="K1928" s="133"/>
      <c r="L1928" s="134"/>
      <c r="M1928" s="134"/>
      <c r="N1928" s="134"/>
      <c r="O1928" s="3"/>
      <c r="P1928" s="29"/>
      <c r="Q1928" s="22"/>
      <c r="R1928" s="3"/>
      <c r="S1928" s="120"/>
    </row>
    <row r="1929" spans="1:19" ht="12.75" customHeight="1" x14ac:dyDescent="0.25">
      <c r="A1929" s="28"/>
      <c r="B1929" s="29"/>
      <c r="C1929" s="29"/>
      <c r="D1929" s="132"/>
      <c r="E1929" s="132"/>
      <c r="F1929" s="132"/>
      <c r="G1929" s="132"/>
      <c r="H1929" s="132"/>
      <c r="I1929" s="132"/>
      <c r="J1929" s="132"/>
      <c r="K1929" s="133"/>
      <c r="L1929" s="134"/>
      <c r="M1929" s="134"/>
      <c r="N1929" s="134"/>
      <c r="O1929" s="3"/>
      <c r="P1929" s="29"/>
      <c r="Q1929" s="22"/>
      <c r="R1929" s="3"/>
      <c r="S1929" s="120"/>
    </row>
    <row r="1930" spans="1:19" ht="12.75" customHeight="1" x14ac:dyDescent="0.25">
      <c r="A1930" s="28"/>
      <c r="B1930" s="29"/>
      <c r="C1930" s="29"/>
      <c r="D1930" s="132"/>
      <c r="E1930" s="132"/>
      <c r="F1930" s="132"/>
      <c r="G1930" s="132"/>
      <c r="H1930" s="132"/>
      <c r="I1930" s="132"/>
      <c r="J1930" s="132"/>
      <c r="K1930" s="133"/>
      <c r="L1930" s="134"/>
      <c r="M1930" s="134"/>
      <c r="N1930" s="134"/>
      <c r="O1930" s="3"/>
      <c r="P1930" s="29"/>
      <c r="Q1930" s="22"/>
      <c r="R1930" s="3"/>
      <c r="S1930" s="120"/>
    </row>
    <row r="1931" spans="1:19" ht="12.75" customHeight="1" x14ac:dyDescent="0.25">
      <c r="A1931" s="28"/>
      <c r="B1931" s="29"/>
      <c r="C1931" s="29"/>
      <c r="D1931" s="132"/>
      <c r="E1931" s="132"/>
      <c r="F1931" s="132"/>
      <c r="G1931" s="132"/>
      <c r="H1931" s="132"/>
      <c r="I1931" s="132"/>
      <c r="J1931" s="132"/>
      <c r="K1931" s="133"/>
      <c r="L1931" s="134"/>
      <c r="M1931" s="134"/>
      <c r="N1931" s="134"/>
      <c r="O1931" s="3"/>
      <c r="P1931" s="29"/>
      <c r="Q1931" s="22"/>
      <c r="R1931" s="3"/>
      <c r="S1931" s="120"/>
    </row>
    <row r="1932" spans="1:19" ht="12.75" customHeight="1" x14ac:dyDescent="0.25">
      <c r="A1932" s="28"/>
      <c r="B1932" s="29"/>
      <c r="C1932" s="29"/>
      <c r="D1932" s="132"/>
      <c r="E1932" s="132"/>
      <c r="F1932" s="132"/>
      <c r="G1932" s="132"/>
      <c r="H1932" s="132"/>
      <c r="I1932" s="132"/>
      <c r="J1932" s="132"/>
      <c r="K1932" s="133"/>
      <c r="L1932" s="134"/>
      <c r="M1932" s="134"/>
      <c r="N1932" s="134"/>
      <c r="O1932" s="3"/>
      <c r="P1932" s="29"/>
      <c r="Q1932" s="22"/>
      <c r="R1932" s="3"/>
      <c r="S1932" s="120"/>
    </row>
    <row r="1933" spans="1:19" ht="12.75" customHeight="1" x14ac:dyDescent="0.25">
      <c r="A1933" s="28"/>
      <c r="B1933" s="29"/>
      <c r="C1933" s="29"/>
      <c r="D1933" s="132"/>
      <c r="E1933" s="132"/>
      <c r="F1933" s="132"/>
      <c r="G1933" s="132"/>
      <c r="H1933" s="132"/>
      <c r="I1933" s="132"/>
      <c r="J1933" s="132"/>
      <c r="K1933" s="133"/>
      <c r="L1933" s="134"/>
      <c r="M1933" s="134"/>
      <c r="N1933" s="134"/>
      <c r="O1933" s="3"/>
      <c r="P1933" s="29"/>
      <c r="Q1933" s="22"/>
      <c r="R1933" s="3"/>
      <c r="S1933" s="120"/>
    </row>
    <row r="1934" spans="1:19" ht="12.75" customHeight="1" x14ac:dyDescent="0.25">
      <c r="A1934" s="28"/>
      <c r="B1934" s="29"/>
      <c r="C1934" s="29"/>
      <c r="D1934" s="132"/>
      <c r="E1934" s="132"/>
      <c r="F1934" s="132"/>
      <c r="G1934" s="132"/>
      <c r="H1934" s="132"/>
      <c r="I1934" s="132"/>
      <c r="J1934" s="132"/>
      <c r="K1934" s="133"/>
      <c r="L1934" s="134"/>
      <c r="M1934" s="134"/>
      <c r="N1934" s="134"/>
      <c r="O1934" s="3"/>
      <c r="P1934" s="29"/>
      <c r="Q1934" s="22"/>
      <c r="R1934" s="3"/>
      <c r="S1934" s="120"/>
    </row>
    <row r="1935" spans="1:19" ht="12.75" customHeight="1" x14ac:dyDescent="0.25">
      <c r="A1935" s="28"/>
      <c r="B1935" s="29"/>
      <c r="C1935" s="29"/>
      <c r="D1935" s="132"/>
      <c r="E1935" s="132"/>
      <c r="F1935" s="132"/>
      <c r="G1935" s="132"/>
      <c r="H1935" s="132"/>
      <c r="I1935" s="132"/>
      <c r="J1935" s="132"/>
      <c r="K1935" s="133"/>
      <c r="L1935" s="134"/>
      <c r="M1935" s="134"/>
      <c r="N1935" s="134"/>
      <c r="O1935" s="3"/>
      <c r="P1935" s="29"/>
      <c r="Q1935" s="22"/>
      <c r="R1935" s="3"/>
      <c r="S1935" s="120"/>
    </row>
    <row r="1936" spans="1:19" ht="12.75" customHeight="1" x14ac:dyDescent="0.25">
      <c r="A1936" s="28"/>
      <c r="B1936" s="29"/>
      <c r="C1936" s="29"/>
      <c r="D1936" s="132"/>
      <c r="E1936" s="132"/>
      <c r="F1936" s="132"/>
      <c r="G1936" s="132"/>
      <c r="H1936" s="132"/>
      <c r="I1936" s="132"/>
      <c r="J1936" s="132"/>
      <c r="K1936" s="133"/>
      <c r="L1936" s="134"/>
      <c r="M1936" s="134"/>
      <c r="N1936" s="134"/>
      <c r="O1936" s="3"/>
      <c r="P1936" s="29"/>
      <c r="Q1936" s="22"/>
      <c r="R1936" s="3"/>
      <c r="S1936" s="120"/>
    </row>
    <row r="1937" spans="1:19" ht="12.75" customHeight="1" x14ac:dyDescent="0.25">
      <c r="A1937" s="28"/>
      <c r="B1937" s="29"/>
      <c r="C1937" s="29"/>
      <c r="D1937" s="132"/>
      <c r="E1937" s="132"/>
      <c r="F1937" s="132"/>
      <c r="G1937" s="132"/>
      <c r="H1937" s="132"/>
      <c r="I1937" s="132"/>
      <c r="J1937" s="132"/>
      <c r="K1937" s="133"/>
      <c r="L1937" s="134"/>
      <c r="M1937" s="134"/>
      <c r="N1937" s="134"/>
      <c r="O1937" s="3"/>
      <c r="P1937" s="29"/>
      <c r="Q1937" s="22"/>
      <c r="R1937" s="3"/>
      <c r="S1937" s="120"/>
    </row>
    <row r="1938" spans="1:19" ht="12.75" customHeight="1" x14ac:dyDescent="0.25">
      <c r="A1938" s="28"/>
      <c r="B1938" s="29"/>
      <c r="C1938" s="29"/>
      <c r="D1938" s="132"/>
      <c r="E1938" s="132"/>
      <c r="F1938" s="132"/>
      <c r="G1938" s="132"/>
      <c r="H1938" s="132"/>
      <c r="I1938" s="132"/>
      <c r="J1938" s="132"/>
      <c r="K1938" s="133"/>
      <c r="L1938" s="134"/>
      <c r="M1938" s="134"/>
      <c r="N1938" s="134"/>
      <c r="O1938" s="3"/>
      <c r="P1938" s="29"/>
      <c r="Q1938" s="22"/>
      <c r="R1938" s="3"/>
      <c r="S1938" s="120"/>
    </row>
    <row r="1939" spans="1:19" ht="12.75" customHeight="1" x14ac:dyDescent="0.25">
      <c r="A1939" s="28"/>
      <c r="B1939" s="29"/>
      <c r="C1939" s="29"/>
      <c r="D1939" s="132"/>
      <c r="E1939" s="132"/>
      <c r="F1939" s="132"/>
      <c r="G1939" s="132"/>
      <c r="H1939" s="132"/>
      <c r="I1939" s="132"/>
      <c r="J1939" s="132"/>
      <c r="K1939" s="133"/>
      <c r="L1939" s="134"/>
      <c r="M1939" s="134"/>
      <c r="N1939" s="134"/>
      <c r="O1939" s="3"/>
      <c r="P1939" s="29"/>
      <c r="Q1939" s="22"/>
      <c r="R1939" s="3"/>
      <c r="S1939" s="120"/>
    </row>
    <row r="1940" spans="1:19" ht="12.75" customHeight="1" x14ac:dyDescent="0.25">
      <c r="A1940" s="28"/>
      <c r="B1940" s="29"/>
      <c r="C1940" s="29"/>
      <c r="D1940" s="132"/>
      <c r="E1940" s="132"/>
      <c r="F1940" s="132"/>
      <c r="G1940" s="132"/>
      <c r="H1940" s="132"/>
      <c r="I1940" s="132"/>
      <c r="J1940" s="132"/>
      <c r="K1940" s="133"/>
      <c r="L1940" s="134"/>
      <c r="M1940" s="134"/>
      <c r="N1940" s="134"/>
      <c r="O1940" s="3"/>
      <c r="P1940" s="29"/>
      <c r="Q1940" s="22"/>
      <c r="R1940" s="3"/>
      <c r="S1940" s="120"/>
    </row>
    <row r="1941" spans="1:19" ht="12.75" customHeight="1" x14ac:dyDescent="0.25">
      <c r="A1941" s="28"/>
      <c r="B1941" s="29"/>
      <c r="C1941" s="29"/>
      <c r="D1941" s="132"/>
      <c r="E1941" s="132"/>
      <c r="F1941" s="132"/>
      <c r="G1941" s="132"/>
      <c r="H1941" s="132"/>
      <c r="I1941" s="132"/>
      <c r="J1941" s="132"/>
      <c r="K1941" s="133"/>
      <c r="L1941" s="134"/>
      <c r="M1941" s="134"/>
      <c r="N1941" s="134"/>
      <c r="O1941" s="3"/>
      <c r="P1941" s="29"/>
      <c r="Q1941" s="22"/>
      <c r="R1941" s="3"/>
      <c r="S1941" s="120"/>
    </row>
    <row r="1942" spans="1:19" ht="12.75" customHeight="1" x14ac:dyDescent="0.25">
      <c r="A1942" s="28"/>
      <c r="B1942" s="29"/>
      <c r="C1942" s="29"/>
      <c r="D1942" s="132"/>
      <c r="E1942" s="132"/>
      <c r="F1942" s="132"/>
      <c r="G1942" s="132"/>
      <c r="H1942" s="132"/>
      <c r="I1942" s="132"/>
      <c r="J1942" s="132"/>
      <c r="K1942" s="133"/>
      <c r="L1942" s="134"/>
      <c r="M1942" s="134"/>
      <c r="N1942" s="134"/>
      <c r="O1942" s="3"/>
      <c r="P1942" s="29"/>
      <c r="Q1942" s="22"/>
      <c r="R1942" s="3"/>
      <c r="S1942" s="120"/>
    </row>
    <row r="1943" spans="1:19" ht="12.75" customHeight="1" x14ac:dyDescent="0.25">
      <c r="A1943" s="28"/>
      <c r="B1943" s="29"/>
      <c r="C1943" s="29"/>
      <c r="D1943" s="132"/>
      <c r="E1943" s="132"/>
      <c r="F1943" s="132"/>
      <c r="G1943" s="132"/>
      <c r="H1943" s="132"/>
      <c r="I1943" s="132"/>
      <c r="J1943" s="132"/>
      <c r="K1943" s="133"/>
      <c r="L1943" s="134"/>
      <c r="M1943" s="134"/>
      <c r="N1943" s="134"/>
      <c r="O1943" s="3"/>
      <c r="P1943" s="29"/>
      <c r="Q1943" s="22"/>
      <c r="R1943" s="3"/>
      <c r="S1943" s="120"/>
    </row>
    <row r="1944" spans="1:19" ht="12.75" customHeight="1" x14ac:dyDescent="0.25">
      <c r="A1944" s="28"/>
      <c r="B1944" s="29"/>
      <c r="C1944" s="29"/>
      <c r="D1944" s="132"/>
      <c r="E1944" s="132"/>
      <c r="F1944" s="132"/>
      <c r="G1944" s="132"/>
      <c r="H1944" s="132"/>
      <c r="I1944" s="132"/>
      <c r="J1944" s="132"/>
      <c r="K1944" s="133"/>
      <c r="L1944" s="134"/>
      <c r="M1944" s="134"/>
      <c r="N1944" s="134"/>
      <c r="O1944" s="3"/>
      <c r="P1944" s="29"/>
      <c r="Q1944" s="22"/>
      <c r="R1944" s="3"/>
      <c r="S1944" s="120"/>
    </row>
    <row r="1945" spans="1:19" ht="12.75" customHeight="1" x14ac:dyDescent="0.25">
      <c r="A1945" s="28"/>
      <c r="B1945" s="29"/>
      <c r="C1945" s="29"/>
      <c r="D1945" s="132"/>
      <c r="E1945" s="132"/>
      <c r="F1945" s="132"/>
      <c r="G1945" s="132"/>
      <c r="H1945" s="132"/>
      <c r="I1945" s="132"/>
      <c r="J1945" s="132"/>
      <c r="K1945" s="133"/>
      <c r="L1945" s="134"/>
      <c r="M1945" s="134"/>
      <c r="N1945" s="134"/>
      <c r="O1945" s="3"/>
      <c r="P1945" s="29"/>
      <c r="Q1945" s="22"/>
      <c r="R1945" s="3"/>
      <c r="S1945" s="120"/>
    </row>
    <row r="1946" spans="1:19" ht="12.75" customHeight="1" x14ac:dyDescent="0.25">
      <c r="A1946" s="28"/>
      <c r="B1946" s="29"/>
      <c r="C1946" s="29"/>
      <c r="D1946" s="132"/>
      <c r="E1946" s="132"/>
      <c r="F1946" s="132"/>
      <c r="G1946" s="132"/>
      <c r="H1946" s="132"/>
      <c r="I1946" s="132"/>
      <c r="J1946" s="132"/>
      <c r="K1946" s="133"/>
      <c r="L1946" s="134"/>
      <c r="M1946" s="134"/>
      <c r="N1946" s="134"/>
      <c r="O1946" s="3"/>
      <c r="P1946" s="29"/>
      <c r="Q1946" s="22"/>
      <c r="R1946" s="3"/>
      <c r="S1946" s="120"/>
    </row>
    <row r="1947" spans="1:19" ht="12.75" customHeight="1" x14ac:dyDescent="0.25">
      <c r="A1947" s="28"/>
      <c r="B1947" s="29"/>
      <c r="C1947" s="29"/>
      <c r="D1947" s="132"/>
      <c r="E1947" s="132"/>
      <c r="F1947" s="132"/>
      <c r="G1947" s="132"/>
      <c r="H1947" s="132"/>
      <c r="I1947" s="132"/>
      <c r="J1947" s="132"/>
      <c r="K1947" s="133"/>
      <c r="L1947" s="134"/>
      <c r="M1947" s="134"/>
      <c r="N1947" s="134"/>
      <c r="O1947" s="3"/>
      <c r="P1947" s="29"/>
      <c r="Q1947" s="22"/>
      <c r="R1947" s="3"/>
      <c r="S1947" s="120"/>
    </row>
    <row r="1948" spans="1:19" ht="12.75" customHeight="1" x14ac:dyDescent="0.25">
      <c r="A1948" s="28"/>
      <c r="B1948" s="29"/>
      <c r="C1948" s="29"/>
      <c r="D1948" s="132"/>
      <c r="E1948" s="132"/>
      <c r="F1948" s="132"/>
      <c r="G1948" s="132"/>
      <c r="H1948" s="132"/>
      <c r="I1948" s="132"/>
      <c r="J1948" s="132"/>
      <c r="K1948" s="133"/>
      <c r="L1948" s="134"/>
      <c r="M1948" s="134"/>
      <c r="N1948" s="134"/>
      <c r="O1948" s="3"/>
      <c r="P1948" s="29"/>
      <c r="Q1948" s="22"/>
      <c r="R1948" s="3"/>
      <c r="S1948" s="120"/>
    </row>
    <row r="1949" spans="1:19" ht="12.75" customHeight="1" x14ac:dyDescent="0.25">
      <c r="A1949" s="28"/>
      <c r="B1949" s="29"/>
      <c r="C1949" s="29"/>
      <c r="D1949" s="132"/>
      <c r="E1949" s="132"/>
      <c r="F1949" s="132"/>
      <c r="G1949" s="132"/>
      <c r="H1949" s="132"/>
      <c r="I1949" s="132"/>
      <c r="J1949" s="132"/>
      <c r="K1949" s="133"/>
      <c r="L1949" s="134"/>
      <c r="M1949" s="134"/>
      <c r="N1949" s="134"/>
      <c r="O1949" s="3"/>
      <c r="P1949" s="29"/>
      <c r="Q1949" s="22"/>
      <c r="R1949" s="3"/>
      <c r="S1949" s="120"/>
    </row>
    <row r="1950" spans="1:19" ht="12.75" customHeight="1" x14ac:dyDescent="0.25">
      <c r="A1950" s="28"/>
      <c r="B1950" s="29"/>
      <c r="C1950" s="29"/>
      <c r="D1950" s="132"/>
      <c r="E1950" s="132"/>
      <c r="F1950" s="132"/>
      <c r="G1950" s="132"/>
      <c r="H1950" s="132"/>
      <c r="I1950" s="132"/>
      <c r="J1950" s="132"/>
      <c r="K1950" s="133"/>
      <c r="L1950" s="134"/>
      <c r="M1950" s="134"/>
      <c r="N1950" s="134"/>
      <c r="O1950" s="3"/>
      <c r="P1950" s="29"/>
      <c r="Q1950" s="22"/>
      <c r="R1950" s="3"/>
      <c r="S1950" s="120"/>
    </row>
    <row r="1951" spans="1:19" ht="12.75" customHeight="1" x14ac:dyDescent="0.25">
      <c r="A1951" s="28"/>
      <c r="B1951" s="29"/>
      <c r="C1951" s="29"/>
      <c r="D1951" s="132"/>
      <c r="E1951" s="132"/>
      <c r="F1951" s="132"/>
      <c r="G1951" s="132"/>
      <c r="H1951" s="132"/>
      <c r="I1951" s="132"/>
      <c r="J1951" s="132"/>
      <c r="K1951" s="133"/>
      <c r="L1951" s="134"/>
      <c r="M1951" s="134"/>
      <c r="N1951" s="134"/>
      <c r="O1951" s="3"/>
      <c r="P1951" s="29"/>
      <c r="Q1951" s="22"/>
      <c r="R1951" s="3"/>
      <c r="S1951" s="120"/>
    </row>
    <row r="1952" spans="1:19" ht="12.75" customHeight="1" x14ac:dyDescent="0.25">
      <c r="A1952" s="28"/>
      <c r="B1952" s="29"/>
      <c r="C1952" s="29"/>
      <c r="D1952" s="132"/>
      <c r="E1952" s="132"/>
      <c r="F1952" s="132"/>
      <c r="G1952" s="132"/>
      <c r="H1952" s="132"/>
      <c r="I1952" s="132"/>
      <c r="J1952" s="132"/>
      <c r="K1952" s="133"/>
      <c r="L1952" s="134"/>
      <c r="M1952" s="134"/>
      <c r="N1952" s="134"/>
      <c r="O1952" s="3"/>
      <c r="P1952" s="29"/>
      <c r="Q1952" s="22"/>
      <c r="R1952" s="3"/>
      <c r="S1952" s="120"/>
    </row>
    <row r="1953" spans="1:19" ht="12.75" customHeight="1" x14ac:dyDescent="0.25">
      <c r="A1953" s="28"/>
      <c r="B1953" s="29"/>
      <c r="C1953" s="29"/>
      <c r="D1953" s="132"/>
      <c r="E1953" s="132"/>
      <c r="F1953" s="132"/>
      <c r="G1953" s="132"/>
      <c r="H1953" s="132"/>
      <c r="I1953" s="132"/>
      <c r="J1953" s="132"/>
      <c r="K1953" s="133"/>
      <c r="L1953" s="134"/>
      <c r="M1953" s="134"/>
      <c r="N1953" s="134"/>
      <c r="O1953" s="3"/>
      <c r="P1953" s="29"/>
      <c r="Q1953" s="22"/>
      <c r="R1953" s="3"/>
      <c r="S1953" s="120"/>
    </row>
    <row r="1954" spans="1:19" ht="12.75" customHeight="1" x14ac:dyDescent="0.25">
      <c r="A1954" s="28"/>
      <c r="B1954" s="29"/>
      <c r="C1954" s="29"/>
      <c r="D1954" s="132"/>
      <c r="E1954" s="132"/>
      <c r="F1954" s="132"/>
      <c r="G1954" s="132"/>
      <c r="H1954" s="132"/>
      <c r="I1954" s="132"/>
      <c r="J1954" s="132"/>
      <c r="K1954" s="133"/>
      <c r="L1954" s="134"/>
      <c r="M1954" s="134"/>
      <c r="N1954" s="134"/>
      <c r="O1954" s="3"/>
      <c r="P1954" s="29"/>
      <c r="Q1954" s="22"/>
      <c r="R1954" s="3"/>
      <c r="S1954" s="120"/>
    </row>
    <row r="1955" spans="1:19" ht="12.75" customHeight="1" x14ac:dyDescent="0.25">
      <c r="A1955" s="28"/>
      <c r="B1955" s="29"/>
      <c r="C1955" s="29"/>
      <c r="D1955" s="132"/>
      <c r="E1955" s="132"/>
      <c r="F1955" s="132"/>
      <c r="G1955" s="132"/>
      <c r="H1955" s="132"/>
      <c r="I1955" s="132"/>
      <c r="J1955" s="132"/>
      <c r="K1955" s="133"/>
      <c r="L1955" s="134"/>
      <c r="M1955" s="134"/>
      <c r="N1955" s="134"/>
      <c r="O1955" s="3"/>
      <c r="P1955" s="29"/>
      <c r="Q1955" s="22"/>
      <c r="R1955" s="3"/>
      <c r="S1955" s="120"/>
    </row>
    <row r="1956" spans="1:19" ht="12.75" customHeight="1" x14ac:dyDescent="0.25">
      <c r="A1956" s="28"/>
      <c r="B1956" s="29"/>
      <c r="C1956" s="29"/>
      <c r="D1956" s="132"/>
      <c r="E1956" s="132"/>
      <c r="F1956" s="132"/>
      <c r="G1956" s="132"/>
      <c r="H1956" s="132"/>
      <c r="I1956" s="132"/>
      <c r="J1956" s="132"/>
      <c r="K1956" s="133"/>
      <c r="L1956" s="134"/>
      <c r="M1956" s="134"/>
      <c r="N1956" s="134"/>
      <c r="O1956" s="3"/>
      <c r="P1956" s="29"/>
      <c r="Q1956" s="22"/>
      <c r="R1956" s="3"/>
      <c r="S1956" s="120"/>
    </row>
    <row r="1957" spans="1:19" ht="12.75" customHeight="1" x14ac:dyDescent="0.25">
      <c r="A1957" s="28"/>
      <c r="B1957" s="29"/>
      <c r="C1957" s="29"/>
      <c r="D1957" s="132"/>
      <c r="E1957" s="132"/>
      <c r="F1957" s="132"/>
      <c r="G1957" s="132"/>
      <c r="H1957" s="132"/>
      <c r="I1957" s="132"/>
      <c r="J1957" s="132"/>
      <c r="K1957" s="133"/>
      <c r="L1957" s="134"/>
      <c r="M1957" s="134"/>
      <c r="N1957" s="134"/>
      <c r="O1957" s="3"/>
      <c r="P1957" s="29"/>
      <c r="Q1957" s="22"/>
      <c r="R1957" s="3"/>
      <c r="S1957" s="120"/>
    </row>
    <row r="1958" spans="1:19" ht="12.75" customHeight="1" x14ac:dyDescent="0.25">
      <c r="A1958" s="28"/>
      <c r="B1958" s="29"/>
      <c r="C1958" s="29"/>
      <c r="D1958" s="132"/>
      <c r="E1958" s="132"/>
      <c r="F1958" s="132"/>
      <c r="G1958" s="132"/>
      <c r="H1958" s="132"/>
      <c r="I1958" s="132"/>
      <c r="J1958" s="132"/>
      <c r="K1958" s="133"/>
      <c r="L1958" s="134"/>
      <c r="M1958" s="134"/>
      <c r="N1958" s="134"/>
      <c r="O1958" s="3"/>
      <c r="P1958" s="29"/>
      <c r="Q1958" s="22"/>
      <c r="R1958" s="3"/>
      <c r="S1958" s="120"/>
    </row>
    <row r="1959" spans="1:19" ht="12.75" customHeight="1" x14ac:dyDescent="0.25">
      <c r="A1959" s="28"/>
      <c r="B1959" s="29"/>
      <c r="C1959" s="29"/>
      <c r="D1959" s="132"/>
      <c r="E1959" s="132"/>
      <c r="F1959" s="132"/>
      <c r="G1959" s="132"/>
      <c r="H1959" s="132"/>
      <c r="I1959" s="132"/>
      <c r="J1959" s="132"/>
      <c r="K1959" s="133"/>
      <c r="L1959" s="134"/>
      <c r="M1959" s="134"/>
      <c r="N1959" s="134"/>
      <c r="O1959" s="3"/>
      <c r="P1959" s="29"/>
      <c r="Q1959" s="22"/>
      <c r="R1959" s="3"/>
      <c r="S1959" s="120"/>
    </row>
    <row r="1960" spans="1:19" ht="12.75" customHeight="1" x14ac:dyDescent="0.25">
      <c r="A1960" s="28"/>
      <c r="B1960" s="29"/>
      <c r="C1960" s="29"/>
      <c r="D1960" s="132"/>
      <c r="E1960" s="132"/>
      <c r="F1960" s="132"/>
      <c r="G1960" s="132"/>
      <c r="H1960" s="132"/>
      <c r="I1960" s="132"/>
      <c r="J1960" s="132"/>
      <c r="K1960" s="133"/>
      <c r="L1960" s="134"/>
      <c r="M1960" s="134"/>
      <c r="N1960" s="134"/>
      <c r="O1960" s="3"/>
      <c r="P1960" s="29"/>
      <c r="Q1960" s="22"/>
      <c r="R1960" s="3"/>
      <c r="S1960" s="120"/>
    </row>
    <row r="1961" spans="1:19" ht="12.75" customHeight="1" x14ac:dyDescent="0.25">
      <c r="A1961" s="28"/>
      <c r="B1961" s="29"/>
      <c r="C1961" s="29"/>
      <c r="D1961" s="132"/>
      <c r="E1961" s="132"/>
      <c r="F1961" s="132"/>
      <c r="G1961" s="132"/>
      <c r="H1961" s="132"/>
      <c r="I1961" s="132"/>
      <c r="J1961" s="132"/>
      <c r="K1961" s="133"/>
      <c r="L1961" s="134"/>
      <c r="M1961" s="134"/>
      <c r="N1961" s="134"/>
      <c r="O1961" s="3"/>
      <c r="P1961" s="29"/>
      <c r="Q1961" s="22"/>
      <c r="R1961" s="3"/>
      <c r="S1961" s="120"/>
    </row>
    <row r="1962" spans="1:19" ht="12.75" customHeight="1" x14ac:dyDescent="0.25">
      <c r="A1962" s="28"/>
      <c r="B1962" s="29"/>
      <c r="C1962" s="29"/>
      <c r="D1962" s="132"/>
      <c r="E1962" s="132"/>
      <c r="F1962" s="132"/>
      <c r="G1962" s="132"/>
      <c r="H1962" s="132"/>
      <c r="I1962" s="132"/>
      <c r="J1962" s="132"/>
      <c r="K1962" s="133"/>
      <c r="L1962" s="134"/>
      <c r="M1962" s="134"/>
      <c r="N1962" s="134"/>
      <c r="O1962" s="3"/>
      <c r="P1962" s="29"/>
      <c r="Q1962" s="22"/>
      <c r="R1962" s="3"/>
      <c r="S1962" s="120"/>
    </row>
    <row r="1963" spans="1:19" ht="12.75" customHeight="1" x14ac:dyDescent="0.25">
      <c r="A1963" s="28"/>
      <c r="B1963" s="29"/>
      <c r="C1963" s="29"/>
      <c r="D1963" s="132"/>
      <c r="E1963" s="132"/>
      <c r="F1963" s="132"/>
      <c r="G1963" s="132"/>
      <c r="H1963" s="132"/>
      <c r="I1963" s="132"/>
      <c r="J1963" s="132"/>
      <c r="K1963" s="133"/>
      <c r="L1963" s="134"/>
      <c r="M1963" s="134"/>
      <c r="N1963" s="134"/>
      <c r="O1963" s="3"/>
      <c r="P1963" s="29"/>
      <c r="Q1963" s="22"/>
      <c r="R1963" s="3"/>
      <c r="S1963" s="120"/>
    </row>
    <row r="1964" spans="1:19" ht="12.75" customHeight="1" x14ac:dyDescent="0.25">
      <c r="A1964" s="28"/>
      <c r="B1964" s="29"/>
      <c r="C1964" s="29"/>
      <c r="D1964" s="132"/>
      <c r="E1964" s="132"/>
      <c r="F1964" s="132"/>
      <c r="G1964" s="132"/>
      <c r="H1964" s="132"/>
      <c r="I1964" s="132"/>
      <c r="J1964" s="132"/>
      <c r="K1964" s="133"/>
      <c r="L1964" s="134"/>
      <c r="M1964" s="134"/>
      <c r="N1964" s="134"/>
      <c r="O1964" s="3"/>
      <c r="P1964" s="29"/>
      <c r="Q1964" s="22"/>
      <c r="R1964" s="3"/>
      <c r="S1964" s="120"/>
    </row>
    <row r="1965" spans="1:19" ht="12.75" customHeight="1" x14ac:dyDescent="0.25">
      <c r="A1965" s="28"/>
      <c r="B1965" s="29"/>
      <c r="C1965" s="29"/>
      <c r="D1965" s="132"/>
      <c r="E1965" s="132"/>
      <c r="F1965" s="132"/>
      <c r="G1965" s="132"/>
      <c r="H1965" s="132"/>
      <c r="I1965" s="132"/>
      <c r="J1965" s="132"/>
      <c r="K1965" s="133"/>
      <c r="L1965" s="134"/>
      <c r="M1965" s="134"/>
      <c r="N1965" s="134"/>
      <c r="O1965" s="3"/>
      <c r="P1965" s="29"/>
      <c r="Q1965" s="22"/>
      <c r="R1965" s="3"/>
      <c r="S1965" s="120"/>
    </row>
    <row r="1966" spans="1:19" ht="12.75" customHeight="1" x14ac:dyDescent="0.25">
      <c r="A1966" s="28"/>
      <c r="B1966" s="29"/>
      <c r="C1966" s="29"/>
      <c r="D1966" s="132"/>
      <c r="E1966" s="132"/>
      <c r="F1966" s="132"/>
      <c r="G1966" s="132"/>
      <c r="H1966" s="132"/>
      <c r="I1966" s="132"/>
      <c r="J1966" s="132"/>
      <c r="K1966" s="133"/>
      <c r="L1966" s="134"/>
      <c r="M1966" s="134"/>
      <c r="N1966" s="134"/>
      <c r="O1966" s="3"/>
      <c r="P1966" s="29"/>
      <c r="Q1966" s="22"/>
      <c r="R1966" s="3"/>
      <c r="S1966" s="120"/>
    </row>
    <row r="1967" spans="1:19" ht="12.75" customHeight="1" x14ac:dyDescent="0.25">
      <c r="A1967" s="28"/>
      <c r="B1967" s="29"/>
      <c r="C1967" s="29"/>
      <c r="D1967" s="132"/>
      <c r="E1967" s="132"/>
      <c r="F1967" s="132"/>
      <c r="G1967" s="132"/>
      <c r="H1967" s="132"/>
      <c r="I1967" s="132"/>
      <c r="J1967" s="132"/>
      <c r="K1967" s="133"/>
      <c r="L1967" s="134"/>
      <c r="M1967" s="134"/>
      <c r="N1967" s="134"/>
      <c r="O1967" s="3"/>
      <c r="P1967" s="29"/>
      <c r="Q1967" s="22"/>
      <c r="R1967" s="3"/>
      <c r="S1967" s="120"/>
    </row>
    <row r="1968" spans="1:19" ht="12.75" customHeight="1" x14ac:dyDescent="0.25">
      <c r="A1968" s="28"/>
      <c r="B1968" s="29"/>
      <c r="C1968" s="29"/>
      <c r="D1968" s="132"/>
      <c r="E1968" s="132"/>
      <c r="F1968" s="132"/>
      <c r="G1968" s="132"/>
      <c r="H1968" s="132"/>
      <c r="I1968" s="132"/>
      <c r="J1968" s="132"/>
      <c r="K1968" s="133"/>
      <c r="L1968" s="134"/>
      <c r="M1968" s="134"/>
      <c r="N1968" s="134"/>
      <c r="O1968" s="3"/>
      <c r="P1968" s="29"/>
      <c r="Q1968" s="22"/>
      <c r="R1968" s="3"/>
      <c r="S1968" s="120"/>
    </row>
    <row r="1969" spans="1:19" ht="12.75" customHeight="1" x14ac:dyDescent="0.25">
      <c r="A1969" s="28"/>
      <c r="B1969" s="29"/>
      <c r="C1969" s="29"/>
      <c r="D1969" s="132"/>
      <c r="E1969" s="132"/>
      <c r="F1969" s="132"/>
      <c r="G1969" s="132"/>
      <c r="H1969" s="132"/>
      <c r="I1969" s="132"/>
      <c r="J1969" s="132"/>
      <c r="K1969" s="133"/>
      <c r="L1969" s="134"/>
      <c r="M1969" s="134"/>
      <c r="N1969" s="134"/>
      <c r="O1969" s="3"/>
      <c r="P1969" s="29"/>
      <c r="Q1969" s="22"/>
      <c r="R1969" s="3"/>
      <c r="S1969" s="120"/>
    </row>
    <row r="1970" spans="1:19" ht="12.75" customHeight="1" x14ac:dyDescent="0.25">
      <c r="A1970" s="28"/>
      <c r="B1970" s="29"/>
      <c r="C1970" s="29"/>
      <c r="D1970" s="132"/>
      <c r="E1970" s="132"/>
      <c r="F1970" s="132"/>
      <c r="G1970" s="132"/>
      <c r="H1970" s="132"/>
      <c r="I1970" s="132"/>
      <c r="J1970" s="132"/>
      <c r="K1970" s="133"/>
      <c r="L1970" s="134"/>
      <c r="M1970" s="134"/>
      <c r="N1970" s="134"/>
      <c r="O1970" s="3"/>
      <c r="P1970" s="29"/>
      <c r="Q1970" s="22"/>
      <c r="R1970" s="3"/>
      <c r="S1970" s="120"/>
    </row>
    <row r="1971" spans="1:19" ht="12.75" customHeight="1" x14ac:dyDescent="0.25">
      <c r="A1971" s="28"/>
      <c r="B1971" s="29"/>
      <c r="C1971" s="29"/>
      <c r="D1971" s="132"/>
      <c r="E1971" s="132"/>
      <c r="F1971" s="132"/>
      <c r="G1971" s="132"/>
      <c r="H1971" s="132"/>
      <c r="I1971" s="132"/>
      <c r="J1971" s="132"/>
      <c r="K1971" s="133"/>
      <c r="L1971" s="134"/>
      <c r="M1971" s="134"/>
      <c r="N1971" s="134"/>
      <c r="O1971" s="3"/>
      <c r="P1971" s="29"/>
      <c r="Q1971" s="22"/>
      <c r="R1971" s="3"/>
      <c r="S1971" s="120"/>
    </row>
    <row r="1972" spans="1:19" ht="12.75" customHeight="1" x14ac:dyDescent="0.25">
      <c r="A1972" s="28"/>
      <c r="B1972" s="29"/>
      <c r="C1972" s="29"/>
      <c r="D1972" s="132"/>
      <c r="E1972" s="132"/>
      <c r="F1972" s="132"/>
      <c r="G1972" s="132"/>
      <c r="H1972" s="132"/>
      <c r="I1972" s="132"/>
      <c r="J1972" s="132"/>
      <c r="K1972" s="133"/>
      <c r="L1972" s="134"/>
      <c r="M1972" s="134"/>
      <c r="N1972" s="134"/>
      <c r="O1972" s="3"/>
      <c r="P1972" s="29"/>
      <c r="Q1972" s="22"/>
      <c r="R1972" s="3"/>
      <c r="S1972" s="120"/>
    </row>
    <row r="1973" spans="1:19" ht="12.75" customHeight="1" x14ac:dyDescent="0.25">
      <c r="A1973" s="28"/>
      <c r="B1973" s="29"/>
      <c r="C1973" s="29"/>
      <c r="D1973" s="132"/>
      <c r="E1973" s="132"/>
      <c r="F1973" s="132"/>
      <c r="G1973" s="132"/>
      <c r="H1973" s="132"/>
      <c r="I1973" s="132"/>
      <c r="J1973" s="132"/>
      <c r="K1973" s="133"/>
      <c r="L1973" s="134"/>
      <c r="M1973" s="134"/>
      <c r="N1973" s="134"/>
      <c r="O1973" s="3"/>
      <c r="P1973" s="29"/>
      <c r="Q1973" s="22"/>
      <c r="R1973" s="3"/>
      <c r="S1973" s="120"/>
    </row>
    <row r="1974" spans="1:19" ht="12.75" customHeight="1" x14ac:dyDescent="0.25">
      <c r="A1974" s="28"/>
      <c r="B1974" s="29"/>
      <c r="C1974" s="29"/>
      <c r="D1974" s="132"/>
      <c r="E1974" s="132"/>
      <c r="F1974" s="132"/>
      <c r="G1974" s="132"/>
      <c r="H1974" s="132"/>
      <c r="I1974" s="132"/>
      <c r="J1974" s="132"/>
      <c r="K1974" s="133"/>
      <c r="L1974" s="134"/>
      <c r="M1974" s="134"/>
      <c r="N1974" s="134"/>
      <c r="O1974" s="3"/>
      <c r="P1974" s="29"/>
      <c r="Q1974" s="22"/>
      <c r="R1974" s="3"/>
      <c r="S1974" s="120"/>
    </row>
    <row r="1975" spans="1:19" ht="12.75" customHeight="1" x14ac:dyDescent="0.25">
      <c r="A1975" s="28"/>
      <c r="B1975" s="29"/>
      <c r="C1975" s="29"/>
      <c r="D1975" s="132"/>
      <c r="E1975" s="132"/>
      <c r="F1975" s="132"/>
      <c r="G1975" s="132"/>
      <c r="H1975" s="132"/>
      <c r="I1975" s="132"/>
      <c r="J1975" s="132"/>
      <c r="K1975" s="133"/>
      <c r="L1975" s="134"/>
      <c r="M1975" s="134"/>
      <c r="N1975" s="134"/>
      <c r="O1975" s="3"/>
      <c r="P1975" s="29"/>
      <c r="Q1975" s="22"/>
      <c r="R1975" s="3"/>
      <c r="S1975" s="120"/>
    </row>
    <row r="1976" spans="1:19" ht="12.75" customHeight="1" x14ac:dyDescent="0.25">
      <c r="A1976" s="28"/>
      <c r="B1976" s="29"/>
      <c r="C1976" s="29"/>
      <c r="D1976" s="132"/>
      <c r="E1976" s="132"/>
      <c r="F1976" s="132"/>
      <c r="G1976" s="132"/>
      <c r="H1976" s="132"/>
      <c r="I1976" s="132"/>
      <c r="J1976" s="132"/>
      <c r="K1976" s="133"/>
      <c r="L1976" s="134"/>
      <c r="M1976" s="134"/>
      <c r="N1976" s="134"/>
      <c r="O1976" s="3"/>
      <c r="P1976" s="29"/>
      <c r="Q1976" s="22"/>
      <c r="R1976" s="3"/>
      <c r="S1976" s="120"/>
    </row>
    <row r="1977" spans="1:19" ht="12.75" customHeight="1" x14ac:dyDescent="0.25">
      <c r="A1977" s="28"/>
      <c r="B1977" s="29"/>
      <c r="C1977" s="29"/>
      <c r="D1977" s="132"/>
      <c r="E1977" s="132"/>
      <c r="F1977" s="132"/>
      <c r="G1977" s="132"/>
      <c r="H1977" s="132"/>
      <c r="I1977" s="132"/>
      <c r="J1977" s="132"/>
      <c r="K1977" s="133"/>
      <c r="L1977" s="134"/>
      <c r="M1977" s="134"/>
      <c r="N1977" s="134"/>
      <c r="O1977" s="3"/>
      <c r="P1977" s="29"/>
      <c r="Q1977" s="22"/>
      <c r="R1977" s="3"/>
      <c r="S1977" s="120"/>
    </row>
    <row r="1978" spans="1:19" ht="12.75" customHeight="1" x14ac:dyDescent="0.25">
      <c r="A1978" s="28"/>
      <c r="B1978" s="29"/>
      <c r="C1978" s="29"/>
      <c r="D1978" s="132"/>
      <c r="E1978" s="132"/>
      <c r="F1978" s="132"/>
      <c r="G1978" s="132"/>
      <c r="H1978" s="132"/>
      <c r="I1978" s="132"/>
      <c r="J1978" s="132"/>
      <c r="K1978" s="133"/>
      <c r="L1978" s="134"/>
      <c r="M1978" s="134"/>
      <c r="N1978" s="134"/>
      <c r="O1978" s="3"/>
      <c r="P1978" s="29"/>
      <c r="Q1978" s="22"/>
      <c r="R1978" s="3"/>
      <c r="S1978" s="120"/>
    </row>
    <row r="1979" spans="1:19" ht="12.75" customHeight="1" x14ac:dyDescent="0.25">
      <c r="A1979" s="28"/>
      <c r="B1979" s="29"/>
      <c r="C1979" s="29"/>
      <c r="D1979" s="132"/>
      <c r="E1979" s="132"/>
      <c r="F1979" s="132"/>
      <c r="G1979" s="132"/>
      <c r="H1979" s="132"/>
      <c r="I1979" s="132"/>
      <c r="J1979" s="132"/>
      <c r="K1979" s="133"/>
      <c r="L1979" s="134"/>
      <c r="M1979" s="134"/>
      <c r="N1979" s="134"/>
      <c r="O1979" s="3"/>
      <c r="P1979" s="29"/>
      <c r="Q1979" s="22"/>
      <c r="R1979" s="3"/>
      <c r="S1979" s="120"/>
    </row>
    <row r="1980" spans="1:19" ht="12.75" customHeight="1" x14ac:dyDescent="0.25">
      <c r="A1980" s="28"/>
      <c r="B1980" s="29"/>
      <c r="C1980" s="29"/>
      <c r="D1980" s="132"/>
      <c r="E1980" s="132"/>
      <c r="F1980" s="132"/>
      <c r="G1980" s="132"/>
      <c r="H1980" s="132"/>
      <c r="I1980" s="132"/>
      <c r="J1980" s="132"/>
      <c r="K1980" s="133"/>
      <c r="L1980" s="134"/>
      <c r="M1980" s="134"/>
      <c r="N1980" s="134"/>
      <c r="O1980" s="3"/>
      <c r="P1980" s="29"/>
      <c r="Q1980" s="22"/>
      <c r="R1980" s="3"/>
      <c r="S1980" s="120"/>
    </row>
    <row r="1981" spans="1:19" ht="12.75" customHeight="1" x14ac:dyDescent="0.25">
      <c r="A1981" s="28"/>
      <c r="B1981" s="29"/>
      <c r="C1981" s="29"/>
      <c r="D1981" s="132"/>
      <c r="E1981" s="132"/>
      <c r="F1981" s="132"/>
      <c r="G1981" s="132"/>
      <c r="H1981" s="132"/>
      <c r="I1981" s="132"/>
      <c r="J1981" s="132"/>
      <c r="K1981" s="133"/>
      <c r="L1981" s="134"/>
      <c r="M1981" s="134"/>
      <c r="N1981" s="134"/>
      <c r="O1981" s="3"/>
      <c r="P1981" s="29"/>
      <c r="Q1981" s="22"/>
      <c r="R1981" s="3"/>
      <c r="S1981" s="120"/>
    </row>
    <row r="1982" spans="1:19" ht="12.75" customHeight="1" x14ac:dyDescent="0.25">
      <c r="A1982" s="28"/>
      <c r="B1982" s="29"/>
      <c r="C1982" s="29"/>
      <c r="D1982" s="132"/>
      <c r="E1982" s="132"/>
      <c r="F1982" s="132"/>
      <c r="G1982" s="132"/>
      <c r="H1982" s="132"/>
      <c r="I1982" s="132"/>
      <c r="J1982" s="132"/>
      <c r="K1982" s="133"/>
      <c r="L1982" s="134"/>
      <c r="M1982" s="134"/>
      <c r="N1982" s="134"/>
      <c r="O1982" s="3"/>
      <c r="P1982" s="29"/>
      <c r="Q1982" s="22"/>
      <c r="R1982" s="3"/>
      <c r="S1982" s="120"/>
    </row>
    <row r="1983" spans="1:19" ht="12.75" customHeight="1" x14ac:dyDescent="0.25">
      <c r="A1983" s="28"/>
      <c r="B1983" s="29"/>
      <c r="C1983" s="29"/>
      <c r="D1983" s="132"/>
      <c r="E1983" s="132"/>
      <c r="F1983" s="132"/>
      <c r="G1983" s="132"/>
      <c r="H1983" s="132"/>
      <c r="I1983" s="132"/>
      <c r="J1983" s="132"/>
      <c r="K1983" s="133"/>
      <c r="L1983" s="134"/>
      <c r="M1983" s="134"/>
      <c r="N1983" s="134"/>
      <c r="O1983" s="3"/>
      <c r="P1983" s="29"/>
      <c r="Q1983" s="22"/>
      <c r="R1983" s="3"/>
      <c r="S1983" s="120"/>
    </row>
    <row r="1984" spans="1:19" ht="12.75" customHeight="1" x14ac:dyDescent="0.25">
      <c r="A1984" s="28"/>
      <c r="B1984" s="29"/>
      <c r="C1984" s="29"/>
      <c r="D1984" s="132"/>
      <c r="E1984" s="132"/>
      <c r="F1984" s="132"/>
      <c r="G1984" s="132"/>
      <c r="H1984" s="132"/>
      <c r="I1984" s="132"/>
      <c r="J1984" s="132"/>
      <c r="K1984" s="133"/>
      <c r="L1984" s="134"/>
      <c r="M1984" s="134"/>
      <c r="N1984" s="134"/>
      <c r="O1984" s="3"/>
      <c r="P1984" s="29"/>
      <c r="Q1984" s="22"/>
      <c r="R1984" s="3"/>
      <c r="S1984" s="120"/>
    </row>
    <row r="1985" spans="1:19" ht="12.75" customHeight="1" x14ac:dyDescent="0.25">
      <c r="A1985" s="28"/>
      <c r="B1985" s="29"/>
      <c r="C1985" s="29"/>
      <c r="D1985" s="132"/>
      <c r="E1985" s="132"/>
      <c r="F1985" s="132"/>
      <c r="G1985" s="132"/>
      <c r="H1985" s="132"/>
      <c r="I1985" s="132"/>
      <c r="J1985" s="132"/>
      <c r="K1985" s="133"/>
      <c r="L1985" s="134"/>
      <c r="M1985" s="134"/>
      <c r="N1985" s="134"/>
      <c r="O1985" s="3"/>
      <c r="P1985" s="29"/>
      <c r="Q1985" s="22"/>
      <c r="R1985" s="3"/>
      <c r="S1985" s="120"/>
    </row>
    <row r="1986" spans="1:19" ht="12.75" customHeight="1" x14ac:dyDescent="0.25">
      <c r="A1986" s="28"/>
      <c r="B1986" s="29"/>
      <c r="C1986" s="29"/>
      <c r="D1986" s="132"/>
      <c r="E1986" s="132"/>
      <c r="F1986" s="132"/>
      <c r="G1986" s="132"/>
      <c r="H1986" s="132"/>
      <c r="I1986" s="132"/>
      <c r="J1986" s="132"/>
      <c r="K1986" s="133"/>
      <c r="L1986" s="134"/>
      <c r="M1986" s="134"/>
      <c r="N1986" s="134"/>
      <c r="O1986" s="3"/>
      <c r="P1986" s="29"/>
      <c r="Q1986" s="22"/>
      <c r="R1986" s="3"/>
      <c r="S1986" s="120"/>
    </row>
    <row r="1987" spans="1:19" ht="12.75" customHeight="1" x14ac:dyDescent="0.25">
      <c r="A1987" s="28"/>
      <c r="B1987" s="29"/>
      <c r="C1987" s="29"/>
      <c r="D1987" s="132"/>
      <c r="E1987" s="132"/>
      <c r="F1987" s="132"/>
      <c r="G1987" s="132"/>
      <c r="H1987" s="132"/>
      <c r="I1987" s="132"/>
      <c r="J1987" s="132"/>
      <c r="K1987" s="133"/>
      <c r="L1987" s="134"/>
      <c r="M1987" s="134"/>
      <c r="N1987" s="134"/>
      <c r="O1987" s="3"/>
      <c r="P1987" s="29"/>
      <c r="Q1987" s="22"/>
      <c r="R1987" s="3"/>
      <c r="S1987" s="120"/>
    </row>
    <row r="1988" spans="1:19" ht="12.75" customHeight="1" x14ac:dyDescent="0.25">
      <c r="A1988" s="28"/>
      <c r="B1988" s="29"/>
      <c r="C1988" s="29"/>
      <c r="D1988" s="132"/>
      <c r="E1988" s="132"/>
      <c r="F1988" s="132"/>
      <c r="G1988" s="132"/>
      <c r="H1988" s="132"/>
      <c r="I1988" s="132"/>
      <c r="J1988" s="132"/>
      <c r="K1988" s="133"/>
      <c r="L1988" s="134"/>
      <c r="M1988" s="134"/>
      <c r="N1988" s="134"/>
      <c r="O1988" s="3"/>
      <c r="P1988" s="29"/>
      <c r="Q1988" s="22"/>
      <c r="R1988" s="3"/>
      <c r="S1988" s="120"/>
    </row>
    <row r="1989" spans="1:19" ht="12.75" customHeight="1" x14ac:dyDescent="0.25">
      <c r="A1989" s="28"/>
      <c r="B1989" s="29"/>
      <c r="C1989" s="29"/>
      <c r="D1989" s="132"/>
      <c r="E1989" s="132"/>
      <c r="F1989" s="132"/>
      <c r="G1989" s="132"/>
      <c r="H1989" s="132"/>
      <c r="I1989" s="132"/>
      <c r="J1989" s="132"/>
      <c r="K1989" s="133"/>
      <c r="L1989" s="134"/>
      <c r="M1989" s="134"/>
      <c r="N1989" s="134"/>
      <c r="O1989" s="3"/>
      <c r="P1989" s="29"/>
      <c r="Q1989" s="22"/>
      <c r="R1989" s="3"/>
      <c r="S1989" s="120"/>
    </row>
    <row r="1990" spans="1:19" ht="12.75" customHeight="1" x14ac:dyDescent="0.25">
      <c r="A1990" s="28"/>
      <c r="B1990" s="29"/>
      <c r="C1990" s="29"/>
      <c r="D1990" s="132"/>
      <c r="E1990" s="132"/>
      <c r="F1990" s="132"/>
      <c r="G1990" s="132"/>
      <c r="H1990" s="132"/>
      <c r="I1990" s="132"/>
      <c r="J1990" s="132"/>
      <c r="K1990" s="133"/>
      <c r="L1990" s="134"/>
      <c r="M1990" s="134"/>
      <c r="N1990" s="134"/>
      <c r="O1990" s="3"/>
      <c r="P1990" s="29"/>
      <c r="Q1990" s="22"/>
      <c r="R1990" s="3"/>
      <c r="S1990" s="120"/>
    </row>
    <row r="1991" spans="1:19" ht="12.75" customHeight="1" x14ac:dyDescent="0.25">
      <c r="A1991" s="28"/>
      <c r="B1991" s="29"/>
      <c r="C1991" s="29"/>
      <c r="D1991" s="132"/>
      <c r="E1991" s="132"/>
      <c r="F1991" s="132"/>
      <c r="G1991" s="132"/>
      <c r="H1991" s="132"/>
      <c r="I1991" s="132"/>
      <c r="J1991" s="132"/>
      <c r="K1991" s="133"/>
      <c r="L1991" s="134"/>
      <c r="M1991" s="134"/>
      <c r="N1991" s="134"/>
      <c r="O1991" s="3"/>
      <c r="P1991" s="29"/>
      <c r="Q1991" s="22"/>
      <c r="R1991" s="3"/>
      <c r="S1991" s="120"/>
    </row>
    <row r="1992" spans="1:19" ht="12.75" customHeight="1" x14ac:dyDescent="0.25">
      <c r="A1992" s="28"/>
      <c r="B1992" s="29"/>
      <c r="C1992" s="29"/>
      <c r="D1992" s="132"/>
      <c r="E1992" s="132"/>
      <c r="F1992" s="132"/>
      <c r="G1992" s="132"/>
      <c r="H1992" s="132"/>
      <c r="I1992" s="132"/>
      <c r="J1992" s="132"/>
      <c r="K1992" s="133"/>
      <c r="L1992" s="134"/>
      <c r="M1992" s="134"/>
      <c r="N1992" s="134"/>
      <c r="O1992" s="3"/>
      <c r="P1992" s="29"/>
      <c r="Q1992" s="22"/>
      <c r="R1992" s="3"/>
      <c r="S1992" s="120"/>
    </row>
    <row r="1993" spans="1:19" ht="12.75" customHeight="1" x14ac:dyDescent="0.25">
      <c r="A1993" s="28"/>
      <c r="B1993" s="29"/>
      <c r="C1993" s="29"/>
      <c r="D1993" s="132"/>
      <c r="E1993" s="132"/>
      <c r="F1993" s="132"/>
      <c r="G1993" s="132"/>
      <c r="H1993" s="132"/>
      <c r="I1993" s="132"/>
      <c r="J1993" s="132"/>
      <c r="K1993" s="133"/>
      <c r="L1993" s="134"/>
      <c r="M1993" s="134"/>
      <c r="N1993" s="134"/>
      <c r="O1993" s="3"/>
      <c r="P1993" s="29"/>
      <c r="Q1993" s="22"/>
      <c r="R1993" s="3"/>
      <c r="S1993" s="120"/>
    </row>
    <row r="1994" spans="1:19" ht="12.75" customHeight="1" x14ac:dyDescent="0.25">
      <c r="A1994" s="28"/>
      <c r="B1994" s="29"/>
      <c r="C1994" s="29"/>
      <c r="D1994" s="132"/>
      <c r="E1994" s="132"/>
      <c r="F1994" s="132"/>
      <c r="G1994" s="132"/>
      <c r="H1994" s="132"/>
      <c r="I1994" s="132"/>
      <c r="J1994" s="132"/>
      <c r="K1994" s="133"/>
      <c r="L1994" s="134"/>
      <c r="M1994" s="134"/>
      <c r="N1994" s="134"/>
      <c r="O1994" s="3"/>
      <c r="P1994" s="29"/>
      <c r="Q1994" s="22"/>
      <c r="R1994" s="3"/>
      <c r="S1994" s="120"/>
    </row>
    <row r="1995" spans="1:19" ht="12.75" customHeight="1" x14ac:dyDescent="0.25">
      <c r="A1995" s="28"/>
      <c r="B1995" s="29"/>
      <c r="C1995" s="29"/>
      <c r="D1995" s="132"/>
      <c r="E1995" s="132"/>
      <c r="F1995" s="132"/>
      <c r="G1995" s="132"/>
      <c r="H1995" s="132"/>
      <c r="I1995" s="132"/>
      <c r="J1995" s="132"/>
      <c r="K1995" s="133"/>
      <c r="L1995" s="134"/>
      <c r="M1995" s="134"/>
      <c r="N1995" s="134"/>
      <c r="O1995" s="3"/>
      <c r="P1995" s="29"/>
      <c r="Q1995" s="22"/>
      <c r="R1995" s="3"/>
      <c r="S1995" s="120"/>
    </row>
    <row r="1996" spans="1:19" ht="12.75" customHeight="1" x14ac:dyDescent="0.25">
      <c r="A1996" s="28"/>
      <c r="B1996" s="29"/>
      <c r="C1996" s="29"/>
      <c r="D1996" s="132"/>
      <c r="E1996" s="132"/>
      <c r="F1996" s="132"/>
      <c r="G1996" s="132"/>
      <c r="H1996" s="132"/>
      <c r="I1996" s="132"/>
      <c r="J1996" s="132"/>
      <c r="K1996" s="133"/>
      <c r="L1996" s="134"/>
      <c r="M1996" s="134"/>
      <c r="N1996" s="134"/>
      <c r="O1996" s="3"/>
      <c r="P1996" s="29"/>
      <c r="Q1996" s="22"/>
      <c r="R1996" s="3"/>
      <c r="S1996" s="120"/>
    </row>
    <row r="1997" spans="1:19" ht="12.75" customHeight="1" x14ac:dyDescent="0.25">
      <c r="A1997" s="28"/>
      <c r="B1997" s="29"/>
      <c r="C1997" s="29"/>
      <c r="D1997" s="132"/>
      <c r="E1997" s="132"/>
      <c r="F1997" s="132"/>
      <c r="G1997" s="132"/>
      <c r="H1997" s="132"/>
      <c r="I1997" s="132"/>
      <c r="J1997" s="132"/>
      <c r="K1997" s="133"/>
      <c r="L1997" s="134"/>
      <c r="M1997" s="134"/>
      <c r="N1997" s="134"/>
      <c r="O1997" s="3"/>
      <c r="P1997" s="29"/>
      <c r="Q1997" s="22"/>
      <c r="R1997" s="3"/>
      <c r="S1997" s="120"/>
    </row>
    <row r="1998" spans="1:19" ht="12.75" customHeight="1" x14ac:dyDescent="0.25">
      <c r="A1998" s="28"/>
      <c r="B1998" s="29"/>
      <c r="C1998" s="29"/>
      <c r="D1998" s="132"/>
      <c r="E1998" s="132"/>
      <c r="F1998" s="132"/>
      <c r="G1998" s="132"/>
      <c r="H1998" s="132"/>
      <c r="I1998" s="132"/>
      <c r="J1998" s="132"/>
      <c r="K1998" s="133"/>
      <c r="L1998" s="134"/>
      <c r="M1998" s="134"/>
      <c r="N1998" s="134"/>
      <c r="O1998" s="3"/>
      <c r="P1998" s="29"/>
      <c r="Q1998" s="22"/>
      <c r="R1998" s="3"/>
      <c r="S1998" s="120"/>
    </row>
    <row r="1999" spans="1:19" ht="12.75" customHeight="1" x14ac:dyDescent="0.25">
      <c r="A1999" s="28"/>
      <c r="B1999" s="29"/>
      <c r="C1999" s="29"/>
      <c r="D1999" s="132"/>
      <c r="E1999" s="132"/>
      <c r="F1999" s="132"/>
      <c r="G1999" s="132"/>
      <c r="H1999" s="132"/>
      <c r="I1999" s="132"/>
      <c r="J1999" s="132"/>
      <c r="K1999" s="133"/>
      <c r="L1999" s="134"/>
      <c r="M1999" s="134"/>
      <c r="N1999" s="134"/>
      <c r="O1999" s="3"/>
      <c r="P1999" s="29"/>
      <c r="Q1999" s="22"/>
      <c r="R1999" s="3"/>
      <c r="S1999" s="120"/>
    </row>
    <row r="2000" spans="1:19" ht="12.75" customHeight="1" x14ac:dyDescent="0.25">
      <c r="A2000" s="28"/>
      <c r="B2000" s="29"/>
      <c r="C2000" s="29"/>
      <c r="D2000" s="132"/>
      <c r="E2000" s="132"/>
      <c r="F2000" s="132"/>
      <c r="G2000" s="132"/>
      <c r="H2000" s="132"/>
      <c r="I2000" s="132"/>
      <c r="J2000" s="132"/>
      <c r="K2000" s="133"/>
      <c r="L2000" s="134"/>
      <c r="M2000" s="134"/>
      <c r="N2000" s="134"/>
      <c r="O2000" s="3"/>
      <c r="P2000" s="29"/>
      <c r="Q2000" s="22"/>
      <c r="R2000" s="3"/>
      <c r="S2000" s="120"/>
    </row>
    <row r="2001" spans="1:19" ht="12.75" customHeight="1" x14ac:dyDescent="0.25">
      <c r="A2001" s="28"/>
      <c r="B2001" s="29"/>
      <c r="C2001" s="29"/>
      <c r="D2001" s="132"/>
      <c r="E2001" s="132"/>
      <c r="F2001" s="132"/>
      <c r="G2001" s="132"/>
      <c r="H2001" s="132"/>
      <c r="I2001" s="132"/>
      <c r="J2001" s="132"/>
      <c r="K2001" s="133"/>
      <c r="L2001" s="134"/>
      <c r="M2001" s="134"/>
      <c r="N2001" s="134"/>
      <c r="O2001" s="3"/>
      <c r="P2001" s="29"/>
      <c r="Q2001" s="22"/>
      <c r="R2001" s="3"/>
      <c r="S2001" s="120"/>
    </row>
    <row r="2002" spans="1:19" ht="12.75" customHeight="1" x14ac:dyDescent="0.25">
      <c r="A2002" s="28"/>
      <c r="B2002" s="29"/>
      <c r="C2002" s="29"/>
      <c r="D2002" s="132"/>
      <c r="E2002" s="132"/>
      <c r="F2002" s="132"/>
      <c r="G2002" s="132"/>
      <c r="H2002" s="132"/>
      <c r="I2002" s="132"/>
      <c r="J2002" s="132"/>
      <c r="K2002" s="133"/>
      <c r="L2002" s="134"/>
      <c r="M2002" s="134"/>
      <c r="N2002" s="134"/>
      <c r="O2002" s="3"/>
      <c r="P2002" s="29"/>
      <c r="Q2002" s="22"/>
      <c r="R2002" s="3"/>
      <c r="S2002" s="120"/>
    </row>
    <row r="2003" spans="1:19" ht="12.75" customHeight="1" x14ac:dyDescent="0.25">
      <c r="A2003" s="28"/>
      <c r="B2003" s="29"/>
      <c r="C2003" s="29"/>
      <c r="D2003" s="132"/>
      <c r="E2003" s="132"/>
      <c r="F2003" s="132"/>
      <c r="G2003" s="132"/>
      <c r="H2003" s="132"/>
      <c r="I2003" s="132"/>
      <c r="J2003" s="132"/>
      <c r="K2003" s="133"/>
      <c r="L2003" s="134"/>
      <c r="M2003" s="134"/>
      <c r="N2003" s="134"/>
      <c r="O2003" s="3"/>
      <c r="P2003" s="29"/>
      <c r="Q2003" s="22"/>
      <c r="R2003" s="3"/>
      <c r="S2003" s="120"/>
    </row>
    <row r="2004" spans="1:19" ht="12.75" customHeight="1" x14ac:dyDescent="0.25">
      <c r="A2004" s="28"/>
      <c r="B2004" s="29"/>
      <c r="C2004" s="29"/>
      <c r="D2004" s="132"/>
      <c r="E2004" s="132"/>
      <c r="F2004" s="132"/>
      <c r="G2004" s="132"/>
      <c r="H2004" s="132"/>
      <c r="I2004" s="132"/>
      <c r="J2004" s="132"/>
      <c r="K2004" s="133"/>
      <c r="L2004" s="134"/>
      <c r="M2004" s="134"/>
      <c r="N2004" s="134"/>
      <c r="O2004" s="3"/>
      <c r="P2004" s="29"/>
      <c r="Q2004" s="22"/>
      <c r="R2004" s="3"/>
      <c r="S2004" s="120"/>
    </row>
    <row r="2005" spans="1:19" ht="12.75" customHeight="1" x14ac:dyDescent="0.2"/>
    <row r="2006" spans="1:19" ht="12.75" customHeight="1" x14ac:dyDescent="0.2"/>
    <row r="2007" spans="1:19" ht="12.75" customHeight="1" x14ac:dyDescent="0.2"/>
    <row r="2008" spans="1:19" ht="12.75" customHeight="1" x14ac:dyDescent="0.2"/>
    <row r="2009" spans="1:19" ht="12.75" customHeight="1" x14ac:dyDescent="0.2"/>
    <row r="2010" spans="1:19" ht="12.75" customHeight="1" x14ac:dyDescent="0.2"/>
    <row r="2011" spans="1:19" ht="12.75" customHeight="1" x14ac:dyDescent="0.2"/>
    <row r="2012" spans="1:19" ht="12.75" customHeight="1" x14ac:dyDescent="0.2"/>
    <row r="2013" spans="1:19" ht="12.75" customHeight="1" x14ac:dyDescent="0.2"/>
    <row r="2014" spans="1:19" ht="12.75" customHeight="1" x14ac:dyDescent="0.2"/>
    <row r="2015" spans="1:19" ht="12.75" customHeight="1" x14ac:dyDescent="0.2"/>
    <row r="2016" spans="1:19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</sheetData>
  <mergeCells count="446">
    <mergeCell ref="B395:J395"/>
    <mergeCell ref="B418:J418"/>
    <mergeCell ref="M396:M397"/>
    <mergeCell ref="N396:N397"/>
    <mergeCell ref="O396:O397"/>
    <mergeCell ref="P396:P397"/>
    <mergeCell ref="Q396:Q397"/>
    <mergeCell ref="R396:R397"/>
    <mergeCell ref="A396:A397"/>
    <mergeCell ref="B396:J396"/>
    <mergeCell ref="K396:K397"/>
    <mergeCell ref="L396:L397"/>
    <mergeCell ref="B441:J441"/>
    <mergeCell ref="M419:M420"/>
    <mergeCell ref="N419:N420"/>
    <mergeCell ref="O419:O420"/>
    <mergeCell ref="P419:P420"/>
    <mergeCell ref="Q419:Q420"/>
    <mergeCell ref="R419:R420"/>
    <mergeCell ref="A419:A420"/>
    <mergeCell ref="B419:J419"/>
    <mergeCell ref="K419:K420"/>
    <mergeCell ref="L419:L420"/>
    <mergeCell ref="B464:J464"/>
    <mergeCell ref="M442:M443"/>
    <mergeCell ref="N442:N443"/>
    <mergeCell ref="O442:O443"/>
    <mergeCell ref="P442:P443"/>
    <mergeCell ref="Q442:Q443"/>
    <mergeCell ref="R442:R443"/>
    <mergeCell ref="A442:A443"/>
    <mergeCell ref="B442:J442"/>
    <mergeCell ref="K442:K443"/>
    <mergeCell ref="L442:L443"/>
    <mergeCell ref="B487:J487"/>
    <mergeCell ref="M465:M466"/>
    <mergeCell ref="N465:N466"/>
    <mergeCell ref="O465:O466"/>
    <mergeCell ref="P465:P466"/>
    <mergeCell ref="Q465:Q466"/>
    <mergeCell ref="R465:R466"/>
    <mergeCell ref="A465:A466"/>
    <mergeCell ref="B465:J465"/>
    <mergeCell ref="K465:K466"/>
    <mergeCell ref="L465:L466"/>
    <mergeCell ref="B510:J510"/>
    <mergeCell ref="M488:M489"/>
    <mergeCell ref="N488:N489"/>
    <mergeCell ref="O488:O489"/>
    <mergeCell ref="P488:P489"/>
    <mergeCell ref="Q488:Q489"/>
    <mergeCell ref="R488:R489"/>
    <mergeCell ref="A488:A489"/>
    <mergeCell ref="B488:J488"/>
    <mergeCell ref="K488:K489"/>
    <mergeCell ref="L488:L489"/>
    <mergeCell ref="M511:M512"/>
    <mergeCell ref="N511:N512"/>
    <mergeCell ref="O511:O512"/>
    <mergeCell ref="P511:P512"/>
    <mergeCell ref="Q511:Q512"/>
    <mergeCell ref="R511:R512"/>
    <mergeCell ref="A511:A512"/>
    <mergeCell ref="B511:J511"/>
    <mergeCell ref="K511:K512"/>
    <mergeCell ref="L511:L512"/>
    <mergeCell ref="N534:N535"/>
    <mergeCell ref="O534:O535"/>
    <mergeCell ref="P534:P535"/>
    <mergeCell ref="Q534:Q535"/>
    <mergeCell ref="R534:R535"/>
    <mergeCell ref="B533:J533"/>
    <mergeCell ref="A534:A535"/>
    <mergeCell ref="B534:J534"/>
    <mergeCell ref="K534:K535"/>
    <mergeCell ref="L534:L535"/>
    <mergeCell ref="M534:M535"/>
    <mergeCell ref="N557:N558"/>
    <mergeCell ref="O557:O558"/>
    <mergeCell ref="P557:P558"/>
    <mergeCell ref="Q557:Q558"/>
    <mergeCell ref="R557:R558"/>
    <mergeCell ref="B556:J556"/>
    <mergeCell ref="A557:A558"/>
    <mergeCell ref="B557:J557"/>
    <mergeCell ref="K557:K558"/>
    <mergeCell ref="L557:L558"/>
    <mergeCell ref="M557:M558"/>
    <mergeCell ref="B599:J599"/>
    <mergeCell ref="N580:N581"/>
    <mergeCell ref="O580:O581"/>
    <mergeCell ref="P580:P581"/>
    <mergeCell ref="Q580:Q581"/>
    <mergeCell ref="R580:R581"/>
    <mergeCell ref="B579:J579"/>
    <mergeCell ref="A580:A581"/>
    <mergeCell ref="B580:J580"/>
    <mergeCell ref="K580:K581"/>
    <mergeCell ref="L580:L581"/>
    <mergeCell ref="M580:M581"/>
    <mergeCell ref="N603:N604"/>
    <mergeCell ref="O603:O604"/>
    <mergeCell ref="B625:J625"/>
    <mergeCell ref="B622:J622"/>
    <mergeCell ref="P603:P604"/>
    <mergeCell ref="Q603:Q604"/>
    <mergeCell ref="R603:R604"/>
    <mergeCell ref="B602:J602"/>
    <mergeCell ref="A603:A604"/>
    <mergeCell ref="B603:J603"/>
    <mergeCell ref="K603:K604"/>
    <mergeCell ref="L603:L604"/>
    <mergeCell ref="M603:M604"/>
    <mergeCell ref="R649:R650"/>
    <mergeCell ref="M626:M627"/>
    <mergeCell ref="N626:N627"/>
    <mergeCell ref="O626:O627"/>
    <mergeCell ref="P626:P627"/>
    <mergeCell ref="Q626:Q627"/>
    <mergeCell ref="R626:R627"/>
    <mergeCell ref="B645:J645"/>
    <mergeCell ref="A626:A627"/>
    <mergeCell ref="B626:J626"/>
    <mergeCell ref="K626:K627"/>
    <mergeCell ref="L626:L627"/>
    <mergeCell ref="A649:A650"/>
    <mergeCell ref="B649:J649"/>
    <mergeCell ref="K649:K650"/>
    <mergeCell ref="L649:L650"/>
    <mergeCell ref="M672:M673"/>
    <mergeCell ref="N672:N673"/>
    <mergeCell ref="O672:O673"/>
    <mergeCell ref="P672:P673"/>
    <mergeCell ref="Q672:Q673"/>
    <mergeCell ref="M649:M650"/>
    <mergeCell ref="N649:N650"/>
    <mergeCell ref="O649:O650"/>
    <mergeCell ref="P649:P650"/>
    <mergeCell ref="Q649:Q650"/>
    <mergeCell ref="B873:J873"/>
    <mergeCell ref="R672:R673"/>
    <mergeCell ref="A672:A673"/>
    <mergeCell ref="B672:J672"/>
    <mergeCell ref="K672:K673"/>
    <mergeCell ref="L672:L673"/>
    <mergeCell ref="M695:M696"/>
    <mergeCell ref="N695:N696"/>
    <mergeCell ref="O695:O696"/>
    <mergeCell ref="P695:P696"/>
    <mergeCell ref="Q695:Q696"/>
    <mergeCell ref="R695:R696"/>
    <mergeCell ref="A695:A696"/>
    <mergeCell ref="B695:J695"/>
    <mergeCell ref="K695:K696"/>
    <mergeCell ref="L695:L696"/>
    <mergeCell ref="R718:R719"/>
    <mergeCell ref="R741:R742"/>
    <mergeCell ref="M764:M765"/>
    <mergeCell ref="N764:N765"/>
    <mergeCell ref="O764:O765"/>
    <mergeCell ref="P764:P765"/>
    <mergeCell ref="Q764:Q765"/>
    <mergeCell ref="R764:R765"/>
    <mergeCell ref="B895:J895"/>
    <mergeCell ref="N877:N878"/>
    <mergeCell ref="O877:O878"/>
    <mergeCell ref="P877:P878"/>
    <mergeCell ref="Q877:Q878"/>
    <mergeCell ref="R877:R878"/>
    <mergeCell ref="B876:J876"/>
    <mergeCell ref="A877:A878"/>
    <mergeCell ref="B877:J877"/>
    <mergeCell ref="K877:K878"/>
    <mergeCell ref="L877:L878"/>
    <mergeCell ref="M877:M878"/>
    <mergeCell ref="B917:J917"/>
    <mergeCell ref="N899:N900"/>
    <mergeCell ref="O899:O900"/>
    <mergeCell ref="P899:P900"/>
    <mergeCell ref="Q899:Q900"/>
    <mergeCell ref="R899:R900"/>
    <mergeCell ref="B898:J898"/>
    <mergeCell ref="A899:A900"/>
    <mergeCell ref="B899:J899"/>
    <mergeCell ref="K899:K900"/>
    <mergeCell ref="L899:L900"/>
    <mergeCell ref="M899:M900"/>
    <mergeCell ref="B939:J939"/>
    <mergeCell ref="N921:N922"/>
    <mergeCell ref="O921:O922"/>
    <mergeCell ref="P921:P922"/>
    <mergeCell ref="Q921:Q922"/>
    <mergeCell ref="R921:R922"/>
    <mergeCell ref="B920:J920"/>
    <mergeCell ref="A921:A922"/>
    <mergeCell ref="B921:J921"/>
    <mergeCell ref="K921:K922"/>
    <mergeCell ref="L921:L922"/>
    <mergeCell ref="M921:M922"/>
    <mergeCell ref="N943:N944"/>
    <mergeCell ref="O943:O944"/>
    <mergeCell ref="P943:P944"/>
    <mergeCell ref="Q943:Q944"/>
    <mergeCell ref="R943:R944"/>
    <mergeCell ref="B942:J942"/>
    <mergeCell ref="A943:A944"/>
    <mergeCell ref="B943:J943"/>
    <mergeCell ref="K943:K944"/>
    <mergeCell ref="L943:L944"/>
    <mergeCell ref="M943:M944"/>
    <mergeCell ref="Q965:Q966"/>
    <mergeCell ref="R965:R966"/>
    <mergeCell ref="B964:J964"/>
    <mergeCell ref="A965:A966"/>
    <mergeCell ref="B965:J965"/>
    <mergeCell ref="K965:K966"/>
    <mergeCell ref="L965:L966"/>
    <mergeCell ref="M965:M966"/>
    <mergeCell ref="B961:J961"/>
    <mergeCell ref="A987:A988"/>
    <mergeCell ref="B987:J987"/>
    <mergeCell ref="K987:K988"/>
    <mergeCell ref="L987:L988"/>
    <mergeCell ref="M987:M988"/>
    <mergeCell ref="B983:J983"/>
    <mergeCell ref="N965:N966"/>
    <mergeCell ref="O965:O966"/>
    <mergeCell ref="P965:P966"/>
    <mergeCell ref="B16:J16"/>
    <mergeCell ref="AA17:AJ17"/>
    <mergeCell ref="AA35:AJ35"/>
    <mergeCell ref="B37:J37"/>
    <mergeCell ref="AA53:AJ53"/>
    <mergeCell ref="B57:J57"/>
    <mergeCell ref="S69:T69"/>
    <mergeCell ref="B75:J75"/>
    <mergeCell ref="B92:J92"/>
    <mergeCell ref="A373:A374"/>
    <mergeCell ref="B372:J372"/>
    <mergeCell ref="B109:J109"/>
    <mergeCell ref="B126:J126"/>
    <mergeCell ref="B140:J140"/>
    <mergeCell ref="B156:J156"/>
    <mergeCell ref="B171:J171"/>
    <mergeCell ref="B188:J188"/>
    <mergeCell ref="B202:J202"/>
    <mergeCell ref="B218:J218"/>
    <mergeCell ref="B236:J236"/>
    <mergeCell ref="B1005:J1005"/>
    <mergeCell ref="B253:J253"/>
    <mergeCell ref="B270:J270"/>
    <mergeCell ref="B286:J286"/>
    <mergeCell ref="P373:P374"/>
    <mergeCell ref="Q373:Q374"/>
    <mergeCell ref="R373:R374"/>
    <mergeCell ref="B373:J373"/>
    <mergeCell ref="K373:K374"/>
    <mergeCell ref="L373:L374"/>
    <mergeCell ref="M373:M374"/>
    <mergeCell ref="N373:N374"/>
    <mergeCell ref="O373:O374"/>
    <mergeCell ref="B302:J302"/>
    <mergeCell ref="B318:J318"/>
    <mergeCell ref="B323:J323"/>
    <mergeCell ref="B338:J338"/>
    <mergeCell ref="B355:J355"/>
    <mergeCell ref="N987:N988"/>
    <mergeCell ref="O987:O988"/>
    <mergeCell ref="P987:P988"/>
    <mergeCell ref="Q987:Q988"/>
    <mergeCell ref="R987:R988"/>
    <mergeCell ref="B986:J986"/>
    <mergeCell ref="N1009:N1010"/>
    <mergeCell ref="O1009:O1010"/>
    <mergeCell ref="P1009:P1010"/>
    <mergeCell ref="Q1009:Q1010"/>
    <mergeCell ref="R1009:R1010"/>
    <mergeCell ref="B1008:J1008"/>
    <mergeCell ref="A1009:A1010"/>
    <mergeCell ref="B1009:J1009"/>
    <mergeCell ref="K1009:K1010"/>
    <mergeCell ref="L1009:L1010"/>
    <mergeCell ref="M1009:M1010"/>
    <mergeCell ref="A718:A719"/>
    <mergeCell ref="B718:J718"/>
    <mergeCell ref="K718:K719"/>
    <mergeCell ref="L718:L719"/>
    <mergeCell ref="M741:M742"/>
    <mergeCell ref="N741:N742"/>
    <mergeCell ref="O741:O742"/>
    <mergeCell ref="P741:P742"/>
    <mergeCell ref="Q741:Q742"/>
    <mergeCell ref="A741:A742"/>
    <mergeCell ref="B741:J741"/>
    <mergeCell ref="K741:K742"/>
    <mergeCell ref="L741:L742"/>
    <mergeCell ref="M718:M719"/>
    <mergeCell ref="N718:N719"/>
    <mergeCell ref="O718:O719"/>
    <mergeCell ref="P718:P719"/>
    <mergeCell ref="Q718:Q719"/>
    <mergeCell ref="B737:J737"/>
    <mergeCell ref="A764:A765"/>
    <mergeCell ref="B764:J764"/>
    <mergeCell ref="K764:K765"/>
    <mergeCell ref="L764:L765"/>
    <mergeCell ref="N787:N788"/>
    <mergeCell ref="O787:O788"/>
    <mergeCell ref="P787:P788"/>
    <mergeCell ref="B851:J851"/>
    <mergeCell ref="R787:R788"/>
    <mergeCell ref="B786:J786"/>
    <mergeCell ref="A787:A788"/>
    <mergeCell ref="B787:J787"/>
    <mergeCell ref="K787:K788"/>
    <mergeCell ref="L787:L788"/>
    <mergeCell ref="M787:M788"/>
    <mergeCell ref="B783:J783"/>
    <mergeCell ref="B806:J806"/>
    <mergeCell ref="N810:N811"/>
    <mergeCell ref="O810:O811"/>
    <mergeCell ref="P810:P811"/>
    <mergeCell ref="Q810:Q811"/>
    <mergeCell ref="Q787:Q788"/>
    <mergeCell ref="R810:R811"/>
    <mergeCell ref="B809:J809"/>
    <mergeCell ref="A810:A811"/>
    <mergeCell ref="B810:J810"/>
    <mergeCell ref="K810:K811"/>
    <mergeCell ref="L810:L811"/>
    <mergeCell ref="M810:M811"/>
    <mergeCell ref="N833:N834"/>
    <mergeCell ref="O833:O834"/>
    <mergeCell ref="P833:P834"/>
    <mergeCell ref="Q833:Q834"/>
    <mergeCell ref="R833:R834"/>
    <mergeCell ref="B832:J832"/>
    <mergeCell ref="A833:A834"/>
    <mergeCell ref="B833:J833"/>
    <mergeCell ref="K833:K834"/>
    <mergeCell ref="L833:L834"/>
    <mergeCell ref="M833:M834"/>
    <mergeCell ref="B829:J829"/>
    <mergeCell ref="N855:N856"/>
    <mergeCell ref="O855:O856"/>
    <mergeCell ref="P855:P856"/>
    <mergeCell ref="Q855:Q856"/>
    <mergeCell ref="R855:R856"/>
    <mergeCell ref="B854:J854"/>
    <mergeCell ref="A855:A856"/>
    <mergeCell ref="B855:J855"/>
    <mergeCell ref="K855:K856"/>
    <mergeCell ref="L855:L856"/>
    <mergeCell ref="M855:M856"/>
    <mergeCell ref="R1031:R1032"/>
    <mergeCell ref="B1030:J1030"/>
    <mergeCell ref="A1031:A1032"/>
    <mergeCell ref="B1031:J1031"/>
    <mergeCell ref="K1031:K1032"/>
    <mergeCell ref="L1031:L1032"/>
    <mergeCell ref="M1031:M1032"/>
    <mergeCell ref="N1031:N1032"/>
    <mergeCell ref="O1031:O1032"/>
    <mergeCell ref="P1031:P1032"/>
    <mergeCell ref="B1027:J1027"/>
    <mergeCell ref="Q1075:Q1076"/>
    <mergeCell ref="R1075:R1076"/>
    <mergeCell ref="B1074:J1074"/>
    <mergeCell ref="A1075:A1076"/>
    <mergeCell ref="B1075:J1075"/>
    <mergeCell ref="K1075:K1076"/>
    <mergeCell ref="L1075:L1076"/>
    <mergeCell ref="M1075:M1076"/>
    <mergeCell ref="N1075:N1076"/>
    <mergeCell ref="O1075:O1076"/>
    <mergeCell ref="P1075:P1076"/>
    <mergeCell ref="Q1053:Q1054"/>
    <mergeCell ref="R1053:R1054"/>
    <mergeCell ref="B1052:J1052"/>
    <mergeCell ref="A1053:A1054"/>
    <mergeCell ref="B1053:J1053"/>
    <mergeCell ref="K1053:K1054"/>
    <mergeCell ref="L1053:L1054"/>
    <mergeCell ref="M1053:M1054"/>
    <mergeCell ref="N1053:N1054"/>
    <mergeCell ref="O1053:O1054"/>
    <mergeCell ref="P1053:P1054"/>
    <mergeCell ref="Q1031:Q1032"/>
    <mergeCell ref="Q1097:Q1098"/>
    <mergeCell ref="R1097:R1098"/>
    <mergeCell ref="B1096:J1096"/>
    <mergeCell ref="A1097:A1098"/>
    <mergeCell ref="B1097:J1097"/>
    <mergeCell ref="K1097:K1098"/>
    <mergeCell ref="L1097:L1098"/>
    <mergeCell ref="M1097:M1098"/>
    <mergeCell ref="N1097:N1098"/>
    <mergeCell ref="O1097:O1098"/>
    <mergeCell ref="P1097:P1098"/>
    <mergeCell ref="Q1119:Q1120"/>
    <mergeCell ref="R1119:R1120"/>
    <mergeCell ref="B1118:J1118"/>
    <mergeCell ref="A1119:A1120"/>
    <mergeCell ref="B1119:J1119"/>
    <mergeCell ref="K1119:K1120"/>
    <mergeCell ref="L1119:L1120"/>
    <mergeCell ref="M1119:M1120"/>
    <mergeCell ref="N1119:N1120"/>
    <mergeCell ref="O1119:O1120"/>
    <mergeCell ref="P1119:P1120"/>
    <mergeCell ref="B1049:J1049"/>
    <mergeCell ref="B1071:J1071"/>
    <mergeCell ref="B1093:J1093"/>
    <mergeCell ref="B1115:J1115"/>
    <mergeCell ref="B1137:J1137"/>
    <mergeCell ref="B392:J392"/>
    <mergeCell ref="B415:J415"/>
    <mergeCell ref="B438:J438"/>
    <mergeCell ref="B461:J461"/>
    <mergeCell ref="B484:J484"/>
    <mergeCell ref="B507:J507"/>
    <mergeCell ref="B530:J530"/>
    <mergeCell ref="B553:J553"/>
    <mergeCell ref="B576:J576"/>
    <mergeCell ref="B763:J763"/>
    <mergeCell ref="B740:J740"/>
    <mergeCell ref="B717:J717"/>
    <mergeCell ref="B694:J694"/>
    <mergeCell ref="B671:J671"/>
    <mergeCell ref="B648:J648"/>
    <mergeCell ref="B668:J668"/>
    <mergeCell ref="B691:J691"/>
    <mergeCell ref="B714:J714"/>
    <mergeCell ref="B760:J760"/>
    <mergeCell ref="Q1141:Q1142"/>
    <mergeCell ref="R1141:R1142"/>
    <mergeCell ref="B1159:J1159"/>
    <mergeCell ref="B1140:J1140"/>
    <mergeCell ref="A1141:A1142"/>
    <mergeCell ref="B1141:J1141"/>
    <mergeCell ref="K1141:K1142"/>
    <mergeCell ref="L1141:L1142"/>
    <mergeCell ref="M1141:M1142"/>
    <mergeCell ref="N1141:N1142"/>
    <mergeCell ref="O1141:O1142"/>
    <mergeCell ref="P1141:P1142"/>
  </mergeCells>
  <phoneticPr fontId="28" type="noConversion"/>
  <pageMargins left="0.7" right="0.7" top="0.75" bottom="0.75" header="0" footer="0"/>
  <pageSetup orientation="landscape"/>
  <ignoredErrors>
    <ignoredError sqref="A375:A391 A398:A414 A421:A437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U24985"/>
  <sheetViews>
    <sheetView topLeftCell="A898" zoomScaleNormal="100" workbookViewId="0">
      <selection activeCell="P918" sqref="P918"/>
    </sheetView>
  </sheetViews>
  <sheetFormatPr baseColWidth="10" defaultColWidth="12.5703125" defaultRowHeight="15" customHeight="1" x14ac:dyDescent="0.2"/>
  <cols>
    <col min="1" max="1" width="8.5703125" style="184" customWidth="1"/>
    <col min="2" max="10" width="7.140625" customWidth="1"/>
    <col min="11" max="11" width="15.7109375" style="187" customWidth="1"/>
    <col min="12" max="18" width="12.85546875" customWidth="1"/>
    <col min="19" max="24" width="10" customWidth="1"/>
    <col min="25" max="25" width="15.42578125" customWidth="1"/>
    <col min="26" max="47" width="10" customWidth="1"/>
  </cols>
  <sheetData>
    <row r="1" spans="1:36" s="286" customFormat="1" ht="15" customHeight="1" x14ac:dyDescent="0.2">
      <c r="K1" s="187"/>
    </row>
    <row r="2" spans="1:36" s="286" customFormat="1" ht="15" customHeight="1" x14ac:dyDescent="0.2">
      <c r="K2" s="187"/>
    </row>
    <row r="3" spans="1:36" s="286" customFormat="1" ht="15" customHeight="1" x14ac:dyDescent="0.2">
      <c r="K3" s="187"/>
    </row>
    <row r="4" spans="1:36" s="286" customFormat="1" ht="15" customHeight="1" x14ac:dyDescent="0.2">
      <c r="K4" s="187"/>
    </row>
    <row r="5" spans="1:36" s="286" customFormat="1" ht="15" customHeight="1" x14ac:dyDescent="0.2">
      <c r="K5" s="187"/>
    </row>
    <row r="6" spans="1:36" s="286" customFormat="1" ht="15" customHeight="1" x14ac:dyDescent="0.2">
      <c r="K6" s="187"/>
    </row>
    <row r="7" spans="1:36" s="286" customFormat="1" ht="15" customHeight="1" x14ac:dyDescent="0.2">
      <c r="K7" s="187"/>
    </row>
    <row r="8" spans="1:36" s="286" customFormat="1" ht="15" customHeight="1" x14ac:dyDescent="0.2">
      <c r="K8" s="187"/>
    </row>
    <row r="9" spans="1:36" s="286" customFormat="1" ht="15" customHeight="1" x14ac:dyDescent="0.2">
      <c r="K9" s="187"/>
    </row>
    <row r="10" spans="1:36" s="286" customFormat="1" ht="15" customHeight="1" x14ac:dyDescent="0.2">
      <c r="K10" s="187"/>
    </row>
    <row r="11" spans="1:36" s="286" customFormat="1" ht="15" customHeight="1" x14ac:dyDescent="0.2">
      <c r="K11" s="187"/>
    </row>
    <row r="12" spans="1:36" s="286" customFormat="1" ht="15" customHeight="1" x14ac:dyDescent="0.2">
      <c r="K12" s="187"/>
    </row>
    <row r="13" spans="1:36" s="286" customFormat="1" ht="15" customHeight="1" x14ac:dyDescent="0.2">
      <c r="K13" s="187"/>
    </row>
    <row r="14" spans="1:36" ht="12.75" customHeight="1" x14ac:dyDescent="0.2">
      <c r="L14" s="3"/>
      <c r="M14" s="3"/>
      <c r="O14" s="3"/>
    </row>
    <row r="15" spans="1:36" ht="12.75" customHeight="1" x14ac:dyDescent="0.3">
      <c r="A15" s="227" t="s">
        <v>62</v>
      </c>
      <c r="L15" s="3"/>
      <c r="M15" s="3"/>
      <c r="O15" s="3"/>
      <c r="T15" s="2" t="s">
        <v>3</v>
      </c>
    </row>
    <row r="16" spans="1:36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4" t="s">
        <v>3</v>
      </c>
      <c r="M16" s="4" t="s">
        <v>4</v>
      </c>
      <c r="N16" s="5" t="s">
        <v>5</v>
      </c>
      <c r="O16" s="4" t="s">
        <v>6</v>
      </c>
      <c r="P16" s="6" t="s">
        <v>7</v>
      </c>
      <c r="Q16" s="6" t="s">
        <v>8</v>
      </c>
      <c r="R16" s="7" t="s">
        <v>9</v>
      </c>
      <c r="T16" s="27">
        <v>9902</v>
      </c>
      <c r="U16" s="3">
        <f>L33</f>
        <v>0.328125</v>
      </c>
      <c r="AA16" s="8" t="s">
        <v>6</v>
      </c>
      <c r="AB16" s="8"/>
      <c r="AC16" s="8"/>
      <c r="AD16" s="8"/>
      <c r="AE16" s="8"/>
      <c r="AF16" s="8"/>
      <c r="AG16" s="8"/>
      <c r="AH16" s="8"/>
      <c r="AI16" s="8"/>
      <c r="AJ16" s="8"/>
    </row>
    <row r="17" spans="1:37" ht="12.75" customHeight="1" x14ac:dyDescent="0.2">
      <c r="A17" s="228" t="s">
        <v>10</v>
      </c>
      <c r="B17" s="136">
        <v>1</v>
      </c>
      <c r="C17" s="136">
        <v>2</v>
      </c>
      <c r="D17" s="136">
        <v>3</v>
      </c>
      <c r="E17" s="136">
        <v>4</v>
      </c>
      <c r="F17" s="136">
        <v>5</v>
      </c>
      <c r="G17" s="136">
        <v>6</v>
      </c>
      <c r="H17" s="136">
        <v>7</v>
      </c>
      <c r="I17" s="136">
        <v>8</v>
      </c>
      <c r="J17" s="136">
        <v>9</v>
      </c>
      <c r="K17" s="216" t="s">
        <v>11</v>
      </c>
      <c r="L17" s="11"/>
      <c r="M17" s="11"/>
      <c r="N17" s="12"/>
      <c r="O17" s="13"/>
      <c r="P17" s="14"/>
      <c r="Q17" s="14"/>
      <c r="R17" s="3"/>
      <c r="T17" s="27" t="s">
        <v>14</v>
      </c>
      <c r="U17" s="3">
        <f>L56</f>
        <v>0.18867924528301888</v>
      </c>
      <c r="AA17" s="312" t="s">
        <v>12</v>
      </c>
      <c r="AB17" s="311"/>
      <c r="AC17" s="311"/>
      <c r="AD17" s="311"/>
      <c r="AE17" s="311"/>
      <c r="AF17" s="311"/>
      <c r="AG17" s="311"/>
      <c r="AH17" s="311"/>
      <c r="AI17" s="311"/>
      <c r="AJ17" s="311"/>
    </row>
    <row r="18" spans="1:37" ht="12.75" customHeight="1" x14ac:dyDescent="0.2">
      <c r="A18" s="160">
        <v>9902</v>
      </c>
      <c r="B18" s="10">
        <v>64</v>
      </c>
      <c r="C18" s="10"/>
      <c r="D18" s="10"/>
      <c r="E18" s="10"/>
      <c r="F18" s="10"/>
      <c r="G18" s="10"/>
      <c r="H18" s="10"/>
      <c r="I18" s="10"/>
      <c r="J18" s="10"/>
      <c r="K18" s="188"/>
      <c r="L18" s="11"/>
      <c r="M18" s="11"/>
      <c r="N18" s="12"/>
      <c r="O18" s="13"/>
      <c r="P18" s="17">
        <f>B18</f>
        <v>64</v>
      </c>
      <c r="Q18" s="14"/>
      <c r="R18" s="3"/>
      <c r="T18" s="27" t="s">
        <v>15</v>
      </c>
      <c r="U18" s="3">
        <f>M77</f>
        <v>0.46875</v>
      </c>
      <c r="Z18" s="18" t="s">
        <v>13</v>
      </c>
      <c r="AA18" s="19">
        <v>9902</v>
      </c>
      <c r="AB18" s="20" t="s">
        <v>14</v>
      </c>
      <c r="AC18" s="20" t="s">
        <v>15</v>
      </c>
      <c r="AD18" s="20" t="s">
        <v>16</v>
      </c>
      <c r="AE18" s="20" t="s">
        <v>17</v>
      </c>
      <c r="AF18" s="20" t="s">
        <v>18</v>
      </c>
      <c r="AG18" s="20" t="s">
        <v>19</v>
      </c>
      <c r="AH18" s="20" t="s">
        <v>20</v>
      </c>
      <c r="AI18" s="20" t="s">
        <v>21</v>
      </c>
      <c r="AJ18" s="20" t="s">
        <v>22</v>
      </c>
      <c r="AK18" s="20" t="s">
        <v>23</v>
      </c>
    </row>
    <row r="19" spans="1:37" ht="12.75" customHeight="1" x14ac:dyDescent="0.2">
      <c r="A19" s="26" t="s">
        <v>14</v>
      </c>
      <c r="B19" s="10"/>
      <c r="C19" s="10">
        <v>56</v>
      </c>
      <c r="D19" s="10"/>
      <c r="E19" s="10"/>
      <c r="F19" s="10"/>
      <c r="G19" s="10"/>
      <c r="H19" s="10"/>
      <c r="I19" s="10"/>
      <c r="J19" s="10"/>
      <c r="K19" s="188"/>
      <c r="L19" s="11"/>
      <c r="M19" s="11"/>
      <c r="N19" s="12"/>
      <c r="O19" s="13">
        <f>C19/B18</f>
        <v>0.875</v>
      </c>
      <c r="P19" s="21">
        <v>57</v>
      </c>
      <c r="Q19" s="22">
        <f t="shared" ref="Q19:Q27" si="0">P19/P18</f>
        <v>0.890625</v>
      </c>
      <c r="R19" s="3">
        <f t="shared" ref="R19:R27" si="1">100%-Q19</f>
        <v>0.109375</v>
      </c>
      <c r="T19" s="27" t="s">
        <v>16</v>
      </c>
      <c r="U19" s="3">
        <f>L97</f>
        <v>0.3235294117647059</v>
      </c>
      <c r="Z19" s="23" t="s">
        <v>37</v>
      </c>
      <c r="AA19" s="24">
        <f t="shared" ref="AA19:AA26" si="2">O19</f>
        <v>0.875</v>
      </c>
      <c r="AB19" s="24">
        <f t="shared" ref="AB19:AB26" si="3">O40</f>
        <v>0.64150943396226412</v>
      </c>
      <c r="AC19" s="24">
        <f t="shared" ref="AC19:AC26" si="4">O63</f>
        <v>0.671875</v>
      </c>
      <c r="AD19" s="24">
        <f t="shared" ref="AD19:AD26" si="5">O84</f>
        <v>0.76470588235294112</v>
      </c>
      <c r="AE19" s="24">
        <f t="shared" ref="AE19:AE25" si="6">O104</f>
        <v>0.58730158730158732</v>
      </c>
      <c r="AF19" s="3">
        <f t="shared" ref="AF19:AF24" si="7">O122</f>
        <v>0.60606060606060608</v>
      </c>
      <c r="AG19" s="3">
        <f t="shared" ref="AG19:AG23" si="8">O143</f>
        <v>0.8</v>
      </c>
      <c r="AH19" s="3">
        <f t="shared" ref="AH19:AH22" si="9">O162</f>
        <v>0.73529411764705888</v>
      </c>
      <c r="AI19" s="3">
        <f t="shared" ref="AI19:AI21" si="10">O179</f>
        <v>0.84126984126984128</v>
      </c>
      <c r="AJ19" s="3">
        <f t="shared" ref="AJ19:AJ20" si="11">O196</f>
        <v>0.58064516129032262</v>
      </c>
      <c r="AK19" s="3">
        <f>O212</f>
        <v>0.660377358490566</v>
      </c>
    </row>
    <row r="20" spans="1:37" ht="12.75" customHeight="1" x14ac:dyDescent="0.2">
      <c r="A20" s="26" t="s">
        <v>15</v>
      </c>
      <c r="B20" s="10">
        <v>3</v>
      </c>
      <c r="C20" s="10">
        <v>7</v>
      </c>
      <c r="D20" s="10">
        <v>45</v>
      </c>
      <c r="E20" s="10"/>
      <c r="F20" s="10"/>
      <c r="G20" s="10"/>
      <c r="H20" s="10"/>
      <c r="I20" s="10"/>
      <c r="J20" s="10"/>
      <c r="K20" s="188"/>
      <c r="L20" s="11"/>
      <c r="M20" s="11"/>
      <c r="N20" s="12"/>
      <c r="O20" s="13">
        <f>D20/C19</f>
        <v>0.8035714285714286</v>
      </c>
      <c r="P20" s="21">
        <v>54</v>
      </c>
      <c r="Q20" s="22">
        <f t="shared" si="0"/>
        <v>0.94736842105263153</v>
      </c>
      <c r="R20" s="3">
        <f t="shared" si="1"/>
        <v>5.2631578947368474E-2</v>
      </c>
      <c r="T20" s="27" t="s">
        <v>17</v>
      </c>
      <c r="U20" s="3">
        <f>L117</f>
        <v>0.17460317460317459</v>
      </c>
      <c r="Z20" s="23" t="s">
        <v>38</v>
      </c>
      <c r="AA20" s="24">
        <f t="shared" si="2"/>
        <v>0.8035714285714286</v>
      </c>
      <c r="AB20" s="24">
        <f t="shared" si="3"/>
        <v>0.79411764705882348</v>
      </c>
      <c r="AC20" s="24">
        <f t="shared" si="4"/>
        <v>0.69767441860465118</v>
      </c>
      <c r="AD20" s="24">
        <f t="shared" si="5"/>
        <v>0.69230769230769229</v>
      </c>
      <c r="AE20" s="24">
        <f t="shared" si="6"/>
        <v>0.70270270270270274</v>
      </c>
      <c r="AF20" s="3">
        <f t="shared" si="7"/>
        <v>0.85</v>
      </c>
      <c r="AG20" s="3">
        <f t="shared" si="8"/>
        <v>0.73076923076923073</v>
      </c>
      <c r="AH20" s="3">
        <f t="shared" si="9"/>
        <v>0.8</v>
      </c>
      <c r="AI20" s="3">
        <f t="shared" si="10"/>
        <v>0.79245283018867929</v>
      </c>
      <c r="AJ20" s="3">
        <f t="shared" si="11"/>
        <v>0.55555555555555558</v>
      </c>
    </row>
    <row r="21" spans="1:37" ht="12.75" customHeight="1" x14ac:dyDescent="0.2">
      <c r="A21" s="26" t="s">
        <v>16</v>
      </c>
      <c r="B21" s="10"/>
      <c r="C21" s="10"/>
      <c r="D21" s="10">
        <v>4</v>
      </c>
      <c r="E21" s="10">
        <v>43</v>
      </c>
      <c r="F21" s="10"/>
      <c r="G21" s="10"/>
      <c r="H21" s="10"/>
      <c r="I21" s="10"/>
      <c r="J21" s="10"/>
      <c r="K21" s="188"/>
      <c r="L21" s="11"/>
      <c r="M21" s="11"/>
      <c r="N21" s="12"/>
      <c r="O21" s="13">
        <f>E21/D20</f>
        <v>0.9555555555555556</v>
      </c>
      <c r="P21" s="21">
        <v>49</v>
      </c>
      <c r="Q21" s="22">
        <f t="shared" si="0"/>
        <v>0.90740740740740744</v>
      </c>
      <c r="R21" s="3">
        <f t="shared" si="1"/>
        <v>9.259259259259256E-2</v>
      </c>
      <c r="T21" s="27" t="s">
        <v>18</v>
      </c>
      <c r="U21" s="3">
        <f>L137</f>
        <v>0.12121212121212122</v>
      </c>
      <c r="Z21" s="23" t="s">
        <v>39</v>
      </c>
      <c r="AA21" s="24">
        <f t="shared" si="2"/>
        <v>0.9555555555555556</v>
      </c>
      <c r="AB21" s="24">
        <f t="shared" si="3"/>
        <v>0.85185185185185186</v>
      </c>
      <c r="AC21" s="24">
        <f t="shared" si="4"/>
        <v>0.93333333333333335</v>
      </c>
      <c r="AD21" s="24">
        <f t="shared" si="5"/>
        <v>0.94444444444444442</v>
      </c>
      <c r="AE21" s="24">
        <f t="shared" si="6"/>
        <v>0.96153846153846156</v>
      </c>
      <c r="AF21" s="3">
        <f t="shared" si="7"/>
        <v>0.88235294117647056</v>
      </c>
      <c r="AG21" s="3">
        <f t="shared" si="8"/>
        <v>0.86842105263157898</v>
      </c>
      <c r="AH21" s="3">
        <f t="shared" si="9"/>
        <v>0.8</v>
      </c>
      <c r="AI21" s="3">
        <f t="shared" si="10"/>
        <v>0.83333333333333337</v>
      </c>
      <c r="AJ21" s="3" t="s">
        <v>27</v>
      </c>
    </row>
    <row r="22" spans="1:37" ht="12.75" customHeight="1" x14ac:dyDescent="0.2">
      <c r="A22" s="26" t="s">
        <v>17</v>
      </c>
      <c r="B22" s="10">
        <v>1</v>
      </c>
      <c r="C22" s="10"/>
      <c r="D22" s="10"/>
      <c r="E22" s="10"/>
      <c r="F22" s="10">
        <v>32</v>
      </c>
      <c r="G22" s="10"/>
      <c r="H22" s="10"/>
      <c r="I22" s="10"/>
      <c r="J22" s="10"/>
      <c r="K22" s="188"/>
      <c r="L22" s="11"/>
      <c r="M22" s="11"/>
      <c r="N22" s="12"/>
      <c r="O22" s="13">
        <f>F22/E21</f>
        <v>0.7441860465116279</v>
      </c>
      <c r="P22" s="21">
        <v>41</v>
      </c>
      <c r="Q22" s="22">
        <f t="shared" si="0"/>
        <v>0.83673469387755106</v>
      </c>
      <c r="R22" s="3">
        <f t="shared" si="1"/>
        <v>0.16326530612244894</v>
      </c>
      <c r="T22" s="27" t="s">
        <v>19</v>
      </c>
      <c r="U22" s="3">
        <f>L157</f>
        <v>0.15384615384615385</v>
      </c>
      <c r="Z22" s="23" t="s">
        <v>40</v>
      </c>
      <c r="AA22" s="24">
        <f t="shared" si="2"/>
        <v>0.7441860465116279</v>
      </c>
      <c r="AB22" s="24">
        <f t="shared" si="3"/>
        <v>0.91304347826086951</v>
      </c>
      <c r="AC22" s="24">
        <f t="shared" si="4"/>
        <v>0.7857142857142857</v>
      </c>
      <c r="AD22" s="24">
        <f t="shared" si="5"/>
        <v>0.94117647058823528</v>
      </c>
      <c r="AE22" s="24">
        <f t="shared" si="6"/>
        <v>0.88</v>
      </c>
      <c r="AF22" s="3">
        <f t="shared" si="7"/>
        <v>0.93333333333333335</v>
      </c>
      <c r="AG22" s="3">
        <f t="shared" si="8"/>
        <v>0.78787878787878785</v>
      </c>
      <c r="AH22" s="3">
        <f t="shared" si="9"/>
        <v>1.0625</v>
      </c>
      <c r="AI22" s="3" t="s">
        <v>27</v>
      </c>
      <c r="AJ22" s="3" t="s">
        <v>27</v>
      </c>
    </row>
    <row r="23" spans="1:37" ht="12.75" customHeight="1" x14ac:dyDescent="0.2">
      <c r="A23" s="26" t="s">
        <v>18</v>
      </c>
      <c r="B23" s="10"/>
      <c r="C23" s="10"/>
      <c r="D23" s="10"/>
      <c r="E23" s="10"/>
      <c r="F23" s="10"/>
      <c r="G23" s="10">
        <v>28</v>
      </c>
      <c r="H23" s="10"/>
      <c r="I23" s="10"/>
      <c r="J23" s="10"/>
      <c r="K23" s="188"/>
      <c r="L23" s="11"/>
      <c r="M23" s="11"/>
      <c r="N23" s="12"/>
      <c r="O23" s="13">
        <f>G23/F22</f>
        <v>0.875</v>
      </c>
      <c r="P23" s="21">
        <v>40</v>
      </c>
      <c r="Q23" s="22">
        <f t="shared" si="0"/>
        <v>0.97560975609756095</v>
      </c>
      <c r="R23" s="3">
        <f t="shared" si="1"/>
        <v>2.4390243902439046E-2</v>
      </c>
      <c r="Z23" s="23" t="s">
        <v>41</v>
      </c>
      <c r="AA23" s="24">
        <f t="shared" si="2"/>
        <v>0.875</v>
      </c>
      <c r="AB23" s="24">
        <f t="shared" si="3"/>
        <v>0.90476190476190477</v>
      </c>
      <c r="AC23" s="24">
        <f t="shared" si="4"/>
        <v>0.95454545454545459</v>
      </c>
      <c r="AD23" s="24">
        <f t="shared" si="5"/>
        <v>0.9375</v>
      </c>
      <c r="AE23" s="24">
        <f t="shared" si="6"/>
        <v>0.95454545454545459</v>
      </c>
      <c r="AF23" s="3">
        <f t="shared" si="7"/>
        <v>0.9285714285714286</v>
      </c>
      <c r="AG23" s="3">
        <f t="shared" si="8"/>
        <v>0.96153846153846156</v>
      </c>
      <c r="AH23" s="3" t="s">
        <v>27</v>
      </c>
      <c r="AI23" s="3" t="s">
        <v>27</v>
      </c>
      <c r="AJ23" s="3" t="s">
        <v>27</v>
      </c>
    </row>
    <row r="24" spans="1:37" ht="12.75" customHeight="1" x14ac:dyDescent="0.2">
      <c r="A24" s="26" t="s">
        <v>19</v>
      </c>
      <c r="B24" s="10"/>
      <c r="C24" s="10"/>
      <c r="D24" s="10"/>
      <c r="E24" s="10"/>
      <c r="F24" s="10"/>
      <c r="G24" s="10"/>
      <c r="H24" s="10">
        <v>28</v>
      </c>
      <c r="I24" s="10"/>
      <c r="J24" s="10"/>
      <c r="K24" s="188"/>
      <c r="L24" s="11"/>
      <c r="M24" s="11"/>
      <c r="N24" s="12"/>
      <c r="O24" s="13">
        <f>H24/G23</f>
        <v>1</v>
      </c>
      <c r="P24" s="21">
        <v>39</v>
      </c>
      <c r="Q24" s="22">
        <f t="shared" si="0"/>
        <v>0.97499999999999998</v>
      </c>
      <c r="R24" s="3">
        <f t="shared" si="1"/>
        <v>2.5000000000000022E-2</v>
      </c>
      <c r="Z24" s="26" t="s">
        <v>42</v>
      </c>
      <c r="AA24" s="24">
        <f t="shared" si="2"/>
        <v>1</v>
      </c>
      <c r="AB24" s="24">
        <f t="shared" si="3"/>
        <v>0.84210526315789469</v>
      </c>
      <c r="AC24" s="24">
        <f t="shared" si="4"/>
        <v>0.95238095238095233</v>
      </c>
      <c r="AD24" s="24">
        <f t="shared" si="5"/>
        <v>0.93333333333333335</v>
      </c>
      <c r="AE24" s="24">
        <f t="shared" si="6"/>
        <v>0.90476190476190477</v>
      </c>
      <c r="AF24" s="3">
        <f t="shared" si="7"/>
        <v>0.61538461538461542</v>
      </c>
      <c r="AG24" s="3" t="s">
        <v>27</v>
      </c>
      <c r="AH24" s="3" t="s">
        <v>27</v>
      </c>
      <c r="AI24" s="3" t="s">
        <v>27</v>
      </c>
      <c r="AJ24" s="3" t="s">
        <v>27</v>
      </c>
    </row>
    <row r="25" spans="1:37" ht="12.75" customHeight="1" x14ac:dyDescent="0.2">
      <c r="A25" s="28" t="s">
        <v>20</v>
      </c>
      <c r="B25" s="29"/>
      <c r="C25" s="29"/>
      <c r="D25" s="29"/>
      <c r="E25" s="29"/>
      <c r="F25" s="29"/>
      <c r="G25" s="29"/>
      <c r="H25" s="29"/>
      <c r="I25" s="29">
        <v>27</v>
      </c>
      <c r="J25" s="29"/>
      <c r="K25" s="189"/>
      <c r="L25" s="3"/>
      <c r="M25" s="3"/>
      <c r="N25" s="29"/>
      <c r="O25" s="3">
        <f>I25/H24</f>
        <v>0.9642857142857143</v>
      </c>
      <c r="P25" s="21">
        <v>38</v>
      </c>
      <c r="Q25" s="22">
        <f t="shared" si="0"/>
        <v>0.97435897435897434</v>
      </c>
      <c r="R25" s="3">
        <f t="shared" si="1"/>
        <v>2.5641025641025661E-2</v>
      </c>
      <c r="Z25" s="26" t="s">
        <v>43</v>
      </c>
      <c r="AA25" s="24">
        <f t="shared" si="2"/>
        <v>0.9642857142857143</v>
      </c>
      <c r="AB25" s="24">
        <f t="shared" si="3"/>
        <v>0.8125</v>
      </c>
      <c r="AC25" s="24">
        <f t="shared" si="4"/>
        <v>0.95</v>
      </c>
      <c r="AD25" s="24">
        <f t="shared" si="5"/>
        <v>1</v>
      </c>
      <c r="AE25" s="24">
        <f t="shared" si="6"/>
        <v>0.84210526315789469</v>
      </c>
      <c r="AF25" s="3" t="s">
        <v>27</v>
      </c>
      <c r="AG25" s="3" t="s">
        <v>27</v>
      </c>
      <c r="AH25" s="3" t="s">
        <v>27</v>
      </c>
      <c r="AI25" s="3" t="s">
        <v>27</v>
      </c>
      <c r="AJ25" s="3" t="s">
        <v>27</v>
      </c>
    </row>
    <row r="26" spans="1:37" ht="12.75" customHeight="1" x14ac:dyDescent="0.2">
      <c r="A26" s="28" t="s">
        <v>21</v>
      </c>
      <c r="B26" s="29"/>
      <c r="C26" s="29"/>
      <c r="D26" s="29"/>
      <c r="E26" s="29"/>
      <c r="F26" s="29"/>
      <c r="G26" s="29"/>
      <c r="H26" s="29"/>
      <c r="I26" s="29"/>
      <c r="J26" s="29">
        <v>26</v>
      </c>
      <c r="K26" s="189">
        <v>21</v>
      </c>
      <c r="L26" s="3"/>
      <c r="M26" s="3"/>
      <c r="N26" s="29"/>
      <c r="O26" s="3">
        <f>J26/I25</f>
        <v>0.96296296296296291</v>
      </c>
      <c r="P26" s="21">
        <v>39</v>
      </c>
      <c r="Q26" s="22">
        <f t="shared" si="0"/>
        <v>1.0263157894736843</v>
      </c>
      <c r="R26" s="3">
        <f t="shared" si="1"/>
        <v>-2.6315789473684292E-2</v>
      </c>
      <c r="Z26" s="26" t="s">
        <v>44</v>
      </c>
      <c r="AA26" s="24">
        <f t="shared" si="2"/>
        <v>0.96296296296296291</v>
      </c>
      <c r="AB26" s="24">
        <f t="shared" si="3"/>
        <v>1</v>
      </c>
      <c r="AC26" s="24">
        <f t="shared" si="4"/>
        <v>1</v>
      </c>
      <c r="AD26" s="24">
        <f t="shared" si="5"/>
        <v>1</v>
      </c>
      <c r="AE26" s="24" t="s">
        <v>27</v>
      </c>
      <c r="AF26" s="3" t="s">
        <v>27</v>
      </c>
      <c r="AG26" s="3" t="s">
        <v>27</v>
      </c>
      <c r="AH26" s="3" t="s">
        <v>27</v>
      </c>
      <c r="AI26" s="3" t="s">
        <v>27</v>
      </c>
      <c r="AJ26" s="3" t="s">
        <v>27</v>
      </c>
    </row>
    <row r="27" spans="1:37" ht="12.75" customHeight="1" x14ac:dyDescent="0.2">
      <c r="A27" s="28" t="s">
        <v>22</v>
      </c>
      <c r="B27" s="29"/>
      <c r="C27" s="29"/>
      <c r="D27" s="29"/>
      <c r="E27" s="29"/>
      <c r="F27" s="29"/>
      <c r="G27" s="29"/>
      <c r="H27" s="29"/>
      <c r="I27" s="29"/>
      <c r="J27" s="29">
        <v>7</v>
      </c>
      <c r="K27" s="189">
        <v>6</v>
      </c>
      <c r="L27" s="3"/>
      <c r="M27" s="3"/>
      <c r="N27" s="29"/>
      <c r="O27" s="3"/>
      <c r="P27" s="21">
        <v>16</v>
      </c>
      <c r="Q27" s="22">
        <f t="shared" si="0"/>
        <v>0.41025641025641024</v>
      </c>
      <c r="R27" s="3">
        <f t="shared" si="1"/>
        <v>0.58974358974358976</v>
      </c>
      <c r="Z27" s="28"/>
      <c r="AA27" s="24"/>
      <c r="AB27" s="24"/>
      <c r="AC27" s="24"/>
      <c r="AD27" s="24"/>
      <c r="AE27" s="24"/>
    </row>
    <row r="28" spans="1:37" ht="12.75" customHeight="1" x14ac:dyDescent="0.2">
      <c r="A28" s="28" t="s">
        <v>23</v>
      </c>
      <c r="B28" s="29"/>
      <c r="C28" s="29"/>
      <c r="D28" s="29"/>
      <c r="E28" s="29"/>
      <c r="F28" s="29"/>
      <c r="G28" s="29"/>
      <c r="H28" s="29"/>
      <c r="I28" s="29"/>
      <c r="J28" s="29">
        <v>8</v>
      </c>
      <c r="K28" s="189">
        <v>4</v>
      </c>
      <c r="L28" s="3"/>
      <c r="M28" s="3"/>
      <c r="N28" s="29"/>
      <c r="O28" s="3"/>
      <c r="P28" s="21">
        <v>11</v>
      </c>
      <c r="Q28" s="22"/>
      <c r="R28" s="3"/>
      <c r="Z28" s="28"/>
      <c r="AA28" s="24"/>
      <c r="AB28" s="24"/>
      <c r="AC28" s="24"/>
      <c r="AD28" s="24"/>
      <c r="AE28" s="24"/>
    </row>
    <row r="29" spans="1:37" ht="12.75" customHeight="1" x14ac:dyDescent="0.2">
      <c r="A29" s="28" t="s">
        <v>48</v>
      </c>
      <c r="B29" s="29"/>
      <c r="C29" s="29"/>
      <c r="D29" s="29"/>
      <c r="E29" s="29"/>
      <c r="F29" s="29"/>
      <c r="G29" s="29"/>
      <c r="H29" s="29"/>
      <c r="I29" s="29"/>
      <c r="J29" s="29">
        <v>3</v>
      </c>
      <c r="K29" s="189">
        <v>3</v>
      </c>
      <c r="L29" s="3"/>
      <c r="M29" s="3"/>
      <c r="N29" s="29"/>
      <c r="O29" s="3"/>
      <c r="P29" s="21">
        <v>5</v>
      </c>
      <c r="Q29" s="22"/>
      <c r="R29" s="3"/>
      <c r="Z29" s="28"/>
      <c r="AA29" s="24"/>
      <c r="AB29" s="24"/>
      <c r="AC29" s="24"/>
      <c r="AD29" s="24"/>
      <c r="AE29" s="24"/>
    </row>
    <row r="30" spans="1:37" ht="12.75" customHeight="1" x14ac:dyDescent="0.2">
      <c r="A30" s="28" t="s">
        <v>49</v>
      </c>
      <c r="B30" s="29"/>
      <c r="C30" s="29"/>
      <c r="D30" s="29"/>
      <c r="E30" s="29"/>
      <c r="F30" s="29"/>
      <c r="G30" s="29"/>
      <c r="H30" s="29"/>
      <c r="I30" s="29"/>
      <c r="J30" s="29">
        <v>2</v>
      </c>
      <c r="K30" s="189">
        <v>1</v>
      </c>
      <c r="L30" s="3"/>
      <c r="M30" s="3"/>
      <c r="N30" s="29"/>
      <c r="O30" s="3"/>
      <c r="P30" s="21"/>
      <c r="Q30" s="22"/>
      <c r="R30" s="3"/>
      <c r="Z30" s="28"/>
      <c r="AA30" s="24"/>
      <c r="AB30" s="24"/>
      <c r="AC30" s="24"/>
      <c r="AD30" s="24"/>
      <c r="AE30" s="24"/>
    </row>
    <row r="31" spans="1:37" ht="12.75" customHeight="1" x14ac:dyDescent="0.2">
      <c r="A31" s="28" t="s">
        <v>50</v>
      </c>
      <c r="B31" s="29"/>
      <c r="C31" s="29"/>
      <c r="D31" s="29"/>
      <c r="E31" s="29"/>
      <c r="F31" s="29"/>
      <c r="G31" s="29"/>
      <c r="H31" s="29"/>
      <c r="I31" s="29"/>
      <c r="J31" s="29"/>
      <c r="K31" s="189"/>
      <c r="L31" s="3"/>
      <c r="M31" s="3"/>
      <c r="N31" s="29"/>
      <c r="O31" s="3"/>
      <c r="P31" s="21"/>
      <c r="Q31" s="22"/>
      <c r="R31" s="3"/>
      <c r="Z31" s="28"/>
      <c r="AA31" s="24"/>
      <c r="AB31" s="24"/>
      <c r="AC31" s="24"/>
      <c r="AD31" s="24"/>
      <c r="AE31" s="24"/>
    </row>
    <row r="32" spans="1:37" ht="12.75" customHeight="1" x14ac:dyDescent="0.2">
      <c r="A32" s="28" t="s">
        <v>51</v>
      </c>
      <c r="B32" s="29"/>
      <c r="C32" s="29"/>
      <c r="D32" s="29"/>
      <c r="E32" s="29"/>
      <c r="F32" s="29"/>
      <c r="G32" s="29"/>
      <c r="H32" s="29"/>
      <c r="I32" s="29"/>
      <c r="J32" s="29">
        <v>1</v>
      </c>
      <c r="K32" s="189"/>
      <c r="L32" s="3"/>
      <c r="M32" s="3"/>
      <c r="N32" s="29"/>
      <c r="O32" s="3"/>
      <c r="P32" s="21">
        <v>1</v>
      </c>
      <c r="Q32" s="22"/>
      <c r="R32" s="3"/>
      <c r="Z32" s="28"/>
      <c r="AA32" s="24"/>
      <c r="AB32" s="24"/>
      <c r="AC32" s="24"/>
      <c r="AD32" s="24"/>
      <c r="AE32" s="24"/>
    </row>
    <row r="33" spans="1:37" ht="12.75" customHeight="1" x14ac:dyDescent="0.2">
      <c r="K33" s="191">
        <f>SUM(K26:K30)</f>
        <v>35</v>
      </c>
      <c r="L33" s="3">
        <f>K26/B18</f>
        <v>0.328125</v>
      </c>
      <c r="M33" s="3">
        <f>K33/B18</f>
        <v>0.546875</v>
      </c>
      <c r="N33" s="3">
        <f>M33-L33</f>
        <v>0.21875</v>
      </c>
      <c r="O33" s="3"/>
    </row>
    <row r="34" spans="1:37" ht="12.75" customHeight="1" x14ac:dyDescent="0.2">
      <c r="A34" s="229" t="s">
        <v>34</v>
      </c>
      <c r="B34" s="32"/>
      <c r="C34" s="32"/>
      <c r="D34" s="33"/>
      <c r="E34" s="33"/>
      <c r="F34" s="126">
        <f>((K26*9)+(K27*10)+(K28*11)+(K29*12))/K33</f>
        <v>9.4</v>
      </c>
      <c r="K34" s="191"/>
      <c r="L34" s="3"/>
      <c r="M34" s="3"/>
      <c r="N34" s="3"/>
      <c r="O34" s="3"/>
      <c r="P34" s="33">
        <f>B18+B39</f>
        <v>117</v>
      </c>
      <c r="Q34" s="33">
        <f>K26+K47</f>
        <v>31</v>
      </c>
      <c r="R34" s="123">
        <f>Q34/P34</f>
        <v>0.26495726495726496</v>
      </c>
    </row>
    <row r="35" spans="1:37" ht="12.75" customHeight="1" x14ac:dyDescent="0.2">
      <c r="K35" s="191"/>
      <c r="L35" s="3"/>
      <c r="M35" s="3"/>
      <c r="N35" s="3"/>
      <c r="O35" s="3"/>
    </row>
    <row r="36" spans="1:37" ht="12.75" customHeight="1" x14ac:dyDescent="0.3">
      <c r="A36" s="227" t="s">
        <v>63</v>
      </c>
      <c r="L36" s="3"/>
      <c r="M36" s="3"/>
      <c r="O36" s="3"/>
    </row>
    <row r="37" spans="1:37" ht="25.5" customHeight="1" x14ac:dyDescent="0.2">
      <c r="B37" s="308" t="s">
        <v>2</v>
      </c>
      <c r="C37" s="309"/>
      <c r="D37" s="309"/>
      <c r="E37" s="309"/>
      <c r="F37" s="309"/>
      <c r="G37" s="309"/>
      <c r="H37" s="309"/>
      <c r="I37" s="309"/>
      <c r="J37" s="309"/>
      <c r="L37" s="4" t="s">
        <v>3</v>
      </c>
      <c r="M37" s="4" t="s">
        <v>4</v>
      </c>
      <c r="N37" s="5" t="s">
        <v>5</v>
      </c>
      <c r="O37" s="4" t="s">
        <v>6</v>
      </c>
      <c r="P37" s="6" t="s">
        <v>7</v>
      </c>
      <c r="Q37" s="6" t="s">
        <v>8</v>
      </c>
      <c r="R37" s="7" t="s">
        <v>9</v>
      </c>
    </row>
    <row r="38" spans="1:37" ht="12.75" customHeight="1" x14ac:dyDescent="0.2">
      <c r="A38" s="228" t="s">
        <v>10</v>
      </c>
      <c r="B38" s="136">
        <v>1</v>
      </c>
      <c r="C38" s="136">
        <v>2</v>
      </c>
      <c r="D38" s="136">
        <v>3</v>
      </c>
      <c r="E38" s="136">
        <v>4</v>
      </c>
      <c r="F38" s="136">
        <v>5</v>
      </c>
      <c r="G38" s="136">
        <v>6</v>
      </c>
      <c r="H38" s="136">
        <v>7</v>
      </c>
      <c r="I38" s="136">
        <v>8</v>
      </c>
      <c r="J38" s="136">
        <v>9</v>
      </c>
      <c r="K38" s="216" t="s">
        <v>11</v>
      </c>
      <c r="L38" s="11"/>
      <c r="M38" s="11"/>
      <c r="N38" s="12"/>
      <c r="O38" s="13"/>
      <c r="P38" s="14"/>
      <c r="Q38" s="14"/>
      <c r="R38" s="3"/>
      <c r="T38" s="2" t="s">
        <v>4</v>
      </c>
    </row>
    <row r="39" spans="1:37" ht="12.75" customHeight="1" x14ac:dyDescent="0.2">
      <c r="A39" s="26" t="s">
        <v>14</v>
      </c>
      <c r="B39" s="10">
        <v>53</v>
      </c>
      <c r="C39" s="10"/>
      <c r="D39" s="10"/>
      <c r="E39" s="10"/>
      <c r="F39" s="10"/>
      <c r="G39" s="10"/>
      <c r="H39" s="10"/>
      <c r="I39" s="10"/>
      <c r="J39" s="10"/>
      <c r="K39" s="188"/>
      <c r="L39" s="11"/>
      <c r="M39" s="11"/>
      <c r="N39" s="12"/>
      <c r="O39" s="13"/>
      <c r="P39" s="17">
        <f>B39</f>
        <v>53</v>
      </c>
      <c r="Q39" s="14"/>
      <c r="R39" s="3"/>
      <c r="T39" s="27">
        <v>9902</v>
      </c>
      <c r="U39" s="3">
        <f>M33</f>
        <v>0.546875</v>
      </c>
    </row>
    <row r="40" spans="1:37" ht="12.75" customHeight="1" x14ac:dyDescent="0.2">
      <c r="A40" s="26" t="s">
        <v>15</v>
      </c>
      <c r="B40" s="10"/>
      <c r="C40" s="10">
        <v>34</v>
      </c>
      <c r="D40" s="10"/>
      <c r="E40" s="10"/>
      <c r="F40" s="10"/>
      <c r="G40" s="10"/>
      <c r="H40" s="10"/>
      <c r="I40" s="10"/>
      <c r="J40" s="10"/>
      <c r="K40" s="188"/>
      <c r="L40" s="11"/>
      <c r="M40" s="11"/>
      <c r="N40" s="12"/>
      <c r="O40" s="13">
        <f>C40/B39</f>
        <v>0.64150943396226412</v>
      </c>
      <c r="P40" s="21">
        <v>35</v>
      </c>
      <c r="Q40" s="22">
        <f t="shared" ref="Q40:Q47" si="12">P40/P39</f>
        <v>0.660377358490566</v>
      </c>
      <c r="R40" s="3">
        <f t="shared" ref="R40:R47" si="13">100%-Q40</f>
        <v>0.339622641509434</v>
      </c>
      <c r="T40" s="27" t="s">
        <v>14</v>
      </c>
      <c r="U40" s="3">
        <f>M56</f>
        <v>0.41509433962264153</v>
      </c>
    </row>
    <row r="41" spans="1:37" ht="12.75" customHeight="1" x14ac:dyDescent="0.2">
      <c r="A41" s="26" t="s">
        <v>16</v>
      </c>
      <c r="B41" s="10"/>
      <c r="C41" s="10"/>
      <c r="D41" s="10">
        <v>27</v>
      </c>
      <c r="E41" s="10"/>
      <c r="F41" s="10"/>
      <c r="G41" s="10"/>
      <c r="H41" s="10"/>
      <c r="I41" s="10"/>
      <c r="J41" s="10"/>
      <c r="K41" s="188"/>
      <c r="L41" s="11"/>
      <c r="M41" s="11"/>
      <c r="N41" s="12"/>
      <c r="O41" s="13">
        <f>D41/C40</f>
        <v>0.79411764705882348</v>
      </c>
      <c r="P41" s="21">
        <v>32</v>
      </c>
      <c r="Q41" s="22">
        <f t="shared" si="12"/>
        <v>0.91428571428571426</v>
      </c>
      <c r="R41" s="3">
        <f t="shared" si="13"/>
        <v>8.5714285714285743E-2</v>
      </c>
      <c r="T41" s="27" t="s">
        <v>15</v>
      </c>
      <c r="U41" s="3">
        <f>M77</f>
        <v>0.46875</v>
      </c>
    </row>
    <row r="42" spans="1:37" ht="12.75" customHeight="1" x14ac:dyDescent="0.2">
      <c r="A42" s="26" t="s">
        <v>17</v>
      </c>
      <c r="B42" s="10"/>
      <c r="C42" s="10"/>
      <c r="D42" s="10"/>
      <c r="E42" s="10">
        <v>23</v>
      </c>
      <c r="F42" s="10"/>
      <c r="G42" s="10"/>
      <c r="H42" s="10"/>
      <c r="I42" s="10"/>
      <c r="J42" s="10"/>
      <c r="K42" s="188"/>
      <c r="L42" s="11"/>
      <c r="M42" s="11"/>
      <c r="N42" s="12"/>
      <c r="O42" s="13">
        <f>E42/D41</f>
        <v>0.85185185185185186</v>
      </c>
      <c r="P42" s="21">
        <v>30</v>
      </c>
      <c r="Q42" s="22">
        <f t="shared" si="12"/>
        <v>0.9375</v>
      </c>
      <c r="R42" s="3">
        <f t="shared" si="13"/>
        <v>6.25E-2</v>
      </c>
      <c r="T42" s="27" t="s">
        <v>16</v>
      </c>
      <c r="U42" s="3">
        <f>M97</f>
        <v>0.47058823529411764</v>
      </c>
      <c r="Z42" s="2"/>
      <c r="AA42" s="8" t="s">
        <v>35</v>
      </c>
      <c r="AB42" s="8"/>
      <c r="AC42" s="8"/>
      <c r="AD42" s="8"/>
      <c r="AE42" s="8"/>
      <c r="AF42" s="8"/>
      <c r="AG42" s="8"/>
      <c r="AH42" s="8"/>
      <c r="AI42" s="8"/>
      <c r="AJ42" s="8"/>
    </row>
    <row r="43" spans="1:37" ht="12.75" customHeight="1" x14ac:dyDescent="0.2">
      <c r="A43" s="26" t="s">
        <v>18</v>
      </c>
      <c r="B43" s="10"/>
      <c r="C43" s="10"/>
      <c r="D43" s="10"/>
      <c r="E43" s="10"/>
      <c r="F43" s="10">
        <v>21</v>
      </c>
      <c r="G43" s="10"/>
      <c r="H43" s="10"/>
      <c r="I43" s="10"/>
      <c r="J43" s="10"/>
      <c r="K43" s="188"/>
      <c r="L43" s="11"/>
      <c r="M43" s="11"/>
      <c r="N43" s="12"/>
      <c r="O43" s="13">
        <f>F43/E42</f>
        <v>0.91304347826086951</v>
      </c>
      <c r="P43" s="21">
        <v>30</v>
      </c>
      <c r="Q43" s="22">
        <f t="shared" si="12"/>
        <v>1</v>
      </c>
      <c r="R43" s="3">
        <f t="shared" si="13"/>
        <v>0</v>
      </c>
      <c r="T43" s="27" t="s">
        <v>17</v>
      </c>
      <c r="U43" s="3">
        <f>M117</f>
        <v>0.3968253968253968</v>
      </c>
      <c r="AA43" s="312" t="s">
        <v>12</v>
      </c>
      <c r="AB43" s="311"/>
      <c r="AC43" s="311"/>
      <c r="AD43" s="311"/>
      <c r="AE43" s="311"/>
      <c r="AF43" s="311"/>
      <c r="AG43" s="311"/>
      <c r="AH43" s="311"/>
      <c r="AI43" s="311"/>
      <c r="AJ43" s="311"/>
    </row>
    <row r="44" spans="1:37" ht="12.75" customHeight="1" x14ac:dyDescent="0.2">
      <c r="A44" s="26" t="s">
        <v>19</v>
      </c>
      <c r="B44" s="10"/>
      <c r="C44" s="10"/>
      <c r="D44" s="10"/>
      <c r="E44" s="10"/>
      <c r="F44" s="10"/>
      <c r="G44" s="10">
        <v>19</v>
      </c>
      <c r="H44" s="10"/>
      <c r="I44" s="10"/>
      <c r="J44" s="10"/>
      <c r="K44" s="188"/>
      <c r="L44" s="11"/>
      <c r="M44" s="11"/>
      <c r="N44" s="12"/>
      <c r="O44" s="13">
        <f>G44/F43</f>
        <v>0.90476190476190477</v>
      </c>
      <c r="P44" s="21">
        <v>26</v>
      </c>
      <c r="Q44" s="22">
        <f t="shared" si="12"/>
        <v>0.8666666666666667</v>
      </c>
      <c r="R44" s="3">
        <f t="shared" si="13"/>
        <v>0.1333333333333333</v>
      </c>
      <c r="T44" s="27" t="s">
        <v>18</v>
      </c>
      <c r="U44" s="3">
        <f>M137</f>
        <v>0.39393939393939392</v>
      </c>
      <c r="Z44" s="18" t="s">
        <v>13</v>
      </c>
      <c r="AA44" s="19">
        <v>9902</v>
      </c>
      <c r="AB44" s="20" t="s">
        <v>14</v>
      </c>
      <c r="AC44" s="20" t="s">
        <v>15</v>
      </c>
      <c r="AD44" s="20" t="s">
        <v>16</v>
      </c>
      <c r="AE44" s="20" t="s">
        <v>17</v>
      </c>
      <c r="AF44" s="20" t="s">
        <v>18</v>
      </c>
      <c r="AG44" s="20" t="s">
        <v>19</v>
      </c>
      <c r="AH44" s="20" t="s">
        <v>20</v>
      </c>
      <c r="AI44" s="20" t="s">
        <v>21</v>
      </c>
      <c r="AJ44" s="20" t="s">
        <v>22</v>
      </c>
      <c r="AK44" s="20" t="s">
        <v>23</v>
      </c>
    </row>
    <row r="45" spans="1:37" ht="12.75" customHeight="1" x14ac:dyDescent="0.2">
      <c r="A45" s="28" t="s">
        <v>20</v>
      </c>
      <c r="B45" s="29"/>
      <c r="C45" s="29"/>
      <c r="D45" s="29"/>
      <c r="E45" s="29"/>
      <c r="F45" s="29"/>
      <c r="G45" s="29"/>
      <c r="H45" s="29">
        <v>16</v>
      </c>
      <c r="I45" s="29"/>
      <c r="J45" s="29"/>
      <c r="K45" s="189"/>
      <c r="L45" s="3"/>
      <c r="M45" s="3"/>
      <c r="N45" s="29"/>
      <c r="O45" s="13">
        <f>H45/G44</f>
        <v>0.84210526315789469</v>
      </c>
      <c r="P45" s="21">
        <v>24</v>
      </c>
      <c r="Q45" s="22">
        <f t="shared" si="12"/>
        <v>0.92307692307692313</v>
      </c>
      <c r="R45" s="3">
        <f t="shared" si="13"/>
        <v>7.6923076923076872E-2</v>
      </c>
      <c r="T45" s="27" t="s">
        <v>19</v>
      </c>
      <c r="U45" s="3">
        <f>M157</f>
        <v>0.52307692307692311</v>
      </c>
      <c r="Z45" s="23" t="s">
        <v>37</v>
      </c>
      <c r="AA45" s="22">
        <f t="shared" ref="AA45:AA49" si="14">Q19</f>
        <v>0.890625</v>
      </c>
      <c r="AB45" s="22">
        <f t="shared" ref="AB45:AB49" si="15">Q40</f>
        <v>0.660377358490566</v>
      </c>
      <c r="AC45" s="22">
        <f t="shared" ref="AC45:AC49" si="16">Q63</f>
        <v>0.671875</v>
      </c>
      <c r="AD45" s="22">
        <f t="shared" ref="AD45:AD49" si="17">Q84</f>
        <v>0.76470588235294112</v>
      </c>
      <c r="AE45" s="22">
        <f t="shared" ref="AE45:AE49" si="18">Q104</f>
        <v>0.58730158730158732</v>
      </c>
      <c r="AF45" s="22">
        <f t="shared" ref="AF45:AF49" si="19">Q122</f>
        <v>0.60606060606060608</v>
      </c>
      <c r="AG45" s="22">
        <f t="shared" ref="AG45:AG49" si="20">Q143</f>
        <v>0.8</v>
      </c>
      <c r="AH45" s="22">
        <f t="shared" ref="AH45:AH48" si="21">Q162</f>
        <v>0.73529411764705888</v>
      </c>
      <c r="AI45" s="22">
        <f t="shared" ref="AI45:AI47" si="22">Q179</f>
        <v>0.84126984126984128</v>
      </c>
      <c r="AJ45" s="22">
        <f t="shared" ref="AJ45:AJ46" si="23">Q196</f>
        <v>0.58064516129032262</v>
      </c>
      <c r="AK45" s="22">
        <f>Q212</f>
        <v>0.67924528301886788</v>
      </c>
    </row>
    <row r="46" spans="1:37" ht="12.75" customHeight="1" x14ac:dyDescent="0.2">
      <c r="A46" s="28" t="s">
        <v>21</v>
      </c>
      <c r="B46" s="29"/>
      <c r="C46" s="29"/>
      <c r="D46" s="29"/>
      <c r="E46" s="29"/>
      <c r="F46" s="29"/>
      <c r="G46" s="29"/>
      <c r="H46" s="29"/>
      <c r="I46" s="29">
        <v>13</v>
      </c>
      <c r="J46" s="29"/>
      <c r="K46" s="189"/>
      <c r="L46" s="3"/>
      <c r="M46" s="3"/>
      <c r="N46" s="29"/>
      <c r="O46" s="3">
        <f>I46/H45</f>
        <v>0.8125</v>
      </c>
      <c r="P46" s="21">
        <v>23</v>
      </c>
      <c r="Q46" s="22">
        <f t="shared" si="12"/>
        <v>0.95833333333333337</v>
      </c>
      <c r="R46" s="3">
        <f t="shared" si="13"/>
        <v>4.166666666666663E-2</v>
      </c>
      <c r="Z46" s="23" t="s">
        <v>38</v>
      </c>
      <c r="AA46" s="22">
        <f t="shared" si="14"/>
        <v>0.94736842105263153</v>
      </c>
      <c r="AB46" s="22">
        <f t="shared" si="15"/>
        <v>0.91428571428571426</v>
      </c>
      <c r="AC46" s="22">
        <f t="shared" si="16"/>
        <v>0.90697674418604646</v>
      </c>
      <c r="AD46" s="22">
        <f t="shared" si="17"/>
        <v>0.88461538461538458</v>
      </c>
      <c r="AE46" s="22">
        <f t="shared" si="18"/>
        <v>0.91891891891891897</v>
      </c>
      <c r="AF46" s="22">
        <f t="shared" si="19"/>
        <v>1</v>
      </c>
      <c r="AG46" s="22">
        <f t="shared" si="20"/>
        <v>0.92307692307692313</v>
      </c>
      <c r="AH46" s="22">
        <f t="shared" si="21"/>
        <v>1</v>
      </c>
      <c r="AI46" s="22">
        <f t="shared" si="22"/>
        <v>0.92452830188679247</v>
      </c>
      <c r="AJ46" s="22">
        <f t="shared" si="23"/>
        <v>0.94444444444444442</v>
      </c>
      <c r="AK46" s="22" t="s">
        <v>27</v>
      </c>
    </row>
    <row r="47" spans="1:37" ht="12.75" customHeight="1" x14ac:dyDescent="0.2">
      <c r="A47" s="28" t="s">
        <v>22</v>
      </c>
      <c r="B47" s="29"/>
      <c r="C47" s="29"/>
      <c r="D47" s="29"/>
      <c r="E47" s="29"/>
      <c r="F47" s="29"/>
      <c r="G47" s="29"/>
      <c r="H47" s="29"/>
      <c r="I47" s="29"/>
      <c r="J47" s="29">
        <v>13</v>
      </c>
      <c r="K47" s="189">
        <v>10</v>
      </c>
      <c r="L47" s="3"/>
      <c r="M47" s="3"/>
      <c r="N47" s="29"/>
      <c r="O47" s="3">
        <f>J47/I46</f>
        <v>1</v>
      </c>
      <c r="P47" s="21">
        <v>23</v>
      </c>
      <c r="Q47" s="22">
        <f t="shared" si="12"/>
        <v>1</v>
      </c>
      <c r="R47" s="3">
        <f t="shared" si="13"/>
        <v>0</v>
      </c>
      <c r="Z47" s="23" t="s">
        <v>39</v>
      </c>
      <c r="AA47" s="22">
        <f t="shared" si="14"/>
        <v>0.90740740740740744</v>
      </c>
      <c r="AB47" s="22">
        <f t="shared" si="15"/>
        <v>0.9375</v>
      </c>
      <c r="AC47" s="22">
        <f t="shared" si="16"/>
        <v>0.97435897435897434</v>
      </c>
      <c r="AD47" s="22">
        <f t="shared" si="17"/>
        <v>0.95652173913043481</v>
      </c>
      <c r="AE47" s="22">
        <f t="shared" si="18"/>
        <v>0.91176470588235292</v>
      </c>
      <c r="AF47" s="22">
        <f t="shared" si="19"/>
        <v>1</v>
      </c>
      <c r="AG47" s="22">
        <f t="shared" si="20"/>
        <v>0.875</v>
      </c>
      <c r="AH47" s="22">
        <f t="shared" si="21"/>
        <v>0.88</v>
      </c>
      <c r="AI47" s="22">
        <f t="shared" si="22"/>
        <v>0.89795918367346939</v>
      </c>
      <c r="AJ47" s="22" t="s">
        <v>27</v>
      </c>
      <c r="AK47" s="22" t="s">
        <v>27</v>
      </c>
    </row>
    <row r="48" spans="1:37" ht="12.75" customHeight="1" x14ac:dyDescent="0.2">
      <c r="A48" s="28" t="s">
        <v>23</v>
      </c>
      <c r="B48" s="29"/>
      <c r="C48" s="29"/>
      <c r="D48" s="29"/>
      <c r="E48" s="29"/>
      <c r="F48" s="29"/>
      <c r="G48" s="29"/>
      <c r="H48" s="29"/>
      <c r="I48" s="29"/>
      <c r="J48" s="29">
        <v>7</v>
      </c>
      <c r="K48" s="189">
        <v>3</v>
      </c>
      <c r="L48" s="3"/>
      <c r="M48" s="3"/>
      <c r="N48" s="29"/>
      <c r="O48" s="3"/>
      <c r="P48" s="21">
        <v>14</v>
      </c>
      <c r="Q48" s="22"/>
      <c r="R48" s="3"/>
      <c r="Z48" s="23" t="s">
        <v>40</v>
      </c>
      <c r="AA48" s="22">
        <f t="shared" si="14"/>
        <v>0.83673469387755106</v>
      </c>
      <c r="AB48" s="22">
        <f t="shared" si="15"/>
        <v>1</v>
      </c>
      <c r="AC48" s="22">
        <f t="shared" si="16"/>
        <v>0.89473684210526316</v>
      </c>
      <c r="AD48" s="22">
        <f t="shared" si="17"/>
        <v>0.90909090909090906</v>
      </c>
      <c r="AE48" s="22">
        <f t="shared" si="18"/>
        <v>0.87096774193548387</v>
      </c>
      <c r="AF48" s="22">
        <f t="shared" si="19"/>
        <v>0.95</v>
      </c>
      <c r="AG48" s="22">
        <f t="shared" si="20"/>
        <v>0.95238095238095233</v>
      </c>
      <c r="AH48" s="22">
        <f t="shared" si="21"/>
        <v>0.95454545454545459</v>
      </c>
      <c r="AI48" s="22" t="s">
        <v>27</v>
      </c>
      <c r="AJ48" s="22" t="s">
        <v>27</v>
      </c>
      <c r="AK48" s="22" t="s">
        <v>27</v>
      </c>
    </row>
    <row r="49" spans="1:37" ht="12.75" customHeight="1" x14ac:dyDescent="0.2">
      <c r="A49" s="28" t="s">
        <v>48</v>
      </c>
      <c r="B49" s="29"/>
      <c r="C49" s="29"/>
      <c r="D49" s="29"/>
      <c r="E49" s="29"/>
      <c r="F49" s="29"/>
      <c r="G49" s="29"/>
      <c r="H49" s="29"/>
      <c r="I49" s="29"/>
      <c r="J49" s="29">
        <v>4</v>
      </c>
      <c r="K49" s="189">
        <v>3</v>
      </c>
      <c r="L49" s="3"/>
      <c r="M49" s="3"/>
      <c r="N49" s="29"/>
      <c r="O49" s="3"/>
      <c r="P49" s="21">
        <v>9</v>
      </c>
      <c r="Q49" s="22"/>
      <c r="R49" s="3"/>
      <c r="Z49" s="23" t="s">
        <v>41</v>
      </c>
      <c r="AA49" s="22">
        <f t="shared" si="14"/>
        <v>0.97560975609756095</v>
      </c>
      <c r="AB49" s="22">
        <f t="shared" si="15"/>
        <v>0.8666666666666667</v>
      </c>
      <c r="AC49" s="22">
        <f t="shared" si="16"/>
        <v>1</v>
      </c>
      <c r="AD49" s="22">
        <f t="shared" si="17"/>
        <v>1</v>
      </c>
      <c r="AE49" s="22">
        <f t="shared" si="18"/>
        <v>1</v>
      </c>
      <c r="AF49" s="22">
        <f t="shared" si="19"/>
        <v>0.89473684210526316</v>
      </c>
      <c r="AG49" s="22">
        <f t="shared" si="20"/>
        <v>1</v>
      </c>
      <c r="AH49" s="22" t="s">
        <v>27</v>
      </c>
      <c r="AI49" s="22" t="s">
        <v>27</v>
      </c>
      <c r="AJ49" s="22" t="s">
        <v>27</v>
      </c>
      <c r="AK49" s="22" t="s">
        <v>27</v>
      </c>
    </row>
    <row r="50" spans="1:37" ht="12.75" customHeight="1" x14ac:dyDescent="0.2">
      <c r="A50" s="28" t="s">
        <v>49</v>
      </c>
      <c r="B50" s="29"/>
      <c r="C50" s="29"/>
      <c r="D50" s="29"/>
      <c r="E50" s="29"/>
      <c r="F50" s="29"/>
      <c r="G50" s="29"/>
      <c r="H50" s="29"/>
      <c r="I50" s="29"/>
      <c r="J50" s="29">
        <v>3</v>
      </c>
      <c r="K50" s="189">
        <v>1</v>
      </c>
      <c r="L50" s="3"/>
      <c r="M50" s="3"/>
      <c r="N50" s="29"/>
      <c r="O50" s="3"/>
      <c r="P50" s="21">
        <v>5</v>
      </c>
      <c r="Q50" s="22"/>
      <c r="R50" s="3"/>
      <c r="Z50" s="23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</row>
    <row r="51" spans="1:37" ht="12.75" customHeight="1" x14ac:dyDescent="0.2">
      <c r="A51" s="28" t="s">
        <v>50</v>
      </c>
      <c r="B51" s="29"/>
      <c r="C51" s="29"/>
      <c r="D51" s="29"/>
      <c r="E51" s="29"/>
      <c r="F51" s="29"/>
      <c r="G51" s="29"/>
      <c r="H51" s="29"/>
      <c r="I51" s="29"/>
      <c r="J51" s="29">
        <v>2</v>
      </c>
      <c r="K51" s="189">
        <v>2</v>
      </c>
      <c r="L51" s="3"/>
      <c r="M51" s="3"/>
      <c r="N51" s="29"/>
      <c r="O51" s="3"/>
      <c r="P51" s="21">
        <v>4</v>
      </c>
      <c r="Q51" s="22"/>
      <c r="R51" s="3"/>
      <c r="Z51" s="23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</row>
    <row r="52" spans="1:37" ht="12.75" customHeight="1" x14ac:dyDescent="0.2">
      <c r="A52" s="28" t="s">
        <v>51</v>
      </c>
      <c r="B52" s="29"/>
      <c r="C52" s="29"/>
      <c r="D52" s="29"/>
      <c r="E52" s="29"/>
      <c r="F52" s="29"/>
      <c r="G52" s="29"/>
      <c r="H52" s="29"/>
      <c r="I52" s="29"/>
      <c r="J52" s="29">
        <v>2</v>
      </c>
      <c r="K52" s="189">
        <v>1</v>
      </c>
      <c r="L52" s="3"/>
      <c r="M52" s="3"/>
      <c r="N52" s="29"/>
      <c r="O52" s="3"/>
      <c r="P52" s="21">
        <v>3</v>
      </c>
      <c r="Q52" s="22"/>
      <c r="R52" s="3"/>
      <c r="Z52" s="23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</row>
    <row r="53" spans="1:37" ht="12.75" customHeight="1" x14ac:dyDescent="0.2">
      <c r="A53" s="28" t="s">
        <v>52</v>
      </c>
      <c r="B53" s="29"/>
      <c r="C53" s="29"/>
      <c r="D53" s="29"/>
      <c r="E53" s="29"/>
      <c r="F53" s="29"/>
      <c r="G53" s="29"/>
      <c r="H53" s="29"/>
      <c r="I53" s="29"/>
      <c r="J53" s="29">
        <v>1</v>
      </c>
      <c r="K53" s="189">
        <v>1</v>
      </c>
      <c r="L53" s="3"/>
      <c r="M53" s="3"/>
      <c r="N53" s="29"/>
      <c r="O53" s="3"/>
      <c r="P53" s="21">
        <v>1</v>
      </c>
      <c r="Q53" s="22"/>
      <c r="R53" s="3"/>
      <c r="Z53" s="23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</row>
    <row r="54" spans="1:37" ht="12.75" customHeight="1" x14ac:dyDescent="0.2">
      <c r="A54" s="28" t="s">
        <v>53</v>
      </c>
      <c r="B54" s="29"/>
      <c r="C54" s="29"/>
      <c r="D54" s="29"/>
      <c r="E54" s="29"/>
      <c r="F54" s="29"/>
      <c r="G54" s="29"/>
      <c r="H54" s="29"/>
      <c r="I54" s="29">
        <v>1</v>
      </c>
      <c r="J54" s="29"/>
      <c r="K54" s="189"/>
      <c r="L54" s="3"/>
      <c r="M54" s="3"/>
      <c r="N54" s="29"/>
      <c r="O54" s="3"/>
      <c r="P54" s="21">
        <v>1</v>
      </c>
      <c r="Q54" s="22"/>
      <c r="R54" s="3"/>
      <c r="Z54" s="23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</row>
    <row r="55" spans="1:37" ht="12.75" customHeight="1" x14ac:dyDescent="0.2">
      <c r="A55" s="28" t="s">
        <v>54</v>
      </c>
      <c r="B55" s="29"/>
      <c r="C55" s="29"/>
      <c r="D55" s="29"/>
      <c r="E55" s="29"/>
      <c r="F55" s="29"/>
      <c r="G55" s="29"/>
      <c r="H55" s="29"/>
      <c r="I55" s="29"/>
      <c r="J55" s="29">
        <v>1</v>
      </c>
      <c r="K55" s="189">
        <v>1</v>
      </c>
      <c r="L55" s="3"/>
      <c r="M55" s="3"/>
      <c r="N55" s="29"/>
      <c r="O55" s="3"/>
      <c r="P55" s="21">
        <v>1</v>
      </c>
      <c r="Q55" s="22"/>
      <c r="R55" s="3"/>
      <c r="Z55" s="23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</row>
    <row r="56" spans="1:37" ht="12.75" customHeight="1" x14ac:dyDescent="0.2">
      <c r="K56" s="191">
        <f>SUM(K47:K55)</f>
        <v>22</v>
      </c>
      <c r="L56" s="3">
        <f>K47/B39</f>
        <v>0.18867924528301888</v>
      </c>
      <c r="M56" s="3">
        <f>K56/B39</f>
        <v>0.41509433962264153</v>
      </c>
      <c r="N56" s="3">
        <f>M56-L56</f>
        <v>0.22641509433962265</v>
      </c>
      <c r="O56" s="3"/>
      <c r="Z56" s="26" t="s">
        <v>42</v>
      </c>
      <c r="AA56" s="22">
        <f t="shared" ref="AA56:AA58" si="24">Q24</f>
        <v>0.97499999999999998</v>
      </c>
      <c r="AB56" s="22">
        <f t="shared" ref="AB56:AB58" si="25">Q45</f>
        <v>0.92307692307692313</v>
      </c>
      <c r="AC56" s="22">
        <f t="shared" ref="AC56:AC58" si="26">Q68</f>
        <v>0.88235294117647056</v>
      </c>
      <c r="AD56" s="22">
        <f t="shared" ref="AD56:AD58" si="27">Q89</f>
        <v>0.95</v>
      </c>
      <c r="AE56" s="22">
        <f t="shared" ref="AE56:AE57" si="28">Q109</f>
        <v>0.92592592592592593</v>
      </c>
      <c r="AF56" s="22">
        <f>Q127</f>
        <v>0.88235294117647056</v>
      </c>
      <c r="AG56" s="22" t="s">
        <v>27</v>
      </c>
      <c r="AH56" s="22" t="s">
        <v>27</v>
      </c>
      <c r="AI56" s="22" t="s">
        <v>27</v>
      </c>
      <c r="AJ56" s="22" t="s">
        <v>27</v>
      </c>
      <c r="AK56" s="22" t="s">
        <v>27</v>
      </c>
    </row>
    <row r="57" spans="1:37" ht="12.75" customHeight="1" x14ac:dyDescent="0.2">
      <c r="A57" s="229" t="s">
        <v>34</v>
      </c>
      <c r="B57" s="32"/>
      <c r="C57" s="32"/>
      <c r="D57" s="33"/>
      <c r="E57" s="33"/>
      <c r="F57" s="126">
        <f>((K47*9)+(K48*10)+(K49*11))/K56</f>
        <v>6.9545454545454541</v>
      </c>
      <c r="K57" s="191"/>
      <c r="L57" s="3"/>
      <c r="M57" s="3"/>
      <c r="N57" s="3"/>
      <c r="O57" s="3"/>
      <c r="Z57" s="26" t="s">
        <v>43</v>
      </c>
      <c r="AA57" s="22">
        <f t="shared" si="24"/>
        <v>0.97435897435897434</v>
      </c>
      <c r="AB57" s="22">
        <f t="shared" si="25"/>
        <v>0.95833333333333337</v>
      </c>
      <c r="AC57" s="22">
        <f t="shared" si="26"/>
        <v>0.96666666666666667</v>
      </c>
      <c r="AD57" s="22">
        <f t="shared" si="27"/>
        <v>0.94736842105263153</v>
      </c>
      <c r="AE57" s="22">
        <f t="shared" si="28"/>
        <v>1</v>
      </c>
      <c r="AF57" s="22" t="s">
        <v>27</v>
      </c>
      <c r="AG57" s="22" t="s">
        <v>27</v>
      </c>
      <c r="AH57" s="22" t="s">
        <v>27</v>
      </c>
      <c r="AI57" s="22" t="s">
        <v>27</v>
      </c>
      <c r="AJ57" s="22" t="s">
        <v>27</v>
      </c>
      <c r="AK57" s="22" t="s">
        <v>27</v>
      </c>
    </row>
    <row r="58" spans="1:37" ht="12.75" customHeight="1" x14ac:dyDescent="0.2">
      <c r="K58" s="191"/>
      <c r="L58" s="3"/>
      <c r="M58" s="3"/>
      <c r="N58" s="3"/>
      <c r="O58" s="3"/>
      <c r="Z58" s="26" t="s">
        <v>44</v>
      </c>
      <c r="AA58" s="22">
        <f t="shared" si="24"/>
        <v>1.0263157894736843</v>
      </c>
      <c r="AB58" s="22">
        <f t="shared" si="25"/>
        <v>1</v>
      </c>
      <c r="AC58" s="22">
        <f t="shared" si="26"/>
        <v>1.0344827586206897</v>
      </c>
      <c r="AD58" s="22">
        <f t="shared" si="27"/>
        <v>0.94444444444444442</v>
      </c>
      <c r="AE58" s="22" t="s">
        <v>27</v>
      </c>
      <c r="AF58" s="22" t="s">
        <v>27</v>
      </c>
      <c r="AG58" s="22" t="s">
        <v>27</v>
      </c>
      <c r="AH58" s="22" t="s">
        <v>27</v>
      </c>
      <c r="AI58" s="22" t="s">
        <v>27</v>
      </c>
      <c r="AJ58" s="22" t="s">
        <v>27</v>
      </c>
      <c r="AK58" s="22" t="s">
        <v>27</v>
      </c>
    </row>
    <row r="59" spans="1:37" ht="12.75" customHeight="1" x14ac:dyDescent="0.3">
      <c r="A59" s="227" t="s">
        <v>64</v>
      </c>
      <c r="L59" s="3"/>
      <c r="M59" s="3"/>
      <c r="O59" s="3"/>
      <c r="AG59" s="22"/>
    </row>
    <row r="60" spans="1:37" ht="25.5" customHeight="1" x14ac:dyDescent="0.2">
      <c r="B60" s="308" t="s">
        <v>2</v>
      </c>
      <c r="C60" s="309"/>
      <c r="D60" s="309"/>
      <c r="E60" s="309"/>
      <c r="F60" s="309"/>
      <c r="G60" s="309"/>
      <c r="H60" s="309"/>
      <c r="I60" s="309"/>
      <c r="J60" s="309"/>
      <c r="L60" s="4" t="s">
        <v>3</v>
      </c>
      <c r="M60" s="4" t="s">
        <v>4</v>
      </c>
      <c r="N60" s="5" t="s">
        <v>5</v>
      </c>
      <c r="O60" s="4" t="s">
        <v>6</v>
      </c>
      <c r="P60" s="6" t="s">
        <v>7</v>
      </c>
      <c r="Q60" s="6" t="s">
        <v>8</v>
      </c>
      <c r="R60" s="7" t="s">
        <v>9</v>
      </c>
      <c r="AG60" s="22"/>
    </row>
    <row r="61" spans="1:37" ht="12.75" customHeight="1" x14ac:dyDescent="0.2">
      <c r="A61" s="228" t="s">
        <v>10</v>
      </c>
      <c r="B61" s="136">
        <v>1</v>
      </c>
      <c r="C61" s="136">
        <v>2</v>
      </c>
      <c r="D61" s="136">
        <v>3</v>
      </c>
      <c r="E61" s="136">
        <v>4</v>
      </c>
      <c r="F61" s="136">
        <v>5</v>
      </c>
      <c r="G61" s="136">
        <v>6</v>
      </c>
      <c r="H61" s="136">
        <v>7</v>
      </c>
      <c r="I61" s="136">
        <v>8</v>
      </c>
      <c r="J61" s="136">
        <v>9</v>
      </c>
      <c r="K61" s="216" t="s">
        <v>11</v>
      </c>
      <c r="L61" s="11"/>
      <c r="M61" s="11"/>
      <c r="N61" s="12"/>
      <c r="O61" s="13"/>
      <c r="P61" s="14"/>
      <c r="Q61" s="14"/>
      <c r="R61" s="3"/>
      <c r="T61" s="321" t="s">
        <v>5</v>
      </c>
      <c r="U61" s="311"/>
    </row>
    <row r="62" spans="1:37" ht="12.75" customHeight="1" x14ac:dyDescent="0.2">
      <c r="A62" s="26" t="s">
        <v>15</v>
      </c>
      <c r="B62" s="10">
        <v>64</v>
      </c>
      <c r="C62" s="10"/>
      <c r="D62" s="10"/>
      <c r="E62" s="10"/>
      <c r="F62" s="10"/>
      <c r="G62" s="10"/>
      <c r="H62" s="10"/>
      <c r="I62" s="10"/>
      <c r="J62" s="10"/>
      <c r="K62" s="188"/>
      <c r="L62" s="11"/>
      <c r="M62" s="11"/>
      <c r="N62" s="12"/>
      <c r="O62" s="13"/>
      <c r="P62" s="17">
        <f>B62</f>
        <v>64</v>
      </c>
      <c r="Q62" s="14"/>
      <c r="R62" s="3"/>
      <c r="T62" s="27">
        <v>9902</v>
      </c>
      <c r="U62" s="3">
        <f>N33</f>
        <v>0.21875</v>
      </c>
    </row>
    <row r="63" spans="1:37" ht="12.75" customHeight="1" x14ac:dyDescent="0.2">
      <c r="A63" s="26" t="s">
        <v>16</v>
      </c>
      <c r="B63" s="10"/>
      <c r="C63" s="10">
        <v>43</v>
      </c>
      <c r="D63" s="10"/>
      <c r="E63" s="10"/>
      <c r="F63" s="10"/>
      <c r="G63" s="10"/>
      <c r="H63" s="10"/>
      <c r="I63" s="10"/>
      <c r="J63" s="10"/>
      <c r="K63" s="188"/>
      <c r="L63" s="11"/>
      <c r="M63" s="11"/>
      <c r="N63" s="12"/>
      <c r="O63" s="13">
        <f>C63/B62</f>
        <v>0.671875</v>
      </c>
      <c r="P63" s="21">
        <v>43</v>
      </c>
      <c r="Q63" s="22">
        <f t="shared" ref="Q63:Q70" si="29">P63/P62</f>
        <v>0.671875</v>
      </c>
      <c r="R63" s="3">
        <f t="shared" ref="R63:R70" si="30">100%-Q63</f>
        <v>0.328125</v>
      </c>
      <c r="T63" s="27" t="s">
        <v>14</v>
      </c>
      <c r="U63" s="3">
        <f>N56</f>
        <v>0.22641509433962265</v>
      </c>
    </row>
    <row r="64" spans="1:37" ht="12.75" customHeight="1" x14ac:dyDescent="0.2">
      <c r="A64" s="26" t="s">
        <v>17</v>
      </c>
      <c r="B64" s="10"/>
      <c r="C64" s="10"/>
      <c r="D64" s="10">
        <v>30</v>
      </c>
      <c r="E64" s="10"/>
      <c r="F64" s="10"/>
      <c r="G64" s="10"/>
      <c r="H64" s="10"/>
      <c r="I64" s="10"/>
      <c r="J64" s="10"/>
      <c r="K64" s="188"/>
      <c r="L64" s="11"/>
      <c r="M64" s="11"/>
      <c r="N64" s="12"/>
      <c r="O64" s="13">
        <f>D64/C63</f>
        <v>0.69767441860465118</v>
      </c>
      <c r="P64" s="21">
        <v>39</v>
      </c>
      <c r="Q64" s="22">
        <f t="shared" si="29"/>
        <v>0.90697674418604646</v>
      </c>
      <c r="R64" s="3">
        <f t="shared" si="30"/>
        <v>9.3023255813953543E-2</v>
      </c>
      <c r="T64" s="27" t="s">
        <v>15</v>
      </c>
      <c r="U64" s="3">
        <f>N77</f>
        <v>0.28125</v>
      </c>
    </row>
    <row r="65" spans="1:21" ht="12.75" customHeight="1" x14ac:dyDescent="0.2">
      <c r="A65" s="26" t="s">
        <v>18</v>
      </c>
      <c r="B65" s="10"/>
      <c r="C65" s="10"/>
      <c r="D65" s="10"/>
      <c r="E65" s="10">
        <v>28</v>
      </c>
      <c r="F65" s="10"/>
      <c r="G65" s="10"/>
      <c r="H65" s="10"/>
      <c r="I65" s="10"/>
      <c r="J65" s="10"/>
      <c r="K65" s="188"/>
      <c r="L65" s="11"/>
      <c r="M65" s="11"/>
      <c r="N65" s="12"/>
      <c r="O65" s="13">
        <f>E65/D64</f>
        <v>0.93333333333333335</v>
      </c>
      <c r="P65" s="21">
        <v>38</v>
      </c>
      <c r="Q65" s="22">
        <f t="shared" si="29"/>
        <v>0.97435897435897434</v>
      </c>
      <c r="R65" s="3">
        <f t="shared" si="30"/>
        <v>2.5641025641025661E-2</v>
      </c>
      <c r="T65" s="27" t="s">
        <v>16</v>
      </c>
      <c r="U65" s="3">
        <f>N97</f>
        <v>0.14705882352941174</v>
      </c>
    </row>
    <row r="66" spans="1:21" ht="12.75" customHeight="1" x14ac:dyDescent="0.2">
      <c r="A66" s="26" t="s">
        <v>19</v>
      </c>
      <c r="B66" s="10"/>
      <c r="C66" s="10"/>
      <c r="D66" s="10"/>
      <c r="E66" s="10"/>
      <c r="F66" s="10">
        <v>22</v>
      </c>
      <c r="G66" s="10"/>
      <c r="H66" s="10"/>
      <c r="I66" s="10"/>
      <c r="J66" s="10"/>
      <c r="K66" s="188"/>
      <c r="L66" s="11"/>
      <c r="M66" s="11"/>
      <c r="N66" s="12"/>
      <c r="O66" s="13">
        <f>F66/E65</f>
        <v>0.7857142857142857</v>
      </c>
      <c r="P66" s="21">
        <v>34</v>
      </c>
      <c r="Q66" s="22">
        <f t="shared" si="29"/>
        <v>0.89473684210526316</v>
      </c>
      <c r="R66" s="3">
        <f t="shared" si="30"/>
        <v>0.10526315789473684</v>
      </c>
      <c r="T66" s="27" t="s">
        <v>17</v>
      </c>
      <c r="U66" s="3">
        <f>N117</f>
        <v>0.22222222222222221</v>
      </c>
    </row>
    <row r="67" spans="1:21" ht="12.75" customHeight="1" x14ac:dyDescent="0.2">
      <c r="A67" s="28" t="s">
        <v>20</v>
      </c>
      <c r="B67" s="29"/>
      <c r="C67" s="29"/>
      <c r="D67" s="29"/>
      <c r="E67" s="29"/>
      <c r="F67" s="29"/>
      <c r="G67" s="29">
        <v>21</v>
      </c>
      <c r="H67" s="29"/>
      <c r="I67" s="29"/>
      <c r="J67" s="29"/>
      <c r="K67" s="189"/>
      <c r="L67" s="3"/>
      <c r="M67" s="3"/>
      <c r="N67" s="29"/>
      <c r="O67" s="13">
        <f>G67/F66</f>
        <v>0.95454545454545459</v>
      </c>
      <c r="P67" s="21">
        <v>34</v>
      </c>
      <c r="Q67" s="22">
        <f t="shared" si="29"/>
        <v>1</v>
      </c>
      <c r="R67" s="3">
        <f t="shared" si="30"/>
        <v>0</v>
      </c>
      <c r="T67" s="27" t="s">
        <v>18</v>
      </c>
      <c r="U67" s="3">
        <f>N137</f>
        <v>0.27272727272727271</v>
      </c>
    </row>
    <row r="68" spans="1:21" ht="12.75" customHeight="1" x14ac:dyDescent="0.2">
      <c r="A68" s="28" t="s">
        <v>21</v>
      </c>
      <c r="B68" s="29"/>
      <c r="C68" s="29"/>
      <c r="D68" s="29"/>
      <c r="E68" s="29"/>
      <c r="F68" s="29"/>
      <c r="G68" s="29"/>
      <c r="H68" s="29">
        <v>20</v>
      </c>
      <c r="I68" s="29"/>
      <c r="J68" s="29"/>
      <c r="K68" s="189"/>
      <c r="L68" s="3"/>
      <c r="M68" s="3"/>
      <c r="N68" s="29"/>
      <c r="O68" s="3">
        <f>H68/G67</f>
        <v>0.95238095238095233</v>
      </c>
      <c r="P68" s="21">
        <v>30</v>
      </c>
      <c r="Q68" s="22">
        <f t="shared" si="29"/>
        <v>0.88235294117647056</v>
      </c>
      <c r="R68" s="3">
        <f t="shared" si="30"/>
        <v>0.11764705882352944</v>
      </c>
      <c r="T68" s="27" t="s">
        <v>19</v>
      </c>
      <c r="U68" s="3">
        <f>N157</f>
        <v>0.36923076923076925</v>
      </c>
    </row>
    <row r="69" spans="1:21" ht="12.75" customHeight="1" x14ac:dyDescent="0.2">
      <c r="A69" s="28" t="s">
        <v>22</v>
      </c>
      <c r="B69" s="29"/>
      <c r="C69" s="29"/>
      <c r="D69" s="29"/>
      <c r="E69" s="29"/>
      <c r="F69" s="29"/>
      <c r="G69" s="29"/>
      <c r="H69" s="29"/>
      <c r="I69" s="25">
        <v>19</v>
      </c>
      <c r="J69" s="29"/>
      <c r="K69" s="189"/>
      <c r="L69" s="3"/>
      <c r="M69" s="3"/>
      <c r="N69" s="29"/>
      <c r="O69" s="3">
        <f>I69/H68</f>
        <v>0.95</v>
      </c>
      <c r="P69" s="21">
        <v>29</v>
      </c>
      <c r="Q69" s="22">
        <f t="shared" si="29"/>
        <v>0.96666666666666667</v>
      </c>
      <c r="R69" s="3">
        <f t="shared" si="30"/>
        <v>3.3333333333333326E-2</v>
      </c>
    </row>
    <row r="70" spans="1:21" ht="12.75" customHeight="1" x14ac:dyDescent="0.2">
      <c r="A70" s="28" t="s">
        <v>23</v>
      </c>
      <c r="B70" s="29"/>
      <c r="C70" s="29"/>
      <c r="D70" s="29"/>
      <c r="E70" s="29"/>
      <c r="F70" s="29"/>
      <c r="G70" s="29"/>
      <c r="H70" s="29"/>
      <c r="J70" s="29">
        <v>19</v>
      </c>
      <c r="K70" s="189">
        <v>12</v>
      </c>
      <c r="L70" s="3"/>
      <c r="M70" s="3"/>
      <c r="N70" s="29"/>
      <c r="O70" s="3">
        <f>J70/I69</f>
        <v>1</v>
      </c>
      <c r="P70" s="21">
        <v>30</v>
      </c>
      <c r="Q70" s="22">
        <f t="shared" si="29"/>
        <v>1.0344827586206897</v>
      </c>
      <c r="R70" s="3">
        <f t="shared" si="30"/>
        <v>-3.4482758620689724E-2</v>
      </c>
    </row>
    <row r="71" spans="1:21" ht="12.75" customHeight="1" x14ac:dyDescent="0.2">
      <c r="A71" s="28" t="s">
        <v>48</v>
      </c>
      <c r="B71" s="29"/>
      <c r="C71" s="29"/>
      <c r="D71" s="29"/>
      <c r="E71" s="29"/>
      <c r="F71" s="29"/>
      <c r="G71" s="29"/>
      <c r="H71" s="29"/>
      <c r="J71" s="29">
        <v>13</v>
      </c>
      <c r="K71" s="189">
        <v>12</v>
      </c>
      <c r="L71" s="3"/>
      <c r="M71" s="3"/>
      <c r="N71" s="29"/>
      <c r="O71" s="3"/>
      <c r="P71" s="21">
        <v>17</v>
      </c>
      <c r="Q71" s="22"/>
      <c r="R71" s="3"/>
    </row>
    <row r="72" spans="1:21" ht="12.75" customHeight="1" x14ac:dyDescent="0.2">
      <c r="A72" s="28" t="s">
        <v>49</v>
      </c>
      <c r="B72" s="29"/>
      <c r="C72" s="29"/>
      <c r="D72" s="29"/>
      <c r="E72" s="29"/>
      <c r="F72" s="29"/>
      <c r="G72" s="29"/>
      <c r="H72" s="29"/>
      <c r="J72" s="29">
        <v>5</v>
      </c>
      <c r="K72" s="189">
        <v>3</v>
      </c>
      <c r="L72" s="3"/>
      <c r="M72" s="3"/>
      <c r="N72" s="29"/>
      <c r="O72" s="3"/>
      <c r="P72" s="21">
        <v>6</v>
      </c>
      <c r="Q72" s="22"/>
      <c r="R72" s="3"/>
    </row>
    <row r="73" spans="1:21" ht="12.75" customHeight="1" x14ac:dyDescent="0.2">
      <c r="A73" s="28" t="s">
        <v>50</v>
      </c>
      <c r="B73" s="29"/>
      <c r="C73" s="29"/>
      <c r="D73" s="29"/>
      <c r="E73" s="29"/>
      <c r="F73" s="29"/>
      <c r="G73" s="29"/>
      <c r="H73" s="29"/>
      <c r="J73" s="29">
        <v>1</v>
      </c>
      <c r="K73" s="189">
        <v>1</v>
      </c>
      <c r="L73" s="3"/>
      <c r="M73" s="3"/>
      <c r="N73" s="29"/>
      <c r="O73" s="3"/>
      <c r="P73" s="21">
        <v>3</v>
      </c>
      <c r="Q73" s="22"/>
      <c r="R73" s="3"/>
    </row>
    <row r="74" spans="1:21" ht="12.75" customHeight="1" x14ac:dyDescent="0.2">
      <c r="A74" s="28" t="s">
        <v>51</v>
      </c>
      <c r="B74" s="29"/>
      <c r="C74" s="29"/>
      <c r="D74" s="29"/>
      <c r="E74" s="29"/>
      <c r="F74" s="29"/>
      <c r="G74" s="29"/>
      <c r="H74" s="29"/>
      <c r="J74" s="29">
        <v>1</v>
      </c>
      <c r="K74" s="189">
        <v>1</v>
      </c>
      <c r="L74" s="3"/>
      <c r="M74" s="3"/>
      <c r="N74" s="29"/>
      <c r="O74" s="3"/>
      <c r="P74" s="21">
        <v>1</v>
      </c>
      <c r="Q74" s="22"/>
      <c r="R74" s="3"/>
    </row>
    <row r="75" spans="1:21" ht="12.75" customHeight="1" x14ac:dyDescent="0.2">
      <c r="A75" s="28" t="s">
        <v>52</v>
      </c>
      <c r="B75" s="29"/>
      <c r="C75" s="29"/>
      <c r="D75" s="29"/>
      <c r="E75" s="29"/>
      <c r="F75" s="29"/>
      <c r="G75" s="29"/>
      <c r="H75" s="29"/>
      <c r="J75" s="29">
        <v>1</v>
      </c>
      <c r="K75" s="189">
        <v>1</v>
      </c>
      <c r="L75" s="3"/>
      <c r="M75" s="3"/>
      <c r="N75" s="29"/>
      <c r="O75" s="3"/>
      <c r="P75" s="21">
        <v>1</v>
      </c>
      <c r="Q75" s="22"/>
      <c r="R75" s="3"/>
    </row>
    <row r="76" spans="1:21" ht="12.75" customHeight="1" x14ac:dyDescent="0.2">
      <c r="A76" s="28" t="s">
        <v>53</v>
      </c>
      <c r="B76" s="29"/>
      <c r="C76" s="29"/>
      <c r="D76" s="29"/>
      <c r="E76" s="29"/>
      <c r="F76" s="29"/>
      <c r="G76" s="29"/>
      <c r="H76" s="29"/>
      <c r="J76" s="29"/>
      <c r="K76" s="189"/>
      <c r="L76" s="3"/>
      <c r="M76" s="3"/>
      <c r="N76" s="29"/>
      <c r="O76" s="3"/>
      <c r="P76" s="21"/>
      <c r="Q76" s="22"/>
      <c r="R76" s="3"/>
    </row>
    <row r="77" spans="1:21" ht="12.75" customHeight="1" x14ac:dyDescent="0.2">
      <c r="K77" s="191">
        <f>SUM(K70:K75)</f>
        <v>30</v>
      </c>
      <c r="L77" s="3">
        <f>K70/B62</f>
        <v>0.1875</v>
      </c>
      <c r="M77" s="3">
        <f>K77/B62</f>
        <v>0.46875</v>
      </c>
      <c r="N77" s="3">
        <f>M77-L77</f>
        <v>0.28125</v>
      </c>
      <c r="O77" s="3"/>
    </row>
    <row r="78" spans="1:21" ht="12.75" customHeight="1" x14ac:dyDescent="0.2">
      <c r="A78" s="229" t="s">
        <v>34</v>
      </c>
      <c r="B78" s="32"/>
      <c r="C78" s="32"/>
      <c r="D78" s="33"/>
      <c r="E78" s="33"/>
      <c r="F78" s="126">
        <f>((K70*9)+(K71*10))/K77</f>
        <v>7.6</v>
      </c>
      <c r="K78" s="191"/>
      <c r="L78" s="3"/>
      <c r="M78" s="3"/>
      <c r="N78" s="3"/>
      <c r="O78" s="3"/>
    </row>
    <row r="79" spans="1:21" ht="12.75" customHeight="1" x14ac:dyDescent="0.2">
      <c r="K79" s="191"/>
      <c r="L79" s="3"/>
      <c r="M79" s="3"/>
      <c r="N79" s="3"/>
      <c r="O79" s="3"/>
    </row>
    <row r="80" spans="1:21" ht="12.75" customHeight="1" x14ac:dyDescent="0.3">
      <c r="A80" s="227" t="s">
        <v>65</v>
      </c>
      <c r="L80" s="3"/>
      <c r="M80" s="3"/>
      <c r="O80" s="3"/>
    </row>
    <row r="81" spans="1:37" ht="25.5" customHeight="1" x14ac:dyDescent="0.2">
      <c r="B81" s="308" t="s">
        <v>2</v>
      </c>
      <c r="C81" s="309"/>
      <c r="D81" s="309"/>
      <c r="E81" s="309"/>
      <c r="F81" s="309"/>
      <c r="G81" s="309"/>
      <c r="H81" s="309"/>
      <c r="I81" s="309"/>
      <c r="J81" s="309"/>
      <c r="L81" s="4" t="s">
        <v>3</v>
      </c>
      <c r="M81" s="4" t="s">
        <v>4</v>
      </c>
      <c r="N81" s="5" t="s">
        <v>5</v>
      </c>
      <c r="O81" s="4" t="s">
        <v>6</v>
      </c>
      <c r="P81" s="6" t="s">
        <v>7</v>
      </c>
      <c r="Q81" s="6" t="s">
        <v>8</v>
      </c>
      <c r="R81" s="7" t="s">
        <v>9</v>
      </c>
      <c r="Z81" s="2"/>
      <c r="AA81" s="8" t="s">
        <v>45</v>
      </c>
      <c r="AB81" s="8"/>
      <c r="AC81" s="8"/>
      <c r="AD81" s="8"/>
      <c r="AE81" s="8"/>
      <c r="AF81" s="8"/>
      <c r="AG81" s="8"/>
      <c r="AH81" s="8"/>
      <c r="AI81" s="8"/>
      <c r="AJ81" s="8"/>
    </row>
    <row r="82" spans="1:37" ht="12.75" customHeight="1" x14ac:dyDescent="0.2">
      <c r="A82" s="228" t="s">
        <v>10</v>
      </c>
      <c r="B82" s="136">
        <v>1</v>
      </c>
      <c r="C82" s="136">
        <v>2</v>
      </c>
      <c r="D82" s="136">
        <v>3</v>
      </c>
      <c r="E82" s="136">
        <v>4</v>
      </c>
      <c r="F82" s="136">
        <v>5</v>
      </c>
      <c r="G82" s="136">
        <v>6</v>
      </c>
      <c r="H82" s="136">
        <v>7</v>
      </c>
      <c r="I82" s="136">
        <v>8</v>
      </c>
      <c r="J82" s="136">
        <v>9</v>
      </c>
      <c r="K82" s="216" t="s">
        <v>11</v>
      </c>
      <c r="L82" s="11"/>
      <c r="M82" s="11"/>
      <c r="N82" s="12"/>
      <c r="O82" s="13"/>
      <c r="P82" s="14"/>
      <c r="Q82" s="14"/>
      <c r="R82" s="3"/>
      <c r="AA82" s="312" t="s">
        <v>12</v>
      </c>
      <c r="AB82" s="311"/>
      <c r="AC82" s="311"/>
      <c r="AD82" s="311"/>
      <c r="AE82" s="311"/>
      <c r="AF82" s="311"/>
      <c r="AG82" s="311"/>
      <c r="AH82" s="311"/>
      <c r="AI82" s="311"/>
      <c r="AJ82" s="311"/>
    </row>
    <row r="83" spans="1:37" ht="12.75" customHeight="1" x14ac:dyDescent="0.2">
      <c r="A83" s="26" t="s">
        <v>16</v>
      </c>
      <c r="B83" s="10">
        <v>34</v>
      </c>
      <c r="C83" s="10"/>
      <c r="D83" s="10"/>
      <c r="E83" s="10"/>
      <c r="F83" s="10"/>
      <c r="G83" s="10"/>
      <c r="H83" s="10"/>
      <c r="I83" s="10"/>
      <c r="J83" s="10"/>
      <c r="K83" s="188"/>
      <c r="L83" s="11"/>
      <c r="M83" s="11"/>
      <c r="N83" s="12"/>
      <c r="O83" s="13"/>
      <c r="P83" s="17">
        <f>B83</f>
        <v>34</v>
      </c>
      <c r="Q83" s="14"/>
      <c r="R83" s="3"/>
      <c r="Z83" s="18" t="s">
        <v>13</v>
      </c>
      <c r="AA83" s="19">
        <v>9902</v>
      </c>
      <c r="AB83" s="20" t="s">
        <v>14</v>
      </c>
      <c r="AC83" s="20" t="s">
        <v>15</v>
      </c>
      <c r="AD83" s="20" t="s">
        <v>16</v>
      </c>
      <c r="AE83" s="20" t="s">
        <v>17</v>
      </c>
      <c r="AF83" s="20" t="s">
        <v>18</v>
      </c>
      <c r="AG83" s="20" t="s">
        <v>19</v>
      </c>
      <c r="AH83" s="20" t="s">
        <v>20</v>
      </c>
      <c r="AI83" s="20" t="s">
        <v>21</v>
      </c>
      <c r="AJ83" s="20" t="s">
        <v>22</v>
      </c>
      <c r="AK83" s="20" t="s">
        <v>23</v>
      </c>
    </row>
    <row r="84" spans="1:37" ht="12.75" customHeight="1" x14ac:dyDescent="0.2">
      <c r="A84" s="26" t="s">
        <v>17</v>
      </c>
      <c r="B84" s="10"/>
      <c r="C84" s="10">
        <v>26</v>
      </c>
      <c r="D84" s="10"/>
      <c r="E84" s="10"/>
      <c r="F84" s="10"/>
      <c r="G84" s="10"/>
      <c r="H84" s="10"/>
      <c r="I84" s="10"/>
      <c r="J84" s="10"/>
      <c r="K84" s="188"/>
      <c r="L84" s="11"/>
      <c r="M84" s="11"/>
      <c r="N84" s="12"/>
      <c r="O84" s="13">
        <f>C84/B83</f>
        <v>0.76470588235294112</v>
      </c>
      <c r="P84" s="21">
        <v>26</v>
      </c>
      <c r="Q84" s="22">
        <f t="shared" ref="Q84:Q91" si="31">P84/P83</f>
        <v>0.76470588235294112</v>
      </c>
      <c r="R84" s="3">
        <f t="shared" ref="R84:R91" si="32">100%-Q84</f>
        <v>0.23529411764705888</v>
      </c>
      <c r="Z84" s="23" t="s">
        <v>37</v>
      </c>
      <c r="AA84" s="22">
        <f t="shared" ref="AA84:AA91" si="33">R19</f>
        <v>0.109375</v>
      </c>
      <c r="AB84" s="22">
        <f t="shared" ref="AB84:AB91" si="34">R40</f>
        <v>0.339622641509434</v>
      </c>
      <c r="AC84" s="22">
        <f t="shared" ref="AC84:AC91" si="35">R63</f>
        <v>0.328125</v>
      </c>
      <c r="AD84" s="22">
        <f t="shared" ref="AD84:AD91" si="36">R84</f>
        <v>0.23529411764705888</v>
      </c>
      <c r="AE84" s="22">
        <f t="shared" ref="AE84:AE90" si="37">R104</f>
        <v>0.41269841269841268</v>
      </c>
      <c r="AF84" s="3">
        <f t="shared" ref="AF84:AF89" si="38">R122</f>
        <v>0.39393939393939392</v>
      </c>
      <c r="AG84" s="3">
        <f t="shared" ref="AG84:AG88" si="39">R143</f>
        <v>0.19999999999999996</v>
      </c>
      <c r="AH84" s="3">
        <f t="shared" ref="AH84:AH87" si="40">R162</f>
        <v>0.26470588235294112</v>
      </c>
      <c r="AI84" s="3">
        <f t="shared" ref="AI84:AI86" si="41">R179</f>
        <v>0.15873015873015872</v>
      </c>
      <c r="AJ84" s="3">
        <f t="shared" ref="AJ84:AJ85" si="42">R196</f>
        <v>0.41935483870967738</v>
      </c>
      <c r="AK84" s="3">
        <f>R212</f>
        <v>0.32075471698113212</v>
      </c>
    </row>
    <row r="85" spans="1:37" ht="12.75" customHeight="1" x14ac:dyDescent="0.2">
      <c r="A85" s="26" t="s">
        <v>18</v>
      </c>
      <c r="B85" s="10"/>
      <c r="C85" s="10"/>
      <c r="D85" s="10">
        <v>18</v>
      </c>
      <c r="E85" s="10"/>
      <c r="F85" s="10"/>
      <c r="G85" s="10"/>
      <c r="H85" s="10"/>
      <c r="I85" s="10"/>
      <c r="J85" s="10"/>
      <c r="K85" s="188"/>
      <c r="L85" s="11"/>
      <c r="M85" s="11"/>
      <c r="N85" s="12"/>
      <c r="O85" s="13">
        <f>D85/C84</f>
        <v>0.69230769230769229</v>
      </c>
      <c r="P85" s="21">
        <v>23</v>
      </c>
      <c r="Q85" s="22">
        <f t="shared" si="31"/>
        <v>0.88461538461538458</v>
      </c>
      <c r="R85" s="3">
        <f t="shared" si="32"/>
        <v>0.11538461538461542</v>
      </c>
      <c r="Z85" s="23" t="s">
        <v>38</v>
      </c>
      <c r="AA85" s="22">
        <f t="shared" si="33"/>
        <v>5.2631578947368474E-2</v>
      </c>
      <c r="AB85" s="22">
        <f t="shared" si="34"/>
        <v>8.5714285714285743E-2</v>
      </c>
      <c r="AC85" s="22">
        <f t="shared" si="35"/>
        <v>9.3023255813953543E-2</v>
      </c>
      <c r="AD85" s="22">
        <f t="shared" si="36"/>
        <v>0.11538461538461542</v>
      </c>
      <c r="AE85" s="22">
        <f t="shared" si="37"/>
        <v>8.108108108108103E-2</v>
      </c>
      <c r="AF85" s="3">
        <f t="shared" si="38"/>
        <v>0</v>
      </c>
      <c r="AG85" s="3">
        <f t="shared" si="39"/>
        <v>7.6923076923076872E-2</v>
      </c>
      <c r="AH85" s="3">
        <f t="shared" si="40"/>
        <v>0</v>
      </c>
      <c r="AI85" s="3">
        <f t="shared" si="41"/>
        <v>7.547169811320753E-2</v>
      </c>
      <c r="AJ85" s="3">
        <f t="shared" si="42"/>
        <v>5.555555555555558E-2</v>
      </c>
      <c r="AK85" s="3" t="s">
        <v>27</v>
      </c>
    </row>
    <row r="86" spans="1:37" ht="12.75" customHeight="1" x14ac:dyDescent="0.2">
      <c r="A86" s="26" t="s">
        <v>19</v>
      </c>
      <c r="B86" s="10"/>
      <c r="C86" s="10"/>
      <c r="D86" s="10"/>
      <c r="E86" s="10">
        <v>17</v>
      </c>
      <c r="F86" s="10"/>
      <c r="G86" s="10"/>
      <c r="H86" s="10"/>
      <c r="I86" s="10"/>
      <c r="J86" s="10"/>
      <c r="K86" s="188"/>
      <c r="L86" s="11"/>
      <c r="M86" s="11"/>
      <c r="N86" s="12"/>
      <c r="O86" s="13">
        <f>E86/D85</f>
        <v>0.94444444444444442</v>
      </c>
      <c r="P86" s="21">
        <v>22</v>
      </c>
      <c r="Q86" s="22">
        <f t="shared" si="31"/>
        <v>0.95652173913043481</v>
      </c>
      <c r="R86" s="3">
        <f t="shared" si="32"/>
        <v>4.3478260869565188E-2</v>
      </c>
      <c r="Z86" s="23" t="s">
        <v>39</v>
      </c>
      <c r="AA86" s="22">
        <f t="shared" si="33"/>
        <v>9.259259259259256E-2</v>
      </c>
      <c r="AB86" s="22">
        <f t="shared" si="34"/>
        <v>6.25E-2</v>
      </c>
      <c r="AC86" s="22">
        <f t="shared" si="35"/>
        <v>2.5641025641025661E-2</v>
      </c>
      <c r="AD86" s="22">
        <f t="shared" si="36"/>
        <v>4.3478260869565188E-2</v>
      </c>
      <c r="AE86" s="22">
        <f t="shared" si="37"/>
        <v>8.8235294117647078E-2</v>
      </c>
      <c r="AF86" s="3">
        <f t="shared" si="38"/>
        <v>0</v>
      </c>
      <c r="AG86" s="3">
        <f t="shared" si="39"/>
        <v>0.125</v>
      </c>
      <c r="AH86" s="3">
        <f t="shared" si="40"/>
        <v>0.12</v>
      </c>
      <c r="AI86" s="3">
        <f t="shared" si="41"/>
        <v>0.10204081632653061</v>
      </c>
      <c r="AJ86" s="3" t="s">
        <v>27</v>
      </c>
      <c r="AK86" s="3" t="s">
        <v>27</v>
      </c>
    </row>
    <row r="87" spans="1:37" ht="12.75" customHeight="1" x14ac:dyDescent="0.2">
      <c r="A87" s="28" t="s">
        <v>20</v>
      </c>
      <c r="B87" s="29"/>
      <c r="C87" s="29"/>
      <c r="D87" s="29"/>
      <c r="E87" s="29"/>
      <c r="F87" s="29">
        <v>16</v>
      </c>
      <c r="G87" s="29"/>
      <c r="H87" s="29"/>
      <c r="I87" s="29"/>
      <c r="J87" s="29"/>
      <c r="K87" s="189"/>
      <c r="L87" s="3"/>
      <c r="M87" s="3"/>
      <c r="N87" s="29"/>
      <c r="O87" s="13">
        <f>F87/E86</f>
        <v>0.94117647058823528</v>
      </c>
      <c r="P87" s="21">
        <v>20</v>
      </c>
      <c r="Q87" s="22">
        <f t="shared" si="31"/>
        <v>0.90909090909090906</v>
      </c>
      <c r="R87" s="3">
        <f t="shared" si="32"/>
        <v>9.0909090909090939E-2</v>
      </c>
      <c r="Z87" s="23" t="s">
        <v>40</v>
      </c>
      <c r="AA87" s="22">
        <f t="shared" si="33"/>
        <v>0.16326530612244894</v>
      </c>
      <c r="AB87" s="22">
        <f t="shared" si="34"/>
        <v>0</v>
      </c>
      <c r="AC87" s="22">
        <f t="shared" si="35"/>
        <v>0.10526315789473684</v>
      </c>
      <c r="AD87" s="22">
        <f t="shared" si="36"/>
        <v>9.0909090909090939E-2</v>
      </c>
      <c r="AE87" s="22">
        <f t="shared" si="37"/>
        <v>0.12903225806451613</v>
      </c>
      <c r="AF87" s="3">
        <f t="shared" si="38"/>
        <v>5.0000000000000044E-2</v>
      </c>
      <c r="AG87" s="3">
        <f t="shared" si="39"/>
        <v>4.7619047619047672E-2</v>
      </c>
      <c r="AH87" s="3">
        <f t="shared" si="40"/>
        <v>4.5454545454545414E-2</v>
      </c>
      <c r="AI87" s="3" t="s">
        <v>27</v>
      </c>
      <c r="AJ87" s="3" t="s">
        <v>27</v>
      </c>
      <c r="AK87" s="3" t="s">
        <v>27</v>
      </c>
    </row>
    <row r="88" spans="1:37" ht="12.75" customHeight="1" x14ac:dyDescent="0.2">
      <c r="A88" s="28" t="s">
        <v>21</v>
      </c>
      <c r="B88" s="29"/>
      <c r="C88" s="29"/>
      <c r="D88" s="29"/>
      <c r="E88" s="29"/>
      <c r="F88" s="29"/>
      <c r="G88" s="29">
        <v>15</v>
      </c>
      <c r="H88" s="29"/>
      <c r="I88" s="29"/>
      <c r="J88" s="29"/>
      <c r="K88" s="189"/>
      <c r="L88" s="3"/>
      <c r="M88" s="3"/>
      <c r="N88" s="29"/>
      <c r="O88" s="13">
        <f>G88/F87</f>
        <v>0.9375</v>
      </c>
      <c r="P88" s="21">
        <v>20</v>
      </c>
      <c r="Q88" s="22">
        <f t="shared" si="31"/>
        <v>1</v>
      </c>
      <c r="R88" s="3">
        <f t="shared" si="32"/>
        <v>0</v>
      </c>
      <c r="Z88" s="23" t="s">
        <v>41</v>
      </c>
      <c r="AA88" s="22">
        <f t="shared" si="33"/>
        <v>2.4390243902439046E-2</v>
      </c>
      <c r="AB88" s="22">
        <f t="shared" si="34"/>
        <v>0.1333333333333333</v>
      </c>
      <c r="AC88" s="22">
        <f t="shared" si="35"/>
        <v>0</v>
      </c>
      <c r="AD88" s="22">
        <f t="shared" si="36"/>
        <v>0</v>
      </c>
      <c r="AE88" s="22">
        <f t="shared" si="37"/>
        <v>0</v>
      </c>
      <c r="AF88" s="3">
        <f t="shared" si="38"/>
        <v>0.10526315789473684</v>
      </c>
      <c r="AG88" s="3">
        <f t="shared" si="39"/>
        <v>0</v>
      </c>
      <c r="AH88" s="3" t="s">
        <v>27</v>
      </c>
      <c r="AI88" s="3" t="s">
        <v>27</v>
      </c>
      <c r="AJ88" s="3" t="s">
        <v>27</v>
      </c>
      <c r="AK88" s="3" t="s">
        <v>27</v>
      </c>
    </row>
    <row r="89" spans="1:37" ht="12.75" customHeight="1" x14ac:dyDescent="0.2">
      <c r="A89" s="28" t="s">
        <v>22</v>
      </c>
      <c r="B89" s="29"/>
      <c r="C89" s="29"/>
      <c r="D89" s="29"/>
      <c r="E89" s="29"/>
      <c r="F89" s="29"/>
      <c r="G89" s="29"/>
      <c r="H89" s="29">
        <v>14</v>
      </c>
      <c r="I89" s="29"/>
      <c r="J89" s="29"/>
      <c r="K89" s="189"/>
      <c r="L89" s="3"/>
      <c r="M89" s="3"/>
      <c r="N89" s="29"/>
      <c r="O89" s="13">
        <f>H89/G88</f>
        <v>0.93333333333333335</v>
      </c>
      <c r="P89" s="21">
        <v>19</v>
      </c>
      <c r="Q89" s="22">
        <f t="shared" si="31"/>
        <v>0.95</v>
      </c>
      <c r="R89" s="3">
        <f t="shared" si="32"/>
        <v>5.0000000000000044E-2</v>
      </c>
      <c r="Z89" s="26" t="s">
        <v>42</v>
      </c>
      <c r="AA89" s="22">
        <f t="shared" si="33"/>
        <v>2.5000000000000022E-2</v>
      </c>
      <c r="AB89" s="22">
        <f t="shared" si="34"/>
        <v>7.6923076923076872E-2</v>
      </c>
      <c r="AC89" s="22">
        <f t="shared" si="35"/>
        <v>0.11764705882352944</v>
      </c>
      <c r="AD89" s="22">
        <f t="shared" si="36"/>
        <v>5.0000000000000044E-2</v>
      </c>
      <c r="AE89" s="22">
        <f t="shared" si="37"/>
        <v>7.407407407407407E-2</v>
      </c>
      <c r="AF89" s="3">
        <f t="shared" si="38"/>
        <v>0.11764705882352944</v>
      </c>
      <c r="AG89" s="3" t="s">
        <v>27</v>
      </c>
      <c r="AH89" s="3" t="s">
        <v>27</v>
      </c>
      <c r="AI89" s="3" t="s">
        <v>27</v>
      </c>
      <c r="AJ89" s="3" t="s">
        <v>27</v>
      </c>
      <c r="AK89" s="3" t="s">
        <v>27</v>
      </c>
    </row>
    <row r="90" spans="1:37" ht="12.75" customHeight="1" x14ac:dyDescent="0.2">
      <c r="A90" s="28" t="s">
        <v>23</v>
      </c>
      <c r="B90" s="29"/>
      <c r="C90" s="29"/>
      <c r="D90" s="29"/>
      <c r="E90" s="29"/>
      <c r="F90" s="29"/>
      <c r="G90" s="29"/>
      <c r="H90" s="29"/>
      <c r="I90" s="29">
        <v>14</v>
      </c>
      <c r="J90" s="29"/>
      <c r="K90" s="189"/>
      <c r="L90" s="3"/>
      <c r="M90" s="3"/>
      <c r="N90" s="29"/>
      <c r="O90" s="3">
        <f>I90/H89</f>
        <v>1</v>
      </c>
      <c r="P90" s="21">
        <v>18</v>
      </c>
      <c r="Q90" s="22">
        <f t="shared" si="31"/>
        <v>0.94736842105263153</v>
      </c>
      <c r="R90" s="3">
        <f t="shared" si="32"/>
        <v>5.2631578947368474E-2</v>
      </c>
      <c r="Z90" s="26" t="s">
        <v>43</v>
      </c>
      <c r="AA90" s="22">
        <f t="shared" si="33"/>
        <v>2.5641025641025661E-2</v>
      </c>
      <c r="AB90" s="22">
        <f t="shared" si="34"/>
        <v>4.166666666666663E-2</v>
      </c>
      <c r="AC90" s="22">
        <f t="shared" si="35"/>
        <v>3.3333333333333326E-2</v>
      </c>
      <c r="AD90" s="22">
        <f t="shared" si="36"/>
        <v>5.2631578947368474E-2</v>
      </c>
      <c r="AE90" s="22">
        <f t="shared" si="37"/>
        <v>0</v>
      </c>
      <c r="AF90" s="3" t="s">
        <v>27</v>
      </c>
      <c r="AG90" s="3" t="s">
        <v>27</v>
      </c>
      <c r="AH90" s="3" t="s">
        <v>27</v>
      </c>
      <c r="AI90" s="3" t="s">
        <v>27</v>
      </c>
      <c r="AJ90" s="3" t="s">
        <v>27</v>
      </c>
      <c r="AK90" s="3" t="s">
        <v>27</v>
      </c>
    </row>
    <row r="91" spans="1:37" ht="12.75" customHeight="1" x14ac:dyDescent="0.2">
      <c r="A91" s="28" t="s">
        <v>48</v>
      </c>
      <c r="B91" s="29"/>
      <c r="C91" s="29"/>
      <c r="D91" s="29"/>
      <c r="E91" s="29"/>
      <c r="F91" s="29"/>
      <c r="G91" s="29"/>
      <c r="H91" s="29"/>
      <c r="I91" s="29"/>
      <c r="J91" s="29">
        <v>14</v>
      </c>
      <c r="K91" s="189">
        <v>11</v>
      </c>
      <c r="L91" s="3"/>
      <c r="M91" s="3"/>
      <c r="N91" s="29"/>
      <c r="O91" s="3">
        <f>J91/I90</f>
        <v>1</v>
      </c>
      <c r="P91" s="21">
        <v>17</v>
      </c>
      <c r="Q91" s="22">
        <f t="shared" si="31"/>
        <v>0.94444444444444442</v>
      </c>
      <c r="R91" s="3">
        <f t="shared" si="32"/>
        <v>5.555555555555558E-2</v>
      </c>
      <c r="Z91" s="26" t="s">
        <v>44</v>
      </c>
      <c r="AA91" s="22">
        <f t="shared" si="33"/>
        <v>-2.6315789473684292E-2</v>
      </c>
      <c r="AB91" s="22">
        <f t="shared" si="34"/>
        <v>0</v>
      </c>
      <c r="AC91" s="22">
        <f t="shared" si="35"/>
        <v>-3.4482758620689724E-2</v>
      </c>
      <c r="AD91" s="22">
        <f t="shared" si="36"/>
        <v>5.555555555555558E-2</v>
      </c>
      <c r="AE91" s="22" t="s">
        <v>27</v>
      </c>
      <c r="AF91" s="3" t="s">
        <v>27</v>
      </c>
      <c r="AG91" s="3" t="s">
        <v>27</v>
      </c>
      <c r="AH91" s="3" t="s">
        <v>27</v>
      </c>
      <c r="AI91" s="3" t="s">
        <v>27</v>
      </c>
      <c r="AJ91" s="3" t="s">
        <v>27</v>
      </c>
      <c r="AK91" s="3" t="s">
        <v>27</v>
      </c>
    </row>
    <row r="92" spans="1:37" ht="12.75" customHeight="1" x14ac:dyDescent="0.2">
      <c r="A92" s="28" t="s">
        <v>49</v>
      </c>
      <c r="B92" s="29"/>
      <c r="C92" s="29"/>
      <c r="D92" s="29"/>
      <c r="E92" s="29"/>
      <c r="F92" s="29"/>
      <c r="G92" s="29"/>
      <c r="H92" s="29"/>
      <c r="I92" s="29"/>
      <c r="J92" s="29">
        <v>5</v>
      </c>
      <c r="K92" s="189">
        <v>4</v>
      </c>
      <c r="L92" s="3"/>
      <c r="M92" s="3"/>
      <c r="N92" s="29"/>
      <c r="O92" s="3"/>
      <c r="P92" s="21">
        <v>5</v>
      </c>
      <c r="Q92" s="22"/>
      <c r="R92" s="3"/>
      <c r="Z92" s="28"/>
      <c r="AA92" s="22"/>
      <c r="AB92" s="22"/>
      <c r="AC92" s="22"/>
      <c r="AD92" s="22"/>
      <c r="AE92" s="22"/>
      <c r="AF92" s="3"/>
      <c r="AG92" s="3"/>
      <c r="AH92" s="3"/>
      <c r="AI92" s="3"/>
      <c r="AJ92" s="3"/>
      <c r="AK92" s="3"/>
    </row>
    <row r="93" spans="1:37" ht="12.75" customHeight="1" x14ac:dyDescent="0.2">
      <c r="A93" s="28" t="s">
        <v>50</v>
      </c>
      <c r="B93" s="29"/>
      <c r="C93" s="29"/>
      <c r="D93" s="29"/>
      <c r="E93" s="29"/>
      <c r="F93" s="29"/>
      <c r="G93" s="29"/>
      <c r="H93" s="29"/>
      <c r="I93" s="29"/>
      <c r="J93" s="29">
        <v>1</v>
      </c>
      <c r="K93" s="189">
        <v>1</v>
      </c>
      <c r="L93" s="3"/>
      <c r="M93" s="3"/>
      <c r="N93" s="29"/>
      <c r="O93" s="3"/>
      <c r="P93" s="21">
        <v>1</v>
      </c>
      <c r="Q93" s="22"/>
      <c r="R93" s="3"/>
      <c r="Z93" s="28"/>
      <c r="AA93" s="22"/>
      <c r="AB93" s="22"/>
      <c r="AC93" s="22"/>
      <c r="AD93" s="22"/>
      <c r="AE93" s="22"/>
      <c r="AF93" s="3"/>
      <c r="AG93" s="3"/>
      <c r="AH93" s="3"/>
      <c r="AI93" s="3"/>
      <c r="AJ93" s="3"/>
      <c r="AK93" s="3"/>
    </row>
    <row r="94" spans="1:37" ht="12.75" customHeight="1" x14ac:dyDescent="0.2">
      <c r="A94" s="28" t="s">
        <v>51</v>
      </c>
      <c r="B94" s="29"/>
      <c r="C94" s="29"/>
      <c r="D94" s="29"/>
      <c r="E94" s="29"/>
      <c r="F94" s="29"/>
      <c r="G94" s="29"/>
      <c r="H94" s="29"/>
      <c r="I94" s="29"/>
      <c r="J94" s="29"/>
      <c r="K94" s="189"/>
      <c r="L94" s="3"/>
      <c r="M94" s="3"/>
      <c r="N94" s="29"/>
      <c r="O94" s="3"/>
      <c r="P94" s="21"/>
      <c r="Q94" s="22"/>
      <c r="R94" s="3"/>
      <c r="Z94" s="28"/>
      <c r="AA94" s="22"/>
      <c r="AB94" s="22"/>
      <c r="AC94" s="22"/>
      <c r="AD94" s="22"/>
      <c r="AE94" s="22"/>
      <c r="AF94" s="3"/>
      <c r="AG94" s="3"/>
      <c r="AH94" s="3"/>
      <c r="AI94" s="3"/>
      <c r="AJ94" s="3"/>
      <c r="AK94" s="3"/>
    </row>
    <row r="95" spans="1:37" ht="12.75" customHeight="1" x14ac:dyDescent="0.2">
      <c r="A95" s="28" t="s">
        <v>52</v>
      </c>
      <c r="B95" s="29"/>
      <c r="C95" s="29"/>
      <c r="D95" s="29"/>
      <c r="E95" s="29"/>
      <c r="F95" s="29"/>
      <c r="G95" s="29"/>
      <c r="H95" s="29"/>
      <c r="I95" s="29"/>
      <c r="J95" s="29"/>
      <c r="K95" s="189"/>
      <c r="L95" s="3"/>
      <c r="M95" s="3"/>
      <c r="N95" s="29"/>
      <c r="O95" s="3"/>
      <c r="P95" s="21"/>
      <c r="Q95" s="22"/>
      <c r="R95" s="3"/>
      <c r="Z95" s="28"/>
      <c r="AA95" s="22"/>
      <c r="AB95" s="22"/>
      <c r="AC95" s="22"/>
      <c r="AD95" s="22"/>
      <c r="AE95" s="22"/>
      <c r="AF95" s="3"/>
      <c r="AG95" s="3"/>
      <c r="AH95" s="3"/>
      <c r="AI95" s="3"/>
      <c r="AJ95" s="3"/>
      <c r="AK95" s="3"/>
    </row>
    <row r="96" spans="1:37" ht="12.75" customHeight="1" x14ac:dyDescent="0.2">
      <c r="A96" s="28" t="s">
        <v>54</v>
      </c>
      <c r="B96" s="29"/>
      <c r="C96" s="29"/>
      <c r="D96" s="29"/>
      <c r="E96" s="29"/>
      <c r="F96" s="29"/>
      <c r="G96" s="29"/>
      <c r="H96" s="29"/>
      <c r="I96" s="29"/>
      <c r="J96" s="29"/>
      <c r="K96" s="189"/>
      <c r="L96" s="3"/>
      <c r="M96" s="3"/>
      <c r="N96" s="29"/>
      <c r="O96" s="3"/>
      <c r="P96" s="21"/>
      <c r="Q96" s="22"/>
      <c r="R96" s="3"/>
      <c r="Z96" s="28"/>
      <c r="AA96" s="22"/>
      <c r="AB96" s="22"/>
      <c r="AC96" s="22"/>
      <c r="AD96" s="22"/>
      <c r="AE96" s="22"/>
      <c r="AF96" s="3"/>
      <c r="AG96" s="3"/>
      <c r="AH96" s="3"/>
      <c r="AI96" s="3"/>
      <c r="AJ96" s="3"/>
      <c r="AK96" s="3"/>
    </row>
    <row r="97" spans="1:47" ht="12.75" customHeight="1" x14ac:dyDescent="0.2">
      <c r="K97" s="191">
        <f>SUM(K91:K93)</f>
        <v>16</v>
      </c>
      <c r="L97" s="3">
        <f>K91/B83</f>
        <v>0.3235294117647059</v>
      </c>
      <c r="M97" s="3">
        <f>K97/B83</f>
        <v>0.47058823529411764</v>
      </c>
      <c r="N97" s="3">
        <f>M97-L97</f>
        <v>0.14705882352941174</v>
      </c>
      <c r="O97" s="3"/>
    </row>
    <row r="98" spans="1:47" ht="12.75" customHeight="1" x14ac:dyDescent="0.2">
      <c r="K98" s="191"/>
      <c r="L98" s="3"/>
      <c r="M98" s="3"/>
      <c r="O98" s="3"/>
      <c r="Z98" s="28"/>
      <c r="AA98" s="22"/>
      <c r="AB98" s="22"/>
      <c r="AC98" s="22"/>
      <c r="AD98" s="22"/>
      <c r="AE98" s="22"/>
    </row>
    <row r="99" spans="1:47" ht="12.75" customHeight="1" x14ac:dyDescent="0.2">
      <c r="K99" s="191"/>
      <c r="L99" s="3"/>
      <c r="M99" s="3"/>
      <c r="O99" s="3"/>
      <c r="Z99" s="28"/>
      <c r="AA99" s="22"/>
      <c r="AB99" s="22"/>
      <c r="AC99" s="22"/>
      <c r="AD99" s="22"/>
      <c r="AE99" s="22"/>
    </row>
    <row r="100" spans="1:47" ht="12.75" customHeight="1" x14ac:dyDescent="0.3">
      <c r="A100" s="227" t="s">
        <v>66</v>
      </c>
      <c r="L100" s="3"/>
      <c r="M100" s="3"/>
      <c r="O100" s="3"/>
      <c r="Z100" s="29"/>
      <c r="AE100" s="22"/>
    </row>
    <row r="101" spans="1:47" ht="25.5" customHeight="1" x14ac:dyDescent="0.2">
      <c r="B101" s="308" t="s">
        <v>2</v>
      </c>
      <c r="C101" s="309"/>
      <c r="D101" s="309"/>
      <c r="E101" s="309"/>
      <c r="F101" s="309"/>
      <c r="G101" s="309"/>
      <c r="H101" s="309"/>
      <c r="I101" s="309"/>
      <c r="J101" s="309"/>
      <c r="L101" s="4" t="s">
        <v>3</v>
      </c>
      <c r="M101" s="4" t="s">
        <v>4</v>
      </c>
      <c r="N101" s="5" t="s">
        <v>5</v>
      </c>
      <c r="O101" s="4" t="s">
        <v>6</v>
      </c>
      <c r="P101" s="6" t="s">
        <v>7</v>
      </c>
      <c r="Q101" s="6" t="s">
        <v>8</v>
      </c>
      <c r="R101" s="7" t="s">
        <v>9</v>
      </c>
      <c r="Z101" s="29"/>
      <c r="AD101" s="22"/>
      <c r="AE101" s="24"/>
      <c r="AF101" s="24"/>
      <c r="AG101" s="24"/>
      <c r="AH101" s="24"/>
      <c r="AI101" s="24"/>
      <c r="AJ101" s="24"/>
    </row>
    <row r="102" spans="1:47" ht="12.75" customHeight="1" x14ac:dyDescent="0.2">
      <c r="A102" s="228" t="s">
        <v>10</v>
      </c>
      <c r="B102" s="136">
        <v>1</v>
      </c>
      <c r="C102" s="136">
        <v>2</v>
      </c>
      <c r="D102" s="136">
        <v>3</v>
      </c>
      <c r="E102" s="136">
        <v>4</v>
      </c>
      <c r="F102" s="136">
        <v>5</v>
      </c>
      <c r="G102" s="136">
        <v>6</v>
      </c>
      <c r="H102" s="136">
        <v>7</v>
      </c>
      <c r="I102" s="136">
        <v>8</v>
      </c>
      <c r="J102" s="136">
        <v>9</v>
      </c>
      <c r="K102" s="216" t="s">
        <v>11</v>
      </c>
      <c r="L102" s="11"/>
      <c r="M102" s="11"/>
      <c r="N102" s="12"/>
      <c r="O102" s="13"/>
      <c r="P102" s="14"/>
      <c r="Q102" s="14"/>
      <c r="R102" s="3"/>
      <c r="Z102" s="28"/>
      <c r="AA102" s="37"/>
      <c r="AB102" s="37"/>
      <c r="AC102" s="37"/>
      <c r="AD102" s="40"/>
      <c r="AE102" s="40"/>
      <c r="AF102" s="40"/>
      <c r="AG102" s="40"/>
      <c r="AH102" s="40"/>
      <c r="AI102" s="40"/>
      <c r="AJ102" s="40"/>
    </row>
    <row r="103" spans="1:47" ht="12.75" customHeight="1" x14ac:dyDescent="0.2">
      <c r="A103" s="26" t="s">
        <v>17</v>
      </c>
      <c r="B103" s="10">
        <v>63</v>
      </c>
      <c r="C103" s="10"/>
      <c r="D103" s="10"/>
      <c r="E103" s="10"/>
      <c r="F103" s="10"/>
      <c r="G103" s="10"/>
      <c r="H103" s="10"/>
      <c r="I103" s="10"/>
      <c r="J103" s="10"/>
      <c r="K103" s="188"/>
      <c r="L103" s="11"/>
      <c r="M103" s="11"/>
      <c r="N103" s="12"/>
      <c r="O103" s="13"/>
      <c r="P103" s="17">
        <f>B103</f>
        <v>63</v>
      </c>
      <c r="Q103" s="14"/>
      <c r="R103" s="3"/>
      <c r="Z103" s="28"/>
      <c r="AA103" s="37"/>
      <c r="AB103" s="37"/>
      <c r="AC103" s="40"/>
      <c r="AD103" s="40"/>
      <c r="AE103" s="40"/>
      <c r="AF103" s="40"/>
      <c r="AG103" s="40"/>
      <c r="AH103" s="40"/>
      <c r="AI103" s="40"/>
      <c r="AJ103" s="40"/>
    </row>
    <row r="104" spans="1:47" ht="12.75" customHeight="1" x14ac:dyDescent="0.2">
      <c r="A104" s="26" t="s">
        <v>18</v>
      </c>
      <c r="B104" s="10"/>
      <c r="C104" s="10">
        <v>37</v>
      </c>
      <c r="D104" s="10"/>
      <c r="E104" s="10"/>
      <c r="F104" s="10"/>
      <c r="G104" s="10"/>
      <c r="H104" s="10"/>
      <c r="I104" s="10"/>
      <c r="J104" s="10"/>
      <c r="K104" s="188"/>
      <c r="L104" s="11"/>
      <c r="M104" s="11"/>
      <c r="N104" s="12"/>
      <c r="O104" s="13">
        <f>C104/B103</f>
        <v>0.58730158730158732</v>
      </c>
      <c r="P104" s="21">
        <v>37</v>
      </c>
      <c r="Q104" s="22">
        <f t="shared" ref="Q104:Q111" si="43">P104/P103</f>
        <v>0.58730158730158732</v>
      </c>
      <c r="R104" s="3">
        <f t="shared" ref="R104:R111" si="44">100%-Q104</f>
        <v>0.41269841269841268</v>
      </c>
      <c r="Z104" s="28"/>
      <c r="AA104" s="37"/>
      <c r="AB104" s="40"/>
      <c r="AC104" s="40"/>
      <c r="AD104" s="40"/>
      <c r="AE104" s="40"/>
      <c r="AF104" s="40"/>
      <c r="AG104" s="40"/>
      <c r="AH104" s="40"/>
      <c r="AI104" s="40"/>
      <c r="AJ104" s="40"/>
    </row>
    <row r="105" spans="1:47" ht="12.75" customHeight="1" x14ac:dyDescent="0.2">
      <c r="A105" s="26" t="s">
        <v>19</v>
      </c>
      <c r="B105" s="10"/>
      <c r="C105" s="10"/>
      <c r="D105" s="10">
        <v>26</v>
      </c>
      <c r="E105" s="10"/>
      <c r="F105" s="10"/>
      <c r="G105" s="10"/>
      <c r="H105" s="10"/>
      <c r="I105" s="10"/>
      <c r="J105" s="10"/>
      <c r="K105" s="188"/>
      <c r="L105" s="11"/>
      <c r="M105" s="11"/>
      <c r="N105" s="12"/>
      <c r="O105" s="13">
        <f>D105/C104</f>
        <v>0.70270270270270274</v>
      </c>
      <c r="P105" s="21">
        <v>34</v>
      </c>
      <c r="Q105" s="22">
        <f t="shared" si="43"/>
        <v>0.91891891891891897</v>
      </c>
      <c r="R105" s="3">
        <f t="shared" si="44"/>
        <v>8.108108108108103E-2</v>
      </c>
      <c r="Z105" s="29"/>
      <c r="AA105" s="8" t="s">
        <v>47</v>
      </c>
      <c r="AB105" s="37"/>
      <c r="AC105" s="37"/>
      <c r="AD105" s="37"/>
      <c r="AE105" s="37"/>
      <c r="AF105" s="37"/>
      <c r="AG105" s="37"/>
      <c r="AH105" s="37"/>
      <c r="AI105" s="37"/>
      <c r="AJ105" s="37"/>
    </row>
    <row r="106" spans="1:47" ht="12.75" customHeight="1" x14ac:dyDescent="0.2">
      <c r="A106" s="28" t="s">
        <v>20</v>
      </c>
      <c r="B106" s="29"/>
      <c r="C106" s="29"/>
      <c r="D106" s="29"/>
      <c r="E106" s="29">
        <v>25</v>
      </c>
      <c r="F106" s="29"/>
      <c r="G106" s="29"/>
      <c r="H106" s="29"/>
      <c r="I106" s="29"/>
      <c r="J106" s="29"/>
      <c r="K106" s="189"/>
      <c r="L106" s="3"/>
      <c r="M106" s="3"/>
      <c r="N106" s="29"/>
      <c r="O106" s="13">
        <f>E106/D105</f>
        <v>0.96153846153846156</v>
      </c>
      <c r="P106" s="21">
        <v>31</v>
      </c>
      <c r="Q106" s="22">
        <f t="shared" si="43"/>
        <v>0.91176470588235292</v>
      </c>
      <c r="R106" s="3">
        <f t="shared" si="44"/>
        <v>8.8235294117647078E-2</v>
      </c>
      <c r="Z106" s="41" t="s">
        <v>13</v>
      </c>
      <c r="AA106" s="43">
        <v>9902</v>
      </c>
      <c r="AB106" s="44" t="s">
        <v>14</v>
      </c>
      <c r="AC106" s="44" t="s">
        <v>15</v>
      </c>
      <c r="AD106" s="44" t="s">
        <v>16</v>
      </c>
      <c r="AE106" s="44" t="s">
        <v>17</v>
      </c>
      <c r="AF106" s="44" t="s">
        <v>18</v>
      </c>
      <c r="AG106" s="44" t="s">
        <v>19</v>
      </c>
      <c r="AH106" s="44" t="s">
        <v>20</v>
      </c>
      <c r="AI106" s="44" t="s">
        <v>21</v>
      </c>
      <c r="AJ106" s="44" t="s">
        <v>22</v>
      </c>
      <c r="AK106" s="44" t="s">
        <v>23</v>
      </c>
      <c r="AL106" s="44" t="s">
        <v>48</v>
      </c>
      <c r="AM106" s="44" t="s">
        <v>49</v>
      </c>
      <c r="AN106" s="44" t="s">
        <v>50</v>
      </c>
      <c r="AO106" s="44" t="s">
        <v>51</v>
      </c>
      <c r="AP106" s="44" t="s">
        <v>52</v>
      </c>
      <c r="AQ106" s="44" t="s">
        <v>53</v>
      </c>
      <c r="AR106" s="44" t="s">
        <v>54</v>
      </c>
      <c r="AS106" s="44" t="s">
        <v>55</v>
      </c>
      <c r="AT106" s="44" t="s">
        <v>56</v>
      </c>
      <c r="AU106" s="44" t="s">
        <v>57</v>
      </c>
    </row>
    <row r="107" spans="1:47" ht="12.75" customHeight="1" x14ac:dyDescent="0.3">
      <c r="A107" s="28" t="s">
        <v>21</v>
      </c>
      <c r="B107" s="29"/>
      <c r="C107" s="29"/>
      <c r="D107" s="29"/>
      <c r="E107" s="29"/>
      <c r="F107" s="29">
        <v>22</v>
      </c>
      <c r="G107" s="29"/>
      <c r="H107" s="29"/>
      <c r="I107" s="29"/>
      <c r="J107" s="29"/>
      <c r="K107" s="189"/>
      <c r="L107" s="3"/>
      <c r="M107" s="3"/>
      <c r="N107" s="29"/>
      <c r="O107" s="13">
        <f>F107/E106</f>
        <v>0.88</v>
      </c>
      <c r="P107" s="21">
        <v>27</v>
      </c>
      <c r="Q107" s="22">
        <f t="shared" si="43"/>
        <v>0.87096774193548387</v>
      </c>
      <c r="R107" s="3">
        <f t="shared" si="44"/>
        <v>0.12903225806451613</v>
      </c>
      <c r="Z107" s="45" t="s">
        <v>37</v>
      </c>
      <c r="AA107" s="46">
        <f>P20/P18</f>
        <v>0.84375</v>
      </c>
      <c r="AB107" s="46">
        <f>P41/P39</f>
        <v>0.60377358490566035</v>
      </c>
      <c r="AC107" s="46">
        <f>P64/P62</f>
        <v>0.609375</v>
      </c>
      <c r="AD107" s="46">
        <f>P85/P83</f>
        <v>0.67647058823529416</v>
      </c>
      <c r="AE107" s="46">
        <f>P105/P103</f>
        <v>0.53968253968253965</v>
      </c>
      <c r="AF107" s="46">
        <f>P123/P121</f>
        <v>0.60606060606060608</v>
      </c>
      <c r="AG107" s="46">
        <f>P144/P142</f>
        <v>0.7384615384615385</v>
      </c>
      <c r="AH107" s="46">
        <f>P163/P161</f>
        <v>0.73529411764705888</v>
      </c>
      <c r="AI107" s="46">
        <f>P180/P178</f>
        <v>0.77777777777777779</v>
      </c>
      <c r="AJ107" s="46">
        <f>P197/P195</f>
        <v>0.54838709677419351</v>
      </c>
      <c r="AK107" s="46">
        <f>P213/P211</f>
        <v>0.62264150943396224</v>
      </c>
      <c r="AL107" s="46">
        <f>P228/P226</f>
        <v>0.87096774193548387</v>
      </c>
      <c r="AM107" s="46">
        <f>P243/P241</f>
        <v>0.72307692307692306</v>
      </c>
      <c r="AN107" s="46">
        <f>P262/P260</f>
        <v>0.84375</v>
      </c>
      <c r="AO107" s="46">
        <f>P279/P277</f>
        <v>0.77777777777777779</v>
      </c>
      <c r="AP107" s="46">
        <f>P295/P293</f>
        <v>0.78378378378378377</v>
      </c>
      <c r="AQ107" s="46">
        <f>P314/P312</f>
        <v>0.82539682539682535</v>
      </c>
      <c r="AR107" s="46" t="e">
        <f t="shared" ref="AR107:AT107" si="45">#REF!/#REF!</f>
        <v>#REF!</v>
      </c>
      <c r="AS107" s="46" t="e">
        <f t="shared" si="45"/>
        <v>#REF!</v>
      </c>
      <c r="AT107" s="46" t="e">
        <f t="shared" si="45"/>
        <v>#REF!</v>
      </c>
      <c r="AU107" s="46" t="e">
        <f>P444/P442</f>
        <v>#DIV/0!</v>
      </c>
    </row>
    <row r="108" spans="1:47" ht="12.75" customHeight="1" x14ac:dyDescent="0.3">
      <c r="A108" s="28" t="s">
        <v>22</v>
      </c>
      <c r="B108" s="29"/>
      <c r="C108" s="29"/>
      <c r="D108" s="29"/>
      <c r="E108" s="29"/>
      <c r="F108" s="29"/>
      <c r="G108" s="29">
        <v>21</v>
      </c>
      <c r="H108" s="29"/>
      <c r="I108" s="29"/>
      <c r="J108" s="29"/>
      <c r="K108" s="189"/>
      <c r="L108" s="3"/>
      <c r="M108" s="3"/>
      <c r="N108" s="29"/>
      <c r="O108" s="13">
        <f>G108/F107</f>
        <v>0.95454545454545459</v>
      </c>
      <c r="P108" s="21">
        <v>27</v>
      </c>
      <c r="Q108" s="22">
        <f t="shared" si="43"/>
        <v>1</v>
      </c>
      <c r="R108" s="3">
        <f t="shared" si="44"/>
        <v>0</v>
      </c>
      <c r="Z108" s="45"/>
      <c r="AA108" s="46"/>
      <c r="AB108" s="46"/>
      <c r="AC108" s="46"/>
      <c r="AD108" s="46"/>
      <c r="AE108" s="46"/>
      <c r="AF108" s="46"/>
      <c r="AG108" s="46"/>
      <c r="AL108" s="46"/>
    </row>
    <row r="109" spans="1:47" ht="12.75" customHeight="1" x14ac:dyDescent="0.3">
      <c r="A109" s="28" t="s">
        <v>23</v>
      </c>
      <c r="B109" s="29"/>
      <c r="C109" s="29"/>
      <c r="D109" s="29"/>
      <c r="E109" s="29"/>
      <c r="F109" s="29"/>
      <c r="G109" s="29"/>
      <c r="H109" s="29">
        <v>19</v>
      </c>
      <c r="I109" s="29"/>
      <c r="J109" s="29"/>
      <c r="K109" s="189"/>
      <c r="L109" s="3"/>
      <c r="M109" s="3"/>
      <c r="N109" s="29"/>
      <c r="O109" s="3">
        <f>H109/G108</f>
        <v>0.90476190476190477</v>
      </c>
      <c r="P109" s="21">
        <v>25</v>
      </c>
      <c r="Q109" s="22">
        <f t="shared" si="43"/>
        <v>0.92592592592592593</v>
      </c>
      <c r="R109" s="3">
        <f t="shared" si="44"/>
        <v>7.407407407407407E-2</v>
      </c>
      <c r="Z109" s="45"/>
      <c r="AA109" s="46"/>
      <c r="AB109" s="46"/>
      <c r="AC109" s="46"/>
      <c r="AD109" s="46"/>
      <c r="AE109" s="46"/>
      <c r="AF109" s="46"/>
      <c r="AG109" s="46"/>
      <c r="AL109" s="46"/>
    </row>
    <row r="110" spans="1:47" ht="12.75" customHeight="1" x14ac:dyDescent="0.3">
      <c r="A110" s="28" t="s">
        <v>48</v>
      </c>
      <c r="B110" s="29"/>
      <c r="C110" s="29"/>
      <c r="D110" s="29"/>
      <c r="E110" s="29"/>
      <c r="F110" s="29"/>
      <c r="G110" s="29"/>
      <c r="H110" s="29"/>
      <c r="I110" s="29">
        <v>16</v>
      </c>
      <c r="J110" s="29"/>
      <c r="K110" s="189"/>
      <c r="L110" s="3"/>
      <c r="M110" s="3"/>
      <c r="N110" s="29"/>
      <c r="O110" s="3">
        <f>I110/H109</f>
        <v>0.84210526315789469</v>
      </c>
      <c r="P110" s="21">
        <v>25</v>
      </c>
      <c r="Q110" s="22">
        <f t="shared" si="43"/>
        <v>1</v>
      </c>
      <c r="R110" s="3">
        <f t="shared" si="44"/>
        <v>0</v>
      </c>
      <c r="Z110" s="45"/>
      <c r="AA110" s="46"/>
      <c r="AB110" s="46"/>
      <c r="AC110" s="46"/>
      <c r="AD110" s="46"/>
      <c r="AE110" s="46"/>
      <c r="AF110" s="46"/>
      <c r="AG110" s="46"/>
      <c r="AL110" s="46"/>
    </row>
    <row r="111" spans="1:47" ht="12.75" customHeight="1" x14ac:dyDescent="0.3">
      <c r="A111" s="28" t="s">
        <v>49</v>
      </c>
      <c r="B111" s="29"/>
      <c r="C111" s="29"/>
      <c r="D111" s="29"/>
      <c r="E111" s="29"/>
      <c r="F111" s="29"/>
      <c r="G111" s="29"/>
      <c r="H111" s="29"/>
      <c r="I111" s="29"/>
      <c r="J111" s="29">
        <v>16</v>
      </c>
      <c r="K111" s="189">
        <v>11</v>
      </c>
      <c r="L111" s="3"/>
      <c r="M111" s="3"/>
      <c r="N111" s="29"/>
      <c r="O111" s="3">
        <f>J111/I110</f>
        <v>1</v>
      </c>
      <c r="P111" s="21">
        <v>24</v>
      </c>
      <c r="Q111" s="22">
        <f t="shared" si="43"/>
        <v>0.96</v>
      </c>
      <c r="R111" s="3">
        <f t="shared" si="44"/>
        <v>4.0000000000000036E-2</v>
      </c>
      <c r="Z111" s="45"/>
      <c r="AA111" s="46"/>
      <c r="AB111" s="46"/>
      <c r="AC111" s="46"/>
      <c r="AD111" s="46"/>
      <c r="AE111" s="46"/>
      <c r="AF111" s="46"/>
      <c r="AG111" s="46"/>
      <c r="AL111" s="46"/>
    </row>
    <row r="112" spans="1:47" ht="12.75" customHeight="1" x14ac:dyDescent="0.3">
      <c r="A112" s="28" t="s">
        <v>50</v>
      </c>
      <c r="B112" s="29"/>
      <c r="C112" s="29"/>
      <c r="D112" s="29"/>
      <c r="E112" s="29"/>
      <c r="F112" s="29"/>
      <c r="G112" s="29"/>
      <c r="H112" s="29"/>
      <c r="I112" s="29"/>
      <c r="J112" s="29">
        <v>11</v>
      </c>
      <c r="K112" s="189">
        <v>6</v>
      </c>
      <c r="L112" s="3"/>
      <c r="M112" s="3"/>
      <c r="N112" s="29"/>
      <c r="O112" s="3"/>
      <c r="P112" s="21">
        <v>14</v>
      </c>
      <c r="Q112" s="22"/>
      <c r="R112" s="3"/>
      <c r="Z112" s="45"/>
      <c r="AA112" s="46"/>
      <c r="AB112" s="46"/>
      <c r="AC112" s="46"/>
      <c r="AD112" s="46"/>
      <c r="AE112" s="46"/>
      <c r="AF112" s="46"/>
      <c r="AG112" s="46"/>
      <c r="AL112" s="46"/>
    </row>
    <row r="113" spans="1:38" ht="12.75" customHeight="1" x14ac:dyDescent="0.3">
      <c r="A113" s="28" t="s">
        <v>51</v>
      </c>
      <c r="B113" s="29"/>
      <c r="C113" s="29"/>
      <c r="D113" s="29"/>
      <c r="E113" s="29"/>
      <c r="F113" s="29"/>
      <c r="G113" s="29"/>
      <c r="H113" s="29"/>
      <c r="I113" s="29"/>
      <c r="J113" s="29">
        <v>5</v>
      </c>
      <c r="K113" s="189">
        <v>4</v>
      </c>
      <c r="L113" s="3"/>
      <c r="M113" s="3"/>
      <c r="N113" s="29"/>
      <c r="O113" s="3"/>
      <c r="P113" s="21">
        <v>9</v>
      </c>
      <c r="Q113" s="22"/>
      <c r="R113" s="3"/>
      <c r="Z113" s="45"/>
      <c r="AA113" s="46"/>
      <c r="AB113" s="46"/>
      <c r="AC113" s="46"/>
      <c r="AD113" s="46"/>
      <c r="AE113" s="46"/>
      <c r="AF113" s="46"/>
      <c r="AG113" s="46"/>
      <c r="AL113" s="46"/>
    </row>
    <row r="114" spans="1:38" ht="12.75" customHeight="1" x14ac:dyDescent="0.3">
      <c r="A114" s="28" t="s">
        <v>52</v>
      </c>
      <c r="B114" s="29"/>
      <c r="C114" s="29"/>
      <c r="D114" s="29"/>
      <c r="E114" s="29"/>
      <c r="F114" s="29"/>
      <c r="G114" s="29"/>
      <c r="H114" s="29"/>
      <c r="I114" s="29"/>
      <c r="J114" s="29">
        <v>4</v>
      </c>
      <c r="K114" s="189">
        <v>1</v>
      </c>
      <c r="L114" s="3"/>
      <c r="M114" s="3"/>
      <c r="N114" s="29"/>
      <c r="O114" s="3"/>
      <c r="P114" s="21">
        <v>4</v>
      </c>
      <c r="Q114" s="22"/>
      <c r="R114" s="3"/>
      <c r="Z114" s="45"/>
      <c r="AA114" s="46"/>
      <c r="AB114" s="46"/>
      <c r="AC114" s="46"/>
      <c r="AD114" s="46"/>
      <c r="AE114" s="46"/>
      <c r="AF114" s="46"/>
      <c r="AG114" s="46"/>
      <c r="AL114" s="46"/>
    </row>
    <row r="115" spans="1:38" ht="12.75" customHeight="1" x14ac:dyDescent="0.3">
      <c r="A115" s="28" t="s">
        <v>53</v>
      </c>
      <c r="B115" s="29"/>
      <c r="C115" s="29"/>
      <c r="D115" s="29"/>
      <c r="E115" s="29"/>
      <c r="F115" s="29"/>
      <c r="G115" s="29"/>
      <c r="H115" s="29"/>
      <c r="I115" s="29"/>
      <c r="J115" s="29">
        <v>4</v>
      </c>
      <c r="K115" s="189">
        <v>3</v>
      </c>
      <c r="L115" s="3"/>
      <c r="M115" s="3"/>
      <c r="N115" s="29"/>
      <c r="O115" s="3"/>
      <c r="P115" s="21">
        <v>4</v>
      </c>
      <c r="Q115" s="22"/>
      <c r="R115" s="3"/>
      <c r="Z115" s="45"/>
      <c r="AA115" s="46"/>
      <c r="AB115" s="46"/>
      <c r="AC115" s="46"/>
      <c r="AD115" s="46"/>
      <c r="AE115" s="46"/>
      <c r="AF115" s="46"/>
      <c r="AG115" s="46"/>
      <c r="AL115" s="46"/>
    </row>
    <row r="116" spans="1:38" ht="12.75" customHeight="1" x14ac:dyDescent="0.3">
      <c r="A116" s="28" t="s">
        <v>54</v>
      </c>
      <c r="B116" s="29"/>
      <c r="C116" s="29"/>
      <c r="D116" s="29"/>
      <c r="E116" s="29"/>
      <c r="F116" s="29"/>
      <c r="G116" s="29"/>
      <c r="H116" s="29"/>
      <c r="I116" s="29"/>
      <c r="J116" s="29"/>
      <c r="K116" s="189"/>
      <c r="L116" s="3"/>
      <c r="M116" s="3"/>
      <c r="N116" s="29"/>
      <c r="O116" s="3"/>
      <c r="P116" s="21"/>
      <c r="Q116" s="22"/>
      <c r="R116" s="3"/>
      <c r="Z116" s="45"/>
      <c r="AA116" s="46"/>
      <c r="AB116" s="46"/>
      <c r="AC116" s="46"/>
      <c r="AD116" s="46"/>
      <c r="AE116" s="46"/>
      <c r="AF116" s="46"/>
      <c r="AG116" s="46"/>
      <c r="AL116" s="46"/>
    </row>
    <row r="117" spans="1:38" ht="12.75" customHeight="1" x14ac:dyDescent="0.2">
      <c r="K117" s="191">
        <f>SUM(K111:K115)</f>
        <v>25</v>
      </c>
      <c r="L117" s="3">
        <f>K111/B103</f>
        <v>0.17460317460317459</v>
      </c>
      <c r="M117" s="3">
        <f>K117/B103</f>
        <v>0.3968253968253968</v>
      </c>
      <c r="N117" s="3">
        <f>M117-L117</f>
        <v>0.22222222222222221</v>
      </c>
      <c r="O117" s="3"/>
      <c r="Z117" s="2"/>
      <c r="AA117" s="8"/>
      <c r="AB117" s="37"/>
      <c r="AC117" s="37"/>
      <c r="AD117" s="37"/>
      <c r="AE117" s="37"/>
      <c r="AF117" s="37"/>
      <c r="AG117" s="37"/>
      <c r="AH117" s="37"/>
      <c r="AI117" s="37"/>
      <c r="AJ117" s="37"/>
    </row>
    <row r="118" spans="1:38" ht="12.75" customHeight="1" x14ac:dyDescent="0.3">
      <c r="A118" s="227" t="s">
        <v>67</v>
      </c>
      <c r="L118" s="3"/>
      <c r="M118" s="3"/>
      <c r="O118" s="3"/>
    </row>
    <row r="119" spans="1:38" ht="25.5" customHeight="1" x14ac:dyDescent="0.2">
      <c r="B119" s="308" t="s">
        <v>2</v>
      </c>
      <c r="C119" s="309"/>
      <c r="D119" s="309"/>
      <c r="E119" s="309"/>
      <c r="F119" s="309"/>
      <c r="G119" s="309"/>
      <c r="H119" s="309"/>
      <c r="I119" s="309"/>
      <c r="J119" s="309"/>
      <c r="L119" s="4" t="s">
        <v>3</v>
      </c>
      <c r="M119" s="4" t="s">
        <v>4</v>
      </c>
      <c r="N119" s="5" t="s">
        <v>5</v>
      </c>
      <c r="O119" s="4" t="s">
        <v>6</v>
      </c>
      <c r="P119" s="6" t="s">
        <v>7</v>
      </c>
      <c r="Q119" s="6" t="s">
        <v>8</v>
      </c>
      <c r="R119" s="7" t="s">
        <v>9</v>
      </c>
    </row>
    <row r="120" spans="1:38" ht="12.75" customHeight="1" x14ac:dyDescent="0.2">
      <c r="A120" s="228" t="s">
        <v>10</v>
      </c>
      <c r="B120" s="136">
        <v>1</v>
      </c>
      <c r="C120" s="136">
        <v>2</v>
      </c>
      <c r="D120" s="136">
        <v>3</v>
      </c>
      <c r="E120" s="136">
        <v>4</v>
      </c>
      <c r="F120" s="136">
        <v>5</v>
      </c>
      <c r="G120" s="136">
        <v>6</v>
      </c>
      <c r="H120" s="136">
        <v>7</v>
      </c>
      <c r="I120" s="136">
        <v>8</v>
      </c>
      <c r="J120" s="136">
        <v>9</v>
      </c>
      <c r="K120" s="216" t="s">
        <v>11</v>
      </c>
      <c r="L120" s="11"/>
      <c r="M120" s="11"/>
      <c r="N120" s="12"/>
      <c r="O120" s="13"/>
      <c r="P120" s="14"/>
      <c r="Q120" s="14"/>
      <c r="R120" s="3"/>
    </row>
    <row r="121" spans="1:38" ht="12.75" customHeight="1" x14ac:dyDescent="0.2">
      <c r="A121" s="26" t="s">
        <v>18</v>
      </c>
      <c r="B121" s="10">
        <v>33</v>
      </c>
      <c r="C121" s="10"/>
      <c r="D121" s="10"/>
      <c r="E121" s="10"/>
      <c r="F121" s="10"/>
      <c r="G121" s="10"/>
      <c r="H121" s="10"/>
      <c r="I121" s="10"/>
      <c r="J121" s="10"/>
      <c r="K121" s="188"/>
      <c r="L121" s="11"/>
      <c r="M121" s="11"/>
      <c r="N121" s="12"/>
      <c r="O121" s="13"/>
      <c r="P121" s="17">
        <f>B121</f>
        <v>33</v>
      </c>
      <c r="Q121" s="14"/>
      <c r="R121" s="3"/>
    </row>
    <row r="122" spans="1:38" ht="12.75" customHeight="1" x14ac:dyDescent="0.2">
      <c r="A122" s="26" t="s">
        <v>19</v>
      </c>
      <c r="B122" s="10"/>
      <c r="C122" s="10">
        <v>20</v>
      </c>
      <c r="D122" s="10"/>
      <c r="E122" s="10"/>
      <c r="F122" s="10"/>
      <c r="G122" s="10"/>
      <c r="H122" s="10"/>
      <c r="I122" s="10"/>
      <c r="J122" s="10"/>
      <c r="K122" s="188"/>
      <c r="L122" s="11"/>
      <c r="M122" s="11"/>
      <c r="N122" s="12"/>
      <c r="O122" s="13">
        <f>C122/B121</f>
        <v>0.60606060606060608</v>
      </c>
      <c r="P122" s="21">
        <v>20</v>
      </c>
      <c r="Q122" s="22">
        <f t="shared" ref="Q122:Q129" si="46">P122/P121</f>
        <v>0.60606060606060608</v>
      </c>
      <c r="R122" s="3">
        <f t="shared" ref="R122:R129" si="47">100%-Q122</f>
        <v>0.39393939393939392</v>
      </c>
    </row>
    <row r="123" spans="1:38" ht="12.75" customHeight="1" x14ac:dyDescent="0.2">
      <c r="A123" s="28" t="s">
        <v>20</v>
      </c>
      <c r="B123" s="29"/>
      <c r="C123" s="29"/>
      <c r="D123" s="29">
        <v>17</v>
      </c>
      <c r="E123" s="29"/>
      <c r="F123" s="29"/>
      <c r="G123" s="29"/>
      <c r="H123" s="29"/>
      <c r="I123" s="29"/>
      <c r="J123" s="29"/>
      <c r="K123" s="189"/>
      <c r="L123" s="3"/>
      <c r="M123" s="3"/>
      <c r="N123" s="29"/>
      <c r="O123" s="13">
        <f>D123/C122</f>
        <v>0.85</v>
      </c>
      <c r="P123" s="21">
        <v>20</v>
      </c>
      <c r="Q123" s="22">
        <f t="shared" si="46"/>
        <v>1</v>
      </c>
      <c r="R123" s="3">
        <f t="shared" si="47"/>
        <v>0</v>
      </c>
    </row>
    <row r="124" spans="1:38" ht="12.75" customHeight="1" x14ac:dyDescent="0.2">
      <c r="A124" s="28" t="s">
        <v>21</v>
      </c>
      <c r="B124" s="29"/>
      <c r="C124" s="29"/>
      <c r="D124" s="29"/>
      <c r="E124" s="29">
        <v>15</v>
      </c>
      <c r="F124" s="29"/>
      <c r="G124" s="29"/>
      <c r="H124" s="29"/>
      <c r="I124" s="29"/>
      <c r="J124" s="29"/>
      <c r="K124" s="189"/>
      <c r="L124" s="3"/>
      <c r="M124" s="3"/>
      <c r="N124" s="29"/>
      <c r="O124" s="13">
        <f>E124/D123</f>
        <v>0.88235294117647056</v>
      </c>
      <c r="P124" s="21">
        <v>20</v>
      </c>
      <c r="Q124" s="22">
        <f t="shared" si="46"/>
        <v>1</v>
      </c>
      <c r="R124" s="3">
        <f t="shared" si="47"/>
        <v>0</v>
      </c>
    </row>
    <row r="125" spans="1:38" ht="12.75" customHeight="1" x14ac:dyDescent="0.2">
      <c r="A125" s="28" t="s">
        <v>22</v>
      </c>
      <c r="B125" s="29"/>
      <c r="C125" s="29"/>
      <c r="D125" s="29"/>
      <c r="E125" s="29"/>
      <c r="F125" s="29">
        <v>14</v>
      </c>
      <c r="G125" s="29"/>
      <c r="H125" s="29"/>
      <c r="I125" s="29"/>
      <c r="J125" s="29"/>
      <c r="K125" s="189"/>
      <c r="L125" s="3"/>
      <c r="M125" s="3"/>
      <c r="N125" s="29"/>
      <c r="O125" s="13">
        <f>F125/E124</f>
        <v>0.93333333333333335</v>
      </c>
      <c r="P125" s="21">
        <v>19</v>
      </c>
      <c r="Q125" s="22">
        <f t="shared" si="46"/>
        <v>0.95</v>
      </c>
      <c r="R125" s="3">
        <f t="shared" si="47"/>
        <v>5.0000000000000044E-2</v>
      </c>
    </row>
    <row r="126" spans="1:38" ht="12.75" customHeight="1" x14ac:dyDescent="0.2">
      <c r="A126" s="28" t="s">
        <v>23</v>
      </c>
      <c r="B126" s="29"/>
      <c r="C126" s="29"/>
      <c r="D126" s="29"/>
      <c r="E126" s="29"/>
      <c r="F126" s="29"/>
      <c r="G126" s="29">
        <v>13</v>
      </c>
      <c r="H126" s="29"/>
      <c r="I126" s="29"/>
      <c r="J126" s="29"/>
      <c r="K126" s="189"/>
      <c r="L126" s="3"/>
      <c r="M126" s="3"/>
      <c r="N126" s="29"/>
      <c r="O126" s="3">
        <f>G126/F125</f>
        <v>0.9285714285714286</v>
      </c>
      <c r="P126" s="21">
        <v>17</v>
      </c>
      <c r="Q126" s="22">
        <f t="shared" si="46"/>
        <v>0.89473684210526316</v>
      </c>
      <c r="R126" s="3">
        <f t="shared" si="47"/>
        <v>0.10526315789473684</v>
      </c>
    </row>
    <row r="127" spans="1:38" ht="12.75" customHeight="1" x14ac:dyDescent="0.2">
      <c r="A127" s="28" t="s">
        <v>48</v>
      </c>
      <c r="B127" s="29"/>
      <c r="C127" s="29"/>
      <c r="D127" s="29"/>
      <c r="E127" s="29"/>
      <c r="F127" s="29"/>
      <c r="G127" s="29"/>
      <c r="H127" s="29">
        <v>8</v>
      </c>
      <c r="I127" s="29"/>
      <c r="J127" s="29"/>
      <c r="K127" s="189"/>
      <c r="L127" s="3"/>
      <c r="M127" s="3"/>
      <c r="N127" s="29"/>
      <c r="O127" s="3">
        <f>H127/G126</f>
        <v>0.61538461538461542</v>
      </c>
      <c r="P127" s="21">
        <v>15</v>
      </c>
      <c r="Q127" s="22">
        <f t="shared" si="46"/>
        <v>0.88235294117647056</v>
      </c>
      <c r="R127" s="3">
        <f t="shared" si="47"/>
        <v>0.11764705882352944</v>
      </c>
    </row>
    <row r="128" spans="1:38" ht="12.75" customHeight="1" x14ac:dyDescent="0.2">
      <c r="A128" s="28" t="s">
        <v>49</v>
      </c>
      <c r="B128" s="29"/>
      <c r="C128" s="29"/>
      <c r="D128" s="29"/>
      <c r="E128" s="29"/>
      <c r="F128" s="29"/>
      <c r="G128" s="29"/>
      <c r="H128" s="29"/>
      <c r="I128" s="29">
        <v>8</v>
      </c>
      <c r="J128" s="29"/>
      <c r="K128" s="189"/>
      <c r="L128" s="3"/>
      <c r="M128" s="3"/>
      <c r="N128" s="29"/>
      <c r="O128" s="3">
        <f>I128/H127</f>
        <v>1</v>
      </c>
      <c r="P128" s="21">
        <v>15</v>
      </c>
      <c r="Q128" s="22">
        <f t="shared" si="46"/>
        <v>1</v>
      </c>
      <c r="R128" s="3">
        <f t="shared" si="47"/>
        <v>0</v>
      </c>
    </row>
    <row r="129" spans="1:18" ht="12.75" customHeight="1" x14ac:dyDescent="0.2">
      <c r="A129" s="28" t="s">
        <v>50</v>
      </c>
      <c r="B129" s="29"/>
      <c r="C129" s="29"/>
      <c r="D129" s="29"/>
      <c r="E129" s="29"/>
      <c r="F129" s="29"/>
      <c r="G129" s="29"/>
      <c r="H129" s="29"/>
      <c r="I129" s="29"/>
      <c r="J129" s="29">
        <v>8</v>
      </c>
      <c r="K129" s="189">
        <v>4</v>
      </c>
      <c r="L129" s="3"/>
      <c r="M129" s="3"/>
      <c r="N129" s="29"/>
      <c r="O129" s="3">
        <f>J129/I128</f>
        <v>1</v>
      </c>
      <c r="P129" s="21">
        <v>15</v>
      </c>
      <c r="Q129" s="22">
        <f t="shared" si="46"/>
        <v>1</v>
      </c>
      <c r="R129" s="3">
        <f t="shared" si="47"/>
        <v>0</v>
      </c>
    </row>
    <row r="130" spans="1:18" ht="12.75" customHeight="1" x14ac:dyDescent="0.2">
      <c r="A130" s="28" t="s">
        <v>51</v>
      </c>
      <c r="B130" s="29"/>
      <c r="C130" s="29"/>
      <c r="D130" s="29"/>
      <c r="E130" s="29"/>
      <c r="F130" s="29"/>
      <c r="G130" s="29"/>
      <c r="H130" s="29"/>
      <c r="I130" s="29"/>
      <c r="J130" s="29">
        <v>7</v>
      </c>
      <c r="K130" s="189">
        <v>3</v>
      </c>
      <c r="L130" s="3"/>
      <c r="M130" s="3"/>
      <c r="N130" s="29"/>
      <c r="O130" s="3"/>
      <c r="P130" s="21">
        <v>11</v>
      </c>
      <c r="Q130" s="22"/>
      <c r="R130" s="3"/>
    </row>
    <row r="131" spans="1:18" ht="12.75" customHeight="1" x14ac:dyDescent="0.2">
      <c r="A131" s="28" t="s">
        <v>52</v>
      </c>
      <c r="B131" s="29"/>
      <c r="C131" s="29"/>
      <c r="D131" s="29"/>
      <c r="E131" s="29"/>
      <c r="F131" s="29"/>
      <c r="G131" s="29"/>
      <c r="H131" s="29"/>
      <c r="I131" s="29"/>
      <c r="J131" s="29">
        <v>4</v>
      </c>
      <c r="K131" s="189"/>
      <c r="L131" s="3"/>
      <c r="M131" s="3"/>
      <c r="N131" s="29"/>
      <c r="O131" s="3"/>
      <c r="P131" s="21">
        <v>7</v>
      </c>
      <c r="Q131" s="22"/>
      <c r="R131" s="3"/>
    </row>
    <row r="132" spans="1:18" ht="12.75" customHeight="1" x14ac:dyDescent="0.2">
      <c r="A132" s="28" t="s">
        <v>53</v>
      </c>
      <c r="B132" s="29"/>
      <c r="C132" s="29"/>
      <c r="D132" s="29"/>
      <c r="E132" s="29"/>
      <c r="F132" s="29"/>
      <c r="G132" s="29"/>
      <c r="H132" s="29"/>
      <c r="I132" s="29"/>
      <c r="J132" s="29">
        <v>4</v>
      </c>
      <c r="K132" s="189">
        <v>2</v>
      </c>
      <c r="L132" s="3"/>
      <c r="M132" s="3"/>
      <c r="N132" s="29"/>
      <c r="O132" s="3"/>
      <c r="P132" s="21">
        <v>5</v>
      </c>
      <c r="Q132" s="22"/>
      <c r="R132" s="3"/>
    </row>
    <row r="133" spans="1:18" ht="12.75" customHeight="1" x14ac:dyDescent="0.2">
      <c r="A133" s="28" t="s">
        <v>54</v>
      </c>
      <c r="B133" s="29"/>
      <c r="C133" s="29"/>
      <c r="D133" s="29"/>
      <c r="E133" s="29"/>
      <c r="F133" s="29"/>
      <c r="G133" s="29"/>
      <c r="H133" s="29"/>
      <c r="I133" s="29"/>
      <c r="J133" s="29">
        <v>4</v>
      </c>
      <c r="K133" s="189">
        <v>2</v>
      </c>
      <c r="L133" s="3"/>
      <c r="M133" s="3"/>
      <c r="N133" s="29"/>
      <c r="O133" s="3"/>
      <c r="P133" s="21">
        <v>4</v>
      </c>
      <c r="Q133" s="22"/>
      <c r="R133" s="3"/>
    </row>
    <row r="134" spans="1:18" ht="12.75" customHeight="1" x14ac:dyDescent="0.2">
      <c r="A134" s="28" t="s">
        <v>55</v>
      </c>
      <c r="B134" s="29"/>
      <c r="C134" s="29"/>
      <c r="D134" s="29"/>
      <c r="E134" s="29"/>
      <c r="F134" s="29"/>
      <c r="G134" s="29"/>
      <c r="H134" s="29"/>
      <c r="I134" s="29"/>
      <c r="J134" s="29">
        <v>1</v>
      </c>
      <c r="K134" s="189"/>
      <c r="L134" s="3"/>
      <c r="M134" s="3"/>
      <c r="N134" s="29"/>
      <c r="O134" s="3"/>
      <c r="P134" s="21">
        <v>1</v>
      </c>
      <c r="Q134" s="22"/>
      <c r="R134" s="3"/>
    </row>
    <row r="135" spans="1:18" ht="12.75" customHeight="1" x14ac:dyDescent="0.2">
      <c r="A135" s="28" t="s">
        <v>56</v>
      </c>
      <c r="B135" s="29"/>
      <c r="C135" s="29"/>
      <c r="D135" s="29"/>
      <c r="E135" s="29"/>
      <c r="F135" s="29"/>
      <c r="G135" s="29"/>
      <c r="H135" s="29"/>
      <c r="I135" s="29"/>
      <c r="J135" s="29">
        <v>1</v>
      </c>
      <c r="K135" s="189"/>
      <c r="L135" s="3"/>
      <c r="M135" s="3"/>
      <c r="N135" s="29"/>
      <c r="O135" s="3"/>
      <c r="P135" s="21">
        <v>1</v>
      </c>
      <c r="Q135" s="22"/>
      <c r="R135" s="3"/>
    </row>
    <row r="136" spans="1:18" ht="12.75" customHeight="1" x14ac:dyDescent="0.2">
      <c r="A136" s="28" t="s">
        <v>57</v>
      </c>
      <c r="B136" s="29"/>
      <c r="C136" s="29"/>
      <c r="D136" s="29"/>
      <c r="E136" s="29"/>
      <c r="F136" s="29"/>
      <c r="G136" s="29"/>
      <c r="H136" s="29"/>
      <c r="I136" s="29"/>
      <c r="J136" s="29">
        <v>2</v>
      </c>
      <c r="K136" s="189">
        <v>2</v>
      </c>
      <c r="L136" s="3"/>
      <c r="M136" s="3"/>
      <c r="N136" s="29"/>
      <c r="O136" s="3"/>
      <c r="P136" s="21">
        <v>2</v>
      </c>
      <c r="Q136" s="22"/>
      <c r="R136" s="3"/>
    </row>
    <row r="137" spans="1:18" ht="12.75" customHeight="1" x14ac:dyDescent="0.2">
      <c r="K137" s="191">
        <f>SUM(K129:K136)</f>
        <v>13</v>
      </c>
      <c r="L137" s="3">
        <f>K129/B121</f>
        <v>0.12121212121212122</v>
      </c>
      <c r="M137" s="3">
        <f>K137/B121</f>
        <v>0.39393939393939392</v>
      </c>
      <c r="N137" s="3">
        <f>M137-L137</f>
        <v>0.27272727272727271</v>
      </c>
      <c r="O137" s="3"/>
    </row>
    <row r="138" spans="1:18" ht="12.75" customHeight="1" x14ac:dyDescent="0.2">
      <c r="K138" s="191"/>
      <c r="L138" s="3"/>
      <c r="M138" s="3"/>
      <c r="N138" s="3"/>
      <c r="O138" s="3"/>
    </row>
    <row r="139" spans="1:18" ht="12.75" customHeight="1" x14ac:dyDescent="0.3">
      <c r="A139" s="227" t="s">
        <v>68</v>
      </c>
      <c r="L139" s="3"/>
      <c r="M139" s="3"/>
      <c r="O139" s="3"/>
    </row>
    <row r="140" spans="1:18" ht="25.5" customHeight="1" x14ac:dyDescent="0.2">
      <c r="B140" s="308" t="s">
        <v>2</v>
      </c>
      <c r="C140" s="309"/>
      <c r="D140" s="309"/>
      <c r="E140" s="309"/>
      <c r="F140" s="309"/>
      <c r="G140" s="309"/>
      <c r="H140" s="309"/>
      <c r="I140" s="309"/>
      <c r="J140" s="309"/>
      <c r="L140" s="4" t="s">
        <v>3</v>
      </c>
      <c r="M140" s="4" t="s">
        <v>4</v>
      </c>
      <c r="N140" s="5" t="s">
        <v>5</v>
      </c>
      <c r="O140" s="4" t="s">
        <v>6</v>
      </c>
      <c r="P140" s="6" t="s">
        <v>7</v>
      </c>
      <c r="Q140" s="6" t="s">
        <v>8</v>
      </c>
      <c r="R140" s="7" t="s">
        <v>9</v>
      </c>
    </row>
    <row r="141" spans="1:18" ht="12.75" customHeight="1" x14ac:dyDescent="0.2">
      <c r="A141" s="228" t="s">
        <v>10</v>
      </c>
      <c r="B141" s="136">
        <v>1</v>
      </c>
      <c r="C141" s="136">
        <v>2</v>
      </c>
      <c r="D141" s="136">
        <v>3</v>
      </c>
      <c r="E141" s="136">
        <v>4</v>
      </c>
      <c r="F141" s="136">
        <v>5</v>
      </c>
      <c r="G141" s="136">
        <v>6</v>
      </c>
      <c r="H141" s="136">
        <v>7</v>
      </c>
      <c r="I141" s="136">
        <v>8</v>
      </c>
      <c r="J141" s="136">
        <v>9</v>
      </c>
      <c r="K141" s="216" t="s">
        <v>11</v>
      </c>
      <c r="L141" s="11"/>
      <c r="M141" s="11"/>
      <c r="N141" s="12"/>
      <c r="O141" s="13"/>
      <c r="P141" s="14"/>
      <c r="Q141" s="14"/>
      <c r="R141" s="3"/>
    </row>
    <row r="142" spans="1:18" ht="12.75" customHeight="1" x14ac:dyDescent="0.2">
      <c r="A142" s="26" t="s">
        <v>19</v>
      </c>
      <c r="B142" s="10">
        <v>65</v>
      </c>
      <c r="C142" s="10"/>
      <c r="D142" s="10"/>
      <c r="E142" s="10"/>
      <c r="F142" s="10"/>
      <c r="G142" s="10"/>
      <c r="H142" s="10"/>
      <c r="I142" s="10"/>
      <c r="J142" s="10"/>
      <c r="K142" s="188"/>
      <c r="L142" s="11"/>
      <c r="M142" s="11"/>
      <c r="N142" s="12"/>
      <c r="O142" s="13"/>
      <c r="P142" s="17">
        <f>B142</f>
        <v>65</v>
      </c>
      <c r="Q142" s="14"/>
      <c r="R142" s="3"/>
    </row>
    <row r="143" spans="1:18" ht="12.75" customHeight="1" x14ac:dyDescent="0.2">
      <c r="A143" s="28" t="s">
        <v>20</v>
      </c>
      <c r="B143" s="29"/>
      <c r="C143" s="29">
        <v>52</v>
      </c>
      <c r="D143" s="29"/>
      <c r="E143" s="29"/>
      <c r="F143" s="29"/>
      <c r="G143" s="29"/>
      <c r="H143" s="29"/>
      <c r="I143" s="29"/>
      <c r="J143" s="29"/>
      <c r="K143" s="189"/>
      <c r="L143" s="3"/>
      <c r="M143" s="3"/>
      <c r="N143" s="29"/>
      <c r="O143" s="13">
        <f>C143/B142</f>
        <v>0.8</v>
      </c>
      <c r="P143" s="21">
        <v>52</v>
      </c>
      <c r="Q143" s="22">
        <f t="shared" ref="Q143:Q150" si="48">P143/P142</f>
        <v>0.8</v>
      </c>
      <c r="R143" s="3">
        <f t="shared" ref="R143:R150" si="49">100%-Q143</f>
        <v>0.19999999999999996</v>
      </c>
    </row>
    <row r="144" spans="1:18" ht="12.75" customHeight="1" x14ac:dyDescent="0.2">
      <c r="A144" s="28" t="s">
        <v>21</v>
      </c>
      <c r="B144" s="29"/>
      <c r="C144" s="29"/>
      <c r="D144" s="29">
        <v>38</v>
      </c>
      <c r="E144" s="29"/>
      <c r="F144" s="29"/>
      <c r="G144" s="29"/>
      <c r="H144" s="29"/>
      <c r="I144" s="29"/>
      <c r="J144" s="29"/>
      <c r="K144" s="189"/>
      <c r="L144" s="3"/>
      <c r="M144" s="3"/>
      <c r="N144" s="29"/>
      <c r="O144" s="13">
        <f>D144/C143</f>
        <v>0.73076923076923073</v>
      </c>
      <c r="P144" s="21">
        <v>48</v>
      </c>
      <c r="Q144" s="22">
        <f t="shared" si="48"/>
        <v>0.92307692307692313</v>
      </c>
      <c r="R144" s="3">
        <f t="shared" si="49"/>
        <v>7.6923076923076872E-2</v>
      </c>
    </row>
    <row r="145" spans="1:18" ht="12.75" customHeight="1" x14ac:dyDescent="0.2">
      <c r="A145" s="28" t="s">
        <v>22</v>
      </c>
      <c r="E145" s="25">
        <v>33</v>
      </c>
      <c r="K145" s="189"/>
      <c r="L145" s="3"/>
      <c r="M145" s="3"/>
      <c r="O145" s="13">
        <f>E145/D144</f>
        <v>0.86842105263157898</v>
      </c>
      <c r="P145" s="21">
        <v>42</v>
      </c>
      <c r="Q145" s="22">
        <f t="shared" si="48"/>
        <v>0.875</v>
      </c>
      <c r="R145" s="3">
        <f t="shared" si="49"/>
        <v>0.125</v>
      </c>
    </row>
    <row r="146" spans="1:18" ht="12.75" customHeight="1" x14ac:dyDescent="0.2">
      <c r="A146" s="28" t="s">
        <v>23</v>
      </c>
      <c r="F146" s="25">
        <v>26</v>
      </c>
      <c r="K146" s="189"/>
      <c r="L146" s="3"/>
      <c r="M146" s="3"/>
      <c r="O146" s="3">
        <f>F146/E145</f>
        <v>0.78787878787878785</v>
      </c>
      <c r="P146" s="21">
        <v>40</v>
      </c>
      <c r="Q146" s="22">
        <f t="shared" si="48"/>
        <v>0.95238095238095233</v>
      </c>
      <c r="R146" s="3">
        <f t="shared" si="49"/>
        <v>4.7619047619047672E-2</v>
      </c>
    </row>
    <row r="147" spans="1:18" ht="12.75" customHeight="1" x14ac:dyDescent="0.2">
      <c r="A147" s="28" t="s">
        <v>48</v>
      </c>
      <c r="G147" s="25">
        <v>25</v>
      </c>
      <c r="K147" s="189"/>
      <c r="L147" s="3"/>
      <c r="M147" s="3"/>
      <c r="O147" s="3">
        <f>G147/F146</f>
        <v>0.96153846153846156</v>
      </c>
      <c r="P147" s="21">
        <v>40</v>
      </c>
      <c r="Q147" s="22">
        <f t="shared" si="48"/>
        <v>1</v>
      </c>
      <c r="R147" s="3">
        <f t="shared" si="49"/>
        <v>0</v>
      </c>
    </row>
    <row r="148" spans="1:18" ht="12.75" customHeight="1" x14ac:dyDescent="0.2">
      <c r="A148" s="28" t="s">
        <v>49</v>
      </c>
      <c r="H148" s="25">
        <v>23</v>
      </c>
      <c r="K148" s="189"/>
      <c r="L148" s="3"/>
      <c r="M148" s="3"/>
      <c r="O148" s="3">
        <f>H148/G147</f>
        <v>0.92</v>
      </c>
      <c r="P148" s="21">
        <v>39</v>
      </c>
      <c r="Q148" s="22">
        <f t="shared" si="48"/>
        <v>0.97499999999999998</v>
      </c>
      <c r="R148" s="3">
        <f t="shared" si="49"/>
        <v>2.5000000000000022E-2</v>
      </c>
    </row>
    <row r="149" spans="1:18" ht="12.75" customHeight="1" x14ac:dyDescent="0.2">
      <c r="A149" s="28" t="s">
        <v>50</v>
      </c>
      <c r="I149" s="25">
        <v>23</v>
      </c>
      <c r="K149" s="189"/>
      <c r="L149" s="3"/>
      <c r="M149" s="3"/>
      <c r="O149" s="3">
        <f>I149/H148</f>
        <v>1</v>
      </c>
      <c r="P149" s="21">
        <v>39</v>
      </c>
      <c r="Q149" s="22">
        <f t="shared" si="48"/>
        <v>1</v>
      </c>
      <c r="R149" s="3">
        <f t="shared" si="49"/>
        <v>0</v>
      </c>
    </row>
    <row r="150" spans="1:18" ht="12.75" customHeight="1" x14ac:dyDescent="0.2">
      <c r="A150" s="28" t="s">
        <v>51</v>
      </c>
      <c r="J150" s="25">
        <v>23</v>
      </c>
      <c r="K150" s="189">
        <v>10</v>
      </c>
      <c r="L150" s="3"/>
      <c r="M150" s="3"/>
      <c r="O150" s="3">
        <f>J150/I149</f>
        <v>1</v>
      </c>
      <c r="P150" s="21">
        <v>39</v>
      </c>
      <c r="Q150" s="22">
        <f t="shared" si="48"/>
        <v>1</v>
      </c>
      <c r="R150" s="3">
        <f t="shared" si="49"/>
        <v>0</v>
      </c>
    </row>
    <row r="151" spans="1:18" ht="12.75" customHeight="1" x14ac:dyDescent="0.2">
      <c r="A151" s="28" t="s">
        <v>52</v>
      </c>
      <c r="J151" s="25">
        <v>14</v>
      </c>
      <c r="K151" s="189">
        <v>8</v>
      </c>
      <c r="L151" s="3"/>
      <c r="M151" s="3"/>
      <c r="O151" s="3"/>
      <c r="P151" s="21">
        <v>25</v>
      </c>
      <c r="Q151" s="22"/>
      <c r="R151" s="3"/>
    </row>
    <row r="152" spans="1:18" ht="12.75" customHeight="1" x14ac:dyDescent="0.2">
      <c r="A152" s="28" t="s">
        <v>53</v>
      </c>
      <c r="J152" s="25">
        <v>10</v>
      </c>
      <c r="K152" s="189">
        <v>8</v>
      </c>
      <c r="L152" s="3"/>
      <c r="M152" s="3"/>
      <c r="O152" s="3"/>
      <c r="P152" s="21">
        <v>16</v>
      </c>
      <c r="Q152" s="22"/>
      <c r="R152" s="3"/>
    </row>
    <row r="153" spans="1:18" ht="12.75" customHeight="1" x14ac:dyDescent="0.2">
      <c r="A153" s="28" t="s">
        <v>54</v>
      </c>
      <c r="J153" s="25">
        <v>8</v>
      </c>
      <c r="K153" s="189">
        <v>4</v>
      </c>
      <c r="L153" s="3"/>
      <c r="M153" s="3"/>
      <c r="O153" s="3"/>
      <c r="P153" s="21">
        <v>10</v>
      </c>
      <c r="Q153" s="22"/>
      <c r="R153" s="3"/>
    </row>
    <row r="154" spans="1:18" ht="12.75" customHeight="1" x14ac:dyDescent="0.2">
      <c r="A154" s="28" t="s">
        <v>55</v>
      </c>
      <c r="J154" s="25">
        <v>5</v>
      </c>
      <c r="K154" s="189">
        <v>2</v>
      </c>
      <c r="L154" s="3"/>
      <c r="M154" s="3"/>
      <c r="O154" s="3"/>
      <c r="P154" s="21">
        <v>5</v>
      </c>
      <c r="Q154" s="22"/>
      <c r="R154" s="3"/>
    </row>
    <row r="155" spans="1:18" ht="12.75" customHeight="1" x14ac:dyDescent="0.2">
      <c r="A155" s="28" t="s">
        <v>56</v>
      </c>
      <c r="J155" s="25">
        <v>2</v>
      </c>
      <c r="K155" s="189">
        <v>1</v>
      </c>
      <c r="L155" s="3"/>
      <c r="M155" s="3"/>
      <c r="O155" s="3"/>
      <c r="P155" s="21">
        <v>2</v>
      </c>
      <c r="Q155" s="22"/>
      <c r="R155" s="3"/>
    </row>
    <row r="156" spans="1:18" ht="12.75" customHeight="1" x14ac:dyDescent="0.2">
      <c r="A156" s="28" t="s">
        <v>57</v>
      </c>
      <c r="J156" s="25">
        <v>1</v>
      </c>
      <c r="K156" s="189">
        <v>1</v>
      </c>
      <c r="L156" s="3"/>
      <c r="M156" s="3"/>
      <c r="O156" s="3"/>
      <c r="P156" s="21">
        <v>1</v>
      </c>
      <c r="Q156" s="22"/>
      <c r="R156" s="3"/>
    </row>
    <row r="157" spans="1:18" ht="12.75" customHeight="1" x14ac:dyDescent="0.2">
      <c r="K157" s="193">
        <f>SUM(K150:K156)</f>
        <v>34</v>
      </c>
      <c r="L157" s="3">
        <f>K150/B142</f>
        <v>0.15384615384615385</v>
      </c>
      <c r="M157" s="3">
        <f>K157/B142</f>
        <v>0.52307692307692311</v>
      </c>
      <c r="N157" s="3">
        <f>M157-L157</f>
        <v>0.36923076923076925</v>
      </c>
      <c r="O157" s="3"/>
    </row>
    <row r="158" spans="1:18" ht="12.75" customHeight="1" x14ac:dyDescent="0.3">
      <c r="A158" s="227" t="s">
        <v>71</v>
      </c>
      <c r="L158" s="3"/>
      <c r="M158" s="3"/>
      <c r="O158" s="3"/>
    </row>
    <row r="159" spans="1:18" ht="25.5" customHeight="1" x14ac:dyDescent="0.2">
      <c r="B159" s="308" t="s">
        <v>2</v>
      </c>
      <c r="C159" s="309"/>
      <c r="D159" s="309"/>
      <c r="E159" s="309"/>
      <c r="F159" s="309"/>
      <c r="G159" s="309"/>
      <c r="H159" s="309"/>
      <c r="I159" s="309"/>
      <c r="J159" s="309"/>
      <c r="L159" s="4" t="s">
        <v>3</v>
      </c>
      <c r="M159" s="4" t="s">
        <v>4</v>
      </c>
      <c r="N159" s="5" t="s">
        <v>5</v>
      </c>
      <c r="O159" s="4" t="s">
        <v>6</v>
      </c>
      <c r="P159" s="6" t="s">
        <v>7</v>
      </c>
      <c r="Q159" s="6" t="s">
        <v>8</v>
      </c>
      <c r="R159" s="7" t="s">
        <v>9</v>
      </c>
    </row>
    <row r="160" spans="1:18" ht="12.75" customHeight="1" x14ac:dyDescent="0.2">
      <c r="A160" s="228" t="s">
        <v>10</v>
      </c>
      <c r="B160" s="136">
        <v>1</v>
      </c>
      <c r="C160" s="136">
        <v>2</v>
      </c>
      <c r="D160" s="136">
        <v>3</v>
      </c>
      <c r="E160" s="136">
        <v>4</v>
      </c>
      <c r="F160" s="136">
        <v>5</v>
      </c>
      <c r="G160" s="136">
        <v>6</v>
      </c>
      <c r="H160" s="136">
        <v>7</v>
      </c>
      <c r="I160" s="136">
        <v>8</v>
      </c>
      <c r="J160" s="136">
        <v>9</v>
      </c>
      <c r="K160" s="216" t="s">
        <v>11</v>
      </c>
      <c r="L160" s="11"/>
      <c r="M160" s="11"/>
      <c r="N160" s="12"/>
      <c r="O160" s="13"/>
      <c r="P160" s="14"/>
      <c r="Q160" s="14"/>
      <c r="R160" s="3"/>
    </row>
    <row r="161" spans="1:18" ht="12.75" customHeight="1" x14ac:dyDescent="0.2">
      <c r="A161" s="28" t="s">
        <v>20</v>
      </c>
      <c r="B161" s="10">
        <v>34</v>
      </c>
      <c r="C161" s="10"/>
      <c r="D161" s="10"/>
      <c r="E161" s="10"/>
      <c r="F161" s="10"/>
      <c r="G161" s="10"/>
      <c r="H161" s="10"/>
      <c r="I161" s="10"/>
      <c r="J161" s="10"/>
      <c r="K161" s="188"/>
      <c r="L161" s="11"/>
      <c r="M161" s="11"/>
      <c r="N161" s="12"/>
      <c r="O161" s="13"/>
      <c r="P161" s="17">
        <f>B161</f>
        <v>34</v>
      </c>
      <c r="Q161" s="14"/>
      <c r="R161" s="3"/>
    </row>
    <row r="162" spans="1:18" ht="12.75" customHeight="1" x14ac:dyDescent="0.2">
      <c r="A162" s="28" t="s">
        <v>21</v>
      </c>
      <c r="C162" s="25">
        <v>25</v>
      </c>
      <c r="K162" s="188"/>
      <c r="L162" s="3"/>
      <c r="M162" s="3"/>
      <c r="O162" s="13">
        <f>C162/B161</f>
        <v>0.73529411764705888</v>
      </c>
      <c r="P162" s="21">
        <v>25</v>
      </c>
      <c r="Q162" s="22">
        <f t="shared" ref="Q162:Q169" si="50">P162/P161</f>
        <v>0.73529411764705888</v>
      </c>
      <c r="R162" s="3">
        <f t="shared" ref="R162:R169" si="51">100%-Q162</f>
        <v>0.26470588235294112</v>
      </c>
    </row>
    <row r="163" spans="1:18" ht="12.75" customHeight="1" x14ac:dyDescent="0.2">
      <c r="A163" s="53" t="s">
        <v>22</v>
      </c>
      <c r="D163" s="25">
        <v>20</v>
      </c>
      <c r="K163" s="188"/>
      <c r="L163" s="3"/>
      <c r="M163" s="3"/>
      <c r="O163" s="13">
        <f>D163/C162</f>
        <v>0.8</v>
      </c>
      <c r="P163" s="21">
        <v>25</v>
      </c>
      <c r="Q163" s="22">
        <f t="shared" si="50"/>
        <v>1</v>
      </c>
      <c r="R163" s="3">
        <f t="shared" si="51"/>
        <v>0</v>
      </c>
    </row>
    <row r="164" spans="1:18" ht="12.75" customHeight="1" x14ac:dyDescent="0.2">
      <c r="A164" s="28" t="s">
        <v>23</v>
      </c>
      <c r="E164" s="25">
        <v>16</v>
      </c>
      <c r="K164" s="188"/>
      <c r="L164" s="3"/>
      <c r="M164" s="3"/>
      <c r="O164" s="13">
        <f>E164/D163</f>
        <v>0.8</v>
      </c>
      <c r="P164" s="21">
        <v>22</v>
      </c>
      <c r="Q164" s="22">
        <f t="shared" si="50"/>
        <v>0.88</v>
      </c>
      <c r="R164" s="3">
        <f t="shared" si="51"/>
        <v>0.12</v>
      </c>
    </row>
    <row r="165" spans="1:18" ht="12.75" customHeight="1" x14ac:dyDescent="0.2">
      <c r="A165" s="28" t="s">
        <v>48</v>
      </c>
      <c r="F165" s="25">
        <v>17</v>
      </c>
      <c r="K165" s="188"/>
      <c r="L165" s="3"/>
      <c r="M165" s="3"/>
      <c r="O165" s="13">
        <f>F165/E164</f>
        <v>1.0625</v>
      </c>
      <c r="P165" s="21">
        <v>21</v>
      </c>
      <c r="Q165" s="22">
        <f t="shared" si="50"/>
        <v>0.95454545454545459</v>
      </c>
      <c r="R165" s="3">
        <f t="shared" si="51"/>
        <v>4.5454545454545414E-2</v>
      </c>
    </row>
    <row r="166" spans="1:18" ht="12.75" customHeight="1" x14ac:dyDescent="0.2">
      <c r="A166" s="28" t="s">
        <v>49</v>
      </c>
      <c r="G166" s="25">
        <v>13</v>
      </c>
      <c r="K166" s="188"/>
      <c r="L166" s="3"/>
      <c r="M166" s="3"/>
      <c r="O166" s="13">
        <f>G166/F165</f>
        <v>0.76470588235294112</v>
      </c>
      <c r="P166" s="21">
        <v>20</v>
      </c>
      <c r="Q166" s="22">
        <f t="shared" si="50"/>
        <v>0.95238095238095233</v>
      </c>
      <c r="R166" s="3">
        <f t="shared" si="51"/>
        <v>4.7619047619047672E-2</v>
      </c>
    </row>
    <row r="167" spans="1:18" ht="12.75" customHeight="1" x14ac:dyDescent="0.2">
      <c r="A167" s="28" t="s">
        <v>50</v>
      </c>
      <c r="H167" s="25">
        <v>13</v>
      </c>
      <c r="K167" s="188"/>
      <c r="L167" s="3"/>
      <c r="M167" s="3"/>
      <c r="O167" s="13">
        <f>H167/G166</f>
        <v>1</v>
      </c>
      <c r="P167" s="21">
        <v>20</v>
      </c>
      <c r="Q167" s="22">
        <f t="shared" si="50"/>
        <v>1</v>
      </c>
      <c r="R167" s="3">
        <f t="shared" si="51"/>
        <v>0</v>
      </c>
    </row>
    <row r="168" spans="1:18" ht="12.75" customHeight="1" x14ac:dyDescent="0.2">
      <c r="A168" s="28" t="s">
        <v>51</v>
      </c>
      <c r="I168" s="25">
        <v>12</v>
      </c>
      <c r="K168" s="188"/>
      <c r="L168" s="3"/>
      <c r="M168" s="3"/>
      <c r="O168" s="3">
        <f>I168/H167</f>
        <v>0.92307692307692313</v>
      </c>
      <c r="P168" s="21">
        <v>19</v>
      </c>
      <c r="Q168" s="22">
        <f t="shared" si="50"/>
        <v>0.95</v>
      </c>
      <c r="R168" s="3">
        <f t="shared" si="51"/>
        <v>5.0000000000000044E-2</v>
      </c>
    </row>
    <row r="169" spans="1:18" ht="12.75" customHeight="1" x14ac:dyDescent="0.2">
      <c r="A169" s="28" t="s">
        <v>52</v>
      </c>
      <c r="J169" s="25">
        <v>12</v>
      </c>
      <c r="K169" s="189">
        <v>7</v>
      </c>
      <c r="L169" s="3"/>
      <c r="M169" s="3"/>
      <c r="O169" s="3">
        <f>J169/I168</f>
        <v>1</v>
      </c>
      <c r="P169" s="21">
        <v>19</v>
      </c>
      <c r="Q169" s="22">
        <f t="shared" si="50"/>
        <v>1</v>
      </c>
      <c r="R169" s="3">
        <f t="shared" si="51"/>
        <v>0</v>
      </c>
    </row>
    <row r="170" spans="1:18" ht="12.75" customHeight="1" x14ac:dyDescent="0.2">
      <c r="A170" s="28" t="s">
        <v>53</v>
      </c>
      <c r="J170" s="25">
        <v>8</v>
      </c>
      <c r="K170" s="189">
        <v>6</v>
      </c>
      <c r="L170" s="3"/>
      <c r="M170" s="3"/>
      <c r="O170" s="3"/>
      <c r="P170" s="21">
        <v>12</v>
      </c>
      <c r="Q170" s="22"/>
      <c r="R170" s="3"/>
    </row>
    <row r="171" spans="1:18" ht="12.75" customHeight="1" x14ac:dyDescent="0.2">
      <c r="A171" s="28" t="s">
        <v>54</v>
      </c>
      <c r="J171" s="25">
        <v>5</v>
      </c>
      <c r="K171" s="189">
        <v>3</v>
      </c>
      <c r="L171" s="3"/>
      <c r="M171" s="3"/>
      <c r="O171" s="3"/>
      <c r="P171" s="21">
        <v>6</v>
      </c>
      <c r="Q171" s="22"/>
      <c r="R171" s="3"/>
    </row>
    <row r="172" spans="1:18" ht="12.75" customHeight="1" x14ac:dyDescent="0.2">
      <c r="A172" s="28" t="s">
        <v>55</v>
      </c>
      <c r="J172" s="25">
        <v>2</v>
      </c>
      <c r="K172" s="189">
        <v>2</v>
      </c>
      <c r="L172" s="3"/>
      <c r="M172" s="3"/>
      <c r="O172" s="3"/>
      <c r="P172" s="21">
        <v>3</v>
      </c>
      <c r="Q172" s="22"/>
      <c r="R172" s="3"/>
    </row>
    <row r="173" spans="1:18" ht="12.75" customHeight="1" x14ac:dyDescent="0.2">
      <c r="A173" s="28" t="s">
        <v>56</v>
      </c>
      <c r="K173" s="189"/>
      <c r="L173" s="3"/>
      <c r="M173" s="3"/>
      <c r="O173" s="3"/>
      <c r="P173" s="21"/>
      <c r="Q173" s="22"/>
      <c r="R173" s="3"/>
    </row>
    <row r="174" spans="1:18" ht="12.75" customHeight="1" x14ac:dyDescent="0.2">
      <c r="K174" s="193">
        <f>SUM(K169:K172)</f>
        <v>18</v>
      </c>
      <c r="L174" s="3">
        <f>K169/B161</f>
        <v>0.20588235294117646</v>
      </c>
      <c r="M174" s="3">
        <f>K174/B161</f>
        <v>0.52941176470588236</v>
      </c>
      <c r="N174" s="3">
        <f>M174-L174</f>
        <v>0.3235294117647059</v>
      </c>
      <c r="O174" s="3"/>
    </row>
    <row r="175" spans="1:18" ht="12.75" customHeight="1" x14ac:dyDescent="0.3">
      <c r="A175" s="227" t="s">
        <v>72</v>
      </c>
      <c r="L175" s="3"/>
      <c r="M175" s="3"/>
      <c r="O175" s="3"/>
    </row>
    <row r="176" spans="1:18" ht="25.5" customHeight="1" x14ac:dyDescent="0.2">
      <c r="B176" s="308" t="s">
        <v>2</v>
      </c>
      <c r="C176" s="309"/>
      <c r="D176" s="309"/>
      <c r="E176" s="309"/>
      <c r="F176" s="309"/>
      <c r="G176" s="309"/>
      <c r="H176" s="309"/>
      <c r="I176" s="309"/>
      <c r="J176" s="309"/>
      <c r="L176" s="7" t="s">
        <v>3</v>
      </c>
      <c r="M176" s="7" t="s">
        <v>4</v>
      </c>
      <c r="N176" s="49" t="s">
        <v>5</v>
      </c>
      <c r="O176" s="7" t="s">
        <v>6</v>
      </c>
      <c r="P176" s="6" t="s">
        <v>7</v>
      </c>
      <c r="Q176" s="6" t="s">
        <v>8</v>
      </c>
      <c r="R176" s="7" t="s">
        <v>9</v>
      </c>
    </row>
    <row r="177" spans="1:18" ht="12.75" customHeight="1" x14ac:dyDescent="0.2">
      <c r="A177" s="230" t="s">
        <v>10</v>
      </c>
      <c r="B177" s="51">
        <v>1</v>
      </c>
      <c r="C177" s="51">
        <v>2</v>
      </c>
      <c r="D177" s="51">
        <v>3</v>
      </c>
      <c r="E177" s="51">
        <v>4</v>
      </c>
      <c r="F177" s="51">
        <v>5</v>
      </c>
      <c r="G177" s="51">
        <v>6</v>
      </c>
      <c r="H177" s="51">
        <v>7</v>
      </c>
      <c r="I177" s="51">
        <v>8</v>
      </c>
      <c r="J177" s="51">
        <v>9</v>
      </c>
      <c r="K177" s="194" t="s">
        <v>11</v>
      </c>
      <c r="L177" s="3"/>
      <c r="M177" s="3"/>
      <c r="O177" s="3"/>
      <c r="P177" s="14"/>
      <c r="Q177" s="14"/>
      <c r="R177" s="3"/>
    </row>
    <row r="178" spans="1:18" ht="12.75" customHeight="1" x14ac:dyDescent="0.2">
      <c r="A178" s="28" t="s">
        <v>21</v>
      </c>
      <c r="B178" s="25">
        <v>63</v>
      </c>
      <c r="K178" s="189"/>
      <c r="L178" s="3"/>
      <c r="M178" s="3"/>
      <c r="O178" s="3"/>
      <c r="P178" s="17">
        <f>B178</f>
        <v>63</v>
      </c>
      <c r="Q178" s="14"/>
      <c r="R178" s="3"/>
    </row>
    <row r="179" spans="1:18" ht="12.75" customHeight="1" x14ac:dyDescent="0.2">
      <c r="A179" s="53" t="s">
        <v>22</v>
      </c>
      <c r="C179" s="25">
        <v>53</v>
      </c>
      <c r="K179" s="189"/>
      <c r="L179" s="3"/>
      <c r="M179" s="3"/>
      <c r="N179" s="3"/>
      <c r="O179" s="3">
        <f>C179/B178</f>
        <v>0.84126984126984128</v>
      </c>
      <c r="P179" s="21">
        <v>53</v>
      </c>
      <c r="Q179" s="22">
        <f t="shared" ref="Q179:Q186" si="52">P179/P178</f>
        <v>0.84126984126984128</v>
      </c>
      <c r="R179" s="3">
        <f t="shared" ref="R179:R186" si="53">100%-Q179</f>
        <v>0.15873015873015872</v>
      </c>
    </row>
    <row r="180" spans="1:18" ht="12.75" customHeight="1" x14ac:dyDescent="0.2">
      <c r="A180" s="28" t="s">
        <v>23</v>
      </c>
      <c r="D180" s="25">
        <v>42</v>
      </c>
      <c r="K180" s="189"/>
      <c r="L180" s="3"/>
      <c r="M180" s="3"/>
      <c r="N180" s="3"/>
      <c r="O180" s="3">
        <f>D180/C179</f>
        <v>0.79245283018867929</v>
      </c>
      <c r="P180" s="21">
        <v>49</v>
      </c>
      <c r="Q180" s="22">
        <f t="shared" si="52"/>
        <v>0.92452830188679247</v>
      </c>
      <c r="R180" s="3">
        <f t="shared" si="53"/>
        <v>7.547169811320753E-2</v>
      </c>
    </row>
    <row r="181" spans="1:18" ht="12.75" customHeight="1" x14ac:dyDescent="0.2">
      <c r="A181" s="28" t="s">
        <v>48</v>
      </c>
      <c r="E181" s="25">
        <v>35</v>
      </c>
      <c r="K181" s="189"/>
      <c r="L181" s="3"/>
      <c r="M181" s="3"/>
      <c r="N181" s="3"/>
      <c r="O181" s="3">
        <f>E181/D180</f>
        <v>0.83333333333333337</v>
      </c>
      <c r="P181" s="21">
        <v>44</v>
      </c>
      <c r="Q181" s="22">
        <f t="shared" si="52"/>
        <v>0.89795918367346939</v>
      </c>
      <c r="R181" s="3">
        <f t="shared" si="53"/>
        <v>0.10204081632653061</v>
      </c>
    </row>
    <row r="182" spans="1:18" ht="12.75" customHeight="1" x14ac:dyDescent="0.2">
      <c r="A182" s="28" t="s">
        <v>49</v>
      </c>
      <c r="F182" s="25">
        <v>31</v>
      </c>
      <c r="K182" s="189"/>
      <c r="L182" s="3"/>
      <c r="M182" s="3"/>
      <c r="N182" s="3"/>
      <c r="O182" s="3">
        <f>F182/E181</f>
        <v>0.88571428571428568</v>
      </c>
      <c r="P182" s="21">
        <v>43</v>
      </c>
      <c r="Q182" s="22">
        <f t="shared" si="52"/>
        <v>0.97727272727272729</v>
      </c>
      <c r="R182" s="3">
        <f t="shared" si="53"/>
        <v>2.2727272727272707E-2</v>
      </c>
    </row>
    <row r="183" spans="1:18" ht="12.75" customHeight="1" x14ac:dyDescent="0.2">
      <c r="A183" s="28" t="s">
        <v>50</v>
      </c>
      <c r="G183" s="25">
        <v>27</v>
      </c>
      <c r="K183" s="189"/>
      <c r="L183" s="3"/>
      <c r="M183" s="3"/>
      <c r="N183" s="3"/>
      <c r="O183" s="3">
        <f>G183/F182</f>
        <v>0.87096774193548387</v>
      </c>
      <c r="P183" s="21">
        <v>41</v>
      </c>
      <c r="Q183" s="22">
        <f t="shared" si="52"/>
        <v>0.95348837209302328</v>
      </c>
      <c r="R183" s="3">
        <f t="shared" si="53"/>
        <v>4.6511627906976716E-2</v>
      </c>
    </row>
    <row r="184" spans="1:18" ht="12.75" customHeight="1" x14ac:dyDescent="0.2">
      <c r="A184" s="28" t="s">
        <v>51</v>
      </c>
      <c r="H184" s="25">
        <v>25</v>
      </c>
      <c r="K184" s="189"/>
      <c r="L184" s="3"/>
      <c r="M184" s="3"/>
      <c r="N184" s="3"/>
      <c r="O184" s="3">
        <f>H184/G183</f>
        <v>0.92592592592592593</v>
      </c>
      <c r="P184" s="21">
        <v>39</v>
      </c>
      <c r="Q184" s="22">
        <f t="shared" si="52"/>
        <v>0.95121951219512191</v>
      </c>
      <c r="R184" s="3">
        <f t="shared" si="53"/>
        <v>4.8780487804878092E-2</v>
      </c>
    </row>
    <row r="185" spans="1:18" ht="12.75" customHeight="1" x14ac:dyDescent="0.2">
      <c r="A185" s="28" t="s">
        <v>52</v>
      </c>
      <c r="I185" s="25">
        <v>22</v>
      </c>
      <c r="K185" s="189"/>
      <c r="L185" s="3"/>
      <c r="M185" s="3"/>
      <c r="N185" s="3"/>
      <c r="O185" s="3">
        <f>I185/H184</f>
        <v>0.88</v>
      </c>
      <c r="P185" s="21">
        <v>38</v>
      </c>
      <c r="Q185" s="22">
        <f t="shared" si="52"/>
        <v>0.97435897435897434</v>
      </c>
      <c r="R185" s="3">
        <f t="shared" si="53"/>
        <v>2.5641025641025661E-2</v>
      </c>
    </row>
    <row r="186" spans="1:18" ht="12.75" customHeight="1" x14ac:dyDescent="0.2">
      <c r="A186" s="28" t="s">
        <v>53</v>
      </c>
      <c r="J186" s="25">
        <v>22</v>
      </c>
      <c r="K186" s="189">
        <v>15</v>
      </c>
      <c r="L186" s="3"/>
      <c r="M186" s="3"/>
      <c r="N186" s="3"/>
      <c r="O186" s="3">
        <f>J186/I185</f>
        <v>1</v>
      </c>
      <c r="P186" s="21">
        <v>38</v>
      </c>
      <c r="Q186" s="22">
        <f t="shared" si="52"/>
        <v>1</v>
      </c>
      <c r="R186" s="3">
        <f t="shared" si="53"/>
        <v>0</v>
      </c>
    </row>
    <row r="187" spans="1:18" ht="12.75" customHeight="1" x14ac:dyDescent="0.2">
      <c r="A187" s="28" t="s">
        <v>54</v>
      </c>
      <c r="J187" s="25">
        <v>18</v>
      </c>
      <c r="K187" s="189">
        <v>13</v>
      </c>
      <c r="L187" s="3"/>
      <c r="M187" s="3"/>
      <c r="N187" s="3"/>
      <c r="O187" s="3"/>
      <c r="P187" s="21">
        <v>23</v>
      </c>
      <c r="Q187" s="22"/>
      <c r="R187" s="3"/>
    </row>
    <row r="188" spans="1:18" ht="12.75" customHeight="1" x14ac:dyDescent="0.2">
      <c r="A188" s="28" t="s">
        <v>55</v>
      </c>
      <c r="J188" s="25">
        <v>8</v>
      </c>
      <c r="K188" s="189">
        <v>4</v>
      </c>
      <c r="L188" s="3"/>
      <c r="M188" s="3"/>
      <c r="N188" s="3"/>
      <c r="O188" s="3"/>
      <c r="P188" s="21">
        <v>10</v>
      </c>
      <c r="Q188" s="22"/>
      <c r="R188" s="3"/>
    </row>
    <row r="189" spans="1:18" ht="12.75" customHeight="1" x14ac:dyDescent="0.2">
      <c r="A189" s="28" t="s">
        <v>56</v>
      </c>
      <c r="J189" s="25">
        <v>5</v>
      </c>
      <c r="K189" s="189">
        <v>4</v>
      </c>
      <c r="L189" s="3"/>
      <c r="M189" s="3"/>
      <c r="N189" s="3"/>
      <c r="O189" s="3"/>
      <c r="P189" s="21">
        <v>6</v>
      </c>
      <c r="Q189" s="22"/>
      <c r="R189" s="3"/>
    </row>
    <row r="190" spans="1:18" ht="12.75" customHeight="1" x14ac:dyDescent="0.2">
      <c r="A190" s="28" t="s">
        <v>57</v>
      </c>
      <c r="J190" s="25">
        <v>1</v>
      </c>
      <c r="K190" s="189">
        <v>1</v>
      </c>
      <c r="L190" s="3"/>
      <c r="M190" s="3"/>
      <c r="N190" s="3"/>
      <c r="O190" s="3"/>
      <c r="P190" s="21">
        <v>1</v>
      </c>
      <c r="Q190" s="22"/>
      <c r="R190" s="3"/>
    </row>
    <row r="191" spans="1:18" ht="12.75" customHeight="1" x14ac:dyDescent="0.2">
      <c r="K191" s="193">
        <f>SUM(K186:K190)</f>
        <v>37</v>
      </c>
      <c r="L191" s="3">
        <f>K186/B178</f>
        <v>0.23809523809523808</v>
      </c>
      <c r="M191" s="3">
        <f>K191/B178</f>
        <v>0.58730158730158732</v>
      </c>
      <c r="N191" s="3">
        <f>M191-L191</f>
        <v>0.34920634920634924</v>
      </c>
      <c r="O191" s="3"/>
    </row>
    <row r="192" spans="1:18" ht="12.75" customHeight="1" x14ac:dyDescent="0.3">
      <c r="A192" s="227" t="s">
        <v>74</v>
      </c>
      <c r="L192" s="3"/>
      <c r="M192" s="3"/>
      <c r="O192" s="3"/>
    </row>
    <row r="193" spans="1:18" ht="25.5" customHeight="1" x14ac:dyDescent="0.2">
      <c r="B193" s="308" t="s">
        <v>2</v>
      </c>
      <c r="C193" s="309"/>
      <c r="D193" s="309"/>
      <c r="E193" s="309"/>
      <c r="F193" s="309"/>
      <c r="G193" s="309"/>
      <c r="H193" s="309"/>
      <c r="I193" s="309"/>
      <c r="J193" s="309"/>
      <c r="L193" s="7" t="s">
        <v>3</v>
      </c>
      <c r="M193" s="7" t="s">
        <v>4</v>
      </c>
      <c r="N193" s="49" t="s">
        <v>5</v>
      </c>
      <c r="O193" s="7" t="s">
        <v>6</v>
      </c>
      <c r="P193" s="6" t="s">
        <v>7</v>
      </c>
      <c r="Q193" s="6" t="s">
        <v>8</v>
      </c>
      <c r="R193" s="7" t="s">
        <v>9</v>
      </c>
    </row>
    <row r="194" spans="1:18" ht="12.75" customHeight="1" x14ac:dyDescent="0.2">
      <c r="A194" s="230" t="s">
        <v>10</v>
      </c>
      <c r="B194" s="51">
        <v>1</v>
      </c>
      <c r="C194" s="51">
        <v>2</v>
      </c>
      <c r="D194" s="51">
        <v>3</v>
      </c>
      <c r="E194" s="51">
        <v>4</v>
      </c>
      <c r="F194" s="51">
        <v>5</v>
      </c>
      <c r="G194" s="51">
        <v>6</v>
      </c>
      <c r="H194" s="51">
        <v>7</v>
      </c>
      <c r="I194" s="51">
        <v>8</v>
      </c>
      <c r="J194" s="51">
        <v>9</v>
      </c>
      <c r="K194" s="194" t="s">
        <v>11</v>
      </c>
      <c r="L194" s="3"/>
      <c r="M194" s="3"/>
      <c r="O194" s="3"/>
      <c r="P194" s="14"/>
      <c r="Q194" s="14"/>
      <c r="R194" s="3"/>
    </row>
    <row r="195" spans="1:18" ht="12.75" customHeight="1" x14ac:dyDescent="0.2">
      <c r="A195" s="28" t="s">
        <v>22</v>
      </c>
      <c r="B195" s="25">
        <v>31</v>
      </c>
      <c r="K195" s="189"/>
      <c r="L195" s="3"/>
      <c r="M195" s="3"/>
      <c r="O195" s="3"/>
      <c r="P195" s="17">
        <f>B195</f>
        <v>31</v>
      </c>
      <c r="Q195" s="14"/>
      <c r="R195" s="3"/>
    </row>
    <row r="196" spans="1:18" ht="12.75" customHeight="1" x14ac:dyDescent="0.2">
      <c r="A196" s="28" t="s">
        <v>23</v>
      </c>
      <c r="C196" s="25">
        <v>18</v>
      </c>
      <c r="K196" s="189"/>
      <c r="L196" s="3"/>
      <c r="M196" s="3"/>
      <c r="O196" s="3">
        <f>C196/B195</f>
        <v>0.58064516129032262</v>
      </c>
      <c r="P196" s="17">
        <v>18</v>
      </c>
      <c r="Q196" s="22">
        <f t="shared" ref="Q196:Q203" si="54">P196/P195</f>
        <v>0.58064516129032262</v>
      </c>
      <c r="R196" s="3">
        <f t="shared" ref="R196:R203" si="55">100%-Q196</f>
        <v>0.41935483870967738</v>
      </c>
    </row>
    <row r="197" spans="1:18" ht="12.75" customHeight="1" x14ac:dyDescent="0.2">
      <c r="A197" s="28" t="s">
        <v>48</v>
      </c>
      <c r="D197" s="25">
        <v>10</v>
      </c>
      <c r="K197" s="189"/>
      <c r="L197" s="3"/>
      <c r="M197" s="3"/>
      <c r="N197" s="3"/>
      <c r="O197" s="3">
        <f>D197/C196</f>
        <v>0.55555555555555558</v>
      </c>
      <c r="P197" s="21">
        <v>17</v>
      </c>
      <c r="Q197" s="22">
        <f t="shared" si="54"/>
        <v>0.94444444444444442</v>
      </c>
      <c r="R197" s="3">
        <f t="shared" si="55"/>
        <v>5.555555555555558E-2</v>
      </c>
    </row>
    <row r="198" spans="1:18" ht="12.75" customHeight="1" x14ac:dyDescent="0.2">
      <c r="A198" s="28" t="s">
        <v>49</v>
      </c>
      <c r="E198" s="25">
        <v>4</v>
      </c>
      <c r="K198" s="189"/>
      <c r="L198" s="3"/>
      <c r="M198" s="3"/>
      <c r="O198" s="3">
        <f>E198/D197</f>
        <v>0.4</v>
      </c>
      <c r="P198" s="17">
        <v>15</v>
      </c>
      <c r="Q198" s="22">
        <f t="shared" si="54"/>
        <v>0.88235294117647056</v>
      </c>
      <c r="R198" s="3">
        <f t="shared" si="55"/>
        <v>0.11764705882352944</v>
      </c>
    </row>
    <row r="199" spans="1:18" ht="12.75" customHeight="1" x14ac:dyDescent="0.2">
      <c r="A199" s="28" t="s">
        <v>50</v>
      </c>
      <c r="F199" s="25">
        <v>4</v>
      </c>
      <c r="K199" s="189"/>
      <c r="L199" s="3"/>
      <c r="M199" s="3"/>
      <c r="O199" s="3">
        <f>F199/E198</f>
        <v>1</v>
      </c>
      <c r="P199" s="17">
        <v>14</v>
      </c>
      <c r="Q199" s="22">
        <f t="shared" si="54"/>
        <v>0.93333333333333335</v>
      </c>
      <c r="R199" s="3">
        <f t="shared" si="55"/>
        <v>6.6666666666666652E-2</v>
      </c>
    </row>
    <row r="200" spans="1:18" ht="12.75" customHeight="1" x14ac:dyDescent="0.2">
      <c r="A200" s="28" t="s">
        <v>51</v>
      </c>
      <c r="G200" s="25">
        <v>4</v>
      </c>
      <c r="K200" s="189"/>
      <c r="L200" s="3"/>
      <c r="M200" s="3"/>
      <c r="O200" s="3">
        <f>G200/F199</f>
        <v>1</v>
      </c>
      <c r="P200" s="17">
        <v>12</v>
      </c>
      <c r="Q200" s="22">
        <f t="shared" si="54"/>
        <v>0.8571428571428571</v>
      </c>
      <c r="R200" s="3">
        <f t="shared" si="55"/>
        <v>0.1428571428571429</v>
      </c>
    </row>
    <row r="201" spans="1:18" ht="12.75" customHeight="1" x14ac:dyDescent="0.2">
      <c r="A201" s="28" t="s">
        <v>52</v>
      </c>
      <c r="H201" s="25">
        <v>4</v>
      </c>
      <c r="K201" s="189"/>
      <c r="L201" s="3"/>
      <c r="M201" s="3"/>
      <c r="O201" s="3">
        <f>H201/G200</f>
        <v>1</v>
      </c>
      <c r="P201" s="17">
        <v>11</v>
      </c>
      <c r="Q201" s="22">
        <f t="shared" si="54"/>
        <v>0.91666666666666663</v>
      </c>
      <c r="R201" s="3">
        <f t="shared" si="55"/>
        <v>8.333333333333337E-2</v>
      </c>
    </row>
    <row r="202" spans="1:18" ht="12.75" customHeight="1" x14ac:dyDescent="0.2">
      <c r="A202" s="28" t="s">
        <v>53</v>
      </c>
      <c r="I202" s="25">
        <v>4</v>
      </c>
      <c r="K202" s="189"/>
      <c r="L202" s="3"/>
      <c r="M202" s="3"/>
      <c r="O202" s="3">
        <f>I202/H201</f>
        <v>1</v>
      </c>
      <c r="P202" s="17">
        <v>11</v>
      </c>
      <c r="Q202" s="22">
        <f t="shared" si="54"/>
        <v>1</v>
      </c>
      <c r="R202" s="3">
        <f t="shared" si="55"/>
        <v>0</v>
      </c>
    </row>
    <row r="203" spans="1:18" ht="12.75" customHeight="1" x14ac:dyDescent="0.2">
      <c r="A203" s="28" t="s">
        <v>54</v>
      </c>
      <c r="J203" s="25">
        <v>4</v>
      </c>
      <c r="K203" s="189">
        <v>4</v>
      </c>
      <c r="L203" s="3"/>
      <c r="M203" s="3"/>
      <c r="O203" s="3">
        <f>J203/I202</f>
        <v>1</v>
      </c>
      <c r="P203" s="17">
        <v>11</v>
      </c>
      <c r="Q203" s="22">
        <f t="shared" si="54"/>
        <v>1</v>
      </c>
      <c r="R203" s="3">
        <f t="shared" si="55"/>
        <v>0</v>
      </c>
    </row>
    <row r="204" spans="1:18" ht="12.75" customHeight="1" x14ac:dyDescent="0.2">
      <c r="A204" s="28" t="s">
        <v>55</v>
      </c>
      <c r="J204" s="25">
        <v>7</v>
      </c>
      <c r="K204" s="189">
        <v>6</v>
      </c>
      <c r="L204" s="3"/>
      <c r="M204" s="3"/>
      <c r="O204" s="3"/>
      <c r="P204" s="17">
        <v>7</v>
      </c>
      <c r="Q204" s="22"/>
      <c r="R204" s="3"/>
    </row>
    <row r="205" spans="1:18" ht="12.75" customHeight="1" x14ac:dyDescent="0.2">
      <c r="A205" s="28" t="s">
        <v>56</v>
      </c>
      <c r="J205" s="25">
        <v>1</v>
      </c>
      <c r="K205" s="189">
        <v>1</v>
      </c>
      <c r="L205" s="3"/>
      <c r="M205" s="3"/>
      <c r="O205" s="3"/>
      <c r="P205" s="17">
        <v>1</v>
      </c>
      <c r="Q205" s="22"/>
      <c r="R205" s="3"/>
    </row>
    <row r="206" spans="1:18" ht="12.75" customHeight="1" x14ac:dyDescent="0.2">
      <c r="A206" s="28" t="s">
        <v>57</v>
      </c>
      <c r="K206" s="189"/>
      <c r="L206" s="3"/>
      <c r="M206" s="3"/>
      <c r="O206" s="3"/>
      <c r="P206" s="17"/>
      <c r="Q206" s="22"/>
      <c r="R206" s="3"/>
    </row>
    <row r="207" spans="1:18" ht="12.75" customHeight="1" x14ac:dyDescent="0.2">
      <c r="A207" s="28"/>
      <c r="K207" s="193">
        <f>SUM(K203:K205)</f>
        <v>11</v>
      </c>
      <c r="L207" s="3">
        <f>K203/B195</f>
        <v>0.12903225806451613</v>
      </c>
      <c r="M207" s="3">
        <f>K207/B195</f>
        <v>0.35483870967741937</v>
      </c>
      <c r="N207" s="3">
        <f>M207-L207</f>
        <v>0.22580645161290325</v>
      </c>
      <c r="O207" s="3"/>
    </row>
    <row r="208" spans="1:18" ht="12.75" customHeight="1" x14ac:dyDescent="0.3">
      <c r="A208" s="227" t="s">
        <v>75</v>
      </c>
      <c r="L208" s="3"/>
      <c r="M208" s="3"/>
      <c r="O208" s="3"/>
    </row>
    <row r="209" spans="1:18" ht="25.5" customHeight="1" x14ac:dyDescent="0.2">
      <c r="B209" s="308" t="s">
        <v>2</v>
      </c>
      <c r="C209" s="309"/>
      <c r="D209" s="309"/>
      <c r="E209" s="309"/>
      <c r="F209" s="309"/>
      <c r="G209" s="309"/>
      <c r="H209" s="309"/>
      <c r="I209" s="309"/>
      <c r="J209" s="309"/>
      <c r="L209" s="7" t="s">
        <v>3</v>
      </c>
      <c r="M209" s="7" t="s">
        <v>4</v>
      </c>
      <c r="N209" s="49" t="s">
        <v>5</v>
      </c>
      <c r="O209" s="7" t="s">
        <v>6</v>
      </c>
      <c r="P209" s="6" t="s">
        <v>7</v>
      </c>
      <c r="Q209" s="6" t="s">
        <v>8</v>
      </c>
      <c r="R209" s="7" t="s">
        <v>9</v>
      </c>
    </row>
    <row r="210" spans="1:18" ht="12.75" customHeight="1" x14ac:dyDescent="0.2">
      <c r="A210" s="230" t="s">
        <v>10</v>
      </c>
      <c r="B210" s="51">
        <v>1</v>
      </c>
      <c r="C210" s="51">
        <v>2</v>
      </c>
      <c r="D210" s="51">
        <v>3</v>
      </c>
      <c r="E210" s="51">
        <v>4</v>
      </c>
      <c r="F210" s="51">
        <v>5</v>
      </c>
      <c r="G210" s="51">
        <v>6</v>
      </c>
      <c r="H210" s="51">
        <v>7</v>
      </c>
      <c r="I210" s="51">
        <v>8</v>
      </c>
      <c r="J210" s="51">
        <v>9</v>
      </c>
      <c r="K210" s="194" t="s">
        <v>11</v>
      </c>
      <c r="L210" s="3"/>
      <c r="M210" s="3"/>
      <c r="O210" s="3"/>
      <c r="P210" s="14"/>
      <c r="Q210" s="14"/>
      <c r="R210" s="3"/>
    </row>
    <row r="211" spans="1:18" ht="12.75" customHeight="1" x14ac:dyDescent="0.2">
      <c r="A211" s="28" t="s">
        <v>23</v>
      </c>
      <c r="B211" s="25">
        <v>53</v>
      </c>
      <c r="K211" s="189"/>
      <c r="L211" s="3"/>
      <c r="M211" s="3"/>
      <c r="O211" s="3"/>
      <c r="P211" s="17">
        <f>B211</f>
        <v>53</v>
      </c>
      <c r="Q211" s="14"/>
      <c r="R211" s="3"/>
    </row>
    <row r="212" spans="1:18" ht="12.75" customHeight="1" x14ac:dyDescent="0.2">
      <c r="A212" s="28" t="s">
        <v>48</v>
      </c>
      <c r="C212" s="25">
        <v>35</v>
      </c>
      <c r="K212" s="189"/>
      <c r="L212" s="3"/>
      <c r="M212" s="3"/>
      <c r="N212" s="3"/>
      <c r="O212" s="3">
        <f>C212/B211</f>
        <v>0.660377358490566</v>
      </c>
      <c r="P212" s="21">
        <v>36</v>
      </c>
      <c r="Q212" s="22">
        <f t="shared" ref="Q212:Q219" si="56">P212/P211</f>
        <v>0.67924528301886788</v>
      </c>
      <c r="R212" s="3">
        <f t="shared" ref="R212:R219" si="57">100%-Q212</f>
        <v>0.32075471698113212</v>
      </c>
    </row>
    <row r="213" spans="1:18" ht="12.75" customHeight="1" x14ac:dyDescent="0.2">
      <c r="A213" s="28" t="s">
        <v>49</v>
      </c>
      <c r="D213" s="25">
        <v>21</v>
      </c>
      <c r="K213" s="189"/>
      <c r="L213" s="3"/>
      <c r="M213" s="3"/>
      <c r="O213" s="3">
        <f>D213/C212</f>
        <v>0.6</v>
      </c>
      <c r="P213" s="21">
        <v>33</v>
      </c>
      <c r="Q213" s="22">
        <f t="shared" si="56"/>
        <v>0.91666666666666663</v>
      </c>
      <c r="R213" s="3">
        <f t="shared" si="57"/>
        <v>8.333333333333337E-2</v>
      </c>
    </row>
    <row r="214" spans="1:18" ht="12.75" customHeight="1" x14ac:dyDescent="0.2">
      <c r="A214" s="28" t="s">
        <v>50</v>
      </c>
      <c r="E214" s="25">
        <v>20</v>
      </c>
      <c r="K214" s="189"/>
      <c r="L214" s="3"/>
      <c r="M214" s="3"/>
      <c r="O214" s="3">
        <f>E214/D213</f>
        <v>0.95238095238095233</v>
      </c>
      <c r="P214" s="21">
        <v>29</v>
      </c>
      <c r="Q214" s="22">
        <f t="shared" si="56"/>
        <v>0.87878787878787878</v>
      </c>
      <c r="R214" s="3">
        <f t="shared" si="57"/>
        <v>0.12121212121212122</v>
      </c>
    </row>
    <row r="215" spans="1:18" ht="12.75" customHeight="1" x14ac:dyDescent="0.2">
      <c r="A215" s="28" t="s">
        <v>51</v>
      </c>
      <c r="F215" s="25">
        <v>19</v>
      </c>
      <c r="K215" s="189"/>
      <c r="L215" s="3"/>
      <c r="M215" s="3"/>
      <c r="O215" s="3">
        <f>F215/E214</f>
        <v>0.95</v>
      </c>
      <c r="P215" s="21">
        <v>22</v>
      </c>
      <c r="Q215" s="22">
        <f t="shared" si="56"/>
        <v>0.75862068965517238</v>
      </c>
      <c r="R215" s="3">
        <f t="shared" si="57"/>
        <v>0.24137931034482762</v>
      </c>
    </row>
    <row r="216" spans="1:18" ht="12.75" customHeight="1" x14ac:dyDescent="0.2">
      <c r="A216" s="28" t="s">
        <v>52</v>
      </c>
      <c r="G216" s="25">
        <v>18</v>
      </c>
      <c r="K216" s="189"/>
      <c r="L216" s="3"/>
      <c r="M216" s="3"/>
      <c r="O216" s="3">
        <f>G216/F215</f>
        <v>0.94736842105263153</v>
      </c>
      <c r="P216" s="21">
        <v>19</v>
      </c>
      <c r="Q216" s="22">
        <f t="shared" si="56"/>
        <v>0.86363636363636365</v>
      </c>
      <c r="R216" s="3">
        <f t="shared" si="57"/>
        <v>0.13636363636363635</v>
      </c>
    </row>
    <row r="217" spans="1:18" ht="12.75" customHeight="1" x14ac:dyDescent="0.2">
      <c r="A217" s="28" t="s">
        <v>53</v>
      </c>
      <c r="H217" s="25">
        <v>16</v>
      </c>
      <c r="K217" s="189"/>
      <c r="L217" s="3"/>
      <c r="M217" s="3"/>
      <c r="O217" s="3">
        <f>H217/G216</f>
        <v>0.88888888888888884</v>
      </c>
      <c r="P217" s="21">
        <v>16</v>
      </c>
      <c r="Q217" s="22">
        <f t="shared" si="56"/>
        <v>0.84210526315789469</v>
      </c>
      <c r="R217" s="3">
        <f t="shared" si="57"/>
        <v>0.15789473684210531</v>
      </c>
    </row>
    <row r="218" spans="1:18" ht="12.75" customHeight="1" x14ac:dyDescent="0.2">
      <c r="A218" s="28" t="s">
        <v>54</v>
      </c>
      <c r="I218" s="25">
        <v>10</v>
      </c>
      <c r="K218" s="189"/>
      <c r="L218" s="3"/>
      <c r="M218" s="3"/>
      <c r="O218" s="3">
        <f>I218/H217</f>
        <v>0.625</v>
      </c>
      <c r="P218" s="21">
        <v>17</v>
      </c>
      <c r="Q218" s="22">
        <f t="shared" si="56"/>
        <v>1.0625</v>
      </c>
      <c r="R218" s="3">
        <f t="shared" si="57"/>
        <v>-6.25E-2</v>
      </c>
    </row>
    <row r="219" spans="1:18" ht="12.75" customHeight="1" x14ac:dyDescent="0.2">
      <c r="A219" s="28" t="s">
        <v>55</v>
      </c>
      <c r="J219" s="25">
        <v>10</v>
      </c>
      <c r="K219" s="189">
        <v>11</v>
      </c>
      <c r="L219" s="3"/>
      <c r="M219" s="3"/>
      <c r="O219" s="3">
        <f>J219/I218</f>
        <v>1</v>
      </c>
      <c r="P219" s="21">
        <v>17</v>
      </c>
      <c r="Q219" s="22">
        <f t="shared" si="56"/>
        <v>1</v>
      </c>
      <c r="R219" s="3">
        <f t="shared" si="57"/>
        <v>0</v>
      </c>
    </row>
    <row r="220" spans="1:18" ht="12.75" customHeight="1" x14ac:dyDescent="0.2">
      <c r="A220" s="28" t="s">
        <v>56</v>
      </c>
      <c r="J220" s="25">
        <v>5</v>
      </c>
      <c r="K220" s="189">
        <v>5</v>
      </c>
      <c r="L220" s="3"/>
      <c r="M220" s="3"/>
      <c r="O220" s="3"/>
      <c r="P220" s="21">
        <v>6</v>
      </c>
      <c r="Q220" s="22"/>
      <c r="R220" s="3"/>
    </row>
    <row r="221" spans="1:18" ht="12.75" customHeight="1" x14ac:dyDescent="0.2">
      <c r="A221" s="28" t="s">
        <v>57</v>
      </c>
      <c r="J221" s="25">
        <v>1</v>
      </c>
      <c r="K221" s="189">
        <v>1</v>
      </c>
      <c r="L221" s="3"/>
      <c r="M221" s="3"/>
      <c r="O221" s="3"/>
      <c r="P221" s="21">
        <v>1</v>
      </c>
      <c r="Q221" s="22"/>
      <c r="R221" s="3"/>
    </row>
    <row r="222" spans="1:18" ht="12.75" customHeight="1" x14ac:dyDescent="0.2">
      <c r="K222" s="193">
        <f>SUM(K219:K221)</f>
        <v>17</v>
      </c>
      <c r="L222" s="3">
        <f>K219/B211</f>
        <v>0.20754716981132076</v>
      </c>
      <c r="M222" s="3">
        <f>K222/B211</f>
        <v>0.32075471698113206</v>
      </c>
      <c r="N222" s="3">
        <f>M222-L222</f>
        <v>0.1132075471698113</v>
      </c>
      <c r="O222" s="3"/>
    </row>
    <row r="223" spans="1:18" ht="12.75" customHeight="1" x14ac:dyDescent="0.3">
      <c r="A223" s="227" t="s">
        <v>77</v>
      </c>
      <c r="L223" s="3"/>
      <c r="M223" s="3"/>
      <c r="O223" s="3"/>
    </row>
    <row r="224" spans="1:18" ht="25.5" customHeight="1" x14ac:dyDescent="0.2">
      <c r="B224" s="308" t="s">
        <v>2</v>
      </c>
      <c r="C224" s="309"/>
      <c r="D224" s="309"/>
      <c r="E224" s="309"/>
      <c r="F224" s="309"/>
      <c r="G224" s="309"/>
      <c r="H224" s="309"/>
      <c r="I224" s="309"/>
      <c r="J224" s="309"/>
      <c r="L224" s="7" t="s">
        <v>3</v>
      </c>
      <c r="M224" s="7" t="s">
        <v>4</v>
      </c>
      <c r="N224" s="49" t="s">
        <v>5</v>
      </c>
      <c r="O224" s="7" t="s">
        <v>6</v>
      </c>
      <c r="P224" s="6" t="s">
        <v>7</v>
      </c>
      <c r="Q224" s="6" t="s">
        <v>8</v>
      </c>
      <c r="R224" s="7" t="s">
        <v>9</v>
      </c>
    </row>
    <row r="225" spans="1:18" ht="12.75" customHeight="1" x14ac:dyDescent="0.2">
      <c r="A225" s="230" t="s">
        <v>10</v>
      </c>
      <c r="B225" s="51">
        <v>1</v>
      </c>
      <c r="C225" s="51">
        <v>2</v>
      </c>
      <c r="D225" s="51">
        <v>3</v>
      </c>
      <c r="E225" s="51">
        <v>4</v>
      </c>
      <c r="F225" s="51">
        <v>5</v>
      </c>
      <c r="G225" s="51">
        <v>6</v>
      </c>
      <c r="H225" s="51">
        <v>7</v>
      </c>
      <c r="I225" s="51">
        <v>8</v>
      </c>
      <c r="J225" s="51">
        <v>9</v>
      </c>
      <c r="K225" s="194" t="s">
        <v>11</v>
      </c>
      <c r="L225" s="3"/>
      <c r="M225" s="3"/>
      <c r="O225" s="3"/>
      <c r="P225" s="14"/>
      <c r="Q225" s="14"/>
      <c r="R225" s="3"/>
    </row>
    <row r="226" spans="1:18" ht="12.75" customHeight="1" x14ac:dyDescent="0.2">
      <c r="A226" s="28" t="s">
        <v>48</v>
      </c>
      <c r="B226" s="25">
        <v>31</v>
      </c>
      <c r="K226" s="189"/>
      <c r="L226" s="3"/>
      <c r="M226" s="3"/>
      <c r="O226" s="3"/>
      <c r="P226" s="17">
        <f>B226</f>
        <v>31</v>
      </c>
      <c r="Q226" s="14"/>
      <c r="R226" s="3"/>
    </row>
    <row r="227" spans="1:18" ht="12.75" customHeight="1" x14ac:dyDescent="0.2">
      <c r="A227" s="28" t="s">
        <v>49</v>
      </c>
      <c r="C227" s="25">
        <v>27</v>
      </c>
      <c r="K227" s="189"/>
      <c r="L227" s="3"/>
      <c r="M227" s="3"/>
      <c r="N227" s="3"/>
      <c r="O227" s="3">
        <f>C227/B226</f>
        <v>0.87096774193548387</v>
      </c>
      <c r="P227" s="21">
        <v>27</v>
      </c>
      <c r="Q227" s="22">
        <f t="shared" ref="Q227:Q234" si="58">P227/P226</f>
        <v>0.87096774193548387</v>
      </c>
      <c r="R227" s="3">
        <f t="shared" ref="R227:R234" si="59">100%-Q227</f>
        <v>0.12903225806451613</v>
      </c>
    </row>
    <row r="228" spans="1:18" ht="12.75" customHeight="1" x14ac:dyDescent="0.2">
      <c r="A228" s="28" t="s">
        <v>50</v>
      </c>
      <c r="D228" s="25">
        <v>17</v>
      </c>
      <c r="K228" s="189"/>
      <c r="L228" s="3"/>
      <c r="M228" s="3"/>
      <c r="O228" s="3">
        <f>D228/C227</f>
        <v>0.62962962962962965</v>
      </c>
      <c r="P228" s="21">
        <v>27</v>
      </c>
      <c r="Q228" s="22">
        <f t="shared" si="58"/>
        <v>1</v>
      </c>
      <c r="R228" s="3">
        <f t="shared" si="59"/>
        <v>0</v>
      </c>
    </row>
    <row r="229" spans="1:18" ht="12.75" customHeight="1" x14ac:dyDescent="0.2">
      <c r="A229" s="28" t="s">
        <v>51</v>
      </c>
      <c r="E229" s="25">
        <v>12</v>
      </c>
      <c r="K229" s="189"/>
      <c r="L229" s="3"/>
      <c r="M229" s="3"/>
      <c r="O229" s="3">
        <f>E229/D228</f>
        <v>0.70588235294117652</v>
      </c>
      <c r="P229" s="21">
        <v>20</v>
      </c>
      <c r="Q229" s="22">
        <f t="shared" si="58"/>
        <v>0.7407407407407407</v>
      </c>
      <c r="R229" s="3">
        <f t="shared" si="59"/>
        <v>0.2592592592592593</v>
      </c>
    </row>
    <row r="230" spans="1:18" ht="12.75" customHeight="1" x14ac:dyDescent="0.2">
      <c r="A230" s="28" t="s">
        <v>52</v>
      </c>
      <c r="F230" s="25">
        <v>10</v>
      </c>
      <c r="K230" s="189"/>
      <c r="L230" s="3"/>
      <c r="M230" s="3"/>
      <c r="O230" s="3">
        <f>F230/E229</f>
        <v>0.83333333333333337</v>
      </c>
      <c r="P230" s="21">
        <v>16</v>
      </c>
      <c r="Q230" s="22">
        <f t="shared" si="58"/>
        <v>0.8</v>
      </c>
      <c r="R230" s="3">
        <f t="shared" si="59"/>
        <v>0.19999999999999996</v>
      </c>
    </row>
    <row r="231" spans="1:18" ht="12.75" customHeight="1" x14ac:dyDescent="0.2">
      <c r="A231" s="28" t="s">
        <v>53</v>
      </c>
      <c r="G231" s="25">
        <v>9</v>
      </c>
      <c r="K231" s="189"/>
      <c r="L231" s="3"/>
      <c r="M231" s="3"/>
      <c r="O231" s="3">
        <f>G231/F230</f>
        <v>0.9</v>
      </c>
      <c r="P231" s="21">
        <v>14</v>
      </c>
      <c r="Q231" s="22">
        <f t="shared" si="58"/>
        <v>0.875</v>
      </c>
      <c r="R231" s="3">
        <f t="shared" si="59"/>
        <v>0.125</v>
      </c>
    </row>
    <row r="232" spans="1:18" ht="12.75" customHeight="1" x14ac:dyDescent="0.2">
      <c r="A232" s="28" t="s">
        <v>54</v>
      </c>
      <c r="H232" s="25">
        <v>9</v>
      </c>
      <c r="K232" s="189"/>
      <c r="L232" s="3"/>
      <c r="M232" s="3"/>
      <c r="O232" s="3">
        <f>H232/G231</f>
        <v>1</v>
      </c>
      <c r="P232" s="21">
        <v>14</v>
      </c>
      <c r="Q232" s="22">
        <f t="shared" si="58"/>
        <v>1</v>
      </c>
      <c r="R232" s="3">
        <f t="shared" si="59"/>
        <v>0</v>
      </c>
    </row>
    <row r="233" spans="1:18" ht="12.75" customHeight="1" x14ac:dyDescent="0.2">
      <c r="A233" s="28" t="s">
        <v>55</v>
      </c>
      <c r="I233" s="25">
        <v>9</v>
      </c>
      <c r="K233" s="189"/>
      <c r="L233" s="3"/>
      <c r="M233" s="3"/>
      <c r="O233" s="3">
        <f>I233/H232</f>
        <v>1</v>
      </c>
      <c r="P233" s="21">
        <v>14</v>
      </c>
      <c r="Q233" s="22">
        <f t="shared" si="58"/>
        <v>1</v>
      </c>
      <c r="R233" s="3">
        <f t="shared" si="59"/>
        <v>0</v>
      </c>
    </row>
    <row r="234" spans="1:18" ht="12.75" customHeight="1" x14ac:dyDescent="0.2">
      <c r="A234" s="28" t="s">
        <v>56</v>
      </c>
      <c r="J234" s="25">
        <v>9</v>
      </c>
      <c r="K234" s="189">
        <v>7</v>
      </c>
      <c r="L234" s="3"/>
      <c r="M234" s="3"/>
      <c r="O234" s="3">
        <f>J234/I233</f>
        <v>1</v>
      </c>
      <c r="P234" s="21">
        <v>13</v>
      </c>
      <c r="Q234" s="22">
        <f t="shared" si="58"/>
        <v>0.9285714285714286</v>
      </c>
      <c r="R234" s="3">
        <f t="shared" si="59"/>
        <v>7.1428571428571397E-2</v>
      </c>
    </row>
    <row r="235" spans="1:18" ht="12.75" customHeight="1" x14ac:dyDescent="0.2">
      <c r="A235" s="28" t="s">
        <v>57</v>
      </c>
      <c r="J235" s="25">
        <v>4</v>
      </c>
      <c r="K235" s="189">
        <v>3</v>
      </c>
      <c r="L235" s="3"/>
      <c r="M235" s="3"/>
      <c r="O235" s="3"/>
      <c r="P235" s="21">
        <v>6</v>
      </c>
      <c r="Q235" s="22"/>
      <c r="R235" s="3"/>
    </row>
    <row r="236" spans="1:18" ht="12.75" customHeight="1" x14ac:dyDescent="0.2">
      <c r="A236" s="28" t="s">
        <v>69</v>
      </c>
      <c r="J236" s="25">
        <v>1</v>
      </c>
      <c r="K236" s="189">
        <v>1</v>
      </c>
      <c r="L236" s="3"/>
      <c r="M236" s="3"/>
      <c r="O236" s="3"/>
      <c r="P236" s="21">
        <v>2</v>
      </c>
      <c r="Q236" s="22"/>
      <c r="R236" s="3"/>
    </row>
    <row r="237" spans="1:18" ht="12.75" customHeight="1" x14ac:dyDescent="0.2">
      <c r="K237" s="193">
        <f>SUM(K234:K236)</f>
        <v>11</v>
      </c>
      <c r="L237" s="3">
        <f>K234/B226</f>
        <v>0.22580645161290322</v>
      </c>
      <c r="M237" s="3">
        <f>K237/B226</f>
        <v>0.35483870967741937</v>
      </c>
      <c r="N237" s="3">
        <f>M237-L237</f>
        <v>0.12903225806451615</v>
      </c>
      <c r="O237" s="3"/>
    </row>
    <row r="238" spans="1:18" ht="12.75" customHeight="1" x14ac:dyDescent="0.3">
      <c r="A238" s="227" t="s">
        <v>78</v>
      </c>
      <c r="L238" s="3"/>
      <c r="M238" s="3"/>
      <c r="O238" s="3"/>
    </row>
    <row r="239" spans="1:18" ht="25.5" customHeight="1" x14ac:dyDescent="0.2">
      <c r="B239" s="308" t="s">
        <v>2</v>
      </c>
      <c r="C239" s="309"/>
      <c r="D239" s="309"/>
      <c r="E239" s="309"/>
      <c r="F239" s="309"/>
      <c r="G239" s="309"/>
      <c r="H239" s="309"/>
      <c r="I239" s="309"/>
      <c r="J239" s="309"/>
      <c r="L239" s="7" t="s">
        <v>3</v>
      </c>
      <c r="M239" s="7" t="s">
        <v>4</v>
      </c>
      <c r="N239" s="49" t="s">
        <v>5</v>
      </c>
      <c r="O239" s="7" t="s">
        <v>6</v>
      </c>
      <c r="P239" s="6" t="s">
        <v>7</v>
      </c>
      <c r="Q239" s="6" t="s">
        <v>8</v>
      </c>
      <c r="R239" s="7" t="s">
        <v>9</v>
      </c>
    </row>
    <row r="240" spans="1:18" ht="12.75" customHeight="1" x14ac:dyDescent="0.2">
      <c r="A240" s="230" t="s">
        <v>10</v>
      </c>
      <c r="B240" s="51">
        <v>1</v>
      </c>
      <c r="C240" s="51">
        <v>2</v>
      </c>
      <c r="D240" s="51">
        <v>3</v>
      </c>
      <c r="E240" s="51">
        <v>4</v>
      </c>
      <c r="F240" s="51">
        <v>5</v>
      </c>
      <c r="G240" s="51">
        <v>6</v>
      </c>
      <c r="H240" s="51">
        <v>7</v>
      </c>
      <c r="I240" s="51">
        <v>8</v>
      </c>
      <c r="J240" s="51">
        <v>9</v>
      </c>
      <c r="K240" s="194" t="s">
        <v>11</v>
      </c>
      <c r="L240" s="3"/>
      <c r="M240" s="3"/>
      <c r="O240" s="3"/>
      <c r="P240" s="14"/>
      <c r="Q240" s="14"/>
      <c r="R240" s="3"/>
    </row>
    <row r="241" spans="1:18" ht="12.75" customHeight="1" x14ac:dyDescent="0.2">
      <c r="A241" s="28" t="s">
        <v>49</v>
      </c>
      <c r="B241" s="25">
        <v>65</v>
      </c>
      <c r="K241" s="189"/>
      <c r="L241" s="3"/>
      <c r="M241" s="3"/>
      <c r="O241" s="3"/>
      <c r="P241" s="17">
        <f>B241</f>
        <v>65</v>
      </c>
      <c r="Q241" s="14"/>
      <c r="R241" s="3"/>
    </row>
    <row r="242" spans="1:18" ht="12.75" customHeight="1" x14ac:dyDescent="0.2">
      <c r="A242" s="28" t="s">
        <v>50</v>
      </c>
      <c r="C242" s="25">
        <v>53</v>
      </c>
      <c r="K242" s="189"/>
      <c r="L242" s="3"/>
      <c r="M242" s="3"/>
      <c r="N242" s="3"/>
      <c r="O242" s="3">
        <f>C242/B241</f>
        <v>0.81538461538461537</v>
      </c>
      <c r="P242" s="21">
        <v>53</v>
      </c>
      <c r="Q242" s="22">
        <f t="shared" ref="Q242:Q249" si="60">P242/P241</f>
        <v>0.81538461538461537</v>
      </c>
      <c r="R242" s="3">
        <f t="shared" ref="R242:R249" si="61">100%-Q242</f>
        <v>0.18461538461538463</v>
      </c>
    </row>
    <row r="243" spans="1:18" ht="12.75" customHeight="1" x14ac:dyDescent="0.2">
      <c r="A243" s="28" t="s">
        <v>51</v>
      </c>
      <c r="D243" s="25">
        <v>43</v>
      </c>
      <c r="K243" s="189"/>
      <c r="L243" s="3"/>
      <c r="M243" s="3"/>
      <c r="O243" s="3">
        <f>D243/C242</f>
        <v>0.81132075471698117</v>
      </c>
      <c r="P243" s="21">
        <v>47</v>
      </c>
      <c r="Q243" s="22">
        <f t="shared" si="60"/>
        <v>0.8867924528301887</v>
      </c>
      <c r="R243" s="3">
        <f t="shared" si="61"/>
        <v>0.1132075471698113</v>
      </c>
    </row>
    <row r="244" spans="1:18" ht="12.75" customHeight="1" x14ac:dyDescent="0.2">
      <c r="A244" s="28" t="s">
        <v>52</v>
      </c>
      <c r="E244" s="25">
        <v>35</v>
      </c>
      <c r="K244" s="189"/>
      <c r="L244" s="3"/>
      <c r="M244" s="3"/>
      <c r="O244" s="3">
        <f>E244/D243</f>
        <v>0.81395348837209303</v>
      </c>
      <c r="P244" s="21">
        <v>45</v>
      </c>
      <c r="Q244" s="22">
        <f t="shared" si="60"/>
        <v>0.95744680851063835</v>
      </c>
      <c r="R244" s="3">
        <f t="shared" si="61"/>
        <v>4.2553191489361653E-2</v>
      </c>
    </row>
    <row r="245" spans="1:18" ht="12.75" customHeight="1" x14ac:dyDescent="0.2">
      <c r="A245" s="28" t="s">
        <v>53</v>
      </c>
      <c r="F245" s="25">
        <v>33</v>
      </c>
      <c r="K245" s="189"/>
      <c r="L245" s="3"/>
      <c r="M245" s="3"/>
      <c r="O245" s="3">
        <f>F245/E244</f>
        <v>0.94285714285714284</v>
      </c>
      <c r="P245" s="21">
        <v>41</v>
      </c>
      <c r="Q245" s="22">
        <f t="shared" si="60"/>
        <v>0.91111111111111109</v>
      </c>
      <c r="R245" s="3">
        <f t="shared" si="61"/>
        <v>8.8888888888888906E-2</v>
      </c>
    </row>
    <row r="246" spans="1:18" ht="12.75" customHeight="1" x14ac:dyDescent="0.2">
      <c r="A246" s="28" t="s">
        <v>54</v>
      </c>
      <c r="G246" s="25">
        <v>31</v>
      </c>
      <c r="K246" s="189"/>
      <c r="L246" s="3"/>
      <c r="M246" s="3"/>
      <c r="O246" s="3">
        <f>G246/F245</f>
        <v>0.93939393939393945</v>
      </c>
      <c r="P246" s="21">
        <v>40</v>
      </c>
      <c r="Q246" s="22">
        <f t="shared" si="60"/>
        <v>0.97560975609756095</v>
      </c>
      <c r="R246" s="3">
        <f t="shared" si="61"/>
        <v>2.4390243902439046E-2</v>
      </c>
    </row>
    <row r="247" spans="1:18" ht="12.75" customHeight="1" x14ac:dyDescent="0.2">
      <c r="A247" s="28" t="s">
        <v>55</v>
      </c>
      <c r="H247" s="25">
        <v>30</v>
      </c>
      <c r="K247" s="189"/>
      <c r="L247" s="3"/>
      <c r="M247" s="3"/>
      <c r="O247" s="3">
        <f>H247/G246</f>
        <v>0.967741935483871</v>
      </c>
      <c r="P247" s="21">
        <v>40</v>
      </c>
      <c r="Q247" s="22">
        <f t="shared" si="60"/>
        <v>1</v>
      </c>
      <c r="R247" s="3">
        <f t="shared" si="61"/>
        <v>0</v>
      </c>
    </row>
    <row r="248" spans="1:18" ht="12.75" customHeight="1" x14ac:dyDescent="0.2">
      <c r="A248" s="28" t="s">
        <v>56</v>
      </c>
      <c r="I248" s="25">
        <v>30</v>
      </c>
      <c r="K248" s="189"/>
      <c r="L248" s="3"/>
      <c r="M248" s="3"/>
      <c r="O248" s="3">
        <f>I248/H247</f>
        <v>1</v>
      </c>
      <c r="P248" s="21">
        <v>39</v>
      </c>
      <c r="Q248" s="22">
        <f t="shared" si="60"/>
        <v>0.97499999999999998</v>
      </c>
      <c r="R248" s="3">
        <f t="shared" si="61"/>
        <v>2.5000000000000022E-2</v>
      </c>
    </row>
    <row r="249" spans="1:18" ht="12.75" customHeight="1" x14ac:dyDescent="0.2">
      <c r="A249" s="28" t="s">
        <v>57</v>
      </c>
      <c r="J249" s="25">
        <v>30</v>
      </c>
      <c r="K249" s="189">
        <v>20</v>
      </c>
      <c r="L249" s="3"/>
      <c r="M249" s="3"/>
      <c r="O249" s="3">
        <f>J249/I248</f>
        <v>1</v>
      </c>
      <c r="P249" s="21">
        <v>39</v>
      </c>
      <c r="Q249" s="22">
        <f t="shared" si="60"/>
        <v>1</v>
      </c>
      <c r="R249" s="3">
        <f t="shared" si="61"/>
        <v>0</v>
      </c>
    </row>
    <row r="250" spans="1:18" ht="12.75" customHeight="1" x14ac:dyDescent="0.2">
      <c r="A250" s="28" t="s">
        <v>69</v>
      </c>
      <c r="J250" s="25">
        <v>10</v>
      </c>
      <c r="K250" s="189">
        <v>6</v>
      </c>
      <c r="L250" s="3"/>
      <c r="M250" s="3"/>
      <c r="O250" s="3"/>
      <c r="P250" s="21">
        <v>15</v>
      </c>
      <c r="Q250" s="22"/>
      <c r="R250" s="3"/>
    </row>
    <row r="251" spans="1:18" ht="12.75" customHeight="1" x14ac:dyDescent="0.2">
      <c r="A251" s="28" t="s">
        <v>70</v>
      </c>
      <c r="J251" s="25">
        <v>7</v>
      </c>
      <c r="K251" s="189">
        <v>5</v>
      </c>
      <c r="L251" s="3"/>
      <c r="M251" s="3"/>
      <c r="O251" s="3"/>
      <c r="P251" s="21">
        <v>9</v>
      </c>
      <c r="Q251" s="22"/>
      <c r="R251" s="3"/>
    </row>
    <row r="252" spans="1:18" ht="12.75" customHeight="1" x14ac:dyDescent="0.2">
      <c r="A252" s="28" t="s">
        <v>73</v>
      </c>
      <c r="J252" s="25">
        <v>4</v>
      </c>
      <c r="K252" s="189">
        <v>2</v>
      </c>
      <c r="L252" s="3"/>
      <c r="M252" s="3"/>
      <c r="O252" s="3"/>
      <c r="P252" s="21">
        <v>4</v>
      </c>
      <c r="Q252" s="22"/>
      <c r="R252" s="3"/>
    </row>
    <row r="253" spans="1:18" ht="12.75" customHeight="1" x14ac:dyDescent="0.2">
      <c r="A253" s="28" t="s">
        <v>76</v>
      </c>
      <c r="J253" s="25">
        <v>2</v>
      </c>
      <c r="K253" s="189">
        <v>1</v>
      </c>
      <c r="L253" s="3"/>
      <c r="M253" s="3"/>
      <c r="O253" s="3"/>
      <c r="P253" s="21">
        <v>2</v>
      </c>
      <c r="Q253" s="22"/>
      <c r="R253" s="3"/>
    </row>
    <row r="254" spans="1:18" ht="12.75" customHeight="1" x14ac:dyDescent="0.2">
      <c r="A254" s="28" t="s">
        <v>80</v>
      </c>
      <c r="J254" s="25">
        <v>1</v>
      </c>
      <c r="K254" s="189"/>
      <c r="L254" s="3"/>
      <c r="M254" s="3"/>
      <c r="O254" s="3"/>
      <c r="P254" s="21">
        <v>1</v>
      </c>
      <c r="Q254" s="22"/>
      <c r="R254" s="3"/>
    </row>
    <row r="255" spans="1:18" ht="12.75" customHeight="1" x14ac:dyDescent="0.2">
      <c r="A255" s="28" t="s">
        <v>84</v>
      </c>
      <c r="J255" s="25">
        <v>1</v>
      </c>
      <c r="K255" s="189">
        <v>1</v>
      </c>
      <c r="L255" s="3"/>
      <c r="M255" s="3"/>
      <c r="O255" s="3"/>
      <c r="P255" s="21">
        <v>1</v>
      </c>
      <c r="Q255" s="22"/>
      <c r="R255" s="3"/>
    </row>
    <row r="256" spans="1:18" ht="12.75" customHeight="1" x14ac:dyDescent="0.2">
      <c r="K256" s="193">
        <f>SUM(K249:K255)</f>
        <v>35</v>
      </c>
      <c r="L256" s="3">
        <f>K249/B241</f>
        <v>0.30769230769230771</v>
      </c>
      <c r="M256" s="3">
        <f>K256/B241</f>
        <v>0.53846153846153844</v>
      </c>
      <c r="N256" s="3">
        <f>M256-L256</f>
        <v>0.23076923076923073</v>
      </c>
      <c r="O256" s="3"/>
    </row>
    <row r="257" spans="1:18" ht="12.75" customHeight="1" x14ac:dyDescent="0.3">
      <c r="A257" s="227" t="s">
        <v>79</v>
      </c>
      <c r="L257" s="3"/>
      <c r="M257" s="3"/>
      <c r="O257" s="3"/>
    </row>
    <row r="258" spans="1:18" ht="25.5" customHeight="1" x14ac:dyDescent="0.2">
      <c r="B258" s="308" t="s">
        <v>2</v>
      </c>
      <c r="C258" s="309"/>
      <c r="D258" s="309"/>
      <c r="E258" s="309"/>
      <c r="F258" s="309"/>
      <c r="G258" s="309"/>
      <c r="H258" s="309"/>
      <c r="I258" s="309"/>
      <c r="J258" s="309"/>
      <c r="L258" s="7" t="s">
        <v>3</v>
      </c>
      <c r="M258" s="7" t="s">
        <v>4</v>
      </c>
      <c r="N258" s="49" t="s">
        <v>5</v>
      </c>
      <c r="O258" s="7" t="s">
        <v>6</v>
      </c>
      <c r="P258" s="6" t="s">
        <v>7</v>
      </c>
      <c r="Q258" s="6" t="s">
        <v>8</v>
      </c>
      <c r="R258" s="7" t="s">
        <v>9</v>
      </c>
    </row>
    <row r="259" spans="1:18" ht="12.75" customHeight="1" x14ac:dyDescent="0.2">
      <c r="A259" s="230" t="s">
        <v>10</v>
      </c>
      <c r="B259" s="51">
        <v>1</v>
      </c>
      <c r="C259" s="51">
        <v>2</v>
      </c>
      <c r="D259" s="51">
        <v>3</v>
      </c>
      <c r="E259" s="51">
        <v>4</v>
      </c>
      <c r="F259" s="51">
        <v>5</v>
      </c>
      <c r="G259" s="51">
        <v>6</v>
      </c>
      <c r="H259" s="51">
        <v>7</v>
      </c>
      <c r="I259" s="51">
        <v>8</v>
      </c>
      <c r="J259" s="51">
        <v>9</v>
      </c>
      <c r="K259" s="194" t="s">
        <v>11</v>
      </c>
      <c r="L259" s="3"/>
      <c r="M259" s="3"/>
      <c r="O259" s="3"/>
      <c r="P259" s="14"/>
      <c r="Q259" s="14"/>
      <c r="R259" s="3"/>
    </row>
    <row r="260" spans="1:18" ht="12.75" customHeight="1" x14ac:dyDescent="0.2">
      <c r="A260" s="28" t="s">
        <v>50</v>
      </c>
      <c r="B260" s="25">
        <v>32</v>
      </c>
      <c r="K260" s="189"/>
      <c r="L260" s="3"/>
      <c r="M260" s="3"/>
      <c r="O260" s="3"/>
      <c r="P260" s="17">
        <f>B260</f>
        <v>32</v>
      </c>
      <c r="Q260" s="14"/>
      <c r="R260" s="3"/>
    </row>
    <row r="261" spans="1:18" ht="12.75" customHeight="1" x14ac:dyDescent="0.2">
      <c r="A261" s="28" t="s">
        <v>51</v>
      </c>
      <c r="C261" s="25">
        <v>28</v>
      </c>
      <c r="K261" s="189"/>
      <c r="L261" s="3"/>
      <c r="M261" s="3"/>
      <c r="N261" s="3"/>
      <c r="O261" s="3">
        <f>C261/B260</f>
        <v>0.875</v>
      </c>
      <c r="P261" s="21">
        <v>28</v>
      </c>
      <c r="Q261" s="22">
        <f t="shared" ref="Q261:Q268" si="62">P261/P260</f>
        <v>0.875</v>
      </c>
      <c r="R261" s="3">
        <f t="shared" ref="R261:R268" si="63">100%-Q261</f>
        <v>0.125</v>
      </c>
    </row>
    <row r="262" spans="1:18" ht="12.75" customHeight="1" x14ac:dyDescent="0.2">
      <c r="A262" s="28" t="s">
        <v>52</v>
      </c>
      <c r="D262" s="25">
        <v>22</v>
      </c>
      <c r="K262" s="189"/>
      <c r="L262" s="3"/>
      <c r="M262" s="3"/>
      <c r="O262" s="3">
        <f>D262/C261</f>
        <v>0.7857142857142857</v>
      </c>
      <c r="P262" s="21">
        <v>27</v>
      </c>
      <c r="Q262" s="22">
        <f t="shared" si="62"/>
        <v>0.9642857142857143</v>
      </c>
      <c r="R262" s="3">
        <f t="shared" si="63"/>
        <v>3.5714285714285698E-2</v>
      </c>
    </row>
    <row r="263" spans="1:18" ht="12.75" customHeight="1" x14ac:dyDescent="0.2">
      <c r="A263" s="28" t="s">
        <v>53</v>
      </c>
      <c r="E263" s="25">
        <v>17</v>
      </c>
      <c r="K263" s="189"/>
      <c r="L263" s="3"/>
      <c r="M263" s="3"/>
      <c r="O263" s="3">
        <f>E263/D262</f>
        <v>0.77272727272727271</v>
      </c>
      <c r="P263" s="21">
        <v>23</v>
      </c>
      <c r="Q263" s="22">
        <f t="shared" si="62"/>
        <v>0.85185185185185186</v>
      </c>
      <c r="R263" s="3">
        <f t="shared" si="63"/>
        <v>0.14814814814814814</v>
      </c>
    </row>
    <row r="264" spans="1:18" ht="12.75" customHeight="1" x14ac:dyDescent="0.2">
      <c r="A264" s="28" t="s">
        <v>54</v>
      </c>
      <c r="F264" s="25">
        <v>15</v>
      </c>
      <c r="K264" s="189"/>
      <c r="L264" s="3"/>
      <c r="M264" s="3"/>
      <c r="O264" s="3">
        <f>F264/E263</f>
        <v>0.88235294117647056</v>
      </c>
      <c r="P264" s="21">
        <v>21</v>
      </c>
      <c r="Q264" s="22">
        <f t="shared" si="62"/>
        <v>0.91304347826086951</v>
      </c>
      <c r="R264" s="3">
        <f t="shared" si="63"/>
        <v>8.6956521739130488E-2</v>
      </c>
    </row>
    <row r="265" spans="1:18" ht="12.75" customHeight="1" x14ac:dyDescent="0.2">
      <c r="A265" s="28" t="s">
        <v>55</v>
      </c>
      <c r="G265" s="25">
        <v>15</v>
      </c>
      <c r="K265" s="189"/>
      <c r="L265" s="3"/>
      <c r="M265" s="3"/>
      <c r="O265" s="3">
        <f>G265/F264</f>
        <v>1</v>
      </c>
      <c r="P265" s="21">
        <v>21</v>
      </c>
      <c r="Q265" s="22">
        <f t="shared" si="62"/>
        <v>1</v>
      </c>
      <c r="R265" s="3">
        <f t="shared" si="63"/>
        <v>0</v>
      </c>
    </row>
    <row r="266" spans="1:18" ht="12.75" customHeight="1" x14ac:dyDescent="0.2">
      <c r="A266" s="28" t="s">
        <v>56</v>
      </c>
      <c r="H266" s="25">
        <v>14</v>
      </c>
      <c r="K266" s="189"/>
      <c r="L266" s="3"/>
      <c r="M266" s="3"/>
      <c r="O266" s="3">
        <f>H266/G265</f>
        <v>0.93333333333333335</v>
      </c>
      <c r="P266" s="21">
        <v>20</v>
      </c>
      <c r="Q266" s="22">
        <f t="shared" si="62"/>
        <v>0.95238095238095233</v>
      </c>
      <c r="R266" s="3">
        <f t="shared" si="63"/>
        <v>4.7619047619047672E-2</v>
      </c>
    </row>
    <row r="267" spans="1:18" ht="12.75" customHeight="1" x14ac:dyDescent="0.2">
      <c r="A267" s="28" t="s">
        <v>57</v>
      </c>
      <c r="I267" s="25">
        <v>14</v>
      </c>
      <c r="K267" s="189"/>
      <c r="L267" s="3"/>
      <c r="M267" s="3"/>
      <c r="O267" s="3">
        <f>I267/H266</f>
        <v>1</v>
      </c>
      <c r="P267" s="21">
        <v>19</v>
      </c>
      <c r="Q267" s="22">
        <f t="shared" si="62"/>
        <v>0.95</v>
      </c>
      <c r="R267" s="3">
        <f t="shared" si="63"/>
        <v>5.0000000000000044E-2</v>
      </c>
    </row>
    <row r="268" spans="1:18" ht="12.75" customHeight="1" x14ac:dyDescent="0.2">
      <c r="A268" s="28" t="s">
        <v>69</v>
      </c>
      <c r="J268" s="25">
        <v>14</v>
      </c>
      <c r="K268" s="189">
        <v>10</v>
      </c>
      <c r="L268" s="3"/>
      <c r="M268" s="3"/>
      <c r="O268" s="3">
        <f>J268/I267</f>
        <v>1</v>
      </c>
      <c r="P268" s="21">
        <v>18</v>
      </c>
      <c r="Q268" s="22">
        <f t="shared" si="62"/>
        <v>0.94736842105263153</v>
      </c>
      <c r="R268" s="3">
        <f t="shared" si="63"/>
        <v>5.2631578947368474E-2</v>
      </c>
    </row>
    <row r="269" spans="1:18" ht="12.75" customHeight="1" x14ac:dyDescent="0.2">
      <c r="A269" s="28" t="s">
        <v>70</v>
      </c>
      <c r="J269" s="25">
        <v>8</v>
      </c>
      <c r="K269" s="189">
        <v>5</v>
      </c>
      <c r="L269" s="3"/>
      <c r="M269" s="3"/>
      <c r="O269" s="3"/>
      <c r="P269" s="21">
        <v>8</v>
      </c>
      <c r="Q269" s="22"/>
      <c r="R269" s="3"/>
    </row>
    <row r="270" spans="1:18" ht="12.75" customHeight="1" x14ac:dyDescent="0.2">
      <c r="A270" s="28" t="s">
        <v>73</v>
      </c>
      <c r="J270" s="25">
        <v>3</v>
      </c>
      <c r="K270" s="189">
        <v>3</v>
      </c>
      <c r="L270" s="3"/>
      <c r="M270" s="3"/>
      <c r="O270" s="3"/>
      <c r="P270" s="21">
        <v>3</v>
      </c>
      <c r="Q270" s="22"/>
      <c r="R270" s="3"/>
    </row>
    <row r="271" spans="1:18" ht="12.75" customHeight="1" x14ac:dyDescent="0.2">
      <c r="A271" s="28" t="s">
        <v>76</v>
      </c>
      <c r="K271" s="189"/>
      <c r="L271" s="3"/>
      <c r="M271" s="3"/>
      <c r="O271" s="3"/>
      <c r="P271" s="21"/>
      <c r="Q271" s="22"/>
      <c r="R271" s="3"/>
    </row>
    <row r="272" spans="1:18" ht="12.75" customHeight="1" x14ac:dyDescent="0.2">
      <c r="A272" s="28"/>
      <c r="K272" s="189"/>
      <c r="L272" s="3"/>
      <c r="M272" s="3"/>
      <c r="O272" s="3"/>
      <c r="P272" s="21"/>
      <c r="Q272" s="22"/>
      <c r="R272" s="3"/>
    </row>
    <row r="273" spans="1:18" ht="12.75" customHeight="1" x14ac:dyDescent="0.2">
      <c r="K273" s="193">
        <f>SUM(K268:K270)</f>
        <v>18</v>
      </c>
      <c r="L273" s="3">
        <f>K268/B260</f>
        <v>0.3125</v>
      </c>
      <c r="M273" s="3">
        <f>K273/B260</f>
        <v>0.5625</v>
      </c>
      <c r="N273" s="3">
        <f>M273-L273</f>
        <v>0.25</v>
      </c>
      <c r="O273" s="3"/>
    </row>
    <row r="274" spans="1:18" ht="12.75" customHeight="1" x14ac:dyDescent="0.3">
      <c r="A274" s="227" t="s">
        <v>81</v>
      </c>
      <c r="L274" s="3"/>
      <c r="M274" s="3"/>
      <c r="O274" s="3"/>
    </row>
    <row r="275" spans="1:18" ht="25.5" customHeight="1" x14ac:dyDescent="0.2">
      <c r="B275" s="308" t="s">
        <v>2</v>
      </c>
      <c r="C275" s="309"/>
      <c r="D275" s="309"/>
      <c r="E275" s="309"/>
      <c r="F275" s="309"/>
      <c r="G275" s="309"/>
      <c r="H275" s="309"/>
      <c r="I275" s="309"/>
      <c r="J275" s="309"/>
      <c r="L275" s="7" t="s">
        <v>3</v>
      </c>
      <c r="M275" s="7" t="s">
        <v>4</v>
      </c>
      <c r="N275" s="49" t="s">
        <v>5</v>
      </c>
      <c r="O275" s="7" t="s">
        <v>6</v>
      </c>
      <c r="P275" s="6" t="s">
        <v>7</v>
      </c>
      <c r="Q275" s="6" t="s">
        <v>8</v>
      </c>
      <c r="R275" s="7" t="s">
        <v>9</v>
      </c>
    </row>
    <row r="276" spans="1:18" ht="12.75" customHeight="1" x14ac:dyDescent="0.2">
      <c r="A276" s="230" t="s">
        <v>10</v>
      </c>
      <c r="B276" s="51">
        <v>1</v>
      </c>
      <c r="C276" s="51">
        <v>2</v>
      </c>
      <c r="D276" s="51">
        <v>3</v>
      </c>
      <c r="E276" s="51">
        <v>4</v>
      </c>
      <c r="F276" s="51">
        <v>5</v>
      </c>
      <c r="G276" s="51">
        <v>6</v>
      </c>
      <c r="H276" s="51">
        <v>7</v>
      </c>
      <c r="I276" s="51">
        <v>8</v>
      </c>
      <c r="J276" s="51">
        <v>9</v>
      </c>
      <c r="K276" s="194" t="s">
        <v>11</v>
      </c>
      <c r="L276" s="3"/>
      <c r="M276" s="3"/>
      <c r="O276" s="3"/>
      <c r="P276" s="14"/>
      <c r="Q276" s="14"/>
      <c r="R276" s="3"/>
    </row>
    <row r="277" spans="1:18" ht="12.75" customHeight="1" x14ac:dyDescent="0.2">
      <c r="A277" s="28" t="s">
        <v>51</v>
      </c>
      <c r="B277" s="25">
        <v>63</v>
      </c>
      <c r="K277" s="189"/>
      <c r="L277" s="3"/>
      <c r="M277" s="3"/>
      <c r="O277" s="3"/>
      <c r="P277" s="17">
        <f>B277</f>
        <v>63</v>
      </c>
      <c r="Q277" s="14"/>
      <c r="R277" s="3"/>
    </row>
    <row r="278" spans="1:18" ht="12.75" customHeight="1" x14ac:dyDescent="0.2">
      <c r="A278" s="28" t="s">
        <v>52</v>
      </c>
      <c r="C278" s="25">
        <v>55</v>
      </c>
      <c r="K278" s="189"/>
      <c r="L278" s="3"/>
      <c r="M278" s="3"/>
      <c r="N278" s="3"/>
      <c r="O278" s="3">
        <f>C278/B277</f>
        <v>0.87301587301587302</v>
      </c>
      <c r="P278" s="21">
        <v>55</v>
      </c>
      <c r="Q278" s="22">
        <f t="shared" ref="Q278:Q285" si="64">P278/P277</f>
        <v>0.87301587301587302</v>
      </c>
      <c r="R278" s="3">
        <f t="shared" ref="R278:R285" si="65">100%-Q278</f>
        <v>0.12698412698412698</v>
      </c>
    </row>
    <row r="279" spans="1:18" ht="12.75" customHeight="1" x14ac:dyDescent="0.2">
      <c r="A279" s="28" t="s">
        <v>53</v>
      </c>
      <c r="D279" s="25">
        <v>46</v>
      </c>
      <c r="K279" s="189"/>
      <c r="L279" s="3"/>
      <c r="M279" s="3"/>
      <c r="O279" s="3">
        <f>D279/C278</f>
        <v>0.83636363636363631</v>
      </c>
      <c r="P279" s="21">
        <v>49</v>
      </c>
      <c r="Q279" s="22">
        <f t="shared" si="64"/>
        <v>0.89090909090909087</v>
      </c>
      <c r="R279" s="3">
        <f t="shared" si="65"/>
        <v>0.10909090909090913</v>
      </c>
    </row>
    <row r="280" spans="1:18" ht="12.75" customHeight="1" x14ac:dyDescent="0.2">
      <c r="A280" s="28" t="s">
        <v>54</v>
      </c>
      <c r="E280" s="25">
        <v>37</v>
      </c>
      <c r="K280" s="189"/>
      <c r="L280" s="3"/>
      <c r="M280" s="3"/>
      <c r="O280" s="3">
        <f>E280/D279</f>
        <v>0.80434782608695654</v>
      </c>
      <c r="P280" s="21">
        <v>44</v>
      </c>
      <c r="Q280" s="22">
        <f t="shared" si="64"/>
        <v>0.89795918367346939</v>
      </c>
      <c r="R280" s="3">
        <f t="shared" si="65"/>
        <v>0.10204081632653061</v>
      </c>
    </row>
    <row r="281" spans="1:18" ht="12.75" customHeight="1" x14ac:dyDescent="0.2">
      <c r="A281" s="28" t="s">
        <v>55</v>
      </c>
      <c r="F281" s="25">
        <v>32</v>
      </c>
      <c r="K281" s="189"/>
      <c r="L281" s="3"/>
      <c r="M281" s="3"/>
      <c r="O281" s="3">
        <f>F281/E280</f>
        <v>0.86486486486486491</v>
      </c>
      <c r="P281" s="21">
        <v>40</v>
      </c>
      <c r="Q281" s="22">
        <f t="shared" si="64"/>
        <v>0.90909090909090906</v>
      </c>
      <c r="R281" s="3">
        <f t="shared" si="65"/>
        <v>9.0909090909090939E-2</v>
      </c>
    </row>
    <row r="282" spans="1:18" ht="12.75" customHeight="1" x14ac:dyDescent="0.2">
      <c r="A282" s="28" t="s">
        <v>56</v>
      </c>
      <c r="G282" s="25">
        <v>30</v>
      </c>
      <c r="K282" s="189"/>
      <c r="L282" s="3"/>
      <c r="M282" s="3"/>
      <c r="O282" s="3">
        <f>G282/F281</f>
        <v>0.9375</v>
      </c>
      <c r="P282" s="21">
        <v>41</v>
      </c>
      <c r="Q282" s="22">
        <f t="shared" si="64"/>
        <v>1.0249999999999999</v>
      </c>
      <c r="R282" s="3">
        <f t="shared" si="65"/>
        <v>-2.4999999999999911E-2</v>
      </c>
    </row>
    <row r="283" spans="1:18" ht="12.75" customHeight="1" x14ac:dyDescent="0.2">
      <c r="A283" s="28" t="s">
        <v>57</v>
      </c>
      <c r="H283" s="25">
        <v>29</v>
      </c>
      <c r="K283" s="189"/>
      <c r="L283" s="3"/>
      <c r="M283" s="3"/>
      <c r="O283" s="3">
        <f>H283/G282</f>
        <v>0.96666666666666667</v>
      </c>
      <c r="P283" s="21">
        <v>42</v>
      </c>
      <c r="Q283" s="22">
        <f t="shared" si="64"/>
        <v>1.024390243902439</v>
      </c>
      <c r="R283" s="3">
        <f t="shared" si="65"/>
        <v>-2.4390243902439046E-2</v>
      </c>
    </row>
    <row r="284" spans="1:18" ht="12.75" customHeight="1" x14ac:dyDescent="0.2">
      <c r="A284" s="28" t="s">
        <v>69</v>
      </c>
      <c r="I284" s="25">
        <v>29</v>
      </c>
      <c r="K284" s="189">
        <v>1</v>
      </c>
      <c r="L284" s="3"/>
      <c r="M284" s="3"/>
      <c r="O284" s="3">
        <f>I284/H283</f>
        <v>1</v>
      </c>
      <c r="P284" s="21">
        <v>40</v>
      </c>
      <c r="Q284" s="22">
        <f t="shared" si="64"/>
        <v>0.95238095238095233</v>
      </c>
      <c r="R284" s="3">
        <f t="shared" si="65"/>
        <v>4.7619047619047672E-2</v>
      </c>
    </row>
    <row r="285" spans="1:18" ht="12.75" customHeight="1" x14ac:dyDescent="0.2">
      <c r="A285" s="28" t="s">
        <v>70</v>
      </c>
      <c r="J285" s="25">
        <v>29</v>
      </c>
      <c r="K285" s="189">
        <v>21</v>
      </c>
      <c r="L285" s="3"/>
      <c r="M285" s="3"/>
      <c r="O285" s="3">
        <f>J285/I284</f>
        <v>1</v>
      </c>
      <c r="P285" s="21">
        <v>39</v>
      </c>
      <c r="Q285" s="22">
        <f t="shared" si="64"/>
        <v>0.97499999999999998</v>
      </c>
      <c r="R285" s="3">
        <f t="shared" si="65"/>
        <v>2.5000000000000022E-2</v>
      </c>
    </row>
    <row r="286" spans="1:18" ht="12.75" customHeight="1" x14ac:dyDescent="0.2">
      <c r="A286" s="28" t="s">
        <v>73</v>
      </c>
      <c r="J286" s="25">
        <v>11</v>
      </c>
      <c r="K286" s="189">
        <v>8</v>
      </c>
      <c r="L286" s="3"/>
      <c r="M286" s="3"/>
      <c r="O286" s="3"/>
      <c r="P286" s="21">
        <v>17</v>
      </c>
      <c r="Q286" s="22"/>
      <c r="R286" s="3"/>
    </row>
    <row r="287" spans="1:18" ht="12.75" customHeight="1" x14ac:dyDescent="0.2">
      <c r="A287" s="28" t="s">
        <v>76</v>
      </c>
      <c r="J287" s="25">
        <v>7</v>
      </c>
      <c r="K287" s="189">
        <v>6</v>
      </c>
      <c r="L287" s="3"/>
      <c r="M287" s="3"/>
      <c r="O287" s="3"/>
      <c r="P287" s="21">
        <v>8</v>
      </c>
      <c r="Q287" s="22"/>
      <c r="R287" s="3"/>
    </row>
    <row r="288" spans="1:18" ht="12.75" customHeight="1" x14ac:dyDescent="0.2">
      <c r="A288" s="28" t="s">
        <v>51</v>
      </c>
      <c r="J288" s="25">
        <v>3</v>
      </c>
      <c r="K288" s="189"/>
      <c r="L288" s="3"/>
      <c r="M288" s="3"/>
      <c r="O288" s="3"/>
      <c r="P288" s="21">
        <v>3</v>
      </c>
      <c r="Q288" s="22"/>
      <c r="R288" s="3"/>
    </row>
    <row r="289" spans="1:22" ht="12.75" customHeight="1" x14ac:dyDescent="0.2">
      <c r="K289" s="193">
        <f>SUM(K284:K287)</f>
        <v>36</v>
      </c>
      <c r="L289" s="3">
        <f>SUM(K284:K285)/B277</f>
        <v>0.34920634920634919</v>
      </c>
      <c r="M289" s="3">
        <f>K289/B277</f>
        <v>0.5714285714285714</v>
      </c>
      <c r="N289" s="3">
        <f>M289-L289</f>
        <v>0.22222222222222221</v>
      </c>
      <c r="O289" s="3"/>
    </row>
    <row r="290" spans="1:22" ht="12.75" customHeight="1" x14ac:dyDescent="0.3">
      <c r="A290" s="227" t="s">
        <v>82</v>
      </c>
      <c r="L290" s="3"/>
      <c r="M290" s="3"/>
      <c r="O290" s="3"/>
    </row>
    <row r="291" spans="1:22" ht="25.5" customHeight="1" x14ac:dyDescent="0.2">
      <c r="B291" s="308" t="s">
        <v>2</v>
      </c>
      <c r="C291" s="309"/>
      <c r="D291" s="309"/>
      <c r="E291" s="309"/>
      <c r="F291" s="309"/>
      <c r="G291" s="309"/>
      <c r="H291" s="309"/>
      <c r="I291" s="309"/>
      <c r="J291" s="309"/>
      <c r="L291" s="7" t="s">
        <v>3</v>
      </c>
      <c r="M291" s="7" t="s">
        <v>4</v>
      </c>
      <c r="N291" s="49" t="s">
        <v>5</v>
      </c>
      <c r="O291" s="7" t="s">
        <v>6</v>
      </c>
      <c r="P291" s="6" t="s">
        <v>7</v>
      </c>
      <c r="Q291" s="6" t="s">
        <v>8</v>
      </c>
      <c r="R291" s="7" t="s">
        <v>9</v>
      </c>
    </row>
    <row r="292" spans="1:22" ht="12.75" customHeight="1" x14ac:dyDescent="0.2">
      <c r="A292" s="230" t="s">
        <v>10</v>
      </c>
      <c r="B292" s="51">
        <v>1</v>
      </c>
      <c r="C292" s="51">
        <v>2</v>
      </c>
      <c r="D292" s="51">
        <v>3</v>
      </c>
      <c r="E292" s="51">
        <v>4</v>
      </c>
      <c r="F292" s="51">
        <v>5</v>
      </c>
      <c r="G292" s="51">
        <v>6</v>
      </c>
      <c r="H292" s="51">
        <v>7</v>
      </c>
      <c r="I292" s="51">
        <v>8</v>
      </c>
      <c r="J292" s="51">
        <v>9</v>
      </c>
      <c r="K292" s="194" t="s">
        <v>11</v>
      </c>
      <c r="L292" s="3"/>
      <c r="M292" s="3"/>
      <c r="O292" s="3"/>
      <c r="P292" s="14"/>
      <c r="Q292" s="14"/>
      <c r="R292" s="3"/>
    </row>
    <row r="293" spans="1:22" ht="12.75" customHeight="1" x14ac:dyDescent="0.2">
      <c r="A293" s="28" t="s">
        <v>52</v>
      </c>
      <c r="B293" s="25">
        <v>37</v>
      </c>
      <c r="K293" s="189"/>
      <c r="L293" s="3"/>
      <c r="M293" s="3"/>
      <c r="O293" s="3"/>
      <c r="P293" s="17">
        <f>B293</f>
        <v>37</v>
      </c>
      <c r="Q293" s="14"/>
      <c r="R293" s="3"/>
    </row>
    <row r="294" spans="1:22" ht="12.75" customHeight="1" x14ac:dyDescent="0.2">
      <c r="A294" s="28" t="s">
        <v>53</v>
      </c>
      <c r="C294" s="25">
        <v>28</v>
      </c>
      <c r="K294" s="189"/>
      <c r="L294" s="3"/>
      <c r="M294" s="3"/>
      <c r="N294" s="3"/>
      <c r="O294" s="3">
        <f>C294/B293</f>
        <v>0.7567567567567568</v>
      </c>
      <c r="P294" s="21">
        <v>29</v>
      </c>
      <c r="Q294" s="22">
        <f t="shared" ref="Q294:Q301" si="66">P294/P293</f>
        <v>0.78378378378378377</v>
      </c>
      <c r="R294" s="3">
        <f t="shared" ref="R294:R301" si="67">100%-Q294</f>
        <v>0.21621621621621623</v>
      </c>
    </row>
    <row r="295" spans="1:22" ht="12.75" customHeight="1" x14ac:dyDescent="0.2">
      <c r="A295" s="28" t="s">
        <v>54</v>
      </c>
      <c r="D295" s="25">
        <v>25</v>
      </c>
      <c r="K295" s="189"/>
      <c r="L295" s="3"/>
      <c r="M295" s="3"/>
      <c r="O295" s="3">
        <f>D295/C294</f>
        <v>0.8928571428571429</v>
      </c>
      <c r="P295" s="21">
        <v>29</v>
      </c>
      <c r="Q295" s="22">
        <f t="shared" si="66"/>
        <v>1</v>
      </c>
      <c r="R295" s="3">
        <f t="shared" si="67"/>
        <v>0</v>
      </c>
    </row>
    <row r="296" spans="1:22" ht="12.75" customHeight="1" x14ac:dyDescent="0.2">
      <c r="A296" s="28" t="s">
        <v>55</v>
      </c>
      <c r="E296" s="25">
        <v>18</v>
      </c>
      <c r="K296" s="189"/>
      <c r="L296" s="3"/>
      <c r="M296" s="3"/>
      <c r="O296" s="3">
        <f>E296/D295</f>
        <v>0.72</v>
      </c>
      <c r="P296" s="21">
        <v>29</v>
      </c>
      <c r="Q296" s="22">
        <f t="shared" si="66"/>
        <v>1</v>
      </c>
      <c r="R296" s="3">
        <f t="shared" si="67"/>
        <v>0</v>
      </c>
    </row>
    <row r="297" spans="1:22" ht="12.75" customHeight="1" x14ac:dyDescent="0.2">
      <c r="A297" s="28" t="s">
        <v>56</v>
      </c>
      <c r="F297" s="25">
        <v>14</v>
      </c>
      <c r="K297" s="189"/>
      <c r="L297" s="3"/>
      <c r="M297" s="3"/>
      <c r="O297" s="3">
        <f>F297/E296</f>
        <v>0.77777777777777779</v>
      </c>
      <c r="P297" s="21">
        <v>28</v>
      </c>
      <c r="Q297" s="22">
        <f t="shared" si="66"/>
        <v>0.96551724137931039</v>
      </c>
      <c r="R297" s="3">
        <f t="shared" si="67"/>
        <v>3.4482758620689613E-2</v>
      </c>
    </row>
    <row r="298" spans="1:22" ht="12.75" customHeight="1" x14ac:dyDescent="0.2">
      <c r="A298" s="28" t="s">
        <v>57</v>
      </c>
      <c r="G298" s="25">
        <v>14</v>
      </c>
      <c r="K298" s="189"/>
      <c r="L298" s="3"/>
      <c r="M298" s="3"/>
      <c r="O298" s="3">
        <f>G298/F297</f>
        <v>1</v>
      </c>
      <c r="P298" s="21">
        <v>28</v>
      </c>
      <c r="Q298" s="22">
        <f t="shared" si="66"/>
        <v>1</v>
      </c>
      <c r="R298" s="3">
        <f t="shared" si="67"/>
        <v>0</v>
      </c>
    </row>
    <row r="299" spans="1:22" ht="12.75" customHeight="1" x14ac:dyDescent="0.2">
      <c r="A299" s="28" t="s">
        <v>69</v>
      </c>
      <c r="H299" s="25">
        <v>14</v>
      </c>
      <c r="K299" s="189"/>
      <c r="L299" s="3"/>
      <c r="M299" s="3"/>
      <c r="O299" s="3">
        <f>H299/G298</f>
        <v>1</v>
      </c>
      <c r="P299" s="21">
        <v>28</v>
      </c>
      <c r="Q299" s="22">
        <f t="shared" si="66"/>
        <v>1</v>
      </c>
      <c r="R299" s="3">
        <f t="shared" si="67"/>
        <v>0</v>
      </c>
    </row>
    <row r="300" spans="1:22" ht="12.75" customHeight="1" x14ac:dyDescent="0.2">
      <c r="A300" s="28" t="s">
        <v>70</v>
      </c>
      <c r="I300" s="25">
        <v>14</v>
      </c>
      <c r="K300" s="189">
        <v>1</v>
      </c>
      <c r="L300" s="3"/>
      <c r="M300" s="3"/>
      <c r="O300" s="3">
        <f>I300/H299</f>
        <v>1</v>
      </c>
      <c r="P300" s="21">
        <v>27</v>
      </c>
      <c r="Q300" s="22">
        <f t="shared" si="66"/>
        <v>0.9642857142857143</v>
      </c>
      <c r="R300" s="3">
        <f t="shared" si="67"/>
        <v>3.5714285714285698E-2</v>
      </c>
    </row>
    <row r="301" spans="1:22" ht="12.75" customHeight="1" x14ac:dyDescent="0.2">
      <c r="A301" s="28" t="s">
        <v>73</v>
      </c>
      <c r="J301" s="25">
        <v>14</v>
      </c>
      <c r="K301" s="189">
        <v>9</v>
      </c>
      <c r="L301" s="3"/>
      <c r="M301" s="3"/>
      <c r="O301" s="3">
        <f>J301/I300</f>
        <v>1</v>
      </c>
      <c r="P301" s="21">
        <v>25</v>
      </c>
      <c r="Q301" s="22">
        <f t="shared" si="66"/>
        <v>0.92592592592592593</v>
      </c>
      <c r="R301" s="3">
        <f t="shared" si="67"/>
        <v>7.407407407407407E-2</v>
      </c>
    </row>
    <row r="302" spans="1:22" ht="12.75" customHeight="1" x14ac:dyDescent="0.2">
      <c r="A302" s="28" t="s">
        <v>76</v>
      </c>
      <c r="J302" s="25">
        <v>12</v>
      </c>
      <c r="K302" s="189">
        <v>11</v>
      </c>
      <c r="L302" s="3"/>
      <c r="M302" s="3"/>
      <c r="O302" s="3"/>
      <c r="P302" s="21">
        <v>17</v>
      </c>
      <c r="Q302" s="22"/>
      <c r="R302" s="3"/>
    </row>
    <row r="303" spans="1:22" ht="12.75" customHeight="1" x14ac:dyDescent="0.2">
      <c r="A303" s="28" t="s">
        <v>80</v>
      </c>
      <c r="J303" s="25">
        <v>3</v>
      </c>
      <c r="K303" s="189">
        <v>2</v>
      </c>
      <c r="L303" s="3"/>
      <c r="M303" s="3"/>
      <c r="O303" s="3"/>
      <c r="P303" s="21">
        <v>6</v>
      </c>
      <c r="Q303" s="22"/>
      <c r="R303" s="3"/>
      <c r="S303" s="29" t="s">
        <v>83</v>
      </c>
      <c r="T303" s="29">
        <v>25</v>
      </c>
      <c r="U303" s="29">
        <f>K308</f>
        <v>26</v>
      </c>
      <c r="V303" s="29" t="s">
        <v>11</v>
      </c>
    </row>
    <row r="304" spans="1:22" ht="12.75" customHeight="1" x14ac:dyDescent="0.2">
      <c r="A304" s="28" t="s">
        <v>84</v>
      </c>
      <c r="J304" s="25">
        <v>1</v>
      </c>
      <c r="K304" s="189">
        <v>1</v>
      </c>
      <c r="L304" s="3"/>
      <c r="M304" s="3"/>
      <c r="O304" s="3"/>
      <c r="P304" s="21">
        <v>3</v>
      </c>
      <c r="Q304" s="22"/>
      <c r="R304" s="3"/>
      <c r="S304" s="29" t="s">
        <v>85</v>
      </c>
      <c r="T304" s="22">
        <f>T303/B293</f>
        <v>0.67567567567567566</v>
      </c>
      <c r="U304" s="22">
        <f>T303/U303</f>
        <v>0.96153846153846156</v>
      </c>
      <c r="V304" s="29" t="s">
        <v>86</v>
      </c>
    </row>
    <row r="305" spans="1:18" ht="12.75" customHeight="1" x14ac:dyDescent="0.2">
      <c r="A305" s="28" t="s">
        <v>87</v>
      </c>
      <c r="J305" s="25">
        <v>1</v>
      </c>
      <c r="K305" s="189"/>
      <c r="L305" s="3"/>
      <c r="M305" s="3"/>
      <c r="O305" s="3"/>
      <c r="P305" s="21">
        <v>2</v>
      </c>
      <c r="Q305" s="22"/>
      <c r="R305" s="3"/>
    </row>
    <row r="306" spans="1:18" ht="12.75" customHeight="1" x14ac:dyDescent="0.2">
      <c r="A306" s="28" t="s">
        <v>88</v>
      </c>
      <c r="J306" s="25">
        <v>2</v>
      </c>
      <c r="K306" s="189">
        <v>1</v>
      </c>
      <c r="L306" s="3"/>
      <c r="M306" s="3"/>
      <c r="O306" s="3"/>
      <c r="P306" s="21">
        <v>2</v>
      </c>
      <c r="Q306" s="22"/>
      <c r="R306" s="3"/>
    </row>
    <row r="307" spans="1:18" ht="12.75" customHeight="1" x14ac:dyDescent="0.2">
      <c r="A307" s="28" t="s">
        <v>91</v>
      </c>
      <c r="J307" s="25">
        <v>1</v>
      </c>
      <c r="K307" s="189">
        <v>1</v>
      </c>
      <c r="L307" s="3"/>
      <c r="M307" s="3"/>
      <c r="O307" s="3"/>
      <c r="P307" s="21">
        <v>1</v>
      </c>
      <c r="Q307" s="22"/>
      <c r="R307" s="3"/>
    </row>
    <row r="308" spans="1:18" ht="12.75" customHeight="1" x14ac:dyDescent="0.2">
      <c r="K308" s="193">
        <f>SUM(K300:K307)</f>
        <v>26</v>
      </c>
      <c r="L308" s="3">
        <f>SUM(K300:K301)/B293</f>
        <v>0.27027027027027029</v>
      </c>
      <c r="M308" s="3">
        <f>K308/B293</f>
        <v>0.70270270270270274</v>
      </c>
      <c r="N308" s="3">
        <f>M308-L308</f>
        <v>0.43243243243243246</v>
      </c>
      <c r="O308" s="3"/>
    </row>
    <row r="309" spans="1:18" ht="12.75" customHeight="1" x14ac:dyDescent="0.3">
      <c r="A309" s="227" t="s">
        <v>89</v>
      </c>
      <c r="L309" s="3"/>
      <c r="M309" s="3"/>
      <c r="O309" s="3"/>
    </row>
    <row r="310" spans="1:18" ht="25.5" customHeight="1" x14ac:dyDescent="0.2">
      <c r="B310" s="308" t="s">
        <v>2</v>
      </c>
      <c r="C310" s="309"/>
      <c r="D310" s="309"/>
      <c r="E310" s="309"/>
      <c r="F310" s="309"/>
      <c r="G310" s="309"/>
      <c r="H310" s="309"/>
      <c r="I310" s="309"/>
      <c r="J310" s="309"/>
      <c r="L310" s="7" t="s">
        <v>3</v>
      </c>
      <c r="M310" s="7" t="s">
        <v>4</v>
      </c>
      <c r="N310" s="49" t="s">
        <v>5</v>
      </c>
      <c r="O310" s="7" t="s">
        <v>6</v>
      </c>
      <c r="P310" s="6" t="s">
        <v>7</v>
      </c>
      <c r="Q310" s="6" t="s">
        <v>8</v>
      </c>
      <c r="R310" s="7" t="s">
        <v>9</v>
      </c>
    </row>
    <row r="311" spans="1:18" ht="12.75" customHeight="1" x14ac:dyDescent="0.2">
      <c r="A311" s="230" t="s">
        <v>10</v>
      </c>
      <c r="B311" s="51">
        <v>1</v>
      </c>
      <c r="C311" s="51">
        <v>2</v>
      </c>
      <c r="D311" s="51">
        <v>3</v>
      </c>
      <c r="E311" s="51">
        <v>4</v>
      </c>
      <c r="F311" s="51">
        <v>5</v>
      </c>
      <c r="G311" s="51">
        <v>6</v>
      </c>
      <c r="H311" s="51">
        <v>7</v>
      </c>
      <c r="I311" s="51">
        <v>8</v>
      </c>
      <c r="J311" s="51">
        <v>9</v>
      </c>
      <c r="K311" s="194" t="s">
        <v>11</v>
      </c>
      <c r="L311" s="3"/>
      <c r="M311" s="3"/>
      <c r="O311" s="3"/>
      <c r="P311" s="14"/>
      <c r="Q311" s="14"/>
      <c r="R311" s="3"/>
    </row>
    <row r="312" spans="1:18" ht="12.75" customHeight="1" x14ac:dyDescent="0.2">
      <c r="A312" s="28" t="s">
        <v>53</v>
      </c>
      <c r="B312" s="25">
        <v>63</v>
      </c>
      <c r="K312" s="189"/>
      <c r="L312" s="3"/>
      <c r="M312" s="3"/>
      <c r="O312" s="3"/>
      <c r="P312" s="17">
        <f>B312</f>
        <v>63</v>
      </c>
      <c r="Q312" s="14"/>
      <c r="R312" s="3"/>
    </row>
    <row r="313" spans="1:18" ht="12.75" customHeight="1" x14ac:dyDescent="0.2">
      <c r="A313" s="28" t="s">
        <v>54</v>
      </c>
      <c r="C313" s="25">
        <v>57</v>
      </c>
      <c r="K313" s="189"/>
      <c r="L313" s="3"/>
      <c r="M313" s="3"/>
      <c r="N313" s="3"/>
      <c r="O313" s="3">
        <f>C313/B312</f>
        <v>0.90476190476190477</v>
      </c>
      <c r="P313" s="21">
        <v>57</v>
      </c>
      <c r="Q313" s="22">
        <f t="shared" ref="Q313:Q320" si="68">P313/P312</f>
        <v>0.90476190476190477</v>
      </c>
      <c r="R313" s="3">
        <f t="shared" ref="R313:R320" si="69">100%-Q313</f>
        <v>9.5238095238095233E-2</v>
      </c>
    </row>
    <row r="314" spans="1:18" ht="12.75" customHeight="1" x14ac:dyDescent="0.2">
      <c r="A314" s="28" t="s">
        <v>55</v>
      </c>
      <c r="D314" s="25">
        <v>45</v>
      </c>
      <c r="K314" s="189"/>
      <c r="L314" s="3"/>
      <c r="M314" s="3"/>
      <c r="O314" s="3">
        <f>D314/C313</f>
        <v>0.78947368421052633</v>
      </c>
      <c r="P314" s="21">
        <v>52</v>
      </c>
      <c r="Q314" s="22">
        <f t="shared" si="68"/>
        <v>0.91228070175438591</v>
      </c>
      <c r="R314" s="3">
        <f t="shared" si="69"/>
        <v>8.7719298245614086E-2</v>
      </c>
    </row>
    <row r="315" spans="1:18" ht="12.75" customHeight="1" x14ac:dyDescent="0.2">
      <c r="A315" s="28" t="s">
        <v>56</v>
      </c>
      <c r="E315" s="25">
        <v>33</v>
      </c>
      <c r="K315" s="189"/>
      <c r="L315" s="3"/>
      <c r="M315" s="3"/>
      <c r="O315" s="3">
        <f>E315/D314</f>
        <v>0.73333333333333328</v>
      </c>
      <c r="P315" s="21">
        <v>48</v>
      </c>
      <c r="Q315" s="22">
        <f t="shared" si="68"/>
        <v>0.92307692307692313</v>
      </c>
      <c r="R315" s="3">
        <f t="shared" si="69"/>
        <v>7.6923076923076872E-2</v>
      </c>
    </row>
    <row r="316" spans="1:18" ht="12.75" customHeight="1" x14ac:dyDescent="0.2">
      <c r="A316" s="28" t="s">
        <v>57</v>
      </c>
      <c r="F316" s="25">
        <v>31</v>
      </c>
      <c r="K316" s="189"/>
      <c r="L316" s="3"/>
      <c r="M316" s="3"/>
      <c r="O316" s="3">
        <f>F316/E315</f>
        <v>0.93939393939393945</v>
      </c>
      <c r="P316" s="21">
        <v>46</v>
      </c>
      <c r="Q316" s="22">
        <f t="shared" si="68"/>
        <v>0.95833333333333337</v>
      </c>
      <c r="R316" s="3">
        <f t="shared" si="69"/>
        <v>4.166666666666663E-2</v>
      </c>
    </row>
    <row r="317" spans="1:18" ht="12.75" customHeight="1" x14ac:dyDescent="0.2">
      <c r="A317" s="28" t="s">
        <v>69</v>
      </c>
      <c r="G317" s="25">
        <v>26</v>
      </c>
      <c r="K317" s="189"/>
      <c r="L317" s="3"/>
      <c r="M317" s="3"/>
      <c r="O317" s="3">
        <f>G317/F316</f>
        <v>0.83870967741935487</v>
      </c>
      <c r="P317" s="21">
        <v>43</v>
      </c>
      <c r="Q317" s="22">
        <f t="shared" si="68"/>
        <v>0.93478260869565222</v>
      </c>
      <c r="R317" s="3">
        <f t="shared" si="69"/>
        <v>6.5217391304347783E-2</v>
      </c>
    </row>
    <row r="318" spans="1:18" ht="12.75" customHeight="1" x14ac:dyDescent="0.2">
      <c r="A318" s="28" t="s">
        <v>70</v>
      </c>
      <c r="H318" s="25">
        <v>26</v>
      </c>
      <c r="K318" s="189"/>
      <c r="L318" s="3"/>
      <c r="M318" s="3"/>
      <c r="O318" s="3">
        <f>H318/G317</f>
        <v>1</v>
      </c>
      <c r="P318" s="21">
        <v>41</v>
      </c>
      <c r="Q318" s="22">
        <f t="shared" si="68"/>
        <v>0.95348837209302328</v>
      </c>
      <c r="R318" s="3">
        <f t="shared" si="69"/>
        <v>4.6511627906976716E-2</v>
      </c>
    </row>
    <row r="319" spans="1:18" ht="12.75" customHeight="1" x14ac:dyDescent="0.2">
      <c r="A319" s="28" t="s">
        <v>73</v>
      </c>
      <c r="I319" s="25">
        <v>26</v>
      </c>
      <c r="K319" s="189">
        <v>1</v>
      </c>
      <c r="L319" s="3"/>
      <c r="M319" s="3"/>
      <c r="O319" s="3">
        <f>I319/H318</f>
        <v>1</v>
      </c>
      <c r="P319" s="21">
        <v>41</v>
      </c>
      <c r="Q319" s="22">
        <f t="shared" si="68"/>
        <v>1</v>
      </c>
      <c r="R319" s="3">
        <f t="shared" si="69"/>
        <v>0</v>
      </c>
    </row>
    <row r="320" spans="1:18" ht="12.75" customHeight="1" x14ac:dyDescent="0.2">
      <c r="A320" s="28" t="s">
        <v>76</v>
      </c>
      <c r="J320" s="25">
        <v>26</v>
      </c>
      <c r="K320" s="189">
        <v>21</v>
      </c>
      <c r="L320" s="3"/>
      <c r="M320" s="3"/>
      <c r="O320" s="3">
        <f>J320/I319</f>
        <v>1</v>
      </c>
      <c r="P320" s="21">
        <v>41</v>
      </c>
      <c r="Q320" s="22">
        <f t="shared" si="68"/>
        <v>1</v>
      </c>
      <c r="R320" s="3">
        <f t="shared" si="69"/>
        <v>0</v>
      </c>
    </row>
    <row r="321" spans="1:22" ht="12.75" customHeight="1" x14ac:dyDescent="0.2">
      <c r="A321" s="28" t="s">
        <v>80</v>
      </c>
      <c r="J321" s="25">
        <v>10</v>
      </c>
      <c r="K321" s="189">
        <v>3</v>
      </c>
      <c r="L321" s="3"/>
      <c r="M321" s="3"/>
      <c r="O321" s="3"/>
      <c r="P321" s="21">
        <v>19</v>
      </c>
      <c r="Q321" s="22"/>
      <c r="R321" s="3"/>
    </row>
    <row r="322" spans="1:22" ht="12.75" customHeight="1" x14ac:dyDescent="0.2">
      <c r="A322" s="28" t="s">
        <v>84</v>
      </c>
      <c r="J322" s="25">
        <v>8</v>
      </c>
      <c r="K322" s="189">
        <v>5</v>
      </c>
      <c r="L322" s="3"/>
      <c r="M322" s="3"/>
      <c r="O322" s="3"/>
      <c r="P322" s="21">
        <v>15</v>
      </c>
      <c r="Q322" s="22"/>
      <c r="R322" s="3"/>
      <c r="S322" s="29" t="s">
        <v>83</v>
      </c>
      <c r="T322" s="29">
        <v>34</v>
      </c>
      <c r="U322" s="29">
        <f>K326</f>
        <v>35</v>
      </c>
      <c r="V322" s="29" t="s">
        <v>11</v>
      </c>
    </row>
    <row r="323" spans="1:22" ht="12.75" customHeight="1" x14ac:dyDescent="0.2">
      <c r="A323" s="28" t="s">
        <v>87</v>
      </c>
      <c r="J323" s="25">
        <v>4</v>
      </c>
      <c r="K323" s="189">
        <v>2</v>
      </c>
      <c r="L323" s="3"/>
      <c r="M323" s="3"/>
      <c r="O323" s="3"/>
      <c r="P323" s="21">
        <v>7</v>
      </c>
      <c r="Q323" s="22"/>
      <c r="R323" s="3"/>
      <c r="S323" s="29" t="s">
        <v>85</v>
      </c>
      <c r="T323" s="22">
        <f>T322/B312</f>
        <v>0.53968253968253965</v>
      </c>
      <c r="U323" s="22">
        <f>T322/U322</f>
        <v>0.97142857142857142</v>
      </c>
      <c r="V323" s="29" t="s">
        <v>86</v>
      </c>
    </row>
    <row r="324" spans="1:22" ht="12.75" customHeight="1" x14ac:dyDescent="0.2">
      <c r="A324" s="28" t="s">
        <v>88</v>
      </c>
      <c r="J324" s="25">
        <v>2</v>
      </c>
      <c r="K324" s="189"/>
      <c r="L324" s="3"/>
      <c r="M324" s="3"/>
      <c r="O324" s="3"/>
      <c r="P324" s="21">
        <v>3</v>
      </c>
      <c r="Q324" s="22"/>
      <c r="R324" s="3"/>
    </row>
    <row r="325" spans="1:22" ht="12.75" customHeight="1" x14ac:dyDescent="0.2">
      <c r="A325" s="28" t="s">
        <v>91</v>
      </c>
      <c r="J325" s="25">
        <v>4</v>
      </c>
      <c r="K325" s="189">
        <v>3</v>
      </c>
      <c r="L325" s="3"/>
      <c r="M325" s="3"/>
      <c r="O325" s="3"/>
      <c r="P325" s="21">
        <v>4</v>
      </c>
      <c r="Q325" s="22"/>
      <c r="R325" s="3"/>
    </row>
    <row r="326" spans="1:22" ht="12.75" customHeight="1" x14ac:dyDescent="0.2">
      <c r="K326" s="193">
        <f>SUM(K319:K325)</f>
        <v>35</v>
      </c>
      <c r="L326" s="3">
        <f>SUM(K319:K320)/B312</f>
        <v>0.34920634920634919</v>
      </c>
      <c r="M326" s="3">
        <f>K326/B312</f>
        <v>0.55555555555555558</v>
      </c>
      <c r="N326" s="3">
        <f>M326-L326</f>
        <v>0.20634920634920639</v>
      </c>
      <c r="O326" s="3"/>
    </row>
    <row r="327" spans="1:22" ht="12.75" customHeight="1" x14ac:dyDescent="0.2">
      <c r="L327" s="3"/>
      <c r="M327" s="3"/>
      <c r="N327" s="3"/>
      <c r="O327" s="3"/>
    </row>
    <row r="328" spans="1:22" ht="12.75" customHeight="1" x14ac:dyDescent="0.2"/>
    <row r="329" spans="1:22" ht="26.25" x14ac:dyDescent="0.4">
      <c r="A329" s="215"/>
      <c r="B329" s="298" t="s">
        <v>99</v>
      </c>
      <c r="C329" s="299"/>
      <c r="D329" s="299"/>
      <c r="E329" s="299"/>
      <c r="F329" s="299"/>
      <c r="G329" s="299"/>
      <c r="H329" s="299"/>
      <c r="I329" s="299"/>
      <c r="J329" s="299"/>
      <c r="K329" s="185" t="s">
        <v>54</v>
      </c>
      <c r="L329" s="186"/>
      <c r="M329" s="186"/>
      <c r="N329" s="29"/>
      <c r="O329" s="3"/>
      <c r="P329" s="29"/>
      <c r="Q329" s="29"/>
      <c r="R329" s="29"/>
    </row>
    <row r="330" spans="1:22" ht="20.25" x14ac:dyDescent="0.2">
      <c r="A330" s="319" t="s">
        <v>10</v>
      </c>
      <c r="B330" s="301" t="s">
        <v>100</v>
      </c>
      <c r="C330" s="302"/>
      <c r="D330" s="302"/>
      <c r="E330" s="302"/>
      <c r="F330" s="302"/>
      <c r="G330" s="302"/>
      <c r="H330" s="302"/>
      <c r="I330" s="302"/>
      <c r="J330" s="303"/>
      <c r="K330" s="304" t="s">
        <v>11</v>
      </c>
      <c r="L330" s="296" t="s">
        <v>3</v>
      </c>
      <c r="M330" s="296" t="s">
        <v>4</v>
      </c>
      <c r="N330" s="306" t="s">
        <v>5</v>
      </c>
      <c r="O330" s="296" t="s">
        <v>6</v>
      </c>
      <c r="P330" s="294" t="s">
        <v>7</v>
      </c>
      <c r="Q330" s="294" t="s">
        <v>8</v>
      </c>
      <c r="R330" s="296" t="s">
        <v>101</v>
      </c>
    </row>
    <row r="331" spans="1:22" ht="15.75" x14ac:dyDescent="0.25">
      <c r="A331" s="320"/>
      <c r="B331" s="58" t="s">
        <v>102</v>
      </c>
      <c r="C331" s="58" t="s">
        <v>103</v>
      </c>
      <c r="D331" s="58" t="s">
        <v>104</v>
      </c>
      <c r="E331" s="58" t="s">
        <v>105</v>
      </c>
      <c r="F331" s="58" t="s">
        <v>106</v>
      </c>
      <c r="G331" s="58" t="s">
        <v>107</v>
      </c>
      <c r="H331" s="58" t="s">
        <v>108</v>
      </c>
      <c r="I331" s="58" t="s">
        <v>109</v>
      </c>
      <c r="J331" s="58" t="s">
        <v>110</v>
      </c>
      <c r="K331" s="317"/>
      <c r="L331" s="295"/>
      <c r="M331" s="295"/>
      <c r="N331" s="295"/>
      <c r="O331" s="295"/>
      <c r="P331" s="295"/>
      <c r="Q331" s="295"/>
      <c r="R331" s="295"/>
      <c r="T331" s="104"/>
    </row>
    <row r="332" spans="1:22" ht="15.75" customHeight="1" x14ac:dyDescent="0.25">
      <c r="A332" s="58" t="s">
        <v>54</v>
      </c>
      <c r="B332" s="154">
        <v>34</v>
      </c>
      <c r="C332" s="154"/>
      <c r="D332" s="154"/>
      <c r="E332" s="154"/>
      <c r="F332" s="154"/>
      <c r="G332" s="154"/>
      <c r="H332" s="154"/>
      <c r="I332" s="154"/>
      <c r="J332" s="154"/>
      <c r="K332" s="144"/>
      <c r="L332" s="234"/>
      <c r="M332" s="235"/>
      <c r="N332" s="236"/>
      <c r="O332" s="243"/>
      <c r="P332" s="63">
        <f>B332</f>
        <v>34</v>
      </c>
      <c r="Q332" s="244"/>
      <c r="R332" s="243"/>
      <c r="T332" s="104"/>
    </row>
    <row r="333" spans="1:22" ht="15.75" customHeight="1" x14ac:dyDescent="0.25">
      <c r="A333" s="58" t="s">
        <v>55</v>
      </c>
      <c r="B333" s="154"/>
      <c r="C333" s="154">
        <v>27</v>
      </c>
      <c r="D333" s="154"/>
      <c r="E333" s="154"/>
      <c r="F333" s="154"/>
      <c r="G333" s="154"/>
      <c r="H333" s="154"/>
      <c r="I333" s="154"/>
      <c r="J333" s="154"/>
      <c r="K333" s="144"/>
      <c r="L333" s="237"/>
      <c r="M333" s="129"/>
      <c r="N333" s="238"/>
      <c r="O333" s="67">
        <f>IF(C333=0,"",C333/B332)</f>
        <v>0.79411764705882348</v>
      </c>
      <c r="P333" s="68">
        <v>28</v>
      </c>
      <c r="Q333" s="245">
        <f t="shared" ref="Q333:Q340" si="70">IF(P333=0,"",P333/P332)</f>
        <v>0.82352941176470584</v>
      </c>
      <c r="R333" s="245">
        <f t="shared" ref="R333:R340" si="71">IF(P333=0,"",100%-Q333)</f>
        <v>0.17647058823529416</v>
      </c>
      <c r="T333" s="104"/>
    </row>
    <row r="334" spans="1:22" ht="15.75" customHeight="1" x14ac:dyDescent="0.25">
      <c r="A334" s="58" t="s">
        <v>56</v>
      </c>
      <c r="B334" s="154"/>
      <c r="C334" s="154"/>
      <c r="D334" s="154">
        <v>24</v>
      </c>
      <c r="E334" s="154"/>
      <c r="F334" s="154"/>
      <c r="G334" s="154"/>
      <c r="H334" s="154"/>
      <c r="I334" s="154"/>
      <c r="J334" s="154"/>
      <c r="K334" s="144"/>
      <c r="L334" s="237"/>
      <c r="M334" s="129"/>
      <c r="N334" s="238"/>
      <c r="O334" s="67">
        <f>IF(D334=0,"",D334/C333)</f>
        <v>0.88888888888888884</v>
      </c>
      <c r="P334" s="68">
        <v>26</v>
      </c>
      <c r="Q334" s="245">
        <f t="shared" si="70"/>
        <v>0.9285714285714286</v>
      </c>
      <c r="R334" s="245">
        <f t="shared" si="71"/>
        <v>7.1428571428571397E-2</v>
      </c>
      <c r="T334" s="70">
        <f>P334/P332</f>
        <v>0.76470588235294112</v>
      </c>
    </row>
    <row r="335" spans="1:22" ht="15.75" customHeight="1" x14ac:dyDescent="0.25">
      <c r="A335" s="58" t="s">
        <v>57</v>
      </c>
      <c r="B335" s="154"/>
      <c r="C335" s="154"/>
      <c r="D335" s="154"/>
      <c r="E335" s="154">
        <v>22</v>
      </c>
      <c r="F335" s="154"/>
      <c r="G335" s="154"/>
      <c r="H335" s="154"/>
      <c r="I335" s="154"/>
      <c r="J335" s="154"/>
      <c r="K335" s="144"/>
      <c r="L335" s="237"/>
      <c r="M335" s="129"/>
      <c r="N335" s="238"/>
      <c r="O335" s="67">
        <f>IF(E335=0,"",E335/D334)</f>
        <v>0.91666666666666663</v>
      </c>
      <c r="P335" s="68">
        <v>25</v>
      </c>
      <c r="Q335" s="245">
        <f t="shared" si="70"/>
        <v>0.96153846153846156</v>
      </c>
      <c r="R335" s="245">
        <f t="shared" si="71"/>
        <v>3.8461538461538436E-2</v>
      </c>
      <c r="T335" s="104"/>
    </row>
    <row r="336" spans="1:22" ht="15.75" customHeight="1" x14ac:dyDescent="0.25">
      <c r="A336" s="58">
        <v>1001</v>
      </c>
      <c r="B336" s="154"/>
      <c r="C336" s="154"/>
      <c r="D336" s="154"/>
      <c r="E336" s="154"/>
      <c r="F336" s="154">
        <v>22</v>
      </c>
      <c r="G336" s="154"/>
      <c r="H336" s="154"/>
      <c r="I336" s="154"/>
      <c r="J336" s="154"/>
      <c r="K336" s="144"/>
      <c r="L336" s="237"/>
      <c r="M336" s="129"/>
      <c r="N336" s="238"/>
      <c r="O336" s="67">
        <f>IF(F336=0,"",F336/E335)</f>
        <v>1</v>
      </c>
      <c r="P336" s="68">
        <v>25</v>
      </c>
      <c r="Q336" s="245">
        <f t="shared" si="70"/>
        <v>1</v>
      </c>
      <c r="R336" s="245">
        <f t="shared" si="71"/>
        <v>0</v>
      </c>
      <c r="T336" s="104"/>
    </row>
    <row r="337" spans="1:20" ht="15.75" customHeight="1" x14ac:dyDescent="0.25">
      <c r="A337" s="58">
        <v>1002</v>
      </c>
      <c r="B337" s="154"/>
      <c r="C337" s="154"/>
      <c r="D337" s="154"/>
      <c r="E337" s="154"/>
      <c r="F337" s="154"/>
      <c r="G337" s="154">
        <v>19</v>
      </c>
      <c r="H337" s="154"/>
      <c r="I337" s="154"/>
      <c r="J337" s="154"/>
      <c r="K337" s="144"/>
      <c r="L337" s="237"/>
      <c r="M337" s="129"/>
      <c r="N337" s="238"/>
      <c r="O337" s="67">
        <f>IF(G337=0,"",G337/F336)</f>
        <v>0.86363636363636365</v>
      </c>
      <c r="P337" s="68">
        <v>24</v>
      </c>
      <c r="Q337" s="245">
        <f t="shared" si="70"/>
        <v>0.96</v>
      </c>
      <c r="R337" s="245">
        <f t="shared" si="71"/>
        <v>4.0000000000000036E-2</v>
      </c>
      <c r="T337" s="104"/>
    </row>
    <row r="338" spans="1:20" ht="15.75" customHeight="1" x14ac:dyDescent="0.25">
      <c r="A338" s="58">
        <v>1101</v>
      </c>
      <c r="B338" s="154"/>
      <c r="C338" s="154"/>
      <c r="D338" s="154"/>
      <c r="E338" s="154"/>
      <c r="F338" s="154"/>
      <c r="G338" s="154"/>
      <c r="H338" s="154">
        <v>14</v>
      </c>
      <c r="I338" s="154"/>
      <c r="J338" s="154"/>
      <c r="K338" s="144"/>
      <c r="L338" s="237"/>
      <c r="M338" s="129"/>
      <c r="N338" s="238"/>
      <c r="O338" s="67">
        <f>IF(H338=0,"",H338/G337)</f>
        <v>0.73684210526315785</v>
      </c>
      <c r="P338" s="68">
        <v>24</v>
      </c>
      <c r="Q338" s="245">
        <f t="shared" si="70"/>
        <v>1</v>
      </c>
      <c r="R338" s="245">
        <f t="shared" si="71"/>
        <v>0</v>
      </c>
      <c r="T338" s="104"/>
    </row>
    <row r="339" spans="1:20" ht="15.75" customHeight="1" x14ac:dyDescent="0.25">
      <c r="A339" s="58">
        <v>1102</v>
      </c>
      <c r="B339" s="154"/>
      <c r="C339" s="154"/>
      <c r="D339" s="154"/>
      <c r="E339" s="154"/>
      <c r="F339" s="154"/>
      <c r="G339" s="154"/>
      <c r="H339" s="154"/>
      <c r="I339" s="154">
        <v>14</v>
      </c>
      <c r="J339" s="154"/>
      <c r="K339" s="144"/>
      <c r="L339" s="237"/>
      <c r="M339" s="129"/>
      <c r="N339" s="238"/>
      <c r="O339" s="67">
        <f>IF(I339=0,"",I339/H338)</f>
        <v>1</v>
      </c>
      <c r="P339" s="68">
        <v>24</v>
      </c>
      <c r="Q339" s="245">
        <f t="shared" si="70"/>
        <v>1</v>
      </c>
      <c r="R339" s="245">
        <f t="shared" si="71"/>
        <v>0</v>
      </c>
      <c r="T339" s="104"/>
    </row>
    <row r="340" spans="1:20" ht="15.75" customHeight="1" x14ac:dyDescent="0.25">
      <c r="A340" s="58">
        <v>1201</v>
      </c>
      <c r="B340" s="154"/>
      <c r="C340" s="154"/>
      <c r="D340" s="154"/>
      <c r="E340" s="154"/>
      <c r="F340" s="154"/>
      <c r="G340" s="154"/>
      <c r="H340" s="154"/>
      <c r="I340" s="154"/>
      <c r="J340" s="154">
        <v>14</v>
      </c>
      <c r="K340" s="144">
        <v>9</v>
      </c>
      <c r="L340" s="237"/>
      <c r="M340" s="129"/>
      <c r="N340" s="238"/>
      <c r="O340" s="71">
        <f>IF(J340=0,"",J340/I339)</f>
        <v>1</v>
      </c>
      <c r="P340" s="68">
        <v>23</v>
      </c>
      <c r="Q340" s="71">
        <f t="shared" si="70"/>
        <v>0.95833333333333337</v>
      </c>
      <c r="R340" s="71">
        <f t="shared" si="71"/>
        <v>4.166666666666663E-2</v>
      </c>
      <c r="T340" s="104"/>
    </row>
    <row r="341" spans="1:20" ht="15.75" customHeight="1" x14ac:dyDescent="0.25">
      <c r="A341" s="58">
        <v>1202</v>
      </c>
      <c r="B341" s="154"/>
      <c r="C341" s="154"/>
      <c r="D341" s="154"/>
      <c r="E341" s="154"/>
      <c r="F341" s="154"/>
      <c r="G341" s="154"/>
      <c r="H341" s="154"/>
      <c r="I341" s="154"/>
      <c r="J341" s="154">
        <v>10</v>
      </c>
      <c r="K341" s="144">
        <v>5</v>
      </c>
      <c r="L341" s="237"/>
      <c r="M341" s="129"/>
      <c r="N341" s="239"/>
      <c r="O341" s="129"/>
      <c r="P341" s="68">
        <v>14</v>
      </c>
      <c r="Q341" s="129"/>
      <c r="R341" s="246"/>
      <c r="T341" s="104"/>
    </row>
    <row r="342" spans="1:20" ht="15.75" customHeight="1" x14ac:dyDescent="0.25">
      <c r="A342" s="58">
        <v>1301</v>
      </c>
      <c r="B342" s="154"/>
      <c r="C342" s="154"/>
      <c r="D342" s="154"/>
      <c r="E342" s="154"/>
      <c r="F342" s="154"/>
      <c r="G342" s="154"/>
      <c r="H342" s="154"/>
      <c r="I342" s="154"/>
      <c r="J342" s="154">
        <v>9</v>
      </c>
      <c r="K342" s="144">
        <v>5</v>
      </c>
      <c r="L342" s="237"/>
      <c r="M342" s="129"/>
      <c r="N342" s="239"/>
      <c r="O342" s="247"/>
      <c r="P342" s="109">
        <v>9</v>
      </c>
      <c r="Q342" s="248"/>
      <c r="R342" s="247"/>
      <c r="T342" s="104"/>
    </row>
    <row r="343" spans="1:20" ht="15.75" customHeight="1" x14ac:dyDescent="0.25">
      <c r="A343" s="58">
        <v>1302</v>
      </c>
      <c r="B343" s="154"/>
      <c r="C343" s="154"/>
      <c r="D343" s="154"/>
      <c r="E343" s="154"/>
      <c r="F343" s="154"/>
      <c r="G343" s="154"/>
      <c r="H343" s="154"/>
      <c r="I343" s="154"/>
      <c r="J343" s="154">
        <v>1</v>
      </c>
      <c r="K343" s="144">
        <v>1</v>
      </c>
      <c r="L343" s="237"/>
      <c r="M343" s="129"/>
      <c r="N343" s="239"/>
      <c r="O343" s="247"/>
      <c r="P343" s="109">
        <v>3</v>
      </c>
      <c r="Q343" s="248"/>
      <c r="R343" s="247"/>
      <c r="T343" s="104"/>
    </row>
    <row r="344" spans="1:20" ht="15.75" customHeight="1" x14ac:dyDescent="0.25">
      <c r="A344" s="58">
        <v>1401</v>
      </c>
      <c r="B344" s="154"/>
      <c r="C344" s="154"/>
      <c r="D344" s="154"/>
      <c r="E344" s="154"/>
      <c r="F344" s="154"/>
      <c r="G344" s="154"/>
      <c r="H344" s="154"/>
      <c r="I344" s="154"/>
      <c r="J344" s="154">
        <v>2</v>
      </c>
      <c r="K344" s="144">
        <v>2</v>
      </c>
      <c r="L344" s="237"/>
      <c r="M344" s="129"/>
      <c r="N344" s="239"/>
      <c r="O344" s="247"/>
      <c r="P344" s="109">
        <v>2</v>
      </c>
      <c r="Q344" s="248"/>
      <c r="R344" s="247"/>
      <c r="T344" s="104"/>
    </row>
    <row r="345" spans="1:20" ht="15.75" customHeight="1" x14ac:dyDescent="0.25">
      <c r="A345" s="58">
        <v>1402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44"/>
      <c r="L345" s="237"/>
      <c r="M345" s="129"/>
      <c r="N345" s="239"/>
      <c r="O345" s="129"/>
      <c r="P345" s="239"/>
      <c r="Q345" s="124"/>
      <c r="R345" s="247"/>
      <c r="T345" s="104"/>
    </row>
    <row r="346" spans="1:20" ht="15.75" customHeight="1" x14ac:dyDescent="0.25">
      <c r="A346" s="58">
        <v>1501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44"/>
      <c r="L346" s="237"/>
      <c r="M346" s="129"/>
      <c r="N346" s="239"/>
      <c r="O346" s="197" t="s">
        <v>83</v>
      </c>
      <c r="P346" s="82">
        <v>22</v>
      </c>
      <c r="Q346" s="111">
        <f>K349</f>
        <v>22</v>
      </c>
      <c r="R346" s="199" t="s">
        <v>11</v>
      </c>
      <c r="T346" s="104"/>
    </row>
    <row r="347" spans="1:20" ht="15.75" customHeight="1" x14ac:dyDescent="0.25">
      <c r="A347" s="58">
        <v>1502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44"/>
      <c r="L347" s="237"/>
      <c r="M347" s="129"/>
      <c r="N347" s="239"/>
      <c r="O347" s="198" t="s">
        <v>85</v>
      </c>
      <c r="P347" s="86">
        <f>IF(P346/B332=0,"",P346/B332)</f>
        <v>0.6470588235294118</v>
      </c>
      <c r="Q347" s="112">
        <f>IF(P346/Q346=0,"",P346/Q346)</f>
        <v>1</v>
      </c>
      <c r="R347" s="200" t="s">
        <v>86</v>
      </c>
      <c r="T347" s="104"/>
    </row>
    <row r="348" spans="1:20" ht="15.75" customHeight="1" x14ac:dyDescent="0.25">
      <c r="A348" s="58">
        <v>1601</v>
      </c>
      <c r="B348" s="201"/>
      <c r="C348" s="201"/>
      <c r="D348" s="201"/>
      <c r="E348" s="201"/>
      <c r="F348" s="201"/>
      <c r="G348" s="201"/>
      <c r="H348" s="201"/>
      <c r="I348" s="201"/>
      <c r="J348" s="201"/>
      <c r="K348" s="144"/>
      <c r="L348" s="240"/>
      <c r="M348" s="241"/>
      <c r="N348" s="242"/>
      <c r="O348" s="90"/>
      <c r="P348" s="91"/>
      <c r="Q348" s="91"/>
      <c r="R348" s="113"/>
      <c r="T348" s="104"/>
    </row>
    <row r="349" spans="1:20" ht="18" x14ac:dyDescent="0.25">
      <c r="A349" s="28"/>
      <c r="B349" s="297" t="s">
        <v>111</v>
      </c>
      <c r="C349" s="297"/>
      <c r="D349" s="297"/>
      <c r="E349" s="297"/>
      <c r="F349" s="297"/>
      <c r="G349" s="297"/>
      <c r="H349" s="297"/>
      <c r="I349" s="297"/>
      <c r="J349" s="297"/>
      <c r="K349" s="196">
        <f>SUM(K332:K345)</f>
        <v>22</v>
      </c>
      <c r="L349" s="94">
        <f>IF(K340=0,"",K340/B332)</f>
        <v>0.26470588235294118</v>
      </c>
      <c r="M349" s="94">
        <f>IF(K349=0,"",K349/B332)</f>
        <v>0.6470588235294118</v>
      </c>
      <c r="N349" s="94">
        <f>IF(K340=0,"",M349-L349)</f>
        <v>0.38235294117647062</v>
      </c>
      <c r="O349" s="3"/>
      <c r="P349" s="29"/>
      <c r="Q349" s="22"/>
      <c r="R349" s="3"/>
      <c r="T349" s="104"/>
    </row>
    <row r="350" spans="1:20" ht="12.75" customHeight="1" x14ac:dyDescent="0.2">
      <c r="L350" s="3"/>
      <c r="M350" s="3"/>
      <c r="O350" s="3"/>
    </row>
    <row r="351" spans="1:20" ht="12.75" customHeight="1" x14ac:dyDescent="0.2">
      <c r="L351" s="3"/>
      <c r="M351" s="3"/>
      <c r="O351" s="3"/>
    </row>
    <row r="352" spans="1:20" ht="26.25" x14ac:dyDescent="0.4">
      <c r="A352" s="215"/>
      <c r="B352" s="298" t="s">
        <v>99</v>
      </c>
      <c r="C352" s="299"/>
      <c r="D352" s="299"/>
      <c r="E352" s="299"/>
      <c r="F352" s="299"/>
      <c r="G352" s="299"/>
      <c r="H352" s="299"/>
      <c r="I352" s="299"/>
      <c r="J352" s="299"/>
      <c r="K352" s="185" t="s">
        <v>55</v>
      </c>
      <c r="L352" s="186"/>
      <c r="M352" s="186"/>
      <c r="N352" s="29"/>
      <c r="O352" s="3"/>
      <c r="P352" s="29"/>
      <c r="Q352" s="29"/>
      <c r="R352" s="29"/>
    </row>
    <row r="353" spans="1:20" ht="20.25" customHeight="1" x14ac:dyDescent="0.2">
      <c r="A353" s="319" t="s">
        <v>10</v>
      </c>
      <c r="B353" s="301" t="s">
        <v>100</v>
      </c>
      <c r="C353" s="302"/>
      <c r="D353" s="302"/>
      <c r="E353" s="302"/>
      <c r="F353" s="302"/>
      <c r="G353" s="302"/>
      <c r="H353" s="302"/>
      <c r="I353" s="302"/>
      <c r="J353" s="303"/>
      <c r="K353" s="304" t="s">
        <v>11</v>
      </c>
      <c r="L353" s="296" t="s">
        <v>3</v>
      </c>
      <c r="M353" s="296" t="s">
        <v>4</v>
      </c>
      <c r="N353" s="306" t="s">
        <v>5</v>
      </c>
      <c r="O353" s="296" t="s">
        <v>6</v>
      </c>
      <c r="P353" s="294" t="s">
        <v>7</v>
      </c>
      <c r="Q353" s="294" t="s">
        <v>8</v>
      </c>
      <c r="R353" s="296" t="s">
        <v>101</v>
      </c>
    </row>
    <row r="354" spans="1:20" ht="15.75" customHeight="1" x14ac:dyDescent="0.25">
      <c r="A354" s="320"/>
      <c r="B354" s="58" t="s">
        <v>102</v>
      </c>
      <c r="C354" s="58" t="s">
        <v>103</v>
      </c>
      <c r="D354" s="58" t="s">
        <v>104</v>
      </c>
      <c r="E354" s="58" t="s">
        <v>105</v>
      </c>
      <c r="F354" s="58" t="s">
        <v>106</v>
      </c>
      <c r="G354" s="58" t="s">
        <v>107</v>
      </c>
      <c r="H354" s="58" t="s">
        <v>108</v>
      </c>
      <c r="I354" s="58" t="s">
        <v>109</v>
      </c>
      <c r="J354" s="58" t="s">
        <v>110</v>
      </c>
      <c r="K354" s="317"/>
      <c r="L354" s="295"/>
      <c r="M354" s="295"/>
      <c r="N354" s="295"/>
      <c r="O354" s="295"/>
      <c r="P354" s="295"/>
      <c r="Q354" s="295"/>
      <c r="R354" s="295"/>
      <c r="T354" s="104"/>
    </row>
    <row r="355" spans="1:20" ht="15.75" customHeight="1" x14ac:dyDescent="0.25">
      <c r="A355" s="58" t="s">
        <v>55</v>
      </c>
      <c r="B355" s="154">
        <v>54</v>
      </c>
      <c r="C355" s="154"/>
      <c r="D355" s="154"/>
      <c r="E355" s="154"/>
      <c r="F355" s="154"/>
      <c r="G355" s="154"/>
      <c r="H355" s="154"/>
      <c r="I355" s="154"/>
      <c r="J355" s="154"/>
      <c r="K355" s="144"/>
      <c r="L355" s="234"/>
      <c r="M355" s="235"/>
      <c r="N355" s="236"/>
      <c r="O355" s="243"/>
      <c r="P355" s="63">
        <f>B355</f>
        <v>54</v>
      </c>
      <c r="Q355" s="244"/>
      <c r="R355" s="243"/>
      <c r="T355" s="104"/>
    </row>
    <row r="356" spans="1:20" ht="15.75" customHeight="1" x14ac:dyDescent="0.25">
      <c r="A356" s="58" t="s">
        <v>56</v>
      </c>
      <c r="B356" s="154"/>
      <c r="C356" s="154">
        <v>45</v>
      </c>
      <c r="D356" s="154"/>
      <c r="E356" s="154"/>
      <c r="F356" s="154"/>
      <c r="G356" s="154"/>
      <c r="H356" s="154"/>
      <c r="I356" s="154"/>
      <c r="J356" s="154"/>
      <c r="K356" s="144"/>
      <c r="L356" s="237"/>
      <c r="M356" s="129"/>
      <c r="N356" s="238"/>
      <c r="O356" s="67">
        <f>IF(C356=0,"",C356/B355)</f>
        <v>0.83333333333333337</v>
      </c>
      <c r="P356" s="68">
        <v>45</v>
      </c>
      <c r="Q356" s="245">
        <f t="shared" ref="Q356:Q363" si="72">IF(P356=0,"",P356/P355)</f>
        <v>0.83333333333333337</v>
      </c>
      <c r="R356" s="245">
        <f t="shared" ref="R356:R363" si="73">IF(P356=0,"",100%-Q356)</f>
        <v>0.16666666666666663</v>
      </c>
      <c r="T356" s="104"/>
    </row>
    <row r="357" spans="1:20" ht="15.75" customHeight="1" x14ac:dyDescent="0.25">
      <c r="A357" s="58" t="s">
        <v>57</v>
      </c>
      <c r="B357" s="154"/>
      <c r="C357" s="154"/>
      <c r="D357" s="154">
        <v>41</v>
      </c>
      <c r="E357" s="154"/>
      <c r="F357" s="154"/>
      <c r="G357" s="154"/>
      <c r="H357" s="154"/>
      <c r="I357" s="154"/>
      <c r="J357" s="154"/>
      <c r="K357" s="144"/>
      <c r="L357" s="237"/>
      <c r="M357" s="129"/>
      <c r="N357" s="238"/>
      <c r="O357" s="67">
        <f>IF(D357=0,"",D357/C356)</f>
        <v>0.91111111111111109</v>
      </c>
      <c r="P357" s="68">
        <v>43</v>
      </c>
      <c r="Q357" s="245">
        <f t="shared" si="72"/>
        <v>0.9555555555555556</v>
      </c>
      <c r="R357" s="245">
        <f t="shared" si="73"/>
        <v>4.4444444444444398E-2</v>
      </c>
      <c r="T357" s="70">
        <f>P357/P355</f>
        <v>0.79629629629629628</v>
      </c>
    </row>
    <row r="358" spans="1:20" ht="15.75" customHeight="1" x14ac:dyDescent="0.25">
      <c r="A358" s="58">
        <v>1001</v>
      </c>
      <c r="B358" s="154"/>
      <c r="C358" s="154"/>
      <c r="D358" s="154"/>
      <c r="E358" s="154">
        <v>33</v>
      </c>
      <c r="F358" s="154"/>
      <c r="G358" s="154"/>
      <c r="H358" s="154"/>
      <c r="I358" s="154"/>
      <c r="J358" s="154"/>
      <c r="K358" s="144"/>
      <c r="L358" s="237"/>
      <c r="M358" s="129"/>
      <c r="N358" s="238"/>
      <c r="O358" s="67">
        <f>IF(E358=0,"",E358/D357)</f>
        <v>0.80487804878048785</v>
      </c>
      <c r="P358" s="68">
        <v>44</v>
      </c>
      <c r="Q358" s="245">
        <f t="shared" si="72"/>
        <v>1.0232558139534884</v>
      </c>
      <c r="R358" s="245">
        <f t="shared" si="73"/>
        <v>-2.3255813953488413E-2</v>
      </c>
      <c r="T358" s="104"/>
    </row>
    <row r="359" spans="1:20" ht="15.75" customHeight="1" x14ac:dyDescent="0.25">
      <c r="A359" s="58">
        <v>1002</v>
      </c>
      <c r="B359" s="154"/>
      <c r="C359" s="154"/>
      <c r="D359" s="154"/>
      <c r="E359" s="154"/>
      <c r="F359" s="154">
        <v>30</v>
      </c>
      <c r="G359" s="154"/>
      <c r="H359" s="154"/>
      <c r="I359" s="154"/>
      <c r="J359" s="154"/>
      <c r="K359" s="144"/>
      <c r="L359" s="237"/>
      <c r="M359" s="129"/>
      <c r="N359" s="238"/>
      <c r="O359" s="67">
        <f>IF(F359=0,"",F359/E358)</f>
        <v>0.90909090909090906</v>
      </c>
      <c r="P359" s="68">
        <v>42</v>
      </c>
      <c r="Q359" s="245">
        <f t="shared" si="72"/>
        <v>0.95454545454545459</v>
      </c>
      <c r="R359" s="245">
        <f t="shared" si="73"/>
        <v>4.5454545454545414E-2</v>
      </c>
      <c r="T359" s="104"/>
    </row>
    <row r="360" spans="1:20" ht="15.75" customHeight="1" x14ac:dyDescent="0.25">
      <c r="A360" s="58">
        <v>1101</v>
      </c>
      <c r="B360" s="154"/>
      <c r="C360" s="154"/>
      <c r="D360" s="154"/>
      <c r="E360" s="154"/>
      <c r="F360" s="154"/>
      <c r="G360" s="154">
        <v>25</v>
      </c>
      <c r="H360" s="154"/>
      <c r="I360" s="154"/>
      <c r="J360" s="154"/>
      <c r="K360" s="144"/>
      <c r="L360" s="237"/>
      <c r="M360" s="129"/>
      <c r="N360" s="238"/>
      <c r="O360" s="67">
        <f>IF(G360=0,"",G360/F359)</f>
        <v>0.83333333333333337</v>
      </c>
      <c r="P360" s="68">
        <v>40</v>
      </c>
      <c r="Q360" s="245">
        <f t="shared" si="72"/>
        <v>0.95238095238095233</v>
      </c>
      <c r="R360" s="245">
        <f t="shared" si="73"/>
        <v>4.7619047619047672E-2</v>
      </c>
      <c r="T360" s="104"/>
    </row>
    <row r="361" spans="1:20" ht="15.75" customHeight="1" x14ac:dyDescent="0.25">
      <c r="A361" s="58">
        <v>1102</v>
      </c>
      <c r="B361" s="154"/>
      <c r="C361" s="154"/>
      <c r="D361" s="154"/>
      <c r="E361" s="154"/>
      <c r="F361" s="154"/>
      <c r="G361" s="154"/>
      <c r="H361" s="154">
        <v>24</v>
      </c>
      <c r="I361" s="154"/>
      <c r="J361" s="154"/>
      <c r="K361" s="144"/>
      <c r="L361" s="237"/>
      <c r="M361" s="129"/>
      <c r="N361" s="238"/>
      <c r="O361" s="67">
        <f>IF(H361=0,"",H361/G360)</f>
        <v>0.96</v>
      </c>
      <c r="P361" s="68">
        <v>40</v>
      </c>
      <c r="Q361" s="245">
        <f t="shared" si="72"/>
        <v>1</v>
      </c>
      <c r="R361" s="245">
        <f t="shared" si="73"/>
        <v>0</v>
      </c>
      <c r="T361" s="104"/>
    </row>
    <row r="362" spans="1:20" ht="15.75" customHeight="1" x14ac:dyDescent="0.25">
      <c r="A362" s="58">
        <v>1201</v>
      </c>
      <c r="B362" s="154"/>
      <c r="C362" s="154"/>
      <c r="D362" s="154"/>
      <c r="E362" s="154"/>
      <c r="F362" s="154"/>
      <c r="G362" s="154"/>
      <c r="H362" s="154"/>
      <c r="I362" s="154">
        <v>24</v>
      </c>
      <c r="J362" s="154"/>
      <c r="K362" s="144"/>
      <c r="L362" s="237"/>
      <c r="M362" s="129"/>
      <c r="N362" s="238"/>
      <c r="O362" s="67">
        <f>IF(I362=0,"",I362/H361)</f>
        <v>1</v>
      </c>
      <c r="P362" s="68">
        <v>40</v>
      </c>
      <c r="Q362" s="245">
        <f t="shared" si="72"/>
        <v>1</v>
      </c>
      <c r="R362" s="245">
        <f t="shared" si="73"/>
        <v>0</v>
      </c>
      <c r="T362" s="104"/>
    </row>
    <row r="363" spans="1:20" ht="15.75" customHeight="1" x14ac:dyDescent="0.25">
      <c r="A363" s="58">
        <v>1202</v>
      </c>
      <c r="B363" s="154"/>
      <c r="C363" s="154"/>
      <c r="D363" s="154"/>
      <c r="E363" s="154"/>
      <c r="F363" s="154"/>
      <c r="G363" s="154"/>
      <c r="H363" s="154"/>
      <c r="I363" s="154"/>
      <c r="J363" s="154">
        <v>24</v>
      </c>
      <c r="K363" s="144">
        <v>10</v>
      </c>
      <c r="L363" s="237"/>
      <c r="M363" s="129"/>
      <c r="N363" s="238"/>
      <c r="O363" s="71">
        <f>IF(J363=0,"",J363/I362)</f>
        <v>1</v>
      </c>
      <c r="P363" s="68">
        <v>39</v>
      </c>
      <c r="Q363" s="71">
        <f t="shared" si="72"/>
        <v>0.97499999999999998</v>
      </c>
      <c r="R363" s="71">
        <f t="shared" si="73"/>
        <v>2.5000000000000022E-2</v>
      </c>
      <c r="T363" s="104"/>
    </row>
    <row r="364" spans="1:20" ht="15.75" customHeight="1" x14ac:dyDescent="0.25">
      <c r="A364" s="58">
        <v>1301</v>
      </c>
      <c r="B364" s="154"/>
      <c r="C364" s="154"/>
      <c r="D364" s="154"/>
      <c r="E364" s="154"/>
      <c r="F364" s="154"/>
      <c r="G364" s="154"/>
      <c r="H364" s="154"/>
      <c r="I364" s="154"/>
      <c r="J364" s="154">
        <v>18</v>
      </c>
      <c r="K364" s="144">
        <v>11</v>
      </c>
      <c r="L364" s="237"/>
      <c r="M364" s="129"/>
      <c r="N364" s="239"/>
      <c r="O364" s="129"/>
      <c r="P364" s="68">
        <v>27</v>
      </c>
      <c r="Q364" s="129"/>
      <c r="R364" s="246"/>
      <c r="T364" s="104"/>
    </row>
    <row r="365" spans="1:20" ht="15.75" customHeight="1" x14ac:dyDescent="0.25">
      <c r="A365" s="58">
        <v>1302</v>
      </c>
      <c r="B365" s="154"/>
      <c r="C365" s="154"/>
      <c r="D365" s="154"/>
      <c r="E365" s="154"/>
      <c r="F365" s="154"/>
      <c r="G365" s="154"/>
      <c r="H365" s="154"/>
      <c r="I365" s="154"/>
      <c r="J365" s="154">
        <v>12</v>
      </c>
      <c r="K365" s="144">
        <v>6</v>
      </c>
      <c r="L365" s="237"/>
      <c r="M365" s="129"/>
      <c r="N365" s="239"/>
      <c r="O365" s="247"/>
      <c r="P365" s="109">
        <v>14</v>
      </c>
      <c r="Q365" s="248"/>
      <c r="R365" s="247"/>
      <c r="T365" s="104"/>
    </row>
    <row r="366" spans="1:20" ht="15.75" customHeight="1" x14ac:dyDescent="0.25">
      <c r="A366" s="58">
        <v>1401</v>
      </c>
      <c r="B366" s="154"/>
      <c r="C366" s="154"/>
      <c r="D366" s="154"/>
      <c r="E366" s="154"/>
      <c r="F366" s="154"/>
      <c r="G366" s="154"/>
      <c r="H366" s="154"/>
      <c r="I366" s="154"/>
      <c r="J366" s="154">
        <v>7</v>
      </c>
      <c r="K366" s="144">
        <v>3</v>
      </c>
      <c r="L366" s="237"/>
      <c r="M366" s="129"/>
      <c r="N366" s="239"/>
      <c r="O366" s="247"/>
      <c r="P366" s="202">
        <v>8</v>
      </c>
      <c r="Q366" s="248"/>
      <c r="R366" s="247"/>
      <c r="T366" s="104"/>
    </row>
    <row r="367" spans="1:20" ht="15.75" customHeight="1" x14ac:dyDescent="0.25">
      <c r="A367" s="58">
        <v>1402</v>
      </c>
      <c r="B367" s="154"/>
      <c r="C367" s="154"/>
      <c r="D367" s="154"/>
      <c r="E367" s="154"/>
      <c r="F367" s="154"/>
      <c r="G367" s="154"/>
      <c r="H367" s="154"/>
      <c r="I367" s="154"/>
      <c r="J367" s="154">
        <v>3</v>
      </c>
      <c r="K367" s="144">
        <v>1</v>
      </c>
      <c r="L367" s="237"/>
      <c r="M367" s="129"/>
      <c r="N367" s="239"/>
      <c r="O367" s="249"/>
      <c r="P367" s="251">
        <v>3</v>
      </c>
      <c r="Q367" s="250"/>
      <c r="R367" s="247"/>
      <c r="T367" s="104"/>
    </row>
    <row r="368" spans="1:20" ht="15.75" customHeight="1" x14ac:dyDescent="0.25">
      <c r="A368" s="58">
        <v>1501</v>
      </c>
      <c r="B368" s="154"/>
      <c r="C368" s="154"/>
      <c r="D368" s="154"/>
      <c r="E368" s="154"/>
      <c r="F368" s="154"/>
      <c r="G368" s="154"/>
      <c r="H368" s="154"/>
      <c r="I368" s="154"/>
      <c r="J368" s="154">
        <v>2</v>
      </c>
      <c r="K368" s="144">
        <v>1</v>
      </c>
      <c r="L368" s="237"/>
      <c r="M368" s="129"/>
      <c r="N368" s="239"/>
      <c r="O368" s="249"/>
      <c r="P368" s="252">
        <v>2</v>
      </c>
      <c r="Q368" s="250"/>
      <c r="R368" s="247"/>
      <c r="T368" s="104"/>
    </row>
    <row r="369" spans="1:20" ht="15.75" customHeight="1" x14ac:dyDescent="0.25">
      <c r="A369" s="58">
        <v>1502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44"/>
      <c r="L369" s="237"/>
      <c r="M369" s="129"/>
      <c r="N369" s="239"/>
      <c r="O369" s="197" t="s">
        <v>83</v>
      </c>
      <c r="P369" s="203">
        <v>30</v>
      </c>
      <c r="Q369" s="111">
        <f>K372</f>
        <v>32</v>
      </c>
      <c r="R369" s="199" t="s">
        <v>11</v>
      </c>
      <c r="T369" s="104"/>
    </row>
    <row r="370" spans="1:20" ht="15.75" customHeight="1" x14ac:dyDescent="0.25">
      <c r="A370" s="58">
        <v>1601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44"/>
      <c r="L370" s="237"/>
      <c r="M370" s="129"/>
      <c r="N370" s="239"/>
      <c r="O370" s="198" t="s">
        <v>85</v>
      </c>
      <c r="P370" s="86">
        <f>IF(P369/B355=0,"",P369/B355)</f>
        <v>0.55555555555555558</v>
      </c>
      <c r="Q370" s="112">
        <f>IF(P369/Q369=0,"",P369/Q369)</f>
        <v>0.9375</v>
      </c>
      <c r="R370" s="200" t="s">
        <v>86</v>
      </c>
      <c r="T370" s="104"/>
    </row>
    <row r="371" spans="1:20" ht="15.75" customHeight="1" x14ac:dyDescent="0.25">
      <c r="A371" s="58">
        <v>1602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44"/>
      <c r="L371" s="240"/>
      <c r="M371" s="241"/>
      <c r="N371" s="242"/>
      <c r="O371" s="90"/>
      <c r="P371" s="91"/>
      <c r="Q371" s="91"/>
      <c r="R371" s="113"/>
      <c r="T371" s="104"/>
    </row>
    <row r="372" spans="1:20" ht="18" customHeight="1" x14ac:dyDescent="0.25">
      <c r="A372" s="28"/>
      <c r="B372" s="297" t="s">
        <v>111</v>
      </c>
      <c r="C372" s="297"/>
      <c r="D372" s="297"/>
      <c r="E372" s="297"/>
      <c r="F372" s="297"/>
      <c r="G372" s="297"/>
      <c r="H372" s="297"/>
      <c r="I372" s="297"/>
      <c r="J372" s="297"/>
      <c r="K372" s="93">
        <f>SUM(K355:K368)</f>
        <v>32</v>
      </c>
      <c r="L372" s="94">
        <f>IF(K363=0,"",K363/B355)</f>
        <v>0.18518518518518517</v>
      </c>
      <c r="M372" s="94">
        <f>IF(K372=0,"",K372/B355)</f>
        <v>0.59259259259259256</v>
      </c>
      <c r="N372" s="94">
        <f>IF(K363=0,"",M372-L372)</f>
        <v>0.40740740740740738</v>
      </c>
      <c r="O372" s="3"/>
      <c r="P372" s="29"/>
      <c r="Q372" s="22"/>
      <c r="R372" s="3"/>
      <c r="T372" s="104"/>
    </row>
    <row r="373" spans="1:20" ht="12.75" customHeight="1" x14ac:dyDescent="0.2">
      <c r="L373" s="3"/>
      <c r="M373" s="3"/>
      <c r="O373" s="3"/>
    </row>
    <row r="374" spans="1:20" ht="12.75" customHeight="1" x14ac:dyDescent="0.2">
      <c r="L374" s="3"/>
      <c r="M374" s="3"/>
      <c r="O374" s="3"/>
    </row>
    <row r="375" spans="1:20" ht="26.25" x14ac:dyDescent="0.4">
      <c r="A375" s="215"/>
      <c r="B375" s="298" t="s">
        <v>99</v>
      </c>
      <c r="C375" s="299"/>
      <c r="D375" s="299"/>
      <c r="E375" s="299"/>
      <c r="F375" s="299"/>
      <c r="G375" s="299"/>
      <c r="H375" s="299"/>
      <c r="I375" s="299"/>
      <c r="J375" s="299"/>
      <c r="K375" s="185" t="s">
        <v>56</v>
      </c>
      <c r="L375" s="186"/>
      <c r="M375" s="186"/>
      <c r="N375" s="29"/>
      <c r="O375" s="3"/>
      <c r="P375" s="29"/>
      <c r="Q375" s="29"/>
      <c r="R375" s="29"/>
    </row>
    <row r="376" spans="1:20" ht="20.25" customHeight="1" x14ac:dyDescent="0.2">
      <c r="A376" s="319" t="s">
        <v>10</v>
      </c>
      <c r="B376" s="301" t="s">
        <v>100</v>
      </c>
      <c r="C376" s="302"/>
      <c r="D376" s="302"/>
      <c r="E376" s="302"/>
      <c r="F376" s="302"/>
      <c r="G376" s="302"/>
      <c r="H376" s="302"/>
      <c r="I376" s="302"/>
      <c r="J376" s="303"/>
      <c r="K376" s="304" t="s">
        <v>11</v>
      </c>
      <c r="L376" s="296" t="s">
        <v>3</v>
      </c>
      <c r="M376" s="296" t="s">
        <v>4</v>
      </c>
      <c r="N376" s="306" t="s">
        <v>5</v>
      </c>
      <c r="O376" s="296" t="s">
        <v>6</v>
      </c>
      <c r="P376" s="294" t="s">
        <v>7</v>
      </c>
      <c r="Q376" s="294" t="s">
        <v>8</v>
      </c>
      <c r="R376" s="296" t="s">
        <v>101</v>
      </c>
    </row>
    <row r="377" spans="1:20" ht="15.75" customHeight="1" x14ac:dyDescent="0.25">
      <c r="A377" s="320"/>
      <c r="B377" s="58" t="s">
        <v>102</v>
      </c>
      <c r="C377" s="58" t="s">
        <v>103</v>
      </c>
      <c r="D377" s="58" t="s">
        <v>104</v>
      </c>
      <c r="E377" s="58" t="s">
        <v>105</v>
      </c>
      <c r="F377" s="58" t="s">
        <v>106</v>
      </c>
      <c r="G377" s="58" t="s">
        <v>107</v>
      </c>
      <c r="H377" s="58" t="s">
        <v>108</v>
      </c>
      <c r="I377" s="58" t="s">
        <v>109</v>
      </c>
      <c r="J377" s="58" t="s">
        <v>110</v>
      </c>
      <c r="K377" s="317"/>
      <c r="L377" s="295"/>
      <c r="M377" s="295"/>
      <c r="N377" s="295"/>
      <c r="O377" s="295"/>
      <c r="P377" s="295"/>
      <c r="Q377" s="295"/>
      <c r="R377" s="295"/>
      <c r="T377" s="104"/>
    </row>
    <row r="378" spans="1:20" ht="15.75" customHeight="1" x14ac:dyDescent="0.25">
      <c r="A378" s="58" t="s">
        <v>56</v>
      </c>
      <c r="B378" s="154">
        <v>32</v>
      </c>
      <c r="C378" s="154"/>
      <c r="D378" s="154"/>
      <c r="E378" s="154"/>
      <c r="F378" s="154"/>
      <c r="G378" s="154"/>
      <c r="H378" s="154"/>
      <c r="I378" s="154"/>
      <c r="J378" s="154"/>
      <c r="K378" s="144"/>
      <c r="L378" s="234"/>
      <c r="M378" s="235"/>
      <c r="N378" s="236"/>
      <c r="O378" s="243"/>
      <c r="P378" s="63">
        <f>B378</f>
        <v>32</v>
      </c>
      <c r="Q378" s="244"/>
      <c r="R378" s="243"/>
      <c r="T378" s="104"/>
    </row>
    <row r="379" spans="1:20" ht="15.75" customHeight="1" x14ac:dyDescent="0.25">
      <c r="A379" s="58" t="s">
        <v>57</v>
      </c>
      <c r="B379" s="154"/>
      <c r="C379" s="154">
        <v>26</v>
      </c>
      <c r="D379" s="154"/>
      <c r="E379" s="154"/>
      <c r="F379" s="154"/>
      <c r="G379" s="154"/>
      <c r="H379" s="154"/>
      <c r="I379" s="154"/>
      <c r="J379" s="154"/>
      <c r="K379" s="144"/>
      <c r="L379" s="237"/>
      <c r="M379" s="129"/>
      <c r="N379" s="238"/>
      <c r="O379" s="67">
        <f>IF(C379=0,"",C379/B378)</f>
        <v>0.8125</v>
      </c>
      <c r="P379" s="68">
        <v>26</v>
      </c>
      <c r="Q379" s="245">
        <f t="shared" ref="Q379:Q386" si="74">IF(P379=0,"",P379/P378)</f>
        <v>0.8125</v>
      </c>
      <c r="R379" s="245">
        <f t="shared" ref="R379:R386" si="75">IF(P379=0,"",100%-Q379)</f>
        <v>0.1875</v>
      </c>
      <c r="T379" s="104"/>
    </row>
    <row r="380" spans="1:20" ht="15.75" customHeight="1" x14ac:dyDescent="0.25">
      <c r="A380" s="58">
        <v>1001</v>
      </c>
      <c r="B380" s="154"/>
      <c r="C380" s="154"/>
      <c r="D380" s="154">
        <v>19</v>
      </c>
      <c r="E380" s="154"/>
      <c r="F380" s="154"/>
      <c r="G380" s="154"/>
      <c r="H380" s="154"/>
      <c r="I380" s="154"/>
      <c r="J380" s="154"/>
      <c r="K380" s="144"/>
      <c r="L380" s="237"/>
      <c r="M380" s="129"/>
      <c r="N380" s="238"/>
      <c r="O380" s="67">
        <f>IF(D380=0,"",D380/C379)</f>
        <v>0.73076923076923073</v>
      </c>
      <c r="P380" s="68">
        <v>24</v>
      </c>
      <c r="Q380" s="245">
        <f t="shared" si="74"/>
        <v>0.92307692307692313</v>
      </c>
      <c r="R380" s="245">
        <f t="shared" si="75"/>
        <v>7.6923076923076872E-2</v>
      </c>
      <c r="T380" s="70">
        <f>P380/P378</f>
        <v>0.75</v>
      </c>
    </row>
    <row r="381" spans="1:20" ht="15.75" customHeight="1" x14ac:dyDescent="0.25">
      <c r="A381" s="58">
        <v>1002</v>
      </c>
      <c r="B381" s="154"/>
      <c r="C381" s="154"/>
      <c r="D381" s="154"/>
      <c r="E381" s="154">
        <v>18</v>
      </c>
      <c r="F381" s="154"/>
      <c r="G381" s="154"/>
      <c r="H381" s="154"/>
      <c r="I381" s="154"/>
      <c r="J381" s="154"/>
      <c r="K381" s="144"/>
      <c r="L381" s="237"/>
      <c r="M381" s="129"/>
      <c r="N381" s="238"/>
      <c r="O381" s="67">
        <f>IF(E381=0,"",E381/D380)</f>
        <v>0.94736842105263153</v>
      </c>
      <c r="P381" s="68">
        <v>23</v>
      </c>
      <c r="Q381" s="245">
        <f t="shared" si="74"/>
        <v>0.95833333333333337</v>
      </c>
      <c r="R381" s="245">
        <f t="shared" si="75"/>
        <v>4.166666666666663E-2</v>
      </c>
      <c r="T381" s="104"/>
    </row>
    <row r="382" spans="1:20" ht="15.75" customHeight="1" x14ac:dyDescent="0.25">
      <c r="A382" s="58">
        <v>1101</v>
      </c>
      <c r="B382" s="154"/>
      <c r="C382" s="154"/>
      <c r="D382" s="154"/>
      <c r="E382" s="154"/>
      <c r="F382" s="154">
        <v>18</v>
      </c>
      <c r="G382" s="154"/>
      <c r="H382" s="154"/>
      <c r="I382" s="154"/>
      <c r="J382" s="154"/>
      <c r="K382" s="144"/>
      <c r="L382" s="237"/>
      <c r="M382" s="129"/>
      <c r="N382" s="238"/>
      <c r="O382" s="67">
        <f>IF(F382=0,"",F382/E381)</f>
        <v>1</v>
      </c>
      <c r="P382" s="68">
        <v>23</v>
      </c>
      <c r="Q382" s="245">
        <f t="shared" si="74"/>
        <v>1</v>
      </c>
      <c r="R382" s="245">
        <f t="shared" si="75"/>
        <v>0</v>
      </c>
      <c r="T382" s="104"/>
    </row>
    <row r="383" spans="1:20" ht="15.75" customHeight="1" x14ac:dyDescent="0.25">
      <c r="A383" s="58">
        <v>1102</v>
      </c>
      <c r="B383" s="154"/>
      <c r="C383" s="154"/>
      <c r="D383" s="154"/>
      <c r="E383" s="154"/>
      <c r="F383" s="154"/>
      <c r="G383" s="154">
        <v>14</v>
      </c>
      <c r="H383" s="154"/>
      <c r="I383" s="154"/>
      <c r="J383" s="154"/>
      <c r="K383" s="144"/>
      <c r="L383" s="237"/>
      <c r="M383" s="129"/>
      <c r="N383" s="238"/>
      <c r="O383" s="67">
        <f>IF(G383=0,"",G383/F382)</f>
        <v>0.77777777777777779</v>
      </c>
      <c r="P383" s="68">
        <v>22</v>
      </c>
      <c r="Q383" s="245">
        <f t="shared" si="74"/>
        <v>0.95652173913043481</v>
      </c>
      <c r="R383" s="245">
        <f t="shared" si="75"/>
        <v>4.3478260869565188E-2</v>
      </c>
      <c r="T383" s="104"/>
    </row>
    <row r="384" spans="1:20" ht="15.75" customHeight="1" x14ac:dyDescent="0.25">
      <c r="A384" s="58">
        <v>1201</v>
      </c>
      <c r="B384" s="154"/>
      <c r="C384" s="154"/>
      <c r="D384" s="154"/>
      <c r="E384" s="154"/>
      <c r="F384" s="154"/>
      <c r="G384" s="154"/>
      <c r="H384" s="154">
        <v>13</v>
      </c>
      <c r="I384" s="154"/>
      <c r="J384" s="154"/>
      <c r="K384" s="144"/>
      <c r="L384" s="237"/>
      <c r="M384" s="129"/>
      <c r="N384" s="238"/>
      <c r="O384" s="67">
        <f>IF(H384=0,"",H384/G383)</f>
        <v>0.9285714285714286</v>
      </c>
      <c r="P384" s="68">
        <v>20</v>
      </c>
      <c r="Q384" s="245">
        <f t="shared" si="74"/>
        <v>0.90909090909090906</v>
      </c>
      <c r="R384" s="245">
        <f t="shared" si="75"/>
        <v>9.0909090909090939E-2</v>
      </c>
      <c r="T384" s="104"/>
    </row>
    <row r="385" spans="1:20" ht="15.75" customHeight="1" x14ac:dyDescent="0.25">
      <c r="A385" s="58">
        <v>1202</v>
      </c>
      <c r="B385" s="154"/>
      <c r="C385" s="154"/>
      <c r="D385" s="154"/>
      <c r="E385" s="154"/>
      <c r="F385" s="154"/>
      <c r="G385" s="154"/>
      <c r="H385" s="154"/>
      <c r="I385" s="154">
        <v>9</v>
      </c>
      <c r="J385" s="154"/>
      <c r="K385" s="144">
        <v>1</v>
      </c>
      <c r="L385" s="237"/>
      <c r="M385" s="129"/>
      <c r="N385" s="238"/>
      <c r="O385" s="67">
        <f>IF(I385=0,"",I385/H384)</f>
        <v>0.69230769230769229</v>
      </c>
      <c r="P385" s="68">
        <v>18</v>
      </c>
      <c r="Q385" s="245">
        <f t="shared" si="74"/>
        <v>0.9</v>
      </c>
      <c r="R385" s="245">
        <f t="shared" si="75"/>
        <v>9.9999999999999978E-2</v>
      </c>
      <c r="T385" s="104"/>
    </row>
    <row r="386" spans="1:20" ht="15.75" customHeight="1" x14ac:dyDescent="0.25">
      <c r="A386" s="58">
        <v>1301</v>
      </c>
      <c r="B386" s="154"/>
      <c r="C386" s="154"/>
      <c r="D386" s="154"/>
      <c r="E386" s="154"/>
      <c r="F386" s="154"/>
      <c r="G386" s="154"/>
      <c r="H386" s="154"/>
      <c r="I386" s="154"/>
      <c r="J386" s="154">
        <v>9</v>
      </c>
      <c r="K386" s="144">
        <v>8</v>
      </c>
      <c r="L386" s="237"/>
      <c r="M386" s="129"/>
      <c r="N386" s="238"/>
      <c r="O386" s="71">
        <f>IF(J386=0,"",J386/I385)</f>
        <v>1</v>
      </c>
      <c r="P386" s="68">
        <v>17</v>
      </c>
      <c r="Q386" s="71">
        <f t="shared" si="74"/>
        <v>0.94444444444444442</v>
      </c>
      <c r="R386" s="71">
        <f t="shared" si="75"/>
        <v>5.555555555555558E-2</v>
      </c>
      <c r="T386" s="104"/>
    </row>
    <row r="387" spans="1:20" ht="15.75" customHeight="1" x14ac:dyDescent="0.25">
      <c r="A387" s="58">
        <v>1302</v>
      </c>
      <c r="B387" s="154"/>
      <c r="C387" s="154"/>
      <c r="D387" s="154"/>
      <c r="E387" s="154"/>
      <c r="F387" s="154"/>
      <c r="G387" s="154"/>
      <c r="H387" s="154"/>
      <c r="I387" s="154"/>
      <c r="J387" s="154">
        <v>5</v>
      </c>
      <c r="K387" s="144">
        <v>4</v>
      </c>
      <c r="L387" s="237"/>
      <c r="M387" s="129"/>
      <c r="N387" s="239"/>
      <c r="O387" s="129"/>
      <c r="P387" s="68">
        <v>9</v>
      </c>
      <c r="Q387" s="129"/>
      <c r="R387" s="246"/>
      <c r="T387" s="104"/>
    </row>
    <row r="388" spans="1:20" ht="15.75" customHeight="1" x14ac:dyDescent="0.25">
      <c r="A388" s="58">
        <v>1401</v>
      </c>
      <c r="B388" s="154"/>
      <c r="C388" s="154"/>
      <c r="D388" s="154"/>
      <c r="E388" s="154"/>
      <c r="F388" s="154"/>
      <c r="G388" s="154"/>
      <c r="H388" s="154"/>
      <c r="I388" s="154"/>
      <c r="J388" s="154">
        <v>3</v>
      </c>
      <c r="K388" s="144">
        <v>1</v>
      </c>
      <c r="L388" s="237"/>
      <c r="M388" s="129"/>
      <c r="N388" s="239"/>
      <c r="O388" s="247"/>
      <c r="P388" s="109">
        <v>4</v>
      </c>
      <c r="Q388" s="248"/>
      <c r="R388" s="247"/>
      <c r="T388" s="104"/>
    </row>
    <row r="389" spans="1:20" ht="15.75" customHeight="1" x14ac:dyDescent="0.25">
      <c r="A389" s="58">
        <v>1402</v>
      </c>
      <c r="B389" s="154"/>
      <c r="C389" s="154"/>
      <c r="D389" s="154"/>
      <c r="E389" s="154"/>
      <c r="F389" s="154"/>
      <c r="G389" s="154"/>
      <c r="H389" s="154"/>
      <c r="I389" s="154"/>
      <c r="J389" s="154">
        <v>1</v>
      </c>
      <c r="K389" s="144">
        <v>1</v>
      </c>
      <c r="L389" s="237"/>
      <c r="M389" s="129"/>
      <c r="N389" s="239"/>
      <c r="O389" s="247"/>
      <c r="P389" s="202">
        <v>2</v>
      </c>
      <c r="Q389" s="248"/>
      <c r="R389" s="247"/>
      <c r="T389" s="104"/>
    </row>
    <row r="390" spans="1:20" ht="15.75" customHeight="1" x14ac:dyDescent="0.25">
      <c r="A390" s="58">
        <v>1501</v>
      </c>
      <c r="B390" s="154"/>
      <c r="C390" s="154"/>
      <c r="D390" s="154"/>
      <c r="E390" s="154"/>
      <c r="F390" s="154"/>
      <c r="G390" s="154"/>
      <c r="H390" s="154"/>
      <c r="I390" s="154"/>
      <c r="J390" s="154">
        <v>1</v>
      </c>
      <c r="K390" s="144">
        <v>1</v>
      </c>
      <c r="L390" s="237"/>
      <c r="M390" s="129"/>
      <c r="N390" s="239"/>
      <c r="O390" s="249"/>
      <c r="P390" s="251">
        <v>2</v>
      </c>
      <c r="Q390" s="250"/>
      <c r="R390" s="247"/>
      <c r="T390" s="104"/>
    </row>
    <row r="391" spans="1:20" ht="15.75" customHeight="1" x14ac:dyDescent="0.25">
      <c r="A391" s="58">
        <v>1502</v>
      </c>
      <c r="B391" s="154"/>
      <c r="C391" s="154"/>
      <c r="D391" s="154"/>
      <c r="E391" s="154"/>
      <c r="F391" s="154"/>
      <c r="G391" s="154"/>
      <c r="H391" s="154"/>
      <c r="I391" s="154"/>
      <c r="J391" s="154">
        <v>1</v>
      </c>
      <c r="K391" s="144">
        <v>1</v>
      </c>
      <c r="L391" s="237"/>
      <c r="M391" s="129"/>
      <c r="N391" s="239"/>
      <c r="O391" s="249"/>
      <c r="P391" s="252">
        <v>1</v>
      </c>
      <c r="Q391" s="250"/>
      <c r="R391" s="247"/>
      <c r="T391" s="104"/>
    </row>
    <row r="392" spans="1:20" ht="15.75" customHeight="1" x14ac:dyDescent="0.25">
      <c r="A392" s="58">
        <v>1601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44"/>
      <c r="L392" s="237"/>
      <c r="M392" s="129"/>
      <c r="N392" s="239"/>
      <c r="O392" s="197" t="s">
        <v>83</v>
      </c>
      <c r="P392" s="203">
        <v>16</v>
      </c>
      <c r="Q392" s="111">
        <f>K395</f>
        <v>17</v>
      </c>
      <c r="R392" s="199" t="s">
        <v>11</v>
      </c>
      <c r="T392" s="104"/>
    </row>
    <row r="393" spans="1:20" ht="15.75" customHeight="1" x14ac:dyDescent="0.25">
      <c r="A393" s="58">
        <v>1602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44"/>
      <c r="L393" s="237"/>
      <c r="M393" s="129"/>
      <c r="N393" s="239"/>
      <c r="O393" s="198" t="s">
        <v>85</v>
      </c>
      <c r="P393" s="86">
        <f>IF(P392/B378=0,"",P392/B378)</f>
        <v>0.5</v>
      </c>
      <c r="Q393" s="112">
        <f>IF(P392/Q392=0,"",P392/Q392)</f>
        <v>0.94117647058823528</v>
      </c>
      <c r="R393" s="200" t="s">
        <v>86</v>
      </c>
      <c r="T393" s="104"/>
    </row>
    <row r="394" spans="1:20" ht="15.75" customHeight="1" x14ac:dyDescent="0.25">
      <c r="A394" s="58">
        <v>1701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44"/>
      <c r="L394" s="240"/>
      <c r="M394" s="241"/>
      <c r="N394" s="242"/>
      <c r="O394" s="90"/>
      <c r="P394" s="91"/>
      <c r="Q394" s="91"/>
      <c r="R394" s="113"/>
      <c r="T394" s="104"/>
    </row>
    <row r="395" spans="1:20" ht="18" x14ac:dyDescent="0.25">
      <c r="A395" s="28"/>
      <c r="B395" s="297" t="s">
        <v>111</v>
      </c>
      <c r="C395" s="297"/>
      <c r="D395" s="297"/>
      <c r="E395" s="297"/>
      <c r="F395" s="297"/>
      <c r="G395" s="297"/>
      <c r="H395" s="297"/>
      <c r="I395" s="297"/>
      <c r="J395" s="297"/>
      <c r="K395" s="93">
        <f>SUM(K378:K391)</f>
        <v>17</v>
      </c>
      <c r="L395" s="94">
        <f>IF(SUM(K385:K386)=0,"",SUM(K385:K386)/B378)</f>
        <v>0.28125</v>
      </c>
      <c r="M395" s="94">
        <f>IF(K395=0,"",K395/B378)</f>
        <v>0.53125</v>
      </c>
      <c r="N395" s="94">
        <f>IF(K386=0,"",M395-L395)</f>
        <v>0.25</v>
      </c>
      <c r="O395" s="3"/>
      <c r="P395" s="29"/>
      <c r="Q395" s="22"/>
      <c r="R395" s="3"/>
      <c r="T395" s="104"/>
    </row>
    <row r="396" spans="1:20" ht="12.75" customHeight="1" x14ac:dyDescent="0.2">
      <c r="L396" s="3"/>
      <c r="M396" s="3"/>
      <c r="N396" s="3"/>
      <c r="O396" s="3"/>
    </row>
    <row r="397" spans="1:20" ht="12.75" customHeight="1" x14ac:dyDescent="0.2">
      <c r="L397" s="3"/>
      <c r="M397" s="3"/>
      <c r="N397" s="3"/>
      <c r="O397" s="3"/>
    </row>
    <row r="398" spans="1:20" ht="26.25" customHeight="1" x14ac:dyDescent="0.4">
      <c r="A398" s="215"/>
      <c r="B398" s="298" t="s">
        <v>99</v>
      </c>
      <c r="C398" s="299"/>
      <c r="D398" s="299"/>
      <c r="E398" s="299"/>
      <c r="F398" s="299"/>
      <c r="G398" s="299"/>
      <c r="H398" s="299"/>
      <c r="I398" s="299"/>
      <c r="J398" s="299"/>
      <c r="K398" s="185" t="s">
        <v>57</v>
      </c>
      <c r="L398" s="186"/>
      <c r="M398" s="186"/>
      <c r="N398" s="29"/>
      <c r="O398" s="3"/>
      <c r="P398" s="29"/>
      <c r="Q398" s="29"/>
      <c r="R398" s="29"/>
    </row>
    <row r="399" spans="1:20" ht="20.25" customHeight="1" x14ac:dyDescent="0.2">
      <c r="A399" s="319" t="s">
        <v>10</v>
      </c>
      <c r="B399" s="301" t="s">
        <v>100</v>
      </c>
      <c r="C399" s="302"/>
      <c r="D399" s="302"/>
      <c r="E399" s="302"/>
      <c r="F399" s="302"/>
      <c r="G399" s="302"/>
      <c r="H399" s="302"/>
      <c r="I399" s="302"/>
      <c r="J399" s="303"/>
      <c r="K399" s="304" t="s">
        <v>11</v>
      </c>
      <c r="L399" s="296" t="s">
        <v>3</v>
      </c>
      <c r="M399" s="296" t="s">
        <v>4</v>
      </c>
      <c r="N399" s="306" t="s">
        <v>5</v>
      </c>
      <c r="O399" s="296" t="s">
        <v>6</v>
      </c>
      <c r="P399" s="294" t="s">
        <v>7</v>
      </c>
      <c r="Q399" s="294" t="s">
        <v>8</v>
      </c>
      <c r="R399" s="296" t="s">
        <v>101</v>
      </c>
    </row>
    <row r="400" spans="1:20" ht="15.75" customHeight="1" x14ac:dyDescent="0.25">
      <c r="A400" s="320"/>
      <c r="B400" s="58" t="s">
        <v>102</v>
      </c>
      <c r="C400" s="58" t="s">
        <v>103</v>
      </c>
      <c r="D400" s="58" t="s">
        <v>104</v>
      </c>
      <c r="E400" s="58" t="s">
        <v>105</v>
      </c>
      <c r="F400" s="58" t="s">
        <v>106</v>
      </c>
      <c r="G400" s="58" t="s">
        <v>107</v>
      </c>
      <c r="H400" s="58" t="s">
        <v>108</v>
      </c>
      <c r="I400" s="58" t="s">
        <v>109</v>
      </c>
      <c r="J400" s="58" t="s">
        <v>110</v>
      </c>
      <c r="K400" s="317"/>
      <c r="L400" s="295"/>
      <c r="M400" s="295"/>
      <c r="N400" s="295"/>
      <c r="O400" s="295"/>
      <c r="P400" s="295"/>
      <c r="Q400" s="295"/>
      <c r="R400" s="295"/>
      <c r="T400" s="104"/>
    </row>
    <row r="401" spans="1:20" ht="15.75" customHeight="1" x14ac:dyDescent="0.25">
      <c r="A401" s="58" t="s">
        <v>57</v>
      </c>
      <c r="B401" s="154">
        <v>66</v>
      </c>
      <c r="C401" s="154"/>
      <c r="D401" s="154"/>
      <c r="E401" s="154"/>
      <c r="F401" s="154"/>
      <c r="G401" s="154"/>
      <c r="H401" s="154"/>
      <c r="I401" s="154"/>
      <c r="J401" s="154"/>
      <c r="K401" s="144"/>
      <c r="L401" s="234"/>
      <c r="M401" s="235"/>
      <c r="N401" s="236"/>
      <c r="O401" s="99"/>
      <c r="P401" s="63">
        <f>B401</f>
        <v>66</v>
      </c>
      <c r="Q401" s="100"/>
      <c r="R401" s="99"/>
      <c r="T401" s="104"/>
    </row>
    <row r="402" spans="1:20" ht="15.75" customHeight="1" x14ac:dyDescent="0.25">
      <c r="A402" s="58">
        <v>1001</v>
      </c>
      <c r="B402" s="154"/>
      <c r="C402" s="154">
        <v>53</v>
      </c>
      <c r="D402" s="154"/>
      <c r="E402" s="154"/>
      <c r="F402" s="154"/>
      <c r="G402" s="154"/>
      <c r="H402" s="154"/>
      <c r="I402" s="154"/>
      <c r="J402" s="154"/>
      <c r="K402" s="144"/>
      <c r="L402" s="237"/>
      <c r="M402" s="129"/>
      <c r="N402" s="238"/>
      <c r="O402" s="67">
        <f>IF(C402=0,"",C402/B401)</f>
        <v>0.80303030303030298</v>
      </c>
      <c r="P402" s="68">
        <v>53</v>
      </c>
      <c r="Q402" s="69">
        <f t="shared" ref="Q402:Q409" si="76">IF(P402=0,"",P402/P401)</f>
        <v>0.80303030303030298</v>
      </c>
      <c r="R402" s="69">
        <f t="shared" ref="R402:R409" si="77">IF(P402=0,"",100%-Q402)</f>
        <v>0.19696969696969702</v>
      </c>
      <c r="T402" s="104"/>
    </row>
    <row r="403" spans="1:20" ht="15.75" customHeight="1" x14ac:dyDescent="0.25">
      <c r="A403" s="58">
        <v>1002</v>
      </c>
      <c r="B403" s="154"/>
      <c r="C403" s="154"/>
      <c r="D403" s="154">
        <v>48</v>
      </c>
      <c r="E403" s="154"/>
      <c r="F403" s="154"/>
      <c r="G403" s="154"/>
      <c r="H403" s="154"/>
      <c r="I403" s="154"/>
      <c r="J403" s="154"/>
      <c r="K403" s="144"/>
      <c r="L403" s="237"/>
      <c r="M403" s="129"/>
      <c r="N403" s="238"/>
      <c r="O403" s="67">
        <f>IF(D403=0,"",D403/C402)</f>
        <v>0.90566037735849059</v>
      </c>
      <c r="P403" s="68">
        <v>51</v>
      </c>
      <c r="Q403" s="69">
        <f t="shared" si="76"/>
        <v>0.96226415094339623</v>
      </c>
      <c r="R403" s="69">
        <f t="shared" si="77"/>
        <v>3.7735849056603765E-2</v>
      </c>
      <c r="T403" s="70">
        <f>P403/P401</f>
        <v>0.77272727272727271</v>
      </c>
    </row>
    <row r="404" spans="1:20" ht="15.75" customHeight="1" x14ac:dyDescent="0.25">
      <c r="A404" s="58">
        <v>1101</v>
      </c>
      <c r="B404" s="154"/>
      <c r="C404" s="154"/>
      <c r="D404" s="154"/>
      <c r="E404" s="154">
        <v>37</v>
      </c>
      <c r="F404" s="154"/>
      <c r="G404" s="154"/>
      <c r="H404" s="154"/>
      <c r="I404" s="154"/>
      <c r="J404" s="154"/>
      <c r="K404" s="144"/>
      <c r="L404" s="237"/>
      <c r="M404" s="129"/>
      <c r="N404" s="238"/>
      <c r="O404" s="67">
        <f>IF(E404=0,"",E404/D403)</f>
        <v>0.77083333333333337</v>
      </c>
      <c r="P404" s="68">
        <v>48</v>
      </c>
      <c r="Q404" s="69">
        <f t="shared" si="76"/>
        <v>0.94117647058823528</v>
      </c>
      <c r="R404" s="69">
        <f t="shared" si="77"/>
        <v>5.8823529411764719E-2</v>
      </c>
      <c r="T404" s="104"/>
    </row>
    <row r="405" spans="1:20" ht="15.75" customHeight="1" x14ac:dyDescent="0.25">
      <c r="A405" s="58">
        <v>1102</v>
      </c>
      <c r="B405" s="154"/>
      <c r="C405" s="154"/>
      <c r="D405" s="154"/>
      <c r="E405" s="154"/>
      <c r="F405" s="154">
        <v>37</v>
      </c>
      <c r="G405" s="154"/>
      <c r="H405" s="154"/>
      <c r="I405" s="154"/>
      <c r="J405" s="154"/>
      <c r="K405" s="144"/>
      <c r="L405" s="237"/>
      <c r="M405" s="129"/>
      <c r="N405" s="238"/>
      <c r="O405" s="67">
        <f>IF(F405=0,"",F405/E404)</f>
        <v>1</v>
      </c>
      <c r="P405" s="68">
        <v>45</v>
      </c>
      <c r="Q405" s="69">
        <f t="shared" si="76"/>
        <v>0.9375</v>
      </c>
      <c r="R405" s="69">
        <f t="shared" si="77"/>
        <v>6.25E-2</v>
      </c>
      <c r="T405" s="104"/>
    </row>
    <row r="406" spans="1:20" ht="15.75" customHeight="1" x14ac:dyDescent="0.25">
      <c r="A406" s="58">
        <v>1201</v>
      </c>
      <c r="B406" s="154"/>
      <c r="C406" s="154"/>
      <c r="D406" s="154"/>
      <c r="E406" s="154"/>
      <c r="F406" s="154"/>
      <c r="G406" s="154">
        <v>35</v>
      </c>
      <c r="H406" s="154"/>
      <c r="I406" s="154"/>
      <c r="J406" s="154"/>
      <c r="K406" s="144"/>
      <c r="L406" s="237"/>
      <c r="M406" s="129"/>
      <c r="N406" s="238"/>
      <c r="O406" s="67">
        <f>IF(G406=0,"",G406/F405)</f>
        <v>0.94594594594594594</v>
      </c>
      <c r="P406" s="68">
        <v>43</v>
      </c>
      <c r="Q406" s="69">
        <f t="shared" si="76"/>
        <v>0.9555555555555556</v>
      </c>
      <c r="R406" s="69">
        <f t="shared" si="77"/>
        <v>4.4444444444444398E-2</v>
      </c>
      <c r="T406" s="104"/>
    </row>
    <row r="407" spans="1:20" ht="15.75" customHeight="1" x14ac:dyDescent="0.25">
      <c r="A407" s="58">
        <v>1202</v>
      </c>
      <c r="B407" s="154"/>
      <c r="C407" s="154"/>
      <c r="D407" s="154"/>
      <c r="E407" s="154"/>
      <c r="F407" s="154"/>
      <c r="G407" s="154"/>
      <c r="H407" s="154">
        <v>31</v>
      </c>
      <c r="I407" s="154"/>
      <c r="J407" s="154"/>
      <c r="K407" s="144"/>
      <c r="L407" s="237"/>
      <c r="M407" s="129"/>
      <c r="N407" s="238"/>
      <c r="O407" s="67">
        <f>IF(H407=0,"",H407/G406)</f>
        <v>0.88571428571428568</v>
      </c>
      <c r="P407" s="68">
        <v>42</v>
      </c>
      <c r="Q407" s="69">
        <f t="shared" si="76"/>
        <v>0.97674418604651159</v>
      </c>
      <c r="R407" s="69">
        <f t="shared" si="77"/>
        <v>2.3255813953488413E-2</v>
      </c>
      <c r="T407" s="104"/>
    </row>
    <row r="408" spans="1:20" ht="15.75" customHeight="1" x14ac:dyDescent="0.25">
      <c r="A408" s="58">
        <v>1301</v>
      </c>
      <c r="B408" s="154"/>
      <c r="C408" s="154"/>
      <c r="D408" s="154"/>
      <c r="E408" s="154"/>
      <c r="F408" s="154"/>
      <c r="G408" s="154"/>
      <c r="H408" s="154"/>
      <c r="I408" s="154">
        <v>31</v>
      </c>
      <c r="J408" s="154"/>
      <c r="K408" s="144"/>
      <c r="L408" s="237"/>
      <c r="M408" s="129"/>
      <c r="N408" s="238"/>
      <c r="O408" s="67">
        <f>IF(I408=0,"",I408/H407)</f>
        <v>1</v>
      </c>
      <c r="P408" s="68">
        <v>42</v>
      </c>
      <c r="Q408" s="69">
        <f t="shared" si="76"/>
        <v>1</v>
      </c>
      <c r="R408" s="69">
        <f t="shared" si="77"/>
        <v>0</v>
      </c>
      <c r="T408" s="104"/>
    </row>
    <row r="409" spans="1:20" ht="15.75" customHeight="1" x14ac:dyDescent="0.25">
      <c r="A409" s="58">
        <v>1302</v>
      </c>
      <c r="B409" s="154"/>
      <c r="C409" s="154"/>
      <c r="D409" s="154"/>
      <c r="E409" s="154"/>
      <c r="F409" s="154"/>
      <c r="G409" s="154"/>
      <c r="H409" s="154"/>
      <c r="I409" s="154"/>
      <c r="J409" s="154">
        <v>31</v>
      </c>
      <c r="K409" s="144">
        <v>20</v>
      </c>
      <c r="L409" s="237"/>
      <c r="M409" s="129"/>
      <c r="N409" s="238"/>
      <c r="O409" s="71">
        <f>IF(J409=0,"",J409/I408)</f>
        <v>1</v>
      </c>
      <c r="P409" s="68">
        <v>41</v>
      </c>
      <c r="Q409" s="72">
        <f t="shared" si="76"/>
        <v>0.97619047619047616</v>
      </c>
      <c r="R409" s="72">
        <f t="shared" si="77"/>
        <v>2.3809523809523836E-2</v>
      </c>
      <c r="T409" s="104"/>
    </row>
    <row r="410" spans="1:20" ht="15.75" customHeight="1" x14ac:dyDescent="0.25">
      <c r="A410" s="58">
        <v>1401</v>
      </c>
      <c r="B410" s="154"/>
      <c r="C410" s="154"/>
      <c r="D410" s="154"/>
      <c r="E410" s="154"/>
      <c r="F410" s="154"/>
      <c r="G410" s="154"/>
      <c r="H410" s="154"/>
      <c r="I410" s="154"/>
      <c r="J410" s="154">
        <v>12</v>
      </c>
      <c r="K410" s="144">
        <v>7</v>
      </c>
      <c r="L410" s="237"/>
      <c r="M410" s="129"/>
      <c r="N410" s="239"/>
      <c r="O410" s="129"/>
      <c r="P410" s="68">
        <v>18</v>
      </c>
      <c r="Q410" s="130"/>
      <c r="R410" s="131"/>
      <c r="T410" s="104"/>
    </row>
    <row r="411" spans="1:20" ht="15.75" customHeight="1" x14ac:dyDescent="0.25">
      <c r="A411" s="58">
        <v>1402</v>
      </c>
      <c r="B411" s="154"/>
      <c r="C411" s="154"/>
      <c r="D411" s="154"/>
      <c r="E411" s="154"/>
      <c r="F411" s="154"/>
      <c r="G411" s="154"/>
      <c r="H411" s="154"/>
      <c r="I411" s="154"/>
      <c r="J411" s="154">
        <v>7</v>
      </c>
      <c r="K411" s="144">
        <v>5</v>
      </c>
      <c r="L411" s="237"/>
      <c r="M411" s="129"/>
      <c r="N411" s="239"/>
      <c r="O411" s="108"/>
      <c r="P411" s="109">
        <v>11</v>
      </c>
      <c r="Q411" s="110"/>
      <c r="R411" s="108"/>
      <c r="T411" s="104"/>
    </row>
    <row r="412" spans="1:20" ht="15.75" customHeight="1" x14ac:dyDescent="0.25">
      <c r="A412" s="58">
        <v>1501</v>
      </c>
      <c r="B412" s="154"/>
      <c r="C412" s="154"/>
      <c r="D412" s="154"/>
      <c r="E412" s="154"/>
      <c r="F412" s="154"/>
      <c r="G412" s="154"/>
      <c r="H412" s="154"/>
      <c r="I412" s="154"/>
      <c r="J412" s="154">
        <v>4</v>
      </c>
      <c r="K412" s="144">
        <v>3</v>
      </c>
      <c r="L412" s="237"/>
      <c r="M412" s="129"/>
      <c r="N412" s="239"/>
      <c r="O412" s="108"/>
      <c r="P412" s="109">
        <v>6</v>
      </c>
      <c r="Q412" s="110"/>
      <c r="R412" s="108"/>
      <c r="T412" s="104"/>
    </row>
    <row r="413" spans="1:20" ht="15.75" customHeight="1" x14ac:dyDescent="0.25">
      <c r="A413" s="58">
        <v>1502</v>
      </c>
      <c r="B413" s="154"/>
      <c r="C413" s="154"/>
      <c r="D413" s="154"/>
      <c r="E413" s="154"/>
      <c r="F413" s="154"/>
      <c r="G413" s="154"/>
      <c r="H413" s="154"/>
      <c r="I413" s="154"/>
      <c r="J413" s="154">
        <v>3</v>
      </c>
      <c r="K413" s="144">
        <v>3</v>
      </c>
      <c r="L413" s="237"/>
      <c r="M413" s="129"/>
      <c r="N413" s="239"/>
      <c r="O413" s="108"/>
      <c r="P413" s="109">
        <v>3</v>
      </c>
      <c r="Q413" s="110"/>
      <c r="R413" s="108"/>
      <c r="T413" s="104"/>
    </row>
    <row r="414" spans="1:20" ht="15.75" customHeight="1" x14ac:dyDescent="0.25">
      <c r="A414" s="58">
        <v>1601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44"/>
      <c r="L414" s="237"/>
      <c r="M414" s="129"/>
      <c r="N414" s="239"/>
      <c r="O414" s="102"/>
      <c r="P414" s="104"/>
      <c r="Q414" s="146"/>
      <c r="R414" s="108"/>
      <c r="T414" s="104"/>
    </row>
    <row r="415" spans="1:20" ht="15.75" customHeight="1" x14ac:dyDescent="0.25">
      <c r="A415" s="58">
        <v>1602</v>
      </c>
      <c r="B415" s="154"/>
      <c r="C415" s="154"/>
      <c r="D415" s="154"/>
      <c r="E415" s="154"/>
      <c r="F415" s="154"/>
      <c r="G415" s="154"/>
      <c r="H415" s="154"/>
      <c r="I415" s="154"/>
      <c r="J415" s="154"/>
      <c r="K415" s="144"/>
      <c r="L415" s="237"/>
      <c r="M415" s="129"/>
      <c r="N415" s="239"/>
      <c r="O415" s="197" t="s">
        <v>83</v>
      </c>
      <c r="P415" s="82">
        <v>33</v>
      </c>
      <c r="Q415" s="111">
        <f>K418</f>
        <v>38</v>
      </c>
      <c r="R415" s="199" t="s">
        <v>11</v>
      </c>
      <c r="T415" s="104"/>
    </row>
    <row r="416" spans="1:20" ht="15.75" customHeight="1" x14ac:dyDescent="0.25">
      <c r="A416" s="58">
        <v>1701</v>
      </c>
      <c r="B416" s="154"/>
      <c r="C416" s="154"/>
      <c r="D416" s="154"/>
      <c r="E416" s="154"/>
      <c r="F416" s="154"/>
      <c r="G416" s="154"/>
      <c r="H416" s="154"/>
      <c r="I416" s="154"/>
      <c r="J416" s="154"/>
      <c r="K416" s="144"/>
      <c r="L416" s="237"/>
      <c r="M416" s="129"/>
      <c r="N416" s="239"/>
      <c r="O416" s="198" t="s">
        <v>85</v>
      </c>
      <c r="P416" s="86">
        <f>IF(P415/B401=0,"",P415/B401)</f>
        <v>0.5</v>
      </c>
      <c r="Q416" s="112">
        <f>IF(P415/Q415=0,"",P415/Q415)</f>
        <v>0.86842105263157898</v>
      </c>
      <c r="R416" s="200" t="s">
        <v>86</v>
      </c>
      <c r="T416" s="104"/>
    </row>
    <row r="417" spans="1:22" ht="15.75" customHeight="1" x14ac:dyDescent="0.25">
      <c r="A417" s="58">
        <v>1702</v>
      </c>
      <c r="B417" s="154"/>
      <c r="C417" s="154"/>
      <c r="D417" s="154"/>
      <c r="E417" s="154"/>
      <c r="F417" s="154"/>
      <c r="G417" s="154"/>
      <c r="H417" s="154"/>
      <c r="I417" s="154"/>
      <c r="J417" s="154"/>
      <c r="K417" s="144"/>
      <c r="L417" s="240"/>
      <c r="M417" s="241"/>
      <c r="N417" s="242"/>
      <c r="O417" s="90"/>
      <c r="P417" s="91"/>
      <c r="Q417" s="91"/>
      <c r="R417" s="113"/>
      <c r="T417" s="104"/>
    </row>
    <row r="418" spans="1:22" ht="18" customHeight="1" x14ac:dyDescent="0.25">
      <c r="A418" s="28"/>
      <c r="B418" s="297" t="s">
        <v>111</v>
      </c>
      <c r="C418" s="297"/>
      <c r="D418" s="297"/>
      <c r="E418" s="297"/>
      <c r="F418" s="297"/>
      <c r="G418" s="297"/>
      <c r="H418" s="297"/>
      <c r="I418" s="297"/>
      <c r="J418" s="297"/>
      <c r="K418" s="93">
        <f>SUM(K401:K414)</f>
        <v>38</v>
      </c>
      <c r="L418" s="94">
        <f>IF(SUM(K408:K409)=0,"",SUM(K408:K409)/B401)</f>
        <v>0.30303030303030304</v>
      </c>
      <c r="M418" s="94">
        <f>IF(K418=0,"",K418/B401)</f>
        <v>0.5757575757575758</v>
      </c>
      <c r="N418" s="94">
        <f>IF(K409=0,"",M418-L418)</f>
        <v>0.27272727272727276</v>
      </c>
      <c r="O418" s="3"/>
      <c r="P418" s="29"/>
      <c r="Q418" s="22"/>
      <c r="R418" s="3"/>
      <c r="T418" s="104"/>
    </row>
    <row r="419" spans="1:22" ht="12.75" customHeight="1" x14ac:dyDescent="0.2">
      <c r="L419" s="3"/>
      <c r="M419" s="3"/>
      <c r="N419" s="3"/>
      <c r="O419" s="3"/>
    </row>
    <row r="420" spans="1:22" ht="12.75" customHeight="1" x14ac:dyDescent="0.2">
      <c r="L420" s="3"/>
      <c r="M420" s="3"/>
      <c r="N420" s="3"/>
      <c r="O420" s="3"/>
      <c r="S420" s="29"/>
      <c r="T420" s="22"/>
      <c r="U420" s="22"/>
      <c r="V420" s="29"/>
    </row>
    <row r="421" spans="1:22" ht="26.25" x14ac:dyDescent="0.4">
      <c r="A421" s="215"/>
      <c r="B421" s="298" t="s">
        <v>99</v>
      </c>
      <c r="C421" s="299"/>
      <c r="D421" s="299"/>
      <c r="E421" s="299"/>
      <c r="F421" s="299"/>
      <c r="G421" s="299"/>
      <c r="H421" s="299"/>
      <c r="I421" s="299"/>
      <c r="J421" s="299"/>
      <c r="K421" s="185" t="s">
        <v>69</v>
      </c>
      <c r="L421" s="186"/>
      <c r="M421" s="186"/>
      <c r="N421" s="29"/>
      <c r="O421" s="3"/>
      <c r="P421" s="29"/>
      <c r="Q421" s="29"/>
      <c r="R421" s="29"/>
      <c r="U421" s="22"/>
      <c r="V421" s="29"/>
    </row>
    <row r="422" spans="1:22" ht="20.25" x14ac:dyDescent="0.2">
      <c r="A422" s="319" t="s">
        <v>10</v>
      </c>
      <c r="B422" s="301" t="s">
        <v>100</v>
      </c>
      <c r="C422" s="302"/>
      <c r="D422" s="302"/>
      <c r="E422" s="302"/>
      <c r="F422" s="302"/>
      <c r="G422" s="302"/>
      <c r="H422" s="302"/>
      <c r="I422" s="302"/>
      <c r="J422" s="303"/>
      <c r="K422" s="304" t="s">
        <v>11</v>
      </c>
      <c r="L422" s="296" t="s">
        <v>3</v>
      </c>
      <c r="M422" s="296" t="s">
        <v>4</v>
      </c>
      <c r="N422" s="306" t="s">
        <v>5</v>
      </c>
      <c r="O422" s="296" t="s">
        <v>6</v>
      </c>
      <c r="P422" s="294" t="s">
        <v>7</v>
      </c>
      <c r="Q422" s="294" t="s">
        <v>8</v>
      </c>
      <c r="R422" s="296" t="s">
        <v>101</v>
      </c>
      <c r="U422" s="22"/>
      <c r="V422" s="29"/>
    </row>
    <row r="423" spans="1:22" ht="15.75" customHeight="1" x14ac:dyDescent="0.25">
      <c r="A423" s="320"/>
      <c r="B423" s="58" t="s">
        <v>102</v>
      </c>
      <c r="C423" s="58" t="s">
        <v>103</v>
      </c>
      <c r="D423" s="58" t="s">
        <v>104</v>
      </c>
      <c r="E423" s="58" t="s">
        <v>105</v>
      </c>
      <c r="F423" s="58" t="s">
        <v>106</v>
      </c>
      <c r="G423" s="58" t="s">
        <v>107</v>
      </c>
      <c r="H423" s="58" t="s">
        <v>108</v>
      </c>
      <c r="I423" s="58" t="s">
        <v>109</v>
      </c>
      <c r="J423" s="58" t="s">
        <v>110</v>
      </c>
      <c r="K423" s="317"/>
      <c r="L423" s="295"/>
      <c r="M423" s="295"/>
      <c r="N423" s="295"/>
      <c r="O423" s="295"/>
      <c r="P423" s="295"/>
      <c r="Q423" s="295"/>
      <c r="R423" s="295"/>
      <c r="T423" s="104"/>
      <c r="U423" s="22"/>
      <c r="V423" s="29"/>
    </row>
    <row r="424" spans="1:22" ht="15.75" customHeight="1" x14ac:dyDescent="0.25">
      <c r="A424" s="58">
        <v>1001</v>
      </c>
      <c r="B424" s="154">
        <v>38</v>
      </c>
      <c r="C424" s="154"/>
      <c r="D424" s="154"/>
      <c r="E424" s="154"/>
      <c r="F424" s="154"/>
      <c r="G424" s="154"/>
      <c r="H424" s="154"/>
      <c r="I424" s="154"/>
      <c r="J424" s="154"/>
      <c r="K424" s="144"/>
      <c r="L424" s="234"/>
      <c r="M424" s="235"/>
      <c r="N424" s="236"/>
      <c r="O424" s="243"/>
      <c r="P424" s="63">
        <f>B424</f>
        <v>38</v>
      </c>
      <c r="Q424" s="244"/>
      <c r="R424" s="243"/>
      <c r="T424" s="104"/>
      <c r="U424" s="22"/>
      <c r="V424" s="29"/>
    </row>
    <row r="425" spans="1:22" ht="15.75" customHeight="1" x14ac:dyDescent="0.25">
      <c r="A425" s="58">
        <v>1002</v>
      </c>
      <c r="B425" s="154"/>
      <c r="C425" s="154">
        <v>29</v>
      </c>
      <c r="D425" s="154"/>
      <c r="E425" s="154"/>
      <c r="F425" s="154"/>
      <c r="G425" s="154"/>
      <c r="H425" s="154"/>
      <c r="I425" s="154"/>
      <c r="J425" s="154"/>
      <c r="K425" s="144"/>
      <c r="L425" s="237"/>
      <c r="M425" s="129"/>
      <c r="N425" s="238"/>
      <c r="O425" s="67">
        <f>IF(C425=0,"",C425/B424)</f>
        <v>0.76315789473684215</v>
      </c>
      <c r="P425" s="68">
        <v>29</v>
      </c>
      <c r="Q425" s="245">
        <f t="shared" ref="Q425:Q432" si="78">IF(P425=0,"",P425/P424)</f>
        <v>0.76315789473684215</v>
      </c>
      <c r="R425" s="245">
        <f t="shared" ref="R425:R432" si="79">IF(P425=0,"",100%-Q425)</f>
        <v>0.23684210526315785</v>
      </c>
      <c r="T425" s="104"/>
      <c r="U425" s="22"/>
      <c r="V425" s="29"/>
    </row>
    <row r="426" spans="1:22" ht="15.75" customHeight="1" x14ac:dyDescent="0.25">
      <c r="A426" s="58">
        <v>1101</v>
      </c>
      <c r="B426" s="154"/>
      <c r="C426" s="154"/>
      <c r="D426" s="154">
        <v>23</v>
      </c>
      <c r="E426" s="154"/>
      <c r="F426" s="154"/>
      <c r="G426" s="154"/>
      <c r="H426" s="154"/>
      <c r="I426" s="154"/>
      <c r="J426" s="154"/>
      <c r="K426" s="144"/>
      <c r="L426" s="237"/>
      <c r="M426" s="129"/>
      <c r="N426" s="238"/>
      <c r="O426" s="67">
        <f>IF(D426=0,"",D426/C425)</f>
        <v>0.7931034482758621</v>
      </c>
      <c r="P426" s="68">
        <v>27</v>
      </c>
      <c r="Q426" s="245">
        <f t="shared" si="78"/>
        <v>0.93103448275862066</v>
      </c>
      <c r="R426" s="245">
        <f t="shared" si="79"/>
        <v>6.8965517241379337E-2</v>
      </c>
      <c r="T426" s="70">
        <f>P426/P424</f>
        <v>0.71052631578947367</v>
      </c>
      <c r="U426" s="22"/>
      <c r="V426" s="29"/>
    </row>
    <row r="427" spans="1:22" ht="15.75" customHeight="1" x14ac:dyDescent="0.25">
      <c r="A427" s="58">
        <v>1102</v>
      </c>
      <c r="B427" s="154"/>
      <c r="C427" s="154"/>
      <c r="D427" s="154"/>
      <c r="E427" s="154">
        <v>21</v>
      </c>
      <c r="F427" s="154"/>
      <c r="G427" s="154"/>
      <c r="H427" s="154"/>
      <c r="I427" s="154"/>
      <c r="J427" s="154"/>
      <c r="K427" s="144"/>
      <c r="L427" s="237"/>
      <c r="M427" s="129"/>
      <c r="N427" s="238"/>
      <c r="O427" s="67">
        <f>IF(E427=0,"",E427/D426)</f>
        <v>0.91304347826086951</v>
      </c>
      <c r="P427" s="68">
        <v>27</v>
      </c>
      <c r="Q427" s="245">
        <f t="shared" si="78"/>
        <v>1</v>
      </c>
      <c r="R427" s="245">
        <f t="shared" si="79"/>
        <v>0</v>
      </c>
      <c r="T427" s="104"/>
      <c r="U427" s="22"/>
      <c r="V427" s="29"/>
    </row>
    <row r="428" spans="1:22" ht="15.75" customHeight="1" x14ac:dyDescent="0.25">
      <c r="A428" s="58">
        <v>1201</v>
      </c>
      <c r="B428" s="154"/>
      <c r="C428" s="154"/>
      <c r="D428" s="154"/>
      <c r="E428" s="154"/>
      <c r="F428" s="154">
        <v>21</v>
      </c>
      <c r="G428" s="154"/>
      <c r="H428" s="154"/>
      <c r="I428" s="154"/>
      <c r="J428" s="154"/>
      <c r="K428" s="144"/>
      <c r="L428" s="237"/>
      <c r="M428" s="129"/>
      <c r="N428" s="238"/>
      <c r="O428" s="67">
        <f>IF(F428=0,"",F428/E427)</f>
        <v>1</v>
      </c>
      <c r="P428" s="68">
        <v>27</v>
      </c>
      <c r="Q428" s="245">
        <f t="shared" si="78"/>
        <v>1</v>
      </c>
      <c r="R428" s="245">
        <f t="shared" si="79"/>
        <v>0</v>
      </c>
      <c r="T428" s="104"/>
      <c r="U428" s="22"/>
      <c r="V428" s="29"/>
    </row>
    <row r="429" spans="1:22" ht="15.75" customHeight="1" x14ac:dyDescent="0.25">
      <c r="A429" s="58">
        <v>1202</v>
      </c>
      <c r="B429" s="154"/>
      <c r="C429" s="154"/>
      <c r="D429" s="154"/>
      <c r="E429" s="154"/>
      <c r="F429" s="154"/>
      <c r="G429" s="154">
        <v>21</v>
      </c>
      <c r="H429" s="154"/>
      <c r="I429" s="154"/>
      <c r="J429" s="154"/>
      <c r="K429" s="144"/>
      <c r="L429" s="237"/>
      <c r="M429" s="129"/>
      <c r="N429" s="238"/>
      <c r="O429" s="67">
        <f>IF(G429=0,"",G429/F428)</f>
        <v>1</v>
      </c>
      <c r="P429" s="68">
        <v>23</v>
      </c>
      <c r="Q429" s="245">
        <f t="shared" si="78"/>
        <v>0.85185185185185186</v>
      </c>
      <c r="R429" s="245">
        <f t="shared" si="79"/>
        <v>0.14814814814814814</v>
      </c>
      <c r="T429" s="104"/>
      <c r="U429" s="22"/>
      <c r="V429" s="29"/>
    </row>
    <row r="430" spans="1:22" ht="15.75" customHeight="1" x14ac:dyDescent="0.25">
      <c r="A430" s="58">
        <v>1301</v>
      </c>
      <c r="B430" s="154"/>
      <c r="C430" s="154"/>
      <c r="D430" s="154"/>
      <c r="E430" s="154"/>
      <c r="F430" s="154"/>
      <c r="G430" s="154"/>
      <c r="H430" s="154">
        <v>14</v>
      </c>
      <c r="I430" s="154"/>
      <c r="J430" s="154"/>
      <c r="K430" s="144"/>
      <c r="L430" s="237"/>
      <c r="M430" s="129"/>
      <c r="N430" s="238"/>
      <c r="O430" s="67">
        <f>IF(H430=0,"",H430/G429)</f>
        <v>0.66666666666666663</v>
      </c>
      <c r="P430" s="68">
        <v>23</v>
      </c>
      <c r="Q430" s="245">
        <f t="shared" si="78"/>
        <v>1</v>
      </c>
      <c r="R430" s="245">
        <f t="shared" si="79"/>
        <v>0</v>
      </c>
      <c r="T430" s="104"/>
      <c r="U430" s="22"/>
      <c r="V430" s="29"/>
    </row>
    <row r="431" spans="1:22" ht="15.75" customHeight="1" x14ac:dyDescent="0.25">
      <c r="A431" s="58">
        <v>1302</v>
      </c>
      <c r="B431" s="154"/>
      <c r="C431" s="154"/>
      <c r="D431" s="154"/>
      <c r="E431" s="154"/>
      <c r="F431" s="154"/>
      <c r="G431" s="154"/>
      <c r="H431" s="154"/>
      <c r="I431" s="154">
        <v>14</v>
      </c>
      <c r="J431" s="154"/>
      <c r="K431" s="144"/>
      <c r="L431" s="237"/>
      <c r="M431" s="129"/>
      <c r="N431" s="238"/>
      <c r="O431" s="67">
        <f>IF(I431=0,"",I431/H430)</f>
        <v>1</v>
      </c>
      <c r="P431" s="68">
        <v>22</v>
      </c>
      <c r="Q431" s="245">
        <f t="shared" si="78"/>
        <v>0.95652173913043481</v>
      </c>
      <c r="R431" s="245">
        <f t="shared" si="79"/>
        <v>4.3478260869565188E-2</v>
      </c>
      <c r="T431" s="104"/>
      <c r="U431" s="22"/>
      <c r="V431" s="29"/>
    </row>
    <row r="432" spans="1:22" ht="15.75" customHeight="1" x14ac:dyDescent="0.25">
      <c r="A432" s="58">
        <v>1401</v>
      </c>
      <c r="B432" s="154"/>
      <c r="C432" s="154"/>
      <c r="D432" s="154"/>
      <c r="E432" s="154"/>
      <c r="F432" s="154"/>
      <c r="G432" s="154"/>
      <c r="H432" s="154"/>
      <c r="I432" s="154"/>
      <c r="J432" s="154">
        <v>14</v>
      </c>
      <c r="K432" s="144">
        <v>8</v>
      </c>
      <c r="L432" s="237"/>
      <c r="M432" s="129"/>
      <c r="N432" s="238"/>
      <c r="O432" s="71">
        <f>IF(J432=0,"",J432/I431)</f>
        <v>1</v>
      </c>
      <c r="P432" s="68">
        <v>20</v>
      </c>
      <c r="Q432" s="71">
        <f t="shared" si="78"/>
        <v>0.90909090909090906</v>
      </c>
      <c r="R432" s="71">
        <f t="shared" si="79"/>
        <v>9.0909090909090939E-2</v>
      </c>
      <c r="T432" s="104"/>
      <c r="U432" s="22"/>
      <c r="V432" s="29"/>
    </row>
    <row r="433" spans="1:29" ht="15.75" customHeight="1" x14ac:dyDescent="0.25">
      <c r="A433" s="58">
        <v>1402</v>
      </c>
      <c r="B433" s="154"/>
      <c r="C433" s="154"/>
      <c r="D433" s="154"/>
      <c r="E433" s="154"/>
      <c r="F433" s="154"/>
      <c r="G433" s="154"/>
      <c r="H433" s="154"/>
      <c r="I433" s="154"/>
      <c r="J433" s="154">
        <v>6</v>
      </c>
      <c r="K433" s="144">
        <v>5</v>
      </c>
      <c r="L433" s="237"/>
      <c r="M433" s="129"/>
      <c r="N433" s="239"/>
      <c r="O433" s="129"/>
      <c r="P433" s="68">
        <v>13</v>
      </c>
      <c r="Q433" s="129"/>
      <c r="R433" s="246"/>
      <c r="T433" s="104"/>
      <c r="U433" s="22"/>
      <c r="V433" s="29"/>
    </row>
    <row r="434" spans="1:29" ht="15.75" customHeight="1" x14ac:dyDescent="0.25">
      <c r="A434" s="58">
        <v>1501</v>
      </c>
      <c r="B434" s="154"/>
      <c r="C434" s="154"/>
      <c r="D434" s="154"/>
      <c r="E434" s="154"/>
      <c r="F434" s="154"/>
      <c r="G434" s="154"/>
      <c r="H434" s="154"/>
      <c r="I434" s="154"/>
      <c r="J434" s="154">
        <v>4</v>
      </c>
      <c r="K434" s="144">
        <v>3</v>
      </c>
      <c r="L434" s="237"/>
      <c r="M434" s="129"/>
      <c r="N434" s="239"/>
      <c r="O434" s="247"/>
      <c r="P434" s="109">
        <v>7</v>
      </c>
      <c r="Q434" s="248"/>
      <c r="R434" s="247"/>
      <c r="T434" s="104"/>
      <c r="U434" s="22"/>
      <c r="V434" s="29"/>
    </row>
    <row r="435" spans="1:29" ht="15.75" customHeight="1" x14ac:dyDescent="0.25">
      <c r="A435" s="58">
        <v>1502</v>
      </c>
      <c r="B435" s="154"/>
      <c r="C435" s="154"/>
      <c r="D435" s="154"/>
      <c r="E435" s="154"/>
      <c r="F435" s="154"/>
      <c r="G435" s="154"/>
      <c r="H435" s="154"/>
      <c r="I435" s="154"/>
      <c r="J435" s="154">
        <v>2</v>
      </c>
      <c r="K435" s="144">
        <v>2</v>
      </c>
      <c r="L435" s="237"/>
      <c r="M435" s="129"/>
      <c r="N435" s="239"/>
      <c r="O435" s="247"/>
      <c r="P435" s="109">
        <v>4</v>
      </c>
      <c r="Q435" s="248"/>
      <c r="R435" s="247"/>
      <c r="T435" s="104"/>
      <c r="U435" s="22"/>
      <c r="V435" s="29"/>
    </row>
    <row r="436" spans="1:29" ht="15.75" customHeight="1" x14ac:dyDescent="0.25">
      <c r="A436" s="58">
        <v>1601</v>
      </c>
      <c r="B436" s="154"/>
      <c r="C436" s="154"/>
      <c r="D436" s="154"/>
      <c r="E436" s="154"/>
      <c r="F436" s="154"/>
      <c r="G436" s="154"/>
      <c r="H436" s="154"/>
      <c r="I436" s="154"/>
      <c r="J436" s="154">
        <v>2</v>
      </c>
      <c r="K436" s="144">
        <v>2</v>
      </c>
      <c r="L436" s="237"/>
      <c r="M436" s="129"/>
      <c r="N436" s="239"/>
      <c r="O436" s="247"/>
      <c r="P436" s="109">
        <v>2</v>
      </c>
      <c r="Q436" s="248"/>
      <c r="R436" s="247"/>
      <c r="T436" s="104"/>
      <c r="U436" s="22"/>
      <c r="V436" s="29"/>
    </row>
    <row r="437" spans="1:29" ht="15.75" customHeight="1" x14ac:dyDescent="0.25">
      <c r="A437" s="58">
        <v>1602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44"/>
      <c r="L437" s="237"/>
      <c r="M437" s="129"/>
      <c r="N437" s="239"/>
      <c r="O437" s="129"/>
      <c r="P437" s="239"/>
      <c r="Q437" s="124"/>
      <c r="R437" s="247"/>
      <c r="T437" s="104"/>
      <c r="U437" s="22"/>
      <c r="V437" s="29"/>
    </row>
    <row r="438" spans="1:29" ht="15.75" customHeight="1" x14ac:dyDescent="0.25">
      <c r="A438" s="58">
        <v>1701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44"/>
      <c r="L438" s="237"/>
      <c r="M438" s="129"/>
      <c r="N438" s="239"/>
      <c r="O438" s="197" t="s">
        <v>83</v>
      </c>
      <c r="P438" s="82">
        <v>19</v>
      </c>
      <c r="Q438" s="111">
        <f>K441</f>
        <v>20</v>
      </c>
      <c r="R438" s="199" t="s">
        <v>11</v>
      </c>
      <c r="T438" s="104"/>
      <c r="U438" s="22"/>
      <c r="V438" s="29"/>
    </row>
    <row r="439" spans="1:29" ht="15.75" customHeight="1" x14ac:dyDescent="0.25">
      <c r="A439" s="58">
        <v>1702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44"/>
      <c r="L439" s="237"/>
      <c r="M439" s="129"/>
      <c r="N439" s="239"/>
      <c r="O439" s="198" t="s">
        <v>85</v>
      </c>
      <c r="P439" s="86">
        <f>IF(P438/B424=0,"",P438/B424)</f>
        <v>0.5</v>
      </c>
      <c r="Q439" s="112">
        <f>IF(P438/Q438=0,"",P438/Q438)</f>
        <v>0.95</v>
      </c>
      <c r="R439" s="200" t="s">
        <v>86</v>
      </c>
      <c r="T439" s="104"/>
      <c r="U439" s="29"/>
      <c r="V439" s="29"/>
    </row>
    <row r="440" spans="1:29" ht="15.75" customHeight="1" x14ac:dyDescent="0.25">
      <c r="A440" s="58">
        <v>1801</v>
      </c>
      <c r="B440" s="154"/>
      <c r="C440" s="154"/>
      <c r="D440" s="154"/>
      <c r="E440" s="154"/>
      <c r="F440" s="154"/>
      <c r="G440" s="154"/>
      <c r="H440" s="154"/>
      <c r="I440" s="154"/>
      <c r="J440" s="154"/>
      <c r="K440" s="144"/>
      <c r="L440" s="240"/>
      <c r="M440" s="241"/>
      <c r="N440" s="242"/>
      <c r="O440" s="90"/>
      <c r="P440" s="91"/>
      <c r="Q440" s="91"/>
      <c r="R440" s="113"/>
      <c r="T440" s="104"/>
      <c r="U440" s="29"/>
      <c r="V440" s="29"/>
    </row>
    <row r="441" spans="1:29" ht="18" x14ac:dyDescent="0.25">
      <c r="A441" s="28"/>
      <c r="B441" s="297" t="s">
        <v>111</v>
      </c>
      <c r="C441" s="297"/>
      <c r="D441" s="297"/>
      <c r="E441" s="297"/>
      <c r="F441" s="297"/>
      <c r="G441" s="297"/>
      <c r="H441" s="297"/>
      <c r="I441" s="297"/>
      <c r="J441" s="297"/>
      <c r="K441" s="93">
        <f>SUM(K424:K437)</f>
        <v>20</v>
      </c>
      <c r="L441" s="94">
        <f>IF(SUM(K431:K432)=0,"",SUM(K431:K432)/B424)</f>
        <v>0.21052631578947367</v>
      </c>
      <c r="M441" s="94">
        <f>IF(K441=0,"",K441/B424)</f>
        <v>0.52631578947368418</v>
      </c>
      <c r="N441" s="94">
        <f>IF(K432=0,"",M441-L441)</f>
        <v>0.31578947368421051</v>
      </c>
      <c r="O441" s="3"/>
      <c r="P441" s="29"/>
      <c r="Q441" s="22"/>
      <c r="R441" s="3"/>
      <c r="T441" s="104"/>
      <c r="U441" s="29"/>
      <c r="V441" s="29"/>
      <c r="AB441" s="56" t="s">
        <v>56</v>
      </c>
      <c r="AC441" s="29">
        <v>12</v>
      </c>
    </row>
    <row r="442" spans="1:29" ht="12.75" customHeight="1" x14ac:dyDescent="0.2">
      <c r="A442" s="28"/>
      <c r="B442" s="29"/>
      <c r="C442" s="29"/>
      <c r="D442" s="29"/>
      <c r="E442" s="29"/>
      <c r="F442" s="29"/>
      <c r="G442" s="29"/>
      <c r="H442" s="29"/>
      <c r="I442" s="29"/>
      <c r="J442" s="29"/>
      <c r="K442" s="191"/>
      <c r="L442" s="3"/>
      <c r="M442" s="3"/>
      <c r="N442" s="29"/>
      <c r="O442" s="3"/>
      <c r="P442" s="121"/>
      <c r="Q442" s="14"/>
      <c r="R442" s="3"/>
      <c r="S442" s="29"/>
      <c r="T442" s="29"/>
      <c r="U442" s="29"/>
      <c r="V442" s="29"/>
      <c r="AB442" s="56" t="s">
        <v>57</v>
      </c>
      <c r="AC442" s="29">
        <v>20</v>
      </c>
    </row>
    <row r="443" spans="1:29" ht="12.75" customHeight="1" x14ac:dyDescent="0.2">
      <c r="A443" s="28"/>
      <c r="B443" s="29"/>
      <c r="C443" s="29"/>
      <c r="D443" s="29"/>
      <c r="E443" s="29"/>
      <c r="F443" s="29"/>
      <c r="G443" s="29"/>
      <c r="H443" s="29"/>
      <c r="I443" s="29"/>
      <c r="J443" s="29"/>
      <c r="K443" s="191"/>
      <c r="L443" s="3"/>
      <c r="M443" s="3"/>
      <c r="N443" s="3"/>
      <c r="O443" s="3"/>
      <c r="P443" s="29"/>
      <c r="Q443" s="22"/>
      <c r="R443" s="3"/>
      <c r="S443" s="29"/>
      <c r="T443" s="29"/>
      <c r="U443" s="29"/>
      <c r="V443" s="29"/>
      <c r="AB443" s="56" t="s">
        <v>69</v>
      </c>
      <c r="AC443" s="29">
        <v>4</v>
      </c>
    </row>
    <row r="444" spans="1:29" ht="26.25" customHeight="1" x14ac:dyDescent="0.4">
      <c r="A444" s="215"/>
      <c r="B444" s="298" t="s">
        <v>99</v>
      </c>
      <c r="C444" s="299"/>
      <c r="D444" s="299"/>
      <c r="E444" s="299"/>
      <c r="F444" s="299"/>
      <c r="G444" s="299"/>
      <c r="H444" s="299"/>
      <c r="I444" s="299"/>
      <c r="J444" s="299"/>
      <c r="K444" s="185" t="s">
        <v>70</v>
      </c>
      <c r="L444" s="186"/>
      <c r="M444" s="186"/>
      <c r="N444" s="29"/>
      <c r="O444" s="3"/>
      <c r="P444" s="29"/>
      <c r="Q444" s="29"/>
      <c r="R444" s="29"/>
      <c r="U444" s="29"/>
      <c r="V444" s="29"/>
    </row>
    <row r="445" spans="1:29" ht="20.25" customHeight="1" x14ac:dyDescent="0.2">
      <c r="A445" s="319" t="s">
        <v>10</v>
      </c>
      <c r="B445" s="301" t="s">
        <v>100</v>
      </c>
      <c r="C445" s="302"/>
      <c r="D445" s="302"/>
      <c r="E445" s="302"/>
      <c r="F445" s="302"/>
      <c r="G445" s="302"/>
      <c r="H445" s="302"/>
      <c r="I445" s="302"/>
      <c r="J445" s="303"/>
      <c r="K445" s="304" t="s">
        <v>11</v>
      </c>
      <c r="L445" s="296" t="s">
        <v>3</v>
      </c>
      <c r="M445" s="296" t="s">
        <v>4</v>
      </c>
      <c r="N445" s="306" t="s">
        <v>5</v>
      </c>
      <c r="O445" s="296" t="s">
        <v>6</v>
      </c>
      <c r="P445" s="294" t="s">
        <v>7</v>
      </c>
      <c r="Q445" s="294" t="s">
        <v>8</v>
      </c>
      <c r="R445" s="296" t="s">
        <v>101</v>
      </c>
      <c r="U445" s="29"/>
      <c r="V445" s="29"/>
    </row>
    <row r="446" spans="1:29" ht="15.75" customHeight="1" x14ac:dyDescent="0.25">
      <c r="A446" s="320"/>
      <c r="B446" s="58" t="s">
        <v>102</v>
      </c>
      <c r="C446" s="58" t="s">
        <v>103</v>
      </c>
      <c r="D446" s="58" t="s">
        <v>104</v>
      </c>
      <c r="E446" s="58" t="s">
        <v>105</v>
      </c>
      <c r="F446" s="58" t="s">
        <v>106</v>
      </c>
      <c r="G446" s="58" t="s">
        <v>107</v>
      </c>
      <c r="H446" s="58" t="s">
        <v>108</v>
      </c>
      <c r="I446" s="58" t="s">
        <v>109</v>
      </c>
      <c r="J446" s="58" t="s">
        <v>110</v>
      </c>
      <c r="K446" s="317"/>
      <c r="L446" s="295"/>
      <c r="M446" s="295"/>
      <c r="N446" s="295"/>
      <c r="O446" s="295"/>
      <c r="P446" s="295"/>
      <c r="Q446" s="295"/>
      <c r="R446" s="295"/>
      <c r="T446" s="104"/>
      <c r="U446" s="29"/>
      <c r="V446" s="29"/>
    </row>
    <row r="447" spans="1:29" ht="15.75" customHeight="1" x14ac:dyDescent="0.25">
      <c r="A447" s="58">
        <v>1002</v>
      </c>
      <c r="B447" s="154">
        <v>65</v>
      </c>
      <c r="C447" s="154"/>
      <c r="D447" s="154"/>
      <c r="E447" s="154"/>
      <c r="F447" s="154"/>
      <c r="G447" s="154"/>
      <c r="H447" s="154"/>
      <c r="I447" s="154"/>
      <c r="J447" s="154"/>
      <c r="K447" s="144"/>
      <c r="L447" s="234"/>
      <c r="M447" s="235"/>
      <c r="N447" s="236"/>
      <c r="O447" s="243"/>
      <c r="P447" s="63">
        <f>B447</f>
        <v>65</v>
      </c>
      <c r="Q447" s="244"/>
      <c r="R447" s="243"/>
      <c r="T447" s="104"/>
      <c r="U447" s="29"/>
      <c r="V447" s="29"/>
    </row>
    <row r="448" spans="1:29" ht="15.75" customHeight="1" x14ac:dyDescent="0.25">
      <c r="A448" s="58">
        <v>1101</v>
      </c>
      <c r="B448" s="154"/>
      <c r="C448" s="154">
        <v>46</v>
      </c>
      <c r="D448" s="154"/>
      <c r="E448" s="154"/>
      <c r="F448" s="154"/>
      <c r="G448" s="154"/>
      <c r="H448" s="154"/>
      <c r="I448" s="154"/>
      <c r="J448" s="154"/>
      <c r="K448" s="144"/>
      <c r="L448" s="237"/>
      <c r="M448" s="129"/>
      <c r="N448" s="238"/>
      <c r="O448" s="67">
        <f>IF(C448=0,"",C448/B447)</f>
        <v>0.70769230769230773</v>
      </c>
      <c r="P448" s="68">
        <v>46</v>
      </c>
      <c r="Q448" s="245">
        <f t="shared" ref="Q448:Q455" si="80">IF(P448=0,"",P448/P447)</f>
        <v>0.70769230769230773</v>
      </c>
      <c r="R448" s="245">
        <f t="shared" ref="R448:R455" si="81">IF(P448=0,"",100%-Q448)</f>
        <v>0.29230769230769227</v>
      </c>
      <c r="T448" s="104"/>
      <c r="U448" s="29"/>
      <c r="V448" s="29"/>
    </row>
    <row r="449" spans="1:22" ht="15.75" customHeight="1" x14ac:dyDescent="0.25">
      <c r="A449" s="58">
        <v>1102</v>
      </c>
      <c r="B449" s="154"/>
      <c r="C449" s="154"/>
      <c r="D449" s="154">
        <v>39</v>
      </c>
      <c r="E449" s="154"/>
      <c r="F449" s="154"/>
      <c r="G449" s="154"/>
      <c r="H449" s="154"/>
      <c r="I449" s="154"/>
      <c r="J449" s="154"/>
      <c r="K449" s="144"/>
      <c r="L449" s="237"/>
      <c r="M449" s="129"/>
      <c r="N449" s="238"/>
      <c r="O449" s="67">
        <f>IF(D449=0,"",D449/C448)</f>
        <v>0.84782608695652173</v>
      </c>
      <c r="P449" s="68">
        <v>43</v>
      </c>
      <c r="Q449" s="245">
        <f t="shared" si="80"/>
        <v>0.93478260869565222</v>
      </c>
      <c r="R449" s="245">
        <f t="shared" si="81"/>
        <v>6.5217391304347783E-2</v>
      </c>
      <c r="T449" s="70">
        <f>P449/P447</f>
        <v>0.66153846153846152</v>
      </c>
      <c r="U449" s="29"/>
      <c r="V449" s="29"/>
    </row>
    <row r="450" spans="1:22" ht="15.75" customHeight="1" x14ac:dyDescent="0.25">
      <c r="A450" s="58">
        <v>1201</v>
      </c>
      <c r="B450" s="154"/>
      <c r="C450" s="154"/>
      <c r="D450" s="154"/>
      <c r="E450" s="154">
        <v>35</v>
      </c>
      <c r="F450" s="154"/>
      <c r="G450" s="154"/>
      <c r="H450" s="154"/>
      <c r="I450" s="154"/>
      <c r="J450" s="154"/>
      <c r="K450" s="144"/>
      <c r="L450" s="237"/>
      <c r="M450" s="129"/>
      <c r="N450" s="238"/>
      <c r="O450" s="67">
        <f>IF(E450=0,"",E450/D449)</f>
        <v>0.89743589743589747</v>
      </c>
      <c r="P450" s="68">
        <v>40</v>
      </c>
      <c r="Q450" s="245">
        <f t="shared" si="80"/>
        <v>0.93023255813953487</v>
      </c>
      <c r="R450" s="245">
        <f t="shared" si="81"/>
        <v>6.9767441860465129E-2</v>
      </c>
      <c r="T450" s="104"/>
      <c r="U450" s="29"/>
      <c r="V450" s="29"/>
    </row>
    <row r="451" spans="1:22" ht="15.75" customHeight="1" x14ac:dyDescent="0.25">
      <c r="A451" s="58">
        <v>1202</v>
      </c>
      <c r="B451" s="154"/>
      <c r="C451" s="154"/>
      <c r="D451" s="154"/>
      <c r="E451" s="154"/>
      <c r="F451" s="154">
        <v>34</v>
      </c>
      <c r="G451" s="154"/>
      <c r="H451" s="154"/>
      <c r="I451" s="154"/>
      <c r="J451" s="154"/>
      <c r="K451" s="144"/>
      <c r="L451" s="237"/>
      <c r="M451" s="129"/>
      <c r="N451" s="238"/>
      <c r="O451" s="67">
        <f>IF(F451=0,"",F451/E450)</f>
        <v>0.97142857142857142</v>
      </c>
      <c r="P451" s="68">
        <v>40</v>
      </c>
      <c r="Q451" s="245">
        <f t="shared" si="80"/>
        <v>1</v>
      </c>
      <c r="R451" s="245">
        <f t="shared" si="81"/>
        <v>0</v>
      </c>
      <c r="T451" s="104"/>
      <c r="U451" s="29"/>
      <c r="V451" s="29"/>
    </row>
    <row r="452" spans="1:22" ht="15.75" customHeight="1" x14ac:dyDescent="0.25">
      <c r="A452" s="58">
        <v>1301</v>
      </c>
      <c r="B452" s="154"/>
      <c r="C452" s="154"/>
      <c r="D452" s="154"/>
      <c r="E452" s="154"/>
      <c r="F452" s="154"/>
      <c r="G452" s="154">
        <v>30</v>
      </c>
      <c r="H452" s="154"/>
      <c r="I452" s="154"/>
      <c r="J452" s="154"/>
      <c r="K452" s="144"/>
      <c r="L452" s="237"/>
      <c r="M452" s="129"/>
      <c r="N452" s="238"/>
      <c r="O452" s="67">
        <f>IF(G452=0,"",G452/F451)</f>
        <v>0.88235294117647056</v>
      </c>
      <c r="P452" s="68">
        <v>38</v>
      </c>
      <c r="Q452" s="245">
        <f t="shared" si="80"/>
        <v>0.95</v>
      </c>
      <c r="R452" s="245">
        <f t="shared" si="81"/>
        <v>5.0000000000000044E-2</v>
      </c>
      <c r="T452" s="104"/>
      <c r="U452" s="29"/>
      <c r="V452" s="29"/>
    </row>
    <row r="453" spans="1:22" ht="15.75" customHeight="1" x14ac:dyDescent="0.25">
      <c r="A453" s="58">
        <v>1302</v>
      </c>
      <c r="B453" s="154"/>
      <c r="C453" s="154"/>
      <c r="D453" s="154"/>
      <c r="E453" s="154"/>
      <c r="F453" s="154"/>
      <c r="G453" s="154"/>
      <c r="H453" s="154">
        <v>28</v>
      </c>
      <c r="I453" s="154"/>
      <c r="J453" s="154"/>
      <c r="K453" s="144"/>
      <c r="L453" s="237"/>
      <c r="M453" s="129"/>
      <c r="N453" s="238"/>
      <c r="O453" s="67">
        <f>IF(H453=0,"",H453/G452)</f>
        <v>0.93333333333333335</v>
      </c>
      <c r="P453" s="68">
        <v>38</v>
      </c>
      <c r="Q453" s="245">
        <f t="shared" si="80"/>
        <v>1</v>
      </c>
      <c r="R453" s="245">
        <f t="shared" si="81"/>
        <v>0</v>
      </c>
      <c r="T453" s="104"/>
      <c r="U453" s="22"/>
      <c r="V453" s="29"/>
    </row>
    <row r="454" spans="1:22" ht="15.75" customHeight="1" x14ac:dyDescent="0.25">
      <c r="A454" s="58">
        <v>1401</v>
      </c>
      <c r="B454" s="154"/>
      <c r="C454" s="154"/>
      <c r="D454" s="154"/>
      <c r="E454" s="154"/>
      <c r="F454" s="154"/>
      <c r="G454" s="154"/>
      <c r="H454" s="154"/>
      <c r="I454" s="154">
        <v>28</v>
      </c>
      <c r="J454" s="154"/>
      <c r="K454" s="144"/>
      <c r="L454" s="237"/>
      <c r="M454" s="129"/>
      <c r="N454" s="238"/>
      <c r="O454" s="67">
        <f>IF(I454=0,"",I454/H453)</f>
        <v>1</v>
      </c>
      <c r="P454" s="68">
        <v>38</v>
      </c>
      <c r="Q454" s="245">
        <f t="shared" si="80"/>
        <v>1</v>
      </c>
      <c r="R454" s="245">
        <f t="shared" si="81"/>
        <v>0</v>
      </c>
      <c r="T454" s="104"/>
      <c r="U454" s="22"/>
      <c r="V454" s="29"/>
    </row>
    <row r="455" spans="1:22" ht="15.75" customHeight="1" x14ac:dyDescent="0.25">
      <c r="A455" s="58">
        <v>1402</v>
      </c>
      <c r="B455" s="154"/>
      <c r="C455" s="154"/>
      <c r="D455" s="154"/>
      <c r="E455" s="154"/>
      <c r="F455" s="154"/>
      <c r="G455" s="154"/>
      <c r="H455" s="154"/>
      <c r="I455" s="154"/>
      <c r="J455" s="154">
        <v>27</v>
      </c>
      <c r="K455" s="144">
        <v>18</v>
      </c>
      <c r="L455" s="237"/>
      <c r="M455" s="129"/>
      <c r="N455" s="238"/>
      <c r="O455" s="71">
        <f>IF(J455=0,"",J455/I454)</f>
        <v>0.9642857142857143</v>
      </c>
      <c r="P455" s="68">
        <v>37</v>
      </c>
      <c r="Q455" s="71">
        <f t="shared" si="80"/>
        <v>0.97368421052631582</v>
      </c>
      <c r="R455" s="71">
        <f t="shared" si="81"/>
        <v>2.6315789473684181E-2</v>
      </c>
      <c r="T455" s="104"/>
      <c r="U455" s="29"/>
      <c r="V455" s="29"/>
    </row>
    <row r="456" spans="1:22" ht="15.75" customHeight="1" x14ac:dyDescent="0.25">
      <c r="A456" s="58">
        <v>1501</v>
      </c>
      <c r="B456" s="154"/>
      <c r="C456" s="154"/>
      <c r="D456" s="154"/>
      <c r="E456" s="154"/>
      <c r="F456" s="154"/>
      <c r="G456" s="154"/>
      <c r="H456" s="154"/>
      <c r="I456" s="154"/>
      <c r="J456" s="154">
        <v>11</v>
      </c>
      <c r="K456" s="144">
        <v>7</v>
      </c>
      <c r="L456" s="237"/>
      <c r="M456" s="129"/>
      <c r="N456" s="239"/>
      <c r="O456" s="129"/>
      <c r="P456" s="68">
        <v>19</v>
      </c>
      <c r="Q456" s="129"/>
      <c r="R456" s="246"/>
      <c r="T456" s="104"/>
      <c r="U456" s="22"/>
      <c r="V456" s="29"/>
    </row>
    <row r="457" spans="1:22" ht="15.75" customHeight="1" x14ac:dyDescent="0.25">
      <c r="A457" s="58">
        <v>1502</v>
      </c>
      <c r="B457" s="154"/>
      <c r="C457" s="154"/>
      <c r="D457" s="154"/>
      <c r="E457" s="154"/>
      <c r="F457" s="154"/>
      <c r="G457" s="154"/>
      <c r="H457" s="154"/>
      <c r="I457" s="154"/>
      <c r="J457" s="154">
        <v>8</v>
      </c>
      <c r="K457" s="144">
        <v>4</v>
      </c>
      <c r="L457" s="237"/>
      <c r="M457" s="129"/>
      <c r="N457" s="239"/>
      <c r="O457" s="247"/>
      <c r="P457" s="109">
        <v>12</v>
      </c>
      <c r="Q457" s="248"/>
      <c r="R457" s="247"/>
      <c r="T457" s="104"/>
      <c r="U457" s="29"/>
      <c r="V457" s="29"/>
    </row>
    <row r="458" spans="1:22" ht="15.75" customHeight="1" x14ac:dyDescent="0.25">
      <c r="A458" s="58">
        <v>1601</v>
      </c>
      <c r="B458" s="154"/>
      <c r="C458" s="154"/>
      <c r="D458" s="154"/>
      <c r="E458" s="154"/>
      <c r="F458" s="154"/>
      <c r="G458" s="154"/>
      <c r="H458" s="154"/>
      <c r="I458" s="154"/>
      <c r="J458" s="154">
        <v>5</v>
      </c>
      <c r="K458" s="144">
        <v>3</v>
      </c>
      <c r="L458" s="237"/>
      <c r="M458" s="129"/>
      <c r="N458" s="239"/>
      <c r="O458" s="247"/>
      <c r="P458" s="109">
        <v>8</v>
      </c>
      <c r="Q458" s="248"/>
      <c r="R458" s="247"/>
      <c r="T458" s="104"/>
      <c r="U458" s="29"/>
      <c r="V458" s="29"/>
    </row>
    <row r="459" spans="1:22" ht="15.75" customHeight="1" x14ac:dyDescent="0.25">
      <c r="A459" s="58">
        <v>1602</v>
      </c>
      <c r="B459" s="154"/>
      <c r="C459" s="154"/>
      <c r="D459" s="154"/>
      <c r="E459" s="154"/>
      <c r="F459" s="154"/>
      <c r="G459" s="154"/>
      <c r="H459" s="154"/>
      <c r="I459" s="154"/>
      <c r="J459" s="154">
        <v>4</v>
      </c>
      <c r="K459" s="144">
        <v>3</v>
      </c>
      <c r="L459" s="237"/>
      <c r="M459" s="129"/>
      <c r="N459" s="239"/>
      <c r="O459" s="247"/>
      <c r="P459" s="202">
        <v>4</v>
      </c>
      <c r="Q459" s="248"/>
      <c r="R459" s="247"/>
      <c r="T459" s="104"/>
      <c r="U459" s="29"/>
      <c r="V459" s="29"/>
    </row>
    <row r="460" spans="1:22" ht="15.75" customHeight="1" x14ac:dyDescent="0.25">
      <c r="A460" s="58">
        <v>1701</v>
      </c>
      <c r="B460" s="154"/>
      <c r="C460" s="154"/>
      <c r="D460" s="154"/>
      <c r="E460" s="154"/>
      <c r="F460" s="154"/>
      <c r="G460" s="154"/>
      <c r="H460" s="154"/>
      <c r="I460" s="154"/>
      <c r="J460" s="154">
        <v>1</v>
      </c>
      <c r="K460" s="144"/>
      <c r="L460" s="237"/>
      <c r="M460" s="129"/>
      <c r="N460" s="239"/>
      <c r="O460" s="129"/>
      <c r="P460" s="204">
        <v>1</v>
      </c>
      <c r="Q460" s="124"/>
      <c r="R460" s="247"/>
      <c r="T460" s="104"/>
      <c r="U460" s="29"/>
      <c r="V460" s="29"/>
    </row>
    <row r="461" spans="1:22" ht="15.75" customHeight="1" x14ac:dyDescent="0.25">
      <c r="A461" s="58">
        <v>1702</v>
      </c>
      <c r="B461" s="154"/>
      <c r="C461" s="154"/>
      <c r="D461" s="154"/>
      <c r="E461" s="154"/>
      <c r="F461" s="154"/>
      <c r="G461" s="154"/>
      <c r="H461" s="154"/>
      <c r="I461" s="154"/>
      <c r="J461" s="154"/>
      <c r="K461" s="144"/>
      <c r="L461" s="237"/>
      <c r="M461" s="129"/>
      <c r="N461" s="239"/>
      <c r="O461" s="197" t="s">
        <v>83</v>
      </c>
      <c r="P461" s="203">
        <v>30</v>
      </c>
      <c r="Q461" s="111">
        <f>K464</f>
        <v>35</v>
      </c>
      <c r="R461" s="199" t="s">
        <v>11</v>
      </c>
      <c r="T461" s="104"/>
      <c r="U461" s="29"/>
      <c r="V461" s="29"/>
    </row>
    <row r="462" spans="1:22" ht="15.75" customHeight="1" x14ac:dyDescent="0.25">
      <c r="A462" s="58">
        <v>1801</v>
      </c>
      <c r="B462" s="154"/>
      <c r="C462" s="154"/>
      <c r="D462" s="154"/>
      <c r="E462" s="154"/>
      <c r="F462" s="154"/>
      <c r="G462" s="154"/>
      <c r="H462" s="154"/>
      <c r="I462" s="154"/>
      <c r="J462" s="154"/>
      <c r="K462" s="144"/>
      <c r="L462" s="237"/>
      <c r="M462" s="129"/>
      <c r="N462" s="239"/>
      <c r="O462" s="198" t="s">
        <v>85</v>
      </c>
      <c r="P462" s="86">
        <f>IF(P461/B447=0,"",P461/B447)</f>
        <v>0.46153846153846156</v>
      </c>
      <c r="Q462" s="112">
        <f>IF(P461/Q461=0,"",P461/Q461)</f>
        <v>0.8571428571428571</v>
      </c>
      <c r="R462" s="200" t="s">
        <v>86</v>
      </c>
      <c r="T462" s="104"/>
      <c r="U462" s="29"/>
      <c r="V462" s="29"/>
    </row>
    <row r="463" spans="1:22" ht="15.75" x14ac:dyDescent="0.25">
      <c r="A463" s="58">
        <v>1802</v>
      </c>
      <c r="B463" s="154"/>
      <c r="C463" s="154"/>
      <c r="D463" s="154"/>
      <c r="E463" s="154"/>
      <c r="F463" s="154"/>
      <c r="G463" s="154"/>
      <c r="H463" s="154"/>
      <c r="I463" s="154"/>
      <c r="J463" s="154"/>
      <c r="K463" s="144"/>
      <c r="L463" s="240"/>
      <c r="M463" s="241"/>
      <c r="N463" s="242"/>
      <c r="O463" s="90"/>
      <c r="P463" s="91"/>
      <c r="Q463" s="91"/>
      <c r="R463" s="113"/>
      <c r="T463" s="104"/>
      <c r="U463" s="29"/>
      <c r="V463" s="29"/>
    </row>
    <row r="464" spans="1:22" ht="18" customHeight="1" x14ac:dyDescent="0.25">
      <c r="A464" s="28"/>
      <c r="B464" s="297" t="s">
        <v>111</v>
      </c>
      <c r="C464" s="297"/>
      <c r="D464" s="297"/>
      <c r="E464" s="297"/>
      <c r="F464" s="297"/>
      <c r="G464" s="297"/>
      <c r="H464" s="297"/>
      <c r="I464" s="297"/>
      <c r="J464" s="297"/>
      <c r="K464" s="93">
        <f>SUM(K447:K460)</f>
        <v>35</v>
      </c>
      <c r="L464" s="94">
        <f>IF(SUM(K454:K455)=0,"",SUM(K454:K455)/B447)</f>
        <v>0.27692307692307694</v>
      </c>
      <c r="M464" s="94">
        <f>IF(K464=0,"",K464/B447)</f>
        <v>0.53846153846153844</v>
      </c>
      <c r="N464" s="94">
        <f>IF(K455=0,"",M464-L464)</f>
        <v>0.2615384615384615</v>
      </c>
      <c r="O464" s="3"/>
      <c r="P464" s="29"/>
      <c r="Q464" s="22"/>
      <c r="R464" s="3"/>
      <c r="T464" s="104"/>
      <c r="U464" s="29"/>
      <c r="V464" s="29"/>
    </row>
    <row r="465" spans="1:22" ht="12.75" customHeight="1" x14ac:dyDescent="0.2">
      <c r="A465" s="28"/>
      <c r="B465" s="29"/>
      <c r="C465" s="29"/>
      <c r="D465" s="29"/>
      <c r="E465" s="29"/>
      <c r="F465" s="29"/>
      <c r="G465" s="29"/>
      <c r="H465" s="29"/>
      <c r="I465" s="29"/>
      <c r="J465" s="29"/>
      <c r="K465" s="191"/>
      <c r="L465" s="3"/>
      <c r="M465" s="3"/>
      <c r="N465" s="29"/>
      <c r="O465" s="3"/>
      <c r="P465" s="29"/>
      <c r="Q465" s="22"/>
      <c r="R465" s="3"/>
      <c r="S465" s="29"/>
      <c r="T465" s="37"/>
      <c r="U465" s="29"/>
      <c r="V465" s="29"/>
    </row>
    <row r="466" spans="1:22" ht="12.75" customHeight="1" x14ac:dyDescent="0.2">
      <c r="A466" s="28"/>
      <c r="B466" s="29"/>
      <c r="C466" s="29"/>
      <c r="D466" s="29"/>
      <c r="E466" s="29"/>
      <c r="F466" s="29"/>
      <c r="G466" s="29"/>
      <c r="H466" s="29"/>
      <c r="I466" s="29"/>
      <c r="J466" s="29"/>
      <c r="K466" s="191"/>
      <c r="L466" s="3"/>
      <c r="M466" s="3"/>
      <c r="N466" s="29"/>
      <c r="O466" s="3"/>
      <c r="P466" s="29"/>
      <c r="Q466" s="22"/>
      <c r="R466" s="3"/>
      <c r="S466" s="29"/>
      <c r="T466" s="37"/>
      <c r="U466" s="29"/>
      <c r="V466" s="29"/>
    </row>
    <row r="467" spans="1:22" ht="26.25" x14ac:dyDescent="0.4">
      <c r="A467" s="215"/>
      <c r="B467" s="298" t="s">
        <v>99</v>
      </c>
      <c r="C467" s="299"/>
      <c r="D467" s="299"/>
      <c r="E467" s="299"/>
      <c r="F467" s="299"/>
      <c r="G467" s="299"/>
      <c r="H467" s="299"/>
      <c r="I467" s="299"/>
      <c r="J467" s="299"/>
      <c r="K467" s="185" t="s">
        <v>73</v>
      </c>
      <c r="L467" s="186"/>
      <c r="M467" s="186"/>
      <c r="N467" s="29"/>
      <c r="O467" s="3"/>
      <c r="P467" s="29"/>
      <c r="Q467" s="29"/>
      <c r="R467" s="29"/>
      <c r="U467" s="29"/>
      <c r="V467" s="29"/>
    </row>
    <row r="468" spans="1:22" ht="20.25" x14ac:dyDescent="0.2">
      <c r="A468" s="319" t="s">
        <v>10</v>
      </c>
      <c r="B468" s="301" t="s">
        <v>100</v>
      </c>
      <c r="C468" s="302"/>
      <c r="D468" s="302"/>
      <c r="E468" s="302"/>
      <c r="F468" s="302"/>
      <c r="G468" s="302"/>
      <c r="H468" s="302"/>
      <c r="I468" s="302"/>
      <c r="J468" s="303"/>
      <c r="K468" s="304" t="s">
        <v>11</v>
      </c>
      <c r="L468" s="296" t="s">
        <v>3</v>
      </c>
      <c r="M468" s="296" t="s">
        <v>4</v>
      </c>
      <c r="N468" s="306" t="s">
        <v>5</v>
      </c>
      <c r="O468" s="296" t="s">
        <v>6</v>
      </c>
      <c r="P468" s="294" t="s">
        <v>7</v>
      </c>
      <c r="Q468" s="294" t="s">
        <v>8</v>
      </c>
      <c r="R468" s="296" t="s">
        <v>101</v>
      </c>
      <c r="U468" s="29"/>
      <c r="V468" s="29"/>
    </row>
    <row r="469" spans="1:22" ht="15.75" x14ac:dyDescent="0.25">
      <c r="A469" s="320"/>
      <c r="B469" s="58" t="s">
        <v>102</v>
      </c>
      <c r="C469" s="58" t="s">
        <v>103</v>
      </c>
      <c r="D469" s="58" t="s">
        <v>104</v>
      </c>
      <c r="E469" s="58" t="s">
        <v>105</v>
      </c>
      <c r="F469" s="58" t="s">
        <v>106</v>
      </c>
      <c r="G469" s="58" t="s">
        <v>107</v>
      </c>
      <c r="H469" s="58" t="s">
        <v>108</v>
      </c>
      <c r="I469" s="58" t="s">
        <v>109</v>
      </c>
      <c r="J469" s="58" t="s">
        <v>110</v>
      </c>
      <c r="K469" s="317"/>
      <c r="L469" s="295"/>
      <c r="M469" s="295"/>
      <c r="N469" s="295"/>
      <c r="O469" s="295"/>
      <c r="P469" s="295"/>
      <c r="Q469" s="295"/>
      <c r="R469" s="295"/>
      <c r="T469" s="104"/>
      <c r="U469" s="29"/>
      <c r="V469" s="29"/>
    </row>
    <row r="470" spans="1:22" ht="15.75" customHeight="1" x14ac:dyDescent="0.25">
      <c r="A470" s="58">
        <v>1101</v>
      </c>
      <c r="B470" s="154">
        <v>37</v>
      </c>
      <c r="C470" s="154"/>
      <c r="D470" s="154"/>
      <c r="E470" s="154"/>
      <c r="F470" s="154"/>
      <c r="G470" s="154"/>
      <c r="H470" s="154"/>
      <c r="I470" s="154"/>
      <c r="J470" s="154"/>
      <c r="K470" s="144"/>
      <c r="L470" s="96"/>
      <c r="M470" s="97"/>
      <c r="N470" s="98"/>
      <c r="O470" s="62"/>
      <c r="P470" s="63">
        <f>B470</f>
        <v>37</v>
      </c>
      <c r="Q470" s="64"/>
      <c r="R470" s="62"/>
      <c r="T470" s="104"/>
      <c r="U470" s="29"/>
      <c r="V470" s="29"/>
    </row>
    <row r="471" spans="1:22" ht="15.75" customHeight="1" x14ac:dyDescent="0.25">
      <c r="A471" s="58">
        <v>1102</v>
      </c>
      <c r="B471" s="154"/>
      <c r="C471" s="154">
        <v>25</v>
      </c>
      <c r="D471" s="154"/>
      <c r="E471" s="154"/>
      <c r="F471" s="154"/>
      <c r="G471" s="154"/>
      <c r="H471" s="154"/>
      <c r="I471" s="154"/>
      <c r="J471" s="154"/>
      <c r="K471" s="144"/>
      <c r="L471" s="101"/>
      <c r="M471" s="102"/>
      <c r="N471" s="103"/>
      <c r="O471" s="67">
        <f>IF(C471=0,"",C471/B470)</f>
        <v>0.67567567567567566</v>
      </c>
      <c r="P471" s="68">
        <v>25</v>
      </c>
      <c r="Q471" s="69">
        <f t="shared" ref="Q471:Q478" si="82">IF(P471=0,"",P471/P470)</f>
        <v>0.67567567567567566</v>
      </c>
      <c r="R471" s="69">
        <f t="shared" ref="R471:R478" si="83">IF(P471=0,"",100%-Q471)</f>
        <v>0.32432432432432434</v>
      </c>
      <c r="T471" s="104"/>
      <c r="U471" s="29"/>
      <c r="V471" s="29"/>
    </row>
    <row r="472" spans="1:22" ht="15.75" customHeight="1" x14ac:dyDescent="0.25">
      <c r="A472" s="58">
        <v>1201</v>
      </c>
      <c r="B472" s="154"/>
      <c r="C472" s="154"/>
      <c r="D472" s="154">
        <v>19</v>
      </c>
      <c r="E472" s="154"/>
      <c r="F472" s="154"/>
      <c r="G472" s="154"/>
      <c r="H472" s="154"/>
      <c r="I472" s="154"/>
      <c r="J472" s="154"/>
      <c r="K472" s="144"/>
      <c r="L472" s="101"/>
      <c r="M472" s="102"/>
      <c r="N472" s="103"/>
      <c r="O472" s="67">
        <f>IF(D472=0,"",D472/C471)</f>
        <v>0.76</v>
      </c>
      <c r="P472" s="68">
        <v>23</v>
      </c>
      <c r="Q472" s="69">
        <f t="shared" si="82"/>
        <v>0.92</v>
      </c>
      <c r="R472" s="69">
        <f t="shared" si="83"/>
        <v>7.999999999999996E-2</v>
      </c>
      <c r="T472" s="70">
        <f>P472/P470</f>
        <v>0.6216216216216216</v>
      </c>
      <c r="U472" s="29"/>
      <c r="V472" s="29"/>
    </row>
    <row r="473" spans="1:22" ht="15.75" customHeight="1" x14ac:dyDescent="0.25">
      <c r="A473" s="58">
        <v>1202</v>
      </c>
      <c r="B473" s="154"/>
      <c r="C473" s="154"/>
      <c r="D473" s="154"/>
      <c r="E473" s="154">
        <v>19</v>
      </c>
      <c r="F473" s="154"/>
      <c r="G473" s="154"/>
      <c r="H473" s="154"/>
      <c r="I473" s="154"/>
      <c r="J473" s="154"/>
      <c r="K473" s="144"/>
      <c r="L473" s="101"/>
      <c r="M473" s="102"/>
      <c r="N473" s="103"/>
      <c r="O473" s="67">
        <f>IF(E473=0,"",E473/D472)</f>
        <v>1</v>
      </c>
      <c r="P473" s="68">
        <v>22</v>
      </c>
      <c r="Q473" s="69">
        <f t="shared" si="82"/>
        <v>0.95652173913043481</v>
      </c>
      <c r="R473" s="69">
        <f t="shared" si="83"/>
        <v>4.3478260869565188E-2</v>
      </c>
      <c r="T473" s="104"/>
      <c r="U473" s="29"/>
      <c r="V473" s="29"/>
    </row>
    <row r="474" spans="1:22" ht="15.75" customHeight="1" x14ac:dyDescent="0.25">
      <c r="A474" s="58">
        <v>1301</v>
      </c>
      <c r="B474" s="154"/>
      <c r="C474" s="154"/>
      <c r="D474" s="154"/>
      <c r="E474" s="154"/>
      <c r="F474" s="154">
        <v>19</v>
      </c>
      <c r="G474" s="154"/>
      <c r="H474" s="154"/>
      <c r="I474" s="154"/>
      <c r="J474" s="154"/>
      <c r="K474" s="144"/>
      <c r="L474" s="101"/>
      <c r="M474" s="102"/>
      <c r="N474" s="103"/>
      <c r="O474" s="67">
        <f>IF(F474=0,"",F474/E473)</f>
        <v>1</v>
      </c>
      <c r="P474" s="68">
        <v>23</v>
      </c>
      <c r="Q474" s="69">
        <f t="shared" si="82"/>
        <v>1.0454545454545454</v>
      </c>
      <c r="R474" s="69">
        <f t="shared" si="83"/>
        <v>-4.5454545454545414E-2</v>
      </c>
      <c r="T474" s="104"/>
      <c r="U474" s="29"/>
      <c r="V474" s="29"/>
    </row>
    <row r="475" spans="1:22" ht="15.75" customHeight="1" x14ac:dyDescent="0.25">
      <c r="A475" s="58">
        <v>1302</v>
      </c>
      <c r="B475" s="154"/>
      <c r="C475" s="154"/>
      <c r="D475" s="154"/>
      <c r="E475" s="154"/>
      <c r="F475" s="154"/>
      <c r="G475" s="154">
        <v>17</v>
      </c>
      <c r="H475" s="154"/>
      <c r="I475" s="154"/>
      <c r="J475" s="154"/>
      <c r="K475" s="144"/>
      <c r="L475" s="101"/>
      <c r="M475" s="102"/>
      <c r="N475" s="103"/>
      <c r="O475" s="67">
        <f>IF(G475=0,"",G475/F474)</f>
        <v>0.89473684210526316</v>
      </c>
      <c r="P475" s="68">
        <v>23</v>
      </c>
      <c r="Q475" s="69">
        <f t="shared" si="82"/>
        <v>1</v>
      </c>
      <c r="R475" s="69">
        <f t="shared" si="83"/>
        <v>0</v>
      </c>
      <c r="T475" s="104"/>
      <c r="U475" s="29"/>
      <c r="V475" s="29"/>
    </row>
    <row r="476" spans="1:22" ht="15.75" customHeight="1" x14ac:dyDescent="0.25">
      <c r="A476" s="58">
        <v>1401</v>
      </c>
      <c r="B476" s="154"/>
      <c r="C476" s="154"/>
      <c r="D476" s="154"/>
      <c r="E476" s="154"/>
      <c r="F476" s="154"/>
      <c r="G476" s="154"/>
      <c r="H476" s="154">
        <v>17</v>
      </c>
      <c r="I476" s="154"/>
      <c r="J476" s="154"/>
      <c r="K476" s="144"/>
      <c r="L476" s="101"/>
      <c r="M476" s="102"/>
      <c r="N476" s="103"/>
      <c r="O476" s="67">
        <f>IF(H476=0,"",H476/G475)</f>
        <v>1</v>
      </c>
      <c r="P476" s="68">
        <v>21</v>
      </c>
      <c r="Q476" s="69">
        <f t="shared" si="82"/>
        <v>0.91304347826086951</v>
      </c>
      <c r="R476" s="69">
        <f t="shared" si="83"/>
        <v>8.6956521739130488E-2</v>
      </c>
      <c r="T476" s="104"/>
      <c r="U476" s="29"/>
      <c r="V476" s="29"/>
    </row>
    <row r="477" spans="1:22" ht="15.75" customHeight="1" x14ac:dyDescent="0.25">
      <c r="A477" s="58">
        <v>1402</v>
      </c>
      <c r="B477" s="154"/>
      <c r="C477" s="154"/>
      <c r="D477" s="154"/>
      <c r="E477" s="154"/>
      <c r="F477" s="154"/>
      <c r="G477" s="154"/>
      <c r="H477" s="154"/>
      <c r="I477" s="154">
        <v>14</v>
      </c>
      <c r="J477" s="154"/>
      <c r="K477" s="144"/>
      <c r="L477" s="101"/>
      <c r="M477" s="102"/>
      <c r="N477" s="103"/>
      <c r="O477" s="67">
        <f>IF(I477=0,"",I477/H476)</f>
        <v>0.82352941176470584</v>
      </c>
      <c r="P477" s="68">
        <v>21</v>
      </c>
      <c r="Q477" s="69">
        <f t="shared" si="82"/>
        <v>1</v>
      </c>
      <c r="R477" s="69">
        <f t="shared" si="83"/>
        <v>0</v>
      </c>
      <c r="T477" s="104"/>
      <c r="U477" s="29"/>
      <c r="V477" s="29"/>
    </row>
    <row r="478" spans="1:22" ht="15.75" customHeight="1" x14ac:dyDescent="0.25">
      <c r="A478" s="58">
        <v>1501</v>
      </c>
      <c r="B478" s="154"/>
      <c r="C478" s="154"/>
      <c r="D478" s="154"/>
      <c r="E478" s="154"/>
      <c r="F478" s="154"/>
      <c r="G478" s="154"/>
      <c r="H478" s="154"/>
      <c r="I478" s="154"/>
      <c r="J478" s="154">
        <v>14</v>
      </c>
      <c r="K478" s="144">
        <v>6</v>
      </c>
      <c r="L478" s="101"/>
      <c r="M478" s="102"/>
      <c r="N478" s="103"/>
      <c r="O478" s="71">
        <f>IF(J478=0,"",J478/I477)</f>
        <v>1</v>
      </c>
      <c r="P478" s="68">
        <v>19</v>
      </c>
      <c r="Q478" s="72">
        <f t="shared" si="82"/>
        <v>0.90476190476190477</v>
      </c>
      <c r="R478" s="72">
        <f t="shared" si="83"/>
        <v>9.5238095238095233E-2</v>
      </c>
      <c r="T478" s="104"/>
      <c r="U478" s="29"/>
      <c r="V478" s="29"/>
    </row>
    <row r="479" spans="1:22" ht="15.75" customHeight="1" x14ac:dyDescent="0.25">
      <c r="A479" s="58">
        <v>1502</v>
      </c>
      <c r="B479" s="154"/>
      <c r="C479" s="154"/>
      <c r="D479" s="154"/>
      <c r="E479" s="154"/>
      <c r="F479" s="154"/>
      <c r="G479" s="154"/>
      <c r="H479" s="154"/>
      <c r="I479" s="154"/>
      <c r="J479" s="154">
        <v>10</v>
      </c>
      <c r="K479" s="144">
        <v>9</v>
      </c>
      <c r="L479" s="101"/>
      <c r="M479" s="102"/>
      <c r="N479" s="104"/>
      <c r="O479" s="105"/>
      <c r="P479" s="68">
        <v>13</v>
      </c>
      <c r="Q479" s="106"/>
      <c r="R479" s="107"/>
      <c r="T479" s="104"/>
      <c r="U479" s="29"/>
      <c r="V479" s="29"/>
    </row>
    <row r="480" spans="1:22" ht="15.75" customHeight="1" x14ac:dyDescent="0.25">
      <c r="A480" s="58">
        <v>1601</v>
      </c>
      <c r="B480" s="154"/>
      <c r="C480" s="154"/>
      <c r="D480" s="154"/>
      <c r="E480" s="154"/>
      <c r="F480" s="154"/>
      <c r="G480" s="154"/>
      <c r="H480" s="154"/>
      <c r="I480" s="154"/>
      <c r="J480" s="154" t="s">
        <v>27</v>
      </c>
      <c r="K480" s="144">
        <v>1</v>
      </c>
      <c r="L480" s="101"/>
      <c r="M480" s="102"/>
      <c r="N480" s="104"/>
      <c r="O480" s="108"/>
      <c r="P480" s="109">
        <v>4</v>
      </c>
      <c r="Q480" s="110"/>
      <c r="R480" s="108"/>
      <c r="T480" s="104"/>
      <c r="U480" s="29"/>
      <c r="V480" s="29"/>
    </row>
    <row r="481" spans="1:22" ht="15.75" customHeight="1" x14ac:dyDescent="0.25">
      <c r="A481" s="58">
        <v>1602</v>
      </c>
      <c r="B481" s="154"/>
      <c r="C481" s="154"/>
      <c r="D481" s="154"/>
      <c r="E481" s="154"/>
      <c r="F481" s="154"/>
      <c r="G481" s="154"/>
      <c r="H481" s="154"/>
      <c r="I481" s="154"/>
      <c r="J481" s="154">
        <v>3</v>
      </c>
      <c r="K481" s="144">
        <v>1</v>
      </c>
      <c r="L481" s="101"/>
      <c r="M481" s="102"/>
      <c r="N481" s="104"/>
      <c r="O481" s="108"/>
      <c r="P481" s="109">
        <v>3</v>
      </c>
      <c r="Q481" s="110"/>
      <c r="R481" s="108"/>
      <c r="T481" s="104"/>
      <c r="U481" s="29"/>
      <c r="V481" s="29"/>
    </row>
    <row r="482" spans="1:22" ht="15.75" customHeight="1" x14ac:dyDescent="0.25">
      <c r="A482" s="58">
        <v>1701</v>
      </c>
      <c r="B482" s="154"/>
      <c r="C482" s="154"/>
      <c r="D482" s="154"/>
      <c r="E482" s="154"/>
      <c r="F482" s="154"/>
      <c r="G482" s="154"/>
      <c r="H482" s="154"/>
      <c r="I482" s="154"/>
      <c r="J482" s="154">
        <v>1</v>
      </c>
      <c r="K482" s="144"/>
      <c r="L482" s="101"/>
      <c r="M482" s="102"/>
      <c r="N482" s="104"/>
      <c r="O482" s="108"/>
      <c r="P482" s="109">
        <v>1</v>
      </c>
      <c r="Q482" s="110"/>
      <c r="R482" s="108"/>
      <c r="T482" s="104"/>
      <c r="U482" s="29"/>
      <c r="V482" s="29"/>
    </row>
    <row r="483" spans="1:22" ht="15.75" customHeight="1" x14ac:dyDescent="0.25">
      <c r="A483" s="58">
        <v>1702</v>
      </c>
      <c r="B483" s="154"/>
      <c r="C483" s="154"/>
      <c r="D483" s="154"/>
      <c r="E483" s="154"/>
      <c r="F483" s="154"/>
      <c r="G483" s="154"/>
      <c r="H483" s="154"/>
      <c r="I483" s="154"/>
      <c r="J483" s="154">
        <v>2</v>
      </c>
      <c r="K483" s="144">
        <v>1</v>
      </c>
      <c r="L483" s="101"/>
      <c r="M483" s="102"/>
      <c r="N483" s="104"/>
      <c r="O483" s="102"/>
      <c r="P483" s="68">
        <v>2</v>
      </c>
      <c r="Q483" s="146"/>
      <c r="R483" s="108"/>
      <c r="T483" s="104"/>
      <c r="U483" s="29"/>
      <c r="V483" s="29"/>
    </row>
    <row r="484" spans="1:22" ht="15.75" customHeight="1" x14ac:dyDescent="0.25">
      <c r="A484" s="58">
        <v>1801</v>
      </c>
      <c r="B484" s="154"/>
      <c r="C484" s="154"/>
      <c r="D484" s="154"/>
      <c r="E484" s="154"/>
      <c r="F484" s="154"/>
      <c r="G484" s="154"/>
      <c r="H484" s="154"/>
      <c r="I484" s="154"/>
      <c r="J484" s="154"/>
      <c r="K484" s="144"/>
      <c r="L484" s="101"/>
      <c r="M484" s="102"/>
      <c r="N484" s="104"/>
      <c r="O484" s="102"/>
      <c r="P484" s="104"/>
      <c r="Q484" s="146"/>
      <c r="R484" s="108"/>
      <c r="T484" s="104"/>
      <c r="U484" s="29"/>
      <c r="V484" s="29"/>
    </row>
    <row r="485" spans="1:22" ht="15.75" customHeight="1" x14ac:dyDescent="0.25">
      <c r="A485" s="58">
        <v>1802</v>
      </c>
      <c r="B485" s="154"/>
      <c r="C485" s="154"/>
      <c r="D485" s="154"/>
      <c r="E485" s="154"/>
      <c r="F485" s="154"/>
      <c r="G485" s="154"/>
      <c r="H485" s="154"/>
      <c r="I485" s="154"/>
      <c r="J485" s="154"/>
      <c r="K485" s="144"/>
      <c r="L485" s="101"/>
      <c r="M485" s="102"/>
      <c r="N485" s="104"/>
      <c r="O485" s="218" t="s">
        <v>83</v>
      </c>
      <c r="P485" s="209">
        <v>16</v>
      </c>
      <c r="Q485" s="232">
        <f>K488</f>
        <v>18</v>
      </c>
      <c r="R485" s="219" t="s">
        <v>11</v>
      </c>
      <c r="T485" s="104"/>
      <c r="U485" s="29"/>
      <c r="V485" s="29"/>
    </row>
    <row r="486" spans="1:22" ht="15.75" customHeight="1" x14ac:dyDescent="0.25">
      <c r="A486" s="58">
        <v>1901</v>
      </c>
      <c r="B486" s="154"/>
      <c r="C486" s="154"/>
      <c r="D486" s="154"/>
      <c r="E486" s="154"/>
      <c r="F486" s="154"/>
      <c r="G486" s="154"/>
      <c r="H486" s="154"/>
      <c r="I486" s="154"/>
      <c r="J486" s="154"/>
      <c r="K486" s="144"/>
      <c r="L486" s="101"/>
      <c r="M486" s="102"/>
      <c r="N486" s="104"/>
      <c r="O486" s="220" t="s">
        <v>85</v>
      </c>
      <c r="P486" s="210">
        <f>IF(P485/B470=0,"",P485/B470)</f>
        <v>0.43243243243243246</v>
      </c>
      <c r="Q486" s="233">
        <f>IF(P485/Q485=0,"",P485/Q485)</f>
        <v>0.88888888888888884</v>
      </c>
      <c r="R486" s="221" t="s">
        <v>86</v>
      </c>
      <c r="T486" s="104"/>
      <c r="U486" s="29"/>
      <c r="V486" s="29"/>
    </row>
    <row r="487" spans="1:22" ht="15.75" customHeight="1" x14ac:dyDescent="0.25">
      <c r="A487" s="58">
        <v>1902</v>
      </c>
      <c r="B487" s="154"/>
      <c r="C487" s="154"/>
      <c r="D487" s="154"/>
      <c r="E487" s="154"/>
      <c r="F487" s="154"/>
      <c r="G487" s="154"/>
      <c r="H487" s="154"/>
      <c r="I487" s="154"/>
      <c r="J487" s="154"/>
      <c r="K487" s="144"/>
      <c r="L487" s="147"/>
      <c r="M487" s="148"/>
      <c r="N487" s="149"/>
      <c r="O487" s="90"/>
      <c r="P487" s="91"/>
      <c r="Q487" s="91"/>
      <c r="R487" s="113"/>
      <c r="T487" s="104"/>
      <c r="U487" s="29"/>
      <c r="V487" s="29"/>
    </row>
    <row r="488" spans="1:22" ht="18" customHeight="1" x14ac:dyDescent="0.25">
      <c r="A488" s="28"/>
      <c r="B488" s="297" t="s">
        <v>111</v>
      </c>
      <c r="C488" s="297"/>
      <c r="D488" s="297"/>
      <c r="E488" s="297"/>
      <c r="F488" s="297"/>
      <c r="G488" s="297"/>
      <c r="H488" s="297"/>
      <c r="I488" s="297"/>
      <c r="J488" s="297"/>
      <c r="K488" s="93">
        <f>SUM(K470:K483)</f>
        <v>18</v>
      </c>
      <c r="L488" s="125">
        <f>IF(SUM(K477:K478)=0,"",SUM(K477:K478)/B470)</f>
        <v>0.16216216216216217</v>
      </c>
      <c r="M488" s="125">
        <f>IF(K488=0,"",K488/B470)</f>
        <v>0.48648648648648651</v>
      </c>
      <c r="N488" s="125">
        <f>IF(K478=0,"",M488-L488)</f>
        <v>0.32432432432432434</v>
      </c>
      <c r="O488" s="3"/>
      <c r="P488" s="29"/>
      <c r="Q488" s="22"/>
      <c r="R488" s="3"/>
      <c r="T488" s="104"/>
      <c r="U488" s="29"/>
      <c r="V488" s="29"/>
    </row>
    <row r="489" spans="1:22" ht="12.75" customHeight="1" x14ac:dyDescent="0.2">
      <c r="A489" s="28"/>
      <c r="B489" s="29"/>
      <c r="C489" s="29"/>
      <c r="D489" s="29"/>
      <c r="E489" s="29"/>
      <c r="F489" s="29"/>
      <c r="G489" s="29"/>
      <c r="H489" s="29"/>
      <c r="I489" s="29"/>
      <c r="J489" s="29"/>
      <c r="K489" s="191"/>
      <c r="L489" s="3"/>
      <c r="M489" s="3"/>
      <c r="N489" s="29"/>
      <c r="O489" s="3"/>
      <c r="P489" s="29"/>
      <c r="Q489" s="22"/>
      <c r="R489" s="3"/>
      <c r="S489" s="29"/>
      <c r="T489" s="22"/>
      <c r="U489" s="22"/>
      <c r="V489" s="29"/>
    </row>
    <row r="490" spans="1:22" ht="12.75" customHeight="1" x14ac:dyDescent="0.2">
      <c r="A490" s="28"/>
      <c r="B490" s="29"/>
      <c r="C490" s="29"/>
      <c r="D490" s="29"/>
      <c r="E490" s="29"/>
      <c r="F490" s="29"/>
      <c r="G490" s="29"/>
      <c r="H490" s="29"/>
      <c r="I490" s="29"/>
      <c r="J490" s="29"/>
      <c r="K490" s="191"/>
      <c r="L490" s="3"/>
      <c r="M490" s="3"/>
      <c r="N490" s="29"/>
      <c r="O490" s="3"/>
      <c r="P490" s="29"/>
      <c r="Q490" s="22"/>
      <c r="R490" s="3"/>
      <c r="S490" s="29"/>
      <c r="T490" s="22"/>
      <c r="U490" s="22"/>
      <c r="V490" s="29"/>
    </row>
    <row r="491" spans="1:22" ht="26.25" x14ac:dyDescent="0.4">
      <c r="A491" s="215"/>
      <c r="B491" s="298" t="s">
        <v>99</v>
      </c>
      <c r="C491" s="299"/>
      <c r="D491" s="299"/>
      <c r="E491" s="299"/>
      <c r="F491" s="299"/>
      <c r="G491" s="299"/>
      <c r="H491" s="299"/>
      <c r="I491" s="299"/>
      <c r="J491" s="299"/>
      <c r="K491" s="185" t="s">
        <v>76</v>
      </c>
      <c r="L491" s="186"/>
      <c r="M491" s="186"/>
      <c r="N491" s="29"/>
      <c r="O491" s="3"/>
      <c r="P491" s="29"/>
      <c r="Q491" s="29"/>
      <c r="R491" s="29"/>
      <c r="U491" s="22"/>
      <c r="V491" s="29"/>
    </row>
    <row r="492" spans="1:22" ht="20.25" x14ac:dyDescent="0.2">
      <c r="A492" s="319" t="s">
        <v>10</v>
      </c>
      <c r="B492" s="301" t="s">
        <v>100</v>
      </c>
      <c r="C492" s="302"/>
      <c r="D492" s="302"/>
      <c r="E492" s="302"/>
      <c r="F492" s="302"/>
      <c r="G492" s="302"/>
      <c r="H492" s="302"/>
      <c r="I492" s="302"/>
      <c r="J492" s="303"/>
      <c r="K492" s="304" t="s">
        <v>11</v>
      </c>
      <c r="L492" s="296" t="s">
        <v>3</v>
      </c>
      <c r="M492" s="296" t="s">
        <v>4</v>
      </c>
      <c r="N492" s="306" t="s">
        <v>5</v>
      </c>
      <c r="O492" s="296" t="s">
        <v>6</v>
      </c>
      <c r="P492" s="294" t="s">
        <v>7</v>
      </c>
      <c r="Q492" s="294" t="s">
        <v>8</v>
      </c>
      <c r="R492" s="296" t="s">
        <v>101</v>
      </c>
      <c r="U492" s="22"/>
      <c r="V492" s="29"/>
    </row>
    <row r="493" spans="1:22" ht="15.75" x14ac:dyDescent="0.25">
      <c r="A493" s="320"/>
      <c r="B493" s="58" t="s">
        <v>102</v>
      </c>
      <c r="C493" s="58" t="s">
        <v>103</v>
      </c>
      <c r="D493" s="58" t="s">
        <v>104</v>
      </c>
      <c r="E493" s="58" t="s">
        <v>105</v>
      </c>
      <c r="F493" s="58" t="s">
        <v>106</v>
      </c>
      <c r="G493" s="58" t="s">
        <v>107</v>
      </c>
      <c r="H493" s="58" t="s">
        <v>108</v>
      </c>
      <c r="I493" s="58" t="s">
        <v>109</v>
      </c>
      <c r="J493" s="58" t="s">
        <v>110</v>
      </c>
      <c r="K493" s="317"/>
      <c r="L493" s="295"/>
      <c r="M493" s="295"/>
      <c r="N493" s="295"/>
      <c r="O493" s="295"/>
      <c r="P493" s="295"/>
      <c r="Q493" s="295"/>
      <c r="R493" s="295"/>
      <c r="T493" s="104"/>
      <c r="U493" s="22"/>
      <c r="V493" s="29"/>
    </row>
    <row r="494" spans="1:22" ht="15.75" customHeight="1" x14ac:dyDescent="0.25">
      <c r="A494" s="58">
        <v>1102</v>
      </c>
      <c r="B494" s="154">
        <v>69</v>
      </c>
      <c r="C494" s="154"/>
      <c r="D494" s="154"/>
      <c r="E494" s="154"/>
      <c r="F494" s="154"/>
      <c r="G494" s="154"/>
      <c r="H494" s="154"/>
      <c r="I494" s="154"/>
      <c r="J494" s="154"/>
      <c r="K494" s="144"/>
      <c r="L494" s="234"/>
      <c r="M494" s="235"/>
      <c r="N494" s="236"/>
      <c r="O494" s="243"/>
      <c r="P494" s="63">
        <f>B494</f>
        <v>69</v>
      </c>
      <c r="Q494" s="244"/>
      <c r="R494" s="243"/>
      <c r="T494" s="104"/>
      <c r="U494" s="22"/>
      <c r="V494" s="29"/>
    </row>
    <row r="495" spans="1:22" ht="15.75" customHeight="1" x14ac:dyDescent="0.25">
      <c r="A495" s="58">
        <v>1201</v>
      </c>
      <c r="B495" s="154"/>
      <c r="C495" s="154">
        <v>48</v>
      </c>
      <c r="D495" s="154"/>
      <c r="E495" s="154"/>
      <c r="F495" s="154"/>
      <c r="G495" s="154"/>
      <c r="H495" s="154"/>
      <c r="I495" s="154"/>
      <c r="J495" s="154"/>
      <c r="K495" s="144"/>
      <c r="L495" s="237"/>
      <c r="M495" s="129"/>
      <c r="N495" s="238"/>
      <c r="O495" s="67">
        <f>IF(C495=0,"",C495/B494)</f>
        <v>0.69565217391304346</v>
      </c>
      <c r="P495" s="68">
        <v>48</v>
      </c>
      <c r="Q495" s="245">
        <f t="shared" ref="Q495:Q502" si="84">IF(P495=0,"",P495/P494)</f>
        <v>0.69565217391304346</v>
      </c>
      <c r="R495" s="245">
        <f t="shared" ref="R495:R502" si="85">IF(P495=0,"",100%-Q495)</f>
        <v>0.30434782608695654</v>
      </c>
      <c r="T495" s="104"/>
      <c r="U495" s="22"/>
      <c r="V495" s="29"/>
    </row>
    <row r="496" spans="1:22" ht="15.75" customHeight="1" x14ac:dyDescent="0.25">
      <c r="A496" s="58">
        <v>1202</v>
      </c>
      <c r="B496" s="154"/>
      <c r="C496" s="154"/>
      <c r="D496" s="154">
        <v>38</v>
      </c>
      <c r="E496" s="154"/>
      <c r="F496" s="154"/>
      <c r="G496" s="154"/>
      <c r="H496" s="154"/>
      <c r="I496" s="154"/>
      <c r="J496" s="154"/>
      <c r="K496" s="144"/>
      <c r="L496" s="237"/>
      <c r="M496" s="129"/>
      <c r="N496" s="238"/>
      <c r="O496" s="67">
        <f>IF(D496=0,"",D496/C495)</f>
        <v>0.79166666666666663</v>
      </c>
      <c r="P496" s="68">
        <v>47</v>
      </c>
      <c r="Q496" s="245">
        <f t="shared" si="84"/>
        <v>0.97916666666666663</v>
      </c>
      <c r="R496" s="245">
        <f t="shared" si="85"/>
        <v>2.083333333333337E-2</v>
      </c>
      <c r="T496" s="70">
        <f>P496/P494</f>
        <v>0.6811594202898551</v>
      </c>
      <c r="U496" s="22"/>
      <c r="V496" s="29"/>
    </row>
    <row r="497" spans="1:22" ht="15.75" customHeight="1" x14ac:dyDescent="0.25">
      <c r="A497" s="58">
        <v>1301</v>
      </c>
      <c r="B497" s="154"/>
      <c r="C497" s="154"/>
      <c r="D497" s="154"/>
      <c r="E497" s="154">
        <v>33</v>
      </c>
      <c r="F497" s="154"/>
      <c r="G497" s="154"/>
      <c r="H497" s="154"/>
      <c r="I497" s="154"/>
      <c r="J497" s="154"/>
      <c r="K497" s="144"/>
      <c r="L497" s="237"/>
      <c r="M497" s="129"/>
      <c r="N497" s="238"/>
      <c r="O497" s="67">
        <f>IF(E497=0,"",E497/D496)</f>
        <v>0.86842105263157898</v>
      </c>
      <c r="P497" s="68">
        <v>43</v>
      </c>
      <c r="Q497" s="245">
        <f t="shared" si="84"/>
        <v>0.91489361702127658</v>
      </c>
      <c r="R497" s="245">
        <f t="shared" si="85"/>
        <v>8.5106382978723416E-2</v>
      </c>
      <c r="T497" s="104"/>
      <c r="U497" s="22"/>
      <c r="V497" s="29"/>
    </row>
    <row r="498" spans="1:22" ht="15.75" customHeight="1" x14ac:dyDescent="0.25">
      <c r="A498" s="58">
        <v>1302</v>
      </c>
      <c r="B498" s="154"/>
      <c r="C498" s="154"/>
      <c r="D498" s="154"/>
      <c r="E498" s="154"/>
      <c r="F498" s="154">
        <v>32</v>
      </c>
      <c r="G498" s="154"/>
      <c r="H498" s="154"/>
      <c r="I498" s="154"/>
      <c r="J498" s="154"/>
      <c r="K498" s="144"/>
      <c r="L498" s="237"/>
      <c r="M498" s="129"/>
      <c r="N498" s="238"/>
      <c r="O498" s="67">
        <f>IF(F498=0,"",F498/E497)</f>
        <v>0.96969696969696972</v>
      </c>
      <c r="P498" s="68">
        <v>42</v>
      </c>
      <c r="Q498" s="245">
        <f t="shared" si="84"/>
        <v>0.97674418604651159</v>
      </c>
      <c r="R498" s="245">
        <f t="shared" si="85"/>
        <v>2.3255813953488413E-2</v>
      </c>
      <c r="T498" s="104"/>
      <c r="U498" s="22"/>
      <c r="V498" s="29"/>
    </row>
    <row r="499" spans="1:22" ht="15.75" customHeight="1" x14ac:dyDescent="0.25">
      <c r="A499" s="58">
        <v>1401</v>
      </c>
      <c r="B499" s="154"/>
      <c r="C499" s="154"/>
      <c r="D499" s="154"/>
      <c r="E499" s="154"/>
      <c r="F499" s="154"/>
      <c r="G499" s="154">
        <v>30</v>
      </c>
      <c r="H499" s="154"/>
      <c r="I499" s="154"/>
      <c r="J499" s="154"/>
      <c r="K499" s="144"/>
      <c r="L499" s="237"/>
      <c r="M499" s="129"/>
      <c r="N499" s="238"/>
      <c r="O499" s="67">
        <f>IF(G499=0,"",G499/F498)</f>
        <v>0.9375</v>
      </c>
      <c r="P499" s="68">
        <v>42</v>
      </c>
      <c r="Q499" s="245">
        <f t="shared" si="84"/>
        <v>1</v>
      </c>
      <c r="R499" s="245">
        <f t="shared" si="85"/>
        <v>0</v>
      </c>
      <c r="T499" s="104"/>
      <c r="U499" s="22"/>
      <c r="V499" s="29"/>
    </row>
    <row r="500" spans="1:22" ht="15.75" customHeight="1" x14ac:dyDescent="0.25">
      <c r="A500" s="58">
        <v>1402</v>
      </c>
      <c r="B500" s="154"/>
      <c r="C500" s="154"/>
      <c r="D500" s="154"/>
      <c r="E500" s="154"/>
      <c r="F500" s="154"/>
      <c r="G500" s="154"/>
      <c r="H500" s="154">
        <v>30</v>
      </c>
      <c r="I500" s="154"/>
      <c r="J500" s="154"/>
      <c r="K500" s="144"/>
      <c r="L500" s="237"/>
      <c r="M500" s="129"/>
      <c r="N500" s="238"/>
      <c r="O500" s="67">
        <f>IF(H500=0,"",H500/G499)</f>
        <v>1</v>
      </c>
      <c r="P500" s="68">
        <v>41</v>
      </c>
      <c r="Q500" s="245">
        <f t="shared" si="84"/>
        <v>0.97619047619047616</v>
      </c>
      <c r="R500" s="245">
        <f t="shared" si="85"/>
        <v>2.3809523809523836E-2</v>
      </c>
      <c r="T500" s="104"/>
      <c r="U500" s="22"/>
      <c r="V500" s="29"/>
    </row>
    <row r="501" spans="1:22" ht="15.75" customHeight="1" x14ac:dyDescent="0.25">
      <c r="A501" s="58">
        <v>1501</v>
      </c>
      <c r="B501" s="154"/>
      <c r="C501" s="154"/>
      <c r="D501" s="154"/>
      <c r="E501" s="154"/>
      <c r="F501" s="154"/>
      <c r="G501" s="154"/>
      <c r="H501" s="154"/>
      <c r="I501" s="154">
        <v>30</v>
      </c>
      <c r="J501" s="154"/>
      <c r="K501" s="144"/>
      <c r="L501" s="237"/>
      <c r="M501" s="129"/>
      <c r="N501" s="238"/>
      <c r="O501" s="67">
        <f>IF(I501=0,"",I501/H500)</f>
        <v>1</v>
      </c>
      <c r="P501" s="68">
        <v>39</v>
      </c>
      <c r="Q501" s="245">
        <f t="shared" si="84"/>
        <v>0.95121951219512191</v>
      </c>
      <c r="R501" s="245">
        <f t="shared" si="85"/>
        <v>4.8780487804878092E-2</v>
      </c>
      <c r="T501" s="104"/>
      <c r="U501" s="22"/>
      <c r="V501" s="29"/>
    </row>
    <row r="502" spans="1:22" ht="15.75" customHeight="1" x14ac:dyDescent="0.25">
      <c r="A502" s="58">
        <v>1502</v>
      </c>
      <c r="B502" s="154"/>
      <c r="C502" s="154"/>
      <c r="D502" s="154"/>
      <c r="E502" s="154"/>
      <c r="F502" s="154"/>
      <c r="G502" s="154"/>
      <c r="H502" s="154"/>
      <c r="I502" s="154"/>
      <c r="J502" s="154">
        <v>28</v>
      </c>
      <c r="K502" s="144">
        <v>20</v>
      </c>
      <c r="L502" s="237"/>
      <c r="M502" s="129"/>
      <c r="N502" s="238"/>
      <c r="O502" s="71">
        <f>IF(J502=0,"",J502/I501)</f>
        <v>0.93333333333333335</v>
      </c>
      <c r="P502" s="68">
        <v>39</v>
      </c>
      <c r="Q502" s="71">
        <f t="shared" si="84"/>
        <v>1</v>
      </c>
      <c r="R502" s="71">
        <f t="shared" si="85"/>
        <v>0</v>
      </c>
      <c r="T502" s="104"/>
      <c r="U502" s="22"/>
      <c r="V502" s="29"/>
    </row>
    <row r="503" spans="1:22" ht="15.75" customHeight="1" x14ac:dyDescent="0.25">
      <c r="A503" s="58">
        <v>1601</v>
      </c>
      <c r="B503" s="154"/>
      <c r="C503" s="154"/>
      <c r="D503" s="154"/>
      <c r="E503" s="154"/>
      <c r="F503" s="154"/>
      <c r="G503" s="154"/>
      <c r="H503" s="154"/>
      <c r="I503" s="154"/>
      <c r="J503" s="154">
        <v>10</v>
      </c>
      <c r="K503" s="144">
        <v>7</v>
      </c>
      <c r="L503" s="237"/>
      <c r="M503" s="129"/>
      <c r="N503" s="239"/>
      <c r="O503" s="129"/>
      <c r="P503" s="68">
        <v>16</v>
      </c>
      <c r="Q503" s="129"/>
      <c r="R503" s="246"/>
      <c r="T503" s="104"/>
      <c r="U503" s="22"/>
      <c r="V503" s="29"/>
    </row>
    <row r="504" spans="1:22" ht="15.75" customHeight="1" x14ac:dyDescent="0.25">
      <c r="A504" s="58">
        <v>1602</v>
      </c>
      <c r="B504" s="154"/>
      <c r="C504" s="154"/>
      <c r="D504" s="154"/>
      <c r="E504" s="154"/>
      <c r="F504" s="154"/>
      <c r="G504" s="154"/>
      <c r="H504" s="154"/>
      <c r="I504" s="154"/>
      <c r="J504" s="154">
        <v>6</v>
      </c>
      <c r="K504" s="144">
        <v>4</v>
      </c>
      <c r="L504" s="237"/>
      <c r="M504" s="129"/>
      <c r="N504" s="239"/>
      <c r="O504" s="247"/>
      <c r="P504" s="109">
        <v>9</v>
      </c>
      <c r="Q504" s="248"/>
      <c r="R504" s="247"/>
      <c r="T504" s="104"/>
      <c r="U504" s="22"/>
      <c r="V504" s="29"/>
    </row>
    <row r="505" spans="1:22" ht="15.75" customHeight="1" x14ac:dyDescent="0.25">
      <c r="A505" s="58">
        <v>1701</v>
      </c>
      <c r="B505" s="154"/>
      <c r="C505" s="154"/>
      <c r="D505" s="154"/>
      <c r="E505" s="154"/>
      <c r="F505" s="154"/>
      <c r="G505" s="154"/>
      <c r="H505" s="154"/>
      <c r="I505" s="154"/>
      <c r="J505" s="154">
        <v>2</v>
      </c>
      <c r="K505" s="144">
        <v>1</v>
      </c>
      <c r="L505" s="237"/>
      <c r="M505" s="129"/>
      <c r="N505" s="239"/>
      <c r="O505" s="247"/>
      <c r="P505" s="109">
        <v>3</v>
      </c>
      <c r="Q505" s="248"/>
      <c r="R505" s="247"/>
      <c r="T505" s="104"/>
      <c r="U505" s="22"/>
      <c r="V505" s="29"/>
    </row>
    <row r="506" spans="1:22" ht="15.75" customHeight="1" x14ac:dyDescent="0.25">
      <c r="A506" s="58">
        <v>1702</v>
      </c>
      <c r="B506" s="154"/>
      <c r="C506" s="154"/>
      <c r="D506" s="154"/>
      <c r="E506" s="154"/>
      <c r="F506" s="154"/>
      <c r="G506" s="154"/>
      <c r="H506" s="154"/>
      <c r="I506" s="154"/>
      <c r="J506" s="154">
        <v>0</v>
      </c>
      <c r="K506" s="144">
        <v>1</v>
      </c>
      <c r="L506" s="237"/>
      <c r="M506" s="129"/>
      <c r="N506" s="239"/>
      <c r="O506" s="247"/>
      <c r="P506" s="109">
        <v>2</v>
      </c>
      <c r="Q506" s="248"/>
      <c r="R506" s="247"/>
      <c r="T506" s="104"/>
      <c r="U506" s="22"/>
      <c r="V506" s="29"/>
    </row>
    <row r="507" spans="1:22" ht="15.75" customHeight="1" x14ac:dyDescent="0.25">
      <c r="A507" s="58">
        <v>1801</v>
      </c>
      <c r="B507" s="154"/>
      <c r="C507" s="154"/>
      <c r="D507" s="154"/>
      <c r="E507" s="154"/>
      <c r="F507" s="154"/>
      <c r="G507" s="154"/>
      <c r="H507" s="154"/>
      <c r="I507" s="154"/>
      <c r="J507" s="154"/>
      <c r="K507" s="144"/>
      <c r="L507" s="237"/>
      <c r="M507" s="129"/>
      <c r="N507" s="239"/>
      <c r="O507" s="129"/>
      <c r="P507" s="239"/>
      <c r="Q507" s="124"/>
      <c r="R507" s="247"/>
      <c r="T507" s="104"/>
      <c r="U507" s="22"/>
      <c r="V507" s="29"/>
    </row>
    <row r="508" spans="1:22" ht="15.75" customHeight="1" x14ac:dyDescent="0.25">
      <c r="A508" s="58">
        <v>1802</v>
      </c>
      <c r="B508" s="154"/>
      <c r="C508" s="154"/>
      <c r="D508" s="154"/>
      <c r="E508" s="154"/>
      <c r="F508" s="154"/>
      <c r="G508" s="154"/>
      <c r="H508" s="154"/>
      <c r="I508" s="154"/>
      <c r="J508" s="154"/>
      <c r="K508" s="144"/>
      <c r="L508" s="237"/>
      <c r="M508" s="129"/>
      <c r="N508" s="239"/>
      <c r="O508" s="197" t="s">
        <v>83</v>
      </c>
      <c r="P508" s="82">
        <v>30</v>
      </c>
      <c r="Q508" s="111">
        <f>K511</f>
        <v>33</v>
      </c>
      <c r="R508" s="219" t="s">
        <v>11</v>
      </c>
      <c r="T508" s="104"/>
      <c r="U508" s="22"/>
      <c r="V508" s="29"/>
    </row>
    <row r="509" spans="1:22" ht="15.75" customHeight="1" x14ac:dyDescent="0.25">
      <c r="A509" s="58">
        <v>1901</v>
      </c>
      <c r="B509" s="154"/>
      <c r="C509" s="154"/>
      <c r="D509" s="154"/>
      <c r="E509" s="154"/>
      <c r="F509" s="154"/>
      <c r="G509" s="154"/>
      <c r="H509" s="154"/>
      <c r="I509" s="154"/>
      <c r="J509" s="154"/>
      <c r="K509" s="144"/>
      <c r="L509" s="237"/>
      <c r="M509" s="129"/>
      <c r="N509" s="239"/>
      <c r="O509" s="198" t="s">
        <v>85</v>
      </c>
      <c r="P509" s="86">
        <f>IF(P508/B494=0,"",P508/B494)</f>
        <v>0.43478260869565216</v>
      </c>
      <c r="Q509" s="112">
        <f>IF(P508/Q508=0,"",P508/Q508)</f>
        <v>0.90909090909090906</v>
      </c>
      <c r="R509" s="221" t="s">
        <v>86</v>
      </c>
      <c r="T509" s="104"/>
      <c r="U509" s="22"/>
      <c r="V509" s="29"/>
    </row>
    <row r="510" spans="1:22" ht="15.75" customHeight="1" x14ac:dyDescent="0.25">
      <c r="A510" s="58">
        <v>1902</v>
      </c>
      <c r="B510" s="154"/>
      <c r="C510" s="154"/>
      <c r="D510" s="154"/>
      <c r="E510" s="154"/>
      <c r="F510" s="154"/>
      <c r="G510" s="154"/>
      <c r="H510" s="154"/>
      <c r="I510" s="154"/>
      <c r="J510" s="154"/>
      <c r="K510" s="144"/>
      <c r="L510" s="240"/>
      <c r="M510" s="241"/>
      <c r="N510" s="242"/>
      <c r="O510" s="90"/>
      <c r="P510" s="91"/>
      <c r="Q510" s="91"/>
      <c r="R510" s="113"/>
      <c r="T510" s="104"/>
      <c r="U510" s="22"/>
      <c r="V510" s="29"/>
    </row>
    <row r="511" spans="1:22" ht="18" x14ac:dyDescent="0.25">
      <c r="A511" s="28"/>
      <c r="B511" s="297" t="s">
        <v>111</v>
      </c>
      <c r="C511" s="297"/>
      <c r="D511" s="297"/>
      <c r="E511" s="297"/>
      <c r="F511" s="297"/>
      <c r="G511" s="297"/>
      <c r="H511" s="297"/>
      <c r="I511" s="297"/>
      <c r="J511" s="297"/>
      <c r="K511" s="93">
        <f>SUM(K494:K507)</f>
        <v>33</v>
      </c>
      <c r="L511" s="94">
        <f>IF(SUM(K501:K502)=0,"",SUM(K501:K502)/B494)</f>
        <v>0.28985507246376813</v>
      </c>
      <c r="M511" s="94">
        <f>IF(K511=0,"",K511/B494)</f>
        <v>0.47826086956521741</v>
      </c>
      <c r="N511" s="94">
        <f>IF(K502=0,"",M511-L511)</f>
        <v>0.18840579710144928</v>
      </c>
      <c r="O511" s="3"/>
      <c r="P511" s="29"/>
      <c r="Q511" s="22"/>
      <c r="R511" s="3"/>
      <c r="T511" s="104"/>
      <c r="U511" s="22"/>
      <c r="V511" s="29"/>
    </row>
    <row r="512" spans="1:22" ht="12.75" customHeight="1" x14ac:dyDescent="0.2">
      <c r="L512" s="3"/>
      <c r="M512" s="3"/>
      <c r="O512" s="3"/>
    </row>
    <row r="513" spans="1:20" ht="12.75" customHeight="1" x14ac:dyDescent="0.2">
      <c r="L513" s="3"/>
      <c r="M513" s="3"/>
      <c r="O513" s="3"/>
    </row>
    <row r="514" spans="1:20" ht="26.25" x14ac:dyDescent="0.4">
      <c r="A514" s="215"/>
      <c r="B514" s="298" t="s">
        <v>99</v>
      </c>
      <c r="C514" s="299"/>
      <c r="D514" s="299"/>
      <c r="E514" s="299"/>
      <c r="F514" s="299"/>
      <c r="G514" s="299"/>
      <c r="H514" s="299"/>
      <c r="I514" s="299"/>
      <c r="J514" s="299"/>
      <c r="K514" s="185" t="s">
        <v>80</v>
      </c>
      <c r="L514" s="186"/>
      <c r="M514" s="186"/>
      <c r="N514" s="29"/>
      <c r="O514" s="3"/>
      <c r="P514" s="29"/>
      <c r="Q514" s="29"/>
      <c r="R514" s="29"/>
    </row>
    <row r="515" spans="1:20" ht="20.25" x14ac:dyDescent="0.2">
      <c r="A515" s="319" t="s">
        <v>10</v>
      </c>
      <c r="B515" s="301" t="s">
        <v>100</v>
      </c>
      <c r="C515" s="302"/>
      <c r="D515" s="302"/>
      <c r="E515" s="302"/>
      <c r="F515" s="302"/>
      <c r="G515" s="302"/>
      <c r="H515" s="302"/>
      <c r="I515" s="302"/>
      <c r="J515" s="303"/>
      <c r="K515" s="304" t="s">
        <v>11</v>
      </c>
      <c r="L515" s="296" t="s">
        <v>3</v>
      </c>
      <c r="M515" s="296" t="s">
        <v>4</v>
      </c>
      <c r="N515" s="306" t="s">
        <v>5</v>
      </c>
      <c r="O515" s="296" t="s">
        <v>6</v>
      </c>
      <c r="P515" s="294" t="s">
        <v>7</v>
      </c>
      <c r="Q515" s="294" t="s">
        <v>8</v>
      </c>
      <c r="R515" s="296" t="s">
        <v>101</v>
      </c>
    </row>
    <row r="516" spans="1:20" ht="15.75" x14ac:dyDescent="0.25">
      <c r="A516" s="320"/>
      <c r="B516" s="58" t="s">
        <v>102</v>
      </c>
      <c r="C516" s="58" t="s">
        <v>103</v>
      </c>
      <c r="D516" s="58" t="s">
        <v>104</v>
      </c>
      <c r="E516" s="58" t="s">
        <v>105</v>
      </c>
      <c r="F516" s="58" t="s">
        <v>106</v>
      </c>
      <c r="G516" s="58" t="s">
        <v>107</v>
      </c>
      <c r="H516" s="58" t="s">
        <v>108</v>
      </c>
      <c r="I516" s="58" t="s">
        <v>109</v>
      </c>
      <c r="J516" s="58" t="s">
        <v>110</v>
      </c>
      <c r="K516" s="317"/>
      <c r="L516" s="295"/>
      <c r="M516" s="295"/>
      <c r="N516" s="295"/>
      <c r="O516" s="295"/>
      <c r="P516" s="295"/>
      <c r="Q516" s="295"/>
      <c r="R516" s="295"/>
      <c r="T516" s="104"/>
    </row>
    <row r="517" spans="1:20" ht="15.75" customHeight="1" x14ac:dyDescent="0.25">
      <c r="A517" s="58">
        <v>1201</v>
      </c>
      <c r="B517" s="154">
        <v>40</v>
      </c>
      <c r="C517" s="154"/>
      <c r="D517" s="154"/>
      <c r="E517" s="154"/>
      <c r="F517" s="154"/>
      <c r="G517" s="154"/>
      <c r="H517" s="154"/>
      <c r="I517" s="154"/>
      <c r="J517" s="154"/>
      <c r="K517" s="144"/>
      <c r="L517" s="234"/>
      <c r="M517" s="235"/>
      <c r="N517" s="236"/>
      <c r="O517" s="243"/>
      <c r="P517" s="63">
        <f>B517</f>
        <v>40</v>
      </c>
      <c r="Q517" s="244"/>
      <c r="R517" s="243"/>
      <c r="T517" s="104"/>
    </row>
    <row r="518" spans="1:20" ht="15.75" customHeight="1" x14ac:dyDescent="0.25">
      <c r="A518" s="58">
        <v>1202</v>
      </c>
      <c r="B518" s="154"/>
      <c r="C518" s="154">
        <v>34</v>
      </c>
      <c r="D518" s="154"/>
      <c r="E518" s="154"/>
      <c r="F518" s="154"/>
      <c r="G518" s="154"/>
      <c r="H518" s="154"/>
      <c r="I518" s="154"/>
      <c r="J518" s="154"/>
      <c r="K518" s="144"/>
      <c r="L518" s="237"/>
      <c r="M518" s="129"/>
      <c r="N518" s="238"/>
      <c r="O518" s="67">
        <f>IF(C518=0,"",C518/B517)</f>
        <v>0.85</v>
      </c>
      <c r="P518" s="68">
        <v>34</v>
      </c>
      <c r="Q518" s="245">
        <f t="shared" ref="Q518:Q525" si="86">IF(P518=0,"",P518/P517)</f>
        <v>0.85</v>
      </c>
      <c r="R518" s="245">
        <f t="shared" ref="R518:R525" si="87">IF(P518=0,"",100%-Q518)</f>
        <v>0.15000000000000002</v>
      </c>
      <c r="T518" s="104"/>
    </row>
    <row r="519" spans="1:20" ht="15.75" customHeight="1" x14ac:dyDescent="0.25">
      <c r="A519" s="58">
        <v>1301</v>
      </c>
      <c r="B519" s="154"/>
      <c r="C519" s="154"/>
      <c r="D519" s="154">
        <v>28</v>
      </c>
      <c r="E519" s="154"/>
      <c r="F519" s="154"/>
      <c r="G519" s="154"/>
      <c r="H519" s="154"/>
      <c r="I519" s="154"/>
      <c r="J519" s="154"/>
      <c r="K519" s="144"/>
      <c r="L519" s="237"/>
      <c r="M519" s="129"/>
      <c r="N519" s="238"/>
      <c r="O519" s="67">
        <f>IF(D519=0,"",D519/C518)</f>
        <v>0.82352941176470584</v>
      </c>
      <c r="P519" s="68">
        <v>33</v>
      </c>
      <c r="Q519" s="245">
        <f t="shared" si="86"/>
        <v>0.97058823529411764</v>
      </c>
      <c r="R519" s="245">
        <f t="shared" si="87"/>
        <v>2.9411764705882359E-2</v>
      </c>
      <c r="T519" s="70">
        <f>P519/P517</f>
        <v>0.82499999999999996</v>
      </c>
    </row>
    <row r="520" spans="1:20" ht="15.75" customHeight="1" x14ac:dyDescent="0.25">
      <c r="A520" s="58">
        <v>1302</v>
      </c>
      <c r="B520" s="154"/>
      <c r="C520" s="154"/>
      <c r="D520" s="154"/>
      <c r="E520" s="154">
        <v>27</v>
      </c>
      <c r="F520" s="154"/>
      <c r="G520" s="154"/>
      <c r="H520" s="154"/>
      <c r="I520" s="154"/>
      <c r="J520" s="154"/>
      <c r="K520" s="144"/>
      <c r="L520" s="237"/>
      <c r="M520" s="129"/>
      <c r="N520" s="238"/>
      <c r="O520" s="67">
        <f>IF(E520=0,"",E520/D519)</f>
        <v>0.9642857142857143</v>
      </c>
      <c r="P520" s="68">
        <v>30</v>
      </c>
      <c r="Q520" s="245">
        <f t="shared" si="86"/>
        <v>0.90909090909090906</v>
      </c>
      <c r="R520" s="245">
        <f t="shared" si="87"/>
        <v>9.0909090909090939E-2</v>
      </c>
      <c r="T520" s="104"/>
    </row>
    <row r="521" spans="1:20" ht="15.75" customHeight="1" x14ac:dyDescent="0.25">
      <c r="A521" s="58">
        <v>1401</v>
      </c>
      <c r="B521" s="154"/>
      <c r="C521" s="154"/>
      <c r="D521" s="154"/>
      <c r="E521" s="154"/>
      <c r="F521" s="154">
        <v>25</v>
      </c>
      <c r="G521" s="154"/>
      <c r="H521" s="154"/>
      <c r="I521" s="154"/>
      <c r="J521" s="154"/>
      <c r="K521" s="144"/>
      <c r="L521" s="237"/>
      <c r="M521" s="129"/>
      <c r="N521" s="238"/>
      <c r="O521" s="67">
        <f>IF(F521=0,"",F521/E520)</f>
        <v>0.92592592592592593</v>
      </c>
      <c r="P521" s="68">
        <v>31</v>
      </c>
      <c r="Q521" s="245">
        <f t="shared" si="86"/>
        <v>1.0333333333333334</v>
      </c>
      <c r="R521" s="245">
        <f t="shared" si="87"/>
        <v>-3.3333333333333437E-2</v>
      </c>
      <c r="T521" s="104"/>
    </row>
    <row r="522" spans="1:20" ht="15.75" customHeight="1" x14ac:dyDescent="0.25">
      <c r="A522" s="58">
        <v>1402</v>
      </c>
      <c r="B522" s="154"/>
      <c r="C522" s="154"/>
      <c r="D522" s="154"/>
      <c r="E522" s="154"/>
      <c r="F522" s="154"/>
      <c r="G522" s="154">
        <v>23</v>
      </c>
      <c r="H522" s="154"/>
      <c r="I522" s="154"/>
      <c r="J522" s="154"/>
      <c r="K522" s="144"/>
      <c r="L522" s="237"/>
      <c r="M522" s="129"/>
      <c r="N522" s="238"/>
      <c r="O522" s="67">
        <f>IF(G522=0,"",G522/F521)</f>
        <v>0.92</v>
      </c>
      <c r="P522" s="68">
        <v>31</v>
      </c>
      <c r="Q522" s="245">
        <f t="shared" si="86"/>
        <v>1</v>
      </c>
      <c r="R522" s="245">
        <f t="shared" si="87"/>
        <v>0</v>
      </c>
      <c r="T522" s="104"/>
    </row>
    <row r="523" spans="1:20" ht="15.75" customHeight="1" x14ac:dyDescent="0.25">
      <c r="A523" s="58">
        <v>1501</v>
      </c>
      <c r="B523" s="154"/>
      <c r="C523" s="154"/>
      <c r="D523" s="154"/>
      <c r="E523" s="154"/>
      <c r="F523" s="154"/>
      <c r="G523" s="154"/>
      <c r="H523" s="154">
        <v>23</v>
      </c>
      <c r="I523" s="154"/>
      <c r="J523" s="154"/>
      <c r="K523" s="144"/>
      <c r="L523" s="237"/>
      <c r="M523" s="129"/>
      <c r="N523" s="238"/>
      <c r="O523" s="67">
        <f>IF(H523=0,"",H523/G522)</f>
        <v>1</v>
      </c>
      <c r="P523" s="68">
        <v>31</v>
      </c>
      <c r="Q523" s="245">
        <f t="shared" si="86"/>
        <v>1</v>
      </c>
      <c r="R523" s="245">
        <f t="shared" si="87"/>
        <v>0</v>
      </c>
      <c r="T523" s="104"/>
    </row>
    <row r="524" spans="1:20" ht="15.75" customHeight="1" x14ac:dyDescent="0.25">
      <c r="A524" s="58">
        <v>1502</v>
      </c>
      <c r="B524" s="154"/>
      <c r="C524" s="154"/>
      <c r="D524" s="154"/>
      <c r="E524" s="154"/>
      <c r="F524" s="154"/>
      <c r="G524" s="154"/>
      <c r="H524" s="154"/>
      <c r="I524" s="154">
        <v>23</v>
      </c>
      <c r="J524" s="154"/>
      <c r="K524" s="144"/>
      <c r="L524" s="237"/>
      <c r="M524" s="129"/>
      <c r="N524" s="238"/>
      <c r="O524" s="67">
        <f>IF(I524=0,"",I524/H523)</f>
        <v>1</v>
      </c>
      <c r="P524" s="68">
        <v>29</v>
      </c>
      <c r="Q524" s="245">
        <f t="shared" si="86"/>
        <v>0.93548387096774188</v>
      </c>
      <c r="R524" s="245">
        <f t="shared" si="87"/>
        <v>6.4516129032258118E-2</v>
      </c>
      <c r="T524" s="104"/>
    </row>
    <row r="525" spans="1:20" ht="15.75" customHeight="1" x14ac:dyDescent="0.25">
      <c r="A525" s="58">
        <v>1601</v>
      </c>
      <c r="B525" s="154"/>
      <c r="C525" s="154"/>
      <c r="D525" s="154"/>
      <c r="E525" s="154"/>
      <c r="F525" s="154"/>
      <c r="G525" s="154"/>
      <c r="H525" s="154"/>
      <c r="I525" s="154"/>
      <c r="J525" s="154">
        <v>21</v>
      </c>
      <c r="K525" s="144">
        <v>18</v>
      </c>
      <c r="L525" s="237"/>
      <c r="M525" s="129"/>
      <c r="N525" s="238"/>
      <c r="O525" s="71">
        <f>IF(J525=0,"",J525/I524)</f>
        <v>0.91304347826086951</v>
      </c>
      <c r="P525" s="68">
        <v>27</v>
      </c>
      <c r="Q525" s="71">
        <f t="shared" si="86"/>
        <v>0.93103448275862066</v>
      </c>
      <c r="R525" s="71">
        <f t="shared" si="87"/>
        <v>6.8965517241379337E-2</v>
      </c>
      <c r="T525" s="104"/>
    </row>
    <row r="526" spans="1:20" ht="15.75" customHeight="1" x14ac:dyDescent="0.25">
      <c r="A526" s="58">
        <v>1602</v>
      </c>
      <c r="B526" s="154"/>
      <c r="C526" s="154"/>
      <c r="D526" s="154"/>
      <c r="E526" s="154"/>
      <c r="F526" s="154"/>
      <c r="G526" s="154"/>
      <c r="H526" s="154"/>
      <c r="I526" s="154"/>
      <c r="J526" s="154">
        <v>5</v>
      </c>
      <c r="K526" s="144">
        <v>3</v>
      </c>
      <c r="L526" s="237"/>
      <c r="M526" s="129"/>
      <c r="N526" s="239"/>
      <c r="O526" s="129"/>
      <c r="P526" s="68">
        <v>9</v>
      </c>
      <c r="Q526" s="129"/>
      <c r="R526" s="246"/>
      <c r="T526" s="104"/>
    </row>
    <row r="527" spans="1:20" ht="15.75" customHeight="1" x14ac:dyDescent="0.25">
      <c r="A527" s="58">
        <v>1701</v>
      </c>
      <c r="B527" s="154"/>
      <c r="C527" s="154"/>
      <c r="D527" s="154"/>
      <c r="E527" s="154"/>
      <c r="F527" s="154"/>
      <c r="G527" s="154"/>
      <c r="H527" s="154"/>
      <c r="I527" s="154"/>
      <c r="J527" s="154">
        <v>4</v>
      </c>
      <c r="K527" s="144">
        <v>2</v>
      </c>
      <c r="L527" s="237"/>
      <c r="M527" s="129"/>
      <c r="N527" s="239"/>
      <c r="O527" s="247"/>
      <c r="P527" s="109">
        <v>5</v>
      </c>
      <c r="Q527" s="248"/>
      <c r="R527" s="247"/>
      <c r="T527" s="104"/>
    </row>
    <row r="528" spans="1:20" ht="15.75" customHeight="1" x14ac:dyDescent="0.25">
      <c r="A528" s="58">
        <v>1702</v>
      </c>
      <c r="B528" s="154"/>
      <c r="C528" s="154"/>
      <c r="D528" s="154"/>
      <c r="E528" s="154"/>
      <c r="F528" s="154"/>
      <c r="G528" s="154"/>
      <c r="H528" s="154"/>
      <c r="I528" s="154"/>
      <c r="J528" s="154">
        <v>2</v>
      </c>
      <c r="K528" s="144">
        <v>1</v>
      </c>
      <c r="L528" s="237"/>
      <c r="M528" s="129"/>
      <c r="N528" s="239"/>
      <c r="O528" s="247"/>
      <c r="P528" s="109">
        <v>2</v>
      </c>
      <c r="Q528" s="248"/>
      <c r="R528" s="247"/>
      <c r="T528" s="104"/>
    </row>
    <row r="529" spans="1:20" ht="15.75" customHeight="1" x14ac:dyDescent="0.25">
      <c r="A529" s="58">
        <v>1801</v>
      </c>
      <c r="B529" s="154"/>
      <c r="C529" s="154"/>
      <c r="D529" s="154"/>
      <c r="E529" s="154"/>
      <c r="F529" s="154"/>
      <c r="G529" s="154"/>
      <c r="H529" s="154"/>
      <c r="I529" s="154"/>
      <c r="J529" s="154">
        <v>1</v>
      </c>
      <c r="K529" s="144"/>
      <c r="L529" s="237"/>
      <c r="M529" s="129"/>
      <c r="N529" s="239"/>
      <c r="O529" s="247"/>
      <c r="P529" s="109">
        <v>1</v>
      </c>
      <c r="Q529" s="248"/>
      <c r="R529" s="247"/>
      <c r="T529" s="104"/>
    </row>
    <row r="530" spans="1:20" ht="15.75" customHeight="1" x14ac:dyDescent="0.25">
      <c r="A530" s="58">
        <v>1802</v>
      </c>
      <c r="B530" s="154"/>
      <c r="C530" s="154"/>
      <c r="D530" s="154"/>
      <c r="E530" s="154"/>
      <c r="F530" s="154"/>
      <c r="G530" s="154"/>
      <c r="H530" s="154"/>
      <c r="I530" s="154"/>
      <c r="J530" s="154">
        <v>1</v>
      </c>
      <c r="K530" s="144"/>
      <c r="L530" s="237"/>
      <c r="M530" s="129"/>
      <c r="N530" s="239"/>
      <c r="O530" s="129"/>
      <c r="P530" s="239"/>
      <c r="Q530" s="124"/>
      <c r="R530" s="247"/>
      <c r="T530" s="104"/>
    </row>
    <row r="531" spans="1:20" ht="15.75" customHeight="1" x14ac:dyDescent="0.25">
      <c r="A531" s="58">
        <v>1901</v>
      </c>
      <c r="B531" s="154"/>
      <c r="C531" s="154"/>
      <c r="D531" s="154"/>
      <c r="E531" s="154"/>
      <c r="F531" s="154"/>
      <c r="G531" s="154"/>
      <c r="H531" s="154"/>
      <c r="I531" s="154"/>
      <c r="J531" s="154"/>
      <c r="K531" s="144"/>
      <c r="L531" s="237"/>
      <c r="M531" s="129"/>
      <c r="N531" s="239"/>
      <c r="O531" s="197" t="s">
        <v>83</v>
      </c>
      <c r="P531" s="82">
        <v>20</v>
      </c>
      <c r="Q531" s="111">
        <f>K534</f>
        <v>24</v>
      </c>
      <c r="R531" s="219" t="s">
        <v>11</v>
      </c>
      <c r="T531" s="104"/>
    </row>
    <row r="532" spans="1:20" ht="15.75" customHeight="1" x14ac:dyDescent="0.25">
      <c r="A532" s="58">
        <v>1902</v>
      </c>
      <c r="B532" s="154"/>
      <c r="C532" s="154"/>
      <c r="D532" s="154"/>
      <c r="E532" s="154"/>
      <c r="F532" s="154"/>
      <c r="G532" s="154"/>
      <c r="H532" s="154"/>
      <c r="I532" s="154"/>
      <c r="J532" s="154"/>
      <c r="K532" s="144"/>
      <c r="L532" s="237"/>
      <c r="M532" s="129"/>
      <c r="N532" s="239"/>
      <c r="O532" s="198" t="s">
        <v>85</v>
      </c>
      <c r="P532" s="86">
        <f>IF(P531/B517=0,"",P531/B517)</f>
        <v>0.5</v>
      </c>
      <c r="Q532" s="112">
        <f>IF(P531/Q531=0,"",P531/Q531)</f>
        <v>0.83333333333333337</v>
      </c>
      <c r="R532" s="221" t="s">
        <v>86</v>
      </c>
      <c r="T532" s="104"/>
    </row>
    <row r="533" spans="1:20" ht="15.75" customHeight="1" x14ac:dyDescent="0.25">
      <c r="A533" s="58">
        <v>2001</v>
      </c>
      <c r="B533" s="154"/>
      <c r="C533" s="154"/>
      <c r="D533" s="154"/>
      <c r="E533" s="154"/>
      <c r="F533" s="154"/>
      <c r="G533" s="154"/>
      <c r="H533" s="154"/>
      <c r="I533" s="154"/>
      <c r="J533" s="154"/>
      <c r="K533" s="144"/>
      <c r="L533" s="240"/>
      <c r="M533" s="241"/>
      <c r="N533" s="242"/>
      <c r="O533" s="90"/>
      <c r="P533" s="91"/>
      <c r="Q533" s="91"/>
      <c r="R533" s="113"/>
      <c r="T533" s="104"/>
    </row>
    <row r="534" spans="1:20" ht="18" x14ac:dyDescent="0.25">
      <c r="A534" s="28"/>
      <c r="B534" s="297" t="s">
        <v>111</v>
      </c>
      <c r="C534" s="297"/>
      <c r="D534" s="297"/>
      <c r="E534" s="297"/>
      <c r="F534" s="297"/>
      <c r="G534" s="297"/>
      <c r="H534" s="297"/>
      <c r="I534" s="297"/>
      <c r="J534" s="297"/>
      <c r="K534" s="93">
        <f>SUM(K517:K530)</f>
        <v>24</v>
      </c>
      <c r="L534" s="94">
        <f>IF(SUM(K524:K525)=0,"",SUM(K524:K525)/B517)</f>
        <v>0.45</v>
      </c>
      <c r="M534" s="94">
        <f>IF(K534=0,"",K534/B517)</f>
        <v>0.6</v>
      </c>
      <c r="N534" s="94">
        <f>IF(K525=0,"",M534-L534)</f>
        <v>0.14999999999999997</v>
      </c>
      <c r="O534" s="3"/>
      <c r="P534" s="29"/>
      <c r="Q534" s="22"/>
      <c r="R534" s="3"/>
      <c r="T534" s="104"/>
    </row>
    <row r="535" spans="1:20" ht="12.75" customHeight="1" x14ac:dyDescent="0.2">
      <c r="L535" s="3"/>
      <c r="M535" s="3"/>
      <c r="N535" s="3"/>
      <c r="O535" s="3"/>
    </row>
    <row r="536" spans="1:20" ht="12.75" customHeight="1" x14ac:dyDescent="0.2">
      <c r="L536" s="3"/>
      <c r="M536" s="3"/>
      <c r="N536" s="3"/>
      <c r="O536" s="3"/>
    </row>
    <row r="537" spans="1:20" ht="26.25" x14ac:dyDescent="0.4">
      <c r="A537" s="215"/>
      <c r="B537" s="298" t="s">
        <v>99</v>
      </c>
      <c r="C537" s="299"/>
      <c r="D537" s="299"/>
      <c r="E537" s="299"/>
      <c r="F537" s="299"/>
      <c r="G537" s="299"/>
      <c r="H537" s="299"/>
      <c r="I537" s="299"/>
      <c r="J537" s="299"/>
      <c r="K537" s="185" t="s">
        <v>84</v>
      </c>
      <c r="L537" s="186"/>
      <c r="M537" s="186"/>
      <c r="N537" s="29"/>
      <c r="O537" s="3"/>
      <c r="P537" s="29"/>
      <c r="Q537" s="29"/>
      <c r="R537" s="29"/>
    </row>
    <row r="538" spans="1:20" ht="20.25" x14ac:dyDescent="0.2">
      <c r="A538" s="319" t="s">
        <v>10</v>
      </c>
      <c r="B538" s="301" t="s">
        <v>100</v>
      </c>
      <c r="C538" s="302"/>
      <c r="D538" s="302"/>
      <c r="E538" s="302"/>
      <c r="F538" s="302"/>
      <c r="G538" s="302"/>
      <c r="H538" s="302"/>
      <c r="I538" s="302"/>
      <c r="J538" s="303"/>
      <c r="K538" s="304" t="s">
        <v>11</v>
      </c>
      <c r="L538" s="296" t="s">
        <v>3</v>
      </c>
      <c r="M538" s="296" t="s">
        <v>4</v>
      </c>
      <c r="N538" s="306" t="s">
        <v>5</v>
      </c>
      <c r="O538" s="296" t="s">
        <v>6</v>
      </c>
      <c r="P538" s="294" t="s">
        <v>7</v>
      </c>
      <c r="Q538" s="294" t="s">
        <v>8</v>
      </c>
      <c r="R538" s="296" t="s">
        <v>101</v>
      </c>
    </row>
    <row r="539" spans="1:20" ht="15.75" x14ac:dyDescent="0.25">
      <c r="A539" s="320"/>
      <c r="B539" s="58" t="s">
        <v>102</v>
      </c>
      <c r="C539" s="58" t="s">
        <v>103</v>
      </c>
      <c r="D539" s="58" t="s">
        <v>104</v>
      </c>
      <c r="E539" s="58" t="s">
        <v>105</v>
      </c>
      <c r="F539" s="58" t="s">
        <v>106</v>
      </c>
      <c r="G539" s="58" t="s">
        <v>107</v>
      </c>
      <c r="H539" s="58" t="s">
        <v>108</v>
      </c>
      <c r="I539" s="58" t="s">
        <v>109</v>
      </c>
      <c r="J539" s="58" t="s">
        <v>110</v>
      </c>
      <c r="K539" s="317"/>
      <c r="L539" s="295"/>
      <c r="M539" s="295"/>
      <c r="N539" s="295"/>
      <c r="O539" s="295"/>
      <c r="P539" s="295"/>
      <c r="Q539" s="295"/>
      <c r="R539" s="295"/>
      <c r="T539" s="104"/>
    </row>
    <row r="540" spans="1:20" ht="15.75" customHeight="1" x14ac:dyDescent="0.25">
      <c r="A540" s="58">
        <v>1202</v>
      </c>
      <c r="B540" s="154">
        <v>74</v>
      </c>
      <c r="C540" s="154"/>
      <c r="D540" s="154"/>
      <c r="E540" s="154"/>
      <c r="F540" s="154"/>
      <c r="G540" s="154"/>
      <c r="H540" s="154"/>
      <c r="I540" s="154"/>
      <c r="J540" s="154"/>
      <c r="K540" s="144"/>
      <c r="L540" s="234"/>
      <c r="M540" s="235"/>
      <c r="N540" s="236"/>
      <c r="O540" s="243"/>
      <c r="P540" s="63">
        <f>B540</f>
        <v>74</v>
      </c>
      <c r="Q540" s="244"/>
      <c r="R540" s="243"/>
      <c r="T540" s="104"/>
    </row>
    <row r="541" spans="1:20" ht="15.75" customHeight="1" x14ac:dyDescent="0.25">
      <c r="A541" s="58">
        <v>1301</v>
      </c>
      <c r="B541" s="154"/>
      <c r="C541" s="154">
        <v>49</v>
      </c>
      <c r="D541" s="154"/>
      <c r="E541" s="154"/>
      <c r="F541" s="154"/>
      <c r="G541" s="154"/>
      <c r="H541" s="154"/>
      <c r="I541" s="154"/>
      <c r="J541" s="154"/>
      <c r="K541" s="144"/>
      <c r="L541" s="237"/>
      <c r="M541" s="129"/>
      <c r="N541" s="238"/>
      <c r="O541" s="67">
        <f>IF(C541=0,"",C541/B540)</f>
        <v>0.66216216216216217</v>
      </c>
      <c r="P541" s="68">
        <v>49</v>
      </c>
      <c r="Q541" s="245">
        <f t="shared" ref="Q541:Q548" si="88">IF(P541=0,"",P541/P540)</f>
        <v>0.66216216216216217</v>
      </c>
      <c r="R541" s="245">
        <f t="shared" ref="R541:R548" si="89">IF(P541=0,"",100%-Q541)</f>
        <v>0.33783783783783783</v>
      </c>
      <c r="T541" s="104"/>
    </row>
    <row r="542" spans="1:20" ht="15.75" customHeight="1" x14ac:dyDescent="0.25">
      <c r="A542" s="58">
        <v>1302</v>
      </c>
      <c r="B542" s="154"/>
      <c r="C542" s="154"/>
      <c r="D542" s="154">
        <v>45</v>
      </c>
      <c r="E542" s="154"/>
      <c r="F542" s="154"/>
      <c r="G542" s="154"/>
      <c r="H542" s="154"/>
      <c r="I542" s="154"/>
      <c r="J542" s="154"/>
      <c r="K542" s="144"/>
      <c r="L542" s="237"/>
      <c r="M542" s="129"/>
      <c r="N542" s="238"/>
      <c r="O542" s="67">
        <f>IF(D542=0,"",D542/C541)</f>
        <v>0.91836734693877553</v>
      </c>
      <c r="P542" s="68">
        <v>48</v>
      </c>
      <c r="Q542" s="245">
        <f t="shared" si="88"/>
        <v>0.97959183673469385</v>
      </c>
      <c r="R542" s="245">
        <f t="shared" si="89"/>
        <v>2.0408163265306145E-2</v>
      </c>
      <c r="T542" s="70">
        <f>P542/P540</f>
        <v>0.64864864864864868</v>
      </c>
    </row>
    <row r="543" spans="1:20" ht="15.75" customHeight="1" x14ac:dyDescent="0.25">
      <c r="A543" s="58">
        <v>1401</v>
      </c>
      <c r="B543" s="154"/>
      <c r="C543" s="154"/>
      <c r="D543" s="154"/>
      <c r="E543" s="154">
        <v>43</v>
      </c>
      <c r="F543" s="154"/>
      <c r="G543" s="154"/>
      <c r="H543" s="154"/>
      <c r="I543" s="154"/>
      <c r="J543" s="154"/>
      <c r="K543" s="144"/>
      <c r="L543" s="237"/>
      <c r="M543" s="129"/>
      <c r="N543" s="238"/>
      <c r="O543" s="67">
        <f>IF(E543=0,"",E543/D542)</f>
        <v>0.9555555555555556</v>
      </c>
      <c r="P543" s="68">
        <v>47</v>
      </c>
      <c r="Q543" s="245">
        <f t="shared" si="88"/>
        <v>0.97916666666666663</v>
      </c>
      <c r="R543" s="245">
        <f t="shared" si="89"/>
        <v>2.083333333333337E-2</v>
      </c>
      <c r="T543" s="104"/>
    </row>
    <row r="544" spans="1:20" ht="15.75" customHeight="1" x14ac:dyDescent="0.25">
      <c r="A544" s="58">
        <v>1402</v>
      </c>
      <c r="B544" s="154"/>
      <c r="C544" s="154"/>
      <c r="D544" s="154"/>
      <c r="E544" s="154"/>
      <c r="F544" s="154">
        <v>42</v>
      </c>
      <c r="G544" s="154"/>
      <c r="H544" s="154"/>
      <c r="I544" s="154"/>
      <c r="J544" s="154"/>
      <c r="K544" s="144"/>
      <c r="L544" s="237"/>
      <c r="M544" s="129"/>
      <c r="N544" s="238"/>
      <c r="O544" s="67">
        <f>IF(F544=0,"",F544/E543)</f>
        <v>0.97674418604651159</v>
      </c>
      <c r="P544" s="68">
        <v>46</v>
      </c>
      <c r="Q544" s="245">
        <f t="shared" si="88"/>
        <v>0.97872340425531912</v>
      </c>
      <c r="R544" s="245">
        <f t="shared" si="89"/>
        <v>2.1276595744680882E-2</v>
      </c>
      <c r="T544" s="104"/>
    </row>
    <row r="545" spans="1:20" ht="15.75" customHeight="1" x14ac:dyDescent="0.25">
      <c r="A545" s="58">
        <v>1501</v>
      </c>
      <c r="B545" s="154"/>
      <c r="C545" s="154"/>
      <c r="D545" s="154"/>
      <c r="E545" s="154"/>
      <c r="F545" s="154"/>
      <c r="G545" s="154">
        <v>41</v>
      </c>
      <c r="H545" s="154"/>
      <c r="I545" s="154"/>
      <c r="J545" s="154"/>
      <c r="K545" s="144"/>
      <c r="L545" s="237"/>
      <c r="M545" s="129"/>
      <c r="N545" s="238"/>
      <c r="O545" s="67">
        <f>IF(G545=0,"",G545/F544)</f>
        <v>0.97619047619047616</v>
      </c>
      <c r="P545" s="68">
        <v>45</v>
      </c>
      <c r="Q545" s="245">
        <f t="shared" si="88"/>
        <v>0.97826086956521741</v>
      </c>
      <c r="R545" s="245">
        <f t="shared" si="89"/>
        <v>2.1739130434782594E-2</v>
      </c>
      <c r="T545" s="104"/>
    </row>
    <row r="546" spans="1:20" ht="15.75" customHeight="1" x14ac:dyDescent="0.25">
      <c r="A546" s="58">
        <v>1502</v>
      </c>
      <c r="B546" s="154"/>
      <c r="C546" s="154"/>
      <c r="D546" s="154"/>
      <c r="E546" s="154"/>
      <c r="F546" s="154"/>
      <c r="G546" s="154"/>
      <c r="H546" s="154">
        <v>38</v>
      </c>
      <c r="I546" s="154"/>
      <c r="J546" s="154"/>
      <c r="K546" s="144"/>
      <c r="L546" s="237"/>
      <c r="M546" s="129"/>
      <c r="N546" s="238"/>
      <c r="O546" s="67">
        <f>IF(H546=0,"",H546/G545)</f>
        <v>0.92682926829268297</v>
      </c>
      <c r="P546" s="68">
        <v>43</v>
      </c>
      <c r="Q546" s="245">
        <f t="shared" si="88"/>
        <v>0.9555555555555556</v>
      </c>
      <c r="R546" s="245">
        <f t="shared" si="89"/>
        <v>4.4444444444444398E-2</v>
      </c>
      <c r="T546" s="104"/>
    </row>
    <row r="547" spans="1:20" ht="15.75" customHeight="1" x14ac:dyDescent="0.25">
      <c r="A547" s="58">
        <v>1601</v>
      </c>
      <c r="B547" s="154"/>
      <c r="C547" s="154"/>
      <c r="D547" s="154"/>
      <c r="E547" s="154"/>
      <c r="F547" s="154"/>
      <c r="G547" s="154"/>
      <c r="H547" s="154"/>
      <c r="I547" s="154">
        <v>37</v>
      </c>
      <c r="J547" s="154"/>
      <c r="K547" s="144"/>
      <c r="L547" s="237"/>
      <c r="M547" s="129"/>
      <c r="N547" s="238"/>
      <c r="O547" s="67">
        <f>IF(I547=0,"",I547/H546)</f>
        <v>0.97368421052631582</v>
      </c>
      <c r="P547" s="68">
        <v>43</v>
      </c>
      <c r="Q547" s="245">
        <f t="shared" si="88"/>
        <v>1</v>
      </c>
      <c r="R547" s="245">
        <f t="shared" si="89"/>
        <v>0</v>
      </c>
      <c r="T547" s="104"/>
    </row>
    <row r="548" spans="1:20" ht="15.75" customHeight="1" x14ac:dyDescent="0.25">
      <c r="A548" s="58">
        <v>1602</v>
      </c>
      <c r="B548" s="154"/>
      <c r="C548" s="154"/>
      <c r="D548" s="154"/>
      <c r="E548" s="154"/>
      <c r="F548" s="154"/>
      <c r="G548" s="154"/>
      <c r="H548" s="154"/>
      <c r="I548" s="154"/>
      <c r="J548" s="154">
        <v>36</v>
      </c>
      <c r="K548" s="144">
        <v>10</v>
      </c>
      <c r="L548" s="237"/>
      <c r="M548" s="129"/>
      <c r="N548" s="238"/>
      <c r="O548" s="71">
        <f>IF(J548=0,"",J548/I547)</f>
        <v>0.97297297297297303</v>
      </c>
      <c r="P548" s="68">
        <v>43</v>
      </c>
      <c r="Q548" s="71">
        <f t="shared" si="88"/>
        <v>1</v>
      </c>
      <c r="R548" s="71">
        <f t="shared" si="89"/>
        <v>0</v>
      </c>
      <c r="T548" s="104"/>
    </row>
    <row r="549" spans="1:20" ht="15.75" customHeight="1" x14ac:dyDescent="0.25">
      <c r="A549" s="58">
        <v>1701</v>
      </c>
      <c r="B549" s="154"/>
      <c r="C549" s="154"/>
      <c r="D549" s="154"/>
      <c r="E549" s="154"/>
      <c r="F549" s="154"/>
      <c r="G549" s="154"/>
      <c r="H549" s="154"/>
      <c r="I549" s="154"/>
      <c r="J549" s="154">
        <v>16</v>
      </c>
      <c r="K549" s="144">
        <v>11</v>
      </c>
      <c r="L549" s="237"/>
      <c r="M549" s="129"/>
      <c r="N549" s="239"/>
      <c r="O549" s="129"/>
      <c r="P549" s="68">
        <v>22</v>
      </c>
      <c r="Q549" s="129"/>
      <c r="R549" s="246"/>
      <c r="T549" s="104"/>
    </row>
    <row r="550" spans="1:20" ht="15.75" customHeight="1" x14ac:dyDescent="0.25">
      <c r="A550" s="58">
        <v>1702</v>
      </c>
      <c r="B550" s="154"/>
      <c r="C550" s="154"/>
      <c r="D550" s="154"/>
      <c r="E550" s="154"/>
      <c r="F550" s="154"/>
      <c r="G550" s="154"/>
      <c r="H550" s="154"/>
      <c r="I550" s="154"/>
      <c r="J550" s="154">
        <v>9</v>
      </c>
      <c r="K550" s="144">
        <v>5</v>
      </c>
      <c r="L550" s="237"/>
      <c r="M550" s="129"/>
      <c r="N550" s="239"/>
      <c r="O550" s="247"/>
      <c r="P550" s="109">
        <v>11</v>
      </c>
      <c r="Q550" s="248"/>
      <c r="R550" s="247"/>
      <c r="T550" s="104"/>
    </row>
    <row r="551" spans="1:20" ht="15.75" customHeight="1" x14ac:dyDescent="0.25">
      <c r="A551" s="58">
        <v>1801</v>
      </c>
      <c r="B551" s="154"/>
      <c r="C551" s="154"/>
      <c r="D551" s="154"/>
      <c r="E551" s="154"/>
      <c r="F551" s="154"/>
      <c r="G551" s="154"/>
      <c r="H551" s="154"/>
      <c r="I551" s="154"/>
      <c r="J551" s="154">
        <v>6</v>
      </c>
      <c r="K551" s="144">
        <v>5</v>
      </c>
      <c r="L551" s="237"/>
      <c r="M551" s="129"/>
      <c r="N551" s="239"/>
      <c r="O551" s="247"/>
      <c r="P551" s="109">
        <v>6</v>
      </c>
      <c r="Q551" s="248"/>
      <c r="R551" s="247"/>
      <c r="T551" s="104"/>
    </row>
    <row r="552" spans="1:20" ht="15.75" customHeight="1" x14ac:dyDescent="0.25">
      <c r="A552" s="58">
        <v>1802</v>
      </c>
      <c r="B552" s="154"/>
      <c r="C552" s="154"/>
      <c r="D552" s="154"/>
      <c r="E552" s="154"/>
      <c r="F552" s="154"/>
      <c r="G552" s="154"/>
      <c r="H552" s="154"/>
      <c r="I552" s="154"/>
      <c r="J552" s="154">
        <v>1</v>
      </c>
      <c r="K552" s="144">
        <v>1</v>
      </c>
      <c r="L552" s="237"/>
      <c r="M552" s="129"/>
      <c r="N552" s="239"/>
      <c r="O552" s="247"/>
      <c r="P552" s="109">
        <v>1</v>
      </c>
      <c r="Q552" s="248"/>
      <c r="R552" s="247"/>
      <c r="T552" s="104"/>
    </row>
    <row r="553" spans="1:20" ht="15.75" customHeight="1" x14ac:dyDescent="0.25">
      <c r="A553" s="58">
        <v>1901</v>
      </c>
      <c r="B553" s="154"/>
      <c r="C553" s="154"/>
      <c r="D553" s="154"/>
      <c r="E553" s="154"/>
      <c r="F553" s="154"/>
      <c r="G553" s="154"/>
      <c r="H553" s="154"/>
      <c r="I553" s="154"/>
      <c r="J553" s="154"/>
      <c r="K553" s="144"/>
      <c r="L553" s="237"/>
      <c r="M553" s="129"/>
      <c r="N553" s="239"/>
      <c r="O553" s="129"/>
      <c r="P553" s="239"/>
      <c r="Q553" s="124"/>
      <c r="R553" s="247"/>
      <c r="T553" s="104"/>
    </row>
    <row r="554" spans="1:20" ht="15.75" customHeight="1" x14ac:dyDescent="0.25">
      <c r="A554" s="58">
        <v>1902</v>
      </c>
      <c r="B554" s="154"/>
      <c r="C554" s="154"/>
      <c r="D554" s="154"/>
      <c r="E554" s="154"/>
      <c r="F554" s="154"/>
      <c r="G554" s="154"/>
      <c r="H554" s="154"/>
      <c r="I554" s="154"/>
      <c r="J554" s="154"/>
      <c r="K554" s="144"/>
      <c r="L554" s="237"/>
      <c r="M554" s="129"/>
      <c r="N554" s="239"/>
      <c r="O554" s="197" t="s">
        <v>83</v>
      </c>
      <c r="P554" s="82">
        <v>32</v>
      </c>
      <c r="Q554" s="111">
        <f>K557</f>
        <v>32</v>
      </c>
      <c r="R554" s="219" t="s">
        <v>11</v>
      </c>
      <c r="T554" s="104"/>
    </row>
    <row r="555" spans="1:20" ht="15.75" customHeight="1" x14ac:dyDescent="0.25">
      <c r="A555" s="58">
        <v>2001</v>
      </c>
      <c r="B555" s="154"/>
      <c r="C555" s="154"/>
      <c r="D555" s="154"/>
      <c r="E555" s="154"/>
      <c r="F555" s="154"/>
      <c r="G555" s="154"/>
      <c r="H555" s="154"/>
      <c r="I555" s="154"/>
      <c r="J555" s="154"/>
      <c r="K555" s="144"/>
      <c r="L555" s="237"/>
      <c r="M555" s="129"/>
      <c r="N555" s="239"/>
      <c r="O555" s="198" t="s">
        <v>85</v>
      </c>
      <c r="P555" s="86">
        <f>IF(P554/B540=0,"",P554/B540)</f>
        <v>0.43243243243243246</v>
      </c>
      <c r="Q555" s="112">
        <f>IF(P554/Q554=0,"",P554/Q554)</f>
        <v>1</v>
      </c>
      <c r="R555" s="221" t="s">
        <v>86</v>
      </c>
      <c r="T555" s="104"/>
    </row>
    <row r="556" spans="1:20" ht="15.75" customHeight="1" x14ac:dyDescent="0.25">
      <c r="A556" s="58">
        <v>2002</v>
      </c>
      <c r="B556" s="154"/>
      <c r="C556" s="154"/>
      <c r="D556" s="154"/>
      <c r="E556" s="154"/>
      <c r="F556" s="154"/>
      <c r="G556" s="154"/>
      <c r="H556" s="154"/>
      <c r="I556" s="154"/>
      <c r="J556" s="154"/>
      <c r="K556" s="144"/>
      <c r="L556" s="240"/>
      <c r="M556" s="241"/>
      <c r="N556" s="242"/>
      <c r="O556" s="90"/>
      <c r="P556" s="91"/>
      <c r="Q556" s="91"/>
      <c r="R556" s="113"/>
      <c r="T556" s="104"/>
    </row>
    <row r="557" spans="1:20" ht="18" customHeight="1" x14ac:dyDescent="0.25">
      <c r="A557" s="28"/>
      <c r="B557" s="297" t="s">
        <v>111</v>
      </c>
      <c r="C557" s="297"/>
      <c r="D557" s="297"/>
      <c r="E557" s="297"/>
      <c r="F557" s="297"/>
      <c r="G557" s="297"/>
      <c r="H557" s="297"/>
      <c r="I557" s="297"/>
      <c r="J557" s="297"/>
      <c r="K557" s="93">
        <f>SUM(K540:K553)</f>
        <v>32</v>
      </c>
      <c r="L557" s="94">
        <f>IF(SUM(K547:K548)=0,"",SUM(K547:K548)/B540)</f>
        <v>0.13513513513513514</v>
      </c>
      <c r="M557" s="94">
        <f>IF(K557=0,"",K557/B540)</f>
        <v>0.43243243243243246</v>
      </c>
      <c r="N557" s="94">
        <f>IF(K548=0,"",M557-L557)</f>
        <v>0.29729729729729731</v>
      </c>
      <c r="O557" s="3"/>
      <c r="P557" s="29"/>
      <c r="Q557" s="22"/>
      <c r="R557" s="3"/>
      <c r="T557" s="104"/>
    </row>
    <row r="558" spans="1:20" ht="12.75" customHeight="1" x14ac:dyDescent="0.2">
      <c r="L558" s="3"/>
      <c r="M558" s="3"/>
      <c r="O558" s="3"/>
    </row>
    <row r="559" spans="1:20" ht="12.75" customHeight="1" x14ac:dyDescent="0.2">
      <c r="L559" s="3"/>
      <c r="M559" s="3"/>
      <c r="O559" s="3"/>
    </row>
    <row r="560" spans="1:20" ht="26.25" x14ac:dyDescent="0.4">
      <c r="A560" s="215"/>
      <c r="B560" s="298" t="s">
        <v>99</v>
      </c>
      <c r="C560" s="299"/>
      <c r="D560" s="299"/>
      <c r="E560" s="299"/>
      <c r="F560" s="299"/>
      <c r="G560" s="299"/>
      <c r="H560" s="299"/>
      <c r="I560" s="299"/>
      <c r="J560" s="299"/>
      <c r="K560" s="185" t="s">
        <v>87</v>
      </c>
      <c r="L560" s="186"/>
      <c r="M560" s="186"/>
      <c r="N560" s="29"/>
      <c r="O560" s="3"/>
      <c r="P560" s="29"/>
      <c r="Q560" s="29"/>
      <c r="R560" s="29"/>
    </row>
    <row r="561" spans="1:20" ht="20.25" x14ac:dyDescent="0.2">
      <c r="A561" s="319" t="s">
        <v>10</v>
      </c>
      <c r="B561" s="301" t="s">
        <v>100</v>
      </c>
      <c r="C561" s="302"/>
      <c r="D561" s="302"/>
      <c r="E561" s="302"/>
      <c r="F561" s="302"/>
      <c r="G561" s="302"/>
      <c r="H561" s="302"/>
      <c r="I561" s="302"/>
      <c r="J561" s="303"/>
      <c r="K561" s="304" t="s">
        <v>11</v>
      </c>
      <c r="L561" s="296" t="s">
        <v>3</v>
      </c>
      <c r="M561" s="296" t="s">
        <v>4</v>
      </c>
      <c r="N561" s="306" t="s">
        <v>5</v>
      </c>
      <c r="O561" s="296" t="s">
        <v>6</v>
      </c>
      <c r="P561" s="294" t="s">
        <v>7</v>
      </c>
      <c r="Q561" s="294" t="s">
        <v>8</v>
      </c>
      <c r="R561" s="296" t="s">
        <v>101</v>
      </c>
    </row>
    <row r="562" spans="1:20" ht="15.75" x14ac:dyDescent="0.25">
      <c r="A562" s="320"/>
      <c r="B562" s="58" t="s">
        <v>102</v>
      </c>
      <c r="C562" s="58" t="s">
        <v>103</v>
      </c>
      <c r="D562" s="58" t="s">
        <v>104</v>
      </c>
      <c r="E562" s="58" t="s">
        <v>105</v>
      </c>
      <c r="F562" s="58" t="s">
        <v>106</v>
      </c>
      <c r="G562" s="58" t="s">
        <v>107</v>
      </c>
      <c r="H562" s="58" t="s">
        <v>108</v>
      </c>
      <c r="I562" s="58" t="s">
        <v>109</v>
      </c>
      <c r="J562" s="58" t="s">
        <v>110</v>
      </c>
      <c r="K562" s="317"/>
      <c r="L562" s="295"/>
      <c r="M562" s="295"/>
      <c r="N562" s="295"/>
      <c r="O562" s="295"/>
      <c r="P562" s="295"/>
      <c r="Q562" s="295"/>
      <c r="R562" s="295"/>
      <c r="T562" s="104"/>
    </row>
    <row r="563" spans="1:20" ht="15.75" customHeight="1" x14ac:dyDescent="0.25">
      <c r="A563" s="58">
        <v>1301</v>
      </c>
      <c r="B563" s="154">
        <v>30</v>
      </c>
      <c r="C563" s="154"/>
      <c r="D563" s="154"/>
      <c r="E563" s="154"/>
      <c r="F563" s="154"/>
      <c r="G563" s="154"/>
      <c r="H563" s="154"/>
      <c r="I563" s="154"/>
      <c r="J563" s="154"/>
      <c r="K563" s="144"/>
      <c r="L563" s="234"/>
      <c r="M563" s="235"/>
      <c r="N563" s="236"/>
      <c r="O563" s="99"/>
      <c r="P563" s="63">
        <f>B563</f>
        <v>30</v>
      </c>
      <c r="Q563" s="100"/>
      <c r="R563" s="99"/>
      <c r="T563" s="104"/>
    </row>
    <row r="564" spans="1:20" ht="15.75" customHeight="1" x14ac:dyDescent="0.25">
      <c r="A564" s="58">
        <v>1302</v>
      </c>
      <c r="B564" s="154"/>
      <c r="C564" s="154">
        <v>21</v>
      </c>
      <c r="D564" s="154"/>
      <c r="E564" s="154"/>
      <c r="F564" s="154"/>
      <c r="G564" s="154"/>
      <c r="H564" s="154"/>
      <c r="I564" s="154"/>
      <c r="J564" s="154"/>
      <c r="K564" s="144"/>
      <c r="L564" s="237"/>
      <c r="M564" s="129"/>
      <c r="N564" s="238"/>
      <c r="O564" s="67">
        <f>IF(C564=0,"",C564/B563)</f>
        <v>0.7</v>
      </c>
      <c r="P564" s="68">
        <v>21</v>
      </c>
      <c r="Q564" s="69">
        <f t="shared" ref="Q564:Q571" si="90">IF(P564=0,"",P564/P563)</f>
        <v>0.7</v>
      </c>
      <c r="R564" s="69">
        <f t="shared" ref="R564:R571" si="91">IF(P564=0,"",100%-Q564)</f>
        <v>0.30000000000000004</v>
      </c>
      <c r="T564" s="104"/>
    </row>
    <row r="565" spans="1:20" ht="15.75" customHeight="1" x14ac:dyDescent="0.25">
      <c r="A565" s="58">
        <v>1401</v>
      </c>
      <c r="B565" s="154"/>
      <c r="C565" s="154"/>
      <c r="D565" s="154">
        <v>19</v>
      </c>
      <c r="E565" s="154"/>
      <c r="F565" s="154"/>
      <c r="G565" s="154"/>
      <c r="H565" s="154"/>
      <c r="I565" s="154"/>
      <c r="J565" s="154"/>
      <c r="K565" s="144"/>
      <c r="L565" s="237"/>
      <c r="M565" s="129"/>
      <c r="N565" s="238"/>
      <c r="O565" s="67">
        <f>IF(D565=0,"",D565/C564)</f>
        <v>0.90476190476190477</v>
      </c>
      <c r="P565" s="68">
        <v>20</v>
      </c>
      <c r="Q565" s="69">
        <f t="shared" si="90"/>
        <v>0.95238095238095233</v>
      </c>
      <c r="R565" s="69">
        <f t="shared" si="91"/>
        <v>4.7619047619047672E-2</v>
      </c>
      <c r="T565" s="70">
        <f>P565/P563</f>
        <v>0.66666666666666663</v>
      </c>
    </row>
    <row r="566" spans="1:20" ht="15.75" customHeight="1" x14ac:dyDescent="0.25">
      <c r="A566" s="58">
        <v>1402</v>
      </c>
      <c r="B566" s="154"/>
      <c r="C566" s="154"/>
      <c r="D566" s="154"/>
      <c r="E566" s="154">
        <v>19</v>
      </c>
      <c r="F566" s="154"/>
      <c r="G566" s="154"/>
      <c r="H566" s="154"/>
      <c r="I566" s="154"/>
      <c r="J566" s="154"/>
      <c r="K566" s="144"/>
      <c r="L566" s="237"/>
      <c r="M566" s="129"/>
      <c r="N566" s="238"/>
      <c r="O566" s="67">
        <f>IF(E566=0,"",E566/D565)</f>
        <v>1</v>
      </c>
      <c r="P566" s="68">
        <v>20</v>
      </c>
      <c r="Q566" s="69">
        <f t="shared" si="90"/>
        <v>1</v>
      </c>
      <c r="R566" s="69">
        <f t="shared" si="91"/>
        <v>0</v>
      </c>
      <c r="T566" s="104"/>
    </row>
    <row r="567" spans="1:20" ht="15.75" customHeight="1" x14ac:dyDescent="0.25">
      <c r="A567" s="58">
        <v>1501</v>
      </c>
      <c r="B567" s="154"/>
      <c r="C567" s="154"/>
      <c r="D567" s="154"/>
      <c r="E567" s="154"/>
      <c r="F567" s="154">
        <v>19</v>
      </c>
      <c r="G567" s="154"/>
      <c r="H567" s="154"/>
      <c r="I567" s="154"/>
      <c r="J567" s="154"/>
      <c r="K567" s="144"/>
      <c r="L567" s="237"/>
      <c r="M567" s="129"/>
      <c r="N567" s="238"/>
      <c r="O567" s="67">
        <f>IF(F567=0,"",F567/E566)</f>
        <v>1</v>
      </c>
      <c r="P567" s="68">
        <v>19</v>
      </c>
      <c r="Q567" s="69">
        <f t="shared" si="90"/>
        <v>0.95</v>
      </c>
      <c r="R567" s="69">
        <f t="shared" si="91"/>
        <v>5.0000000000000044E-2</v>
      </c>
      <c r="T567" s="104"/>
    </row>
    <row r="568" spans="1:20" ht="15.75" customHeight="1" x14ac:dyDescent="0.25">
      <c r="A568" s="58">
        <v>1502</v>
      </c>
      <c r="B568" s="154"/>
      <c r="C568" s="154"/>
      <c r="D568" s="154"/>
      <c r="E568" s="154"/>
      <c r="F568" s="154"/>
      <c r="G568" s="154">
        <v>18</v>
      </c>
      <c r="H568" s="154"/>
      <c r="I568" s="154"/>
      <c r="J568" s="154"/>
      <c r="K568" s="144"/>
      <c r="L568" s="237"/>
      <c r="M568" s="129"/>
      <c r="N568" s="238"/>
      <c r="O568" s="67">
        <f>IF(G568=0,"",G568/F567)</f>
        <v>0.94736842105263153</v>
      </c>
      <c r="P568" s="68">
        <v>19</v>
      </c>
      <c r="Q568" s="69">
        <f t="shared" si="90"/>
        <v>1</v>
      </c>
      <c r="R568" s="69">
        <f t="shared" si="91"/>
        <v>0</v>
      </c>
      <c r="T568" s="104"/>
    </row>
    <row r="569" spans="1:20" ht="15.75" customHeight="1" x14ac:dyDescent="0.25">
      <c r="A569" s="58">
        <v>1601</v>
      </c>
      <c r="B569" s="154"/>
      <c r="C569" s="154"/>
      <c r="D569" s="154"/>
      <c r="E569" s="154"/>
      <c r="F569" s="154"/>
      <c r="G569" s="154"/>
      <c r="H569" s="154">
        <v>18</v>
      </c>
      <c r="I569" s="154"/>
      <c r="J569" s="154"/>
      <c r="K569" s="144"/>
      <c r="L569" s="237"/>
      <c r="M569" s="129"/>
      <c r="N569" s="238"/>
      <c r="O569" s="67">
        <f>IF(H569=0,"",H569/G568)</f>
        <v>1</v>
      </c>
      <c r="P569" s="68">
        <v>18</v>
      </c>
      <c r="Q569" s="69">
        <f t="shared" si="90"/>
        <v>0.94736842105263153</v>
      </c>
      <c r="R569" s="69">
        <f t="shared" si="91"/>
        <v>5.2631578947368474E-2</v>
      </c>
      <c r="T569" s="104"/>
    </row>
    <row r="570" spans="1:20" ht="15.75" customHeight="1" x14ac:dyDescent="0.25">
      <c r="A570" s="58">
        <v>1602</v>
      </c>
      <c r="B570" s="154"/>
      <c r="C570" s="154"/>
      <c r="D570" s="154"/>
      <c r="E570" s="154"/>
      <c r="F570" s="154"/>
      <c r="G570" s="154"/>
      <c r="H570" s="154"/>
      <c r="I570" s="154">
        <v>17</v>
      </c>
      <c r="J570" s="154"/>
      <c r="K570" s="144">
        <v>1</v>
      </c>
      <c r="L570" s="237"/>
      <c r="M570" s="129"/>
      <c r="N570" s="238"/>
      <c r="O570" s="67">
        <f>IF(I570=0,"",I570/H569)</f>
        <v>0.94444444444444442</v>
      </c>
      <c r="P570" s="68">
        <v>18</v>
      </c>
      <c r="Q570" s="69">
        <f t="shared" si="90"/>
        <v>1</v>
      </c>
      <c r="R570" s="69">
        <f t="shared" si="91"/>
        <v>0</v>
      </c>
      <c r="T570" s="104"/>
    </row>
    <row r="571" spans="1:20" ht="15.75" customHeight="1" x14ac:dyDescent="0.25">
      <c r="A571" s="58">
        <v>1701</v>
      </c>
      <c r="B571" s="154"/>
      <c r="C571" s="154"/>
      <c r="D571" s="154"/>
      <c r="E571" s="154"/>
      <c r="F571" s="154"/>
      <c r="G571" s="154"/>
      <c r="H571" s="154"/>
      <c r="I571" s="154"/>
      <c r="J571" s="154">
        <v>17</v>
      </c>
      <c r="K571" s="144">
        <v>8</v>
      </c>
      <c r="L571" s="237"/>
      <c r="M571" s="129"/>
      <c r="N571" s="238"/>
      <c r="O571" s="71">
        <f>IF(J571=0,"",J571/I570)</f>
        <v>1</v>
      </c>
      <c r="P571" s="68">
        <v>17</v>
      </c>
      <c r="Q571" s="72">
        <f t="shared" si="90"/>
        <v>0.94444444444444442</v>
      </c>
      <c r="R571" s="72">
        <f t="shared" si="91"/>
        <v>5.555555555555558E-2</v>
      </c>
      <c r="T571" s="104"/>
    </row>
    <row r="572" spans="1:20" ht="15.75" customHeight="1" x14ac:dyDescent="0.25">
      <c r="A572" s="58">
        <v>1702</v>
      </c>
      <c r="B572" s="154"/>
      <c r="C572" s="154"/>
      <c r="D572" s="154"/>
      <c r="E572" s="154"/>
      <c r="F572" s="154"/>
      <c r="G572" s="154"/>
      <c r="H572" s="154"/>
      <c r="I572" s="154"/>
      <c r="J572" s="154">
        <v>6</v>
      </c>
      <c r="K572" s="144">
        <v>4</v>
      </c>
      <c r="L572" s="237"/>
      <c r="M572" s="129"/>
      <c r="N572" s="239"/>
      <c r="O572" s="129"/>
      <c r="P572" s="68">
        <v>8</v>
      </c>
      <c r="Q572" s="130"/>
      <c r="R572" s="131"/>
      <c r="T572" s="104"/>
    </row>
    <row r="573" spans="1:20" ht="15.75" customHeight="1" x14ac:dyDescent="0.25">
      <c r="A573" s="58">
        <v>1801</v>
      </c>
      <c r="B573" s="154"/>
      <c r="C573" s="154"/>
      <c r="D573" s="154"/>
      <c r="E573" s="154"/>
      <c r="F573" s="154"/>
      <c r="G573" s="154"/>
      <c r="H573" s="154"/>
      <c r="I573" s="154"/>
      <c r="J573" s="154">
        <v>3</v>
      </c>
      <c r="K573" s="144">
        <v>2</v>
      </c>
      <c r="L573" s="237"/>
      <c r="M573" s="129"/>
      <c r="N573" s="239"/>
      <c r="O573" s="108"/>
      <c r="P573" s="109">
        <v>4</v>
      </c>
      <c r="Q573" s="110"/>
      <c r="R573" s="108"/>
      <c r="T573" s="104"/>
    </row>
    <row r="574" spans="1:20" ht="15.75" customHeight="1" x14ac:dyDescent="0.25">
      <c r="A574" s="58">
        <v>1802</v>
      </c>
      <c r="B574" s="154"/>
      <c r="C574" s="154"/>
      <c r="D574" s="154"/>
      <c r="E574" s="154"/>
      <c r="F574" s="154"/>
      <c r="G574" s="154"/>
      <c r="H574" s="154"/>
      <c r="I574" s="154"/>
      <c r="J574" s="154">
        <v>1</v>
      </c>
      <c r="K574" s="144"/>
      <c r="L574" s="237"/>
      <c r="M574" s="129"/>
      <c r="N574" s="239"/>
      <c r="O574" s="108"/>
      <c r="P574" s="109">
        <v>1</v>
      </c>
      <c r="Q574" s="110"/>
      <c r="R574" s="108"/>
      <c r="T574" s="104"/>
    </row>
    <row r="575" spans="1:20" ht="15.75" customHeight="1" x14ac:dyDescent="0.25">
      <c r="A575" s="58">
        <v>1901</v>
      </c>
      <c r="B575" s="154"/>
      <c r="C575" s="154"/>
      <c r="D575" s="154"/>
      <c r="E575" s="154"/>
      <c r="F575" s="154"/>
      <c r="G575" s="154"/>
      <c r="H575" s="154"/>
      <c r="I575" s="154"/>
      <c r="J575" s="154"/>
      <c r="K575" s="144"/>
      <c r="L575" s="237"/>
      <c r="M575" s="129"/>
      <c r="N575" s="239"/>
      <c r="O575" s="108"/>
      <c r="P575" s="109"/>
      <c r="Q575" s="110"/>
      <c r="R575" s="108"/>
      <c r="T575" s="104"/>
    </row>
    <row r="576" spans="1:20" ht="15.75" customHeight="1" x14ac:dyDescent="0.25">
      <c r="A576" s="58">
        <v>1902</v>
      </c>
      <c r="B576" s="154"/>
      <c r="C576" s="154"/>
      <c r="D576" s="154"/>
      <c r="E576" s="154"/>
      <c r="F576" s="154"/>
      <c r="G576" s="154"/>
      <c r="H576" s="154"/>
      <c r="I576" s="154"/>
      <c r="J576" s="154"/>
      <c r="K576" s="144"/>
      <c r="L576" s="237"/>
      <c r="M576" s="129"/>
      <c r="N576" s="239"/>
      <c r="O576" s="102"/>
      <c r="P576" s="104"/>
      <c r="Q576" s="146"/>
      <c r="R576" s="108"/>
      <c r="T576" s="104"/>
    </row>
    <row r="577" spans="1:20" ht="15.75" customHeight="1" x14ac:dyDescent="0.25">
      <c r="A577" s="58">
        <v>2001</v>
      </c>
      <c r="B577" s="154"/>
      <c r="C577" s="154"/>
      <c r="D577" s="154"/>
      <c r="E577" s="154"/>
      <c r="F577" s="154"/>
      <c r="G577" s="154"/>
      <c r="H577" s="154"/>
      <c r="I577" s="154"/>
      <c r="J577" s="154"/>
      <c r="K577" s="144"/>
      <c r="L577" s="237"/>
      <c r="M577" s="129"/>
      <c r="N577" s="239"/>
      <c r="O577" s="197" t="s">
        <v>83</v>
      </c>
      <c r="P577" s="82">
        <v>13</v>
      </c>
      <c r="Q577" s="111">
        <f>K580</f>
        <v>15</v>
      </c>
      <c r="R577" s="219" t="s">
        <v>11</v>
      </c>
      <c r="T577" s="104"/>
    </row>
    <row r="578" spans="1:20" ht="15.75" customHeight="1" x14ac:dyDescent="0.25">
      <c r="A578" s="58">
        <v>2002</v>
      </c>
      <c r="B578" s="154"/>
      <c r="C578" s="154"/>
      <c r="D578" s="154"/>
      <c r="E578" s="154"/>
      <c r="F578" s="154"/>
      <c r="G578" s="154"/>
      <c r="H578" s="154"/>
      <c r="I578" s="154"/>
      <c r="J578" s="154"/>
      <c r="K578" s="144"/>
      <c r="L578" s="237"/>
      <c r="M578" s="129"/>
      <c r="N578" s="239"/>
      <c r="O578" s="198" t="s">
        <v>85</v>
      </c>
      <c r="P578" s="86">
        <f>IF(P577/B563=0,"",P577/B563)</f>
        <v>0.43333333333333335</v>
      </c>
      <c r="Q578" s="112">
        <f>IF(P577/Q577=0,"",P577/Q577)</f>
        <v>0.8666666666666667</v>
      </c>
      <c r="R578" s="221" t="s">
        <v>86</v>
      </c>
      <c r="T578" s="104"/>
    </row>
    <row r="579" spans="1:20" ht="15.75" x14ac:dyDescent="0.25">
      <c r="A579" s="58">
        <v>2101</v>
      </c>
      <c r="B579" s="154"/>
      <c r="C579" s="154"/>
      <c r="D579" s="154"/>
      <c r="E579" s="154"/>
      <c r="F579" s="154"/>
      <c r="G579" s="154"/>
      <c r="H579" s="154"/>
      <c r="I579" s="154"/>
      <c r="J579" s="154"/>
      <c r="K579" s="144"/>
      <c r="L579" s="240"/>
      <c r="M579" s="241"/>
      <c r="N579" s="242"/>
      <c r="O579" s="90"/>
      <c r="P579" s="91"/>
      <c r="Q579" s="91"/>
      <c r="R579" s="113"/>
      <c r="T579" s="104"/>
    </row>
    <row r="580" spans="1:20" ht="18" x14ac:dyDescent="0.25">
      <c r="A580" s="28"/>
      <c r="B580" s="297" t="s">
        <v>111</v>
      </c>
      <c r="C580" s="297"/>
      <c r="D580" s="297"/>
      <c r="E580" s="297"/>
      <c r="F580" s="297"/>
      <c r="G580" s="297"/>
      <c r="H580" s="297"/>
      <c r="I580" s="297"/>
      <c r="J580" s="297"/>
      <c r="K580" s="93">
        <f>SUM(K563:K576)</f>
        <v>15</v>
      </c>
      <c r="L580" s="94">
        <f>IF(SUM(K570:K571)=0,"",SUM(K570:K571)/B563)</f>
        <v>0.3</v>
      </c>
      <c r="M580" s="94">
        <f>IF(K580=0,"",K580/B563)</f>
        <v>0.5</v>
      </c>
      <c r="N580" s="94">
        <f>IF(K571=0,"",M580-L580)</f>
        <v>0.2</v>
      </c>
      <c r="O580" s="3"/>
      <c r="P580" s="29"/>
      <c r="Q580" s="22"/>
      <c r="R580" s="3"/>
      <c r="T580" s="104"/>
    </row>
    <row r="581" spans="1:20" ht="12.75" customHeight="1" x14ac:dyDescent="0.2">
      <c r="L581" s="3"/>
      <c r="M581" s="3"/>
      <c r="O581" s="3"/>
    </row>
    <row r="582" spans="1:20" ht="12.75" customHeight="1" x14ac:dyDescent="0.2">
      <c r="L582" s="3"/>
      <c r="M582" s="3"/>
      <c r="O582" s="3"/>
    </row>
    <row r="583" spans="1:20" ht="26.25" x14ac:dyDescent="0.4">
      <c r="A583" s="215"/>
      <c r="B583" s="298" t="s">
        <v>99</v>
      </c>
      <c r="C583" s="299"/>
      <c r="D583" s="299"/>
      <c r="E583" s="299"/>
      <c r="F583" s="299"/>
      <c r="G583" s="299"/>
      <c r="H583" s="299"/>
      <c r="I583" s="299"/>
      <c r="J583" s="299"/>
      <c r="K583" s="185" t="s">
        <v>88</v>
      </c>
      <c r="L583" s="183"/>
      <c r="M583" s="183"/>
      <c r="N583" s="29"/>
      <c r="O583" s="3"/>
      <c r="P583" s="29"/>
      <c r="Q583" s="29"/>
      <c r="R583" s="29"/>
    </row>
    <row r="584" spans="1:20" ht="20.25" x14ac:dyDescent="0.2">
      <c r="A584" s="319" t="s">
        <v>10</v>
      </c>
      <c r="B584" s="301" t="s">
        <v>100</v>
      </c>
      <c r="C584" s="302"/>
      <c r="D584" s="302"/>
      <c r="E584" s="302"/>
      <c r="F584" s="302"/>
      <c r="G584" s="302"/>
      <c r="H584" s="302"/>
      <c r="I584" s="302"/>
      <c r="J584" s="303"/>
      <c r="K584" s="304" t="s">
        <v>11</v>
      </c>
      <c r="L584" s="296" t="s">
        <v>3</v>
      </c>
      <c r="M584" s="296" t="s">
        <v>4</v>
      </c>
      <c r="N584" s="306" t="s">
        <v>5</v>
      </c>
      <c r="O584" s="296" t="s">
        <v>6</v>
      </c>
      <c r="P584" s="294" t="s">
        <v>7</v>
      </c>
      <c r="Q584" s="294" t="s">
        <v>8</v>
      </c>
      <c r="R584" s="296" t="s">
        <v>101</v>
      </c>
    </row>
    <row r="585" spans="1:20" ht="15.75" x14ac:dyDescent="0.25">
      <c r="A585" s="320"/>
      <c r="B585" s="58" t="s">
        <v>102</v>
      </c>
      <c r="C585" s="58" t="s">
        <v>103</v>
      </c>
      <c r="D585" s="58" t="s">
        <v>104</v>
      </c>
      <c r="E585" s="58" t="s">
        <v>105</v>
      </c>
      <c r="F585" s="58" t="s">
        <v>106</v>
      </c>
      <c r="G585" s="58" t="s">
        <v>107</v>
      </c>
      <c r="H585" s="58" t="s">
        <v>108</v>
      </c>
      <c r="I585" s="58" t="s">
        <v>109</v>
      </c>
      <c r="J585" s="58" t="s">
        <v>110</v>
      </c>
      <c r="K585" s="317"/>
      <c r="L585" s="295"/>
      <c r="M585" s="295"/>
      <c r="N585" s="295"/>
      <c r="O585" s="295"/>
      <c r="P585" s="295"/>
      <c r="Q585" s="295"/>
      <c r="R585" s="295"/>
      <c r="T585" s="104"/>
    </row>
    <row r="586" spans="1:20" ht="15.75" customHeight="1" x14ac:dyDescent="0.25">
      <c r="A586" s="58">
        <v>1302</v>
      </c>
      <c r="B586" s="154">
        <v>76</v>
      </c>
      <c r="C586" s="154"/>
      <c r="D586" s="154"/>
      <c r="E586" s="154"/>
      <c r="F586" s="154"/>
      <c r="G586" s="154"/>
      <c r="H586" s="154"/>
      <c r="I586" s="154"/>
      <c r="J586" s="154"/>
      <c r="K586" s="144"/>
      <c r="L586" s="234"/>
      <c r="M586" s="235"/>
      <c r="N586" s="236"/>
      <c r="O586" s="243"/>
      <c r="P586" s="63">
        <f>B586</f>
        <v>76</v>
      </c>
      <c r="Q586" s="244"/>
      <c r="R586" s="243"/>
      <c r="T586" s="104"/>
    </row>
    <row r="587" spans="1:20" ht="15.75" customHeight="1" x14ac:dyDescent="0.25">
      <c r="A587" s="58">
        <v>1401</v>
      </c>
      <c r="B587" s="154"/>
      <c r="C587" s="154">
        <v>61</v>
      </c>
      <c r="D587" s="154"/>
      <c r="E587" s="154"/>
      <c r="F587" s="154"/>
      <c r="G587" s="154"/>
      <c r="H587" s="154"/>
      <c r="I587" s="154"/>
      <c r="J587" s="154"/>
      <c r="K587" s="144"/>
      <c r="L587" s="237"/>
      <c r="M587" s="129"/>
      <c r="N587" s="238"/>
      <c r="O587" s="67">
        <f>IF(C587=0,"",C587/B586)</f>
        <v>0.80263157894736847</v>
      </c>
      <c r="P587" s="68">
        <v>61</v>
      </c>
      <c r="Q587" s="245">
        <f t="shared" ref="Q587:Q594" si="92">IF(P587=0,"",P587/P586)</f>
        <v>0.80263157894736847</v>
      </c>
      <c r="R587" s="245">
        <f t="shared" ref="R587:R594" si="93">IF(P587=0,"",100%-Q587)</f>
        <v>0.19736842105263153</v>
      </c>
      <c r="T587" s="104"/>
    </row>
    <row r="588" spans="1:20" ht="15.75" customHeight="1" x14ac:dyDescent="0.25">
      <c r="A588" s="58">
        <v>1402</v>
      </c>
      <c r="B588" s="154"/>
      <c r="C588" s="154"/>
      <c r="D588" s="154">
        <v>55</v>
      </c>
      <c r="E588" s="154"/>
      <c r="F588" s="154"/>
      <c r="G588" s="154"/>
      <c r="H588" s="154"/>
      <c r="I588" s="154"/>
      <c r="J588" s="154"/>
      <c r="K588" s="144"/>
      <c r="L588" s="237"/>
      <c r="M588" s="129"/>
      <c r="N588" s="238"/>
      <c r="O588" s="67">
        <f>IF(D588=0,"",D588/C587)</f>
        <v>0.90163934426229508</v>
      </c>
      <c r="P588" s="68">
        <v>59</v>
      </c>
      <c r="Q588" s="245">
        <f t="shared" si="92"/>
        <v>0.96721311475409832</v>
      </c>
      <c r="R588" s="245">
        <f t="shared" si="93"/>
        <v>3.2786885245901676E-2</v>
      </c>
      <c r="T588" s="70">
        <f>P588/P586</f>
        <v>0.77631578947368418</v>
      </c>
    </row>
    <row r="589" spans="1:20" ht="15.75" customHeight="1" x14ac:dyDescent="0.25">
      <c r="A589" s="58">
        <v>1501</v>
      </c>
      <c r="B589" s="154"/>
      <c r="C589" s="154"/>
      <c r="D589" s="154"/>
      <c r="E589" s="154">
        <v>51</v>
      </c>
      <c r="F589" s="154"/>
      <c r="G589" s="154"/>
      <c r="H589" s="154"/>
      <c r="I589" s="154"/>
      <c r="J589" s="154"/>
      <c r="K589" s="144"/>
      <c r="L589" s="237"/>
      <c r="M589" s="129"/>
      <c r="N589" s="238"/>
      <c r="O589" s="67">
        <f>IF(E589=0,"",E589/D588)</f>
        <v>0.92727272727272725</v>
      </c>
      <c r="P589" s="68">
        <v>54</v>
      </c>
      <c r="Q589" s="245">
        <f t="shared" si="92"/>
        <v>0.9152542372881356</v>
      </c>
      <c r="R589" s="245">
        <f t="shared" si="93"/>
        <v>8.4745762711864403E-2</v>
      </c>
      <c r="T589" s="104"/>
    </row>
    <row r="590" spans="1:20" ht="15.75" customHeight="1" x14ac:dyDescent="0.25">
      <c r="A590" s="58">
        <v>1502</v>
      </c>
      <c r="B590" s="154"/>
      <c r="C590" s="154"/>
      <c r="D590" s="154"/>
      <c r="E590" s="154"/>
      <c r="F590" s="154">
        <v>48</v>
      </c>
      <c r="G590" s="154"/>
      <c r="H590" s="154"/>
      <c r="I590" s="154"/>
      <c r="J590" s="154"/>
      <c r="K590" s="144"/>
      <c r="L590" s="237"/>
      <c r="M590" s="129"/>
      <c r="N590" s="238"/>
      <c r="O590" s="67">
        <f>IF(F590=0,"",F590/E589)</f>
        <v>0.94117647058823528</v>
      </c>
      <c r="P590" s="68">
        <v>51</v>
      </c>
      <c r="Q590" s="245">
        <f t="shared" si="92"/>
        <v>0.94444444444444442</v>
      </c>
      <c r="R590" s="245">
        <f t="shared" si="93"/>
        <v>5.555555555555558E-2</v>
      </c>
      <c r="T590" s="104"/>
    </row>
    <row r="591" spans="1:20" ht="15.75" customHeight="1" x14ac:dyDescent="0.25">
      <c r="A591" s="58">
        <v>1601</v>
      </c>
      <c r="B591" s="154"/>
      <c r="C591" s="154"/>
      <c r="D591" s="154"/>
      <c r="E591" s="154"/>
      <c r="F591" s="154"/>
      <c r="G591" s="154">
        <v>47</v>
      </c>
      <c r="H591" s="154"/>
      <c r="I591" s="154"/>
      <c r="J591" s="154"/>
      <c r="K591" s="144"/>
      <c r="L591" s="237"/>
      <c r="M591" s="129"/>
      <c r="N591" s="238"/>
      <c r="O591" s="67">
        <f>IF(G591=0,"",G591/F590)</f>
        <v>0.97916666666666663</v>
      </c>
      <c r="P591" s="68">
        <v>50</v>
      </c>
      <c r="Q591" s="245">
        <f t="shared" si="92"/>
        <v>0.98039215686274506</v>
      </c>
      <c r="R591" s="245">
        <f t="shared" si="93"/>
        <v>1.9607843137254943E-2</v>
      </c>
      <c r="T591" s="104"/>
    </row>
    <row r="592" spans="1:20" ht="15.75" customHeight="1" x14ac:dyDescent="0.25">
      <c r="A592" s="58">
        <v>1602</v>
      </c>
      <c r="B592" s="154"/>
      <c r="C592" s="154"/>
      <c r="D592" s="154"/>
      <c r="E592" s="154"/>
      <c r="F592" s="154"/>
      <c r="G592" s="154"/>
      <c r="H592" s="154">
        <v>46</v>
      </c>
      <c r="I592" s="154"/>
      <c r="J592" s="154"/>
      <c r="K592" s="144"/>
      <c r="L592" s="237"/>
      <c r="M592" s="129"/>
      <c r="N592" s="238"/>
      <c r="O592" s="67">
        <f>IF(H592=0,"",H592/G591)</f>
        <v>0.97872340425531912</v>
      </c>
      <c r="P592" s="68">
        <v>48</v>
      </c>
      <c r="Q592" s="245">
        <f t="shared" si="92"/>
        <v>0.96</v>
      </c>
      <c r="R592" s="245">
        <f t="shared" si="93"/>
        <v>4.0000000000000036E-2</v>
      </c>
      <c r="T592" s="104"/>
    </row>
    <row r="593" spans="1:20" ht="15.75" customHeight="1" x14ac:dyDescent="0.25">
      <c r="A593" s="58">
        <v>1701</v>
      </c>
      <c r="B593" s="154"/>
      <c r="C593" s="154"/>
      <c r="D593" s="154"/>
      <c r="E593" s="154"/>
      <c r="F593" s="154"/>
      <c r="G593" s="154"/>
      <c r="H593" s="154"/>
      <c r="I593" s="154">
        <v>45</v>
      </c>
      <c r="J593" s="154"/>
      <c r="K593" s="144"/>
      <c r="L593" s="237"/>
      <c r="M593" s="129"/>
      <c r="N593" s="238"/>
      <c r="O593" s="67">
        <f>IF(I593=0,"",I593/H592)</f>
        <v>0.97826086956521741</v>
      </c>
      <c r="P593" s="68">
        <v>48</v>
      </c>
      <c r="Q593" s="245">
        <f t="shared" si="92"/>
        <v>1</v>
      </c>
      <c r="R593" s="245">
        <f t="shared" si="93"/>
        <v>0</v>
      </c>
      <c r="T593" s="104"/>
    </row>
    <row r="594" spans="1:20" ht="15.75" customHeight="1" x14ac:dyDescent="0.25">
      <c r="A594" s="58">
        <v>1702</v>
      </c>
      <c r="B594" s="154"/>
      <c r="C594" s="154"/>
      <c r="D594" s="154"/>
      <c r="E594" s="154"/>
      <c r="F594" s="154"/>
      <c r="G594" s="154"/>
      <c r="H594" s="154"/>
      <c r="I594" s="154"/>
      <c r="J594" s="154">
        <v>40</v>
      </c>
      <c r="K594" s="144">
        <v>32</v>
      </c>
      <c r="L594" s="237"/>
      <c r="M594" s="129"/>
      <c r="N594" s="238"/>
      <c r="O594" s="71">
        <f>IF(J594=0,"",J594/I593)</f>
        <v>0.88888888888888884</v>
      </c>
      <c r="P594" s="68">
        <v>46</v>
      </c>
      <c r="Q594" s="71">
        <f t="shared" si="92"/>
        <v>0.95833333333333337</v>
      </c>
      <c r="R594" s="71">
        <f t="shared" si="93"/>
        <v>4.166666666666663E-2</v>
      </c>
      <c r="T594" s="104"/>
    </row>
    <row r="595" spans="1:20" ht="15.75" customHeight="1" x14ac:dyDescent="0.25">
      <c r="A595" s="58">
        <v>1801</v>
      </c>
      <c r="B595" s="154"/>
      <c r="C595" s="154"/>
      <c r="D595" s="154"/>
      <c r="E595" s="154"/>
      <c r="F595" s="154"/>
      <c r="G595" s="154"/>
      <c r="H595" s="154"/>
      <c r="I595" s="154"/>
      <c r="J595" s="154">
        <v>11</v>
      </c>
      <c r="K595" s="144">
        <v>6</v>
      </c>
      <c r="L595" s="237"/>
      <c r="M595" s="129"/>
      <c r="N595" s="239"/>
      <c r="O595" s="129"/>
      <c r="P595" s="68">
        <v>15</v>
      </c>
      <c r="Q595" s="129"/>
      <c r="R595" s="246"/>
      <c r="T595" s="104"/>
    </row>
    <row r="596" spans="1:20" ht="15.75" customHeight="1" x14ac:dyDescent="0.25">
      <c r="A596" s="58">
        <v>1802</v>
      </c>
      <c r="B596" s="154"/>
      <c r="C596" s="154"/>
      <c r="D596" s="154"/>
      <c r="E596" s="154"/>
      <c r="F596" s="154"/>
      <c r="G596" s="154"/>
      <c r="H596" s="154"/>
      <c r="I596" s="154"/>
      <c r="J596" s="154">
        <v>8</v>
      </c>
      <c r="K596" s="144">
        <v>5</v>
      </c>
      <c r="L596" s="237"/>
      <c r="M596" s="129"/>
      <c r="N596" s="239"/>
      <c r="O596" s="247"/>
      <c r="P596" s="109">
        <v>8</v>
      </c>
      <c r="Q596" s="248"/>
      <c r="R596" s="247"/>
      <c r="T596" s="104"/>
    </row>
    <row r="597" spans="1:20" ht="15.75" customHeight="1" x14ac:dyDescent="0.25">
      <c r="A597" s="58">
        <v>1901</v>
      </c>
      <c r="B597" s="154"/>
      <c r="C597" s="154"/>
      <c r="D597" s="154"/>
      <c r="E597" s="154"/>
      <c r="F597" s="154"/>
      <c r="G597" s="154"/>
      <c r="H597" s="154"/>
      <c r="I597" s="154"/>
      <c r="J597" s="154">
        <v>2</v>
      </c>
      <c r="K597" s="144">
        <v>2</v>
      </c>
      <c r="L597" s="237"/>
      <c r="M597" s="129"/>
      <c r="N597" s="239"/>
      <c r="O597" s="247"/>
      <c r="P597" s="109">
        <v>3</v>
      </c>
      <c r="Q597" s="248"/>
      <c r="R597" s="247"/>
      <c r="T597" s="104"/>
    </row>
    <row r="598" spans="1:20" ht="15.75" customHeight="1" x14ac:dyDescent="0.25">
      <c r="A598" s="58">
        <v>1902</v>
      </c>
      <c r="B598" s="154"/>
      <c r="C598" s="154"/>
      <c r="D598" s="154"/>
      <c r="E598" s="154"/>
      <c r="F598" s="154"/>
      <c r="G598" s="154"/>
      <c r="H598" s="154"/>
      <c r="I598" s="154"/>
      <c r="J598" s="154">
        <v>1</v>
      </c>
      <c r="K598" s="144">
        <v>1</v>
      </c>
      <c r="L598" s="237"/>
      <c r="M598" s="129"/>
      <c r="N598" s="239"/>
      <c r="O598" s="247"/>
      <c r="P598" s="109">
        <v>1</v>
      </c>
      <c r="Q598" s="248"/>
      <c r="R598" s="247"/>
      <c r="T598" s="104"/>
    </row>
    <row r="599" spans="1:20" ht="15.75" customHeight="1" x14ac:dyDescent="0.25">
      <c r="A599" s="58">
        <v>2001</v>
      </c>
      <c r="B599" s="154"/>
      <c r="C599" s="154"/>
      <c r="D599" s="154"/>
      <c r="E599" s="154"/>
      <c r="F599" s="154"/>
      <c r="G599" s="154"/>
      <c r="H599" s="154"/>
      <c r="I599" s="154"/>
      <c r="J599" s="154"/>
      <c r="K599" s="144"/>
      <c r="L599" s="237"/>
      <c r="M599" s="129"/>
      <c r="N599" s="239"/>
      <c r="O599" s="129"/>
      <c r="P599" s="239"/>
      <c r="Q599" s="124"/>
      <c r="R599" s="247"/>
      <c r="T599" s="104"/>
    </row>
    <row r="600" spans="1:20" ht="15.75" customHeight="1" x14ac:dyDescent="0.25">
      <c r="A600" s="58">
        <v>2002</v>
      </c>
      <c r="B600" s="154"/>
      <c r="C600" s="154"/>
      <c r="D600" s="154"/>
      <c r="E600" s="154"/>
      <c r="F600" s="154"/>
      <c r="G600" s="154"/>
      <c r="H600" s="154"/>
      <c r="I600" s="154"/>
      <c r="J600" s="154"/>
      <c r="K600" s="144"/>
      <c r="L600" s="237"/>
      <c r="M600" s="129"/>
      <c r="N600" s="239"/>
      <c r="O600" s="197" t="s">
        <v>83</v>
      </c>
      <c r="P600" s="82">
        <v>42</v>
      </c>
      <c r="Q600" s="111">
        <f>K603</f>
        <v>46</v>
      </c>
      <c r="R600" s="219" t="s">
        <v>11</v>
      </c>
      <c r="T600" s="104"/>
    </row>
    <row r="601" spans="1:20" ht="15.75" customHeight="1" x14ac:dyDescent="0.25">
      <c r="A601" s="58">
        <v>2101</v>
      </c>
      <c r="B601" s="154"/>
      <c r="C601" s="154"/>
      <c r="D601" s="154"/>
      <c r="E601" s="154"/>
      <c r="F601" s="154"/>
      <c r="G601" s="154"/>
      <c r="H601" s="154"/>
      <c r="I601" s="154"/>
      <c r="J601" s="154"/>
      <c r="K601" s="144"/>
      <c r="L601" s="237"/>
      <c r="M601" s="129"/>
      <c r="N601" s="239"/>
      <c r="O601" s="198" t="s">
        <v>85</v>
      </c>
      <c r="P601" s="86">
        <f>IF(P600/B586=0,"",P600/B586)</f>
        <v>0.55263157894736847</v>
      </c>
      <c r="Q601" s="112">
        <f>IF(P600/Q600=0,"",P600/Q600)</f>
        <v>0.91304347826086951</v>
      </c>
      <c r="R601" s="221" t="s">
        <v>86</v>
      </c>
      <c r="T601" s="104"/>
    </row>
    <row r="602" spans="1:20" ht="15.75" customHeight="1" x14ac:dyDescent="0.25">
      <c r="A602" s="58">
        <v>2102</v>
      </c>
      <c r="B602" s="154"/>
      <c r="C602" s="154"/>
      <c r="D602" s="154"/>
      <c r="E602" s="154"/>
      <c r="F602" s="154"/>
      <c r="G602" s="154"/>
      <c r="H602" s="154"/>
      <c r="I602" s="154"/>
      <c r="J602" s="154"/>
      <c r="K602" s="144"/>
      <c r="L602" s="240"/>
      <c r="M602" s="241"/>
      <c r="N602" s="242"/>
      <c r="O602" s="90"/>
      <c r="P602" s="91"/>
      <c r="Q602" s="91"/>
      <c r="R602" s="113"/>
      <c r="T602" s="104"/>
    </row>
    <row r="603" spans="1:20" ht="18" x14ac:dyDescent="0.25">
      <c r="A603" s="28"/>
      <c r="B603" s="297" t="s">
        <v>111</v>
      </c>
      <c r="C603" s="297"/>
      <c r="D603" s="297"/>
      <c r="E603" s="297"/>
      <c r="F603" s="297"/>
      <c r="G603" s="297"/>
      <c r="H603" s="297"/>
      <c r="I603" s="297"/>
      <c r="J603" s="297"/>
      <c r="K603" s="93">
        <f>SUM(K586:K599)</f>
        <v>46</v>
      </c>
      <c r="L603" s="94">
        <f>IF(K594=0,"",K594/B586)</f>
        <v>0.42105263157894735</v>
      </c>
      <c r="M603" s="94">
        <f>IF(K603=0,"",K603/B586)</f>
        <v>0.60526315789473684</v>
      </c>
      <c r="N603" s="94">
        <f>IF(K594=0,"",M603-L603)</f>
        <v>0.18421052631578949</v>
      </c>
      <c r="O603" s="3"/>
      <c r="P603" s="29"/>
      <c r="Q603" s="22"/>
      <c r="R603" s="3"/>
      <c r="T603" s="104"/>
    </row>
    <row r="604" spans="1:20" ht="12.75" customHeight="1" x14ac:dyDescent="0.2">
      <c r="L604" s="3"/>
      <c r="M604" s="3"/>
      <c r="O604" s="3"/>
    </row>
    <row r="605" spans="1:20" ht="12.75" customHeight="1" x14ac:dyDescent="0.2">
      <c r="L605" s="3"/>
      <c r="M605" s="3"/>
      <c r="O605" s="3"/>
    </row>
    <row r="606" spans="1:20" ht="26.25" customHeight="1" x14ac:dyDescent="0.4">
      <c r="A606" s="215"/>
      <c r="B606" s="298" t="s">
        <v>99</v>
      </c>
      <c r="C606" s="299"/>
      <c r="D606" s="299"/>
      <c r="E606" s="299"/>
      <c r="F606" s="299"/>
      <c r="G606" s="299"/>
      <c r="H606" s="299"/>
      <c r="I606" s="299"/>
      <c r="J606" s="299"/>
      <c r="K606" s="185" t="s">
        <v>91</v>
      </c>
      <c r="L606" s="186"/>
      <c r="M606" s="186"/>
      <c r="N606" s="29"/>
      <c r="O606" s="3"/>
      <c r="P606" s="29"/>
      <c r="Q606" s="29"/>
      <c r="R606" s="29"/>
    </row>
    <row r="607" spans="1:20" ht="20.25" customHeight="1" x14ac:dyDescent="0.2">
      <c r="A607" s="319" t="s">
        <v>10</v>
      </c>
      <c r="B607" s="301" t="s">
        <v>100</v>
      </c>
      <c r="C607" s="302"/>
      <c r="D607" s="302"/>
      <c r="E607" s="302"/>
      <c r="F607" s="302"/>
      <c r="G607" s="302"/>
      <c r="H607" s="302"/>
      <c r="I607" s="302"/>
      <c r="J607" s="303"/>
      <c r="K607" s="304" t="s">
        <v>11</v>
      </c>
      <c r="L607" s="296" t="s">
        <v>3</v>
      </c>
      <c r="M607" s="296" t="s">
        <v>4</v>
      </c>
      <c r="N607" s="306" t="s">
        <v>5</v>
      </c>
      <c r="O607" s="296" t="s">
        <v>6</v>
      </c>
      <c r="P607" s="294" t="s">
        <v>7</v>
      </c>
      <c r="Q607" s="294" t="s">
        <v>8</v>
      </c>
      <c r="R607" s="296" t="s">
        <v>101</v>
      </c>
    </row>
    <row r="608" spans="1:20" ht="15.75" customHeight="1" x14ac:dyDescent="0.25">
      <c r="A608" s="320"/>
      <c r="B608" s="58" t="s">
        <v>102</v>
      </c>
      <c r="C608" s="58" t="s">
        <v>103</v>
      </c>
      <c r="D608" s="58" t="s">
        <v>104</v>
      </c>
      <c r="E608" s="58" t="s">
        <v>105</v>
      </c>
      <c r="F608" s="58" t="s">
        <v>106</v>
      </c>
      <c r="G608" s="58" t="s">
        <v>107</v>
      </c>
      <c r="H608" s="58" t="s">
        <v>108</v>
      </c>
      <c r="I608" s="58" t="s">
        <v>109</v>
      </c>
      <c r="J608" s="58" t="s">
        <v>110</v>
      </c>
      <c r="K608" s="317"/>
      <c r="L608" s="295"/>
      <c r="M608" s="295"/>
      <c r="N608" s="295"/>
      <c r="O608" s="295"/>
      <c r="P608" s="295"/>
      <c r="Q608" s="295"/>
      <c r="R608" s="295"/>
      <c r="T608" s="104"/>
    </row>
    <row r="609" spans="1:20" ht="15.75" customHeight="1" x14ac:dyDescent="0.25">
      <c r="A609" s="58">
        <v>1401</v>
      </c>
      <c r="B609" s="154">
        <v>55</v>
      </c>
      <c r="C609" s="154"/>
      <c r="D609" s="154"/>
      <c r="E609" s="154"/>
      <c r="F609" s="154"/>
      <c r="G609" s="154"/>
      <c r="H609" s="154"/>
      <c r="I609" s="154"/>
      <c r="J609" s="154"/>
      <c r="K609" s="144"/>
      <c r="L609" s="234"/>
      <c r="M609" s="235"/>
      <c r="N609" s="236"/>
      <c r="O609" s="243"/>
      <c r="P609" s="63">
        <f>B609</f>
        <v>55</v>
      </c>
      <c r="Q609" s="244"/>
      <c r="R609" s="243"/>
      <c r="T609" s="104"/>
    </row>
    <row r="610" spans="1:20" ht="15.75" customHeight="1" x14ac:dyDescent="0.25">
      <c r="A610" s="58">
        <v>1402</v>
      </c>
      <c r="B610" s="154"/>
      <c r="C610" s="154">
        <v>32</v>
      </c>
      <c r="D610" s="154"/>
      <c r="E610" s="154"/>
      <c r="F610" s="154"/>
      <c r="G610" s="154"/>
      <c r="H610" s="154"/>
      <c r="I610" s="154"/>
      <c r="J610" s="154"/>
      <c r="K610" s="144"/>
      <c r="L610" s="237"/>
      <c r="M610" s="129"/>
      <c r="N610" s="238"/>
      <c r="O610" s="67">
        <f>IF(C610=0,"",C610/B609)</f>
        <v>0.58181818181818179</v>
      </c>
      <c r="P610" s="68">
        <v>32</v>
      </c>
      <c r="Q610" s="245">
        <f t="shared" ref="Q610:Q617" si="94">IF(P610=0,"",P610/P609)</f>
        <v>0.58181818181818179</v>
      </c>
      <c r="R610" s="245">
        <f t="shared" ref="R610:R617" si="95">IF(P610=0,"",100%-Q610)</f>
        <v>0.41818181818181821</v>
      </c>
      <c r="T610" s="104"/>
    </row>
    <row r="611" spans="1:20" ht="15.75" customHeight="1" x14ac:dyDescent="0.25">
      <c r="A611" s="58">
        <v>1501</v>
      </c>
      <c r="B611" s="154"/>
      <c r="C611" s="154"/>
      <c r="D611" s="154">
        <v>31</v>
      </c>
      <c r="E611" s="154"/>
      <c r="F611" s="154"/>
      <c r="G611" s="154"/>
      <c r="H611" s="154"/>
      <c r="I611" s="154"/>
      <c r="J611" s="154"/>
      <c r="K611" s="144"/>
      <c r="L611" s="237"/>
      <c r="M611" s="129"/>
      <c r="N611" s="238"/>
      <c r="O611" s="67">
        <f>IF(D611=0,"",D611/C610)</f>
        <v>0.96875</v>
      </c>
      <c r="P611" s="68">
        <v>31</v>
      </c>
      <c r="Q611" s="245">
        <f t="shared" si="94"/>
        <v>0.96875</v>
      </c>
      <c r="R611" s="245">
        <f t="shared" si="95"/>
        <v>3.125E-2</v>
      </c>
      <c r="T611" s="70">
        <f>P611/P609</f>
        <v>0.5636363636363636</v>
      </c>
    </row>
    <row r="612" spans="1:20" ht="15.75" customHeight="1" x14ac:dyDescent="0.25">
      <c r="A612" s="58">
        <v>1502</v>
      </c>
      <c r="B612" s="154"/>
      <c r="C612" s="154"/>
      <c r="D612" s="154"/>
      <c r="E612" s="154">
        <v>28</v>
      </c>
      <c r="F612" s="154"/>
      <c r="G612" s="154"/>
      <c r="H612" s="154"/>
      <c r="I612" s="154"/>
      <c r="J612" s="154"/>
      <c r="K612" s="144"/>
      <c r="L612" s="237"/>
      <c r="M612" s="129"/>
      <c r="N612" s="238"/>
      <c r="O612" s="67">
        <f>IF(E612=0,"",E612/D611)</f>
        <v>0.90322580645161288</v>
      </c>
      <c r="P612" s="68">
        <v>28</v>
      </c>
      <c r="Q612" s="245">
        <f t="shared" si="94"/>
        <v>0.90322580645161288</v>
      </c>
      <c r="R612" s="245">
        <f t="shared" si="95"/>
        <v>9.6774193548387122E-2</v>
      </c>
      <c r="T612" s="104"/>
    </row>
    <row r="613" spans="1:20" ht="15.75" customHeight="1" x14ac:dyDescent="0.25">
      <c r="A613" s="58">
        <v>1601</v>
      </c>
      <c r="B613" s="154"/>
      <c r="C613" s="154"/>
      <c r="D613" s="154"/>
      <c r="E613" s="154"/>
      <c r="F613" s="154">
        <v>27</v>
      </c>
      <c r="G613" s="154"/>
      <c r="H613" s="154"/>
      <c r="I613" s="154"/>
      <c r="J613" s="154"/>
      <c r="K613" s="144"/>
      <c r="L613" s="237"/>
      <c r="M613" s="129"/>
      <c r="N613" s="238"/>
      <c r="O613" s="67">
        <f>IF(F613=0,"",F613/E612)</f>
        <v>0.9642857142857143</v>
      </c>
      <c r="P613" s="68">
        <v>27</v>
      </c>
      <c r="Q613" s="245">
        <f t="shared" si="94"/>
        <v>0.9642857142857143</v>
      </c>
      <c r="R613" s="245">
        <f t="shared" si="95"/>
        <v>3.5714285714285698E-2</v>
      </c>
      <c r="T613" s="104"/>
    </row>
    <row r="614" spans="1:20" ht="15.75" customHeight="1" x14ac:dyDescent="0.25">
      <c r="A614" s="58">
        <v>1602</v>
      </c>
      <c r="B614" s="154"/>
      <c r="C614" s="154"/>
      <c r="D614" s="154"/>
      <c r="E614" s="154"/>
      <c r="F614" s="154"/>
      <c r="G614" s="154">
        <v>25</v>
      </c>
      <c r="H614" s="154"/>
      <c r="I614" s="154"/>
      <c r="J614" s="154"/>
      <c r="K614" s="144"/>
      <c r="L614" s="237"/>
      <c r="M614" s="129"/>
      <c r="N614" s="238"/>
      <c r="O614" s="67">
        <f>IF(G614=0,"",G614/F613)</f>
        <v>0.92592592592592593</v>
      </c>
      <c r="P614" s="68">
        <v>25</v>
      </c>
      <c r="Q614" s="245">
        <f t="shared" si="94"/>
        <v>0.92592592592592593</v>
      </c>
      <c r="R614" s="245">
        <f t="shared" si="95"/>
        <v>7.407407407407407E-2</v>
      </c>
      <c r="T614" s="104"/>
    </row>
    <row r="615" spans="1:20" ht="15.75" customHeight="1" x14ac:dyDescent="0.25">
      <c r="A615" s="58">
        <v>1701</v>
      </c>
      <c r="B615" s="154"/>
      <c r="C615" s="154"/>
      <c r="D615" s="154"/>
      <c r="E615" s="154"/>
      <c r="F615" s="154"/>
      <c r="G615" s="154"/>
      <c r="H615" s="154">
        <v>25</v>
      </c>
      <c r="I615" s="154"/>
      <c r="J615" s="154"/>
      <c r="K615" s="144"/>
      <c r="L615" s="237"/>
      <c r="M615" s="129"/>
      <c r="N615" s="238"/>
      <c r="O615" s="67">
        <f>IF(H615=0,"",H615/G614)</f>
        <v>1</v>
      </c>
      <c r="P615" s="68">
        <v>25</v>
      </c>
      <c r="Q615" s="245">
        <f t="shared" si="94"/>
        <v>1</v>
      </c>
      <c r="R615" s="245">
        <f t="shared" si="95"/>
        <v>0</v>
      </c>
      <c r="T615" s="104"/>
    </row>
    <row r="616" spans="1:20" ht="15.75" customHeight="1" x14ac:dyDescent="0.25">
      <c r="A616" s="58">
        <v>1702</v>
      </c>
      <c r="B616" s="154"/>
      <c r="C616" s="154"/>
      <c r="D616" s="154"/>
      <c r="E616" s="154"/>
      <c r="F616" s="154"/>
      <c r="G616" s="154"/>
      <c r="H616" s="154"/>
      <c r="I616" s="154">
        <v>23</v>
      </c>
      <c r="J616" s="154"/>
      <c r="K616" s="144"/>
      <c r="L616" s="237"/>
      <c r="M616" s="129"/>
      <c r="N616" s="238"/>
      <c r="O616" s="67">
        <f>IF(I616=0,"",I616/H615)</f>
        <v>0.92</v>
      </c>
      <c r="P616" s="68">
        <v>23</v>
      </c>
      <c r="Q616" s="245">
        <f t="shared" si="94"/>
        <v>0.92</v>
      </c>
      <c r="R616" s="245">
        <f t="shared" si="95"/>
        <v>7.999999999999996E-2</v>
      </c>
      <c r="T616" s="104"/>
    </row>
    <row r="617" spans="1:20" ht="15.75" customHeight="1" x14ac:dyDescent="0.25">
      <c r="A617" s="58">
        <v>1801</v>
      </c>
      <c r="B617" s="154"/>
      <c r="C617" s="154"/>
      <c r="D617" s="154"/>
      <c r="E617" s="154"/>
      <c r="F617" s="154"/>
      <c r="G617" s="154"/>
      <c r="H617" s="154"/>
      <c r="I617" s="154"/>
      <c r="J617" s="154">
        <v>19</v>
      </c>
      <c r="K617" s="144">
        <v>15</v>
      </c>
      <c r="L617" s="237"/>
      <c r="M617" s="129"/>
      <c r="N617" s="238"/>
      <c r="O617" s="71">
        <f>IF(J617=0,"",J617/I616)</f>
        <v>0.82608695652173914</v>
      </c>
      <c r="P617" s="68">
        <v>23</v>
      </c>
      <c r="Q617" s="71">
        <f t="shared" si="94"/>
        <v>1</v>
      </c>
      <c r="R617" s="71">
        <f t="shared" si="95"/>
        <v>0</v>
      </c>
      <c r="T617" s="104"/>
    </row>
    <row r="618" spans="1:20" ht="15.75" customHeight="1" x14ac:dyDescent="0.25">
      <c r="A618" s="58">
        <v>1802</v>
      </c>
      <c r="B618" s="154"/>
      <c r="C618" s="154"/>
      <c r="D618" s="154"/>
      <c r="E618" s="154"/>
      <c r="F618" s="154"/>
      <c r="G618" s="154"/>
      <c r="H618" s="154"/>
      <c r="I618" s="154"/>
      <c r="J618" s="154">
        <v>5</v>
      </c>
      <c r="K618" s="144">
        <v>5</v>
      </c>
      <c r="L618" s="237"/>
      <c r="M618" s="129"/>
      <c r="N618" s="239"/>
      <c r="O618" s="129"/>
      <c r="P618" s="68">
        <v>6</v>
      </c>
      <c r="Q618" s="129"/>
      <c r="R618" s="246"/>
      <c r="T618" s="104"/>
    </row>
    <row r="619" spans="1:20" ht="15.75" customHeight="1" x14ac:dyDescent="0.25">
      <c r="A619" s="58">
        <v>1901</v>
      </c>
      <c r="B619" s="154"/>
      <c r="C619" s="154"/>
      <c r="D619" s="154"/>
      <c r="E619" s="154"/>
      <c r="F619" s="154"/>
      <c r="G619" s="154"/>
      <c r="H619" s="154"/>
      <c r="I619" s="154"/>
      <c r="J619" s="154">
        <v>1</v>
      </c>
      <c r="K619" s="144">
        <v>1</v>
      </c>
      <c r="L619" s="237"/>
      <c r="M619" s="129"/>
      <c r="N619" s="239"/>
      <c r="O619" s="247"/>
      <c r="P619" s="109">
        <v>1</v>
      </c>
      <c r="Q619" s="248"/>
      <c r="R619" s="247"/>
      <c r="T619" s="104"/>
    </row>
    <row r="620" spans="1:20" ht="15.75" customHeight="1" x14ac:dyDescent="0.25">
      <c r="A620" s="58">
        <v>1902</v>
      </c>
      <c r="B620" s="154"/>
      <c r="C620" s="154"/>
      <c r="D620" s="154"/>
      <c r="E620" s="154"/>
      <c r="F620" s="154"/>
      <c r="G620" s="154"/>
      <c r="H620" s="154"/>
      <c r="I620" s="154"/>
      <c r="J620" s="154"/>
      <c r="K620" s="144"/>
      <c r="L620" s="237"/>
      <c r="M620" s="129"/>
      <c r="N620" s="239"/>
      <c r="O620" s="247"/>
      <c r="P620" s="109"/>
      <c r="Q620" s="248"/>
      <c r="R620" s="247"/>
      <c r="T620" s="104"/>
    </row>
    <row r="621" spans="1:20" ht="15.75" customHeight="1" x14ac:dyDescent="0.25">
      <c r="A621" s="58">
        <v>2001</v>
      </c>
      <c r="B621" s="154"/>
      <c r="C621" s="154"/>
      <c r="D621" s="154"/>
      <c r="E621" s="154"/>
      <c r="F621" s="154"/>
      <c r="G621" s="154"/>
      <c r="H621" s="154"/>
      <c r="I621" s="154"/>
      <c r="J621" s="154"/>
      <c r="K621" s="144"/>
      <c r="L621" s="237"/>
      <c r="M621" s="129"/>
      <c r="N621" s="239"/>
      <c r="O621" s="247"/>
      <c r="P621" s="109"/>
      <c r="Q621" s="248"/>
      <c r="R621" s="247"/>
      <c r="T621" s="104"/>
    </row>
    <row r="622" spans="1:20" ht="15.75" customHeight="1" x14ac:dyDescent="0.25">
      <c r="A622" s="58">
        <v>2002</v>
      </c>
      <c r="B622" s="154"/>
      <c r="C622" s="154"/>
      <c r="D622" s="154"/>
      <c r="E622" s="154"/>
      <c r="F622" s="154"/>
      <c r="G622" s="154"/>
      <c r="H622" s="154"/>
      <c r="I622" s="154"/>
      <c r="J622" s="154"/>
      <c r="K622" s="144"/>
      <c r="L622" s="237"/>
      <c r="M622" s="129"/>
      <c r="N622" s="239"/>
      <c r="O622" s="129"/>
      <c r="P622" s="239"/>
      <c r="Q622" s="124"/>
      <c r="R622" s="247"/>
      <c r="T622" s="104"/>
    </row>
    <row r="623" spans="1:20" ht="15.75" customHeight="1" x14ac:dyDescent="0.25">
      <c r="A623" s="58">
        <v>2101</v>
      </c>
      <c r="B623" s="154"/>
      <c r="C623" s="154"/>
      <c r="D623" s="154"/>
      <c r="E623" s="154"/>
      <c r="F623" s="154"/>
      <c r="G623" s="154"/>
      <c r="H623" s="154"/>
      <c r="I623" s="154"/>
      <c r="J623" s="154"/>
      <c r="K623" s="144"/>
      <c r="L623" s="237"/>
      <c r="M623" s="129"/>
      <c r="N623" s="239"/>
      <c r="O623" s="197" t="s">
        <v>83</v>
      </c>
      <c r="P623" s="82">
        <v>20</v>
      </c>
      <c r="Q623" s="111">
        <f>K626</f>
        <v>21</v>
      </c>
      <c r="R623" s="219" t="s">
        <v>11</v>
      </c>
      <c r="T623" s="104"/>
    </row>
    <row r="624" spans="1:20" ht="15.75" customHeight="1" x14ac:dyDescent="0.25">
      <c r="A624" s="58">
        <v>2102</v>
      </c>
      <c r="B624" s="154"/>
      <c r="C624" s="154"/>
      <c r="D624" s="154"/>
      <c r="E624" s="154"/>
      <c r="F624" s="154"/>
      <c r="G624" s="154"/>
      <c r="H624" s="154"/>
      <c r="I624" s="154"/>
      <c r="J624" s="154"/>
      <c r="K624" s="144"/>
      <c r="L624" s="237"/>
      <c r="M624" s="129"/>
      <c r="N624" s="239"/>
      <c r="O624" s="198" t="s">
        <v>85</v>
      </c>
      <c r="P624" s="86">
        <f>IF(P623/B609=0,"",P623/B609)</f>
        <v>0.36363636363636365</v>
      </c>
      <c r="Q624" s="112">
        <f>IF(P623/Q623=0,"",P623/Q623)</f>
        <v>0.95238095238095233</v>
      </c>
      <c r="R624" s="221" t="s">
        <v>86</v>
      </c>
      <c r="T624" s="104"/>
    </row>
    <row r="625" spans="1:20" ht="15.75" x14ac:dyDescent="0.25">
      <c r="A625" s="58">
        <v>2201</v>
      </c>
      <c r="B625" s="154"/>
      <c r="C625" s="154"/>
      <c r="D625" s="154"/>
      <c r="E625" s="154"/>
      <c r="F625" s="154"/>
      <c r="G625" s="154"/>
      <c r="H625" s="154"/>
      <c r="I625" s="154"/>
      <c r="J625" s="154"/>
      <c r="K625" s="144"/>
      <c r="L625" s="240"/>
      <c r="M625" s="241"/>
      <c r="N625" s="242"/>
      <c r="O625" s="90"/>
      <c r="P625" s="91"/>
      <c r="Q625" s="91"/>
      <c r="R625" s="113"/>
      <c r="T625" s="104"/>
    </row>
    <row r="626" spans="1:20" ht="18" customHeight="1" x14ac:dyDescent="0.25">
      <c r="A626" s="28"/>
      <c r="B626" s="297" t="s">
        <v>111</v>
      </c>
      <c r="C626" s="297"/>
      <c r="D626" s="297"/>
      <c r="E626" s="297"/>
      <c r="F626" s="297"/>
      <c r="G626" s="297"/>
      <c r="H626" s="297"/>
      <c r="I626" s="297"/>
      <c r="J626" s="297"/>
      <c r="K626" s="93">
        <f>SUM(K609:K622)</f>
        <v>21</v>
      </c>
      <c r="L626" s="94">
        <f>IF(K617=0,"",K617/B609)</f>
        <v>0.27272727272727271</v>
      </c>
      <c r="M626" s="94">
        <f>IF(K626=0,"",K626/B609)</f>
        <v>0.38181818181818183</v>
      </c>
      <c r="N626" s="94">
        <f>IF(K617=0,"",M626-L626)</f>
        <v>0.10909090909090913</v>
      </c>
      <c r="O626" s="3"/>
      <c r="P626" s="29"/>
      <c r="Q626" s="22"/>
      <c r="R626" s="3"/>
      <c r="T626" s="104"/>
    </row>
    <row r="627" spans="1:20" ht="12.75" customHeight="1" x14ac:dyDescent="0.2">
      <c r="L627" s="3"/>
      <c r="M627" s="3"/>
      <c r="O627" s="3"/>
    </row>
    <row r="628" spans="1:20" ht="12.75" customHeight="1" x14ac:dyDescent="0.2">
      <c r="L628" s="3"/>
      <c r="M628" s="3"/>
      <c r="O628" s="3"/>
    </row>
    <row r="629" spans="1:20" ht="26.25" x14ac:dyDescent="0.4">
      <c r="A629" s="231"/>
      <c r="B629" s="298" t="s">
        <v>99</v>
      </c>
      <c r="C629" s="299"/>
      <c r="D629" s="299"/>
      <c r="E629" s="299"/>
      <c r="F629" s="299"/>
      <c r="G629" s="299"/>
      <c r="H629" s="299"/>
      <c r="I629" s="299"/>
      <c r="J629" s="299"/>
      <c r="K629" s="185" t="s">
        <v>93</v>
      </c>
      <c r="L629" s="186"/>
      <c r="M629" s="186"/>
      <c r="N629" s="29"/>
      <c r="O629" s="3"/>
      <c r="P629" s="29"/>
      <c r="Q629" s="29"/>
      <c r="R629" s="29"/>
    </row>
    <row r="630" spans="1:20" ht="20.25" x14ac:dyDescent="0.2">
      <c r="A630" s="319" t="s">
        <v>10</v>
      </c>
      <c r="B630" s="301" t="s">
        <v>100</v>
      </c>
      <c r="C630" s="302"/>
      <c r="D630" s="302"/>
      <c r="E630" s="302"/>
      <c r="F630" s="302"/>
      <c r="G630" s="302"/>
      <c r="H630" s="302"/>
      <c r="I630" s="302"/>
      <c r="J630" s="303"/>
      <c r="K630" s="304" t="s">
        <v>11</v>
      </c>
      <c r="L630" s="296" t="s">
        <v>3</v>
      </c>
      <c r="M630" s="296" t="s">
        <v>4</v>
      </c>
      <c r="N630" s="306" t="s">
        <v>5</v>
      </c>
      <c r="O630" s="296" t="s">
        <v>6</v>
      </c>
      <c r="P630" s="294" t="s">
        <v>7</v>
      </c>
      <c r="Q630" s="294" t="s">
        <v>8</v>
      </c>
      <c r="R630" s="296" t="s">
        <v>101</v>
      </c>
    </row>
    <row r="631" spans="1:20" ht="15.75" x14ac:dyDescent="0.25">
      <c r="A631" s="320"/>
      <c r="B631" s="58" t="s">
        <v>102</v>
      </c>
      <c r="C631" s="58" t="s">
        <v>103</v>
      </c>
      <c r="D631" s="58" t="s">
        <v>104</v>
      </c>
      <c r="E631" s="58" t="s">
        <v>105</v>
      </c>
      <c r="F631" s="58" t="s">
        <v>106</v>
      </c>
      <c r="G631" s="58" t="s">
        <v>107</v>
      </c>
      <c r="H631" s="58" t="s">
        <v>108</v>
      </c>
      <c r="I631" s="58" t="s">
        <v>109</v>
      </c>
      <c r="J631" s="58" t="s">
        <v>110</v>
      </c>
      <c r="K631" s="317"/>
      <c r="L631" s="295"/>
      <c r="M631" s="295"/>
      <c r="N631" s="295"/>
      <c r="O631" s="295"/>
      <c r="P631" s="295"/>
      <c r="Q631" s="295"/>
      <c r="R631" s="295"/>
      <c r="T631" s="104"/>
    </row>
    <row r="632" spans="1:20" ht="15.75" customHeight="1" x14ac:dyDescent="0.25">
      <c r="A632" s="58">
        <v>1402</v>
      </c>
      <c r="B632" s="154">
        <v>78</v>
      </c>
      <c r="C632" s="154"/>
      <c r="D632" s="154"/>
      <c r="E632" s="154"/>
      <c r="F632" s="154"/>
      <c r="G632" s="154"/>
      <c r="H632" s="154"/>
      <c r="I632" s="154"/>
      <c r="J632" s="154"/>
      <c r="K632" s="144"/>
      <c r="L632" s="234"/>
      <c r="M632" s="235"/>
      <c r="N632" s="236"/>
      <c r="O632" s="243"/>
      <c r="P632" s="63">
        <f>B632</f>
        <v>78</v>
      </c>
      <c r="Q632" s="244"/>
      <c r="R632" s="243"/>
      <c r="T632" s="104"/>
    </row>
    <row r="633" spans="1:20" ht="15.75" customHeight="1" x14ac:dyDescent="0.25">
      <c r="A633" s="58">
        <v>1501</v>
      </c>
      <c r="B633" s="154"/>
      <c r="C633" s="154">
        <v>53</v>
      </c>
      <c r="D633" s="154"/>
      <c r="E633" s="154"/>
      <c r="F633" s="154"/>
      <c r="G633" s="154"/>
      <c r="H633" s="154"/>
      <c r="I633" s="154"/>
      <c r="J633" s="154"/>
      <c r="K633" s="144"/>
      <c r="L633" s="237"/>
      <c r="M633" s="129"/>
      <c r="N633" s="238"/>
      <c r="O633" s="67">
        <f>IF(C633=0,"",C633/B632)</f>
        <v>0.67948717948717952</v>
      </c>
      <c r="P633" s="68">
        <v>53</v>
      </c>
      <c r="Q633" s="245">
        <f t="shared" ref="Q633:Q640" si="96">IF(P633=0,"",P633/P632)</f>
        <v>0.67948717948717952</v>
      </c>
      <c r="R633" s="245">
        <f t="shared" ref="R633:R640" si="97">IF(P633=0,"",100%-Q633)</f>
        <v>0.32051282051282048</v>
      </c>
      <c r="T633" s="104"/>
    </row>
    <row r="634" spans="1:20" ht="15.75" customHeight="1" x14ac:dyDescent="0.25">
      <c r="A634" s="58">
        <v>1502</v>
      </c>
      <c r="B634" s="154"/>
      <c r="C634" s="154"/>
      <c r="D634" s="154">
        <v>48</v>
      </c>
      <c r="E634" s="154"/>
      <c r="F634" s="154"/>
      <c r="G634" s="154"/>
      <c r="H634" s="154"/>
      <c r="I634" s="154"/>
      <c r="J634" s="154"/>
      <c r="K634" s="144"/>
      <c r="L634" s="237"/>
      <c r="M634" s="129"/>
      <c r="N634" s="238"/>
      <c r="O634" s="67">
        <f>IF(D634=0,"",D634/C633)</f>
        <v>0.90566037735849059</v>
      </c>
      <c r="P634" s="68">
        <v>50</v>
      </c>
      <c r="Q634" s="245">
        <f t="shared" si="96"/>
        <v>0.94339622641509435</v>
      </c>
      <c r="R634" s="245">
        <f t="shared" si="97"/>
        <v>5.6603773584905648E-2</v>
      </c>
      <c r="T634" s="70"/>
    </row>
    <row r="635" spans="1:20" ht="15.75" customHeight="1" x14ac:dyDescent="0.25">
      <c r="A635" s="58">
        <v>1601</v>
      </c>
      <c r="B635" s="154"/>
      <c r="C635" s="154"/>
      <c r="D635" s="154"/>
      <c r="E635" s="154">
        <v>43</v>
      </c>
      <c r="F635" s="154"/>
      <c r="G635" s="154"/>
      <c r="H635" s="154"/>
      <c r="I635" s="154"/>
      <c r="J635" s="154"/>
      <c r="K635" s="144"/>
      <c r="L635" s="237"/>
      <c r="M635" s="129"/>
      <c r="N635" s="238"/>
      <c r="O635" s="67">
        <f>IF(E635=0,"",E635/D634)</f>
        <v>0.89583333333333337</v>
      </c>
      <c r="P635" s="68">
        <v>49</v>
      </c>
      <c r="Q635" s="245">
        <f t="shared" si="96"/>
        <v>0.98</v>
      </c>
      <c r="R635" s="245">
        <f t="shared" si="97"/>
        <v>2.0000000000000018E-2</v>
      </c>
      <c r="T635" s="104"/>
    </row>
    <row r="636" spans="1:20" ht="15.75" customHeight="1" x14ac:dyDescent="0.25">
      <c r="A636" s="58">
        <v>1602</v>
      </c>
      <c r="B636" s="154"/>
      <c r="C636" s="154"/>
      <c r="D636" s="154"/>
      <c r="E636" s="154"/>
      <c r="F636" s="154">
        <v>41</v>
      </c>
      <c r="G636" s="154"/>
      <c r="H636" s="154"/>
      <c r="I636" s="154"/>
      <c r="J636" s="154"/>
      <c r="K636" s="144"/>
      <c r="L636" s="237"/>
      <c r="M636" s="129"/>
      <c r="N636" s="238"/>
      <c r="O636" s="67">
        <f>IF(F636=0,"",F636/E635)</f>
        <v>0.95348837209302328</v>
      </c>
      <c r="P636" s="68">
        <v>47</v>
      </c>
      <c r="Q636" s="245">
        <f t="shared" si="96"/>
        <v>0.95918367346938771</v>
      </c>
      <c r="R636" s="245">
        <f t="shared" si="97"/>
        <v>4.081632653061229E-2</v>
      </c>
      <c r="T636" s="104"/>
    </row>
    <row r="637" spans="1:20" ht="15.75" customHeight="1" x14ac:dyDescent="0.25">
      <c r="A637" s="58">
        <v>1701</v>
      </c>
      <c r="B637" s="154"/>
      <c r="C637" s="154"/>
      <c r="D637" s="154"/>
      <c r="E637" s="154"/>
      <c r="F637" s="154"/>
      <c r="G637" s="154">
        <v>40</v>
      </c>
      <c r="H637" s="154"/>
      <c r="I637" s="154"/>
      <c r="J637" s="154"/>
      <c r="K637" s="144"/>
      <c r="L637" s="237"/>
      <c r="M637" s="129"/>
      <c r="N637" s="238"/>
      <c r="O637" s="67">
        <f>IF(G637=0,"",G637/F636)</f>
        <v>0.97560975609756095</v>
      </c>
      <c r="P637" s="68">
        <v>47</v>
      </c>
      <c r="Q637" s="245">
        <f t="shared" si="96"/>
        <v>1</v>
      </c>
      <c r="R637" s="245">
        <f t="shared" si="97"/>
        <v>0</v>
      </c>
      <c r="T637" s="104"/>
    </row>
    <row r="638" spans="1:20" ht="15.75" customHeight="1" x14ac:dyDescent="0.25">
      <c r="A638" s="58">
        <v>1702</v>
      </c>
      <c r="B638" s="154"/>
      <c r="C638" s="154"/>
      <c r="D638" s="154"/>
      <c r="E638" s="154"/>
      <c r="F638" s="154"/>
      <c r="G638" s="154"/>
      <c r="H638" s="154">
        <v>36</v>
      </c>
      <c r="I638" s="154"/>
      <c r="J638" s="154"/>
      <c r="K638" s="144"/>
      <c r="L638" s="237"/>
      <c r="M638" s="129"/>
      <c r="N638" s="238"/>
      <c r="O638" s="67">
        <f>IF(H638=0,"",H638/G637)</f>
        <v>0.9</v>
      </c>
      <c r="P638" s="68">
        <v>45</v>
      </c>
      <c r="Q638" s="245">
        <f t="shared" si="96"/>
        <v>0.95744680851063835</v>
      </c>
      <c r="R638" s="245">
        <f t="shared" si="97"/>
        <v>4.2553191489361653E-2</v>
      </c>
      <c r="T638" s="104"/>
    </row>
    <row r="639" spans="1:20" ht="15.75" customHeight="1" x14ac:dyDescent="0.25">
      <c r="A639" s="58">
        <v>1801</v>
      </c>
      <c r="B639" s="154"/>
      <c r="C639" s="154"/>
      <c r="D639" s="154"/>
      <c r="E639" s="154"/>
      <c r="F639" s="154"/>
      <c r="G639" s="154"/>
      <c r="H639" s="154"/>
      <c r="I639" s="154">
        <v>35</v>
      </c>
      <c r="J639" s="154"/>
      <c r="K639" s="144"/>
      <c r="L639" s="237"/>
      <c r="M639" s="129"/>
      <c r="N639" s="238"/>
      <c r="O639" s="67">
        <f>IF(I639=0,"",I639/H638)</f>
        <v>0.97222222222222221</v>
      </c>
      <c r="P639" s="68">
        <v>44</v>
      </c>
      <c r="Q639" s="245">
        <f t="shared" si="96"/>
        <v>0.97777777777777775</v>
      </c>
      <c r="R639" s="245">
        <f t="shared" si="97"/>
        <v>2.2222222222222254E-2</v>
      </c>
      <c r="T639" s="104"/>
    </row>
    <row r="640" spans="1:20" ht="15.75" customHeight="1" x14ac:dyDescent="0.25">
      <c r="A640" s="58">
        <v>1802</v>
      </c>
      <c r="B640" s="154"/>
      <c r="C640" s="154"/>
      <c r="D640" s="154"/>
      <c r="E640" s="154"/>
      <c r="F640" s="154"/>
      <c r="G640" s="154"/>
      <c r="H640" s="154"/>
      <c r="I640" s="154"/>
      <c r="J640" s="154">
        <v>32</v>
      </c>
      <c r="K640" s="144">
        <v>19</v>
      </c>
      <c r="L640" s="237"/>
      <c r="M640" s="129"/>
      <c r="N640" s="238"/>
      <c r="O640" s="71">
        <f>IF(J640=0,"",J640/I639)</f>
        <v>0.91428571428571426</v>
      </c>
      <c r="P640" s="68">
        <v>44</v>
      </c>
      <c r="Q640" s="71">
        <f t="shared" si="96"/>
        <v>1</v>
      </c>
      <c r="R640" s="71">
        <f t="shared" si="97"/>
        <v>0</v>
      </c>
      <c r="T640" s="104"/>
    </row>
    <row r="641" spans="1:20" ht="15.75" customHeight="1" x14ac:dyDescent="0.25">
      <c r="A641" s="58">
        <v>1901</v>
      </c>
      <c r="B641" s="154"/>
      <c r="C641" s="154"/>
      <c r="D641" s="154"/>
      <c r="E641" s="154"/>
      <c r="F641" s="154"/>
      <c r="G641" s="154"/>
      <c r="H641" s="154"/>
      <c r="I641" s="154"/>
      <c r="J641" s="154">
        <v>18</v>
      </c>
      <c r="K641" s="144">
        <v>15</v>
      </c>
      <c r="L641" s="237"/>
      <c r="M641" s="129"/>
      <c r="N641" s="239"/>
      <c r="O641" s="129"/>
      <c r="P641" s="68">
        <v>23</v>
      </c>
      <c r="Q641" s="129"/>
      <c r="R641" s="246"/>
      <c r="T641" s="104"/>
    </row>
    <row r="642" spans="1:20" ht="15.75" customHeight="1" x14ac:dyDescent="0.25">
      <c r="A642" s="58">
        <v>1902</v>
      </c>
      <c r="B642" s="154"/>
      <c r="C642" s="154"/>
      <c r="D642" s="154"/>
      <c r="E642" s="154"/>
      <c r="F642" s="154"/>
      <c r="G642" s="154"/>
      <c r="H642" s="154"/>
      <c r="I642" s="154"/>
      <c r="J642" s="154">
        <v>7</v>
      </c>
      <c r="K642" s="144">
        <v>2</v>
      </c>
      <c r="L642" s="237"/>
      <c r="M642" s="129"/>
      <c r="N642" s="239"/>
      <c r="O642" s="247"/>
      <c r="P642" s="109">
        <v>8</v>
      </c>
      <c r="Q642" s="248"/>
      <c r="R642" s="247"/>
      <c r="T642" s="104"/>
    </row>
    <row r="643" spans="1:20" ht="15.75" customHeight="1" x14ac:dyDescent="0.25">
      <c r="A643" s="58">
        <v>2001</v>
      </c>
      <c r="B643" s="154"/>
      <c r="C643" s="154"/>
      <c r="D643" s="154"/>
      <c r="E643" s="154"/>
      <c r="F643" s="154"/>
      <c r="G643" s="154"/>
      <c r="H643" s="154"/>
      <c r="I643" s="154"/>
      <c r="J643" s="154">
        <v>5</v>
      </c>
      <c r="K643" s="144">
        <v>5</v>
      </c>
      <c r="L643" s="237"/>
      <c r="M643" s="129"/>
      <c r="N643" s="239"/>
      <c r="O643" s="247"/>
      <c r="P643" s="109">
        <v>6</v>
      </c>
      <c r="Q643" s="248"/>
      <c r="R643" s="247"/>
      <c r="T643" s="104"/>
    </row>
    <row r="644" spans="1:20" ht="15.75" customHeight="1" x14ac:dyDescent="0.25">
      <c r="A644" s="58">
        <v>2002</v>
      </c>
      <c r="B644" s="154"/>
      <c r="C644" s="154"/>
      <c r="D644" s="154"/>
      <c r="E644" s="154"/>
      <c r="F644" s="154"/>
      <c r="G644" s="154"/>
      <c r="H644" s="154"/>
      <c r="I644" s="154"/>
      <c r="J644" s="154">
        <v>1</v>
      </c>
      <c r="K644" s="144"/>
      <c r="L644" s="237"/>
      <c r="M644" s="129"/>
      <c r="N644" s="239"/>
      <c r="O644" s="247"/>
      <c r="P644" s="109">
        <v>1</v>
      </c>
      <c r="Q644" s="248"/>
      <c r="R644" s="247"/>
      <c r="T644" s="104"/>
    </row>
    <row r="645" spans="1:20" ht="15.75" customHeight="1" x14ac:dyDescent="0.25">
      <c r="A645" s="58">
        <v>2101</v>
      </c>
      <c r="B645" s="154"/>
      <c r="C645" s="154"/>
      <c r="D645" s="154"/>
      <c r="E645" s="154"/>
      <c r="F645" s="154"/>
      <c r="G645" s="154"/>
      <c r="H645" s="154"/>
      <c r="I645" s="154"/>
      <c r="J645" s="154"/>
      <c r="K645" s="144"/>
      <c r="L645" s="237"/>
      <c r="M645" s="129"/>
      <c r="N645" s="239"/>
      <c r="O645" s="129"/>
      <c r="P645" s="239"/>
      <c r="Q645" s="124"/>
      <c r="R645" s="247"/>
      <c r="T645" s="104"/>
    </row>
    <row r="646" spans="1:20" ht="15.75" customHeight="1" x14ac:dyDescent="0.25">
      <c r="A646" s="58">
        <v>2102</v>
      </c>
      <c r="B646" s="154"/>
      <c r="C646" s="154"/>
      <c r="D646" s="154"/>
      <c r="E646" s="154"/>
      <c r="F646" s="154"/>
      <c r="G646" s="154"/>
      <c r="H646" s="154"/>
      <c r="I646" s="154"/>
      <c r="J646" s="154"/>
      <c r="K646" s="144"/>
      <c r="L646" s="237"/>
      <c r="M646" s="129"/>
      <c r="N646" s="239"/>
      <c r="O646" s="197" t="s">
        <v>83</v>
      </c>
      <c r="P646" s="82">
        <v>33</v>
      </c>
      <c r="Q646" s="111">
        <f>K649</f>
        <v>41</v>
      </c>
      <c r="R646" s="219" t="s">
        <v>11</v>
      </c>
      <c r="T646" s="104"/>
    </row>
    <row r="647" spans="1:20" ht="15.75" customHeight="1" x14ac:dyDescent="0.25">
      <c r="A647" s="58">
        <v>2201</v>
      </c>
      <c r="B647" s="154"/>
      <c r="C647" s="154"/>
      <c r="D647" s="154"/>
      <c r="E647" s="154"/>
      <c r="F647" s="154"/>
      <c r="G647" s="154"/>
      <c r="H647" s="154"/>
      <c r="I647" s="154"/>
      <c r="J647" s="154"/>
      <c r="K647" s="144"/>
      <c r="L647" s="237"/>
      <c r="M647" s="129"/>
      <c r="N647" s="239"/>
      <c r="O647" s="198" t="s">
        <v>85</v>
      </c>
      <c r="P647" s="86">
        <f>IF(P646/B632=0,"",P646/B632)</f>
        <v>0.42307692307692307</v>
      </c>
      <c r="Q647" s="112">
        <f>IF(P646/Q646=0,"",P646/Q646)</f>
        <v>0.80487804878048785</v>
      </c>
      <c r="R647" s="221" t="s">
        <v>86</v>
      </c>
      <c r="T647" s="104"/>
    </row>
    <row r="648" spans="1:20" ht="15.75" customHeight="1" x14ac:dyDescent="0.25">
      <c r="A648" s="58">
        <v>2202</v>
      </c>
      <c r="B648" s="154"/>
      <c r="C648" s="154"/>
      <c r="D648" s="154"/>
      <c r="E648" s="154"/>
      <c r="F648" s="154"/>
      <c r="G648" s="154"/>
      <c r="H648" s="154"/>
      <c r="I648" s="154"/>
      <c r="J648" s="154"/>
      <c r="K648" s="144"/>
      <c r="L648" s="240"/>
      <c r="M648" s="241"/>
      <c r="N648" s="242"/>
      <c r="O648" s="90"/>
      <c r="P648" s="91"/>
      <c r="Q648" s="91"/>
      <c r="R648" s="113"/>
      <c r="T648" s="104"/>
    </row>
    <row r="649" spans="1:20" ht="18" x14ac:dyDescent="0.25">
      <c r="A649" s="28"/>
      <c r="B649" s="297" t="s">
        <v>111</v>
      </c>
      <c r="C649" s="297"/>
      <c r="D649" s="297"/>
      <c r="E649" s="297"/>
      <c r="F649" s="297"/>
      <c r="G649" s="297"/>
      <c r="H649" s="297"/>
      <c r="I649" s="297"/>
      <c r="J649" s="297"/>
      <c r="K649" s="93">
        <f>SUM(K632:K645)</f>
        <v>41</v>
      </c>
      <c r="L649" s="94">
        <f>IF(K640=0,"",K640/B632)</f>
        <v>0.24358974358974358</v>
      </c>
      <c r="M649" s="94">
        <f>IF(K649=0,"",K649/B632)</f>
        <v>0.52564102564102566</v>
      </c>
      <c r="N649" s="94">
        <f>IF(K640=0,"",M649-L649)</f>
        <v>0.28205128205128205</v>
      </c>
      <c r="O649" s="3"/>
      <c r="P649" s="29"/>
      <c r="Q649" s="22"/>
      <c r="R649" s="3"/>
      <c r="T649" s="104"/>
    </row>
    <row r="650" spans="1:20" ht="12.75" customHeight="1" x14ac:dyDescent="0.2">
      <c r="L650" s="3"/>
      <c r="M650" s="3"/>
      <c r="O650" s="3"/>
    </row>
    <row r="651" spans="1:20" ht="12.75" customHeight="1" x14ac:dyDescent="0.2">
      <c r="L651" s="3"/>
      <c r="M651" s="3"/>
      <c r="O651" s="3"/>
    </row>
    <row r="652" spans="1:20" ht="26.25" customHeight="1" x14ac:dyDescent="0.4">
      <c r="A652" s="231"/>
      <c r="B652" s="298" t="s">
        <v>99</v>
      </c>
      <c r="C652" s="299"/>
      <c r="D652" s="299"/>
      <c r="E652" s="299"/>
      <c r="F652" s="299"/>
      <c r="G652" s="299"/>
      <c r="H652" s="299"/>
      <c r="I652" s="299"/>
      <c r="J652" s="299"/>
      <c r="K652" s="185" t="s">
        <v>94</v>
      </c>
      <c r="L652" s="186"/>
      <c r="M652" s="186"/>
      <c r="N652" s="29"/>
      <c r="O652" s="3"/>
      <c r="P652" s="29"/>
      <c r="Q652" s="29"/>
      <c r="R652" s="29"/>
    </row>
    <row r="653" spans="1:20" ht="20.25" customHeight="1" x14ac:dyDescent="0.2">
      <c r="A653" s="319" t="s">
        <v>10</v>
      </c>
      <c r="B653" s="301" t="s">
        <v>100</v>
      </c>
      <c r="C653" s="302"/>
      <c r="D653" s="302"/>
      <c r="E653" s="302"/>
      <c r="F653" s="302"/>
      <c r="G653" s="302"/>
      <c r="H653" s="302"/>
      <c r="I653" s="302"/>
      <c r="J653" s="303"/>
      <c r="K653" s="304" t="s">
        <v>11</v>
      </c>
      <c r="L653" s="296" t="s">
        <v>3</v>
      </c>
      <c r="M653" s="296" t="s">
        <v>4</v>
      </c>
      <c r="N653" s="306" t="s">
        <v>5</v>
      </c>
      <c r="O653" s="296" t="s">
        <v>6</v>
      </c>
      <c r="P653" s="294" t="s">
        <v>7</v>
      </c>
      <c r="Q653" s="294" t="s">
        <v>8</v>
      </c>
      <c r="R653" s="296" t="s">
        <v>101</v>
      </c>
    </row>
    <row r="654" spans="1:20" ht="15.75" customHeight="1" x14ac:dyDescent="0.25">
      <c r="A654" s="320"/>
      <c r="B654" s="58" t="s">
        <v>102</v>
      </c>
      <c r="C654" s="58" t="s">
        <v>103</v>
      </c>
      <c r="D654" s="58" t="s">
        <v>104</v>
      </c>
      <c r="E654" s="58" t="s">
        <v>105</v>
      </c>
      <c r="F654" s="58" t="s">
        <v>106</v>
      </c>
      <c r="G654" s="58" t="s">
        <v>107</v>
      </c>
      <c r="H654" s="58" t="s">
        <v>108</v>
      </c>
      <c r="I654" s="58" t="s">
        <v>109</v>
      </c>
      <c r="J654" s="58" t="s">
        <v>110</v>
      </c>
      <c r="K654" s="317"/>
      <c r="L654" s="295"/>
      <c r="M654" s="295"/>
      <c r="N654" s="295"/>
      <c r="O654" s="295"/>
      <c r="P654" s="295"/>
      <c r="Q654" s="295"/>
      <c r="R654" s="295"/>
      <c r="T654" s="104"/>
    </row>
    <row r="655" spans="1:20" ht="15.75" customHeight="1" x14ac:dyDescent="0.25">
      <c r="A655" s="58">
        <v>1501</v>
      </c>
      <c r="B655" s="154">
        <v>60</v>
      </c>
      <c r="C655" s="154"/>
      <c r="D655" s="154"/>
      <c r="E655" s="154"/>
      <c r="F655" s="154"/>
      <c r="G655" s="154"/>
      <c r="H655" s="154"/>
      <c r="I655" s="154"/>
      <c r="J655" s="154"/>
      <c r="K655" s="144"/>
      <c r="L655" s="234"/>
      <c r="M655" s="235"/>
      <c r="N655" s="236"/>
      <c r="O655" s="243"/>
      <c r="P655" s="63">
        <f>B655</f>
        <v>60</v>
      </c>
      <c r="Q655" s="244"/>
      <c r="R655" s="243"/>
      <c r="T655" s="104"/>
    </row>
    <row r="656" spans="1:20" ht="15.75" customHeight="1" x14ac:dyDescent="0.25">
      <c r="A656" s="58">
        <v>1502</v>
      </c>
      <c r="B656" s="154"/>
      <c r="C656" s="154">
        <v>44</v>
      </c>
      <c r="D656" s="154"/>
      <c r="E656" s="154"/>
      <c r="F656" s="154"/>
      <c r="G656" s="154"/>
      <c r="H656" s="154"/>
      <c r="I656" s="154"/>
      <c r="J656" s="154"/>
      <c r="K656" s="144"/>
      <c r="L656" s="237"/>
      <c r="M656" s="129"/>
      <c r="N656" s="238"/>
      <c r="O656" s="67">
        <f>IF(C656=0,"",C656/B655)</f>
        <v>0.73333333333333328</v>
      </c>
      <c r="P656" s="68">
        <v>44</v>
      </c>
      <c r="Q656" s="245">
        <f t="shared" ref="Q656:Q663" si="98">IF(P656=0,"",P656/P655)</f>
        <v>0.73333333333333328</v>
      </c>
      <c r="R656" s="245">
        <f t="shared" ref="R656:R663" si="99">IF(P656=0,"",100%-Q656)</f>
        <v>0.26666666666666672</v>
      </c>
      <c r="T656" s="104"/>
    </row>
    <row r="657" spans="1:20" ht="15.75" customHeight="1" x14ac:dyDescent="0.25">
      <c r="A657" s="58">
        <v>1601</v>
      </c>
      <c r="B657" s="154"/>
      <c r="C657" s="154"/>
      <c r="D657" s="154">
        <v>38</v>
      </c>
      <c r="E657" s="154"/>
      <c r="F657" s="154"/>
      <c r="G657" s="154"/>
      <c r="H657" s="154"/>
      <c r="I657" s="154"/>
      <c r="J657" s="154"/>
      <c r="K657" s="144"/>
      <c r="L657" s="237"/>
      <c r="M657" s="129"/>
      <c r="N657" s="238"/>
      <c r="O657" s="67">
        <f>IF(D657=0,"",D657/C656)</f>
        <v>0.86363636363636365</v>
      </c>
      <c r="P657" s="68">
        <v>40</v>
      </c>
      <c r="Q657" s="245">
        <f t="shared" si="98"/>
        <v>0.90909090909090906</v>
      </c>
      <c r="R657" s="245">
        <f t="shared" si="99"/>
        <v>9.0909090909090939E-2</v>
      </c>
      <c r="T657" s="70">
        <f>P657/P655</f>
        <v>0.66666666666666663</v>
      </c>
    </row>
    <row r="658" spans="1:20" ht="15.75" customHeight="1" x14ac:dyDescent="0.25">
      <c r="A658" s="58">
        <v>1602</v>
      </c>
      <c r="B658" s="154"/>
      <c r="C658" s="154"/>
      <c r="D658" s="154"/>
      <c r="E658" s="154">
        <v>37</v>
      </c>
      <c r="F658" s="154"/>
      <c r="G658" s="154"/>
      <c r="H658" s="154"/>
      <c r="I658" s="154"/>
      <c r="J658" s="154"/>
      <c r="K658" s="144"/>
      <c r="L658" s="237"/>
      <c r="M658" s="129"/>
      <c r="N658" s="238"/>
      <c r="O658" s="67">
        <f>IF(E658=0,"",E658/D657)</f>
        <v>0.97368421052631582</v>
      </c>
      <c r="P658" s="68">
        <v>40</v>
      </c>
      <c r="Q658" s="245">
        <f t="shared" si="98"/>
        <v>1</v>
      </c>
      <c r="R658" s="245">
        <f t="shared" si="99"/>
        <v>0</v>
      </c>
      <c r="T658" s="104"/>
    </row>
    <row r="659" spans="1:20" ht="15.75" customHeight="1" x14ac:dyDescent="0.25">
      <c r="A659" s="58">
        <v>1701</v>
      </c>
      <c r="B659" s="154"/>
      <c r="C659" s="154"/>
      <c r="D659" s="154"/>
      <c r="E659" s="154"/>
      <c r="F659" s="154">
        <v>37</v>
      </c>
      <c r="G659" s="154"/>
      <c r="H659" s="154"/>
      <c r="I659" s="154"/>
      <c r="J659" s="154"/>
      <c r="K659" s="144"/>
      <c r="L659" s="237"/>
      <c r="M659" s="129"/>
      <c r="N659" s="238"/>
      <c r="O659" s="67">
        <f>IF(F659=0,"",F659/E658)</f>
        <v>1</v>
      </c>
      <c r="P659" s="68">
        <v>39</v>
      </c>
      <c r="Q659" s="245">
        <f t="shared" si="98"/>
        <v>0.97499999999999998</v>
      </c>
      <c r="R659" s="245">
        <f t="shared" si="99"/>
        <v>2.5000000000000022E-2</v>
      </c>
      <c r="T659" s="104"/>
    </row>
    <row r="660" spans="1:20" ht="15.75" customHeight="1" x14ac:dyDescent="0.25">
      <c r="A660" s="58">
        <v>1702</v>
      </c>
      <c r="B660" s="154"/>
      <c r="C660" s="154"/>
      <c r="D660" s="154"/>
      <c r="E660" s="154"/>
      <c r="F660" s="154"/>
      <c r="G660" s="154">
        <v>35</v>
      </c>
      <c r="H660" s="154"/>
      <c r="I660" s="154"/>
      <c r="J660" s="154"/>
      <c r="K660" s="144"/>
      <c r="L660" s="237"/>
      <c r="M660" s="129"/>
      <c r="N660" s="238"/>
      <c r="O660" s="67">
        <f>IF(G660=0,"",G660/F659)</f>
        <v>0.94594594594594594</v>
      </c>
      <c r="P660" s="68">
        <v>38</v>
      </c>
      <c r="Q660" s="245">
        <f t="shared" si="98"/>
        <v>0.97435897435897434</v>
      </c>
      <c r="R660" s="245">
        <f t="shared" si="99"/>
        <v>2.5641025641025661E-2</v>
      </c>
      <c r="T660" s="104"/>
    </row>
    <row r="661" spans="1:20" ht="15.75" customHeight="1" x14ac:dyDescent="0.25">
      <c r="A661" s="58">
        <v>1801</v>
      </c>
      <c r="B661" s="154"/>
      <c r="C661" s="154"/>
      <c r="D661" s="154"/>
      <c r="E661" s="154"/>
      <c r="F661" s="154"/>
      <c r="G661" s="154"/>
      <c r="H661" s="154">
        <v>33</v>
      </c>
      <c r="I661" s="154"/>
      <c r="J661" s="154"/>
      <c r="K661" s="144"/>
      <c r="L661" s="237"/>
      <c r="M661" s="129"/>
      <c r="N661" s="238"/>
      <c r="O661" s="67">
        <f>IF(H661=0,"",H661/G660)</f>
        <v>0.94285714285714284</v>
      </c>
      <c r="P661" s="68">
        <v>38</v>
      </c>
      <c r="Q661" s="245">
        <f t="shared" si="98"/>
        <v>1</v>
      </c>
      <c r="R661" s="245">
        <f t="shared" si="99"/>
        <v>0</v>
      </c>
      <c r="T661" s="104"/>
    </row>
    <row r="662" spans="1:20" ht="15.75" customHeight="1" x14ac:dyDescent="0.25">
      <c r="A662" s="58">
        <v>1802</v>
      </c>
      <c r="B662" s="154"/>
      <c r="C662" s="154"/>
      <c r="D662" s="154"/>
      <c r="E662" s="154"/>
      <c r="F662" s="154"/>
      <c r="G662" s="154"/>
      <c r="H662" s="154"/>
      <c r="I662" s="154">
        <v>31</v>
      </c>
      <c r="J662" s="154"/>
      <c r="K662" s="144"/>
      <c r="L662" s="237"/>
      <c r="M662" s="129"/>
      <c r="N662" s="238"/>
      <c r="O662" s="67">
        <f>IF(I662=0,"",I662/H661)</f>
        <v>0.93939393939393945</v>
      </c>
      <c r="P662" s="68">
        <v>38</v>
      </c>
      <c r="Q662" s="245">
        <f t="shared" si="98"/>
        <v>1</v>
      </c>
      <c r="R662" s="245">
        <f t="shared" si="99"/>
        <v>0</v>
      </c>
      <c r="T662" s="104"/>
    </row>
    <row r="663" spans="1:20" ht="15.75" customHeight="1" x14ac:dyDescent="0.25">
      <c r="A663" s="58">
        <v>1901</v>
      </c>
      <c r="B663" s="154"/>
      <c r="C663" s="154"/>
      <c r="D663" s="154"/>
      <c r="E663" s="154"/>
      <c r="F663" s="154"/>
      <c r="G663" s="154"/>
      <c r="H663" s="154"/>
      <c r="I663" s="154"/>
      <c r="J663" s="154">
        <v>28</v>
      </c>
      <c r="K663" s="144">
        <v>19</v>
      </c>
      <c r="L663" s="237"/>
      <c r="M663" s="129"/>
      <c r="N663" s="238"/>
      <c r="O663" s="71">
        <f>IF(J663=0,"",J663/I662)</f>
        <v>0.90322580645161288</v>
      </c>
      <c r="P663" s="68">
        <v>37</v>
      </c>
      <c r="Q663" s="71">
        <f t="shared" si="98"/>
        <v>0.97368421052631582</v>
      </c>
      <c r="R663" s="71">
        <f t="shared" si="99"/>
        <v>2.6315789473684181E-2</v>
      </c>
      <c r="T663" s="104"/>
    </row>
    <row r="664" spans="1:20" ht="15.75" customHeight="1" x14ac:dyDescent="0.25">
      <c r="A664" s="58">
        <v>1902</v>
      </c>
      <c r="B664" s="154"/>
      <c r="C664" s="154"/>
      <c r="D664" s="154"/>
      <c r="E664" s="154"/>
      <c r="F664" s="154"/>
      <c r="G664" s="154"/>
      <c r="H664" s="154"/>
      <c r="I664" s="154"/>
      <c r="J664" s="154">
        <v>12</v>
      </c>
      <c r="K664" s="144">
        <v>10</v>
      </c>
      <c r="L664" s="237"/>
      <c r="M664" s="129"/>
      <c r="N664" s="239"/>
      <c r="O664" s="129"/>
      <c r="P664" s="68">
        <v>17</v>
      </c>
      <c r="Q664" s="129"/>
      <c r="R664" s="246"/>
      <c r="T664" s="104"/>
    </row>
    <row r="665" spans="1:20" ht="15.75" customHeight="1" x14ac:dyDescent="0.25">
      <c r="A665" s="58">
        <v>2001</v>
      </c>
      <c r="B665" s="154"/>
      <c r="C665" s="154"/>
      <c r="D665" s="154"/>
      <c r="E665" s="154"/>
      <c r="F665" s="154"/>
      <c r="G665" s="154"/>
      <c r="H665" s="154"/>
      <c r="I665" s="154"/>
      <c r="J665" s="154">
        <v>7</v>
      </c>
      <c r="K665" s="144">
        <v>5</v>
      </c>
      <c r="L665" s="237"/>
      <c r="M665" s="129"/>
      <c r="N665" s="239"/>
      <c r="O665" s="247"/>
      <c r="P665" s="109">
        <v>7</v>
      </c>
      <c r="Q665" s="248"/>
      <c r="R665" s="247"/>
      <c r="T665" s="104"/>
    </row>
    <row r="666" spans="1:20" ht="15.75" customHeight="1" x14ac:dyDescent="0.25">
      <c r="A666" s="58">
        <v>2002</v>
      </c>
      <c r="B666" s="154"/>
      <c r="C666" s="154"/>
      <c r="D666" s="154"/>
      <c r="E666" s="154"/>
      <c r="F666" s="154"/>
      <c r="G666" s="154"/>
      <c r="H666" s="154"/>
      <c r="I666" s="154"/>
      <c r="J666" s="154">
        <v>1</v>
      </c>
      <c r="K666" s="144"/>
      <c r="L666" s="237"/>
      <c r="M666" s="129"/>
      <c r="N666" s="239"/>
      <c r="O666" s="247"/>
      <c r="P666" s="109">
        <v>2</v>
      </c>
      <c r="Q666" s="248"/>
      <c r="R666" s="247"/>
      <c r="T666" s="104"/>
    </row>
    <row r="667" spans="1:20" ht="15.75" customHeight="1" x14ac:dyDescent="0.25">
      <c r="A667" s="58">
        <v>2101</v>
      </c>
      <c r="B667" s="154"/>
      <c r="C667" s="154"/>
      <c r="D667" s="154"/>
      <c r="E667" s="154"/>
      <c r="F667" s="154"/>
      <c r="G667" s="154"/>
      <c r="H667" s="154"/>
      <c r="I667" s="154"/>
      <c r="J667" s="154">
        <v>1</v>
      </c>
      <c r="K667" s="144">
        <v>1</v>
      </c>
      <c r="L667" s="237"/>
      <c r="M667" s="129"/>
      <c r="N667" s="239"/>
      <c r="O667" s="247"/>
      <c r="P667" s="202">
        <v>2</v>
      </c>
      <c r="Q667" s="248"/>
      <c r="R667" s="247"/>
      <c r="T667" s="104"/>
    </row>
    <row r="668" spans="1:20" ht="15.75" customHeight="1" x14ac:dyDescent="0.25">
      <c r="A668" s="58">
        <v>2102</v>
      </c>
      <c r="B668" s="154"/>
      <c r="C668" s="154"/>
      <c r="D668" s="154"/>
      <c r="E668" s="154"/>
      <c r="F668" s="154"/>
      <c r="G668" s="154"/>
      <c r="H668" s="154"/>
      <c r="I668" s="154"/>
      <c r="J668" s="154">
        <v>1</v>
      </c>
      <c r="K668" s="144">
        <v>1</v>
      </c>
      <c r="L668" s="237"/>
      <c r="M668" s="129"/>
      <c r="N668" s="239"/>
      <c r="O668" s="129"/>
      <c r="P668" s="204">
        <v>1</v>
      </c>
      <c r="Q668" s="124"/>
      <c r="R668" s="247"/>
      <c r="T668" s="104"/>
    </row>
    <row r="669" spans="1:20" ht="15.75" customHeight="1" x14ac:dyDescent="0.25">
      <c r="A669" s="58">
        <v>2201</v>
      </c>
      <c r="B669" s="154"/>
      <c r="C669" s="154"/>
      <c r="D669" s="154"/>
      <c r="E669" s="154"/>
      <c r="F669" s="154"/>
      <c r="G669" s="154"/>
      <c r="H669" s="154"/>
      <c r="I669" s="154"/>
      <c r="J669" s="154"/>
      <c r="K669" s="144"/>
      <c r="L669" s="237"/>
      <c r="M669" s="129"/>
      <c r="N669" s="239"/>
      <c r="O669" s="197" t="s">
        <v>83</v>
      </c>
      <c r="P669" s="203">
        <v>30</v>
      </c>
      <c r="Q669" s="111">
        <f>K672</f>
        <v>36</v>
      </c>
      <c r="R669" s="219" t="s">
        <v>11</v>
      </c>
      <c r="T669" s="104"/>
    </row>
    <row r="670" spans="1:20" ht="15.75" customHeight="1" x14ac:dyDescent="0.25">
      <c r="A670" s="58">
        <v>2202</v>
      </c>
      <c r="B670" s="154"/>
      <c r="C670" s="154"/>
      <c r="D670" s="154"/>
      <c r="E670" s="154"/>
      <c r="F670" s="154"/>
      <c r="G670" s="154"/>
      <c r="H670" s="154"/>
      <c r="I670" s="154"/>
      <c r="J670" s="154"/>
      <c r="K670" s="144"/>
      <c r="L670" s="237"/>
      <c r="M670" s="129"/>
      <c r="N670" s="239"/>
      <c r="O670" s="198" t="s">
        <v>85</v>
      </c>
      <c r="P670" s="86">
        <f>IF(P669/B655=0,"",P669/B655)</f>
        <v>0.5</v>
      </c>
      <c r="Q670" s="112">
        <f>IF(P669/Q669=0,"",P669/Q669)</f>
        <v>0.83333333333333337</v>
      </c>
      <c r="R670" s="221" t="s">
        <v>86</v>
      </c>
      <c r="T670" s="104"/>
    </row>
    <row r="671" spans="1:20" ht="15.75" customHeight="1" x14ac:dyDescent="0.25">
      <c r="A671" s="58">
        <v>2301</v>
      </c>
      <c r="B671" s="154"/>
      <c r="C671" s="154"/>
      <c r="D671" s="154"/>
      <c r="E671" s="154"/>
      <c r="F671" s="154"/>
      <c r="G671" s="154"/>
      <c r="H671" s="154"/>
      <c r="I671" s="154"/>
      <c r="J671" s="154"/>
      <c r="K671" s="144"/>
      <c r="L671" s="240"/>
      <c r="M671" s="241"/>
      <c r="N671" s="242"/>
      <c r="O671" s="90"/>
      <c r="P671" s="91"/>
      <c r="Q671" s="91"/>
      <c r="R671" s="113"/>
      <c r="T671" s="104"/>
    </row>
    <row r="672" spans="1:20" ht="18" customHeight="1" x14ac:dyDescent="0.25">
      <c r="A672" s="28"/>
      <c r="B672" s="297" t="s">
        <v>111</v>
      </c>
      <c r="C672" s="297"/>
      <c r="D672" s="297"/>
      <c r="E672" s="297"/>
      <c r="F672" s="297"/>
      <c r="G672" s="297"/>
      <c r="H672" s="297"/>
      <c r="I672" s="297"/>
      <c r="J672" s="297"/>
      <c r="K672" s="93">
        <f>SUM(K655:K668)</f>
        <v>36</v>
      </c>
      <c r="L672" s="94">
        <f>IF(K663=0,"",K663/B655)</f>
        <v>0.31666666666666665</v>
      </c>
      <c r="M672" s="94">
        <f>IF(K672=0,"",K672/B655)</f>
        <v>0.6</v>
      </c>
      <c r="N672" s="94">
        <f>IF(K663=0,"",M672-L672)</f>
        <v>0.28333333333333333</v>
      </c>
      <c r="O672" s="3"/>
      <c r="P672" s="29"/>
      <c r="Q672" s="22"/>
      <c r="R672" s="3"/>
      <c r="T672" s="104"/>
    </row>
    <row r="673" spans="1:20" ht="14.25" customHeight="1" x14ac:dyDescent="0.2">
      <c r="T673" s="104"/>
    </row>
    <row r="674" spans="1:20" ht="14.25" customHeight="1" x14ac:dyDescent="0.2">
      <c r="L674" s="3"/>
      <c r="M674" s="3"/>
      <c r="O674" s="3"/>
      <c r="T674" s="104"/>
    </row>
    <row r="675" spans="1:20" ht="26.25" x14ac:dyDescent="0.4">
      <c r="A675" s="231"/>
      <c r="B675" s="298" t="s">
        <v>99</v>
      </c>
      <c r="C675" s="299"/>
      <c r="D675" s="299"/>
      <c r="E675" s="299"/>
      <c r="F675" s="299"/>
      <c r="G675" s="299"/>
      <c r="H675" s="299"/>
      <c r="I675" s="299"/>
      <c r="J675" s="299"/>
      <c r="K675" s="185" t="s">
        <v>97</v>
      </c>
      <c r="L675" s="186"/>
      <c r="M675" s="186"/>
      <c r="N675" s="29"/>
      <c r="O675" s="3"/>
      <c r="P675" s="29"/>
      <c r="Q675" s="29"/>
      <c r="R675" s="29"/>
      <c r="T675" s="104"/>
    </row>
    <row r="676" spans="1:20" ht="20.25" x14ac:dyDescent="0.2">
      <c r="A676" s="319" t="s">
        <v>10</v>
      </c>
      <c r="B676" s="301" t="s">
        <v>100</v>
      </c>
      <c r="C676" s="302"/>
      <c r="D676" s="302"/>
      <c r="E676" s="302"/>
      <c r="F676" s="302"/>
      <c r="G676" s="302"/>
      <c r="H676" s="302"/>
      <c r="I676" s="302"/>
      <c r="J676" s="303"/>
      <c r="K676" s="304" t="s">
        <v>11</v>
      </c>
      <c r="L676" s="296" t="s">
        <v>3</v>
      </c>
      <c r="M676" s="296" t="s">
        <v>4</v>
      </c>
      <c r="N676" s="306" t="s">
        <v>5</v>
      </c>
      <c r="O676" s="296" t="s">
        <v>6</v>
      </c>
      <c r="P676" s="294" t="s">
        <v>7</v>
      </c>
      <c r="Q676" s="294" t="s">
        <v>8</v>
      </c>
      <c r="R676" s="296" t="s">
        <v>101</v>
      </c>
      <c r="T676" s="104"/>
    </row>
    <row r="677" spans="1:20" ht="15.75" x14ac:dyDescent="0.25">
      <c r="A677" s="320"/>
      <c r="B677" s="58" t="s">
        <v>102</v>
      </c>
      <c r="C677" s="58" t="s">
        <v>103</v>
      </c>
      <c r="D677" s="58" t="s">
        <v>104</v>
      </c>
      <c r="E677" s="58" t="s">
        <v>105</v>
      </c>
      <c r="F677" s="58" t="s">
        <v>106</v>
      </c>
      <c r="G677" s="58" t="s">
        <v>107</v>
      </c>
      <c r="H677" s="58" t="s">
        <v>108</v>
      </c>
      <c r="I677" s="58" t="s">
        <v>109</v>
      </c>
      <c r="J677" s="58" t="s">
        <v>110</v>
      </c>
      <c r="K677" s="317"/>
      <c r="L677" s="295"/>
      <c r="M677" s="295"/>
      <c r="N677" s="295"/>
      <c r="O677" s="295"/>
      <c r="P677" s="295"/>
      <c r="Q677" s="295"/>
      <c r="R677" s="295"/>
      <c r="T677" s="104"/>
    </row>
    <row r="678" spans="1:20" ht="15.75" customHeight="1" x14ac:dyDescent="0.25">
      <c r="A678" s="58">
        <v>1502</v>
      </c>
      <c r="B678" s="154">
        <v>100</v>
      </c>
      <c r="C678" s="154"/>
      <c r="D678" s="154"/>
      <c r="E678" s="154"/>
      <c r="F678" s="154"/>
      <c r="G678" s="154"/>
      <c r="H678" s="154"/>
      <c r="I678" s="154"/>
      <c r="J678" s="154"/>
      <c r="K678" s="144"/>
      <c r="L678" s="234"/>
      <c r="M678" s="235"/>
      <c r="N678" s="236"/>
      <c r="O678" s="243"/>
      <c r="P678" s="63">
        <f>B678</f>
        <v>100</v>
      </c>
      <c r="Q678" s="244"/>
      <c r="R678" s="243"/>
      <c r="T678" s="104"/>
    </row>
    <row r="679" spans="1:20" ht="15.75" customHeight="1" x14ac:dyDescent="0.25">
      <c r="A679" s="58">
        <v>1601</v>
      </c>
      <c r="B679" s="154"/>
      <c r="C679" s="154">
        <v>77</v>
      </c>
      <c r="D679" s="154"/>
      <c r="E679" s="154"/>
      <c r="F679" s="154"/>
      <c r="G679" s="154"/>
      <c r="H679" s="154"/>
      <c r="I679" s="154"/>
      <c r="J679" s="154"/>
      <c r="K679" s="144"/>
      <c r="L679" s="237"/>
      <c r="M679" s="129"/>
      <c r="N679" s="238"/>
      <c r="O679" s="67">
        <f>IF(C679=0,"",C679/B678)</f>
        <v>0.77</v>
      </c>
      <c r="P679" s="68">
        <v>77</v>
      </c>
      <c r="Q679" s="245">
        <f t="shared" ref="Q679:Q686" si="100">IF(P679=0,"",P679/P678)</f>
        <v>0.77</v>
      </c>
      <c r="R679" s="245">
        <f t="shared" ref="R679:R686" si="101">IF(P679=0,"",100%-Q679)</f>
        <v>0.22999999999999998</v>
      </c>
      <c r="T679" s="104"/>
    </row>
    <row r="680" spans="1:20" ht="15.75" customHeight="1" x14ac:dyDescent="0.25">
      <c r="A680" s="58">
        <v>1602</v>
      </c>
      <c r="B680" s="154"/>
      <c r="C680" s="154"/>
      <c r="D680" s="154">
        <v>70</v>
      </c>
      <c r="E680" s="154"/>
      <c r="F680" s="154"/>
      <c r="G680" s="154"/>
      <c r="H680" s="154"/>
      <c r="I680" s="154"/>
      <c r="J680" s="154"/>
      <c r="K680" s="144"/>
      <c r="L680" s="237"/>
      <c r="M680" s="129"/>
      <c r="N680" s="238"/>
      <c r="O680" s="67">
        <f>IF(D680=0,"",D680/C679)</f>
        <v>0.90909090909090906</v>
      </c>
      <c r="P680" s="68">
        <v>74</v>
      </c>
      <c r="Q680" s="245">
        <f t="shared" si="100"/>
        <v>0.96103896103896103</v>
      </c>
      <c r="R680" s="245">
        <f t="shared" si="101"/>
        <v>3.8961038961038974E-2</v>
      </c>
      <c r="T680" s="70">
        <f>P680/P678</f>
        <v>0.74</v>
      </c>
    </row>
    <row r="681" spans="1:20" ht="15.75" customHeight="1" x14ac:dyDescent="0.25">
      <c r="A681" s="58">
        <v>1701</v>
      </c>
      <c r="B681" s="154"/>
      <c r="C681" s="154"/>
      <c r="D681" s="154"/>
      <c r="E681" s="154">
        <v>67</v>
      </c>
      <c r="F681" s="154"/>
      <c r="G681" s="154"/>
      <c r="H681" s="154"/>
      <c r="I681" s="154"/>
      <c r="J681" s="154"/>
      <c r="K681" s="144"/>
      <c r="L681" s="237"/>
      <c r="M681" s="129"/>
      <c r="N681" s="238"/>
      <c r="O681" s="67">
        <f>IF(E681=0,"",E681/D680)</f>
        <v>0.95714285714285718</v>
      </c>
      <c r="P681" s="68">
        <v>72</v>
      </c>
      <c r="Q681" s="245">
        <f t="shared" si="100"/>
        <v>0.97297297297297303</v>
      </c>
      <c r="R681" s="245">
        <f t="shared" si="101"/>
        <v>2.7027027027026973E-2</v>
      </c>
      <c r="T681" s="104"/>
    </row>
    <row r="682" spans="1:20" ht="15.75" customHeight="1" x14ac:dyDescent="0.25">
      <c r="A682" s="58">
        <v>1702</v>
      </c>
      <c r="B682" s="154"/>
      <c r="C682" s="154"/>
      <c r="D682" s="154"/>
      <c r="E682" s="154"/>
      <c r="F682" s="154">
        <v>64</v>
      </c>
      <c r="G682" s="154"/>
      <c r="H682" s="154"/>
      <c r="I682" s="154"/>
      <c r="J682" s="154"/>
      <c r="K682" s="144"/>
      <c r="L682" s="237"/>
      <c r="M682" s="129"/>
      <c r="N682" s="238"/>
      <c r="O682" s="67">
        <f>IF(F682=0,"",F682/E681)</f>
        <v>0.95522388059701491</v>
      </c>
      <c r="P682" s="68">
        <v>68</v>
      </c>
      <c r="Q682" s="245">
        <f t="shared" si="100"/>
        <v>0.94444444444444442</v>
      </c>
      <c r="R682" s="245">
        <f t="shared" si="101"/>
        <v>5.555555555555558E-2</v>
      </c>
      <c r="T682" s="104"/>
    </row>
    <row r="683" spans="1:20" ht="15.75" customHeight="1" x14ac:dyDescent="0.25">
      <c r="A683" s="58">
        <v>1801</v>
      </c>
      <c r="B683" s="154"/>
      <c r="C683" s="154"/>
      <c r="D683" s="154"/>
      <c r="E683" s="154"/>
      <c r="F683" s="154"/>
      <c r="G683" s="154">
        <v>60</v>
      </c>
      <c r="H683" s="154"/>
      <c r="I683" s="154"/>
      <c r="J683" s="154"/>
      <c r="K683" s="144"/>
      <c r="L683" s="237"/>
      <c r="M683" s="129"/>
      <c r="N683" s="238"/>
      <c r="O683" s="67">
        <f>IF(G683=0,"",G683/F682)</f>
        <v>0.9375</v>
      </c>
      <c r="P683" s="68">
        <v>67</v>
      </c>
      <c r="Q683" s="245">
        <f t="shared" si="100"/>
        <v>0.98529411764705888</v>
      </c>
      <c r="R683" s="245">
        <f t="shared" si="101"/>
        <v>1.4705882352941124E-2</v>
      </c>
      <c r="T683" s="104"/>
    </row>
    <row r="684" spans="1:20" ht="15.75" customHeight="1" x14ac:dyDescent="0.25">
      <c r="A684" s="58">
        <v>1802</v>
      </c>
      <c r="B684" s="154"/>
      <c r="C684" s="154"/>
      <c r="D684" s="154"/>
      <c r="E684" s="154"/>
      <c r="F684" s="154"/>
      <c r="G684" s="154"/>
      <c r="H684" s="154">
        <v>58</v>
      </c>
      <c r="I684" s="154"/>
      <c r="J684" s="154"/>
      <c r="K684" s="144"/>
      <c r="L684" s="237"/>
      <c r="M684" s="129"/>
      <c r="N684" s="238"/>
      <c r="O684" s="67">
        <f>IF(H684=0,"",H684/G683)</f>
        <v>0.96666666666666667</v>
      </c>
      <c r="P684" s="68">
        <v>66</v>
      </c>
      <c r="Q684" s="245">
        <f t="shared" si="100"/>
        <v>0.9850746268656716</v>
      </c>
      <c r="R684" s="245">
        <f t="shared" si="101"/>
        <v>1.4925373134328401E-2</v>
      </c>
      <c r="T684" s="104"/>
    </row>
    <row r="685" spans="1:20" ht="15.75" customHeight="1" x14ac:dyDescent="0.25">
      <c r="A685" s="58">
        <v>1901</v>
      </c>
      <c r="B685" s="154"/>
      <c r="C685" s="154"/>
      <c r="D685" s="154"/>
      <c r="E685" s="154"/>
      <c r="F685" s="154"/>
      <c r="G685" s="154"/>
      <c r="H685" s="154"/>
      <c r="I685" s="154">
        <v>49</v>
      </c>
      <c r="J685" s="154"/>
      <c r="K685" s="144"/>
      <c r="L685" s="237"/>
      <c r="M685" s="129"/>
      <c r="N685" s="238"/>
      <c r="O685" s="67">
        <f>IF(I685=0,"",I685/H684)</f>
        <v>0.84482758620689657</v>
      </c>
      <c r="P685" s="68">
        <v>66</v>
      </c>
      <c r="Q685" s="245">
        <f t="shared" si="100"/>
        <v>1</v>
      </c>
      <c r="R685" s="245">
        <f t="shared" si="101"/>
        <v>0</v>
      </c>
      <c r="T685" s="104"/>
    </row>
    <row r="686" spans="1:20" ht="15.75" customHeight="1" x14ac:dyDescent="0.25">
      <c r="A686" s="58">
        <v>1902</v>
      </c>
      <c r="B686" s="154"/>
      <c r="C686" s="154"/>
      <c r="D686" s="154"/>
      <c r="E686" s="154"/>
      <c r="F686" s="154"/>
      <c r="G686" s="154"/>
      <c r="H686" s="154"/>
      <c r="I686" s="154"/>
      <c r="J686" s="154">
        <v>45</v>
      </c>
      <c r="K686" s="144">
        <v>25</v>
      </c>
      <c r="L686" s="237"/>
      <c r="M686" s="129"/>
      <c r="N686" s="238"/>
      <c r="O686" s="71">
        <f>IF(J686=0,"",J686/I685)</f>
        <v>0.91836734693877553</v>
      </c>
      <c r="P686" s="68">
        <v>63</v>
      </c>
      <c r="Q686" s="71">
        <f t="shared" si="100"/>
        <v>0.95454545454545459</v>
      </c>
      <c r="R686" s="71">
        <f t="shared" si="101"/>
        <v>4.5454545454545414E-2</v>
      </c>
      <c r="T686" s="104"/>
    </row>
    <row r="687" spans="1:20" ht="15.75" customHeight="1" x14ac:dyDescent="0.25">
      <c r="A687" s="58">
        <v>2001</v>
      </c>
      <c r="B687" s="154"/>
      <c r="C687" s="154"/>
      <c r="D687" s="154"/>
      <c r="E687" s="154"/>
      <c r="F687" s="154"/>
      <c r="G687" s="154"/>
      <c r="H687" s="154"/>
      <c r="I687" s="154"/>
      <c r="J687" s="154">
        <v>36</v>
      </c>
      <c r="K687" s="144">
        <v>27</v>
      </c>
      <c r="L687" s="237"/>
      <c r="M687" s="129"/>
      <c r="N687" s="239"/>
      <c r="O687" s="129"/>
      <c r="P687" s="68">
        <v>39</v>
      </c>
      <c r="Q687" s="129"/>
      <c r="R687" s="246"/>
      <c r="T687" s="104"/>
    </row>
    <row r="688" spans="1:20" ht="15.75" customHeight="1" x14ac:dyDescent="0.25">
      <c r="A688" s="58">
        <v>2002</v>
      </c>
      <c r="B688" s="154"/>
      <c r="C688" s="154"/>
      <c r="D688" s="154"/>
      <c r="E688" s="154"/>
      <c r="F688" s="154"/>
      <c r="G688" s="154"/>
      <c r="H688" s="154"/>
      <c r="I688" s="154"/>
      <c r="J688" s="154">
        <v>9</v>
      </c>
      <c r="K688" s="144">
        <v>9</v>
      </c>
      <c r="L688" s="237"/>
      <c r="M688" s="129"/>
      <c r="N688" s="239"/>
      <c r="O688" s="247"/>
      <c r="P688" s="109">
        <v>11</v>
      </c>
      <c r="Q688" s="248"/>
      <c r="R688" s="247"/>
      <c r="T688" s="104"/>
    </row>
    <row r="689" spans="1:20" ht="15.75" customHeight="1" x14ac:dyDescent="0.25">
      <c r="A689" s="58">
        <v>2101</v>
      </c>
      <c r="B689" s="154"/>
      <c r="C689" s="154"/>
      <c r="D689" s="154"/>
      <c r="E689" s="154"/>
      <c r="F689" s="154"/>
      <c r="G689" s="154"/>
      <c r="H689" s="154"/>
      <c r="I689" s="154"/>
      <c r="J689" s="154">
        <v>3</v>
      </c>
      <c r="K689" s="144">
        <v>1</v>
      </c>
      <c r="L689" s="237"/>
      <c r="M689" s="129"/>
      <c r="N689" s="239"/>
      <c r="O689" s="247"/>
      <c r="P689" s="109">
        <v>3</v>
      </c>
      <c r="Q689" s="248"/>
      <c r="R689" s="247"/>
      <c r="T689" s="104"/>
    </row>
    <row r="690" spans="1:20" ht="15.75" customHeight="1" x14ac:dyDescent="0.25">
      <c r="A690" s="58">
        <v>2102</v>
      </c>
      <c r="B690" s="154"/>
      <c r="C690" s="154"/>
      <c r="D690" s="154"/>
      <c r="E690" s="154"/>
      <c r="F690" s="154"/>
      <c r="G690" s="154"/>
      <c r="H690" s="154"/>
      <c r="I690" s="154"/>
      <c r="J690" s="154">
        <v>1</v>
      </c>
      <c r="K690" s="144"/>
      <c r="L690" s="237"/>
      <c r="M690" s="129"/>
      <c r="N690" s="239"/>
      <c r="O690" s="247"/>
      <c r="P690" s="202">
        <v>1</v>
      </c>
      <c r="Q690" s="248"/>
      <c r="R690" s="247"/>
      <c r="T690" s="104"/>
    </row>
    <row r="691" spans="1:20" ht="15.75" customHeight="1" x14ac:dyDescent="0.25">
      <c r="A691" s="58">
        <v>2201</v>
      </c>
      <c r="B691" s="154"/>
      <c r="C691" s="154"/>
      <c r="D691" s="154"/>
      <c r="E691" s="154"/>
      <c r="F691" s="154"/>
      <c r="G691" s="154"/>
      <c r="H691" s="154"/>
      <c r="I691" s="154"/>
      <c r="J691" s="154">
        <v>1</v>
      </c>
      <c r="K691" s="144">
        <v>1</v>
      </c>
      <c r="L691" s="237"/>
      <c r="M691" s="129"/>
      <c r="N691" s="239"/>
      <c r="O691" s="129"/>
      <c r="P691" s="204">
        <v>1</v>
      </c>
      <c r="Q691" s="124"/>
      <c r="R691" s="247"/>
      <c r="T691" s="104"/>
    </row>
    <row r="692" spans="1:20" ht="15.75" customHeight="1" x14ac:dyDescent="0.25">
      <c r="A692" s="58">
        <v>2202</v>
      </c>
      <c r="B692" s="154"/>
      <c r="C692" s="154"/>
      <c r="D692" s="154"/>
      <c r="E692" s="154"/>
      <c r="F692" s="154"/>
      <c r="G692" s="154"/>
      <c r="H692" s="154"/>
      <c r="I692" s="154"/>
      <c r="J692" s="154"/>
      <c r="K692" s="144"/>
      <c r="L692" s="237"/>
      <c r="M692" s="129"/>
      <c r="N692" s="239"/>
      <c r="O692" s="197" t="s">
        <v>83</v>
      </c>
      <c r="P692" s="203">
        <v>54</v>
      </c>
      <c r="Q692" s="111">
        <f>K695</f>
        <v>63</v>
      </c>
      <c r="R692" s="219" t="s">
        <v>11</v>
      </c>
      <c r="T692" s="104"/>
    </row>
    <row r="693" spans="1:20" ht="15.75" customHeight="1" x14ac:dyDescent="0.25">
      <c r="A693" s="58">
        <v>2301</v>
      </c>
      <c r="B693" s="154"/>
      <c r="C693" s="154"/>
      <c r="D693" s="154"/>
      <c r="E693" s="154"/>
      <c r="F693" s="154"/>
      <c r="G693" s="154"/>
      <c r="H693" s="154"/>
      <c r="I693" s="154"/>
      <c r="J693" s="154"/>
      <c r="K693" s="144"/>
      <c r="L693" s="237"/>
      <c r="M693" s="129"/>
      <c r="N693" s="239"/>
      <c r="O693" s="198" t="s">
        <v>85</v>
      </c>
      <c r="P693" s="86">
        <f>IF(P692/B678=0,"",P692/B678)</f>
        <v>0.54</v>
      </c>
      <c r="Q693" s="112">
        <f>IF(P692/Q692=0,"",P692/Q692)</f>
        <v>0.8571428571428571</v>
      </c>
      <c r="R693" s="221" t="s">
        <v>86</v>
      </c>
      <c r="T693" s="104"/>
    </row>
    <row r="694" spans="1:20" ht="15.75" customHeight="1" x14ac:dyDescent="0.25">
      <c r="A694" s="58">
        <v>2302</v>
      </c>
      <c r="B694" s="154"/>
      <c r="C694" s="154"/>
      <c r="D694" s="154"/>
      <c r="E694" s="154"/>
      <c r="F694" s="154"/>
      <c r="G694" s="154"/>
      <c r="H694" s="154"/>
      <c r="I694" s="154"/>
      <c r="J694" s="154"/>
      <c r="K694" s="144"/>
      <c r="L694" s="240"/>
      <c r="M694" s="241"/>
      <c r="N694" s="242"/>
      <c r="O694" s="90"/>
      <c r="P694" s="91"/>
      <c r="Q694" s="91"/>
      <c r="R694" s="113"/>
      <c r="T694" s="104"/>
    </row>
    <row r="695" spans="1:20" ht="18" customHeight="1" x14ac:dyDescent="0.25">
      <c r="A695" s="28"/>
      <c r="B695" s="297" t="s">
        <v>111</v>
      </c>
      <c r="C695" s="297"/>
      <c r="D695" s="297"/>
      <c r="E695" s="297"/>
      <c r="F695" s="297"/>
      <c r="G695" s="297"/>
      <c r="H695" s="297"/>
      <c r="I695" s="297"/>
      <c r="J695" s="297"/>
      <c r="K695" s="93">
        <f>SUM(K678:K691)</f>
        <v>63</v>
      </c>
      <c r="L695" s="94">
        <f>IF(K686=0,"",K686/B678)</f>
        <v>0.25</v>
      </c>
      <c r="M695" s="94">
        <f>IF(K695=0,"",K695/B678)</f>
        <v>0.63</v>
      </c>
      <c r="N695" s="94">
        <f>IF(K686=0,"",M695-L695)</f>
        <v>0.38</v>
      </c>
      <c r="O695" s="3"/>
      <c r="P695" s="29"/>
      <c r="Q695" s="22"/>
      <c r="R695" s="3"/>
      <c r="T695" s="104"/>
    </row>
    <row r="696" spans="1:20" ht="14.25" customHeight="1" x14ac:dyDescent="0.2">
      <c r="L696" s="3"/>
      <c r="M696" s="3"/>
      <c r="O696" s="3"/>
      <c r="T696" s="104"/>
    </row>
    <row r="697" spans="1:20" ht="14.25" customHeight="1" x14ac:dyDescent="0.2">
      <c r="L697" s="3"/>
      <c r="M697" s="3"/>
      <c r="O697" s="3"/>
      <c r="T697" s="104"/>
    </row>
    <row r="698" spans="1:20" ht="26.25" x14ac:dyDescent="0.4">
      <c r="A698" s="231"/>
      <c r="B698" s="298" t="s">
        <v>99</v>
      </c>
      <c r="C698" s="299"/>
      <c r="D698" s="299"/>
      <c r="E698" s="299"/>
      <c r="F698" s="299"/>
      <c r="G698" s="299"/>
      <c r="H698" s="299"/>
      <c r="I698" s="299"/>
      <c r="J698" s="299"/>
      <c r="K698" s="185" t="s">
        <v>98</v>
      </c>
      <c r="L698" s="186"/>
      <c r="M698" s="186"/>
      <c r="N698" s="29"/>
      <c r="O698" s="3"/>
      <c r="P698" s="29"/>
      <c r="Q698" s="29"/>
      <c r="R698" s="29"/>
      <c r="T698" s="104"/>
    </row>
    <row r="699" spans="1:20" ht="20.25" x14ac:dyDescent="0.2">
      <c r="A699" s="319" t="s">
        <v>10</v>
      </c>
      <c r="B699" s="301" t="s">
        <v>100</v>
      </c>
      <c r="C699" s="302"/>
      <c r="D699" s="302"/>
      <c r="E699" s="302"/>
      <c r="F699" s="302"/>
      <c r="G699" s="302"/>
      <c r="H699" s="302"/>
      <c r="I699" s="302"/>
      <c r="J699" s="303"/>
      <c r="K699" s="304" t="s">
        <v>11</v>
      </c>
      <c r="L699" s="296" t="s">
        <v>3</v>
      </c>
      <c r="M699" s="296" t="s">
        <v>4</v>
      </c>
      <c r="N699" s="306" t="s">
        <v>5</v>
      </c>
      <c r="O699" s="296" t="s">
        <v>6</v>
      </c>
      <c r="P699" s="294" t="s">
        <v>7</v>
      </c>
      <c r="Q699" s="294" t="s">
        <v>8</v>
      </c>
      <c r="R699" s="296" t="s">
        <v>101</v>
      </c>
      <c r="T699" s="104"/>
    </row>
    <row r="700" spans="1:20" ht="15.75" customHeight="1" x14ac:dyDescent="0.25">
      <c r="A700" s="320"/>
      <c r="B700" s="58" t="s">
        <v>102</v>
      </c>
      <c r="C700" s="58" t="s">
        <v>103</v>
      </c>
      <c r="D700" s="58" t="s">
        <v>104</v>
      </c>
      <c r="E700" s="58" t="s">
        <v>105</v>
      </c>
      <c r="F700" s="58" t="s">
        <v>106</v>
      </c>
      <c r="G700" s="58" t="s">
        <v>107</v>
      </c>
      <c r="H700" s="58" t="s">
        <v>108</v>
      </c>
      <c r="I700" s="58" t="s">
        <v>109</v>
      </c>
      <c r="J700" s="58" t="s">
        <v>110</v>
      </c>
      <c r="K700" s="317"/>
      <c r="L700" s="295"/>
      <c r="M700" s="295"/>
      <c r="N700" s="295"/>
      <c r="O700" s="295"/>
      <c r="P700" s="295"/>
      <c r="Q700" s="295"/>
      <c r="R700" s="295"/>
      <c r="T700" s="104"/>
    </row>
    <row r="701" spans="1:20" ht="15.75" customHeight="1" x14ac:dyDescent="0.25">
      <c r="A701" s="58">
        <v>1601</v>
      </c>
      <c r="B701" s="154">
        <v>54</v>
      </c>
      <c r="C701" s="154"/>
      <c r="D701" s="154"/>
      <c r="E701" s="154"/>
      <c r="F701" s="154"/>
      <c r="G701" s="154"/>
      <c r="H701" s="154"/>
      <c r="I701" s="154"/>
      <c r="J701" s="154"/>
      <c r="K701" s="144"/>
      <c r="L701" s="234"/>
      <c r="M701" s="235"/>
      <c r="N701" s="236"/>
      <c r="O701" s="243"/>
      <c r="P701" s="63">
        <f>B701</f>
        <v>54</v>
      </c>
      <c r="Q701" s="244"/>
      <c r="R701" s="243"/>
      <c r="T701" s="104"/>
    </row>
    <row r="702" spans="1:20" ht="15.75" customHeight="1" x14ac:dyDescent="0.25">
      <c r="A702" s="58">
        <v>1602</v>
      </c>
      <c r="B702" s="154"/>
      <c r="C702" s="154">
        <v>47</v>
      </c>
      <c r="D702" s="154"/>
      <c r="E702" s="154"/>
      <c r="F702" s="154"/>
      <c r="G702" s="154"/>
      <c r="H702" s="154"/>
      <c r="I702" s="154"/>
      <c r="J702" s="154"/>
      <c r="K702" s="144"/>
      <c r="L702" s="237"/>
      <c r="M702" s="129"/>
      <c r="N702" s="238"/>
      <c r="O702" s="67">
        <f>IF(C702=0,"",C702/B701)</f>
        <v>0.87037037037037035</v>
      </c>
      <c r="P702" s="68">
        <v>47</v>
      </c>
      <c r="Q702" s="245">
        <f t="shared" ref="Q702:Q709" si="102">IF(P702=0,"",P702/P701)</f>
        <v>0.87037037037037035</v>
      </c>
      <c r="R702" s="245">
        <f t="shared" ref="R702:R709" si="103">IF(P702=0,"",100%-Q702)</f>
        <v>0.12962962962962965</v>
      </c>
      <c r="T702" s="104"/>
    </row>
    <row r="703" spans="1:20" ht="15.75" customHeight="1" x14ac:dyDescent="0.25">
      <c r="A703" s="58">
        <v>1701</v>
      </c>
      <c r="B703" s="154"/>
      <c r="C703" s="154"/>
      <c r="D703" s="154">
        <v>42</v>
      </c>
      <c r="E703" s="154"/>
      <c r="F703" s="154"/>
      <c r="G703" s="154"/>
      <c r="H703" s="154"/>
      <c r="I703" s="154"/>
      <c r="J703" s="154"/>
      <c r="K703" s="144"/>
      <c r="L703" s="237"/>
      <c r="M703" s="129"/>
      <c r="N703" s="238"/>
      <c r="O703" s="67">
        <f>IF(D703=0,"",D703/C702)</f>
        <v>0.8936170212765957</v>
      </c>
      <c r="P703" s="68">
        <v>44</v>
      </c>
      <c r="Q703" s="245">
        <f t="shared" si="102"/>
        <v>0.93617021276595747</v>
      </c>
      <c r="R703" s="245">
        <f t="shared" si="103"/>
        <v>6.3829787234042534E-2</v>
      </c>
      <c r="T703" s="70">
        <f>P703/P701</f>
        <v>0.81481481481481477</v>
      </c>
    </row>
    <row r="704" spans="1:20" ht="15.75" customHeight="1" x14ac:dyDescent="0.25">
      <c r="A704" s="58">
        <v>1702</v>
      </c>
      <c r="B704" s="154"/>
      <c r="C704" s="154"/>
      <c r="D704" s="154"/>
      <c r="E704" s="154">
        <v>31</v>
      </c>
      <c r="F704" s="154"/>
      <c r="G704" s="154"/>
      <c r="H704" s="154"/>
      <c r="I704" s="154"/>
      <c r="J704" s="154"/>
      <c r="K704" s="144"/>
      <c r="L704" s="237"/>
      <c r="M704" s="129"/>
      <c r="N704" s="238"/>
      <c r="O704" s="67">
        <f>IF(E704=0,"",E704/D703)</f>
        <v>0.73809523809523814</v>
      </c>
      <c r="P704" s="68">
        <v>41</v>
      </c>
      <c r="Q704" s="245">
        <f t="shared" si="102"/>
        <v>0.93181818181818177</v>
      </c>
      <c r="R704" s="245">
        <f t="shared" si="103"/>
        <v>6.8181818181818232E-2</v>
      </c>
      <c r="T704" s="104"/>
    </row>
    <row r="705" spans="1:20" ht="15.75" customHeight="1" x14ac:dyDescent="0.25">
      <c r="A705" s="58">
        <v>1801</v>
      </c>
      <c r="B705" s="154"/>
      <c r="C705" s="154"/>
      <c r="D705" s="154"/>
      <c r="E705" s="154"/>
      <c r="F705" s="154">
        <v>29</v>
      </c>
      <c r="G705" s="154"/>
      <c r="H705" s="154"/>
      <c r="I705" s="154"/>
      <c r="J705" s="154"/>
      <c r="K705" s="144"/>
      <c r="L705" s="237"/>
      <c r="M705" s="129"/>
      <c r="N705" s="238"/>
      <c r="O705" s="67">
        <f>IF(F705=0,"",F705/E704)</f>
        <v>0.93548387096774188</v>
      </c>
      <c r="P705" s="68">
        <v>41</v>
      </c>
      <c r="Q705" s="245">
        <f t="shared" si="102"/>
        <v>1</v>
      </c>
      <c r="R705" s="245">
        <f t="shared" si="103"/>
        <v>0</v>
      </c>
      <c r="T705" s="104"/>
    </row>
    <row r="706" spans="1:20" ht="15.75" customHeight="1" x14ac:dyDescent="0.25">
      <c r="A706" s="58">
        <v>1802</v>
      </c>
      <c r="B706" s="154"/>
      <c r="C706" s="154"/>
      <c r="D706" s="154"/>
      <c r="E706" s="154"/>
      <c r="F706" s="154"/>
      <c r="G706" s="154">
        <v>27</v>
      </c>
      <c r="H706" s="154"/>
      <c r="I706" s="154"/>
      <c r="J706" s="154"/>
      <c r="K706" s="144"/>
      <c r="L706" s="237"/>
      <c r="M706" s="129"/>
      <c r="N706" s="238"/>
      <c r="O706" s="67">
        <f>IF(G706=0,"",G706/F705)</f>
        <v>0.93103448275862066</v>
      </c>
      <c r="P706" s="68">
        <v>32</v>
      </c>
      <c r="Q706" s="245">
        <f t="shared" si="102"/>
        <v>0.78048780487804881</v>
      </c>
      <c r="R706" s="245">
        <f t="shared" si="103"/>
        <v>0.21951219512195119</v>
      </c>
      <c r="T706" s="104"/>
    </row>
    <row r="707" spans="1:20" ht="15.75" customHeight="1" x14ac:dyDescent="0.25">
      <c r="A707" s="58">
        <v>1901</v>
      </c>
      <c r="B707" s="154"/>
      <c r="C707" s="154"/>
      <c r="D707" s="154"/>
      <c r="E707" s="154"/>
      <c r="F707" s="154"/>
      <c r="G707" s="154"/>
      <c r="H707" s="154">
        <v>22</v>
      </c>
      <c r="I707" s="154"/>
      <c r="J707" s="154"/>
      <c r="K707" s="144"/>
      <c r="L707" s="237"/>
      <c r="M707" s="129"/>
      <c r="N707" s="238"/>
      <c r="O707" s="67">
        <f>IF(H707=0,"",H707/G706)</f>
        <v>0.81481481481481477</v>
      </c>
      <c r="P707" s="68">
        <v>31</v>
      </c>
      <c r="Q707" s="245">
        <f t="shared" si="102"/>
        <v>0.96875</v>
      </c>
      <c r="R707" s="245">
        <f t="shared" si="103"/>
        <v>3.125E-2</v>
      </c>
      <c r="T707" s="104"/>
    </row>
    <row r="708" spans="1:20" ht="15.75" customHeight="1" x14ac:dyDescent="0.25">
      <c r="A708" s="58">
        <v>1902</v>
      </c>
      <c r="B708" s="154"/>
      <c r="C708" s="154"/>
      <c r="D708" s="154"/>
      <c r="E708" s="154"/>
      <c r="F708" s="154"/>
      <c r="G708" s="154"/>
      <c r="H708" s="154"/>
      <c r="I708" s="154">
        <v>17</v>
      </c>
      <c r="J708" s="154"/>
      <c r="K708" s="144"/>
      <c r="L708" s="237"/>
      <c r="M708" s="129"/>
      <c r="N708" s="238"/>
      <c r="O708" s="67">
        <f>IF(I708=0,"",I708/H707)</f>
        <v>0.77272727272727271</v>
      </c>
      <c r="P708" s="68">
        <v>28</v>
      </c>
      <c r="Q708" s="245">
        <f t="shared" si="102"/>
        <v>0.90322580645161288</v>
      </c>
      <c r="R708" s="245">
        <f t="shared" si="103"/>
        <v>9.6774193548387122E-2</v>
      </c>
      <c r="T708" s="104"/>
    </row>
    <row r="709" spans="1:20" ht="15.75" customHeight="1" x14ac:dyDescent="0.25">
      <c r="A709" s="58">
        <v>2001</v>
      </c>
      <c r="B709" s="154"/>
      <c r="C709" s="154"/>
      <c r="D709" s="154"/>
      <c r="E709" s="154"/>
      <c r="F709" s="154"/>
      <c r="G709" s="154"/>
      <c r="H709" s="154"/>
      <c r="I709" s="154"/>
      <c r="J709" s="154">
        <v>15</v>
      </c>
      <c r="K709" s="144">
        <v>8</v>
      </c>
      <c r="L709" s="237"/>
      <c r="M709" s="129"/>
      <c r="N709" s="238"/>
      <c r="O709" s="71">
        <f>IF(J709=0,"",J709/I708)</f>
        <v>0.88235294117647056</v>
      </c>
      <c r="P709" s="68">
        <v>27</v>
      </c>
      <c r="Q709" s="71">
        <f t="shared" si="102"/>
        <v>0.9642857142857143</v>
      </c>
      <c r="R709" s="71">
        <f t="shared" si="103"/>
        <v>3.5714285714285698E-2</v>
      </c>
    </row>
    <row r="710" spans="1:20" ht="15.75" customHeight="1" x14ac:dyDescent="0.25">
      <c r="A710" s="58">
        <v>2002</v>
      </c>
      <c r="B710" s="154"/>
      <c r="C710" s="154"/>
      <c r="D710" s="154"/>
      <c r="E710" s="154"/>
      <c r="F710" s="154"/>
      <c r="G710" s="154"/>
      <c r="H710" s="154"/>
      <c r="I710" s="154"/>
      <c r="J710" s="154">
        <v>11</v>
      </c>
      <c r="K710" s="144">
        <v>9</v>
      </c>
      <c r="L710" s="237"/>
      <c r="M710" s="129"/>
      <c r="N710" s="239"/>
      <c r="O710" s="129"/>
      <c r="P710" s="68">
        <v>19</v>
      </c>
      <c r="Q710" s="129"/>
      <c r="R710" s="246"/>
    </row>
    <row r="711" spans="1:20" ht="15.75" customHeight="1" x14ac:dyDescent="0.25">
      <c r="A711" s="58">
        <v>2101</v>
      </c>
      <c r="B711" s="154"/>
      <c r="C711" s="154"/>
      <c r="D711" s="154"/>
      <c r="E711" s="154"/>
      <c r="F711" s="154"/>
      <c r="G711" s="154"/>
      <c r="H711" s="154"/>
      <c r="I711" s="154"/>
      <c r="J711" s="154">
        <v>8</v>
      </c>
      <c r="K711" s="144">
        <v>4</v>
      </c>
      <c r="L711" s="237"/>
      <c r="M711" s="129"/>
      <c r="N711" s="239"/>
      <c r="O711" s="247"/>
      <c r="P711" s="109">
        <v>10</v>
      </c>
      <c r="Q711" s="248"/>
      <c r="R711" s="247"/>
    </row>
    <row r="712" spans="1:20" ht="15.75" customHeight="1" x14ac:dyDescent="0.25">
      <c r="A712" s="58">
        <v>2102</v>
      </c>
      <c r="B712" s="154"/>
      <c r="C712" s="154"/>
      <c r="D712" s="154"/>
      <c r="E712" s="154"/>
      <c r="F712" s="154"/>
      <c r="G712" s="154"/>
      <c r="H712" s="154"/>
      <c r="I712" s="154"/>
      <c r="J712" s="154">
        <v>2</v>
      </c>
      <c r="K712" s="144"/>
      <c r="L712" s="237"/>
      <c r="M712" s="129"/>
      <c r="N712" s="239"/>
      <c r="O712" s="247"/>
      <c r="P712" s="109">
        <v>3</v>
      </c>
      <c r="Q712" s="248"/>
      <c r="R712" s="247"/>
    </row>
    <row r="713" spans="1:20" ht="15.75" customHeight="1" x14ac:dyDescent="0.25">
      <c r="A713" s="58">
        <v>2201</v>
      </c>
      <c r="B713" s="154"/>
      <c r="C713" s="154"/>
      <c r="D713" s="154"/>
      <c r="E713" s="154"/>
      <c r="F713" s="154"/>
      <c r="G713" s="154"/>
      <c r="H713" s="154"/>
      <c r="I713" s="154"/>
      <c r="J713" s="154">
        <v>2</v>
      </c>
      <c r="K713" s="144">
        <v>2</v>
      </c>
      <c r="L713" s="237"/>
      <c r="M713" s="129"/>
      <c r="N713" s="239"/>
      <c r="O713" s="247"/>
      <c r="P713" s="109">
        <v>3</v>
      </c>
      <c r="Q713" s="248"/>
      <c r="R713" s="247"/>
    </row>
    <row r="714" spans="1:20" ht="15.75" customHeight="1" x14ac:dyDescent="0.25">
      <c r="A714" s="58">
        <v>2202</v>
      </c>
      <c r="B714" s="154"/>
      <c r="C714" s="154"/>
      <c r="D714" s="154"/>
      <c r="E714" s="154"/>
      <c r="F714" s="154"/>
      <c r="G714" s="154"/>
      <c r="H714" s="154"/>
      <c r="I714" s="154"/>
      <c r="J714" s="154"/>
      <c r="K714" s="144"/>
      <c r="L714" s="237"/>
      <c r="M714" s="129"/>
      <c r="N714" s="239"/>
      <c r="O714" s="129"/>
      <c r="P714" s="239"/>
      <c r="Q714" s="124"/>
      <c r="R714" s="247"/>
    </row>
    <row r="715" spans="1:20" ht="15.75" customHeight="1" x14ac:dyDescent="0.25">
      <c r="A715" s="58">
        <v>2301</v>
      </c>
      <c r="B715" s="154"/>
      <c r="C715" s="154"/>
      <c r="D715" s="154"/>
      <c r="E715" s="154"/>
      <c r="F715" s="154"/>
      <c r="G715" s="154"/>
      <c r="H715" s="154"/>
      <c r="I715" s="154"/>
      <c r="J715" s="154"/>
      <c r="K715" s="144"/>
      <c r="L715" s="237"/>
      <c r="M715" s="129"/>
      <c r="N715" s="239"/>
      <c r="O715" s="197" t="s">
        <v>83</v>
      </c>
      <c r="P715" s="82">
        <v>20</v>
      </c>
      <c r="Q715" s="111">
        <f>K718</f>
        <v>23</v>
      </c>
      <c r="R715" s="219" t="s">
        <v>11</v>
      </c>
    </row>
    <row r="716" spans="1:20" ht="15.75" customHeight="1" x14ac:dyDescent="0.25">
      <c r="A716" s="58">
        <v>2302</v>
      </c>
      <c r="B716" s="154"/>
      <c r="C716" s="154"/>
      <c r="D716" s="154"/>
      <c r="E716" s="154"/>
      <c r="F716" s="154"/>
      <c r="G716" s="154"/>
      <c r="H716" s="154"/>
      <c r="I716" s="154"/>
      <c r="J716" s="154"/>
      <c r="K716" s="144"/>
      <c r="L716" s="237"/>
      <c r="M716" s="129"/>
      <c r="N716" s="239"/>
      <c r="O716" s="198" t="s">
        <v>85</v>
      </c>
      <c r="P716" s="86">
        <f>IF(P715/B701=0,"",P715/B701)</f>
        <v>0.37037037037037035</v>
      </c>
      <c r="Q716" s="112">
        <f>IF(P715/Q715=0,"",P715/Q715)</f>
        <v>0.86956521739130432</v>
      </c>
      <c r="R716" s="221" t="s">
        <v>86</v>
      </c>
    </row>
    <row r="717" spans="1:20" ht="15.75" customHeight="1" x14ac:dyDescent="0.25">
      <c r="A717" s="58">
        <v>2401</v>
      </c>
      <c r="B717" s="154"/>
      <c r="C717" s="154"/>
      <c r="D717" s="154"/>
      <c r="E717" s="154"/>
      <c r="F717" s="154"/>
      <c r="G717" s="154"/>
      <c r="H717" s="154"/>
      <c r="I717" s="154"/>
      <c r="J717" s="154"/>
      <c r="K717" s="144"/>
      <c r="L717" s="240"/>
      <c r="M717" s="241"/>
      <c r="N717" s="242"/>
      <c r="O717" s="90"/>
      <c r="P717" s="91"/>
      <c r="Q717" s="91"/>
      <c r="R717" s="113"/>
    </row>
    <row r="718" spans="1:20" ht="18" customHeight="1" x14ac:dyDescent="0.25">
      <c r="A718" s="28"/>
      <c r="B718" s="297" t="s">
        <v>111</v>
      </c>
      <c r="C718" s="297"/>
      <c r="D718" s="297"/>
      <c r="E718" s="297"/>
      <c r="F718" s="297"/>
      <c r="G718" s="297"/>
      <c r="H718" s="297"/>
      <c r="I718" s="297"/>
      <c r="J718" s="297"/>
      <c r="K718" s="93">
        <f>SUM(K701:K714)</f>
        <v>23</v>
      </c>
      <c r="L718" s="94">
        <f>IF(K709=0,"",K709/B701)</f>
        <v>0.14814814814814814</v>
      </c>
      <c r="M718" s="94">
        <f>IF(K718=0,"",K718/B701)</f>
        <v>0.42592592592592593</v>
      </c>
      <c r="N718" s="94">
        <f>IF(K709=0,"",M718-L718)</f>
        <v>0.27777777777777779</v>
      </c>
      <c r="O718" s="3"/>
      <c r="P718" s="29"/>
      <c r="Q718" s="22"/>
      <c r="R718" s="3"/>
    </row>
    <row r="719" spans="1:20" ht="12.75" customHeight="1" x14ac:dyDescent="0.2">
      <c r="L719" s="3"/>
      <c r="M719" s="3"/>
      <c r="O719" s="3"/>
    </row>
    <row r="720" spans="1:20" ht="12.75" customHeight="1" x14ac:dyDescent="0.2">
      <c r="L720" s="3"/>
      <c r="M720" s="3"/>
      <c r="O720" s="3"/>
    </row>
    <row r="721" spans="1:20" ht="26.25" x14ac:dyDescent="0.4">
      <c r="A721" s="231"/>
      <c r="B721" s="298" t="s">
        <v>99</v>
      </c>
      <c r="C721" s="299"/>
      <c r="D721" s="299"/>
      <c r="E721" s="299"/>
      <c r="F721" s="299"/>
      <c r="G721" s="299"/>
      <c r="H721" s="299"/>
      <c r="I721" s="299"/>
      <c r="J721" s="299"/>
      <c r="K721" s="185" t="s">
        <v>112</v>
      </c>
      <c r="L721" s="186"/>
      <c r="M721" s="186"/>
      <c r="N721" s="29"/>
      <c r="O721" s="3"/>
      <c r="P721" s="29"/>
      <c r="Q721" s="29"/>
      <c r="R721" s="29"/>
    </row>
    <row r="722" spans="1:20" ht="20.25" customHeight="1" x14ac:dyDescent="0.2">
      <c r="A722" s="319" t="s">
        <v>10</v>
      </c>
      <c r="B722" s="301" t="s">
        <v>100</v>
      </c>
      <c r="C722" s="302"/>
      <c r="D722" s="302"/>
      <c r="E722" s="302"/>
      <c r="F722" s="302"/>
      <c r="G722" s="302"/>
      <c r="H722" s="302"/>
      <c r="I722" s="302"/>
      <c r="J722" s="303"/>
      <c r="K722" s="304" t="s">
        <v>11</v>
      </c>
      <c r="L722" s="296" t="s">
        <v>3</v>
      </c>
      <c r="M722" s="296" t="s">
        <v>4</v>
      </c>
      <c r="N722" s="306" t="s">
        <v>5</v>
      </c>
      <c r="O722" s="296" t="s">
        <v>6</v>
      </c>
      <c r="P722" s="294" t="s">
        <v>7</v>
      </c>
      <c r="Q722" s="294" t="s">
        <v>8</v>
      </c>
      <c r="R722" s="296" t="s">
        <v>101</v>
      </c>
    </row>
    <row r="723" spans="1:20" ht="15.75" x14ac:dyDescent="0.25">
      <c r="A723" s="320"/>
      <c r="B723" s="58" t="s">
        <v>102</v>
      </c>
      <c r="C723" s="58" t="s">
        <v>103</v>
      </c>
      <c r="D723" s="58" t="s">
        <v>104</v>
      </c>
      <c r="E723" s="58" t="s">
        <v>105</v>
      </c>
      <c r="F723" s="58" t="s">
        <v>106</v>
      </c>
      <c r="G723" s="58" t="s">
        <v>107</v>
      </c>
      <c r="H723" s="58" t="s">
        <v>108</v>
      </c>
      <c r="I723" s="58" t="s">
        <v>109</v>
      </c>
      <c r="J723" s="58" t="s">
        <v>110</v>
      </c>
      <c r="K723" s="317"/>
      <c r="L723" s="295"/>
      <c r="M723" s="295"/>
      <c r="N723" s="295"/>
      <c r="O723" s="295"/>
      <c r="P723" s="295"/>
      <c r="Q723" s="295"/>
      <c r="R723" s="295"/>
    </row>
    <row r="724" spans="1:20" ht="15.75" x14ac:dyDescent="0.25">
      <c r="A724" s="58">
        <v>1602</v>
      </c>
      <c r="B724" s="154">
        <v>85</v>
      </c>
      <c r="C724" s="154"/>
      <c r="D724" s="154"/>
      <c r="E724" s="154"/>
      <c r="F724" s="154"/>
      <c r="G724" s="154"/>
      <c r="H724" s="154"/>
      <c r="I724" s="154"/>
      <c r="J724" s="154"/>
      <c r="K724" s="144"/>
      <c r="L724" s="234"/>
      <c r="M724" s="235"/>
      <c r="N724" s="236"/>
      <c r="O724" s="243"/>
      <c r="P724" s="63">
        <f>B724</f>
        <v>85</v>
      </c>
      <c r="Q724" s="244"/>
      <c r="R724" s="243"/>
    </row>
    <row r="725" spans="1:20" ht="15.75" customHeight="1" x14ac:dyDescent="0.25">
      <c r="A725" s="58">
        <v>1701</v>
      </c>
      <c r="B725" s="154"/>
      <c r="C725" s="154">
        <v>72</v>
      </c>
      <c r="D725" s="154"/>
      <c r="E725" s="154"/>
      <c r="F725" s="154"/>
      <c r="G725" s="154"/>
      <c r="H725" s="154"/>
      <c r="I725" s="154"/>
      <c r="J725" s="154"/>
      <c r="K725" s="144"/>
      <c r="L725" s="237"/>
      <c r="M725" s="129"/>
      <c r="N725" s="238"/>
      <c r="O725" s="67">
        <f>IF(C725=0,"",C725/B724)</f>
        <v>0.84705882352941175</v>
      </c>
      <c r="P725" s="68">
        <v>72</v>
      </c>
      <c r="Q725" s="245">
        <f t="shared" ref="Q725:Q732" si="104">IF(P725=0,"",P725/P724)</f>
        <v>0.84705882352941175</v>
      </c>
      <c r="R725" s="245">
        <f t="shared" ref="R725:R732" si="105">IF(P725=0,"",100%-Q725)</f>
        <v>0.15294117647058825</v>
      </c>
    </row>
    <row r="726" spans="1:20" ht="15.75" customHeight="1" x14ac:dyDescent="0.25">
      <c r="A726" s="58">
        <v>1702</v>
      </c>
      <c r="B726" s="154"/>
      <c r="C726" s="154"/>
      <c r="D726" s="154">
        <v>64</v>
      </c>
      <c r="E726" s="154"/>
      <c r="F726" s="154"/>
      <c r="G726" s="154"/>
      <c r="H726" s="154"/>
      <c r="I726" s="154"/>
      <c r="J726" s="154"/>
      <c r="K726" s="144"/>
      <c r="L726" s="237"/>
      <c r="M726" s="129"/>
      <c r="N726" s="238"/>
      <c r="O726" s="67">
        <f>IF(D726=0,"",D726/C725)</f>
        <v>0.88888888888888884</v>
      </c>
      <c r="P726" s="68">
        <v>68</v>
      </c>
      <c r="Q726" s="245">
        <f t="shared" si="104"/>
        <v>0.94444444444444442</v>
      </c>
      <c r="R726" s="245">
        <f t="shared" si="105"/>
        <v>5.555555555555558E-2</v>
      </c>
      <c r="T726" s="70">
        <f>P726/P724</f>
        <v>0.8</v>
      </c>
    </row>
    <row r="727" spans="1:20" ht="15.75" customHeight="1" x14ac:dyDescent="0.25">
      <c r="A727" s="58">
        <v>1801</v>
      </c>
      <c r="B727" s="154"/>
      <c r="C727" s="154"/>
      <c r="D727" s="154"/>
      <c r="E727" s="154">
        <v>54</v>
      </c>
      <c r="F727" s="154"/>
      <c r="G727" s="154"/>
      <c r="H727" s="154"/>
      <c r="I727" s="154"/>
      <c r="J727" s="154"/>
      <c r="K727" s="144"/>
      <c r="L727" s="237"/>
      <c r="M727" s="129"/>
      <c r="N727" s="238"/>
      <c r="O727" s="67">
        <f>IF(E727=0,"",E727/D726)</f>
        <v>0.84375</v>
      </c>
      <c r="P727" s="68">
        <v>64</v>
      </c>
      <c r="Q727" s="245">
        <f t="shared" si="104"/>
        <v>0.94117647058823528</v>
      </c>
      <c r="R727" s="245">
        <f t="shared" si="105"/>
        <v>5.8823529411764719E-2</v>
      </c>
      <c r="T727" s="104"/>
    </row>
    <row r="728" spans="1:20" ht="15.75" customHeight="1" x14ac:dyDescent="0.25">
      <c r="A728" s="58">
        <v>1802</v>
      </c>
      <c r="B728" s="154"/>
      <c r="C728" s="154"/>
      <c r="D728" s="154"/>
      <c r="E728" s="154"/>
      <c r="F728" s="154">
        <v>53</v>
      </c>
      <c r="G728" s="154"/>
      <c r="H728" s="154"/>
      <c r="I728" s="154"/>
      <c r="J728" s="154"/>
      <c r="K728" s="144"/>
      <c r="L728" s="237"/>
      <c r="M728" s="129"/>
      <c r="N728" s="238"/>
      <c r="O728" s="67">
        <f>IF(F728=0,"",F728/E727)</f>
        <v>0.98148148148148151</v>
      </c>
      <c r="P728" s="68">
        <v>63</v>
      </c>
      <c r="Q728" s="245">
        <f t="shared" si="104"/>
        <v>0.984375</v>
      </c>
      <c r="R728" s="245">
        <f t="shared" si="105"/>
        <v>1.5625E-2</v>
      </c>
      <c r="T728" s="104"/>
    </row>
    <row r="729" spans="1:20" ht="15.75" customHeight="1" x14ac:dyDescent="0.25">
      <c r="A729" s="58">
        <v>1901</v>
      </c>
      <c r="B729" s="154"/>
      <c r="C729" s="154"/>
      <c r="D729" s="154"/>
      <c r="E729" s="154"/>
      <c r="F729" s="154"/>
      <c r="G729" s="154">
        <v>53</v>
      </c>
      <c r="H729" s="154"/>
      <c r="I729" s="154"/>
      <c r="J729" s="154"/>
      <c r="K729" s="144"/>
      <c r="L729" s="237"/>
      <c r="M729" s="129"/>
      <c r="N729" s="238"/>
      <c r="O729" s="67">
        <f>IF(G729=0,"",G729/F728)</f>
        <v>1</v>
      </c>
      <c r="P729" s="68">
        <v>62</v>
      </c>
      <c r="Q729" s="245">
        <f t="shared" si="104"/>
        <v>0.98412698412698407</v>
      </c>
      <c r="R729" s="245">
        <f t="shared" si="105"/>
        <v>1.5873015873015928E-2</v>
      </c>
      <c r="T729" s="104"/>
    </row>
    <row r="730" spans="1:20" ht="15.75" customHeight="1" x14ac:dyDescent="0.25">
      <c r="A730" s="58">
        <v>1902</v>
      </c>
      <c r="B730" s="154"/>
      <c r="C730" s="154"/>
      <c r="D730" s="154"/>
      <c r="E730" s="154"/>
      <c r="F730" s="154"/>
      <c r="G730" s="154"/>
      <c r="H730" s="154">
        <v>53</v>
      </c>
      <c r="I730" s="154"/>
      <c r="J730" s="154"/>
      <c r="K730" s="144"/>
      <c r="L730" s="237"/>
      <c r="M730" s="129"/>
      <c r="N730" s="238"/>
      <c r="O730" s="67">
        <f>IF(H730=0,"",H730/G729)</f>
        <v>1</v>
      </c>
      <c r="P730" s="68">
        <v>59</v>
      </c>
      <c r="Q730" s="245">
        <f t="shared" si="104"/>
        <v>0.95161290322580649</v>
      </c>
      <c r="R730" s="245">
        <f t="shared" si="105"/>
        <v>4.8387096774193505E-2</v>
      </c>
      <c r="T730" s="104"/>
    </row>
    <row r="731" spans="1:20" ht="15.75" customHeight="1" x14ac:dyDescent="0.25">
      <c r="A731" s="58">
        <v>2001</v>
      </c>
      <c r="B731" s="154"/>
      <c r="C731" s="154"/>
      <c r="D731" s="154"/>
      <c r="E731" s="154"/>
      <c r="F731" s="154"/>
      <c r="G731" s="154"/>
      <c r="H731" s="154"/>
      <c r="I731" s="154">
        <v>47</v>
      </c>
      <c r="J731" s="154"/>
      <c r="K731" s="144"/>
      <c r="L731" s="237"/>
      <c r="M731" s="129"/>
      <c r="N731" s="238"/>
      <c r="O731" s="67">
        <f>IF(I731=0,"",I731/H730)</f>
        <v>0.8867924528301887</v>
      </c>
      <c r="P731" s="68">
        <v>58</v>
      </c>
      <c r="Q731" s="245">
        <f t="shared" si="104"/>
        <v>0.98305084745762716</v>
      </c>
      <c r="R731" s="245">
        <f t="shared" si="105"/>
        <v>1.6949152542372836E-2</v>
      </c>
      <c r="T731" s="104"/>
    </row>
    <row r="732" spans="1:20" ht="15.75" customHeight="1" x14ac:dyDescent="0.25">
      <c r="A732" s="58">
        <v>2002</v>
      </c>
      <c r="B732" s="154"/>
      <c r="C732" s="154"/>
      <c r="D732" s="154"/>
      <c r="E732" s="154"/>
      <c r="F732" s="154"/>
      <c r="G732" s="154"/>
      <c r="H732" s="154"/>
      <c r="I732" s="154"/>
      <c r="J732" s="154">
        <v>43</v>
      </c>
      <c r="K732" s="144">
        <v>26</v>
      </c>
      <c r="L732" s="237"/>
      <c r="M732" s="129"/>
      <c r="N732" s="238"/>
      <c r="O732" s="71">
        <f>IF(J732=0,"",J732/I731)</f>
        <v>0.91489361702127658</v>
      </c>
      <c r="P732" s="68">
        <v>58</v>
      </c>
      <c r="Q732" s="71">
        <f t="shared" si="104"/>
        <v>1</v>
      </c>
      <c r="R732" s="71">
        <f t="shared" si="105"/>
        <v>0</v>
      </c>
      <c r="T732" s="104"/>
    </row>
    <row r="733" spans="1:20" ht="15.75" customHeight="1" x14ac:dyDescent="0.25">
      <c r="A733" s="58">
        <v>2101</v>
      </c>
      <c r="B733" s="154"/>
      <c r="C733" s="154"/>
      <c r="D733" s="154"/>
      <c r="E733" s="154"/>
      <c r="F733" s="154"/>
      <c r="G733" s="154"/>
      <c r="H733" s="154"/>
      <c r="I733" s="154"/>
      <c r="J733" s="154">
        <v>25</v>
      </c>
      <c r="K733" s="144">
        <v>16</v>
      </c>
      <c r="L733" s="237"/>
      <c r="M733" s="129"/>
      <c r="N733" s="239"/>
      <c r="O733" s="129"/>
      <c r="P733" s="68">
        <v>32</v>
      </c>
      <c r="Q733" s="129"/>
      <c r="R733" s="246"/>
      <c r="T733" s="104"/>
    </row>
    <row r="734" spans="1:20" ht="15.75" customHeight="1" x14ac:dyDescent="0.25">
      <c r="A734" s="58">
        <v>2102</v>
      </c>
      <c r="B734" s="154"/>
      <c r="C734" s="154"/>
      <c r="D734" s="154"/>
      <c r="E734" s="154"/>
      <c r="F734" s="154"/>
      <c r="G734" s="154"/>
      <c r="H734" s="154"/>
      <c r="I734" s="154"/>
      <c r="J734" s="154">
        <v>7</v>
      </c>
      <c r="K734" s="144">
        <v>4</v>
      </c>
      <c r="L734" s="237"/>
      <c r="M734" s="129"/>
      <c r="N734" s="239"/>
      <c r="O734" s="247"/>
      <c r="P734" s="109">
        <v>14</v>
      </c>
      <c r="Q734" s="248"/>
      <c r="R734" s="247"/>
      <c r="T734" s="104"/>
    </row>
    <row r="735" spans="1:20" ht="15.75" customHeight="1" x14ac:dyDescent="0.25">
      <c r="A735" s="58">
        <v>2201</v>
      </c>
      <c r="B735" s="154"/>
      <c r="C735" s="154"/>
      <c r="D735" s="154"/>
      <c r="E735" s="154"/>
      <c r="F735" s="154"/>
      <c r="G735" s="154"/>
      <c r="H735" s="154"/>
      <c r="I735" s="154"/>
      <c r="J735" s="154">
        <v>5</v>
      </c>
      <c r="K735" s="144">
        <v>4</v>
      </c>
      <c r="L735" s="237"/>
      <c r="M735" s="129"/>
      <c r="N735" s="239"/>
      <c r="O735" s="247"/>
      <c r="P735" s="109">
        <v>8</v>
      </c>
      <c r="Q735" s="248"/>
      <c r="R735" s="247"/>
      <c r="T735" s="104"/>
    </row>
    <row r="736" spans="1:20" ht="15.75" customHeight="1" x14ac:dyDescent="0.25">
      <c r="A736" s="58">
        <v>2202</v>
      </c>
      <c r="B736" s="154"/>
      <c r="C736" s="154"/>
      <c r="D736" s="154"/>
      <c r="E736" s="154"/>
      <c r="F736" s="154"/>
      <c r="G736" s="154"/>
      <c r="H736" s="154"/>
      <c r="I736" s="154"/>
      <c r="J736" s="154">
        <v>2</v>
      </c>
      <c r="K736" s="144"/>
      <c r="L736" s="237"/>
      <c r="M736" s="129"/>
      <c r="N736" s="239"/>
      <c r="O736" s="247"/>
      <c r="P736" s="202">
        <v>2</v>
      </c>
      <c r="Q736" s="248"/>
      <c r="R736" s="247"/>
      <c r="T736" s="104"/>
    </row>
    <row r="737" spans="1:20" ht="15.75" customHeight="1" x14ac:dyDescent="0.25">
      <c r="A737" s="58">
        <v>2301</v>
      </c>
      <c r="B737" s="154"/>
      <c r="C737" s="154"/>
      <c r="D737" s="154"/>
      <c r="E737" s="154"/>
      <c r="F737" s="154"/>
      <c r="G737" s="154"/>
      <c r="H737" s="154"/>
      <c r="I737" s="154"/>
      <c r="J737" s="154">
        <v>1</v>
      </c>
      <c r="K737" s="144">
        <v>1</v>
      </c>
      <c r="L737" s="237"/>
      <c r="M737" s="129"/>
      <c r="N737" s="239"/>
      <c r="O737" s="129"/>
      <c r="P737" s="204">
        <v>1</v>
      </c>
      <c r="Q737" s="124"/>
      <c r="R737" s="247"/>
      <c r="T737" s="104"/>
    </row>
    <row r="738" spans="1:20" ht="15.75" customHeight="1" x14ac:dyDescent="0.25">
      <c r="A738" s="58">
        <v>2302</v>
      </c>
      <c r="B738" s="154"/>
      <c r="C738" s="154"/>
      <c r="D738" s="154"/>
      <c r="E738" s="154"/>
      <c r="F738" s="154"/>
      <c r="G738" s="154"/>
      <c r="H738" s="154"/>
      <c r="I738" s="154"/>
      <c r="J738" s="154">
        <v>1</v>
      </c>
      <c r="K738" s="144"/>
      <c r="L738" s="237"/>
      <c r="M738" s="129"/>
      <c r="N738" s="239"/>
      <c r="O738" s="197" t="s">
        <v>83</v>
      </c>
      <c r="P738" s="203">
        <v>42</v>
      </c>
      <c r="Q738" s="111">
        <f>K741</f>
        <v>52</v>
      </c>
      <c r="R738" s="219" t="s">
        <v>11</v>
      </c>
      <c r="T738" s="104"/>
    </row>
    <row r="739" spans="1:20" ht="15.75" customHeight="1" x14ac:dyDescent="0.25">
      <c r="A739" s="58">
        <v>2401</v>
      </c>
      <c r="B739" s="154"/>
      <c r="C739" s="154"/>
      <c r="D739" s="154"/>
      <c r="E739" s="154"/>
      <c r="F739" s="154"/>
      <c r="G739" s="154"/>
      <c r="H739" s="154"/>
      <c r="I739" s="154"/>
      <c r="J739" s="154">
        <v>1</v>
      </c>
      <c r="K739" s="144">
        <v>1</v>
      </c>
      <c r="L739" s="237"/>
      <c r="M739" s="129"/>
      <c r="N739" s="239"/>
      <c r="O739" s="198" t="s">
        <v>85</v>
      </c>
      <c r="P739" s="86">
        <f>IF(P738/B724=0,"",P738/B724)</f>
        <v>0.49411764705882355</v>
      </c>
      <c r="Q739" s="112">
        <f>IF(P738/Q738=0,"",P738/Q738)</f>
        <v>0.80769230769230771</v>
      </c>
      <c r="R739" s="221" t="s">
        <v>86</v>
      </c>
      <c r="T739" s="104"/>
    </row>
    <row r="740" spans="1:20" ht="15.75" customHeight="1" x14ac:dyDescent="0.25">
      <c r="A740" s="58">
        <v>2402</v>
      </c>
      <c r="B740" s="154"/>
      <c r="C740" s="154"/>
      <c r="D740" s="154"/>
      <c r="E740" s="154"/>
      <c r="F740" s="154"/>
      <c r="G740" s="154"/>
      <c r="H740" s="154"/>
      <c r="I740" s="154"/>
      <c r="J740" s="154"/>
      <c r="K740" s="144"/>
      <c r="L740" s="240"/>
      <c r="M740" s="241"/>
      <c r="N740" s="242"/>
      <c r="O740" s="90"/>
      <c r="P740" s="91"/>
      <c r="Q740" s="91"/>
      <c r="R740" s="113"/>
      <c r="T740" s="104"/>
    </row>
    <row r="741" spans="1:20" ht="18" customHeight="1" x14ac:dyDescent="0.25">
      <c r="A741" s="28"/>
      <c r="B741" s="297" t="s">
        <v>111</v>
      </c>
      <c r="C741" s="297"/>
      <c r="D741" s="297"/>
      <c r="E741" s="297"/>
      <c r="F741" s="297"/>
      <c r="G741" s="297"/>
      <c r="H741" s="297"/>
      <c r="I741" s="297"/>
      <c r="J741" s="297"/>
      <c r="K741" s="93">
        <f>SUM(K724:K739)</f>
        <v>52</v>
      </c>
      <c r="L741" s="94">
        <f>IF(K732=0,"",K732/B724)</f>
        <v>0.30588235294117649</v>
      </c>
      <c r="M741" s="94">
        <f>IF(K741=0,"",K741/B724)</f>
        <v>0.61176470588235299</v>
      </c>
      <c r="N741" s="94">
        <f>IF(K732=0,"",M741-L741)</f>
        <v>0.30588235294117649</v>
      </c>
      <c r="O741" s="3"/>
      <c r="P741" s="29"/>
      <c r="Q741" s="22"/>
      <c r="R741" s="3"/>
      <c r="T741" s="104"/>
    </row>
    <row r="742" spans="1:20" ht="14.25" customHeight="1" x14ac:dyDescent="0.2">
      <c r="T742" s="104"/>
    </row>
    <row r="743" spans="1:20" ht="14.25" customHeight="1" x14ac:dyDescent="0.2">
      <c r="T743" s="104"/>
    </row>
    <row r="744" spans="1:20" ht="26.25" x14ac:dyDescent="0.4">
      <c r="A744" s="231"/>
      <c r="B744" s="298" t="s">
        <v>99</v>
      </c>
      <c r="C744" s="299"/>
      <c r="D744" s="299"/>
      <c r="E744" s="299"/>
      <c r="F744" s="299"/>
      <c r="G744" s="299"/>
      <c r="H744" s="299"/>
      <c r="I744" s="299"/>
      <c r="J744" s="299"/>
      <c r="K744" s="185" t="s">
        <v>113</v>
      </c>
      <c r="L744" s="186"/>
      <c r="M744" s="186"/>
      <c r="N744" s="29"/>
      <c r="O744" s="3"/>
      <c r="P744" s="29"/>
      <c r="Q744" s="29"/>
      <c r="R744" s="29"/>
      <c r="T744" s="104"/>
    </row>
    <row r="745" spans="1:20" ht="20.25" x14ac:dyDescent="0.2">
      <c r="A745" s="319" t="s">
        <v>10</v>
      </c>
      <c r="B745" s="301" t="s">
        <v>100</v>
      </c>
      <c r="C745" s="302"/>
      <c r="D745" s="302"/>
      <c r="E745" s="302"/>
      <c r="F745" s="302"/>
      <c r="G745" s="302"/>
      <c r="H745" s="302"/>
      <c r="I745" s="302"/>
      <c r="J745" s="303"/>
      <c r="K745" s="304" t="s">
        <v>11</v>
      </c>
      <c r="L745" s="296" t="s">
        <v>3</v>
      </c>
      <c r="M745" s="296" t="s">
        <v>4</v>
      </c>
      <c r="N745" s="306" t="s">
        <v>5</v>
      </c>
      <c r="O745" s="296" t="s">
        <v>6</v>
      </c>
      <c r="P745" s="294" t="s">
        <v>7</v>
      </c>
      <c r="Q745" s="294" t="s">
        <v>8</v>
      </c>
      <c r="R745" s="296" t="s">
        <v>101</v>
      </c>
      <c r="T745" s="104"/>
    </row>
    <row r="746" spans="1:20" ht="15.75" x14ac:dyDescent="0.25">
      <c r="A746" s="320"/>
      <c r="B746" s="58" t="s">
        <v>102</v>
      </c>
      <c r="C746" s="58" t="s">
        <v>103</v>
      </c>
      <c r="D746" s="58" t="s">
        <v>104</v>
      </c>
      <c r="E746" s="58" t="s">
        <v>105</v>
      </c>
      <c r="F746" s="58" t="s">
        <v>106</v>
      </c>
      <c r="G746" s="58" t="s">
        <v>107</v>
      </c>
      <c r="H746" s="58" t="s">
        <v>108</v>
      </c>
      <c r="I746" s="58" t="s">
        <v>109</v>
      </c>
      <c r="J746" s="58" t="s">
        <v>110</v>
      </c>
      <c r="K746" s="317"/>
      <c r="L746" s="295"/>
      <c r="M746" s="295"/>
      <c r="N746" s="295"/>
      <c r="O746" s="295"/>
      <c r="P746" s="295"/>
      <c r="Q746" s="295"/>
      <c r="R746" s="295"/>
      <c r="T746" s="104"/>
    </row>
    <row r="747" spans="1:20" ht="15.75" customHeight="1" x14ac:dyDescent="0.25">
      <c r="A747" s="58">
        <v>1701</v>
      </c>
      <c r="B747" s="154">
        <v>59</v>
      </c>
      <c r="C747" s="154"/>
      <c r="D747" s="154"/>
      <c r="E747" s="154"/>
      <c r="F747" s="154"/>
      <c r="G747" s="154"/>
      <c r="H747" s="154"/>
      <c r="I747" s="154"/>
      <c r="J747" s="154"/>
      <c r="K747" s="144"/>
      <c r="L747" s="234"/>
      <c r="M747" s="235"/>
      <c r="N747" s="236"/>
      <c r="O747" s="243"/>
      <c r="P747" s="63">
        <f>B747</f>
        <v>59</v>
      </c>
      <c r="Q747" s="244"/>
      <c r="R747" s="243"/>
      <c r="T747" s="104"/>
    </row>
    <row r="748" spans="1:20" ht="15.75" customHeight="1" x14ac:dyDescent="0.25">
      <c r="A748" s="58">
        <v>1702</v>
      </c>
      <c r="B748" s="154"/>
      <c r="C748" s="154">
        <v>48</v>
      </c>
      <c r="D748" s="154"/>
      <c r="E748" s="154"/>
      <c r="F748" s="154"/>
      <c r="G748" s="154"/>
      <c r="H748" s="154"/>
      <c r="I748" s="154"/>
      <c r="J748" s="154"/>
      <c r="K748" s="144"/>
      <c r="L748" s="237"/>
      <c r="M748" s="129"/>
      <c r="N748" s="238"/>
      <c r="O748" s="67">
        <f>IF(C748=0,"",C748/B747)</f>
        <v>0.81355932203389836</v>
      </c>
      <c r="P748" s="68">
        <v>48</v>
      </c>
      <c r="Q748" s="245">
        <f t="shared" ref="Q748:Q755" si="106">IF(P748=0,"",P748/P747)</f>
        <v>0.81355932203389836</v>
      </c>
      <c r="R748" s="245">
        <f t="shared" ref="R748:R755" si="107">IF(P748=0,"",100%-Q748)</f>
        <v>0.18644067796610164</v>
      </c>
      <c r="T748" s="104"/>
    </row>
    <row r="749" spans="1:20" ht="15.75" customHeight="1" x14ac:dyDescent="0.25">
      <c r="A749" s="58">
        <v>1801</v>
      </c>
      <c r="B749" s="154"/>
      <c r="C749" s="154"/>
      <c r="D749" s="154">
        <v>43</v>
      </c>
      <c r="E749" s="154"/>
      <c r="F749" s="154"/>
      <c r="G749" s="154"/>
      <c r="H749" s="154"/>
      <c r="I749" s="154"/>
      <c r="J749" s="154"/>
      <c r="K749" s="144"/>
      <c r="L749" s="237"/>
      <c r="M749" s="129"/>
      <c r="N749" s="238"/>
      <c r="O749" s="67">
        <f>IF(D749=0,"",D749/C748)</f>
        <v>0.89583333333333337</v>
      </c>
      <c r="P749" s="68">
        <v>43</v>
      </c>
      <c r="Q749" s="245">
        <f t="shared" si="106"/>
        <v>0.89583333333333337</v>
      </c>
      <c r="R749" s="245">
        <f t="shared" si="107"/>
        <v>0.10416666666666663</v>
      </c>
      <c r="T749" s="70">
        <f>P749/P747</f>
        <v>0.72881355932203384</v>
      </c>
    </row>
    <row r="750" spans="1:20" ht="15.75" customHeight="1" x14ac:dyDescent="0.25">
      <c r="A750" s="58">
        <v>1802</v>
      </c>
      <c r="B750" s="154"/>
      <c r="C750" s="154"/>
      <c r="D750" s="154"/>
      <c r="E750" s="154">
        <v>40</v>
      </c>
      <c r="F750" s="154"/>
      <c r="G750" s="154"/>
      <c r="H750" s="154"/>
      <c r="I750" s="154"/>
      <c r="J750" s="154"/>
      <c r="K750" s="144"/>
      <c r="L750" s="237"/>
      <c r="M750" s="129"/>
      <c r="N750" s="238"/>
      <c r="O750" s="67">
        <f>IF(E750=0,"",E750/D749)</f>
        <v>0.93023255813953487</v>
      </c>
      <c r="P750" s="68">
        <v>43</v>
      </c>
      <c r="Q750" s="245">
        <f t="shared" si="106"/>
        <v>1</v>
      </c>
      <c r="R750" s="245">
        <f t="shared" si="107"/>
        <v>0</v>
      </c>
      <c r="T750" s="104"/>
    </row>
    <row r="751" spans="1:20" ht="15.75" customHeight="1" x14ac:dyDescent="0.25">
      <c r="A751" s="58">
        <v>1901</v>
      </c>
      <c r="B751" s="154"/>
      <c r="C751" s="154"/>
      <c r="D751" s="154"/>
      <c r="E751" s="154"/>
      <c r="F751" s="154">
        <v>38</v>
      </c>
      <c r="G751" s="154"/>
      <c r="H751" s="154"/>
      <c r="I751" s="154"/>
      <c r="J751" s="154"/>
      <c r="K751" s="144"/>
      <c r="L751" s="237"/>
      <c r="M751" s="129"/>
      <c r="N751" s="238"/>
      <c r="O751" s="67">
        <f>IF(F751=0,"",F751/E750)</f>
        <v>0.95</v>
      </c>
      <c r="P751" s="68">
        <v>42</v>
      </c>
      <c r="Q751" s="245">
        <f t="shared" si="106"/>
        <v>0.97674418604651159</v>
      </c>
      <c r="R751" s="245">
        <f t="shared" si="107"/>
        <v>2.3255813953488413E-2</v>
      </c>
    </row>
    <row r="752" spans="1:20" ht="15.75" customHeight="1" x14ac:dyDescent="0.25">
      <c r="A752" s="58">
        <v>1902</v>
      </c>
      <c r="B752" s="154"/>
      <c r="C752" s="154"/>
      <c r="D752" s="154"/>
      <c r="E752" s="154"/>
      <c r="F752" s="154"/>
      <c r="G752" s="154">
        <v>35</v>
      </c>
      <c r="H752" s="154"/>
      <c r="I752" s="154"/>
      <c r="J752" s="154"/>
      <c r="K752" s="144"/>
      <c r="L752" s="237"/>
      <c r="M752" s="129"/>
      <c r="N752" s="238"/>
      <c r="O752" s="67">
        <f>IF(G752=0,"",G752/F751)</f>
        <v>0.92105263157894735</v>
      </c>
      <c r="P752" s="68">
        <v>41</v>
      </c>
      <c r="Q752" s="245">
        <f t="shared" si="106"/>
        <v>0.97619047619047616</v>
      </c>
      <c r="R752" s="245">
        <f t="shared" si="107"/>
        <v>2.3809523809523836E-2</v>
      </c>
    </row>
    <row r="753" spans="1:22" ht="15.75" customHeight="1" x14ac:dyDescent="0.25">
      <c r="A753" s="58">
        <v>2001</v>
      </c>
      <c r="B753" s="154"/>
      <c r="C753" s="154"/>
      <c r="D753" s="154"/>
      <c r="E753" s="154"/>
      <c r="F753" s="154"/>
      <c r="G753" s="154"/>
      <c r="H753" s="154">
        <v>36</v>
      </c>
      <c r="I753" s="154"/>
      <c r="J753" s="154"/>
      <c r="K753" s="144"/>
      <c r="L753" s="237"/>
      <c r="M753" s="129"/>
      <c r="N753" s="238"/>
      <c r="O753" s="67">
        <f>IF(H753=0,"",H753/G752)</f>
        <v>1.0285714285714285</v>
      </c>
      <c r="P753" s="68">
        <v>40</v>
      </c>
      <c r="Q753" s="245">
        <f t="shared" si="106"/>
        <v>0.97560975609756095</v>
      </c>
      <c r="R753" s="245">
        <f t="shared" si="107"/>
        <v>2.4390243902439046E-2</v>
      </c>
    </row>
    <row r="754" spans="1:22" ht="15.75" customHeight="1" x14ac:dyDescent="0.25">
      <c r="A754" s="58">
        <v>2002</v>
      </c>
      <c r="B754" s="154"/>
      <c r="C754" s="154"/>
      <c r="D754" s="154"/>
      <c r="E754" s="154"/>
      <c r="F754" s="154"/>
      <c r="G754" s="154"/>
      <c r="H754" s="154"/>
      <c r="I754" s="154">
        <v>27</v>
      </c>
      <c r="J754" s="154"/>
      <c r="K754" s="144"/>
      <c r="L754" s="237"/>
      <c r="M754" s="129"/>
      <c r="N754" s="238"/>
      <c r="O754" s="67">
        <f>IF(I754=0,"",I754/H753)</f>
        <v>0.75</v>
      </c>
      <c r="P754" s="68">
        <v>40</v>
      </c>
      <c r="Q754" s="245">
        <f t="shared" si="106"/>
        <v>1</v>
      </c>
      <c r="R754" s="245">
        <f t="shared" si="107"/>
        <v>0</v>
      </c>
    </row>
    <row r="755" spans="1:22" ht="15.75" customHeight="1" x14ac:dyDescent="0.25">
      <c r="A755" s="58">
        <v>2101</v>
      </c>
      <c r="B755" s="154"/>
      <c r="C755" s="154"/>
      <c r="D755" s="154"/>
      <c r="E755" s="154"/>
      <c r="F755" s="154"/>
      <c r="G755" s="154"/>
      <c r="H755" s="154"/>
      <c r="I755" s="154"/>
      <c r="J755" s="154">
        <v>23</v>
      </c>
      <c r="K755" s="144">
        <v>12</v>
      </c>
      <c r="L755" s="237"/>
      <c r="M755" s="129"/>
      <c r="N755" s="238"/>
      <c r="O755" s="71">
        <f>IF(J755=0,"",J755/I754)</f>
        <v>0.85185185185185186</v>
      </c>
      <c r="P755" s="68">
        <v>36</v>
      </c>
      <c r="Q755" s="71">
        <f t="shared" si="106"/>
        <v>0.9</v>
      </c>
      <c r="R755" s="71">
        <f t="shared" si="107"/>
        <v>9.9999999999999978E-2</v>
      </c>
    </row>
    <row r="756" spans="1:22" ht="15.75" customHeight="1" x14ac:dyDescent="0.25">
      <c r="A756" s="58">
        <v>2102</v>
      </c>
      <c r="B756" s="154"/>
      <c r="C756" s="154"/>
      <c r="D756" s="154"/>
      <c r="E756" s="154"/>
      <c r="F756" s="154"/>
      <c r="G756" s="154"/>
      <c r="H756" s="154"/>
      <c r="I756" s="154"/>
      <c r="J756" s="154">
        <v>21</v>
      </c>
      <c r="K756" s="144">
        <v>17</v>
      </c>
      <c r="L756" s="237"/>
      <c r="M756" s="129"/>
      <c r="N756" s="239"/>
      <c r="O756" s="129"/>
      <c r="P756" s="68">
        <v>26</v>
      </c>
      <c r="Q756" s="129"/>
      <c r="R756" s="246"/>
    </row>
    <row r="757" spans="1:22" ht="15.75" customHeight="1" x14ac:dyDescent="0.25">
      <c r="A757" s="58">
        <v>2201</v>
      </c>
      <c r="B757" s="154"/>
      <c r="C757" s="154"/>
      <c r="D757" s="154"/>
      <c r="E757" s="154"/>
      <c r="F757" s="154"/>
      <c r="G757" s="154"/>
      <c r="H757" s="154"/>
      <c r="I757" s="154"/>
      <c r="J757" s="154">
        <v>8</v>
      </c>
      <c r="K757" s="144">
        <v>7</v>
      </c>
      <c r="L757" s="237"/>
      <c r="M757" s="129"/>
      <c r="N757" s="239"/>
      <c r="O757" s="247"/>
      <c r="P757" s="109">
        <v>9</v>
      </c>
      <c r="Q757" s="248"/>
      <c r="R757" s="247"/>
    </row>
    <row r="758" spans="1:22" ht="15.75" customHeight="1" x14ac:dyDescent="0.25">
      <c r="A758" s="58">
        <v>2202</v>
      </c>
      <c r="B758" s="154"/>
      <c r="C758" s="154"/>
      <c r="D758" s="154"/>
      <c r="E758" s="154"/>
      <c r="F758" s="154"/>
      <c r="G758" s="154"/>
      <c r="H758" s="154"/>
      <c r="I758" s="154"/>
      <c r="J758" s="154">
        <v>1</v>
      </c>
      <c r="K758" s="144"/>
      <c r="L758" s="237"/>
      <c r="M758" s="129"/>
      <c r="N758" s="239"/>
      <c r="O758" s="247"/>
      <c r="P758" s="202">
        <v>2</v>
      </c>
      <c r="Q758" s="248"/>
      <c r="R758" s="247"/>
    </row>
    <row r="759" spans="1:22" ht="15.75" customHeight="1" x14ac:dyDescent="0.25">
      <c r="A759" s="58">
        <v>2301</v>
      </c>
      <c r="B759" s="154"/>
      <c r="C759" s="154"/>
      <c r="D759" s="154"/>
      <c r="E759" s="154"/>
      <c r="F759" s="154"/>
      <c r="G759" s="154"/>
      <c r="H759" s="154"/>
      <c r="I759" s="154"/>
      <c r="J759" s="154">
        <v>1</v>
      </c>
      <c r="K759" s="144"/>
      <c r="L759" s="237"/>
      <c r="M759" s="129"/>
      <c r="N759" s="239"/>
      <c r="O759" s="249"/>
      <c r="P759" s="251">
        <v>2</v>
      </c>
      <c r="Q759" s="250"/>
      <c r="R759" s="247"/>
    </row>
    <row r="760" spans="1:22" ht="15.75" customHeight="1" x14ac:dyDescent="0.25">
      <c r="A760" s="58">
        <v>2302</v>
      </c>
      <c r="B760" s="154"/>
      <c r="C760" s="154"/>
      <c r="D760" s="154"/>
      <c r="E760" s="154"/>
      <c r="F760" s="154"/>
      <c r="G760" s="154"/>
      <c r="H760" s="154"/>
      <c r="I760" s="154"/>
      <c r="J760" s="154">
        <v>1</v>
      </c>
      <c r="K760" s="144">
        <v>1</v>
      </c>
      <c r="L760" s="237"/>
      <c r="M760" s="129"/>
      <c r="N760" s="239"/>
      <c r="O760" s="249"/>
      <c r="P760" s="252">
        <v>1</v>
      </c>
      <c r="Q760" s="250"/>
      <c r="R760" s="247"/>
    </row>
    <row r="761" spans="1:22" ht="15.75" customHeight="1" x14ac:dyDescent="0.25">
      <c r="A761" s="58">
        <v>2401</v>
      </c>
      <c r="B761" s="154"/>
      <c r="C761" s="154"/>
      <c r="D761" s="154"/>
      <c r="E761" s="154"/>
      <c r="F761" s="154"/>
      <c r="G761" s="154"/>
      <c r="H761" s="154"/>
      <c r="I761" s="154"/>
      <c r="J761" s="154">
        <v>1</v>
      </c>
      <c r="K761" s="144"/>
      <c r="L761" s="237"/>
      <c r="M761" s="129"/>
      <c r="N761" s="239"/>
      <c r="O761" s="197" t="s">
        <v>83</v>
      </c>
      <c r="P761" s="203">
        <v>32</v>
      </c>
      <c r="Q761" s="111">
        <f>K764</f>
        <v>37</v>
      </c>
      <c r="R761" s="219" t="s">
        <v>11</v>
      </c>
    </row>
    <row r="762" spans="1:22" ht="15.75" customHeight="1" x14ac:dyDescent="0.25">
      <c r="A762" s="58">
        <v>2402</v>
      </c>
      <c r="B762" s="154"/>
      <c r="C762" s="154"/>
      <c r="D762" s="154"/>
      <c r="E762" s="154"/>
      <c r="F762" s="154"/>
      <c r="G762" s="154"/>
      <c r="H762" s="154"/>
      <c r="I762" s="154"/>
      <c r="J762" s="154">
        <v>1</v>
      </c>
      <c r="K762" s="144">
        <v>1</v>
      </c>
      <c r="L762" s="237"/>
      <c r="M762" s="129"/>
      <c r="N762" s="239"/>
      <c r="O762" s="198" t="s">
        <v>85</v>
      </c>
      <c r="P762" s="86">
        <f>IF(P761/B747=0,"",P761/B747)</f>
        <v>0.5423728813559322</v>
      </c>
      <c r="Q762" s="112">
        <f>IF(P761/Q761=0,"",P761/Q761)</f>
        <v>0.86486486486486491</v>
      </c>
      <c r="R762" s="221" t="s">
        <v>86</v>
      </c>
    </row>
    <row r="763" spans="1:22" ht="15.75" x14ac:dyDescent="0.25">
      <c r="A763" s="58">
        <v>2501</v>
      </c>
      <c r="B763" s="154"/>
      <c r="C763" s="154"/>
      <c r="D763" s="154"/>
      <c r="E763" s="154"/>
      <c r="F763" s="154"/>
      <c r="G763" s="154"/>
      <c r="H763" s="154"/>
      <c r="I763" s="154"/>
      <c r="J763" s="154"/>
      <c r="K763" s="144"/>
      <c r="L763" s="240"/>
      <c r="M763" s="241"/>
      <c r="N763" s="242"/>
      <c r="O763" s="90"/>
      <c r="P763" s="91"/>
      <c r="Q763" s="91"/>
      <c r="R763" s="113"/>
    </row>
    <row r="764" spans="1:22" ht="18" x14ac:dyDescent="0.25">
      <c r="A764" s="28"/>
      <c r="B764" s="297" t="s">
        <v>111</v>
      </c>
      <c r="C764" s="297"/>
      <c r="D764" s="297"/>
      <c r="E764" s="297"/>
      <c r="F764" s="297"/>
      <c r="G764" s="297"/>
      <c r="H764" s="297"/>
      <c r="I764" s="297"/>
      <c r="J764" s="297"/>
      <c r="K764" s="93">
        <f>SUM(K747:K760)</f>
        <v>37</v>
      </c>
      <c r="L764" s="94">
        <f>IF(K755=0,"",K755/B747)</f>
        <v>0.20338983050847459</v>
      </c>
      <c r="M764" s="94">
        <f>IF(K764=0,"",K764/B747)</f>
        <v>0.6271186440677966</v>
      </c>
      <c r="N764" s="94">
        <f>IF(K755=0,"",M764-L764)</f>
        <v>0.42372881355932202</v>
      </c>
      <c r="O764" s="3"/>
      <c r="P764" s="29"/>
      <c r="Q764" s="22"/>
      <c r="R764" s="3"/>
    </row>
    <row r="765" spans="1:22" ht="12.75" customHeight="1" x14ac:dyDescent="0.2">
      <c r="L765" s="3"/>
      <c r="M765" s="3"/>
      <c r="O765" s="3"/>
    </row>
    <row r="766" spans="1:22" ht="12.75" customHeight="1" x14ac:dyDescent="0.2">
      <c r="L766" s="3"/>
      <c r="M766" s="3"/>
      <c r="O766" s="3"/>
    </row>
    <row r="767" spans="1:22" ht="26.25" x14ac:dyDescent="0.4">
      <c r="A767" s="231"/>
      <c r="B767" s="298" t="s">
        <v>99</v>
      </c>
      <c r="C767" s="299"/>
      <c r="D767" s="299"/>
      <c r="E767" s="299"/>
      <c r="F767" s="299"/>
      <c r="G767" s="299"/>
      <c r="H767" s="299"/>
      <c r="I767" s="299"/>
      <c r="J767" s="299"/>
      <c r="K767" s="185" t="s">
        <v>114</v>
      </c>
      <c r="L767" s="57"/>
      <c r="M767" s="57"/>
      <c r="N767" s="29"/>
      <c r="O767" s="3"/>
      <c r="P767" s="29"/>
      <c r="Q767" s="29"/>
      <c r="R767" s="29"/>
      <c r="V767" s="168">
        <f>AVERAGE(P762,P785)</f>
        <v>0.49785310734463273</v>
      </c>
    </row>
    <row r="768" spans="1:22" ht="20.25" x14ac:dyDescent="0.2">
      <c r="A768" s="319" t="s">
        <v>10</v>
      </c>
      <c r="B768" s="301" t="s">
        <v>100</v>
      </c>
      <c r="C768" s="302"/>
      <c r="D768" s="302"/>
      <c r="E768" s="302"/>
      <c r="F768" s="302"/>
      <c r="G768" s="302"/>
      <c r="H768" s="302"/>
      <c r="I768" s="302"/>
      <c r="J768" s="303"/>
      <c r="K768" s="304" t="s">
        <v>11</v>
      </c>
      <c r="L768" s="296" t="s">
        <v>3</v>
      </c>
      <c r="M768" s="296" t="s">
        <v>4</v>
      </c>
      <c r="N768" s="306" t="s">
        <v>5</v>
      </c>
      <c r="O768" s="296" t="s">
        <v>6</v>
      </c>
      <c r="P768" s="294" t="s">
        <v>7</v>
      </c>
      <c r="Q768" s="294" t="s">
        <v>8</v>
      </c>
      <c r="R768" s="296" t="s">
        <v>101</v>
      </c>
    </row>
    <row r="769" spans="1:19" ht="15.75" x14ac:dyDescent="0.25">
      <c r="A769" s="320"/>
      <c r="B769" s="58" t="s">
        <v>102</v>
      </c>
      <c r="C769" s="58" t="s">
        <v>103</v>
      </c>
      <c r="D769" s="58" t="s">
        <v>104</v>
      </c>
      <c r="E769" s="58" t="s">
        <v>105</v>
      </c>
      <c r="F769" s="58" t="s">
        <v>106</v>
      </c>
      <c r="G769" s="58" t="s">
        <v>107</v>
      </c>
      <c r="H769" s="58" t="s">
        <v>108</v>
      </c>
      <c r="I769" s="58" t="s">
        <v>109</v>
      </c>
      <c r="J769" s="58" t="s">
        <v>110</v>
      </c>
      <c r="K769" s="317"/>
      <c r="L769" s="295"/>
      <c r="M769" s="295"/>
      <c r="N769" s="295"/>
      <c r="O769" s="295"/>
      <c r="P769" s="295"/>
      <c r="Q769" s="295"/>
      <c r="R769" s="295"/>
    </row>
    <row r="770" spans="1:19" ht="15.75" customHeight="1" x14ac:dyDescent="0.25">
      <c r="A770" s="58">
        <v>1702</v>
      </c>
      <c r="B770" s="154">
        <v>75</v>
      </c>
      <c r="C770" s="154"/>
      <c r="D770" s="154"/>
      <c r="E770" s="154"/>
      <c r="F770" s="154"/>
      <c r="G770" s="154"/>
      <c r="H770" s="154"/>
      <c r="I770" s="154"/>
      <c r="J770" s="154"/>
      <c r="K770" s="144"/>
      <c r="L770" s="234"/>
      <c r="M770" s="235"/>
      <c r="N770" s="236"/>
      <c r="O770" s="243"/>
      <c r="P770" s="63">
        <f>B770</f>
        <v>75</v>
      </c>
      <c r="Q770" s="244"/>
      <c r="R770" s="243"/>
    </row>
    <row r="771" spans="1:19" ht="15.75" customHeight="1" x14ac:dyDescent="0.25">
      <c r="A771" s="58">
        <v>1801</v>
      </c>
      <c r="B771" s="154"/>
      <c r="C771" s="154">
        <v>56</v>
      </c>
      <c r="D771" s="154"/>
      <c r="E771" s="154"/>
      <c r="F771" s="154"/>
      <c r="G771" s="154"/>
      <c r="H771" s="154"/>
      <c r="I771" s="154"/>
      <c r="J771" s="154"/>
      <c r="K771" s="144"/>
      <c r="L771" s="237"/>
      <c r="M771" s="129"/>
      <c r="N771" s="238"/>
      <c r="O771" s="67">
        <f>IF(C771=0,"",C771/B770)</f>
        <v>0.7466666666666667</v>
      </c>
      <c r="P771" s="68">
        <v>56</v>
      </c>
      <c r="Q771" s="245">
        <f t="shared" ref="Q771:Q778" si="108">IF(P771=0,"",P771/P770)</f>
        <v>0.7466666666666667</v>
      </c>
      <c r="R771" s="245">
        <f t="shared" ref="R771:R778" si="109">IF(P771=0,"",100%-Q771)</f>
        <v>0.2533333333333333</v>
      </c>
    </row>
    <row r="772" spans="1:19" ht="15.75" customHeight="1" x14ac:dyDescent="0.25">
      <c r="A772" s="58">
        <v>1802</v>
      </c>
      <c r="B772" s="154"/>
      <c r="C772" s="154"/>
      <c r="D772" s="154">
        <v>50</v>
      </c>
      <c r="E772" s="154"/>
      <c r="F772" s="154"/>
      <c r="G772" s="154"/>
      <c r="H772" s="154"/>
      <c r="I772" s="154"/>
      <c r="J772" s="154"/>
      <c r="K772" s="144"/>
      <c r="L772" s="237"/>
      <c r="M772" s="129"/>
      <c r="N772" s="238"/>
      <c r="O772" s="67">
        <f>IF(D772=0,"",D772/C771)</f>
        <v>0.8928571428571429</v>
      </c>
      <c r="P772" s="68">
        <v>52</v>
      </c>
      <c r="Q772" s="245">
        <f t="shared" si="108"/>
        <v>0.9285714285714286</v>
      </c>
      <c r="R772" s="245">
        <f t="shared" si="109"/>
        <v>7.1428571428571397E-2</v>
      </c>
      <c r="S772" s="8">
        <f>P772/P770</f>
        <v>0.69333333333333336</v>
      </c>
    </row>
    <row r="773" spans="1:19" ht="15.75" customHeight="1" x14ac:dyDescent="0.25">
      <c r="A773" s="58">
        <v>1901</v>
      </c>
      <c r="B773" s="154"/>
      <c r="C773" s="154"/>
      <c r="D773" s="154"/>
      <c r="E773" s="154">
        <v>41</v>
      </c>
      <c r="F773" s="154"/>
      <c r="G773" s="154"/>
      <c r="H773" s="154"/>
      <c r="I773" s="154"/>
      <c r="J773" s="154"/>
      <c r="K773" s="144"/>
      <c r="L773" s="237"/>
      <c r="M773" s="129"/>
      <c r="N773" s="238"/>
      <c r="O773" s="67">
        <f>IF(E773=0,"",E773/D772)</f>
        <v>0.82</v>
      </c>
      <c r="P773" s="68">
        <v>51</v>
      </c>
      <c r="Q773" s="245">
        <f t="shared" si="108"/>
        <v>0.98076923076923073</v>
      </c>
      <c r="R773" s="245">
        <f t="shared" si="109"/>
        <v>1.9230769230769273E-2</v>
      </c>
    </row>
    <row r="774" spans="1:19" ht="15.75" customHeight="1" x14ac:dyDescent="0.25">
      <c r="A774" s="58">
        <v>1902</v>
      </c>
      <c r="B774" s="154"/>
      <c r="C774" s="154"/>
      <c r="D774" s="154"/>
      <c r="E774" s="154"/>
      <c r="F774" s="154">
        <v>39</v>
      </c>
      <c r="G774" s="154"/>
      <c r="H774" s="154"/>
      <c r="I774" s="154"/>
      <c r="J774" s="154"/>
      <c r="K774" s="144"/>
      <c r="L774" s="237"/>
      <c r="M774" s="129"/>
      <c r="N774" s="238"/>
      <c r="O774" s="67">
        <f>IF(F774=0,"",F774/E773)</f>
        <v>0.95121951219512191</v>
      </c>
      <c r="P774" s="68">
        <v>50</v>
      </c>
      <c r="Q774" s="245">
        <f t="shared" si="108"/>
        <v>0.98039215686274506</v>
      </c>
      <c r="R774" s="245">
        <f t="shared" si="109"/>
        <v>1.9607843137254943E-2</v>
      </c>
    </row>
    <row r="775" spans="1:19" ht="15.75" customHeight="1" x14ac:dyDescent="0.25">
      <c r="A775" s="58">
        <v>2001</v>
      </c>
      <c r="B775" s="154"/>
      <c r="C775" s="154"/>
      <c r="D775" s="154"/>
      <c r="E775" s="154"/>
      <c r="F775" s="154"/>
      <c r="G775" s="154">
        <v>39</v>
      </c>
      <c r="H775" s="154"/>
      <c r="I775" s="154"/>
      <c r="J775" s="154"/>
      <c r="K775" s="144"/>
      <c r="L775" s="237"/>
      <c r="M775" s="129"/>
      <c r="N775" s="238"/>
      <c r="O775" s="67">
        <f>IF(G775=0,"",G775/F774)</f>
        <v>1</v>
      </c>
      <c r="P775" s="68">
        <v>48</v>
      </c>
      <c r="Q775" s="245">
        <f t="shared" si="108"/>
        <v>0.96</v>
      </c>
      <c r="R775" s="245">
        <f t="shared" si="109"/>
        <v>4.0000000000000036E-2</v>
      </c>
    </row>
    <row r="776" spans="1:19" ht="15.75" customHeight="1" x14ac:dyDescent="0.25">
      <c r="A776" s="58">
        <v>2002</v>
      </c>
      <c r="B776" s="154"/>
      <c r="C776" s="154"/>
      <c r="D776" s="154"/>
      <c r="E776" s="154"/>
      <c r="F776" s="154"/>
      <c r="G776" s="154"/>
      <c r="H776" s="154">
        <v>39</v>
      </c>
      <c r="I776" s="154"/>
      <c r="J776" s="154"/>
      <c r="K776" s="144"/>
      <c r="L776" s="237"/>
      <c r="M776" s="129"/>
      <c r="N776" s="238"/>
      <c r="O776" s="67">
        <f>IF(H776=0,"",H776/G775)</f>
        <v>1</v>
      </c>
      <c r="P776" s="68">
        <v>48</v>
      </c>
      <c r="Q776" s="245">
        <f t="shared" si="108"/>
        <v>1</v>
      </c>
      <c r="R776" s="245">
        <f t="shared" si="109"/>
        <v>0</v>
      </c>
    </row>
    <row r="777" spans="1:19" ht="15.75" customHeight="1" x14ac:dyDescent="0.25">
      <c r="A777" s="58">
        <v>2101</v>
      </c>
      <c r="B777" s="154"/>
      <c r="C777" s="154"/>
      <c r="D777" s="154"/>
      <c r="E777" s="154"/>
      <c r="F777" s="154"/>
      <c r="G777" s="154"/>
      <c r="H777" s="154"/>
      <c r="I777" s="154">
        <v>22</v>
      </c>
      <c r="J777" s="154"/>
      <c r="K777" s="144"/>
      <c r="L777" s="237"/>
      <c r="M777" s="129"/>
      <c r="N777" s="238"/>
      <c r="O777" s="67">
        <f>IF(I777=0,"",I777/H776)</f>
        <v>0.5641025641025641</v>
      </c>
      <c r="P777" s="68">
        <v>47</v>
      </c>
      <c r="Q777" s="245">
        <f t="shared" si="108"/>
        <v>0.97916666666666663</v>
      </c>
      <c r="R777" s="245">
        <f t="shared" si="109"/>
        <v>2.083333333333337E-2</v>
      </c>
    </row>
    <row r="778" spans="1:19" ht="15.75" customHeight="1" x14ac:dyDescent="0.25">
      <c r="A778" s="58">
        <v>2102</v>
      </c>
      <c r="B778" s="154"/>
      <c r="C778" s="154"/>
      <c r="D778" s="154"/>
      <c r="E778" s="154"/>
      <c r="F778" s="154"/>
      <c r="G778" s="154"/>
      <c r="H778" s="154"/>
      <c r="I778" s="154"/>
      <c r="J778" s="154">
        <v>21</v>
      </c>
      <c r="K778" s="144">
        <v>15</v>
      </c>
      <c r="L778" s="237"/>
      <c r="M778" s="129"/>
      <c r="N778" s="238"/>
      <c r="O778" s="71">
        <f>IF(J778=0,"",J778/I777)</f>
        <v>0.95454545454545459</v>
      </c>
      <c r="P778" s="68">
        <v>47</v>
      </c>
      <c r="Q778" s="71">
        <f t="shared" si="108"/>
        <v>1</v>
      </c>
      <c r="R778" s="71">
        <f t="shared" si="109"/>
        <v>0</v>
      </c>
    </row>
    <row r="779" spans="1:19" ht="15.75" customHeight="1" x14ac:dyDescent="0.25">
      <c r="A779" s="58">
        <v>2201</v>
      </c>
      <c r="B779" s="154"/>
      <c r="C779" s="154"/>
      <c r="D779" s="154"/>
      <c r="E779" s="154"/>
      <c r="F779" s="154"/>
      <c r="G779" s="154"/>
      <c r="H779" s="154"/>
      <c r="I779" s="154"/>
      <c r="J779" s="154">
        <v>22</v>
      </c>
      <c r="K779" s="144">
        <v>14</v>
      </c>
      <c r="L779" s="237"/>
      <c r="M779" s="129"/>
      <c r="N779" s="239"/>
      <c r="O779" s="105"/>
      <c r="P779" s="68">
        <v>30</v>
      </c>
      <c r="Q779" s="105"/>
      <c r="R779" s="253"/>
    </row>
    <row r="780" spans="1:19" ht="15.75" customHeight="1" x14ac:dyDescent="0.25">
      <c r="A780" s="58">
        <v>2202</v>
      </c>
      <c r="B780" s="154"/>
      <c r="C780" s="154"/>
      <c r="D780" s="154"/>
      <c r="E780" s="154"/>
      <c r="F780" s="154"/>
      <c r="G780" s="154"/>
      <c r="H780" s="154"/>
      <c r="I780" s="154"/>
      <c r="J780" s="154">
        <v>10</v>
      </c>
      <c r="K780" s="144">
        <v>9</v>
      </c>
      <c r="L780" s="237"/>
      <c r="M780" s="129"/>
      <c r="N780" s="239"/>
      <c r="O780" s="247"/>
      <c r="P780" s="109">
        <v>13</v>
      </c>
      <c r="Q780" s="248"/>
      <c r="R780" s="247"/>
    </row>
    <row r="781" spans="1:19" ht="15.75" customHeight="1" x14ac:dyDescent="0.25">
      <c r="A781" s="58">
        <v>2301</v>
      </c>
      <c r="B781" s="154"/>
      <c r="C781" s="154"/>
      <c r="D781" s="154"/>
      <c r="E781" s="154"/>
      <c r="F781" s="154"/>
      <c r="G781" s="154"/>
      <c r="H781" s="154"/>
      <c r="I781" s="154"/>
      <c r="J781" s="154">
        <v>3</v>
      </c>
      <c r="K781" s="144">
        <v>3</v>
      </c>
      <c r="L781" s="237"/>
      <c r="M781" s="129"/>
      <c r="N781" s="239"/>
      <c r="O781" s="247"/>
      <c r="P781" s="109">
        <v>3</v>
      </c>
      <c r="Q781" s="248"/>
      <c r="R781" s="247"/>
    </row>
    <row r="782" spans="1:19" ht="15.75" customHeight="1" x14ac:dyDescent="0.25">
      <c r="A782" s="58">
        <v>2302</v>
      </c>
      <c r="B782" s="154"/>
      <c r="C782" s="154"/>
      <c r="D782" s="154"/>
      <c r="E782" s="154"/>
      <c r="F782" s="154"/>
      <c r="G782" s="154"/>
      <c r="H782" s="154"/>
      <c r="I782" s="154"/>
      <c r="J782" s="154">
        <v>1</v>
      </c>
      <c r="K782" s="144">
        <v>1</v>
      </c>
      <c r="L782" s="237"/>
      <c r="M782" s="129"/>
      <c r="N782" s="239"/>
      <c r="O782" s="247"/>
      <c r="P782" s="109">
        <v>1</v>
      </c>
      <c r="Q782" s="248"/>
      <c r="R782" s="247"/>
    </row>
    <row r="783" spans="1:19" ht="15.75" customHeight="1" x14ac:dyDescent="0.25">
      <c r="A783" s="58">
        <v>2401</v>
      </c>
      <c r="B783" s="154"/>
      <c r="C783" s="154"/>
      <c r="D783" s="154"/>
      <c r="E783" s="154"/>
      <c r="F783" s="154"/>
      <c r="G783" s="154"/>
      <c r="H783" s="154"/>
      <c r="I783" s="154"/>
      <c r="J783" s="154"/>
      <c r="K783" s="144"/>
      <c r="L783" s="237"/>
      <c r="M783" s="129"/>
      <c r="N783" s="239"/>
      <c r="O783" s="129"/>
      <c r="P783" s="239"/>
      <c r="Q783" s="124"/>
      <c r="R783" s="247"/>
    </row>
    <row r="784" spans="1:19" ht="15.75" customHeight="1" x14ac:dyDescent="0.25">
      <c r="A784" s="58">
        <v>2402</v>
      </c>
      <c r="B784" s="154"/>
      <c r="C784" s="154"/>
      <c r="D784" s="154"/>
      <c r="E784" s="154"/>
      <c r="F784" s="154"/>
      <c r="G784" s="154"/>
      <c r="H784" s="154"/>
      <c r="I784" s="154"/>
      <c r="J784" s="154"/>
      <c r="K784" s="144"/>
      <c r="L784" s="237"/>
      <c r="M784" s="129"/>
      <c r="N784" s="239"/>
      <c r="O784" s="197" t="s">
        <v>83</v>
      </c>
      <c r="P784" s="82">
        <v>34</v>
      </c>
      <c r="Q784" s="111">
        <f>K787</f>
        <v>42</v>
      </c>
      <c r="R784" s="219" t="s">
        <v>11</v>
      </c>
    </row>
    <row r="785" spans="1:19" ht="15.75" customHeight="1" x14ac:dyDescent="0.25">
      <c r="A785" s="58">
        <v>2501</v>
      </c>
      <c r="B785" s="154"/>
      <c r="C785" s="154"/>
      <c r="D785" s="154"/>
      <c r="E785" s="154"/>
      <c r="F785" s="154"/>
      <c r="G785" s="154"/>
      <c r="H785" s="154"/>
      <c r="I785" s="154"/>
      <c r="J785" s="154"/>
      <c r="K785" s="144"/>
      <c r="L785" s="237"/>
      <c r="M785" s="129"/>
      <c r="N785" s="239"/>
      <c r="O785" s="198" t="s">
        <v>85</v>
      </c>
      <c r="P785" s="86">
        <f>IF(P784/B770=0,"",P784/B770)</f>
        <v>0.45333333333333331</v>
      </c>
      <c r="Q785" s="112">
        <f>IF(P784/Q784=0,"",P784/Q784)</f>
        <v>0.80952380952380953</v>
      </c>
      <c r="R785" s="221" t="s">
        <v>86</v>
      </c>
    </row>
    <row r="786" spans="1:19" ht="15.75" customHeight="1" x14ac:dyDescent="0.25">
      <c r="A786" s="58">
        <v>2502</v>
      </c>
      <c r="B786" s="154"/>
      <c r="C786" s="154"/>
      <c r="D786" s="154"/>
      <c r="E786" s="154"/>
      <c r="F786" s="154"/>
      <c r="G786" s="154"/>
      <c r="H786" s="154"/>
      <c r="I786" s="154"/>
      <c r="J786" s="154"/>
      <c r="K786" s="144"/>
      <c r="L786" s="240"/>
      <c r="M786" s="241"/>
      <c r="N786" s="242"/>
      <c r="O786" s="90"/>
      <c r="P786" s="91"/>
      <c r="Q786" s="91"/>
      <c r="R786" s="113"/>
    </row>
    <row r="787" spans="1:19" ht="18" x14ac:dyDescent="0.25">
      <c r="A787" s="28"/>
      <c r="B787" s="297" t="s">
        <v>111</v>
      </c>
      <c r="C787" s="297"/>
      <c r="D787" s="297"/>
      <c r="E787" s="297"/>
      <c r="F787" s="297"/>
      <c r="G787" s="297"/>
      <c r="H787" s="297"/>
      <c r="I787" s="297"/>
      <c r="J787" s="297"/>
      <c r="K787" s="93">
        <f>SUM(K770:K783)</f>
        <v>42</v>
      </c>
      <c r="L787" s="94">
        <f>IF(K778=0,"",K778/B770)</f>
        <v>0.2</v>
      </c>
      <c r="M787" s="94">
        <f>IF(K787=0,"",K787/B770)</f>
        <v>0.56000000000000005</v>
      </c>
      <c r="N787" s="94">
        <f>IF(K778=0,"",M787-L787)</f>
        <v>0.36000000000000004</v>
      </c>
      <c r="O787" s="3"/>
      <c r="P787" s="29"/>
      <c r="Q787" s="22"/>
      <c r="R787" s="3"/>
    </row>
    <row r="788" spans="1:19" ht="12.75" customHeight="1" x14ac:dyDescent="0.2">
      <c r="L788" s="3"/>
      <c r="M788" s="3"/>
      <c r="O788" s="3"/>
    </row>
    <row r="789" spans="1:19" ht="12.75" customHeight="1" x14ac:dyDescent="0.2">
      <c r="L789" s="3"/>
      <c r="M789" s="3"/>
      <c r="O789" s="3"/>
    </row>
    <row r="790" spans="1:19" ht="26.25" customHeight="1" x14ac:dyDescent="0.4">
      <c r="A790" s="231"/>
      <c r="B790" s="298" t="s">
        <v>99</v>
      </c>
      <c r="C790" s="299"/>
      <c r="D790" s="299"/>
      <c r="E790" s="299"/>
      <c r="F790" s="299"/>
      <c r="G790" s="299"/>
      <c r="H790" s="299"/>
      <c r="I790" s="299"/>
      <c r="J790" s="299"/>
      <c r="K790" s="185" t="s">
        <v>115</v>
      </c>
      <c r="L790" s="57"/>
      <c r="M790" s="57"/>
      <c r="N790" s="29"/>
      <c r="O790" s="3"/>
      <c r="P790" s="29"/>
      <c r="Q790" s="29"/>
      <c r="R790" s="29"/>
    </row>
    <row r="791" spans="1:19" ht="20.25" customHeight="1" x14ac:dyDescent="0.2">
      <c r="A791" s="319" t="s">
        <v>10</v>
      </c>
      <c r="B791" s="301" t="s">
        <v>100</v>
      </c>
      <c r="C791" s="302"/>
      <c r="D791" s="302"/>
      <c r="E791" s="302"/>
      <c r="F791" s="302"/>
      <c r="G791" s="302"/>
      <c r="H791" s="302"/>
      <c r="I791" s="302"/>
      <c r="J791" s="303"/>
      <c r="K791" s="304" t="s">
        <v>11</v>
      </c>
      <c r="L791" s="296" t="s">
        <v>3</v>
      </c>
      <c r="M791" s="296" t="s">
        <v>4</v>
      </c>
      <c r="N791" s="306" t="s">
        <v>5</v>
      </c>
      <c r="O791" s="296" t="s">
        <v>6</v>
      </c>
      <c r="P791" s="294" t="s">
        <v>7</v>
      </c>
      <c r="Q791" s="294" t="s">
        <v>8</v>
      </c>
      <c r="R791" s="296" t="s">
        <v>101</v>
      </c>
    </row>
    <row r="792" spans="1:19" ht="15.75" customHeight="1" x14ac:dyDescent="0.25">
      <c r="A792" s="320"/>
      <c r="B792" s="58" t="s">
        <v>102</v>
      </c>
      <c r="C792" s="58" t="s">
        <v>103</v>
      </c>
      <c r="D792" s="58" t="s">
        <v>104</v>
      </c>
      <c r="E792" s="58" t="s">
        <v>105</v>
      </c>
      <c r="F792" s="58" t="s">
        <v>106</v>
      </c>
      <c r="G792" s="58" t="s">
        <v>107</v>
      </c>
      <c r="H792" s="58" t="s">
        <v>108</v>
      </c>
      <c r="I792" s="58" t="s">
        <v>109</v>
      </c>
      <c r="J792" s="58" t="s">
        <v>110</v>
      </c>
      <c r="K792" s="317"/>
      <c r="L792" s="295"/>
      <c r="M792" s="295"/>
      <c r="N792" s="295"/>
      <c r="O792" s="295"/>
      <c r="P792" s="295"/>
      <c r="Q792" s="295"/>
      <c r="R792" s="295"/>
    </row>
    <row r="793" spans="1:19" ht="15.75" customHeight="1" x14ac:dyDescent="0.25">
      <c r="A793" s="58">
        <v>1801</v>
      </c>
      <c r="B793" s="154">
        <v>58</v>
      </c>
      <c r="C793" s="154"/>
      <c r="D793" s="154"/>
      <c r="E793" s="154"/>
      <c r="F793" s="154"/>
      <c r="G793" s="154"/>
      <c r="H793" s="154"/>
      <c r="I793" s="154"/>
      <c r="J793" s="154"/>
      <c r="K793" s="144"/>
      <c r="L793" s="234"/>
      <c r="M793" s="235"/>
      <c r="N793" s="236"/>
      <c r="O793" s="243"/>
      <c r="P793" s="63">
        <f>B793</f>
        <v>58</v>
      </c>
      <c r="Q793" s="244"/>
      <c r="R793" s="243"/>
    </row>
    <row r="794" spans="1:19" ht="15.75" customHeight="1" x14ac:dyDescent="0.25">
      <c r="A794" s="58">
        <v>1802</v>
      </c>
      <c r="B794" s="154"/>
      <c r="C794" s="154">
        <v>41</v>
      </c>
      <c r="D794" s="154"/>
      <c r="E794" s="154"/>
      <c r="F794" s="154"/>
      <c r="G794" s="154"/>
      <c r="H794" s="154"/>
      <c r="I794" s="154"/>
      <c r="J794" s="154"/>
      <c r="K794" s="144"/>
      <c r="L794" s="237"/>
      <c r="M794" s="129"/>
      <c r="N794" s="238"/>
      <c r="O794" s="67">
        <f>IF(C794=0,"",C794/B793)</f>
        <v>0.7068965517241379</v>
      </c>
      <c r="P794" s="68">
        <v>41</v>
      </c>
      <c r="Q794" s="245">
        <f t="shared" ref="Q794:Q801" si="110">IF(P794=0,"",P794/P793)</f>
        <v>0.7068965517241379</v>
      </c>
      <c r="R794" s="245">
        <f t="shared" ref="R794:R801" si="111">IF(P794=0,"",100%-Q794)</f>
        <v>0.2931034482758621</v>
      </c>
    </row>
    <row r="795" spans="1:19" ht="15.75" customHeight="1" x14ac:dyDescent="0.25">
      <c r="A795" s="58">
        <v>1901</v>
      </c>
      <c r="B795" s="154"/>
      <c r="C795" s="154"/>
      <c r="D795" s="154">
        <v>39</v>
      </c>
      <c r="E795" s="154"/>
      <c r="F795" s="154"/>
      <c r="G795" s="154"/>
      <c r="H795" s="154"/>
      <c r="I795" s="154"/>
      <c r="J795" s="154"/>
      <c r="K795" s="144"/>
      <c r="L795" s="237"/>
      <c r="M795" s="129"/>
      <c r="N795" s="238"/>
      <c r="O795" s="67">
        <f>IF(D795=0,"",D795/C794)</f>
        <v>0.95121951219512191</v>
      </c>
      <c r="P795" s="68">
        <v>40</v>
      </c>
      <c r="Q795" s="245">
        <f t="shared" si="110"/>
        <v>0.97560975609756095</v>
      </c>
      <c r="R795" s="245">
        <f t="shared" si="111"/>
        <v>2.4390243902439046E-2</v>
      </c>
      <c r="S795" s="8">
        <f>P795/P793</f>
        <v>0.68965517241379315</v>
      </c>
    </row>
    <row r="796" spans="1:19" ht="15.75" customHeight="1" x14ac:dyDescent="0.25">
      <c r="A796" s="58">
        <v>1902</v>
      </c>
      <c r="B796" s="154"/>
      <c r="C796" s="154"/>
      <c r="D796" s="154"/>
      <c r="E796" s="154">
        <v>33</v>
      </c>
      <c r="F796" s="154"/>
      <c r="G796" s="154"/>
      <c r="H796" s="154"/>
      <c r="I796" s="154"/>
      <c r="J796" s="154"/>
      <c r="K796" s="144"/>
      <c r="L796" s="237"/>
      <c r="M796" s="129"/>
      <c r="N796" s="238"/>
      <c r="O796" s="67">
        <f>IF(E796=0,"",E796/D795)</f>
        <v>0.84615384615384615</v>
      </c>
      <c r="P796" s="68">
        <v>39</v>
      </c>
      <c r="Q796" s="245">
        <f t="shared" si="110"/>
        <v>0.97499999999999998</v>
      </c>
      <c r="R796" s="245">
        <f t="shared" si="111"/>
        <v>2.5000000000000022E-2</v>
      </c>
    </row>
    <row r="797" spans="1:19" ht="15.75" customHeight="1" x14ac:dyDescent="0.25">
      <c r="A797" s="58">
        <v>2001</v>
      </c>
      <c r="B797" s="154"/>
      <c r="C797" s="154"/>
      <c r="D797" s="154"/>
      <c r="E797" s="154"/>
      <c r="F797" s="154">
        <v>33</v>
      </c>
      <c r="G797" s="154"/>
      <c r="H797" s="154"/>
      <c r="I797" s="154"/>
      <c r="J797" s="154"/>
      <c r="K797" s="144"/>
      <c r="L797" s="237"/>
      <c r="M797" s="129"/>
      <c r="N797" s="238"/>
      <c r="O797" s="67">
        <f>IF(F797=0,"",F797/E796)</f>
        <v>1</v>
      </c>
      <c r="P797" s="68">
        <v>39</v>
      </c>
      <c r="Q797" s="245">
        <f t="shared" si="110"/>
        <v>1</v>
      </c>
      <c r="R797" s="245">
        <f t="shared" si="111"/>
        <v>0</v>
      </c>
    </row>
    <row r="798" spans="1:19" ht="15.75" customHeight="1" x14ac:dyDescent="0.25">
      <c r="A798" s="58">
        <v>2002</v>
      </c>
      <c r="B798" s="154"/>
      <c r="C798" s="154"/>
      <c r="D798" s="154"/>
      <c r="E798" s="154"/>
      <c r="F798" s="154"/>
      <c r="G798" s="154">
        <v>33</v>
      </c>
      <c r="H798" s="154"/>
      <c r="I798" s="154"/>
      <c r="J798" s="154"/>
      <c r="K798" s="144"/>
      <c r="L798" s="237"/>
      <c r="M798" s="129"/>
      <c r="N798" s="238"/>
      <c r="O798" s="67">
        <f>IF(G798=0,"",G798/F797)</f>
        <v>1</v>
      </c>
      <c r="P798" s="68">
        <v>38</v>
      </c>
      <c r="Q798" s="245">
        <f t="shared" si="110"/>
        <v>0.97435897435897434</v>
      </c>
      <c r="R798" s="245">
        <f t="shared" si="111"/>
        <v>2.5641025641025661E-2</v>
      </c>
    </row>
    <row r="799" spans="1:19" ht="15.75" customHeight="1" x14ac:dyDescent="0.25">
      <c r="A799" s="58">
        <v>2101</v>
      </c>
      <c r="B799" s="154"/>
      <c r="C799" s="154"/>
      <c r="D799" s="154"/>
      <c r="E799" s="154"/>
      <c r="F799" s="154"/>
      <c r="G799" s="154"/>
      <c r="H799" s="154">
        <v>33</v>
      </c>
      <c r="I799" s="154"/>
      <c r="J799" s="154"/>
      <c r="K799" s="144"/>
      <c r="L799" s="237"/>
      <c r="M799" s="129"/>
      <c r="N799" s="238"/>
      <c r="O799" s="67">
        <f>IF(H799=0,"",H799/G798)</f>
        <v>1</v>
      </c>
      <c r="P799" s="68">
        <v>38</v>
      </c>
      <c r="Q799" s="245">
        <f t="shared" si="110"/>
        <v>1</v>
      </c>
      <c r="R799" s="245">
        <f t="shared" si="111"/>
        <v>0</v>
      </c>
    </row>
    <row r="800" spans="1:19" ht="15.75" customHeight="1" x14ac:dyDescent="0.25">
      <c r="A800" s="58">
        <v>2102</v>
      </c>
      <c r="B800" s="154"/>
      <c r="C800" s="154"/>
      <c r="D800" s="154"/>
      <c r="E800" s="154"/>
      <c r="F800" s="154"/>
      <c r="G800" s="154"/>
      <c r="H800" s="154"/>
      <c r="I800" s="154">
        <v>23</v>
      </c>
      <c r="J800" s="154"/>
      <c r="K800" s="144"/>
      <c r="L800" s="237"/>
      <c r="M800" s="129"/>
      <c r="N800" s="238"/>
      <c r="O800" s="67">
        <f>IF(I800=0,"",I800/H799)</f>
        <v>0.69696969696969702</v>
      </c>
      <c r="P800" s="68">
        <v>38</v>
      </c>
      <c r="Q800" s="245">
        <f t="shared" si="110"/>
        <v>1</v>
      </c>
      <c r="R800" s="245">
        <f t="shared" si="111"/>
        <v>0</v>
      </c>
    </row>
    <row r="801" spans="1:24" ht="15.75" customHeight="1" x14ac:dyDescent="0.25">
      <c r="A801" s="58">
        <v>2201</v>
      </c>
      <c r="B801" s="154"/>
      <c r="C801" s="154"/>
      <c r="D801" s="154"/>
      <c r="E801" s="154"/>
      <c r="F801" s="154"/>
      <c r="G801" s="154"/>
      <c r="H801" s="154"/>
      <c r="I801" s="154"/>
      <c r="J801" s="154">
        <v>22</v>
      </c>
      <c r="K801" s="144">
        <v>19</v>
      </c>
      <c r="L801" s="237"/>
      <c r="M801" s="129"/>
      <c r="N801" s="238"/>
      <c r="O801" s="71">
        <f>IF(J801=0,"",J801/I800)</f>
        <v>0.95652173913043481</v>
      </c>
      <c r="P801" s="68">
        <v>38</v>
      </c>
      <c r="Q801" s="71">
        <f t="shared" si="110"/>
        <v>1</v>
      </c>
      <c r="R801" s="71">
        <f t="shared" si="111"/>
        <v>0</v>
      </c>
    </row>
    <row r="802" spans="1:24" ht="15.75" customHeight="1" x14ac:dyDescent="0.25">
      <c r="A802" s="58">
        <v>2202</v>
      </c>
      <c r="B802" s="154"/>
      <c r="C802" s="154"/>
      <c r="D802" s="154"/>
      <c r="E802" s="154"/>
      <c r="F802" s="154"/>
      <c r="G802" s="154"/>
      <c r="H802" s="154"/>
      <c r="I802" s="154"/>
      <c r="J802" s="154">
        <v>11</v>
      </c>
      <c r="K802" s="144">
        <v>10</v>
      </c>
      <c r="L802" s="237"/>
      <c r="M802" s="129"/>
      <c r="N802" s="239"/>
      <c r="O802" s="129"/>
      <c r="P802" s="68">
        <v>20</v>
      </c>
      <c r="Q802" s="129"/>
      <c r="R802" s="246"/>
    </row>
    <row r="803" spans="1:24" ht="15.75" customHeight="1" x14ac:dyDescent="0.25">
      <c r="A803" s="58">
        <v>2301</v>
      </c>
      <c r="B803" s="154"/>
      <c r="C803" s="154"/>
      <c r="D803" s="154"/>
      <c r="E803" s="154"/>
      <c r="F803" s="154"/>
      <c r="G803" s="154"/>
      <c r="H803" s="154"/>
      <c r="I803" s="154"/>
      <c r="J803" s="154">
        <v>6</v>
      </c>
      <c r="K803" s="144">
        <v>4</v>
      </c>
      <c r="L803" s="237"/>
      <c r="M803" s="129"/>
      <c r="N803" s="239"/>
      <c r="O803" s="247"/>
      <c r="P803" s="109">
        <v>10</v>
      </c>
      <c r="Q803" s="248"/>
      <c r="R803" s="247"/>
    </row>
    <row r="804" spans="1:24" ht="15.75" customHeight="1" x14ac:dyDescent="0.25">
      <c r="A804" s="58">
        <v>2302</v>
      </c>
      <c r="B804" s="154"/>
      <c r="C804" s="154"/>
      <c r="D804" s="154"/>
      <c r="E804" s="154"/>
      <c r="F804" s="154"/>
      <c r="G804" s="154"/>
      <c r="H804" s="154"/>
      <c r="I804" s="154"/>
      <c r="J804" s="154">
        <v>2</v>
      </c>
      <c r="K804" s="144">
        <v>1</v>
      </c>
      <c r="L804" s="237"/>
      <c r="M804" s="129"/>
      <c r="N804" s="239"/>
      <c r="O804" s="247"/>
      <c r="P804" s="109">
        <v>3</v>
      </c>
      <c r="Q804" s="248"/>
      <c r="R804" s="247"/>
    </row>
    <row r="805" spans="1:24" ht="15.75" customHeight="1" x14ac:dyDescent="0.25">
      <c r="A805" s="58">
        <v>2401</v>
      </c>
      <c r="B805" s="154"/>
      <c r="C805" s="154"/>
      <c r="D805" s="154"/>
      <c r="E805" s="154"/>
      <c r="F805" s="154"/>
      <c r="G805" s="154"/>
      <c r="H805" s="154"/>
      <c r="I805" s="154"/>
      <c r="J805" s="154">
        <v>1</v>
      </c>
      <c r="K805" s="144">
        <v>1</v>
      </c>
      <c r="L805" s="237"/>
      <c r="M805" s="129"/>
      <c r="N805" s="239"/>
      <c r="O805" s="247"/>
      <c r="P805" s="109">
        <v>2</v>
      </c>
      <c r="Q805" s="248"/>
      <c r="R805" s="247"/>
    </row>
    <row r="806" spans="1:24" ht="15.75" customHeight="1" x14ac:dyDescent="0.25">
      <c r="A806" s="58">
        <v>2402</v>
      </c>
      <c r="B806" s="154"/>
      <c r="C806" s="154"/>
      <c r="D806" s="154"/>
      <c r="E806" s="154"/>
      <c r="F806" s="154"/>
      <c r="G806" s="154"/>
      <c r="H806" s="154"/>
      <c r="I806" s="154"/>
      <c r="J806" s="154"/>
      <c r="K806" s="144"/>
      <c r="L806" s="237"/>
      <c r="M806" s="129"/>
      <c r="N806" s="239"/>
      <c r="O806" s="129"/>
      <c r="P806" s="239"/>
      <c r="Q806" s="124"/>
      <c r="R806" s="247"/>
    </row>
    <row r="807" spans="1:24" ht="15.75" customHeight="1" x14ac:dyDescent="0.25">
      <c r="A807" s="58">
        <v>2501</v>
      </c>
      <c r="B807" s="154"/>
      <c r="C807" s="154"/>
      <c r="D807" s="154"/>
      <c r="E807" s="154"/>
      <c r="F807" s="154"/>
      <c r="G807" s="154"/>
      <c r="H807" s="154"/>
      <c r="I807" s="154"/>
      <c r="J807" s="154"/>
      <c r="K807" s="144"/>
      <c r="L807" s="237"/>
      <c r="M807" s="129"/>
      <c r="N807" s="239"/>
      <c r="O807" s="197" t="s">
        <v>83</v>
      </c>
      <c r="P807" s="82">
        <v>23</v>
      </c>
      <c r="Q807" s="111">
        <f>K810</f>
        <v>35</v>
      </c>
      <c r="R807" s="219" t="s">
        <v>11</v>
      </c>
    </row>
    <row r="808" spans="1:24" ht="15.75" customHeight="1" x14ac:dyDescent="0.25">
      <c r="A808" s="58">
        <v>2502</v>
      </c>
      <c r="B808" s="154"/>
      <c r="C808" s="154"/>
      <c r="D808" s="154"/>
      <c r="E808" s="154"/>
      <c r="F808" s="154"/>
      <c r="G808" s="154"/>
      <c r="H808" s="154"/>
      <c r="I808" s="154"/>
      <c r="J808" s="154"/>
      <c r="K808" s="144"/>
      <c r="L808" s="237"/>
      <c r="M808" s="129"/>
      <c r="N808" s="239"/>
      <c r="O808" s="198" t="s">
        <v>85</v>
      </c>
      <c r="P808" s="86">
        <f>IF(P807/B793=0,"",P807/B793)</f>
        <v>0.39655172413793105</v>
      </c>
      <c r="Q808" s="112">
        <f>IF(P807/Q807=0,"",P807/Q807)</f>
        <v>0.65714285714285714</v>
      </c>
      <c r="R808" s="221" t="s">
        <v>86</v>
      </c>
    </row>
    <row r="809" spans="1:24" ht="15.75" x14ac:dyDescent="0.25">
      <c r="A809" s="58">
        <v>2601</v>
      </c>
      <c r="B809" s="154"/>
      <c r="C809" s="154"/>
      <c r="D809" s="154"/>
      <c r="E809" s="154"/>
      <c r="F809" s="154"/>
      <c r="G809" s="154"/>
      <c r="H809" s="154"/>
      <c r="I809" s="154"/>
      <c r="J809" s="154"/>
      <c r="K809" s="144"/>
      <c r="L809" s="240"/>
      <c r="M809" s="241"/>
      <c r="N809" s="242"/>
      <c r="O809" s="90"/>
      <c r="P809" s="91"/>
      <c r="Q809" s="91"/>
      <c r="R809" s="113"/>
    </row>
    <row r="810" spans="1:24" ht="18" x14ac:dyDescent="0.25">
      <c r="A810" s="28"/>
      <c r="B810" s="297" t="s">
        <v>111</v>
      </c>
      <c r="C810" s="297"/>
      <c r="D810" s="297"/>
      <c r="E810" s="297"/>
      <c r="F810" s="297"/>
      <c r="G810" s="297"/>
      <c r="H810" s="297"/>
      <c r="I810" s="297"/>
      <c r="J810" s="297"/>
      <c r="K810" s="93">
        <f>SUM(K793:K806)</f>
        <v>35</v>
      </c>
      <c r="L810" s="94">
        <f>IF(K801=0,"",K801/B793)</f>
        <v>0.32758620689655171</v>
      </c>
      <c r="M810" s="94">
        <f>IF(K810=0,"",K810/B793)</f>
        <v>0.60344827586206895</v>
      </c>
      <c r="N810" s="94">
        <f>IF(K801=0,"",M810-L810)</f>
        <v>0.27586206896551724</v>
      </c>
      <c r="O810" s="3"/>
      <c r="P810" s="29"/>
      <c r="Q810" s="22"/>
      <c r="R810" s="3"/>
    </row>
    <row r="811" spans="1:24" ht="12.75" customHeight="1" x14ac:dyDescent="0.2">
      <c r="L811" s="3"/>
      <c r="M811" s="3"/>
      <c r="O811" s="3"/>
    </row>
    <row r="812" spans="1:24" ht="12.75" customHeight="1" x14ac:dyDescent="0.2">
      <c r="L812" s="3"/>
      <c r="M812" s="3"/>
      <c r="O812" s="3"/>
    </row>
    <row r="813" spans="1:24" ht="26.25" customHeight="1" x14ac:dyDescent="0.4">
      <c r="A813" s="231"/>
      <c r="B813" s="298" t="s">
        <v>99</v>
      </c>
      <c r="C813" s="299"/>
      <c r="D813" s="299"/>
      <c r="E813" s="299"/>
      <c r="F813" s="299"/>
      <c r="G813" s="299"/>
      <c r="H813" s="299"/>
      <c r="I813" s="299"/>
      <c r="J813" s="299"/>
      <c r="K813" s="185" t="s">
        <v>116</v>
      </c>
      <c r="L813" s="57"/>
      <c r="M813" s="57"/>
      <c r="N813" s="29"/>
      <c r="O813" s="3"/>
      <c r="P813" s="29"/>
      <c r="Q813" s="29"/>
      <c r="R813" s="29"/>
      <c r="X813" s="167">
        <f>AVERAGE(L810,L832)</f>
        <v>0.35191191532946398</v>
      </c>
    </row>
    <row r="814" spans="1:24" ht="20.25" customHeight="1" x14ac:dyDescent="0.2">
      <c r="A814" s="319" t="s">
        <v>10</v>
      </c>
      <c r="B814" s="301" t="s">
        <v>100</v>
      </c>
      <c r="C814" s="302"/>
      <c r="D814" s="302"/>
      <c r="E814" s="302"/>
      <c r="F814" s="302"/>
      <c r="G814" s="302"/>
      <c r="H814" s="302"/>
      <c r="I814" s="302"/>
      <c r="J814" s="303"/>
      <c r="K814" s="304" t="s">
        <v>11</v>
      </c>
      <c r="L814" s="296" t="s">
        <v>3</v>
      </c>
      <c r="M814" s="296" t="s">
        <v>4</v>
      </c>
      <c r="N814" s="306" t="s">
        <v>5</v>
      </c>
      <c r="O814" s="296" t="s">
        <v>6</v>
      </c>
      <c r="P814" s="294" t="s">
        <v>7</v>
      </c>
      <c r="Q814" s="294" t="s">
        <v>8</v>
      </c>
      <c r="R814" s="296" t="s">
        <v>101</v>
      </c>
    </row>
    <row r="815" spans="1:24" ht="15.75" customHeight="1" x14ac:dyDescent="0.25">
      <c r="A815" s="320"/>
      <c r="B815" s="58" t="s">
        <v>102</v>
      </c>
      <c r="C815" s="58" t="s">
        <v>103</v>
      </c>
      <c r="D815" s="58" t="s">
        <v>104</v>
      </c>
      <c r="E815" s="58" t="s">
        <v>105</v>
      </c>
      <c r="F815" s="58" t="s">
        <v>106</v>
      </c>
      <c r="G815" s="58" t="s">
        <v>107</v>
      </c>
      <c r="H815" s="58" t="s">
        <v>108</v>
      </c>
      <c r="I815" s="58" t="s">
        <v>109</v>
      </c>
      <c r="J815" s="58" t="s">
        <v>110</v>
      </c>
      <c r="K815" s="317"/>
      <c r="L815" s="295"/>
      <c r="M815" s="295"/>
      <c r="N815" s="295"/>
      <c r="O815" s="295"/>
      <c r="P815" s="295"/>
      <c r="Q815" s="295"/>
      <c r="R815" s="295"/>
    </row>
    <row r="816" spans="1:24" ht="15.75" customHeight="1" x14ac:dyDescent="0.25">
      <c r="A816" s="58">
        <v>1802</v>
      </c>
      <c r="B816" s="154">
        <v>101</v>
      </c>
      <c r="C816" s="154"/>
      <c r="D816" s="154"/>
      <c r="E816" s="154"/>
      <c r="F816" s="154"/>
      <c r="G816" s="154"/>
      <c r="H816" s="154"/>
      <c r="I816" s="154"/>
      <c r="J816" s="154"/>
      <c r="K816" s="144"/>
      <c r="L816" s="234"/>
      <c r="M816" s="235"/>
      <c r="N816" s="236"/>
      <c r="O816" s="243"/>
      <c r="P816" s="63">
        <f>B816</f>
        <v>101</v>
      </c>
      <c r="Q816" s="244"/>
      <c r="R816" s="243"/>
    </row>
    <row r="817" spans="1:19" ht="15.75" customHeight="1" x14ac:dyDescent="0.25">
      <c r="A817" s="58">
        <v>1901</v>
      </c>
      <c r="B817" s="154"/>
      <c r="C817" s="154">
        <v>81</v>
      </c>
      <c r="D817" s="154"/>
      <c r="E817" s="154"/>
      <c r="F817" s="154"/>
      <c r="G817" s="154"/>
      <c r="H817" s="154"/>
      <c r="I817" s="154"/>
      <c r="J817" s="154"/>
      <c r="K817" s="144"/>
      <c r="L817" s="237"/>
      <c r="M817" s="129"/>
      <c r="N817" s="238"/>
      <c r="O817" s="67">
        <f>IF(C817=0,"",C817/B816)</f>
        <v>0.80198019801980203</v>
      </c>
      <c r="P817" s="68">
        <v>81</v>
      </c>
      <c r="Q817" s="245">
        <f t="shared" ref="Q817:Q824" si="112">IF(P817=0,"",P817/P816)</f>
        <v>0.80198019801980203</v>
      </c>
      <c r="R817" s="245">
        <f t="shared" ref="R817:R824" si="113">IF(P817=0,"",100%-Q817)</f>
        <v>0.19801980198019797</v>
      </c>
    </row>
    <row r="818" spans="1:19" ht="15.75" customHeight="1" x14ac:dyDescent="0.25">
      <c r="A818" s="58">
        <v>1902</v>
      </c>
      <c r="B818" s="154"/>
      <c r="C818" s="154"/>
      <c r="D818" s="154">
        <v>77</v>
      </c>
      <c r="E818" s="154"/>
      <c r="F818" s="154"/>
      <c r="G818" s="154"/>
      <c r="H818" s="154"/>
      <c r="I818" s="154"/>
      <c r="J818" s="154"/>
      <c r="K818" s="144"/>
      <c r="L818" s="237"/>
      <c r="M818" s="129"/>
      <c r="N818" s="238"/>
      <c r="O818" s="67">
        <f>IF(D818=0,"",D818/C817)</f>
        <v>0.95061728395061729</v>
      </c>
      <c r="P818" s="68">
        <v>79</v>
      </c>
      <c r="Q818" s="245">
        <f t="shared" si="112"/>
        <v>0.97530864197530864</v>
      </c>
      <c r="R818" s="245">
        <f t="shared" si="113"/>
        <v>2.4691358024691357E-2</v>
      </c>
      <c r="S818" s="8">
        <f>P818/P816</f>
        <v>0.78217821782178221</v>
      </c>
    </row>
    <row r="819" spans="1:19" ht="15.75" customHeight="1" x14ac:dyDescent="0.25">
      <c r="A819" s="58">
        <v>2001</v>
      </c>
      <c r="B819" s="154"/>
      <c r="C819" s="154"/>
      <c r="D819" s="154"/>
      <c r="E819" s="154">
        <v>67</v>
      </c>
      <c r="F819" s="154"/>
      <c r="G819" s="154"/>
      <c r="H819" s="154"/>
      <c r="I819" s="154"/>
      <c r="J819" s="154"/>
      <c r="K819" s="144"/>
      <c r="L819" s="237"/>
      <c r="M819" s="129"/>
      <c r="N819" s="238"/>
      <c r="O819" s="67">
        <f>IF(E819=0,"",E819/D818)</f>
        <v>0.87012987012987009</v>
      </c>
      <c r="P819" s="68">
        <v>75</v>
      </c>
      <c r="Q819" s="245">
        <f t="shared" si="112"/>
        <v>0.94936708860759489</v>
      </c>
      <c r="R819" s="245">
        <f t="shared" si="113"/>
        <v>5.0632911392405111E-2</v>
      </c>
    </row>
    <row r="820" spans="1:19" ht="15.75" customHeight="1" x14ac:dyDescent="0.25">
      <c r="A820" s="58">
        <v>2002</v>
      </c>
      <c r="B820" s="154"/>
      <c r="C820" s="154"/>
      <c r="D820" s="154"/>
      <c r="E820" s="154"/>
      <c r="F820" s="154">
        <v>67</v>
      </c>
      <c r="G820" s="154"/>
      <c r="H820" s="154"/>
      <c r="I820" s="154"/>
      <c r="J820" s="154"/>
      <c r="K820" s="144"/>
      <c r="L820" s="237"/>
      <c r="M820" s="129"/>
      <c r="N820" s="238"/>
      <c r="O820" s="67">
        <f>IF(F820=0,"",F820/E819)</f>
        <v>1</v>
      </c>
      <c r="P820" s="68">
        <v>74</v>
      </c>
      <c r="Q820" s="245">
        <f t="shared" si="112"/>
        <v>0.98666666666666669</v>
      </c>
      <c r="R820" s="245">
        <f t="shared" si="113"/>
        <v>1.3333333333333308E-2</v>
      </c>
    </row>
    <row r="821" spans="1:19" ht="15.75" customHeight="1" x14ac:dyDescent="0.25">
      <c r="A821" s="58">
        <v>2101</v>
      </c>
      <c r="B821" s="154"/>
      <c r="C821" s="154"/>
      <c r="D821" s="154"/>
      <c r="E821" s="154"/>
      <c r="F821" s="154"/>
      <c r="G821" s="154">
        <v>67</v>
      </c>
      <c r="H821" s="154"/>
      <c r="I821" s="154"/>
      <c r="J821" s="154"/>
      <c r="K821" s="144"/>
      <c r="L821" s="237"/>
      <c r="M821" s="129"/>
      <c r="N821" s="238"/>
      <c r="O821" s="67">
        <f>IF(G821=0,"",G821/F820)</f>
        <v>1</v>
      </c>
      <c r="P821" s="68">
        <v>72</v>
      </c>
      <c r="Q821" s="245">
        <f t="shared" si="112"/>
        <v>0.97297297297297303</v>
      </c>
      <c r="R821" s="245">
        <f t="shared" si="113"/>
        <v>2.7027027027026973E-2</v>
      </c>
    </row>
    <row r="822" spans="1:19" ht="15.75" customHeight="1" x14ac:dyDescent="0.25">
      <c r="A822" s="58">
        <v>2102</v>
      </c>
      <c r="B822" s="154"/>
      <c r="C822" s="154"/>
      <c r="D822" s="154"/>
      <c r="E822" s="154"/>
      <c r="F822" s="154"/>
      <c r="G822" s="154"/>
      <c r="H822" s="154">
        <v>63</v>
      </c>
      <c r="I822" s="154"/>
      <c r="J822" s="154"/>
      <c r="K822" s="144"/>
      <c r="L822" s="237"/>
      <c r="M822" s="129"/>
      <c r="N822" s="238"/>
      <c r="O822" s="67">
        <f>IF(H822=0,"",H822/G821)</f>
        <v>0.94029850746268662</v>
      </c>
      <c r="P822" s="68">
        <v>69</v>
      </c>
      <c r="Q822" s="245">
        <f t="shared" si="112"/>
        <v>0.95833333333333337</v>
      </c>
      <c r="R822" s="245">
        <f t="shared" si="113"/>
        <v>4.166666666666663E-2</v>
      </c>
    </row>
    <row r="823" spans="1:19" ht="15.75" customHeight="1" x14ac:dyDescent="0.25">
      <c r="A823" s="58">
        <v>2201</v>
      </c>
      <c r="B823" s="154"/>
      <c r="C823" s="154"/>
      <c r="D823" s="154"/>
      <c r="E823" s="154"/>
      <c r="F823" s="154"/>
      <c r="G823" s="154"/>
      <c r="H823" s="154"/>
      <c r="I823" s="154">
        <v>55</v>
      </c>
      <c r="J823" s="154"/>
      <c r="K823" s="144"/>
      <c r="L823" s="237"/>
      <c r="M823" s="129"/>
      <c r="N823" s="238"/>
      <c r="O823" s="67">
        <f>IF(I823=0,"",I823/H822)</f>
        <v>0.87301587301587302</v>
      </c>
      <c r="P823" s="68">
        <v>68</v>
      </c>
      <c r="Q823" s="245">
        <f t="shared" si="112"/>
        <v>0.98550724637681164</v>
      </c>
      <c r="R823" s="245">
        <f t="shared" si="113"/>
        <v>1.4492753623188359E-2</v>
      </c>
    </row>
    <row r="824" spans="1:19" ht="15.75" customHeight="1" x14ac:dyDescent="0.25">
      <c r="A824" s="58">
        <v>2202</v>
      </c>
      <c r="B824" s="154"/>
      <c r="C824" s="154"/>
      <c r="D824" s="154"/>
      <c r="E824" s="154"/>
      <c r="F824" s="154"/>
      <c r="G824" s="154"/>
      <c r="H824" s="154"/>
      <c r="I824" s="154"/>
      <c r="J824" s="154">
        <v>51</v>
      </c>
      <c r="K824" s="144">
        <v>38</v>
      </c>
      <c r="L824" s="237"/>
      <c r="M824" s="129"/>
      <c r="N824" s="238"/>
      <c r="O824" s="71">
        <f>IF(J824=0,"",J824/I823)</f>
        <v>0.92727272727272725</v>
      </c>
      <c r="P824" s="68">
        <v>68</v>
      </c>
      <c r="Q824" s="71">
        <f t="shared" si="112"/>
        <v>1</v>
      </c>
      <c r="R824" s="71">
        <f t="shared" si="113"/>
        <v>0</v>
      </c>
    </row>
    <row r="825" spans="1:19" ht="15.75" customHeight="1" x14ac:dyDescent="0.25">
      <c r="A825" s="58">
        <v>2301</v>
      </c>
      <c r="B825" s="154"/>
      <c r="C825" s="154"/>
      <c r="D825" s="154"/>
      <c r="E825" s="154"/>
      <c r="F825" s="154"/>
      <c r="G825" s="154"/>
      <c r="H825" s="154"/>
      <c r="I825" s="154"/>
      <c r="J825" s="154">
        <v>13</v>
      </c>
      <c r="K825" s="144">
        <v>11</v>
      </c>
      <c r="L825" s="237"/>
      <c r="M825" s="129"/>
      <c r="N825" s="239"/>
      <c r="O825" s="129"/>
      <c r="P825" s="68">
        <v>25</v>
      </c>
      <c r="Q825" s="129"/>
      <c r="R825" s="246"/>
    </row>
    <row r="826" spans="1:19" ht="15.75" customHeight="1" x14ac:dyDescent="0.25">
      <c r="A826" s="58">
        <v>2302</v>
      </c>
      <c r="B826" s="154"/>
      <c r="C826" s="154"/>
      <c r="D826" s="154"/>
      <c r="E826" s="154"/>
      <c r="F826" s="154"/>
      <c r="G826" s="154"/>
      <c r="H826" s="154"/>
      <c r="I826" s="154"/>
      <c r="J826" s="154">
        <v>12</v>
      </c>
      <c r="K826" s="144">
        <v>10</v>
      </c>
      <c r="L826" s="237"/>
      <c r="M826" s="129"/>
      <c r="N826" s="239"/>
      <c r="O826" s="247"/>
      <c r="P826" s="109">
        <v>18</v>
      </c>
      <c r="Q826" s="248"/>
      <c r="R826" s="247"/>
    </row>
    <row r="827" spans="1:19" ht="15.75" customHeight="1" x14ac:dyDescent="0.25">
      <c r="A827" s="58">
        <v>2401</v>
      </c>
      <c r="B827" s="154"/>
      <c r="C827" s="154"/>
      <c r="D827" s="154"/>
      <c r="E827" s="154"/>
      <c r="F827" s="154"/>
      <c r="G827" s="154"/>
      <c r="H827" s="154"/>
      <c r="I827" s="154"/>
      <c r="J827" s="154">
        <v>3</v>
      </c>
      <c r="K827" s="144">
        <v>3</v>
      </c>
      <c r="L827" s="237"/>
      <c r="M827" s="129"/>
      <c r="N827" s="239"/>
      <c r="O827" s="247"/>
      <c r="P827" s="202">
        <v>6</v>
      </c>
      <c r="Q827" s="248"/>
      <c r="R827" s="247"/>
    </row>
    <row r="828" spans="1:19" ht="15.75" customHeight="1" x14ac:dyDescent="0.25">
      <c r="A828" s="58">
        <v>2402</v>
      </c>
      <c r="B828" s="154"/>
      <c r="C828" s="154"/>
      <c r="D828" s="154"/>
      <c r="E828" s="154"/>
      <c r="F828" s="154"/>
      <c r="G828" s="154"/>
      <c r="H828" s="154"/>
      <c r="I828" s="154"/>
      <c r="J828" s="154">
        <v>2</v>
      </c>
      <c r="K828" s="144">
        <v>1</v>
      </c>
      <c r="L828" s="237"/>
      <c r="M828" s="129"/>
      <c r="N828" s="239"/>
      <c r="O828" s="129"/>
      <c r="P828" s="204">
        <v>5</v>
      </c>
      <c r="Q828" s="124"/>
      <c r="R828" s="247"/>
    </row>
    <row r="829" spans="1:19" ht="15.75" customHeight="1" x14ac:dyDescent="0.25">
      <c r="A829" s="58">
        <v>2501</v>
      </c>
      <c r="B829" s="154"/>
      <c r="C829" s="154"/>
      <c r="D829" s="154"/>
      <c r="E829" s="154"/>
      <c r="F829" s="154"/>
      <c r="G829" s="154"/>
      <c r="H829" s="154"/>
      <c r="I829" s="154"/>
      <c r="J829" s="154">
        <v>2</v>
      </c>
      <c r="K829" s="144">
        <v>3</v>
      </c>
      <c r="L829" s="237"/>
      <c r="M829" s="129"/>
      <c r="N829" s="239"/>
      <c r="O829" s="197" t="s">
        <v>83</v>
      </c>
      <c r="P829" s="203">
        <v>47</v>
      </c>
      <c r="Q829" s="111">
        <f>K832</f>
        <v>66</v>
      </c>
      <c r="R829" s="219" t="s">
        <v>11</v>
      </c>
    </row>
    <row r="830" spans="1:19" ht="15.75" customHeight="1" x14ac:dyDescent="0.25">
      <c r="A830" s="58">
        <v>2502</v>
      </c>
      <c r="B830" s="154"/>
      <c r="C830" s="154"/>
      <c r="D830" s="154"/>
      <c r="E830" s="154"/>
      <c r="F830" s="154"/>
      <c r="G830" s="154"/>
      <c r="H830" s="154"/>
      <c r="I830" s="154"/>
      <c r="J830" s="154"/>
      <c r="K830" s="144"/>
      <c r="L830" s="237"/>
      <c r="M830" s="129"/>
      <c r="N830" s="239"/>
      <c r="O830" s="198" t="s">
        <v>85</v>
      </c>
      <c r="P830" s="86">
        <f>IF(P829/B816=0,"",P829/B816)</f>
        <v>0.46534653465346537</v>
      </c>
      <c r="Q830" s="112">
        <f>IF(P829/Q829=0,"",P829/Q829)</f>
        <v>0.71212121212121215</v>
      </c>
      <c r="R830" s="221" t="s">
        <v>86</v>
      </c>
    </row>
    <row r="831" spans="1:19" ht="15.75" x14ac:dyDescent="0.25">
      <c r="A831" s="58">
        <v>2601</v>
      </c>
      <c r="B831" s="154"/>
      <c r="C831" s="154"/>
      <c r="D831" s="154"/>
      <c r="E831" s="154"/>
      <c r="F831" s="154"/>
      <c r="G831" s="154"/>
      <c r="H831" s="154"/>
      <c r="I831" s="154"/>
      <c r="J831" s="154"/>
      <c r="K831" s="144"/>
      <c r="L831" s="240"/>
      <c r="M831" s="241"/>
      <c r="N831" s="242"/>
      <c r="O831" s="90"/>
      <c r="P831" s="91"/>
      <c r="Q831" s="91"/>
      <c r="R831" s="113"/>
    </row>
    <row r="832" spans="1:19" ht="18" x14ac:dyDescent="0.25">
      <c r="A832" s="28"/>
      <c r="B832" s="297" t="s">
        <v>111</v>
      </c>
      <c r="C832" s="297"/>
      <c r="D832" s="297"/>
      <c r="E832" s="297"/>
      <c r="F832" s="297"/>
      <c r="G832" s="297"/>
      <c r="H832" s="297"/>
      <c r="I832" s="297"/>
      <c r="J832" s="297"/>
      <c r="K832" s="93">
        <f>SUM(K816:K829)</f>
        <v>66</v>
      </c>
      <c r="L832" s="94">
        <f>IF(K824=0,"",K824/B816)</f>
        <v>0.37623762376237624</v>
      </c>
      <c r="M832" s="94">
        <f>IF(K832=0,"",K832/B816)</f>
        <v>0.65346534653465349</v>
      </c>
      <c r="N832" s="94">
        <f>IF(K824=0,"",M832-L832)</f>
        <v>0.27722772277227725</v>
      </c>
      <c r="O832" s="3"/>
      <c r="P832" s="29"/>
      <c r="Q832" s="22"/>
      <c r="R832" s="3"/>
    </row>
    <row r="833" spans="1:19" ht="12.75" customHeight="1" x14ac:dyDescent="0.2">
      <c r="L833" s="3"/>
      <c r="M833" s="3"/>
      <c r="O833" s="3"/>
    </row>
    <row r="834" spans="1:19" ht="12.75" customHeight="1" x14ac:dyDescent="0.2">
      <c r="L834" s="3"/>
      <c r="M834" s="3"/>
      <c r="O834" s="3"/>
    </row>
    <row r="835" spans="1:19" ht="26.25" customHeight="1" x14ac:dyDescent="0.4">
      <c r="A835" s="231"/>
      <c r="B835" s="298" t="s">
        <v>99</v>
      </c>
      <c r="C835" s="299"/>
      <c r="D835" s="299"/>
      <c r="E835" s="299"/>
      <c r="F835" s="299"/>
      <c r="G835" s="299"/>
      <c r="H835" s="299"/>
      <c r="I835" s="299"/>
      <c r="J835" s="299"/>
      <c r="K835" s="185" t="s">
        <v>117</v>
      </c>
      <c r="L835" s="57"/>
      <c r="M835" s="57"/>
      <c r="N835" s="29"/>
      <c r="O835" s="3"/>
      <c r="P835" s="29"/>
      <c r="Q835" s="29"/>
      <c r="R835" s="29"/>
    </row>
    <row r="836" spans="1:19" ht="20.25" customHeight="1" x14ac:dyDescent="0.2">
      <c r="A836" s="319" t="s">
        <v>10</v>
      </c>
      <c r="B836" s="301" t="s">
        <v>100</v>
      </c>
      <c r="C836" s="302"/>
      <c r="D836" s="302"/>
      <c r="E836" s="302"/>
      <c r="F836" s="302"/>
      <c r="G836" s="302"/>
      <c r="H836" s="302"/>
      <c r="I836" s="302"/>
      <c r="J836" s="303"/>
      <c r="K836" s="304" t="s">
        <v>11</v>
      </c>
      <c r="L836" s="296" t="s">
        <v>3</v>
      </c>
      <c r="M836" s="296" t="s">
        <v>4</v>
      </c>
      <c r="N836" s="306" t="s">
        <v>5</v>
      </c>
      <c r="O836" s="296" t="s">
        <v>6</v>
      </c>
      <c r="P836" s="294" t="s">
        <v>7</v>
      </c>
      <c r="Q836" s="294" t="s">
        <v>8</v>
      </c>
      <c r="R836" s="296" t="s">
        <v>101</v>
      </c>
    </row>
    <row r="837" spans="1:19" ht="15.75" customHeight="1" x14ac:dyDescent="0.25">
      <c r="A837" s="320"/>
      <c r="B837" s="58" t="s">
        <v>102</v>
      </c>
      <c r="C837" s="58" t="s">
        <v>103</v>
      </c>
      <c r="D837" s="58" t="s">
        <v>104</v>
      </c>
      <c r="E837" s="58" t="s">
        <v>105</v>
      </c>
      <c r="F837" s="58" t="s">
        <v>106</v>
      </c>
      <c r="G837" s="58" t="s">
        <v>107</v>
      </c>
      <c r="H837" s="58" t="s">
        <v>108</v>
      </c>
      <c r="I837" s="58" t="s">
        <v>109</v>
      </c>
      <c r="J837" s="58" t="s">
        <v>110</v>
      </c>
      <c r="K837" s="317"/>
      <c r="L837" s="295"/>
      <c r="M837" s="295"/>
      <c r="N837" s="295"/>
      <c r="O837" s="295"/>
      <c r="P837" s="295"/>
      <c r="Q837" s="295"/>
      <c r="R837" s="295"/>
    </row>
    <row r="838" spans="1:19" ht="15.75" customHeight="1" x14ac:dyDescent="0.25">
      <c r="A838" s="58">
        <v>1901</v>
      </c>
      <c r="B838" s="154">
        <v>65</v>
      </c>
      <c r="C838" s="154"/>
      <c r="D838" s="154"/>
      <c r="E838" s="154"/>
      <c r="F838" s="154"/>
      <c r="G838" s="154"/>
      <c r="H838" s="154"/>
      <c r="I838" s="154"/>
      <c r="J838" s="154"/>
      <c r="K838" s="144"/>
      <c r="L838" s="234"/>
      <c r="M838" s="235"/>
      <c r="N838" s="236"/>
      <c r="O838" s="243"/>
      <c r="P838" s="63">
        <f>B838</f>
        <v>65</v>
      </c>
      <c r="Q838" s="244"/>
      <c r="R838" s="243"/>
    </row>
    <row r="839" spans="1:19" ht="15.75" customHeight="1" x14ac:dyDescent="0.25">
      <c r="A839" s="58">
        <v>1902</v>
      </c>
      <c r="B839" s="154"/>
      <c r="C839" s="154">
        <v>51</v>
      </c>
      <c r="D839" s="154"/>
      <c r="E839" s="154"/>
      <c r="F839" s="154"/>
      <c r="G839" s="154"/>
      <c r="H839" s="154"/>
      <c r="I839" s="154"/>
      <c r="J839" s="154"/>
      <c r="K839" s="144"/>
      <c r="L839" s="237"/>
      <c r="M839" s="129"/>
      <c r="N839" s="238"/>
      <c r="O839" s="67">
        <f>IF(C839=0,"",C839/B838)</f>
        <v>0.7846153846153846</v>
      </c>
      <c r="P839" s="68">
        <v>51</v>
      </c>
      <c r="Q839" s="245">
        <f t="shared" ref="Q839:Q846" si="114">IF(P839=0,"",P839/P838)</f>
        <v>0.7846153846153846</v>
      </c>
      <c r="R839" s="245">
        <f t="shared" ref="R839:R846" si="115">IF(P839=0,"",100%-Q839)</f>
        <v>0.2153846153846154</v>
      </c>
    </row>
    <row r="840" spans="1:19" ht="15.75" customHeight="1" x14ac:dyDescent="0.25">
      <c r="A840" s="58">
        <v>2001</v>
      </c>
      <c r="B840" s="154"/>
      <c r="C840" s="154"/>
      <c r="D840" s="154">
        <v>49</v>
      </c>
      <c r="E840" s="154"/>
      <c r="F840" s="154"/>
      <c r="G840" s="154"/>
      <c r="H840" s="154"/>
      <c r="I840" s="154"/>
      <c r="J840" s="154"/>
      <c r="K840" s="144"/>
      <c r="L840" s="237"/>
      <c r="M840" s="129"/>
      <c r="N840" s="238"/>
      <c r="O840" s="67">
        <f>IF(D840=0,"",D840/C839)</f>
        <v>0.96078431372549022</v>
      </c>
      <c r="P840" s="68">
        <v>50</v>
      </c>
      <c r="Q840" s="245">
        <f t="shared" si="114"/>
        <v>0.98039215686274506</v>
      </c>
      <c r="R840" s="245">
        <f t="shared" si="115"/>
        <v>1.9607843137254943E-2</v>
      </c>
      <c r="S840" s="8">
        <f>P840/P838</f>
        <v>0.76923076923076927</v>
      </c>
    </row>
    <row r="841" spans="1:19" ht="15.75" customHeight="1" x14ac:dyDescent="0.25">
      <c r="A841" s="58">
        <v>2002</v>
      </c>
      <c r="B841" s="154"/>
      <c r="C841" s="154"/>
      <c r="D841" s="154"/>
      <c r="E841" s="154">
        <v>47</v>
      </c>
      <c r="F841" s="154"/>
      <c r="G841" s="154"/>
      <c r="H841" s="154"/>
      <c r="I841" s="154"/>
      <c r="J841" s="154"/>
      <c r="K841" s="144"/>
      <c r="L841" s="237"/>
      <c r="M841" s="129"/>
      <c r="N841" s="238"/>
      <c r="O841" s="67">
        <f>IF(E841=0,"",E841/D840)</f>
        <v>0.95918367346938771</v>
      </c>
      <c r="P841" s="68">
        <v>49</v>
      </c>
      <c r="Q841" s="245">
        <f t="shared" si="114"/>
        <v>0.98</v>
      </c>
      <c r="R841" s="245">
        <f t="shared" si="115"/>
        <v>2.0000000000000018E-2</v>
      </c>
    </row>
    <row r="842" spans="1:19" ht="15.75" customHeight="1" x14ac:dyDescent="0.25">
      <c r="A842" s="58">
        <v>2101</v>
      </c>
      <c r="B842" s="154"/>
      <c r="C842" s="154"/>
      <c r="D842" s="154"/>
      <c r="E842" s="154"/>
      <c r="F842" s="154">
        <v>43</v>
      </c>
      <c r="G842" s="154"/>
      <c r="H842" s="154"/>
      <c r="I842" s="154"/>
      <c r="J842" s="154"/>
      <c r="K842" s="144"/>
      <c r="L842" s="237"/>
      <c r="M842" s="129"/>
      <c r="N842" s="238"/>
      <c r="O842" s="67">
        <f>IF(F842=0,"",F842/E841)</f>
        <v>0.91489361702127658</v>
      </c>
      <c r="P842" s="68">
        <v>46</v>
      </c>
      <c r="Q842" s="245">
        <f t="shared" si="114"/>
        <v>0.93877551020408168</v>
      </c>
      <c r="R842" s="245">
        <f t="shared" si="115"/>
        <v>6.1224489795918324E-2</v>
      </c>
    </row>
    <row r="843" spans="1:19" ht="15.75" customHeight="1" x14ac:dyDescent="0.25">
      <c r="A843" s="58">
        <v>2102</v>
      </c>
      <c r="B843" s="154"/>
      <c r="C843" s="154"/>
      <c r="D843" s="154"/>
      <c r="E843" s="154"/>
      <c r="F843" s="154"/>
      <c r="G843" s="154">
        <v>41</v>
      </c>
      <c r="H843" s="154"/>
      <c r="I843" s="154"/>
      <c r="J843" s="154"/>
      <c r="K843" s="144"/>
      <c r="L843" s="237"/>
      <c r="M843" s="129"/>
      <c r="N843" s="238"/>
      <c r="O843" s="67">
        <f>IF(G843=0,"",G843/F842)</f>
        <v>0.95348837209302328</v>
      </c>
      <c r="P843" s="68">
        <v>44</v>
      </c>
      <c r="Q843" s="245">
        <f t="shared" si="114"/>
        <v>0.95652173913043481</v>
      </c>
      <c r="R843" s="245">
        <f t="shared" si="115"/>
        <v>4.3478260869565188E-2</v>
      </c>
    </row>
    <row r="844" spans="1:19" ht="15.75" customHeight="1" x14ac:dyDescent="0.25">
      <c r="A844" s="58">
        <v>2201</v>
      </c>
      <c r="B844" s="154"/>
      <c r="C844" s="154"/>
      <c r="D844" s="154"/>
      <c r="E844" s="154"/>
      <c r="F844" s="154"/>
      <c r="G844" s="154"/>
      <c r="H844" s="154">
        <v>38</v>
      </c>
      <c r="I844" s="154"/>
      <c r="J844" s="154"/>
      <c r="K844" s="144"/>
      <c r="L844" s="237"/>
      <c r="M844" s="129"/>
      <c r="N844" s="238"/>
      <c r="O844" s="67">
        <f>IF(H844=0,"",H844/G843)</f>
        <v>0.92682926829268297</v>
      </c>
      <c r="P844" s="68">
        <v>43</v>
      </c>
      <c r="Q844" s="245">
        <f t="shared" si="114"/>
        <v>0.97727272727272729</v>
      </c>
      <c r="R844" s="245">
        <f t="shared" si="115"/>
        <v>2.2727272727272707E-2</v>
      </c>
    </row>
    <row r="845" spans="1:19" ht="15.75" customHeight="1" x14ac:dyDescent="0.25">
      <c r="A845" s="58">
        <v>2202</v>
      </c>
      <c r="B845" s="154"/>
      <c r="C845" s="154"/>
      <c r="D845" s="154"/>
      <c r="E845" s="154"/>
      <c r="F845" s="154"/>
      <c r="G845" s="154"/>
      <c r="H845" s="154"/>
      <c r="I845" s="154">
        <v>35</v>
      </c>
      <c r="J845" s="154"/>
      <c r="K845" s="144"/>
      <c r="L845" s="237"/>
      <c r="M845" s="129"/>
      <c r="N845" s="238"/>
      <c r="O845" s="67">
        <f>IF(I845=0,"",I845/H844)</f>
        <v>0.92105263157894735</v>
      </c>
      <c r="P845" s="68">
        <v>43</v>
      </c>
      <c r="Q845" s="245">
        <f t="shared" si="114"/>
        <v>1</v>
      </c>
      <c r="R845" s="245">
        <f t="shared" si="115"/>
        <v>0</v>
      </c>
    </row>
    <row r="846" spans="1:19" ht="15.75" customHeight="1" x14ac:dyDescent="0.25">
      <c r="A846" s="58">
        <v>2301</v>
      </c>
      <c r="B846" s="154"/>
      <c r="C846" s="154"/>
      <c r="D846" s="154"/>
      <c r="E846" s="154"/>
      <c r="F846" s="154"/>
      <c r="G846" s="154"/>
      <c r="H846" s="154"/>
      <c r="I846" s="154"/>
      <c r="J846" s="154">
        <v>27</v>
      </c>
      <c r="K846" s="144">
        <v>20</v>
      </c>
      <c r="L846" s="237"/>
      <c r="M846" s="129"/>
      <c r="N846" s="238"/>
      <c r="O846" s="71">
        <f>IF(J846=0,"",J846/I845)</f>
        <v>0.77142857142857146</v>
      </c>
      <c r="P846" s="68">
        <v>43</v>
      </c>
      <c r="Q846" s="71">
        <f t="shared" si="114"/>
        <v>1</v>
      </c>
      <c r="R846" s="71">
        <f t="shared" si="115"/>
        <v>0</v>
      </c>
    </row>
    <row r="847" spans="1:19" ht="15.75" customHeight="1" x14ac:dyDescent="0.25">
      <c r="A847" s="58">
        <v>2302</v>
      </c>
      <c r="B847" s="154"/>
      <c r="C847" s="154"/>
      <c r="D847" s="154"/>
      <c r="E847" s="154"/>
      <c r="F847" s="154"/>
      <c r="G847" s="154"/>
      <c r="H847" s="154"/>
      <c r="I847" s="154"/>
      <c r="J847" s="154">
        <v>13</v>
      </c>
      <c r="K847" s="144">
        <v>9</v>
      </c>
      <c r="L847" s="237"/>
      <c r="M847" s="129"/>
      <c r="N847" s="239"/>
      <c r="O847" s="129"/>
      <c r="P847" s="68">
        <v>21</v>
      </c>
      <c r="Q847" s="129"/>
      <c r="R847" s="246"/>
    </row>
    <row r="848" spans="1:19" ht="15.75" customHeight="1" x14ac:dyDescent="0.25">
      <c r="A848" s="58">
        <v>2401</v>
      </c>
      <c r="B848" s="154"/>
      <c r="C848" s="154"/>
      <c r="D848" s="154"/>
      <c r="E848" s="154"/>
      <c r="F848" s="154"/>
      <c r="G848" s="154"/>
      <c r="H848" s="154"/>
      <c r="I848" s="154"/>
      <c r="J848" s="154">
        <v>7</v>
      </c>
      <c r="K848" s="144">
        <v>3</v>
      </c>
      <c r="L848" s="237"/>
      <c r="M848" s="129"/>
      <c r="N848" s="239"/>
      <c r="O848" s="247"/>
      <c r="P848" s="202">
        <v>8</v>
      </c>
      <c r="Q848" s="248"/>
      <c r="R848" s="247"/>
    </row>
    <row r="849" spans="1:19" ht="15.75" customHeight="1" x14ac:dyDescent="0.25">
      <c r="A849" s="58">
        <v>2402</v>
      </c>
      <c r="B849" s="154"/>
      <c r="C849" s="154"/>
      <c r="D849" s="154"/>
      <c r="E849" s="154"/>
      <c r="F849" s="154"/>
      <c r="G849" s="154"/>
      <c r="H849" s="154"/>
      <c r="I849" s="154"/>
      <c r="J849" s="154">
        <v>4</v>
      </c>
      <c r="K849" s="144">
        <v>2</v>
      </c>
      <c r="L849" s="237"/>
      <c r="M849" s="129"/>
      <c r="N849" s="239"/>
      <c r="O849" s="249"/>
      <c r="P849" s="251">
        <v>4</v>
      </c>
      <c r="Q849" s="250"/>
      <c r="R849" s="247"/>
    </row>
    <row r="850" spans="1:19" ht="15.75" customHeight="1" x14ac:dyDescent="0.25">
      <c r="A850" s="58">
        <v>2501</v>
      </c>
      <c r="B850" s="154"/>
      <c r="C850" s="154"/>
      <c r="D850" s="154"/>
      <c r="E850" s="154"/>
      <c r="F850" s="154"/>
      <c r="G850" s="154"/>
      <c r="H850" s="154"/>
      <c r="I850" s="154"/>
      <c r="J850" s="154">
        <v>4</v>
      </c>
      <c r="K850" s="144">
        <v>3</v>
      </c>
      <c r="L850" s="237"/>
      <c r="M850" s="129"/>
      <c r="N850" s="239"/>
      <c r="O850" s="249"/>
      <c r="P850" s="252">
        <v>4</v>
      </c>
      <c r="Q850" s="250"/>
      <c r="R850" s="247"/>
    </row>
    <row r="851" spans="1:19" ht="15.75" customHeight="1" x14ac:dyDescent="0.25">
      <c r="A851" s="58">
        <v>2502</v>
      </c>
      <c r="B851" s="154"/>
      <c r="C851" s="154"/>
      <c r="D851" s="154"/>
      <c r="E851" s="154"/>
      <c r="F851" s="154"/>
      <c r="G851" s="154"/>
      <c r="H851" s="154"/>
      <c r="I851" s="154"/>
      <c r="J851" s="154"/>
      <c r="K851" s="144"/>
      <c r="L851" s="237"/>
      <c r="M851" s="129"/>
      <c r="N851" s="239"/>
      <c r="O851" s="197" t="s">
        <v>83</v>
      </c>
      <c r="P851" s="203">
        <v>22</v>
      </c>
      <c r="Q851" s="111">
        <f>K854</f>
        <v>37</v>
      </c>
      <c r="R851" s="219" t="s">
        <v>11</v>
      </c>
    </row>
    <row r="852" spans="1:19" ht="15.75" customHeight="1" x14ac:dyDescent="0.25">
      <c r="A852" s="58">
        <v>2601</v>
      </c>
      <c r="B852" s="154"/>
      <c r="C852" s="154"/>
      <c r="D852" s="154"/>
      <c r="E852" s="154"/>
      <c r="F852" s="154"/>
      <c r="G852" s="154"/>
      <c r="H852" s="154"/>
      <c r="I852" s="154"/>
      <c r="J852" s="154"/>
      <c r="K852" s="144"/>
      <c r="L852" s="237"/>
      <c r="M852" s="129"/>
      <c r="N852" s="239"/>
      <c r="O852" s="198" t="s">
        <v>85</v>
      </c>
      <c r="P852" s="86">
        <f>IF(P851/B838=0,"",P851/B838)</f>
        <v>0.33846153846153848</v>
      </c>
      <c r="Q852" s="112">
        <f>IF(P851/Q851=0,"",P851/Q851)</f>
        <v>0.59459459459459463</v>
      </c>
      <c r="R852" s="221" t="s">
        <v>86</v>
      </c>
    </row>
    <row r="853" spans="1:19" ht="15.75" customHeight="1" x14ac:dyDescent="0.25">
      <c r="A853" s="58">
        <v>2602</v>
      </c>
      <c r="B853" s="154"/>
      <c r="C853" s="154"/>
      <c r="D853" s="154"/>
      <c r="E853" s="154"/>
      <c r="F853" s="154"/>
      <c r="G853" s="154"/>
      <c r="H853" s="154"/>
      <c r="I853" s="154"/>
      <c r="J853" s="154"/>
      <c r="K853" s="144"/>
      <c r="L853" s="240"/>
      <c r="M853" s="241"/>
      <c r="N853" s="242"/>
      <c r="O853" s="90"/>
      <c r="P853" s="91"/>
      <c r="Q853" s="91"/>
      <c r="R853" s="113"/>
    </row>
    <row r="854" spans="1:19" ht="18" customHeight="1" x14ac:dyDescent="0.25">
      <c r="A854" s="28"/>
      <c r="B854" s="297" t="s">
        <v>111</v>
      </c>
      <c r="C854" s="297"/>
      <c r="D854" s="297"/>
      <c r="E854" s="297"/>
      <c r="F854" s="297"/>
      <c r="G854" s="297"/>
      <c r="H854" s="297"/>
      <c r="I854" s="297"/>
      <c r="J854" s="297"/>
      <c r="K854" s="93">
        <f>SUM(K838:K850)</f>
        <v>37</v>
      </c>
      <c r="L854" s="94">
        <f>IF(K846=0,"",K846/B838)</f>
        <v>0.30769230769230771</v>
      </c>
      <c r="M854" s="94">
        <f>IF(K854=0,"",K854/B838)</f>
        <v>0.56923076923076921</v>
      </c>
      <c r="N854" s="94">
        <f>IF(K846=0,"",M854-L854)</f>
        <v>0.2615384615384615</v>
      </c>
      <c r="O854" s="3"/>
      <c r="P854" s="29"/>
      <c r="Q854" s="22"/>
      <c r="R854" s="3"/>
    </row>
    <row r="855" spans="1:19" ht="12.75" customHeight="1" x14ac:dyDescent="0.2">
      <c r="L855" s="3"/>
      <c r="M855" s="3"/>
      <c r="O855" s="3"/>
    </row>
    <row r="856" spans="1:19" ht="12.75" customHeight="1" x14ac:dyDescent="0.2">
      <c r="L856" s="3"/>
      <c r="M856" s="3"/>
      <c r="O856" s="3"/>
    </row>
    <row r="857" spans="1:19" ht="26.25" x14ac:dyDescent="0.4">
      <c r="A857" s="231"/>
      <c r="B857" s="298" t="s">
        <v>99</v>
      </c>
      <c r="C857" s="299"/>
      <c r="D857" s="299"/>
      <c r="E857" s="299"/>
      <c r="F857" s="299"/>
      <c r="G857" s="299"/>
      <c r="H857" s="299"/>
      <c r="I857" s="299"/>
      <c r="J857" s="299"/>
      <c r="K857" s="185" t="s">
        <v>118</v>
      </c>
      <c r="L857" s="57"/>
      <c r="M857" s="57"/>
      <c r="N857" s="29"/>
      <c r="O857" s="3"/>
      <c r="P857" s="29"/>
      <c r="Q857" s="29"/>
      <c r="R857" s="29"/>
    </row>
    <row r="858" spans="1:19" ht="20.25" x14ac:dyDescent="0.2">
      <c r="A858" s="319" t="s">
        <v>10</v>
      </c>
      <c r="B858" s="301" t="s">
        <v>100</v>
      </c>
      <c r="C858" s="302"/>
      <c r="D858" s="302"/>
      <c r="E858" s="302"/>
      <c r="F858" s="302"/>
      <c r="G858" s="302"/>
      <c r="H858" s="302"/>
      <c r="I858" s="302"/>
      <c r="J858" s="303"/>
      <c r="K858" s="304" t="s">
        <v>11</v>
      </c>
      <c r="L858" s="296" t="s">
        <v>3</v>
      </c>
      <c r="M858" s="296" t="s">
        <v>4</v>
      </c>
      <c r="N858" s="306" t="s">
        <v>5</v>
      </c>
      <c r="O858" s="296" t="s">
        <v>6</v>
      </c>
      <c r="P858" s="294" t="s">
        <v>7</v>
      </c>
      <c r="Q858" s="294" t="s">
        <v>8</v>
      </c>
      <c r="R858" s="296" t="s">
        <v>101</v>
      </c>
    </row>
    <row r="859" spans="1:19" ht="15.75" x14ac:dyDescent="0.25">
      <c r="A859" s="320"/>
      <c r="B859" s="58" t="s">
        <v>102</v>
      </c>
      <c r="C859" s="58" t="s">
        <v>103</v>
      </c>
      <c r="D859" s="58" t="s">
        <v>104</v>
      </c>
      <c r="E859" s="58" t="s">
        <v>105</v>
      </c>
      <c r="F859" s="58" t="s">
        <v>106</v>
      </c>
      <c r="G859" s="58" t="s">
        <v>107</v>
      </c>
      <c r="H859" s="58" t="s">
        <v>108</v>
      </c>
      <c r="I859" s="58" t="s">
        <v>109</v>
      </c>
      <c r="J859" s="58" t="s">
        <v>110</v>
      </c>
      <c r="K859" s="317"/>
      <c r="L859" s="295"/>
      <c r="M859" s="295"/>
      <c r="N859" s="295"/>
      <c r="O859" s="295"/>
      <c r="P859" s="295"/>
      <c r="Q859" s="295"/>
      <c r="R859" s="295"/>
    </row>
    <row r="860" spans="1:19" ht="15.75" customHeight="1" x14ac:dyDescent="0.25">
      <c r="A860" s="58">
        <v>1902</v>
      </c>
      <c r="B860" s="154">
        <v>89</v>
      </c>
      <c r="C860" s="154"/>
      <c r="D860" s="154"/>
      <c r="E860" s="154"/>
      <c r="F860" s="154"/>
      <c r="G860" s="154"/>
      <c r="H860" s="154"/>
      <c r="I860" s="154"/>
      <c r="J860" s="154"/>
      <c r="K860" s="144"/>
      <c r="L860" s="234"/>
      <c r="M860" s="235"/>
      <c r="N860" s="236"/>
      <c r="O860" s="243"/>
      <c r="P860" s="63">
        <f>B860</f>
        <v>89</v>
      </c>
      <c r="Q860" s="244"/>
      <c r="R860" s="243"/>
    </row>
    <row r="861" spans="1:19" ht="15.75" customHeight="1" x14ac:dyDescent="0.25">
      <c r="A861" s="58">
        <v>2001</v>
      </c>
      <c r="B861" s="154"/>
      <c r="C861" s="154">
        <v>72</v>
      </c>
      <c r="D861" s="154"/>
      <c r="E861" s="154"/>
      <c r="F861" s="154"/>
      <c r="G861" s="154"/>
      <c r="H861" s="154"/>
      <c r="I861" s="154"/>
      <c r="J861" s="154"/>
      <c r="K861" s="144"/>
      <c r="L861" s="237"/>
      <c r="M861" s="129"/>
      <c r="N861" s="238"/>
      <c r="O861" s="67">
        <f>IF(C861=0,"",C861/B860)</f>
        <v>0.8089887640449438</v>
      </c>
      <c r="P861" s="68">
        <v>75</v>
      </c>
      <c r="Q861" s="245">
        <f t="shared" ref="Q861:Q868" si="116">IF(P861=0,"",P861/P860)</f>
        <v>0.84269662921348309</v>
      </c>
      <c r="R861" s="245">
        <f t="shared" ref="R861:R868" si="117">IF(P861=0,"",100%-Q861)</f>
        <v>0.15730337078651691</v>
      </c>
    </row>
    <row r="862" spans="1:19" ht="15.75" customHeight="1" x14ac:dyDescent="0.25">
      <c r="A862" s="58">
        <v>2002</v>
      </c>
      <c r="B862" s="154"/>
      <c r="C862" s="154"/>
      <c r="D862" s="154">
        <v>69</v>
      </c>
      <c r="E862" s="154"/>
      <c r="F862" s="154"/>
      <c r="G862" s="154"/>
      <c r="H862" s="154"/>
      <c r="I862" s="154"/>
      <c r="J862" s="154"/>
      <c r="K862" s="144"/>
      <c r="L862" s="237"/>
      <c r="M862" s="129"/>
      <c r="N862" s="238"/>
      <c r="O862" s="67">
        <f>IF(D862=0,"",D862/C861)</f>
        <v>0.95833333333333337</v>
      </c>
      <c r="P862" s="68">
        <v>71</v>
      </c>
      <c r="Q862" s="245">
        <f t="shared" si="116"/>
        <v>0.94666666666666666</v>
      </c>
      <c r="R862" s="245">
        <f t="shared" si="117"/>
        <v>5.3333333333333344E-2</v>
      </c>
      <c r="S862" s="8">
        <f>P862/P860</f>
        <v>0.797752808988764</v>
      </c>
    </row>
    <row r="863" spans="1:19" ht="15.75" customHeight="1" x14ac:dyDescent="0.25">
      <c r="A863" s="58">
        <v>2101</v>
      </c>
      <c r="B863" s="154"/>
      <c r="C863" s="154"/>
      <c r="D863" s="154"/>
      <c r="E863" s="154">
        <v>65</v>
      </c>
      <c r="F863" s="154"/>
      <c r="G863" s="154"/>
      <c r="H863" s="154"/>
      <c r="I863" s="154"/>
      <c r="J863" s="154"/>
      <c r="K863" s="144"/>
      <c r="L863" s="237"/>
      <c r="M863" s="129"/>
      <c r="N863" s="238"/>
      <c r="O863" s="67">
        <f>IF(E863=0,"",E863/D862)</f>
        <v>0.94202898550724634</v>
      </c>
      <c r="P863" s="68">
        <v>68</v>
      </c>
      <c r="Q863" s="245">
        <f t="shared" si="116"/>
        <v>0.95774647887323938</v>
      </c>
      <c r="R863" s="245">
        <f t="shared" si="117"/>
        <v>4.2253521126760618E-2</v>
      </c>
    </row>
    <row r="864" spans="1:19" ht="15.75" customHeight="1" x14ac:dyDescent="0.25">
      <c r="A864" s="58">
        <v>2102</v>
      </c>
      <c r="B864" s="154"/>
      <c r="C864" s="154"/>
      <c r="D864" s="154"/>
      <c r="E864" s="154"/>
      <c r="F864" s="154">
        <v>60</v>
      </c>
      <c r="G864" s="154"/>
      <c r="H864" s="154"/>
      <c r="I864" s="154"/>
      <c r="J864" s="154"/>
      <c r="K864" s="144"/>
      <c r="L864" s="237"/>
      <c r="M864" s="129"/>
      <c r="N864" s="238"/>
      <c r="O864" s="67">
        <f>IF(F864=0,"",F864/E863)</f>
        <v>0.92307692307692313</v>
      </c>
      <c r="P864" s="68">
        <v>64</v>
      </c>
      <c r="Q864" s="245">
        <f t="shared" si="116"/>
        <v>0.94117647058823528</v>
      </c>
      <c r="R864" s="245">
        <f t="shared" si="117"/>
        <v>5.8823529411764719E-2</v>
      </c>
    </row>
    <row r="865" spans="1:18" ht="15.75" customHeight="1" x14ac:dyDescent="0.25">
      <c r="A865" s="58">
        <v>2201</v>
      </c>
      <c r="B865" s="154"/>
      <c r="C865" s="154"/>
      <c r="D865" s="154"/>
      <c r="E865" s="154"/>
      <c r="F865" s="154"/>
      <c r="G865" s="154">
        <v>54</v>
      </c>
      <c r="H865" s="154"/>
      <c r="I865" s="154"/>
      <c r="J865" s="154"/>
      <c r="K865" s="144"/>
      <c r="L865" s="237"/>
      <c r="M865" s="129"/>
      <c r="N865" s="238"/>
      <c r="O865" s="67">
        <f>IF(G865=0,"",G865/F864)</f>
        <v>0.9</v>
      </c>
      <c r="P865" s="68">
        <v>62</v>
      </c>
      <c r="Q865" s="245">
        <f t="shared" si="116"/>
        <v>0.96875</v>
      </c>
      <c r="R865" s="245">
        <f t="shared" si="117"/>
        <v>3.125E-2</v>
      </c>
    </row>
    <row r="866" spans="1:18" ht="15.75" customHeight="1" x14ac:dyDescent="0.25">
      <c r="A866" s="58">
        <v>2202</v>
      </c>
      <c r="B866" s="154"/>
      <c r="C866" s="154"/>
      <c r="D866" s="154"/>
      <c r="E866" s="154"/>
      <c r="F866" s="154"/>
      <c r="G866" s="154"/>
      <c r="H866" s="154">
        <v>54</v>
      </c>
      <c r="I866" s="154"/>
      <c r="J866" s="154"/>
      <c r="K866" s="144"/>
      <c r="L866" s="237"/>
      <c r="M866" s="129"/>
      <c r="N866" s="238"/>
      <c r="O866" s="67">
        <f>IF(H866=0,"",H866/G865)</f>
        <v>1</v>
      </c>
      <c r="P866" s="68">
        <v>62</v>
      </c>
      <c r="Q866" s="245">
        <f t="shared" si="116"/>
        <v>1</v>
      </c>
      <c r="R866" s="245">
        <f t="shared" si="117"/>
        <v>0</v>
      </c>
    </row>
    <row r="867" spans="1:18" ht="15.75" customHeight="1" x14ac:dyDescent="0.25">
      <c r="A867" s="58">
        <v>2301</v>
      </c>
      <c r="B867" s="154"/>
      <c r="C867" s="154"/>
      <c r="D867" s="154"/>
      <c r="E867" s="154"/>
      <c r="F867" s="154"/>
      <c r="G867" s="154"/>
      <c r="H867" s="154"/>
      <c r="I867" s="154">
        <v>48</v>
      </c>
      <c r="J867" s="154"/>
      <c r="K867" s="144"/>
      <c r="L867" s="237"/>
      <c r="M867" s="129"/>
      <c r="N867" s="238"/>
      <c r="O867" s="67">
        <f>IF(I867=0,"",I867/H866)</f>
        <v>0.88888888888888884</v>
      </c>
      <c r="P867" s="68">
        <v>62</v>
      </c>
      <c r="Q867" s="245">
        <f t="shared" si="116"/>
        <v>1</v>
      </c>
      <c r="R867" s="245">
        <f t="shared" si="117"/>
        <v>0</v>
      </c>
    </row>
    <row r="868" spans="1:18" ht="15.75" customHeight="1" x14ac:dyDescent="0.25">
      <c r="A868" s="58">
        <v>2302</v>
      </c>
      <c r="B868" s="154"/>
      <c r="C868" s="154"/>
      <c r="D868" s="154"/>
      <c r="E868" s="154"/>
      <c r="F868" s="154"/>
      <c r="G868" s="154"/>
      <c r="H868" s="154"/>
      <c r="I868" s="154"/>
      <c r="J868" s="154">
        <v>46</v>
      </c>
      <c r="K868" s="144">
        <v>35</v>
      </c>
      <c r="L868" s="237"/>
      <c r="M868" s="129"/>
      <c r="N868" s="238"/>
      <c r="O868" s="71">
        <f>IF(J868=0,"",J868/I867)</f>
        <v>0.95833333333333337</v>
      </c>
      <c r="P868" s="68">
        <v>60</v>
      </c>
      <c r="Q868" s="71">
        <f t="shared" si="116"/>
        <v>0.967741935483871</v>
      </c>
      <c r="R868" s="71">
        <f t="shared" si="117"/>
        <v>3.2258064516129004E-2</v>
      </c>
    </row>
    <row r="869" spans="1:18" ht="15.75" customHeight="1" x14ac:dyDescent="0.25">
      <c r="A869" s="58">
        <v>2401</v>
      </c>
      <c r="B869" s="154"/>
      <c r="C869" s="154"/>
      <c r="D869" s="154"/>
      <c r="E869" s="154"/>
      <c r="F869" s="154"/>
      <c r="G869" s="154"/>
      <c r="H869" s="154"/>
      <c r="I869" s="154"/>
      <c r="J869" s="154">
        <v>18</v>
      </c>
      <c r="K869" s="144">
        <v>12</v>
      </c>
      <c r="L869" s="237"/>
      <c r="M869" s="129"/>
      <c r="N869" s="239"/>
      <c r="O869" s="129"/>
      <c r="P869" s="68">
        <v>26</v>
      </c>
      <c r="Q869" s="129"/>
      <c r="R869" s="246"/>
    </row>
    <row r="870" spans="1:18" ht="15.75" customHeight="1" x14ac:dyDescent="0.25">
      <c r="A870" s="58">
        <v>2402</v>
      </c>
      <c r="B870" s="154"/>
      <c r="C870" s="154"/>
      <c r="D870" s="154"/>
      <c r="E870" s="154"/>
      <c r="F870" s="154"/>
      <c r="G870" s="154"/>
      <c r="H870" s="154"/>
      <c r="I870" s="154"/>
      <c r="J870" s="154">
        <v>10</v>
      </c>
      <c r="K870" s="144">
        <v>4</v>
      </c>
      <c r="L870" s="237"/>
      <c r="M870" s="129"/>
      <c r="N870" s="239"/>
      <c r="O870" s="247"/>
      <c r="P870" s="109">
        <v>13</v>
      </c>
      <c r="Q870" s="248"/>
      <c r="R870" s="247"/>
    </row>
    <row r="871" spans="1:18" ht="15.75" customHeight="1" x14ac:dyDescent="0.25">
      <c r="A871" s="58">
        <v>2501</v>
      </c>
      <c r="B871" s="154"/>
      <c r="C871" s="154"/>
      <c r="D871" s="154"/>
      <c r="E871" s="154"/>
      <c r="F871" s="154"/>
      <c r="G871" s="154"/>
      <c r="H871" s="154"/>
      <c r="I871" s="154"/>
      <c r="J871" s="154">
        <v>4</v>
      </c>
      <c r="K871" s="144">
        <v>2</v>
      </c>
      <c r="L871" s="237"/>
      <c r="M871" s="129"/>
      <c r="N871" s="239"/>
      <c r="O871" s="247"/>
      <c r="P871" s="109">
        <v>6</v>
      </c>
      <c r="Q871" s="248"/>
      <c r="R871" s="247"/>
    </row>
    <row r="872" spans="1:18" ht="15.75" customHeight="1" x14ac:dyDescent="0.25">
      <c r="A872" s="58">
        <v>2502</v>
      </c>
      <c r="B872" s="154"/>
      <c r="C872" s="154"/>
      <c r="D872" s="154"/>
      <c r="E872" s="154"/>
      <c r="F872" s="154"/>
      <c r="G872" s="154"/>
      <c r="H872" s="154"/>
      <c r="I872" s="154"/>
      <c r="J872" s="154">
        <v>4</v>
      </c>
      <c r="K872" s="144">
        <v>4</v>
      </c>
      <c r="L872" s="237"/>
      <c r="M872" s="129"/>
      <c r="N872" s="239"/>
      <c r="O872" s="129"/>
      <c r="P872" s="239"/>
      <c r="Q872" s="124"/>
      <c r="R872" s="247"/>
    </row>
    <row r="873" spans="1:18" ht="15.75" customHeight="1" x14ac:dyDescent="0.25">
      <c r="A873" s="58">
        <v>2601</v>
      </c>
      <c r="B873" s="154"/>
      <c r="C873" s="154"/>
      <c r="D873" s="154"/>
      <c r="E873" s="154"/>
      <c r="F873" s="154"/>
      <c r="G873" s="154"/>
      <c r="H873" s="154"/>
      <c r="I873" s="154"/>
      <c r="J873" s="154"/>
      <c r="K873" s="144"/>
      <c r="L873" s="237"/>
      <c r="M873" s="129"/>
      <c r="N873" s="239"/>
      <c r="O873" s="197" t="s">
        <v>83</v>
      </c>
      <c r="P873" s="82">
        <v>22</v>
      </c>
      <c r="Q873" s="111">
        <f>K876</f>
        <v>57</v>
      </c>
      <c r="R873" s="219" t="s">
        <v>11</v>
      </c>
    </row>
    <row r="874" spans="1:18" ht="15.75" customHeight="1" x14ac:dyDescent="0.25">
      <c r="A874" s="58">
        <v>2602</v>
      </c>
      <c r="B874" s="154"/>
      <c r="C874" s="154"/>
      <c r="D874" s="154"/>
      <c r="E874" s="154"/>
      <c r="F874" s="154"/>
      <c r="G874" s="154"/>
      <c r="H874" s="154"/>
      <c r="I874" s="154"/>
      <c r="J874" s="154"/>
      <c r="K874" s="144"/>
      <c r="L874" s="237"/>
      <c r="M874" s="129"/>
      <c r="N874" s="239"/>
      <c r="O874" s="198" t="s">
        <v>85</v>
      </c>
      <c r="P874" s="86">
        <f>IF(P873/B860=0,"",P873/B860)</f>
        <v>0.24719101123595505</v>
      </c>
      <c r="Q874" s="112">
        <f>IF(P873/Q873=0,"",P873/Q873)</f>
        <v>0.38596491228070173</v>
      </c>
      <c r="R874" s="221" t="s">
        <v>86</v>
      </c>
    </row>
    <row r="875" spans="1:18" ht="15.75" x14ac:dyDescent="0.25">
      <c r="A875" s="58">
        <v>2701</v>
      </c>
      <c r="B875" s="154"/>
      <c r="C875" s="154"/>
      <c r="D875" s="154"/>
      <c r="E875" s="154"/>
      <c r="F875" s="154"/>
      <c r="G875" s="154"/>
      <c r="H875" s="154"/>
      <c r="I875" s="154"/>
      <c r="J875" s="154"/>
      <c r="K875" s="144"/>
      <c r="L875" s="240"/>
      <c r="M875" s="241"/>
      <c r="N875" s="242"/>
      <c r="O875" s="90"/>
      <c r="P875" s="91"/>
      <c r="Q875" s="91"/>
      <c r="R875" s="113"/>
    </row>
    <row r="876" spans="1:18" ht="18" x14ac:dyDescent="0.25">
      <c r="A876" s="28"/>
      <c r="B876" s="297" t="s">
        <v>111</v>
      </c>
      <c r="C876" s="297"/>
      <c r="D876" s="297"/>
      <c r="E876" s="297"/>
      <c r="F876" s="297"/>
      <c r="G876" s="297"/>
      <c r="H876" s="297"/>
      <c r="I876" s="297"/>
      <c r="J876" s="297"/>
      <c r="K876" s="93">
        <f>SUM(K860:K872)</f>
        <v>57</v>
      </c>
      <c r="L876" s="94">
        <f>IF(K868=0,"",K868/B860)</f>
        <v>0.39325842696629215</v>
      </c>
      <c r="M876" s="94">
        <f>IF(K876=0,"",K876/B860)</f>
        <v>0.6404494382022472</v>
      </c>
      <c r="N876" s="94">
        <f>IF(K868=0,"",M876-L876)</f>
        <v>0.24719101123595505</v>
      </c>
      <c r="O876" s="3"/>
      <c r="P876" s="29"/>
      <c r="Q876" s="22"/>
      <c r="R876" s="3"/>
    </row>
    <row r="877" spans="1:18" ht="12.75" customHeight="1" x14ac:dyDescent="0.2">
      <c r="L877" s="3"/>
      <c r="M877" s="3"/>
      <c r="O877" s="3"/>
    </row>
    <row r="878" spans="1:18" ht="12.75" customHeight="1" x14ac:dyDescent="0.2">
      <c r="L878" s="3"/>
      <c r="M878" s="3"/>
      <c r="O878" s="3"/>
    </row>
    <row r="879" spans="1:18" ht="26.25" customHeight="1" x14ac:dyDescent="0.4">
      <c r="A879" s="231"/>
      <c r="B879" s="298" t="s">
        <v>99</v>
      </c>
      <c r="C879" s="299"/>
      <c r="D879" s="299"/>
      <c r="E879" s="299"/>
      <c r="F879" s="299"/>
      <c r="G879" s="299"/>
      <c r="H879" s="299"/>
      <c r="I879" s="299"/>
      <c r="J879" s="299"/>
      <c r="K879" s="185" t="s">
        <v>119</v>
      </c>
      <c r="L879" s="57"/>
      <c r="M879" s="57"/>
      <c r="N879" s="29"/>
      <c r="O879" s="3"/>
      <c r="P879" s="29"/>
      <c r="Q879" s="29"/>
      <c r="R879" s="29"/>
    </row>
    <row r="880" spans="1:18" ht="20.25" customHeight="1" x14ac:dyDescent="0.2">
      <c r="A880" s="319" t="s">
        <v>10</v>
      </c>
      <c r="B880" s="301" t="s">
        <v>100</v>
      </c>
      <c r="C880" s="302"/>
      <c r="D880" s="302"/>
      <c r="E880" s="302"/>
      <c r="F880" s="302"/>
      <c r="G880" s="302"/>
      <c r="H880" s="302"/>
      <c r="I880" s="302"/>
      <c r="J880" s="303"/>
      <c r="K880" s="304" t="s">
        <v>11</v>
      </c>
      <c r="L880" s="296" t="s">
        <v>3</v>
      </c>
      <c r="M880" s="296" t="s">
        <v>4</v>
      </c>
      <c r="N880" s="306" t="s">
        <v>5</v>
      </c>
      <c r="O880" s="296" t="s">
        <v>6</v>
      </c>
      <c r="P880" s="294" t="s">
        <v>7</v>
      </c>
      <c r="Q880" s="294" t="s">
        <v>8</v>
      </c>
      <c r="R880" s="296" t="s">
        <v>101</v>
      </c>
    </row>
    <row r="881" spans="1:19" ht="15.75" x14ac:dyDescent="0.25">
      <c r="A881" s="320"/>
      <c r="B881" s="58" t="s">
        <v>102</v>
      </c>
      <c r="C881" s="58" t="s">
        <v>103</v>
      </c>
      <c r="D881" s="58" t="s">
        <v>104</v>
      </c>
      <c r="E881" s="58" t="s">
        <v>105</v>
      </c>
      <c r="F881" s="58" t="s">
        <v>106</v>
      </c>
      <c r="G881" s="58" t="s">
        <v>107</v>
      </c>
      <c r="H881" s="58" t="s">
        <v>108</v>
      </c>
      <c r="I881" s="58" t="s">
        <v>109</v>
      </c>
      <c r="J881" s="58" t="s">
        <v>110</v>
      </c>
      <c r="K881" s="317"/>
      <c r="L881" s="295"/>
      <c r="M881" s="295"/>
      <c r="N881" s="295"/>
      <c r="O881" s="295"/>
      <c r="P881" s="295"/>
      <c r="Q881" s="295"/>
      <c r="R881" s="295"/>
    </row>
    <row r="882" spans="1:19" ht="15.75" customHeight="1" x14ac:dyDescent="0.25">
      <c r="A882" s="58">
        <v>2001</v>
      </c>
      <c r="B882" s="154">
        <v>69</v>
      </c>
      <c r="C882" s="154"/>
      <c r="D882" s="154"/>
      <c r="E882" s="154"/>
      <c r="F882" s="154"/>
      <c r="G882" s="154"/>
      <c r="H882" s="154"/>
      <c r="I882" s="154"/>
      <c r="J882" s="154"/>
      <c r="K882" s="144"/>
      <c r="L882" s="234"/>
      <c r="M882" s="235"/>
      <c r="N882" s="236"/>
      <c r="O882" s="243"/>
      <c r="P882" s="63">
        <f>B882</f>
        <v>69</v>
      </c>
      <c r="Q882" s="244"/>
      <c r="R882" s="243"/>
    </row>
    <row r="883" spans="1:19" ht="15.75" customHeight="1" x14ac:dyDescent="0.25">
      <c r="A883" s="58">
        <v>2002</v>
      </c>
      <c r="B883" s="154"/>
      <c r="C883" s="154">
        <v>60</v>
      </c>
      <c r="D883" s="154"/>
      <c r="E883" s="154"/>
      <c r="F883" s="154"/>
      <c r="G883" s="154"/>
      <c r="H883" s="154"/>
      <c r="I883" s="154"/>
      <c r="J883" s="154"/>
      <c r="K883" s="144"/>
      <c r="L883" s="237"/>
      <c r="M883" s="129"/>
      <c r="N883" s="238"/>
      <c r="O883" s="67">
        <f>IF(C883=0,"",C883/B882)</f>
        <v>0.86956521739130432</v>
      </c>
      <c r="P883" s="68">
        <v>63</v>
      </c>
      <c r="Q883" s="245">
        <f t="shared" ref="Q883:Q890" si="118">IF(P883=0,"",P883/P882)</f>
        <v>0.91304347826086951</v>
      </c>
      <c r="R883" s="245">
        <f t="shared" ref="R883:R890" si="119">IF(P883=0,"",100%-Q883)</f>
        <v>8.6956521739130488E-2</v>
      </c>
    </row>
    <row r="884" spans="1:19" ht="15.75" customHeight="1" x14ac:dyDescent="0.25">
      <c r="A884" s="58">
        <v>2101</v>
      </c>
      <c r="B884" s="154"/>
      <c r="C884" s="154"/>
      <c r="D884" s="154">
        <v>56</v>
      </c>
      <c r="E884" s="154"/>
      <c r="F884" s="154"/>
      <c r="G884" s="154"/>
      <c r="H884" s="154"/>
      <c r="I884" s="154"/>
      <c r="J884" s="154"/>
      <c r="K884" s="144"/>
      <c r="L884" s="237"/>
      <c r="M884" s="129"/>
      <c r="N884" s="238"/>
      <c r="O884" s="67">
        <f>IF(D884=0,"",D884/C883)</f>
        <v>0.93333333333333335</v>
      </c>
      <c r="P884" s="68">
        <v>56</v>
      </c>
      <c r="Q884" s="245">
        <f t="shared" si="118"/>
        <v>0.88888888888888884</v>
      </c>
      <c r="R884" s="245">
        <f t="shared" si="119"/>
        <v>0.11111111111111116</v>
      </c>
      <c r="S884" s="8">
        <f>P884/P882</f>
        <v>0.81159420289855078</v>
      </c>
    </row>
    <row r="885" spans="1:19" ht="15.75" customHeight="1" x14ac:dyDescent="0.25">
      <c r="A885" s="58">
        <v>2102</v>
      </c>
      <c r="B885" s="154"/>
      <c r="C885" s="154"/>
      <c r="D885" s="154"/>
      <c r="E885" s="154">
        <v>50</v>
      </c>
      <c r="F885" s="154"/>
      <c r="G885" s="154"/>
      <c r="H885" s="154"/>
      <c r="I885" s="154"/>
      <c r="J885" s="154"/>
      <c r="K885" s="144"/>
      <c r="L885" s="237"/>
      <c r="M885" s="129"/>
      <c r="N885" s="238"/>
      <c r="O885" s="67">
        <f>E885/D884</f>
        <v>0.8928571428571429</v>
      </c>
      <c r="P885" s="68">
        <v>53</v>
      </c>
      <c r="Q885" s="245">
        <f t="shared" si="118"/>
        <v>0.9464285714285714</v>
      </c>
      <c r="R885" s="245">
        <f t="shared" si="119"/>
        <v>5.3571428571428603E-2</v>
      </c>
    </row>
    <row r="886" spans="1:19" ht="15.75" customHeight="1" x14ac:dyDescent="0.25">
      <c r="A886" s="58">
        <v>2201</v>
      </c>
      <c r="B886" s="154"/>
      <c r="C886" s="154"/>
      <c r="D886" s="154"/>
      <c r="E886" s="154"/>
      <c r="F886" s="154">
        <v>42</v>
      </c>
      <c r="G886" s="154"/>
      <c r="H886" s="154"/>
      <c r="I886" s="154"/>
      <c r="J886" s="154"/>
      <c r="K886" s="144"/>
      <c r="L886" s="237"/>
      <c r="M886" s="129"/>
      <c r="N886" s="238"/>
      <c r="O886" s="67">
        <f>IF(F886=0,"",F886/E885)</f>
        <v>0.84</v>
      </c>
      <c r="P886" s="68">
        <v>51</v>
      </c>
      <c r="Q886" s="245">
        <f t="shared" si="118"/>
        <v>0.96226415094339623</v>
      </c>
      <c r="R886" s="245">
        <f t="shared" si="119"/>
        <v>3.7735849056603765E-2</v>
      </c>
    </row>
    <row r="887" spans="1:19" ht="15.75" customHeight="1" x14ac:dyDescent="0.25">
      <c r="A887" s="58">
        <v>2202</v>
      </c>
      <c r="B887" s="154"/>
      <c r="C887" s="154"/>
      <c r="D887" s="154"/>
      <c r="E887" s="154"/>
      <c r="F887" s="154"/>
      <c r="G887" s="154">
        <v>35</v>
      </c>
      <c r="H887" s="154"/>
      <c r="I887" s="154"/>
      <c r="J887" s="154"/>
      <c r="K887" s="144"/>
      <c r="L887" s="237"/>
      <c r="M887" s="129"/>
      <c r="N887" s="238"/>
      <c r="O887" s="67">
        <f>IF(G887=0,"",G887/F886)</f>
        <v>0.83333333333333337</v>
      </c>
      <c r="P887" s="68">
        <v>51</v>
      </c>
      <c r="Q887" s="245">
        <f t="shared" si="118"/>
        <v>1</v>
      </c>
      <c r="R887" s="245">
        <f t="shared" si="119"/>
        <v>0</v>
      </c>
    </row>
    <row r="888" spans="1:19" ht="15.75" customHeight="1" x14ac:dyDescent="0.25">
      <c r="A888" s="58">
        <v>2301</v>
      </c>
      <c r="B888" s="154"/>
      <c r="C888" s="154"/>
      <c r="D888" s="154"/>
      <c r="E888" s="154"/>
      <c r="F888" s="154"/>
      <c r="G888" s="154"/>
      <c r="H888" s="154">
        <v>31</v>
      </c>
      <c r="I888" s="154"/>
      <c r="J888" s="154"/>
      <c r="K888" s="144"/>
      <c r="L888" s="237"/>
      <c r="M888" s="129"/>
      <c r="N888" s="238"/>
      <c r="O888" s="67">
        <f>IF(H888=0,"",H888/G887)</f>
        <v>0.88571428571428568</v>
      </c>
      <c r="P888" s="68">
        <v>50</v>
      </c>
      <c r="Q888" s="245">
        <f t="shared" si="118"/>
        <v>0.98039215686274506</v>
      </c>
      <c r="R888" s="245">
        <f t="shared" si="119"/>
        <v>1.9607843137254943E-2</v>
      </c>
    </row>
    <row r="889" spans="1:19" ht="15.75" customHeight="1" x14ac:dyDescent="0.25">
      <c r="A889" s="58">
        <v>2302</v>
      </c>
      <c r="B889" s="154"/>
      <c r="C889" s="154"/>
      <c r="D889" s="154"/>
      <c r="E889" s="154"/>
      <c r="F889" s="154"/>
      <c r="G889" s="154"/>
      <c r="H889" s="154"/>
      <c r="I889" s="154">
        <v>23</v>
      </c>
      <c r="J889" s="154"/>
      <c r="K889" s="144"/>
      <c r="L889" s="237"/>
      <c r="M889" s="129"/>
      <c r="N889" s="238"/>
      <c r="O889" s="67">
        <f>IF(I889=0,"",I889/H888)</f>
        <v>0.74193548387096775</v>
      </c>
      <c r="P889" s="68">
        <v>47</v>
      </c>
      <c r="Q889" s="245">
        <f t="shared" si="118"/>
        <v>0.94</v>
      </c>
      <c r="R889" s="245">
        <f t="shared" si="119"/>
        <v>6.0000000000000053E-2</v>
      </c>
    </row>
    <row r="890" spans="1:19" ht="15.75" customHeight="1" x14ac:dyDescent="0.25">
      <c r="A890" s="58">
        <v>2401</v>
      </c>
      <c r="B890" s="154"/>
      <c r="C890" s="154"/>
      <c r="D890" s="154"/>
      <c r="E890" s="154"/>
      <c r="F890" s="154"/>
      <c r="G890" s="154"/>
      <c r="H890" s="154"/>
      <c r="I890" s="154"/>
      <c r="J890" s="154">
        <v>19</v>
      </c>
      <c r="K890" s="144">
        <v>15</v>
      </c>
      <c r="L890" s="237"/>
      <c r="M890" s="129"/>
      <c r="N890" s="238"/>
      <c r="O890" s="71">
        <f>IF(J890=0,"",J890/I889)</f>
        <v>0.82608695652173914</v>
      </c>
      <c r="P890" s="68">
        <v>46</v>
      </c>
      <c r="Q890" s="71">
        <f t="shared" si="118"/>
        <v>0.97872340425531912</v>
      </c>
      <c r="R890" s="71">
        <f t="shared" si="119"/>
        <v>2.1276595744680882E-2</v>
      </c>
    </row>
    <row r="891" spans="1:19" ht="15.75" customHeight="1" x14ac:dyDescent="0.25">
      <c r="A891" s="58">
        <v>2402</v>
      </c>
      <c r="B891" s="154"/>
      <c r="C891" s="154"/>
      <c r="D891" s="154"/>
      <c r="E891" s="154"/>
      <c r="F891" s="154"/>
      <c r="G891" s="154"/>
      <c r="H891" s="154"/>
      <c r="I891" s="154"/>
      <c r="J891" s="154">
        <v>15</v>
      </c>
      <c r="K891" s="144">
        <v>8</v>
      </c>
      <c r="L891" s="237"/>
      <c r="M891" s="129"/>
      <c r="N891" s="239"/>
      <c r="O891" s="129"/>
      <c r="P891" s="68">
        <v>31</v>
      </c>
      <c r="Q891" s="129"/>
      <c r="R891" s="246"/>
    </row>
    <row r="892" spans="1:19" ht="15.75" customHeight="1" x14ac:dyDescent="0.25">
      <c r="A892" s="58">
        <v>2501</v>
      </c>
      <c r="B892" s="154"/>
      <c r="C892" s="154"/>
      <c r="D892" s="154"/>
      <c r="E892" s="154"/>
      <c r="F892" s="154"/>
      <c r="G892" s="154"/>
      <c r="H892" s="154"/>
      <c r="I892" s="154"/>
      <c r="J892" s="154">
        <v>12</v>
      </c>
      <c r="K892" s="144">
        <v>9</v>
      </c>
      <c r="L892" s="237"/>
      <c r="M892" s="129"/>
      <c r="N892" s="239"/>
      <c r="O892" s="247"/>
      <c r="P892" s="109">
        <v>21</v>
      </c>
      <c r="Q892" s="248"/>
      <c r="R892" s="247"/>
    </row>
    <row r="893" spans="1:19" ht="15.75" customHeight="1" x14ac:dyDescent="0.25">
      <c r="A893" s="58">
        <v>2502</v>
      </c>
      <c r="B893" s="154"/>
      <c r="C893" s="154"/>
      <c r="D893" s="154"/>
      <c r="E893" s="154"/>
      <c r="F893" s="154"/>
      <c r="G893" s="154"/>
      <c r="H893" s="154"/>
      <c r="I893" s="154"/>
      <c r="J893" s="154">
        <v>7</v>
      </c>
      <c r="K893" s="144">
        <v>5</v>
      </c>
      <c r="L893" s="237"/>
      <c r="M893" s="129"/>
      <c r="N893" s="239"/>
      <c r="O893" s="247"/>
      <c r="P893" s="109">
        <v>11</v>
      </c>
      <c r="Q893" s="248"/>
      <c r="R893" s="247"/>
    </row>
    <row r="894" spans="1:19" ht="15.75" customHeight="1" x14ac:dyDescent="0.25">
      <c r="A894" s="58">
        <v>2601</v>
      </c>
      <c r="B894" s="154"/>
      <c r="C894" s="154"/>
      <c r="D894" s="154"/>
      <c r="E894" s="154"/>
      <c r="F894" s="154"/>
      <c r="G894" s="154"/>
      <c r="H894" s="154"/>
      <c r="I894" s="154"/>
      <c r="J894" s="154"/>
      <c r="K894" s="144"/>
      <c r="L894" s="237"/>
      <c r="M894" s="129"/>
      <c r="N894" s="239"/>
      <c r="O894" s="129"/>
      <c r="P894" s="239"/>
      <c r="Q894" s="124"/>
      <c r="R894" s="247"/>
    </row>
    <row r="895" spans="1:19" ht="15.75" customHeight="1" x14ac:dyDescent="0.25">
      <c r="A895" s="58">
        <v>2602</v>
      </c>
      <c r="B895" s="154"/>
      <c r="C895" s="154"/>
      <c r="D895" s="154"/>
      <c r="E895" s="154"/>
      <c r="F895" s="154"/>
      <c r="G895" s="154"/>
      <c r="H895" s="154"/>
      <c r="I895" s="154"/>
      <c r="J895" s="154"/>
      <c r="K895" s="144"/>
      <c r="L895" s="237"/>
      <c r="M895" s="129"/>
      <c r="N895" s="239"/>
      <c r="O895" s="197" t="s">
        <v>83</v>
      </c>
      <c r="P895" s="82">
        <v>5</v>
      </c>
      <c r="Q895" s="283">
        <f>K898</f>
        <v>37</v>
      </c>
      <c r="R895" s="219" t="s">
        <v>11</v>
      </c>
    </row>
    <row r="896" spans="1:19" ht="15.75" customHeight="1" x14ac:dyDescent="0.25">
      <c r="A896" s="58">
        <v>2701</v>
      </c>
      <c r="B896" s="154"/>
      <c r="C896" s="154"/>
      <c r="D896" s="154"/>
      <c r="E896" s="154"/>
      <c r="F896" s="154"/>
      <c r="G896" s="154"/>
      <c r="H896" s="154"/>
      <c r="I896" s="154"/>
      <c r="J896" s="154"/>
      <c r="K896" s="144"/>
      <c r="L896" s="237"/>
      <c r="M896" s="129"/>
      <c r="N896" s="239"/>
      <c r="O896" s="198" t="s">
        <v>85</v>
      </c>
      <c r="P896" s="86">
        <f>IF(P895/B882=0,"",P895/B882)</f>
        <v>7.2463768115942032E-2</v>
      </c>
      <c r="Q896" s="112">
        <f>IF(P895/Q895=0,"",P895/Q895)</f>
        <v>0.13513513513513514</v>
      </c>
      <c r="R896" s="221" t="s">
        <v>86</v>
      </c>
    </row>
    <row r="897" spans="1:19" ht="15.75" x14ac:dyDescent="0.25">
      <c r="A897" s="58">
        <v>2702</v>
      </c>
      <c r="B897" s="154"/>
      <c r="C897" s="154"/>
      <c r="D897" s="154"/>
      <c r="E897" s="154"/>
      <c r="F897" s="154"/>
      <c r="G897" s="154"/>
      <c r="H897" s="154"/>
      <c r="I897" s="154"/>
      <c r="J897" s="154"/>
      <c r="K897" s="144"/>
      <c r="L897" s="240"/>
      <c r="M897" s="241"/>
      <c r="N897" s="242"/>
      <c r="O897" s="90"/>
      <c r="P897" s="91"/>
      <c r="Q897" s="91"/>
      <c r="R897" s="113"/>
    </row>
    <row r="898" spans="1:19" ht="18" x14ac:dyDescent="0.25">
      <c r="A898" s="28"/>
      <c r="B898" s="297" t="s">
        <v>111</v>
      </c>
      <c r="C898" s="297"/>
      <c r="D898" s="297"/>
      <c r="E898" s="297"/>
      <c r="F898" s="297"/>
      <c r="G898" s="297"/>
      <c r="H898" s="297"/>
      <c r="I898" s="297"/>
      <c r="J898" s="297"/>
      <c r="K898" s="93">
        <f>SUM(K882:K894)</f>
        <v>37</v>
      </c>
      <c r="L898" s="94">
        <f>IF(K890=0,"",K890/B882)</f>
        <v>0.21739130434782608</v>
      </c>
      <c r="M898" s="94">
        <f>IF(K898=0,"",K898/B882)</f>
        <v>0.53623188405797106</v>
      </c>
      <c r="N898" s="94">
        <f>IF(K890=0,"",M898-L898)</f>
        <v>0.31884057971014501</v>
      </c>
      <c r="O898" s="3"/>
      <c r="P898" s="29"/>
      <c r="Q898" s="22"/>
      <c r="R898" s="3"/>
    </row>
    <row r="899" spans="1:19" ht="12.75" customHeight="1" x14ac:dyDescent="0.2">
      <c r="L899" s="3"/>
      <c r="M899" s="3"/>
      <c r="O899" s="3"/>
    </row>
    <row r="900" spans="1:19" ht="12.75" customHeight="1" x14ac:dyDescent="0.2">
      <c r="L900" s="3"/>
      <c r="M900" s="3"/>
      <c r="O900" s="3"/>
    </row>
    <row r="901" spans="1:19" ht="26.25" customHeight="1" x14ac:dyDescent="0.4">
      <c r="A901" s="231"/>
      <c r="B901" s="298" t="s">
        <v>99</v>
      </c>
      <c r="C901" s="299"/>
      <c r="D901" s="299"/>
      <c r="E901" s="299"/>
      <c r="F901" s="299"/>
      <c r="G901" s="299"/>
      <c r="H901" s="299"/>
      <c r="I901" s="299"/>
      <c r="J901" s="299"/>
      <c r="K901" s="185" t="s">
        <v>120</v>
      </c>
      <c r="L901" s="57"/>
      <c r="M901" s="57"/>
      <c r="N901" s="29"/>
      <c r="O901" s="3"/>
      <c r="P901" s="29"/>
      <c r="Q901" s="29"/>
      <c r="R901" s="29"/>
    </row>
    <row r="902" spans="1:19" ht="20.25" customHeight="1" x14ac:dyDescent="0.2">
      <c r="A902" s="319" t="s">
        <v>10</v>
      </c>
      <c r="B902" s="301" t="s">
        <v>100</v>
      </c>
      <c r="C902" s="302"/>
      <c r="D902" s="302"/>
      <c r="E902" s="302"/>
      <c r="F902" s="302"/>
      <c r="G902" s="302"/>
      <c r="H902" s="302"/>
      <c r="I902" s="302"/>
      <c r="J902" s="303"/>
      <c r="K902" s="304" t="s">
        <v>11</v>
      </c>
      <c r="L902" s="296" t="s">
        <v>3</v>
      </c>
      <c r="M902" s="296" t="s">
        <v>4</v>
      </c>
      <c r="N902" s="306" t="s">
        <v>5</v>
      </c>
      <c r="O902" s="296" t="s">
        <v>6</v>
      </c>
      <c r="P902" s="294" t="s">
        <v>7</v>
      </c>
      <c r="Q902" s="294" t="s">
        <v>8</v>
      </c>
      <c r="R902" s="296" t="s">
        <v>101</v>
      </c>
    </row>
    <row r="903" spans="1:19" ht="15.75" x14ac:dyDescent="0.25">
      <c r="A903" s="320"/>
      <c r="B903" s="58" t="s">
        <v>102</v>
      </c>
      <c r="C903" s="58" t="s">
        <v>103</v>
      </c>
      <c r="D903" s="58" t="s">
        <v>104</v>
      </c>
      <c r="E903" s="58" t="s">
        <v>105</v>
      </c>
      <c r="F903" s="58" t="s">
        <v>106</v>
      </c>
      <c r="G903" s="58" t="s">
        <v>107</v>
      </c>
      <c r="H903" s="58" t="s">
        <v>108</v>
      </c>
      <c r="I903" s="58" t="s">
        <v>109</v>
      </c>
      <c r="J903" s="58" t="s">
        <v>110</v>
      </c>
      <c r="K903" s="317"/>
      <c r="L903" s="295"/>
      <c r="M903" s="295"/>
      <c r="N903" s="295"/>
      <c r="O903" s="295"/>
      <c r="P903" s="295"/>
      <c r="Q903" s="295"/>
      <c r="R903" s="295"/>
    </row>
    <row r="904" spans="1:19" ht="15.75" customHeight="1" x14ac:dyDescent="0.25">
      <c r="A904" s="58">
        <v>2002</v>
      </c>
      <c r="B904" s="154">
        <v>86</v>
      </c>
      <c r="C904" s="154"/>
      <c r="D904" s="154"/>
      <c r="E904" s="154"/>
      <c r="F904" s="154"/>
      <c r="G904" s="154"/>
      <c r="H904" s="154"/>
      <c r="I904" s="154"/>
      <c r="J904" s="154"/>
      <c r="K904" s="144"/>
      <c r="L904" s="234"/>
      <c r="M904" s="235"/>
      <c r="N904" s="236"/>
      <c r="O904" s="243"/>
      <c r="P904" s="63">
        <f>B904</f>
        <v>86</v>
      </c>
      <c r="Q904" s="244"/>
      <c r="R904" s="243"/>
    </row>
    <row r="905" spans="1:19" ht="15.75" customHeight="1" x14ac:dyDescent="0.25">
      <c r="A905" s="58">
        <v>2101</v>
      </c>
      <c r="B905" s="154"/>
      <c r="C905" s="154">
        <v>64</v>
      </c>
      <c r="D905" s="154"/>
      <c r="E905" s="154"/>
      <c r="F905" s="154"/>
      <c r="G905" s="154"/>
      <c r="H905" s="154"/>
      <c r="I905" s="154"/>
      <c r="J905" s="154"/>
      <c r="K905" s="144"/>
      <c r="L905" s="237"/>
      <c r="M905" s="129"/>
      <c r="N905" s="238"/>
      <c r="O905" s="67">
        <f>IF(C905=0,"",C905/B904)</f>
        <v>0.7441860465116279</v>
      </c>
      <c r="P905" s="68">
        <v>64</v>
      </c>
      <c r="Q905" s="245">
        <f t="shared" ref="Q905:Q912" si="120">IF(P905=0,"",P905/P904)</f>
        <v>0.7441860465116279</v>
      </c>
      <c r="R905" s="245">
        <f t="shared" ref="R905:R912" si="121">IF(P905=0,"",100%-Q905)</f>
        <v>0.2558139534883721</v>
      </c>
    </row>
    <row r="906" spans="1:19" ht="15.75" customHeight="1" x14ac:dyDescent="0.25">
      <c r="A906" s="58">
        <v>2102</v>
      </c>
      <c r="B906" s="154"/>
      <c r="C906" s="154"/>
      <c r="D906" s="154">
        <v>59</v>
      </c>
      <c r="E906" s="154"/>
      <c r="F906" s="154"/>
      <c r="G906" s="154"/>
      <c r="H906" s="154"/>
      <c r="I906" s="154"/>
      <c r="J906" s="154"/>
      <c r="K906" s="144"/>
      <c r="L906" s="237"/>
      <c r="M906" s="129"/>
      <c r="N906" s="238"/>
      <c r="O906" s="67">
        <f>IF(D906=0,"",D906/C905)</f>
        <v>0.921875</v>
      </c>
      <c r="P906" s="68">
        <v>62</v>
      </c>
      <c r="Q906" s="245">
        <f t="shared" si="120"/>
        <v>0.96875</v>
      </c>
      <c r="R906" s="245">
        <f t="shared" si="121"/>
        <v>3.125E-2</v>
      </c>
      <c r="S906" s="8">
        <f>P906/P904</f>
        <v>0.72093023255813948</v>
      </c>
    </row>
    <row r="907" spans="1:19" ht="15.75" customHeight="1" x14ac:dyDescent="0.25">
      <c r="A907" s="58">
        <v>2201</v>
      </c>
      <c r="B907" s="154"/>
      <c r="C907" s="154"/>
      <c r="D907" s="154"/>
      <c r="E907" s="154">
        <v>55</v>
      </c>
      <c r="F907" s="154"/>
      <c r="G907" s="154"/>
      <c r="H907" s="154"/>
      <c r="I907" s="154"/>
      <c r="J907" s="154"/>
      <c r="K907" s="144"/>
      <c r="L907" s="237"/>
      <c r="M907" s="129"/>
      <c r="N907" s="238"/>
      <c r="O907" s="67">
        <f>IF(E907=0,"",E907/D906)</f>
        <v>0.93220338983050843</v>
      </c>
      <c r="P907" s="68">
        <v>59</v>
      </c>
      <c r="Q907" s="245">
        <f t="shared" si="120"/>
        <v>0.95161290322580649</v>
      </c>
      <c r="R907" s="245">
        <f t="shared" si="121"/>
        <v>4.8387096774193505E-2</v>
      </c>
    </row>
    <row r="908" spans="1:19" ht="15.75" customHeight="1" x14ac:dyDescent="0.25">
      <c r="A908" s="58">
        <v>2202</v>
      </c>
      <c r="B908" s="154"/>
      <c r="C908" s="154"/>
      <c r="D908" s="154"/>
      <c r="E908" s="154"/>
      <c r="F908" s="154">
        <v>50</v>
      </c>
      <c r="G908" s="154"/>
      <c r="H908" s="154"/>
      <c r="I908" s="154"/>
      <c r="J908" s="154"/>
      <c r="K908" s="144"/>
      <c r="L908" s="237"/>
      <c r="M908" s="129"/>
      <c r="N908" s="238"/>
      <c r="O908" s="67">
        <f>IF(F908=0,"",F908/E907)</f>
        <v>0.90909090909090906</v>
      </c>
      <c r="P908" s="68">
        <v>54</v>
      </c>
      <c r="Q908" s="245">
        <f t="shared" si="120"/>
        <v>0.9152542372881356</v>
      </c>
      <c r="R908" s="245">
        <f t="shared" si="121"/>
        <v>8.4745762711864403E-2</v>
      </c>
    </row>
    <row r="909" spans="1:19" ht="15.75" customHeight="1" x14ac:dyDescent="0.25">
      <c r="A909" s="58">
        <v>2301</v>
      </c>
      <c r="B909" s="154"/>
      <c r="C909" s="154"/>
      <c r="D909" s="154"/>
      <c r="E909" s="154"/>
      <c r="F909" s="154"/>
      <c r="G909" s="154">
        <v>47</v>
      </c>
      <c r="H909" s="154"/>
      <c r="I909" s="154"/>
      <c r="J909" s="154"/>
      <c r="K909" s="144"/>
      <c r="L909" s="237"/>
      <c r="M909" s="129"/>
      <c r="N909" s="238"/>
      <c r="O909" s="67">
        <f>IF(G909=0,"",G909/F908)</f>
        <v>0.94</v>
      </c>
      <c r="P909" s="68">
        <v>54</v>
      </c>
      <c r="Q909" s="245">
        <f t="shared" si="120"/>
        <v>1</v>
      </c>
      <c r="R909" s="245">
        <f t="shared" si="121"/>
        <v>0</v>
      </c>
    </row>
    <row r="910" spans="1:19" ht="15.75" customHeight="1" x14ac:dyDescent="0.25">
      <c r="A910" s="58">
        <v>2302</v>
      </c>
      <c r="B910" s="154"/>
      <c r="C910" s="154"/>
      <c r="D910" s="154"/>
      <c r="E910" s="154"/>
      <c r="F910" s="154"/>
      <c r="G910" s="154"/>
      <c r="H910" s="154">
        <v>45</v>
      </c>
      <c r="I910" s="154"/>
      <c r="J910" s="154"/>
      <c r="K910" s="144"/>
      <c r="L910" s="237"/>
      <c r="M910" s="129"/>
      <c r="N910" s="238"/>
      <c r="O910" s="67">
        <f>IF(H910=0,"",H910/G909)</f>
        <v>0.95744680851063835</v>
      </c>
      <c r="P910" s="68">
        <v>53</v>
      </c>
      <c r="Q910" s="245">
        <f t="shared" si="120"/>
        <v>0.98148148148148151</v>
      </c>
      <c r="R910" s="245">
        <f t="shared" si="121"/>
        <v>1.851851851851849E-2</v>
      </c>
    </row>
    <row r="911" spans="1:19" ht="15.75" customHeight="1" x14ac:dyDescent="0.25">
      <c r="A911" s="58">
        <v>2401</v>
      </c>
      <c r="B911" s="154"/>
      <c r="C911" s="154"/>
      <c r="D911" s="154"/>
      <c r="E911" s="154"/>
      <c r="F911" s="154"/>
      <c r="G911" s="154"/>
      <c r="H911" s="154"/>
      <c r="I911" s="154">
        <v>38</v>
      </c>
      <c r="J911" s="154"/>
      <c r="K911" s="144"/>
      <c r="L911" s="237"/>
      <c r="M911" s="129"/>
      <c r="N911" s="238"/>
      <c r="O911" s="67">
        <f>IF(I911=0,"",I911/H910)</f>
        <v>0.84444444444444444</v>
      </c>
      <c r="P911" s="68">
        <v>53</v>
      </c>
      <c r="Q911" s="245">
        <f t="shared" si="120"/>
        <v>1</v>
      </c>
      <c r="R911" s="245">
        <f t="shared" si="121"/>
        <v>0</v>
      </c>
    </row>
    <row r="912" spans="1:19" ht="15.75" customHeight="1" x14ac:dyDescent="0.25">
      <c r="A912" s="58">
        <v>2402</v>
      </c>
      <c r="B912" s="154"/>
      <c r="C912" s="154"/>
      <c r="D912" s="154"/>
      <c r="E912" s="154"/>
      <c r="F912" s="154"/>
      <c r="G912" s="154"/>
      <c r="H912" s="154"/>
      <c r="I912" s="154"/>
      <c r="J912" s="154">
        <v>30</v>
      </c>
      <c r="K912" s="144">
        <v>18</v>
      </c>
      <c r="L912" s="237"/>
      <c r="M912" s="129"/>
      <c r="N912" s="238"/>
      <c r="O912" s="67">
        <f>IF(J912=0,"",J912/I911)</f>
        <v>0.78947368421052633</v>
      </c>
      <c r="P912" s="68">
        <v>52</v>
      </c>
      <c r="Q912" s="71">
        <f t="shared" si="120"/>
        <v>0.98113207547169812</v>
      </c>
      <c r="R912" s="71">
        <f t="shared" si="121"/>
        <v>1.8867924528301883E-2</v>
      </c>
    </row>
    <row r="913" spans="1:19" ht="15.75" customHeight="1" x14ac:dyDescent="0.25">
      <c r="A913" s="58">
        <v>2501</v>
      </c>
      <c r="B913" s="154"/>
      <c r="C913" s="154"/>
      <c r="D913" s="154"/>
      <c r="E913" s="154"/>
      <c r="F913" s="154"/>
      <c r="G913" s="154"/>
      <c r="H913" s="154"/>
      <c r="I913" s="154"/>
      <c r="J913" s="154">
        <v>20</v>
      </c>
      <c r="K913" s="144">
        <v>15</v>
      </c>
      <c r="L913" s="237"/>
      <c r="M913" s="129"/>
      <c r="N913" s="239"/>
      <c r="O913" s="129"/>
      <c r="P913" s="68">
        <v>34</v>
      </c>
      <c r="Q913" s="129"/>
      <c r="R913" s="246"/>
    </row>
    <row r="914" spans="1:19" ht="15.75" customHeight="1" x14ac:dyDescent="0.25">
      <c r="A914" s="58">
        <v>2502</v>
      </c>
      <c r="B914" s="154"/>
      <c r="C914" s="154"/>
      <c r="D914" s="154"/>
      <c r="E914" s="154"/>
      <c r="F914" s="154"/>
      <c r="G914" s="154"/>
      <c r="H914" s="154"/>
      <c r="I914" s="154"/>
      <c r="J914" s="154">
        <v>12</v>
      </c>
      <c r="K914" s="144">
        <v>8</v>
      </c>
      <c r="L914" s="237"/>
      <c r="M914" s="129"/>
      <c r="N914" s="239"/>
      <c r="O914" s="247"/>
      <c r="P914" s="109">
        <v>19</v>
      </c>
      <c r="Q914" s="248"/>
      <c r="R914" s="247"/>
    </row>
    <row r="915" spans="1:19" ht="15.75" customHeight="1" x14ac:dyDescent="0.25">
      <c r="A915" s="58">
        <v>2601</v>
      </c>
      <c r="B915" s="154"/>
      <c r="C915" s="154"/>
      <c r="D915" s="154"/>
      <c r="E915" s="154"/>
      <c r="F915" s="154"/>
      <c r="G915" s="154"/>
      <c r="H915" s="154"/>
      <c r="I915" s="154"/>
      <c r="J915" s="154"/>
      <c r="K915" s="144"/>
      <c r="L915" s="237"/>
      <c r="M915" s="129"/>
      <c r="N915" s="239"/>
      <c r="O915" s="247"/>
      <c r="P915" s="109"/>
      <c r="Q915" s="248"/>
      <c r="R915" s="247"/>
    </row>
    <row r="916" spans="1:19" ht="15.75" customHeight="1" x14ac:dyDescent="0.25">
      <c r="A916" s="58">
        <v>2602</v>
      </c>
      <c r="B916" s="154"/>
      <c r="C916" s="154"/>
      <c r="D916" s="154"/>
      <c r="E916" s="154"/>
      <c r="F916" s="154"/>
      <c r="G916" s="154"/>
      <c r="H916" s="154"/>
      <c r="I916" s="154"/>
      <c r="J916" s="154"/>
      <c r="K916" s="144"/>
      <c r="L916" s="237"/>
      <c r="M916" s="129"/>
      <c r="N916" s="239"/>
      <c r="O916" s="129"/>
      <c r="P916" s="239"/>
      <c r="Q916" s="124"/>
      <c r="R916" s="247"/>
    </row>
    <row r="917" spans="1:19" ht="15.75" customHeight="1" x14ac:dyDescent="0.25">
      <c r="A917" s="58">
        <v>2701</v>
      </c>
      <c r="B917" s="154"/>
      <c r="C917" s="154"/>
      <c r="D917" s="154"/>
      <c r="E917" s="154"/>
      <c r="F917" s="154"/>
      <c r="G917" s="154"/>
      <c r="H917" s="154"/>
      <c r="I917" s="154"/>
      <c r="J917" s="154"/>
      <c r="K917" s="144"/>
      <c r="L917" s="237"/>
      <c r="M917" s="129"/>
      <c r="N917" s="239"/>
      <c r="O917" s="197" t="s">
        <v>83</v>
      </c>
      <c r="P917" s="82">
        <v>5</v>
      </c>
      <c r="Q917" s="111">
        <f>K920</f>
        <v>41</v>
      </c>
      <c r="R917" s="219" t="s">
        <v>11</v>
      </c>
    </row>
    <row r="918" spans="1:19" ht="15.75" customHeight="1" x14ac:dyDescent="0.25">
      <c r="A918" s="58">
        <v>2702</v>
      </c>
      <c r="B918" s="154"/>
      <c r="C918" s="154"/>
      <c r="D918" s="154"/>
      <c r="E918" s="154"/>
      <c r="F918" s="154"/>
      <c r="G918" s="154"/>
      <c r="H918" s="154"/>
      <c r="I918" s="154"/>
      <c r="J918" s="154"/>
      <c r="K918" s="144"/>
      <c r="L918" s="237"/>
      <c r="M918" s="129"/>
      <c r="N918" s="239"/>
      <c r="O918" s="198" t="s">
        <v>85</v>
      </c>
      <c r="P918" s="86">
        <f>IF(P917/B904=0,"",P917/B904)</f>
        <v>5.8139534883720929E-2</v>
      </c>
      <c r="Q918" s="112">
        <f>IF(P917/Q917=0,"",P917/Q917)</f>
        <v>0.12195121951219512</v>
      </c>
      <c r="R918" s="221" t="s">
        <v>86</v>
      </c>
    </row>
    <row r="919" spans="1:19" ht="15.75" x14ac:dyDescent="0.25">
      <c r="A919" s="58">
        <v>2801</v>
      </c>
      <c r="B919" s="154"/>
      <c r="C919" s="154"/>
      <c r="D919" s="154"/>
      <c r="E919" s="154"/>
      <c r="F919" s="154"/>
      <c r="G919" s="154"/>
      <c r="H919" s="154"/>
      <c r="I919" s="154"/>
      <c r="J919" s="154"/>
      <c r="K919" s="144"/>
      <c r="L919" s="240"/>
      <c r="M919" s="241"/>
      <c r="N919" s="242"/>
      <c r="O919" s="90"/>
      <c r="P919" s="91"/>
      <c r="Q919" s="91"/>
      <c r="R919" s="113"/>
    </row>
    <row r="920" spans="1:19" ht="18" customHeight="1" x14ac:dyDescent="0.25">
      <c r="A920" s="28"/>
      <c r="B920" s="297" t="s">
        <v>111</v>
      </c>
      <c r="C920" s="297"/>
      <c r="D920" s="297"/>
      <c r="E920" s="297"/>
      <c r="F920" s="297"/>
      <c r="G920" s="297"/>
      <c r="H920" s="297"/>
      <c r="I920" s="297"/>
      <c r="J920" s="297"/>
      <c r="K920" s="93">
        <f>SUM(K904:K916)</f>
        <v>41</v>
      </c>
      <c r="L920" s="94">
        <f>IF(K912=0,"",K912/B904)</f>
        <v>0.20930232558139536</v>
      </c>
      <c r="M920" s="94">
        <f>IF(K920=0,"",K920/B904)</f>
        <v>0.47674418604651164</v>
      </c>
      <c r="N920" s="94">
        <f>IF(K912=0,"",M920-L920)</f>
        <v>0.26744186046511631</v>
      </c>
      <c r="O920" s="3"/>
      <c r="P920" s="29"/>
      <c r="Q920" s="22"/>
      <c r="R920" s="3"/>
    </row>
    <row r="921" spans="1:19" ht="12.75" customHeight="1" x14ac:dyDescent="0.2"/>
    <row r="922" spans="1:19" ht="12.75" customHeight="1" x14ac:dyDescent="0.2"/>
    <row r="923" spans="1:19" ht="26.25" x14ac:dyDescent="0.4">
      <c r="A923" s="231"/>
      <c r="B923" s="298" t="s">
        <v>99</v>
      </c>
      <c r="C923" s="299"/>
      <c r="D923" s="299"/>
      <c r="E923" s="299"/>
      <c r="F923" s="299"/>
      <c r="G923" s="299"/>
      <c r="H923" s="299"/>
      <c r="I923" s="299"/>
      <c r="J923" s="299"/>
      <c r="K923" s="185" t="s">
        <v>121</v>
      </c>
      <c r="L923" s="57"/>
      <c r="M923" s="57"/>
      <c r="N923" s="29"/>
      <c r="O923" s="3"/>
      <c r="P923" s="29"/>
      <c r="Q923" s="29"/>
      <c r="R923" s="29"/>
    </row>
    <row r="924" spans="1:19" ht="20.25" x14ac:dyDescent="0.2">
      <c r="A924" s="319" t="s">
        <v>10</v>
      </c>
      <c r="B924" s="301" t="s">
        <v>100</v>
      </c>
      <c r="C924" s="302"/>
      <c r="D924" s="302"/>
      <c r="E924" s="302"/>
      <c r="F924" s="302"/>
      <c r="G924" s="302"/>
      <c r="H924" s="302"/>
      <c r="I924" s="302"/>
      <c r="J924" s="303"/>
      <c r="K924" s="304" t="s">
        <v>11</v>
      </c>
      <c r="L924" s="296" t="s">
        <v>3</v>
      </c>
      <c r="M924" s="296" t="s">
        <v>4</v>
      </c>
      <c r="N924" s="306" t="s">
        <v>5</v>
      </c>
      <c r="O924" s="296" t="s">
        <v>6</v>
      </c>
      <c r="P924" s="294" t="s">
        <v>7</v>
      </c>
      <c r="Q924" s="294" t="s">
        <v>8</v>
      </c>
      <c r="R924" s="296" t="s">
        <v>101</v>
      </c>
    </row>
    <row r="925" spans="1:19" ht="15.75" x14ac:dyDescent="0.25">
      <c r="A925" s="320"/>
      <c r="B925" s="58" t="s">
        <v>102</v>
      </c>
      <c r="C925" s="58" t="s">
        <v>103</v>
      </c>
      <c r="D925" s="58" t="s">
        <v>104</v>
      </c>
      <c r="E925" s="58" t="s">
        <v>105</v>
      </c>
      <c r="F925" s="58" t="s">
        <v>106</v>
      </c>
      <c r="G925" s="58" t="s">
        <v>107</v>
      </c>
      <c r="H925" s="58" t="s">
        <v>108</v>
      </c>
      <c r="I925" s="58" t="s">
        <v>109</v>
      </c>
      <c r="J925" s="58" t="s">
        <v>110</v>
      </c>
      <c r="K925" s="317"/>
      <c r="L925" s="295"/>
      <c r="M925" s="295"/>
      <c r="N925" s="295"/>
      <c r="O925" s="295"/>
      <c r="P925" s="295"/>
      <c r="Q925" s="295"/>
      <c r="R925" s="295"/>
    </row>
    <row r="926" spans="1:19" ht="15.75" customHeight="1" x14ac:dyDescent="0.25">
      <c r="A926" s="58">
        <v>2101</v>
      </c>
      <c r="B926" s="154">
        <v>56</v>
      </c>
      <c r="C926" s="154"/>
      <c r="D926" s="154"/>
      <c r="E926" s="154"/>
      <c r="F926" s="154"/>
      <c r="G926" s="154"/>
      <c r="H926" s="154"/>
      <c r="I926" s="154"/>
      <c r="J926" s="154"/>
      <c r="K926" s="144"/>
      <c r="L926" s="234"/>
      <c r="M926" s="235"/>
      <c r="N926" s="236"/>
      <c r="O926" s="243"/>
      <c r="P926" s="63">
        <f>B926</f>
        <v>56</v>
      </c>
      <c r="Q926" s="244"/>
      <c r="R926" s="243"/>
    </row>
    <row r="927" spans="1:19" ht="15.75" customHeight="1" x14ac:dyDescent="0.25">
      <c r="A927" s="58">
        <v>2102</v>
      </c>
      <c r="B927" s="154"/>
      <c r="C927" s="154">
        <v>52</v>
      </c>
      <c r="D927" s="154"/>
      <c r="E927" s="154"/>
      <c r="F927" s="154"/>
      <c r="G927" s="154"/>
      <c r="H927" s="154"/>
      <c r="I927" s="154"/>
      <c r="J927" s="154"/>
      <c r="K927" s="144"/>
      <c r="L927" s="237"/>
      <c r="M927" s="129"/>
      <c r="N927" s="238"/>
      <c r="O927" s="67">
        <f>IF(C927=0,"",C927/B926)</f>
        <v>0.9285714285714286</v>
      </c>
      <c r="P927" s="68">
        <v>52</v>
      </c>
      <c r="Q927" s="245">
        <f t="shared" ref="Q927:Q934" si="122">IF(P927=0,"",P927/P926)</f>
        <v>0.9285714285714286</v>
      </c>
      <c r="R927" s="245">
        <f t="shared" ref="R927:R934" si="123">IF(P927=0,"",100%-Q927)</f>
        <v>7.1428571428571397E-2</v>
      </c>
    </row>
    <row r="928" spans="1:19" ht="15.75" customHeight="1" x14ac:dyDescent="0.25">
      <c r="A928" s="58">
        <v>2201</v>
      </c>
      <c r="B928" s="154"/>
      <c r="C928" s="154"/>
      <c r="D928" s="154">
        <v>48</v>
      </c>
      <c r="E928" s="154"/>
      <c r="F928" s="154"/>
      <c r="G928" s="154"/>
      <c r="H928" s="154"/>
      <c r="I928" s="154"/>
      <c r="J928" s="154"/>
      <c r="K928" s="144"/>
      <c r="L928" s="237"/>
      <c r="M928" s="129"/>
      <c r="N928" s="238"/>
      <c r="O928" s="67">
        <f>IF(D928=0,"",D928/C927)</f>
        <v>0.92307692307692313</v>
      </c>
      <c r="P928" s="68">
        <v>48</v>
      </c>
      <c r="Q928" s="245">
        <f t="shared" si="122"/>
        <v>0.92307692307692313</v>
      </c>
      <c r="R928" s="245">
        <f t="shared" si="123"/>
        <v>7.6923076923076872E-2</v>
      </c>
      <c r="S928" s="8">
        <f>P928/P926</f>
        <v>0.8571428571428571</v>
      </c>
    </row>
    <row r="929" spans="1:23" ht="15.75" customHeight="1" x14ac:dyDescent="0.25">
      <c r="A929" s="58">
        <v>2202</v>
      </c>
      <c r="B929" s="154"/>
      <c r="C929" s="154"/>
      <c r="D929" s="154"/>
      <c r="E929" s="154">
        <v>43</v>
      </c>
      <c r="F929" s="154"/>
      <c r="G929" s="154"/>
      <c r="H929" s="154"/>
      <c r="I929" s="154"/>
      <c r="J929" s="154"/>
      <c r="K929" s="144"/>
      <c r="L929" s="237"/>
      <c r="M929" s="129"/>
      <c r="N929" s="238"/>
      <c r="O929" s="67">
        <f>E929/D928</f>
        <v>0.89583333333333337</v>
      </c>
      <c r="P929" s="68">
        <v>48</v>
      </c>
      <c r="Q929" s="245">
        <f t="shared" si="122"/>
        <v>1</v>
      </c>
      <c r="R929" s="245">
        <f t="shared" si="123"/>
        <v>0</v>
      </c>
    </row>
    <row r="930" spans="1:23" ht="15.75" customHeight="1" x14ac:dyDescent="0.25">
      <c r="A930" s="58">
        <v>2301</v>
      </c>
      <c r="B930" s="154"/>
      <c r="C930" s="154"/>
      <c r="D930" s="154"/>
      <c r="E930" s="154"/>
      <c r="F930" s="154">
        <v>42</v>
      </c>
      <c r="G930" s="154"/>
      <c r="H930" s="154"/>
      <c r="I930" s="154"/>
      <c r="J930" s="154"/>
      <c r="K930" s="144"/>
      <c r="L930" s="237"/>
      <c r="M930" s="129"/>
      <c r="N930" s="238"/>
      <c r="O930" s="67">
        <f>F930/E929</f>
        <v>0.97674418604651159</v>
      </c>
      <c r="P930" s="68">
        <v>48</v>
      </c>
      <c r="Q930" s="245">
        <f t="shared" si="122"/>
        <v>1</v>
      </c>
      <c r="R930" s="245">
        <f t="shared" si="123"/>
        <v>0</v>
      </c>
    </row>
    <row r="931" spans="1:23" ht="15.75" customHeight="1" x14ac:dyDescent="0.25">
      <c r="A931" s="58">
        <v>2302</v>
      </c>
      <c r="B931" s="154"/>
      <c r="C931" s="154"/>
      <c r="D931" s="154"/>
      <c r="E931" s="154"/>
      <c r="F931" s="154"/>
      <c r="G931" s="154">
        <v>42</v>
      </c>
      <c r="H931" s="154"/>
      <c r="I931" s="154"/>
      <c r="J931" s="154"/>
      <c r="K931" s="144"/>
      <c r="L931" s="237"/>
      <c r="M931" s="129"/>
      <c r="N931" s="238"/>
      <c r="O931" s="67">
        <f t="shared" ref="O931" si="124">G931/F930</f>
        <v>1</v>
      </c>
      <c r="P931" s="68">
        <v>48</v>
      </c>
      <c r="Q931" s="245">
        <f t="shared" si="122"/>
        <v>1</v>
      </c>
      <c r="R931" s="245">
        <f t="shared" si="123"/>
        <v>0</v>
      </c>
    </row>
    <row r="932" spans="1:23" ht="15.75" customHeight="1" x14ac:dyDescent="0.25">
      <c r="A932" s="58">
        <v>2401</v>
      </c>
      <c r="B932" s="154"/>
      <c r="C932" s="154"/>
      <c r="D932" s="154"/>
      <c r="E932" s="154"/>
      <c r="F932" s="154"/>
      <c r="G932" s="154"/>
      <c r="H932" s="154">
        <v>40</v>
      </c>
      <c r="I932" s="154"/>
      <c r="J932" s="154"/>
      <c r="K932" s="144"/>
      <c r="L932" s="237"/>
      <c r="M932" s="129"/>
      <c r="N932" s="238"/>
      <c r="O932" s="67">
        <f>H932/G931</f>
        <v>0.95238095238095233</v>
      </c>
      <c r="P932" s="68">
        <v>47</v>
      </c>
      <c r="Q932" s="245">
        <f t="shared" si="122"/>
        <v>0.97916666666666663</v>
      </c>
      <c r="R932" s="245">
        <f t="shared" si="123"/>
        <v>2.083333333333337E-2</v>
      </c>
    </row>
    <row r="933" spans="1:23" ht="15.75" customHeight="1" x14ac:dyDescent="0.25">
      <c r="A933" s="58">
        <v>2402</v>
      </c>
      <c r="B933" s="154"/>
      <c r="C933" s="154"/>
      <c r="D933" s="154"/>
      <c r="E933" s="154"/>
      <c r="F933" s="154"/>
      <c r="G933" s="154"/>
      <c r="H933" s="154"/>
      <c r="I933" s="154">
        <v>30</v>
      </c>
      <c r="J933" s="154"/>
      <c r="K933" s="144"/>
      <c r="L933" s="237"/>
      <c r="M933" s="129"/>
      <c r="N933" s="238"/>
      <c r="O933" s="67">
        <f>I933/H932</f>
        <v>0.75</v>
      </c>
      <c r="P933" s="68">
        <v>46</v>
      </c>
      <c r="Q933" s="245">
        <f t="shared" si="122"/>
        <v>0.97872340425531912</v>
      </c>
      <c r="R933" s="245">
        <f t="shared" si="123"/>
        <v>2.1276595744680882E-2</v>
      </c>
    </row>
    <row r="934" spans="1:23" ht="15.75" customHeight="1" x14ac:dyDescent="0.25">
      <c r="A934" s="58">
        <v>2501</v>
      </c>
      <c r="B934" s="154"/>
      <c r="C934" s="154"/>
      <c r="D934" s="154"/>
      <c r="E934" s="154"/>
      <c r="F934" s="154"/>
      <c r="G934" s="154"/>
      <c r="H934" s="154"/>
      <c r="I934" s="154"/>
      <c r="J934" s="154">
        <v>25</v>
      </c>
      <c r="K934" s="144">
        <v>7</v>
      </c>
      <c r="L934" s="237"/>
      <c r="M934" s="129"/>
      <c r="N934" s="238"/>
      <c r="O934" s="71">
        <f>IF(J934=0,"",J934/I933)</f>
        <v>0.83333333333333337</v>
      </c>
      <c r="P934" s="68">
        <v>45</v>
      </c>
      <c r="Q934" s="71">
        <f t="shared" si="122"/>
        <v>0.97826086956521741</v>
      </c>
      <c r="R934" s="71">
        <f t="shared" si="123"/>
        <v>2.1739130434782594E-2</v>
      </c>
    </row>
    <row r="935" spans="1:23" ht="15.75" customHeight="1" x14ac:dyDescent="0.25">
      <c r="A935" s="58">
        <v>2502</v>
      </c>
      <c r="B935" s="154"/>
      <c r="C935" s="154"/>
      <c r="D935" s="154"/>
      <c r="E935" s="154"/>
      <c r="F935" s="154"/>
      <c r="G935" s="154"/>
      <c r="H935" s="154"/>
      <c r="I935" s="154"/>
      <c r="J935" s="154">
        <v>25</v>
      </c>
      <c r="K935" s="144">
        <v>21</v>
      </c>
      <c r="L935" s="237"/>
      <c r="M935" s="129"/>
      <c r="N935" s="239"/>
      <c r="O935" s="129"/>
      <c r="P935" s="68">
        <v>36</v>
      </c>
      <c r="Q935" s="129"/>
      <c r="R935" s="246"/>
    </row>
    <row r="936" spans="1:23" ht="15.75" customHeight="1" x14ac:dyDescent="0.25">
      <c r="A936" s="58">
        <v>2601</v>
      </c>
      <c r="B936" s="154"/>
      <c r="C936" s="154"/>
      <c r="D936" s="154"/>
      <c r="E936" s="154"/>
      <c r="F936" s="154"/>
      <c r="G936" s="154"/>
      <c r="H936" s="154"/>
      <c r="I936" s="154"/>
      <c r="J936" s="154"/>
      <c r="K936" s="144"/>
      <c r="L936" s="237"/>
      <c r="M936" s="129"/>
      <c r="N936" s="239"/>
      <c r="O936" s="247"/>
      <c r="P936" s="109"/>
      <c r="Q936" s="248"/>
      <c r="R936" s="247"/>
    </row>
    <row r="937" spans="1:23" ht="15.75" customHeight="1" x14ac:dyDescent="0.25">
      <c r="A937" s="58">
        <v>2602</v>
      </c>
      <c r="B937" s="154"/>
      <c r="C937" s="154"/>
      <c r="D937" s="154"/>
      <c r="E937" s="154"/>
      <c r="F937" s="154"/>
      <c r="G937" s="154"/>
      <c r="H937" s="154"/>
      <c r="I937" s="154"/>
      <c r="J937" s="154"/>
      <c r="K937" s="144"/>
      <c r="L937" s="237"/>
      <c r="M937" s="129"/>
      <c r="N937" s="239"/>
      <c r="O937" s="247"/>
      <c r="P937" s="109"/>
      <c r="Q937" s="248"/>
      <c r="R937" s="247"/>
    </row>
    <row r="938" spans="1:23" ht="15.75" customHeight="1" x14ac:dyDescent="0.25">
      <c r="A938" s="58">
        <v>2701</v>
      </c>
      <c r="B938" s="154"/>
      <c r="C938" s="154"/>
      <c r="D938" s="154"/>
      <c r="E938" s="154"/>
      <c r="F938" s="154"/>
      <c r="G938" s="154"/>
      <c r="H938" s="154"/>
      <c r="I938" s="154"/>
      <c r="J938" s="154"/>
      <c r="K938" s="144"/>
      <c r="L938" s="237"/>
      <c r="M938" s="129"/>
      <c r="N938" s="239"/>
      <c r="O938" s="129"/>
      <c r="P938" s="239"/>
      <c r="Q938" s="124"/>
      <c r="R938" s="247"/>
    </row>
    <row r="939" spans="1:23" ht="15.75" customHeight="1" x14ac:dyDescent="0.25">
      <c r="A939" s="58">
        <v>2702</v>
      </c>
      <c r="B939" s="154"/>
      <c r="C939" s="154"/>
      <c r="D939" s="154"/>
      <c r="E939" s="154"/>
      <c r="F939" s="154"/>
      <c r="G939" s="154"/>
      <c r="H939" s="154"/>
      <c r="I939" s="154"/>
      <c r="J939" s="154"/>
      <c r="K939" s="144"/>
      <c r="L939" s="237"/>
      <c r="M939" s="129"/>
      <c r="N939" s="239"/>
      <c r="O939" s="197" t="s">
        <v>83</v>
      </c>
      <c r="P939" s="82"/>
      <c r="Q939" s="111">
        <f>IF(SUM(K932:K935)=0,"",SUM(K932:K935))</f>
        <v>28</v>
      </c>
      <c r="R939" s="219" t="s">
        <v>11</v>
      </c>
    </row>
    <row r="940" spans="1:23" ht="15.75" customHeight="1" x14ac:dyDescent="0.25">
      <c r="A940" s="58">
        <v>2801</v>
      </c>
      <c r="B940" s="154"/>
      <c r="C940" s="154"/>
      <c r="D940" s="154"/>
      <c r="E940" s="154"/>
      <c r="F940" s="154"/>
      <c r="G940" s="154"/>
      <c r="H940" s="154"/>
      <c r="I940" s="154"/>
      <c r="J940" s="154"/>
      <c r="K940" s="144"/>
      <c r="L940" s="237"/>
      <c r="M940" s="129"/>
      <c r="N940" s="239"/>
      <c r="O940" s="198" t="s">
        <v>85</v>
      </c>
      <c r="P940" s="86" t="str">
        <f>IF(P939/B926=0,"",P939/B926)</f>
        <v/>
      </c>
      <c r="Q940" s="112" t="str">
        <f>IF(P939/Q939=0,"",P939/Q939)</f>
        <v/>
      </c>
      <c r="R940" s="221" t="s">
        <v>86</v>
      </c>
    </row>
    <row r="941" spans="1:23" ht="15.75" customHeight="1" x14ac:dyDescent="0.25">
      <c r="A941" s="58">
        <v>2802</v>
      </c>
      <c r="B941" s="154"/>
      <c r="C941" s="154"/>
      <c r="D941" s="154"/>
      <c r="E941" s="154"/>
      <c r="F941" s="154"/>
      <c r="G941" s="154"/>
      <c r="H941" s="154"/>
      <c r="I941" s="154"/>
      <c r="J941" s="154"/>
      <c r="K941" s="144"/>
      <c r="L941" s="240"/>
      <c r="M941" s="241"/>
      <c r="N941" s="242"/>
      <c r="O941" s="90"/>
      <c r="P941" s="91"/>
      <c r="Q941" s="91"/>
      <c r="R941" s="113"/>
    </row>
    <row r="942" spans="1:23" ht="18" x14ac:dyDescent="0.25">
      <c r="A942" s="28"/>
      <c r="B942" s="297" t="s">
        <v>111</v>
      </c>
      <c r="C942" s="297"/>
      <c r="D942" s="297"/>
      <c r="E942" s="297"/>
      <c r="F942" s="297"/>
      <c r="G942" s="297"/>
      <c r="H942" s="297"/>
      <c r="I942" s="297"/>
      <c r="J942" s="297"/>
      <c r="K942" s="93">
        <f>SUM(K926:K938)</f>
        <v>28</v>
      </c>
      <c r="L942" s="94">
        <f>IF(K934=0,"",K934/B926)</f>
        <v>0.125</v>
      </c>
      <c r="M942" s="94">
        <f>IF(K942=0,"",K942/B926)</f>
        <v>0.5</v>
      </c>
      <c r="N942" s="94">
        <f>IF(K934=0,"",M942-L942)</f>
        <v>0.375</v>
      </c>
      <c r="O942" s="3"/>
      <c r="P942" s="29"/>
      <c r="Q942" s="22"/>
      <c r="R942" s="3"/>
    </row>
    <row r="943" spans="1:23" ht="12.75" customHeight="1" x14ac:dyDescent="0.2"/>
    <row r="944" spans="1:23" ht="12.75" customHeight="1" x14ac:dyDescent="0.2">
      <c r="W944" s="169">
        <f>AVERAGE(S928,S950)</f>
        <v>0.81213307240704502</v>
      </c>
    </row>
    <row r="945" spans="1:19" ht="26.25" x14ac:dyDescent="0.4">
      <c r="A945" s="231"/>
      <c r="B945" s="298" t="s">
        <v>99</v>
      </c>
      <c r="C945" s="299"/>
      <c r="D945" s="299"/>
      <c r="E945" s="299"/>
      <c r="F945" s="299"/>
      <c r="G945" s="299"/>
      <c r="H945" s="299"/>
      <c r="I945" s="299"/>
      <c r="J945" s="299"/>
      <c r="K945" s="185" t="s">
        <v>122</v>
      </c>
      <c r="L945" s="57"/>
      <c r="M945" s="57"/>
      <c r="N945" s="29"/>
      <c r="O945" s="3"/>
      <c r="P945" s="29"/>
      <c r="Q945" s="29"/>
      <c r="R945" s="29"/>
      <c r="S945" s="120"/>
    </row>
    <row r="946" spans="1:19" ht="20.25" x14ac:dyDescent="0.2">
      <c r="A946" s="319" t="s">
        <v>10</v>
      </c>
      <c r="B946" s="301" t="s">
        <v>100</v>
      </c>
      <c r="C946" s="302"/>
      <c r="D946" s="302"/>
      <c r="E946" s="302"/>
      <c r="F946" s="302"/>
      <c r="G946" s="302"/>
      <c r="H946" s="302"/>
      <c r="I946" s="302"/>
      <c r="J946" s="303"/>
      <c r="K946" s="304" t="s">
        <v>11</v>
      </c>
      <c r="L946" s="296" t="s">
        <v>3</v>
      </c>
      <c r="M946" s="296" t="s">
        <v>4</v>
      </c>
      <c r="N946" s="306" t="s">
        <v>5</v>
      </c>
      <c r="O946" s="296" t="s">
        <v>6</v>
      </c>
      <c r="P946" s="294" t="s">
        <v>7</v>
      </c>
      <c r="Q946" s="294" t="s">
        <v>8</v>
      </c>
      <c r="R946" s="296" t="s">
        <v>101</v>
      </c>
      <c r="S946" s="120"/>
    </row>
    <row r="947" spans="1:19" ht="15.75" x14ac:dyDescent="0.25">
      <c r="A947" s="320"/>
      <c r="B947" s="58" t="s">
        <v>102</v>
      </c>
      <c r="C947" s="58" t="s">
        <v>103</v>
      </c>
      <c r="D947" s="58" t="s">
        <v>104</v>
      </c>
      <c r="E947" s="58" t="s">
        <v>105</v>
      </c>
      <c r="F947" s="58" t="s">
        <v>106</v>
      </c>
      <c r="G947" s="58" t="s">
        <v>107</v>
      </c>
      <c r="H947" s="58" t="s">
        <v>108</v>
      </c>
      <c r="I947" s="58" t="s">
        <v>109</v>
      </c>
      <c r="J947" s="58" t="s">
        <v>110</v>
      </c>
      <c r="K947" s="317"/>
      <c r="L947" s="295"/>
      <c r="M947" s="295"/>
      <c r="N947" s="295"/>
      <c r="O947" s="295"/>
      <c r="P947" s="295"/>
      <c r="Q947" s="295"/>
      <c r="R947" s="295"/>
      <c r="S947" s="120"/>
    </row>
    <row r="948" spans="1:19" ht="15.75" customHeight="1" x14ac:dyDescent="0.25">
      <c r="A948" s="58">
        <v>2102</v>
      </c>
      <c r="B948" s="154">
        <v>73</v>
      </c>
      <c r="C948" s="154"/>
      <c r="D948" s="154"/>
      <c r="E948" s="154"/>
      <c r="F948" s="154"/>
      <c r="G948" s="154"/>
      <c r="H948" s="154"/>
      <c r="I948" s="154"/>
      <c r="J948" s="154"/>
      <c r="K948" s="144"/>
      <c r="L948" s="234"/>
      <c r="M948" s="235"/>
      <c r="N948" s="236"/>
      <c r="O948" s="243"/>
      <c r="P948" s="63">
        <f>B948</f>
        <v>73</v>
      </c>
      <c r="Q948" s="244"/>
      <c r="R948" s="243"/>
      <c r="S948" s="120"/>
    </row>
    <row r="949" spans="1:19" ht="15.75" customHeight="1" x14ac:dyDescent="0.25">
      <c r="A949" s="58">
        <v>2201</v>
      </c>
      <c r="B949" s="154"/>
      <c r="C949" s="154">
        <v>56</v>
      </c>
      <c r="D949" s="154"/>
      <c r="E949" s="154"/>
      <c r="F949" s="154"/>
      <c r="G949" s="154"/>
      <c r="H949" s="154"/>
      <c r="I949" s="154"/>
      <c r="J949" s="154"/>
      <c r="K949" s="144"/>
      <c r="L949" s="237"/>
      <c r="M949" s="129"/>
      <c r="N949" s="238"/>
      <c r="O949" s="67">
        <f>IF(C949=0,"",C949/B948)</f>
        <v>0.76712328767123283</v>
      </c>
      <c r="P949" s="68">
        <v>56</v>
      </c>
      <c r="Q949" s="245">
        <f t="shared" ref="Q949:Q956" si="125">IF(P949=0,"",P949/P948)</f>
        <v>0.76712328767123283</v>
      </c>
      <c r="R949" s="245">
        <f t="shared" ref="R949:R956" si="126">IF(P949=0,"",100%-Q949)</f>
        <v>0.23287671232876717</v>
      </c>
      <c r="S949" s="120"/>
    </row>
    <row r="950" spans="1:19" ht="15.75" customHeight="1" x14ac:dyDescent="0.25">
      <c r="A950" s="58">
        <v>2202</v>
      </c>
      <c r="B950" s="154"/>
      <c r="C950" s="154"/>
      <c r="D950" s="154">
        <v>52</v>
      </c>
      <c r="E950" s="154"/>
      <c r="F950" s="154"/>
      <c r="G950" s="154"/>
      <c r="H950" s="154"/>
      <c r="I950" s="154"/>
      <c r="J950" s="154"/>
      <c r="K950" s="144"/>
      <c r="L950" s="237"/>
      <c r="M950" s="129"/>
      <c r="N950" s="238"/>
      <c r="O950" s="67">
        <f>IF(D950=0,"",D950/C949)</f>
        <v>0.9285714285714286</v>
      </c>
      <c r="P950" s="68">
        <v>56</v>
      </c>
      <c r="Q950" s="245">
        <f t="shared" si="125"/>
        <v>1</v>
      </c>
      <c r="R950" s="245">
        <f t="shared" si="126"/>
        <v>0</v>
      </c>
      <c r="S950" s="8">
        <f>P950/P948</f>
        <v>0.76712328767123283</v>
      </c>
    </row>
    <row r="951" spans="1:19" ht="15.75" customHeight="1" x14ac:dyDescent="0.25">
      <c r="A951" s="58">
        <v>2301</v>
      </c>
      <c r="B951" s="154"/>
      <c r="C951" s="154"/>
      <c r="D951" s="154"/>
      <c r="E951" s="154">
        <v>50</v>
      </c>
      <c r="F951" s="154"/>
      <c r="G951" s="154"/>
      <c r="H951" s="154"/>
      <c r="I951" s="154"/>
      <c r="J951" s="154"/>
      <c r="K951" s="144"/>
      <c r="L951" s="237"/>
      <c r="M951" s="129"/>
      <c r="N951" s="238"/>
      <c r="O951" s="67">
        <f>E951/D950</f>
        <v>0.96153846153846156</v>
      </c>
      <c r="P951" s="68">
        <v>56</v>
      </c>
      <c r="Q951" s="245">
        <f t="shared" si="125"/>
        <v>1</v>
      </c>
      <c r="R951" s="245">
        <f t="shared" si="126"/>
        <v>0</v>
      </c>
      <c r="S951" s="120"/>
    </row>
    <row r="952" spans="1:19" ht="15.75" customHeight="1" x14ac:dyDescent="0.25">
      <c r="A952" s="58">
        <v>2302</v>
      </c>
      <c r="B952" s="154"/>
      <c r="C952" s="154"/>
      <c r="D952" s="154"/>
      <c r="E952" s="154"/>
      <c r="F952" s="154">
        <v>48</v>
      </c>
      <c r="G952" s="154"/>
      <c r="H952" s="154"/>
      <c r="I952" s="154"/>
      <c r="J952" s="154"/>
      <c r="K952" s="144"/>
      <c r="L952" s="237"/>
      <c r="M952" s="129"/>
      <c r="N952" s="238"/>
      <c r="O952" s="67">
        <f>F952/E951</f>
        <v>0.96</v>
      </c>
      <c r="P952" s="68">
        <v>55</v>
      </c>
      <c r="Q952" s="245">
        <f t="shared" si="125"/>
        <v>0.9821428571428571</v>
      </c>
      <c r="R952" s="245">
        <f t="shared" si="126"/>
        <v>1.7857142857142905E-2</v>
      </c>
      <c r="S952" s="120"/>
    </row>
    <row r="953" spans="1:19" ht="15.75" customHeight="1" x14ac:dyDescent="0.25">
      <c r="A953" s="58">
        <v>2401</v>
      </c>
      <c r="B953" s="154"/>
      <c r="C953" s="154"/>
      <c r="D953" s="154"/>
      <c r="E953" s="154"/>
      <c r="F953" s="154"/>
      <c r="G953" s="154">
        <v>47</v>
      </c>
      <c r="H953" s="154"/>
      <c r="I953" s="154"/>
      <c r="J953" s="154"/>
      <c r="K953" s="144"/>
      <c r="L953" s="237"/>
      <c r="M953" s="129"/>
      <c r="N953" s="238"/>
      <c r="O953" s="67">
        <f>G953/F952</f>
        <v>0.97916666666666663</v>
      </c>
      <c r="P953" s="68">
        <v>55</v>
      </c>
      <c r="Q953" s="245">
        <f t="shared" si="125"/>
        <v>1</v>
      </c>
      <c r="R953" s="245">
        <f t="shared" si="126"/>
        <v>0</v>
      </c>
      <c r="S953" s="120"/>
    </row>
    <row r="954" spans="1:19" ht="15.75" customHeight="1" x14ac:dyDescent="0.25">
      <c r="A954" s="58">
        <v>2402</v>
      </c>
      <c r="B954" s="154"/>
      <c r="C954" s="154"/>
      <c r="D954" s="154"/>
      <c r="E954" s="154"/>
      <c r="F954" s="154"/>
      <c r="G954" s="154"/>
      <c r="H954" s="154">
        <v>46</v>
      </c>
      <c r="I954" s="154"/>
      <c r="J954" s="154"/>
      <c r="K954" s="144"/>
      <c r="L954" s="237"/>
      <c r="M954" s="129"/>
      <c r="N954" s="238"/>
      <c r="O954" s="67">
        <f>H954/G953</f>
        <v>0.97872340425531912</v>
      </c>
      <c r="P954" s="68">
        <v>52</v>
      </c>
      <c r="Q954" s="245">
        <f t="shared" si="125"/>
        <v>0.94545454545454544</v>
      </c>
      <c r="R954" s="245">
        <f t="shared" si="126"/>
        <v>5.4545454545454564E-2</v>
      </c>
      <c r="S954" s="120"/>
    </row>
    <row r="955" spans="1:19" ht="15.75" customHeight="1" x14ac:dyDescent="0.25">
      <c r="A955" s="58">
        <v>2501</v>
      </c>
      <c r="B955" s="154"/>
      <c r="C955" s="154"/>
      <c r="D955" s="154"/>
      <c r="E955" s="154"/>
      <c r="F955" s="154"/>
      <c r="G955" s="154"/>
      <c r="H955" s="154"/>
      <c r="I955" s="154">
        <v>39</v>
      </c>
      <c r="J955" s="154"/>
      <c r="K955" s="144"/>
      <c r="L955" s="237"/>
      <c r="M955" s="129"/>
      <c r="N955" s="238"/>
      <c r="O955" s="67">
        <f>I955/H954</f>
        <v>0.84782608695652173</v>
      </c>
      <c r="P955" s="68">
        <v>52</v>
      </c>
      <c r="Q955" s="245">
        <f t="shared" si="125"/>
        <v>1</v>
      </c>
      <c r="R955" s="245">
        <f t="shared" si="126"/>
        <v>0</v>
      </c>
      <c r="S955" s="120"/>
    </row>
    <row r="956" spans="1:19" ht="15.75" customHeight="1" x14ac:dyDescent="0.25">
      <c r="A956" s="58">
        <v>2502</v>
      </c>
      <c r="B956" s="154"/>
      <c r="C956" s="154"/>
      <c r="D956" s="154"/>
      <c r="E956" s="154"/>
      <c r="F956" s="154"/>
      <c r="G956" s="154"/>
      <c r="H956" s="154"/>
      <c r="I956" s="154"/>
      <c r="J956" s="154">
        <v>33</v>
      </c>
      <c r="K956" s="144">
        <v>16</v>
      </c>
      <c r="L956" s="237"/>
      <c r="M956" s="129"/>
      <c r="N956" s="238"/>
      <c r="O956" s="67">
        <f>J956/I955</f>
        <v>0.84615384615384615</v>
      </c>
      <c r="P956" s="68">
        <v>52</v>
      </c>
      <c r="Q956" s="71">
        <f t="shared" si="125"/>
        <v>1</v>
      </c>
      <c r="R956" s="71">
        <f t="shared" si="126"/>
        <v>0</v>
      </c>
      <c r="S956" s="120"/>
    </row>
    <row r="957" spans="1:19" ht="15.75" customHeight="1" x14ac:dyDescent="0.25">
      <c r="A957" s="58">
        <v>2601</v>
      </c>
      <c r="B957" s="154"/>
      <c r="C957" s="154"/>
      <c r="D957" s="154"/>
      <c r="E957" s="154"/>
      <c r="F957" s="154"/>
      <c r="G957" s="154"/>
      <c r="H957" s="154"/>
      <c r="I957" s="154"/>
      <c r="J957" s="154"/>
      <c r="K957" s="144"/>
      <c r="L957" s="237"/>
      <c r="M957" s="129"/>
      <c r="N957" s="239"/>
      <c r="O957" s="129"/>
      <c r="P957" s="68"/>
      <c r="Q957" s="129"/>
      <c r="R957" s="246"/>
      <c r="S957" s="120"/>
    </row>
    <row r="958" spans="1:19" ht="15.75" customHeight="1" x14ac:dyDescent="0.25">
      <c r="A958" s="58">
        <v>2602</v>
      </c>
      <c r="B958" s="154"/>
      <c r="C958" s="154"/>
      <c r="D958" s="154"/>
      <c r="E958" s="154"/>
      <c r="F958" s="154"/>
      <c r="G958" s="154"/>
      <c r="H958" s="154"/>
      <c r="I958" s="154"/>
      <c r="J958" s="154"/>
      <c r="K958" s="144"/>
      <c r="L958" s="237"/>
      <c r="M958" s="129"/>
      <c r="N958" s="239"/>
      <c r="O958" s="247"/>
      <c r="P958" s="109"/>
      <c r="Q958" s="248"/>
      <c r="R958" s="247"/>
      <c r="S958" s="120"/>
    </row>
    <row r="959" spans="1:19" ht="15.75" customHeight="1" x14ac:dyDescent="0.25">
      <c r="A959" s="58">
        <v>2701</v>
      </c>
      <c r="B959" s="154"/>
      <c r="C959" s="154"/>
      <c r="D959" s="154"/>
      <c r="E959" s="154"/>
      <c r="F959" s="154"/>
      <c r="G959" s="154"/>
      <c r="H959" s="154"/>
      <c r="I959" s="154"/>
      <c r="J959" s="154"/>
      <c r="K959" s="144"/>
      <c r="L959" s="237"/>
      <c r="M959" s="129"/>
      <c r="N959" s="239"/>
      <c r="O959" s="247"/>
      <c r="P959" s="109"/>
      <c r="Q959" s="248"/>
      <c r="R959" s="247"/>
      <c r="S959" s="120"/>
    </row>
    <row r="960" spans="1:19" ht="15.75" customHeight="1" x14ac:dyDescent="0.25">
      <c r="A960" s="58">
        <v>2702</v>
      </c>
      <c r="B960" s="154"/>
      <c r="C960" s="154"/>
      <c r="D960" s="154"/>
      <c r="E960" s="154"/>
      <c r="F960" s="154"/>
      <c r="G960" s="154"/>
      <c r="H960" s="154"/>
      <c r="I960" s="154"/>
      <c r="J960" s="154"/>
      <c r="K960" s="144"/>
      <c r="L960" s="237"/>
      <c r="M960" s="129"/>
      <c r="N960" s="239"/>
      <c r="O960" s="129"/>
      <c r="P960" s="239"/>
      <c r="Q960" s="124"/>
      <c r="R960" s="247"/>
      <c r="S960" s="120"/>
    </row>
    <row r="961" spans="1:19" ht="15.75" customHeight="1" x14ac:dyDescent="0.25">
      <c r="A961" s="58">
        <v>2801</v>
      </c>
      <c r="B961" s="154"/>
      <c r="C961" s="154"/>
      <c r="D961" s="154"/>
      <c r="E961" s="154"/>
      <c r="F961" s="154"/>
      <c r="G961" s="154"/>
      <c r="H961" s="154"/>
      <c r="I961" s="154"/>
      <c r="J961" s="154"/>
      <c r="K961" s="144"/>
      <c r="L961" s="237"/>
      <c r="M961" s="129"/>
      <c r="N961" s="239"/>
      <c r="O961" s="197" t="s">
        <v>83</v>
      </c>
      <c r="P961" s="82"/>
      <c r="Q961" s="111">
        <f>IF(SUM(K954:K957)=0,"",SUM(K954:K957))</f>
        <v>16</v>
      </c>
      <c r="R961" s="219" t="s">
        <v>11</v>
      </c>
      <c r="S961" s="120"/>
    </row>
    <row r="962" spans="1:19" ht="15.75" customHeight="1" x14ac:dyDescent="0.25">
      <c r="A962" s="58">
        <v>2802</v>
      </c>
      <c r="B962" s="154"/>
      <c r="C962" s="154"/>
      <c r="D962" s="154"/>
      <c r="E962" s="154"/>
      <c r="F962" s="154"/>
      <c r="G962" s="154"/>
      <c r="H962" s="154"/>
      <c r="I962" s="154"/>
      <c r="J962" s="154"/>
      <c r="K962" s="144"/>
      <c r="L962" s="237"/>
      <c r="M962" s="129"/>
      <c r="N962" s="239"/>
      <c r="O962" s="198" t="s">
        <v>85</v>
      </c>
      <c r="P962" s="86" t="str">
        <f>IF(P961/B948=0,"",P961/B948)</f>
        <v/>
      </c>
      <c r="Q962" s="112" t="str">
        <f>IF(P961/Q961=0,"",P961/Q961)</f>
        <v/>
      </c>
      <c r="R962" s="221" t="s">
        <v>86</v>
      </c>
      <c r="S962" s="120"/>
    </row>
    <row r="963" spans="1:19" ht="15.75" customHeight="1" x14ac:dyDescent="0.25">
      <c r="A963" s="58">
        <v>2901</v>
      </c>
      <c r="B963" s="154"/>
      <c r="C963" s="154"/>
      <c r="D963" s="154"/>
      <c r="E963" s="154"/>
      <c r="F963" s="154"/>
      <c r="G963" s="154"/>
      <c r="H963" s="154"/>
      <c r="I963" s="154"/>
      <c r="J963" s="154"/>
      <c r="K963" s="144"/>
      <c r="L963" s="240"/>
      <c r="M963" s="241"/>
      <c r="N963" s="242"/>
      <c r="O963" s="90"/>
      <c r="P963" s="91"/>
      <c r="Q963" s="91"/>
      <c r="R963" s="113"/>
      <c r="S963" s="120"/>
    </row>
    <row r="964" spans="1:19" ht="18" x14ac:dyDescent="0.25">
      <c r="A964" s="28"/>
      <c r="B964" s="297" t="s">
        <v>111</v>
      </c>
      <c r="C964" s="297"/>
      <c r="D964" s="297"/>
      <c r="E964" s="297"/>
      <c r="F964" s="297"/>
      <c r="G964" s="297"/>
      <c r="H964" s="297"/>
      <c r="I964" s="297"/>
      <c r="J964" s="297"/>
      <c r="K964" s="93">
        <f>SUM(K948:K960)</f>
        <v>16</v>
      </c>
      <c r="L964" s="94">
        <f>IF(K956=0,"",K956/B948)</f>
        <v>0.21917808219178081</v>
      </c>
      <c r="M964" s="94">
        <f>IF(K964=0,"",K964/B948)</f>
        <v>0.21917808219178081</v>
      </c>
      <c r="N964" s="94">
        <f>IF(K956=0,"",M964-L964)</f>
        <v>0</v>
      </c>
      <c r="O964" s="3"/>
      <c r="P964" s="29"/>
      <c r="Q964" s="22"/>
      <c r="R964" s="3"/>
      <c r="S964" s="120"/>
    </row>
    <row r="965" spans="1:19" ht="12.75" customHeight="1" x14ac:dyDescent="0.2"/>
    <row r="966" spans="1:19" ht="12.75" customHeight="1" x14ac:dyDescent="0.2"/>
    <row r="967" spans="1:19" ht="26.25" x14ac:dyDescent="0.4">
      <c r="A967" s="231"/>
      <c r="B967" s="298" t="s">
        <v>99</v>
      </c>
      <c r="C967" s="299"/>
      <c r="D967" s="299"/>
      <c r="E967" s="299"/>
      <c r="F967" s="299"/>
      <c r="G967" s="299"/>
      <c r="H967" s="299"/>
      <c r="I967" s="299"/>
      <c r="J967" s="299"/>
      <c r="K967" s="185" t="s">
        <v>123</v>
      </c>
      <c r="L967" s="57"/>
      <c r="M967" s="57"/>
      <c r="N967" s="29"/>
      <c r="O967" s="3"/>
      <c r="P967" s="29"/>
      <c r="Q967" s="29"/>
      <c r="R967" s="29"/>
      <c r="S967" s="120"/>
    </row>
    <row r="968" spans="1:19" ht="20.25" x14ac:dyDescent="0.2">
      <c r="A968" s="319" t="s">
        <v>10</v>
      </c>
      <c r="B968" s="301" t="s">
        <v>100</v>
      </c>
      <c r="C968" s="302"/>
      <c r="D968" s="302"/>
      <c r="E968" s="302"/>
      <c r="F968" s="302"/>
      <c r="G968" s="302"/>
      <c r="H968" s="302"/>
      <c r="I968" s="302"/>
      <c r="J968" s="303"/>
      <c r="K968" s="304" t="s">
        <v>11</v>
      </c>
      <c r="L968" s="296" t="s">
        <v>3</v>
      </c>
      <c r="M968" s="296" t="s">
        <v>4</v>
      </c>
      <c r="N968" s="306" t="s">
        <v>5</v>
      </c>
      <c r="O968" s="296" t="s">
        <v>6</v>
      </c>
      <c r="P968" s="294" t="s">
        <v>7</v>
      </c>
      <c r="Q968" s="294" t="s">
        <v>8</v>
      </c>
      <c r="R968" s="296" t="s">
        <v>101</v>
      </c>
      <c r="S968" s="120"/>
    </row>
    <row r="969" spans="1:19" ht="15.75" x14ac:dyDescent="0.25">
      <c r="A969" s="320"/>
      <c r="B969" s="58" t="s">
        <v>102</v>
      </c>
      <c r="C969" s="58" t="s">
        <v>103</v>
      </c>
      <c r="D969" s="58" t="s">
        <v>104</v>
      </c>
      <c r="E969" s="58" t="s">
        <v>105</v>
      </c>
      <c r="F969" s="58" t="s">
        <v>106</v>
      </c>
      <c r="G969" s="58" t="s">
        <v>107</v>
      </c>
      <c r="H969" s="58" t="s">
        <v>108</v>
      </c>
      <c r="I969" s="58" t="s">
        <v>109</v>
      </c>
      <c r="J969" s="58" t="s">
        <v>110</v>
      </c>
      <c r="K969" s="317"/>
      <c r="L969" s="295"/>
      <c r="M969" s="295"/>
      <c r="N969" s="295"/>
      <c r="O969" s="295"/>
      <c r="P969" s="295"/>
      <c r="Q969" s="295"/>
      <c r="R969" s="295"/>
      <c r="S969" s="120"/>
    </row>
    <row r="970" spans="1:19" ht="15.75" customHeight="1" x14ac:dyDescent="0.25">
      <c r="A970" s="58">
        <v>2201</v>
      </c>
      <c r="B970" s="154">
        <v>60</v>
      </c>
      <c r="C970" s="154"/>
      <c r="D970" s="154"/>
      <c r="E970" s="154"/>
      <c r="F970" s="154"/>
      <c r="G970" s="154"/>
      <c r="H970" s="154"/>
      <c r="I970" s="154"/>
      <c r="J970" s="154"/>
      <c r="K970" s="144"/>
      <c r="L970" s="234"/>
      <c r="M970" s="235"/>
      <c r="N970" s="236"/>
      <c r="O970" s="243"/>
      <c r="P970" s="63">
        <f>B970</f>
        <v>60</v>
      </c>
      <c r="Q970" s="244"/>
      <c r="R970" s="243"/>
      <c r="S970" s="120"/>
    </row>
    <row r="971" spans="1:19" ht="15.75" customHeight="1" x14ac:dyDescent="0.25">
      <c r="A971" s="58">
        <v>2202</v>
      </c>
      <c r="B971" s="154"/>
      <c r="C971" s="154">
        <v>50</v>
      </c>
      <c r="D971" s="154"/>
      <c r="E971" s="154"/>
      <c r="F971" s="154"/>
      <c r="G971" s="154"/>
      <c r="H971" s="154"/>
      <c r="I971" s="154"/>
      <c r="J971" s="154"/>
      <c r="K971" s="144"/>
      <c r="L971" s="237"/>
      <c r="M971" s="129"/>
      <c r="N971" s="238"/>
      <c r="O971" s="67">
        <f>IF(C971=0,"",C971/B970)</f>
        <v>0.83333333333333337</v>
      </c>
      <c r="P971" s="68">
        <v>52</v>
      </c>
      <c r="Q971" s="245">
        <f t="shared" ref="Q971:Q978" si="127">IF(P971=0,"",P971/P970)</f>
        <v>0.8666666666666667</v>
      </c>
      <c r="R971" s="245">
        <f t="shared" ref="R971:R978" si="128">IF(P971=0,"",100%-Q971)</f>
        <v>0.1333333333333333</v>
      </c>
      <c r="S971" s="120"/>
    </row>
    <row r="972" spans="1:19" ht="15.75" customHeight="1" x14ac:dyDescent="0.25">
      <c r="A972" s="58">
        <v>2301</v>
      </c>
      <c r="B972" s="154"/>
      <c r="C972" s="154"/>
      <c r="D972" s="154">
        <v>44</v>
      </c>
      <c r="E972" s="154"/>
      <c r="F972" s="154"/>
      <c r="G972" s="154"/>
      <c r="H972" s="154"/>
      <c r="I972" s="154"/>
      <c r="J972" s="154"/>
      <c r="K972" s="144"/>
      <c r="L972" s="237"/>
      <c r="M972" s="129"/>
      <c r="N972" s="238"/>
      <c r="O972" s="67">
        <f>IF(D972=0,"",D972/C971)</f>
        <v>0.88</v>
      </c>
      <c r="P972" s="68">
        <v>50</v>
      </c>
      <c r="Q972" s="245">
        <f t="shared" si="127"/>
        <v>0.96153846153846156</v>
      </c>
      <c r="R972" s="245">
        <f t="shared" si="128"/>
        <v>3.8461538461538436E-2</v>
      </c>
      <c r="S972" s="8">
        <f>P972/P970</f>
        <v>0.83333333333333337</v>
      </c>
    </row>
    <row r="973" spans="1:19" ht="15.75" customHeight="1" x14ac:dyDescent="0.25">
      <c r="A973" s="58">
        <v>2302</v>
      </c>
      <c r="B973" s="154"/>
      <c r="C973" s="154"/>
      <c r="D973" s="154"/>
      <c r="E973" s="154">
        <v>38</v>
      </c>
      <c r="F973" s="154"/>
      <c r="G973" s="154"/>
      <c r="H973" s="154"/>
      <c r="I973" s="154"/>
      <c r="J973" s="154"/>
      <c r="K973" s="144"/>
      <c r="L973" s="237"/>
      <c r="M973" s="129"/>
      <c r="N973" s="238"/>
      <c r="O973" s="67">
        <f>E973/D972</f>
        <v>0.86363636363636365</v>
      </c>
      <c r="P973" s="68">
        <v>48</v>
      </c>
      <c r="Q973" s="245">
        <f t="shared" si="127"/>
        <v>0.96</v>
      </c>
      <c r="R973" s="245">
        <f t="shared" si="128"/>
        <v>4.0000000000000036E-2</v>
      </c>
      <c r="S973" s="120"/>
    </row>
    <row r="974" spans="1:19" ht="15.75" customHeight="1" x14ac:dyDescent="0.25">
      <c r="A974" s="58">
        <v>2401</v>
      </c>
      <c r="B974" s="154"/>
      <c r="C974" s="154"/>
      <c r="D974" s="154"/>
      <c r="E974" s="154"/>
      <c r="F974" s="154">
        <v>34</v>
      </c>
      <c r="G974" s="154"/>
      <c r="H974" s="154"/>
      <c r="I974" s="154"/>
      <c r="J974" s="154"/>
      <c r="K974" s="144"/>
      <c r="L974" s="237"/>
      <c r="M974" s="129"/>
      <c r="N974" s="238"/>
      <c r="O974" s="67">
        <f>F974/E973</f>
        <v>0.89473684210526316</v>
      </c>
      <c r="P974" s="68">
        <v>43</v>
      </c>
      <c r="Q974" s="245">
        <f t="shared" si="127"/>
        <v>0.89583333333333337</v>
      </c>
      <c r="R974" s="245">
        <f t="shared" si="128"/>
        <v>0.10416666666666663</v>
      </c>
      <c r="S974" s="120"/>
    </row>
    <row r="975" spans="1:19" ht="15.75" customHeight="1" x14ac:dyDescent="0.25">
      <c r="A975" s="58">
        <v>2402</v>
      </c>
      <c r="B975" s="154"/>
      <c r="C975" s="154"/>
      <c r="D975" s="154"/>
      <c r="E975" s="154"/>
      <c r="F975" s="154"/>
      <c r="G975" s="154">
        <v>34</v>
      </c>
      <c r="H975" s="154"/>
      <c r="I975" s="154"/>
      <c r="J975" s="154"/>
      <c r="K975" s="144"/>
      <c r="L975" s="237"/>
      <c r="M975" s="129"/>
      <c r="N975" s="238"/>
      <c r="O975" s="67">
        <f t="shared" ref="O975" si="129">G975/F974</f>
        <v>1</v>
      </c>
      <c r="P975" s="68">
        <v>41</v>
      </c>
      <c r="Q975" s="245">
        <f t="shared" si="127"/>
        <v>0.95348837209302328</v>
      </c>
      <c r="R975" s="245">
        <f t="shared" si="128"/>
        <v>4.6511627906976716E-2</v>
      </c>
      <c r="S975" s="120"/>
    </row>
    <row r="976" spans="1:19" ht="15.75" customHeight="1" x14ac:dyDescent="0.25">
      <c r="A976" s="58">
        <v>2501</v>
      </c>
      <c r="B976" s="154"/>
      <c r="C976" s="154"/>
      <c r="D976" s="154"/>
      <c r="E976" s="154"/>
      <c r="F976" s="154"/>
      <c r="G976" s="154"/>
      <c r="H976" s="154">
        <v>32</v>
      </c>
      <c r="I976" s="154"/>
      <c r="J976" s="154"/>
      <c r="K976" s="144"/>
      <c r="L976" s="237"/>
      <c r="M976" s="129"/>
      <c r="N976" s="238"/>
      <c r="O976" s="67">
        <f>H976/G975</f>
        <v>0.94117647058823528</v>
      </c>
      <c r="P976" s="68">
        <v>40</v>
      </c>
      <c r="Q976" s="245">
        <f t="shared" si="127"/>
        <v>0.97560975609756095</v>
      </c>
      <c r="R976" s="245">
        <f t="shared" si="128"/>
        <v>2.4390243902439046E-2</v>
      </c>
      <c r="S976" s="120"/>
    </row>
    <row r="977" spans="1:19" ht="15.75" customHeight="1" x14ac:dyDescent="0.25">
      <c r="A977" s="58">
        <v>2502</v>
      </c>
      <c r="B977" s="154"/>
      <c r="C977" s="154"/>
      <c r="D977" s="154"/>
      <c r="E977" s="154"/>
      <c r="F977" s="154"/>
      <c r="G977" s="154"/>
      <c r="H977" s="154"/>
      <c r="I977" s="154">
        <v>25</v>
      </c>
      <c r="J977" s="154"/>
      <c r="K977" s="144"/>
      <c r="L977" s="237"/>
      <c r="M977" s="129"/>
      <c r="N977" s="238"/>
      <c r="O977" s="67">
        <f>I977/H976</f>
        <v>0.78125</v>
      </c>
      <c r="P977" s="68">
        <v>39</v>
      </c>
      <c r="Q977" s="245">
        <f t="shared" si="127"/>
        <v>0.97499999999999998</v>
      </c>
      <c r="R977" s="245">
        <f t="shared" si="128"/>
        <v>2.5000000000000022E-2</v>
      </c>
      <c r="S977" s="120"/>
    </row>
    <row r="978" spans="1:19" ht="15.75" customHeight="1" x14ac:dyDescent="0.25">
      <c r="A978" s="58">
        <v>2601</v>
      </c>
      <c r="B978" s="154"/>
      <c r="C978" s="154"/>
      <c r="D978" s="154"/>
      <c r="E978" s="154"/>
      <c r="F978" s="154"/>
      <c r="G978" s="154"/>
      <c r="H978" s="154"/>
      <c r="I978" s="154"/>
      <c r="J978" s="154"/>
      <c r="K978" s="144"/>
      <c r="L978" s="237"/>
      <c r="M978" s="129"/>
      <c r="N978" s="238"/>
      <c r="O978" s="71" t="str">
        <f>IF(J978=0,"",J978/I977)</f>
        <v/>
      </c>
      <c r="P978" s="68"/>
      <c r="Q978" s="71" t="str">
        <f t="shared" si="127"/>
        <v/>
      </c>
      <c r="R978" s="71" t="str">
        <f t="shared" si="128"/>
        <v/>
      </c>
      <c r="S978" s="120"/>
    </row>
    <row r="979" spans="1:19" ht="15.75" customHeight="1" x14ac:dyDescent="0.25">
      <c r="A979" s="58">
        <v>2602</v>
      </c>
      <c r="B979" s="154"/>
      <c r="C979" s="154"/>
      <c r="D979" s="154"/>
      <c r="E979" s="154"/>
      <c r="F979" s="154"/>
      <c r="G979" s="154"/>
      <c r="H979" s="154"/>
      <c r="I979" s="154"/>
      <c r="J979" s="154"/>
      <c r="K979" s="144"/>
      <c r="L979" s="237"/>
      <c r="M979" s="129"/>
      <c r="N979" s="239"/>
      <c r="O979" s="129"/>
      <c r="P979" s="68"/>
      <c r="Q979" s="129"/>
      <c r="R979" s="246"/>
      <c r="S979" s="120"/>
    </row>
    <row r="980" spans="1:19" ht="15.75" customHeight="1" x14ac:dyDescent="0.25">
      <c r="A980" s="58">
        <v>2701</v>
      </c>
      <c r="B980" s="154"/>
      <c r="C980" s="154"/>
      <c r="D980" s="154"/>
      <c r="E980" s="154"/>
      <c r="F980" s="154"/>
      <c r="G980" s="154"/>
      <c r="H980" s="154"/>
      <c r="I980" s="154"/>
      <c r="J980" s="154"/>
      <c r="K980" s="144"/>
      <c r="L980" s="237"/>
      <c r="M980" s="129"/>
      <c r="N980" s="239"/>
      <c r="O980" s="247"/>
      <c r="P980" s="109"/>
      <c r="Q980" s="248"/>
      <c r="R980" s="247"/>
      <c r="S980" s="120"/>
    </row>
    <row r="981" spans="1:19" ht="15.75" customHeight="1" x14ac:dyDescent="0.25">
      <c r="A981" s="58">
        <v>2702</v>
      </c>
      <c r="B981" s="154"/>
      <c r="C981" s="154"/>
      <c r="D981" s="154"/>
      <c r="E981" s="154"/>
      <c r="F981" s="154"/>
      <c r="G981" s="154"/>
      <c r="H981" s="154"/>
      <c r="I981" s="154"/>
      <c r="J981" s="154"/>
      <c r="K981" s="144"/>
      <c r="L981" s="237"/>
      <c r="M981" s="129"/>
      <c r="N981" s="239"/>
      <c r="O981" s="247"/>
      <c r="P981" s="109"/>
      <c r="Q981" s="248"/>
      <c r="R981" s="247"/>
      <c r="S981" s="120"/>
    </row>
    <row r="982" spans="1:19" ht="15.75" customHeight="1" x14ac:dyDescent="0.25">
      <c r="A982" s="58">
        <v>2801</v>
      </c>
      <c r="B982" s="154"/>
      <c r="C982" s="154"/>
      <c r="D982" s="154"/>
      <c r="E982" s="154"/>
      <c r="F982" s="154"/>
      <c r="G982" s="154"/>
      <c r="H982" s="154"/>
      <c r="I982" s="154"/>
      <c r="J982" s="154"/>
      <c r="K982" s="144"/>
      <c r="L982" s="237"/>
      <c r="M982" s="129"/>
      <c r="N982" s="239"/>
      <c r="O982" s="129"/>
      <c r="P982" s="239"/>
      <c r="Q982" s="124"/>
      <c r="R982" s="247"/>
      <c r="S982" s="120"/>
    </row>
    <row r="983" spans="1:19" ht="15.75" customHeight="1" x14ac:dyDescent="0.25">
      <c r="A983" s="58">
        <v>2802</v>
      </c>
      <c r="B983" s="154"/>
      <c r="C983" s="154"/>
      <c r="D983" s="154"/>
      <c r="E983" s="154"/>
      <c r="F983" s="154"/>
      <c r="G983" s="154"/>
      <c r="H983" s="154"/>
      <c r="I983" s="154"/>
      <c r="J983" s="154"/>
      <c r="K983" s="144"/>
      <c r="L983" s="237"/>
      <c r="M983" s="129"/>
      <c r="N983" s="239"/>
      <c r="O983" s="197" t="s">
        <v>83</v>
      </c>
      <c r="P983" s="82"/>
      <c r="Q983" s="111" t="str">
        <f>IF(SUM(K976:K979)=0,"",SUM(K976:K979))</f>
        <v/>
      </c>
      <c r="R983" s="219" t="s">
        <v>11</v>
      </c>
      <c r="S983" s="120"/>
    </row>
    <row r="984" spans="1:19" ht="15.75" customHeight="1" x14ac:dyDescent="0.25">
      <c r="A984" s="58">
        <v>2901</v>
      </c>
      <c r="B984" s="154"/>
      <c r="C984" s="154"/>
      <c r="D984" s="154"/>
      <c r="E984" s="154"/>
      <c r="F984" s="154"/>
      <c r="G984" s="154"/>
      <c r="H984" s="154"/>
      <c r="I984" s="154"/>
      <c r="J984" s="154"/>
      <c r="K984" s="144"/>
      <c r="L984" s="237"/>
      <c r="M984" s="129"/>
      <c r="N984" s="239"/>
      <c r="O984" s="198" t="s">
        <v>85</v>
      </c>
      <c r="P984" s="86" t="str">
        <f>IF(P983/B970=0,"",P983/B970)</f>
        <v/>
      </c>
      <c r="Q984" s="112" t="e">
        <f>IF(P983/Q983=0,"",P983/Q983)</f>
        <v>#VALUE!</v>
      </c>
      <c r="R984" s="221" t="s">
        <v>86</v>
      </c>
      <c r="S984" s="120"/>
    </row>
    <row r="985" spans="1:19" ht="15.75" customHeight="1" x14ac:dyDescent="0.25">
      <c r="A985" s="58">
        <v>2902</v>
      </c>
      <c r="B985" s="154"/>
      <c r="C985" s="154"/>
      <c r="D985" s="154"/>
      <c r="E985" s="154"/>
      <c r="F985" s="154"/>
      <c r="G985" s="154"/>
      <c r="H985" s="154"/>
      <c r="I985" s="154"/>
      <c r="J985" s="154"/>
      <c r="K985" s="144"/>
      <c r="L985" s="240"/>
      <c r="M985" s="241"/>
      <c r="N985" s="242"/>
      <c r="O985" s="90"/>
      <c r="P985" s="91"/>
      <c r="Q985" s="91"/>
      <c r="R985" s="113"/>
      <c r="S985" s="120"/>
    </row>
    <row r="986" spans="1:19" ht="18" x14ac:dyDescent="0.25">
      <c r="A986" s="28"/>
      <c r="B986" s="297" t="s">
        <v>111</v>
      </c>
      <c r="C986" s="297"/>
      <c r="D986" s="297"/>
      <c r="E986" s="297"/>
      <c r="F986" s="297"/>
      <c r="G986" s="297"/>
      <c r="H986" s="297"/>
      <c r="I986" s="297"/>
      <c r="J986" s="297"/>
      <c r="K986" s="93">
        <f>SUM(K970:K982)</f>
        <v>0</v>
      </c>
      <c r="L986" s="94" t="str">
        <f>IF(K978=0,"",K978/B970)</f>
        <v/>
      </c>
      <c r="M986" s="94" t="str">
        <f>IF(K986=0,"",K986/B970)</f>
        <v/>
      </c>
      <c r="N986" s="94" t="str">
        <f>IF(K978=0,"",M986-L986)</f>
        <v/>
      </c>
      <c r="O986" s="3"/>
      <c r="P986" s="29"/>
      <c r="Q986" s="22"/>
      <c r="R986" s="3"/>
      <c r="S986" s="120"/>
    </row>
    <row r="987" spans="1:19" ht="12.75" customHeight="1" x14ac:dyDescent="0.25">
      <c r="A987" s="28"/>
      <c r="B987" s="29"/>
      <c r="C987" s="29"/>
      <c r="D987" s="132"/>
      <c r="E987" s="132"/>
      <c r="F987" s="132"/>
      <c r="G987" s="132"/>
      <c r="H987" s="132"/>
      <c r="I987" s="132"/>
      <c r="J987" s="132"/>
      <c r="K987" s="133"/>
      <c r="L987" s="134"/>
      <c r="M987" s="134"/>
      <c r="N987" s="134"/>
      <c r="O987" s="3"/>
      <c r="P987" s="29"/>
      <c r="Q987" s="22"/>
      <c r="R987" s="3"/>
      <c r="S987" s="120"/>
    </row>
    <row r="988" spans="1:19" ht="12.75" customHeight="1" x14ac:dyDescent="0.25">
      <c r="A988" s="28"/>
      <c r="B988" s="29"/>
      <c r="C988" s="29"/>
      <c r="D988" s="132"/>
      <c r="E988" s="132"/>
      <c r="F988" s="132"/>
      <c r="G988" s="132"/>
      <c r="H988" s="132"/>
      <c r="I988" s="132"/>
      <c r="J988" s="132"/>
      <c r="K988" s="133"/>
      <c r="L988" s="134"/>
      <c r="M988" s="134"/>
      <c r="N988" s="134"/>
      <c r="O988" s="3"/>
      <c r="P988" s="29"/>
      <c r="Q988" s="22"/>
      <c r="R988" s="3"/>
      <c r="S988" s="120"/>
    </row>
    <row r="989" spans="1:19" ht="26.25" x14ac:dyDescent="0.4">
      <c r="A989" s="231"/>
      <c r="B989" s="298" t="s">
        <v>99</v>
      </c>
      <c r="C989" s="299"/>
      <c r="D989" s="299"/>
      <c r="E989" s="299"/>
      <c r="F989" s="299"/>
      <c r="G989" s="299"/>
      <c r="H989" s="299"/>
      <c r="I989" s="299"/>
      <c r="J989" s="299"/>
      <c r="K989" s="185" t="s">
        <v>124</v>
      </c>
      <c r="L989" s="57"/>
      <c r="M989" s="57"/>
      <c r="N989" s="29"/>
      <c r="O989" s="3"/>
      <c r="P989" s="29"/>
      <c r="Q989" s="29"/>
      <c r="R989" s="29"/>
      <c r="S989" s="120"/>
    </row>
    <row r="990" spans="1:19" ht="20.25" x14ac:dyDescent="0.2">
      <c r="A990" s="319" t="s">
        <v>10</v>
      </c>
      <c r="B990" s="301" t="s">
        <v>100</v>
      </c>
      <c r="C990" s="302"/>
      <c r="D990" s="302"/>
      <c r="E990" s="302"/>
      <c r="F990" s="302"/>
      <c r="G990" s="302"/>
      <c r="H990" s="302"/>
      <c r="I990" s="302"/>
      <c r="J990" s="303"/>
      <c r="K990" s="304" t="s">
        <v>11</v>
      </c>
      <c r="L990" s="296" t="s">
        <v>3</v>
      </c>
      <c r="M990" s="296" t="s">
        <v>4</v>
      </c>
      <c r="N990" s="306" t="s">
        <v>5</v>
      </c>
      <c r="O990" s="296" t="s">
        <v>6</v>
      </c>
      <c r="P990" s="294" t="s">
        <v>7</v>
      </c>
      <c r="Q990" s="294" t="s">
        <v>8</v>
      </c>
      <c r="R990" s="296" t="s">
        <v>101</v>
      </c>
      <c r="S990" s="120"/>
    </row>
    <row r="991" spans="1:19" ht="15.75" x14ac:dyDescent="0.25">
      <c r="A991" s="320"/>
      <c r="B991" s="58" t="s">
        <v>102</v>
      </c>
      <c r="C991" s="58" t="s">
        <v>103</v>
      </c>
      <c r="D991" s="58" t="s">
        <v>104</v>
      </c>
      <c r="E991" s="58" t="s">
        <v>105</v>
      </c>
      <c r="F991" s="58" t="s">
        <v>106</v>
      </c>
      <c r="G991" s="58" t="s">
        <v>107</v>
      </c>
      <c r="H991" s="58" t="s">
        <v>108</v>
      </c>
      <c r="I991" s="58" t="s">
        <v>109</v>
      </c>
      <c r="J991" s="58" t="s">
        <v>110</v>
      </c>
      <c r="K991" s="317"/>
      <c r="L991" s="295"/>
      <c r="M991" s="295"/>
      <c r="N991" s="295"/>
      <c r="O991" s="295"/>
      <c r="P991" s="295"/>
      <c r="Q991" s="295"/>
      <c r="R991" s="295"/>
      <c r="S991" s="120"/>
    </row>
    <row r="992" spans="1:19" ht="15.75" customHeight="1" x14ac:dyDescent="0.25">
      <c r="A992" s="58">
        <v>2202</v>
      </c>
      <c r="B992" s="154">
        <v>88</v>
      </c>
      <c r="C992" s="154"/>
      <c r="D992" s="154"/>
      <c r="E992" s="154"/>
      <c r="F992" s="154"/>
      <c r="G992" s="154"/>
      <c r="H992" s="154"/>
      <c r="I992" s="154"/>
      <c r="J992" s="154"/>
      <c r="K992" s="144"/>
      <c r="L992" s="234"/>
      <c r="M992" s="235"/>
      <c r="N992" s="236"/>
      <c r="O992" s="243"/>
      <c r="P992" s="63">
        <f>B992</f>
        <v>88</v>
      </c>
      <c r="Q992" s="244"/>
      <c r="R992" s="243"/>
      <c r="S992" s="120"/>
    </row>
    <row r="993" spans="1:19" ht="15.75" customHeight="1" x14ac:dyDescent="0.25">
      <c r="A993" s="58">
        <v>2301</v>
      </c>
      <c r="B993" s="154"/>
      <c r="C993" s="154">
        <v>59</v>
      </c>
      <c r="D993" s="154"/>
      <c r="E993" s="154"/>
      <c r="F993" s="154"/>
      <c r="G993" s="154"/>
      <c r="H993" s="154"/>
      <c r="I993" s="154"/>
      <c r="J993" s="154"/>
      <c r="K993" s="144"/>
      <c r="L993" s="237"/>
      <c r="M993" s="129"/>
      <c r="N993" s="238"/>
      <c r="O993" s="67">
        <f>IF(C993=0,"",C993/B992)</f>
        <v>0.67045454545454541</v>
      </c>
      <c r="P993" s="68">
        <v>61</v>
      </c>
      <c r="Q993" s="245">
        <f t="shared" ref="Q993:Q1000" si="130">IF(P993=0,"",P993/P992)</f>
        <v>0.69318181818181823</v>
      </c>
      <c r="R993" s="245">
        <f t="shared" ref="R993:R1000" si="131">IF(P993=0,"",100%-Q993)</f>
        <v>0.30681818181818177</v>
      </c>
      <c r="S993" s="120"/>
    </row>
    <row r="994" spans="1:19" ht="15.75" customHeight="1" x14ac:dyDescent="0.25">
      <c r="A994" s="58">
        <v>2302</v>
      </c>
      <c r="B994" s="154"/>
      <c r="C994" s="154"/>
      <c r="D994" s="154">
        <v>54</v>
      </c>
      <c r="E994" s="154"/>
      <c r="F994" s="154"/>
      <c r="G994" s="154"/>
      <c r="H994" s="154"/>
      <c r="I994" s="154"/>
      <c r="J994" s="154"/>
      <c r="K994" s="144"/>
      <c r="L994" s="237"/>
      <c r="M994" s="129"/>
      <c r="N994" s="238"/>
      <c r="O994" s="67">
        <f>IF(D994=0,"",D994/C993)</f>
        <v>0.9152542372881356</v>
      </c>
      <c r="P994" s="68">
        <v>55</v>
      </c>
      <c r="Q994" s="245">
        <f t="shared" si="130"/>
        <v>0.90163934426229508</v>
      </c>
      <c r="R994" s="245">
        <f t="shared" si="131"/>
        <v>9.8360655737704916E-2</v>
      </c>
      <c r="S994" s="8">
        <f>P994/P992</f>
        <v>0.625</v>
      </c>
    </row>
    <row r="995" spans="1:19" ht="15.75" customHeight="1" x14ac:dyDescent="0.25">
      <c r="A995" s="58">
        <v>2401</v>
      </c>
      <c r="B995" s="154"/>
      <c r="C995" s="154"/>
      <c r="D995" s="154"/>
      <c r="E995" s="154">
        <v>49</v>
      </c>
      <c r="F995" s="154"/>
      <c r="G995" s="154"/>
      <c r="H995" s="154"/>
      <c r="I995" s="154"/>
      <c r="J995" s="154"/>
      <c r="K995" s="144"/>
      <c r="L995" s="237"/>
      <c r="M995" s="129"/>
      <c r="N995" s="238"/>
      <c r="O995" s="67">
        <f>E995/D994</f>
        <v>0.90740740740740744</v>
      </c>
      <c r="P995" s="68">
        <v>50</v>
      </c>
      <c r="Q995" s="245">
        <f t="shared" si="130"/>
        <v>0.90909090909090906</v>
      </c>
      <c r="R995" s="245">
        <f t="shared" si="131"/>
        <v>9.0909090909090939E-2</v>
      </c>
      <c r="S995" s="120"/>
    </row>
    <row r="996" spans="1:19" ht="15.75" customHeight="1" x14ac:dyDescent="0.25">
      <c r="A996" s="58">
        <v>2402</v>
      </c>
      <c r="B996" s="154"/>
      <c r="C996" s="154"/>
      <c r="D996" s="154"/>
      <c r="E996" s="154"/>
      <c r="F996" s="154">
        <v>46</v>
      </c>
      <c r="G996" s="154"/>
      <c r="H996" s="154"/>
      <c r="I996" s="154"/>
      <c r="J996" s="154"/>
      <c r="K996" s="144"/>
      <c r="L996" s="237"/>
      <c r="M996" s="129"/>
      <c r="N996" s="238"/>
      <c r="O996" s="67">
        <f>F996/E995</f>
        <v>0.93877551020408168</v>
      </c>
      <c r="P996" s="68">
        <v>49</v>
      </c>
      <c r="Q996" s="245">
        <f t="shared" si="130"/>
        <v>0.98</v>
      </c>
      <c r="R996" s="245">
        <f t="shared" si="131"/>
        <v>2.0000000000000018E-2</v>
      </c>
      <c r="S996" s="120"/>
    </row>
    <row r="997" spans="1:19" ht="15.75" customHeight="1" x14ac:dyDescent="0.25">
      <c r="A997" s="58">
        <v>2501</v>
      </c>
      <c r="B997" s="154"/>
      <c r="C997" s="154"/>
      <c r="D997" s="154"/>
      <c r="E997" s="154"/>
      <c r="F997" s="154"/>
      <c r="G997" s="154">
        <v>42</v>
      </c>
      <c r="H997" s="154"/>
      <c r="I997" s="154"/>
      <c r="J997" s="154"/>
      <c r="K997" s="144"/>
      <c r="L997" s="237"/>
      <c r="M997" s="129"/>
      <c r="N997" s="238"/>
      <c r="O997" s="67">
        <f t="shared" ref="O997" si="132">G997/F996</f>
        <v>0.91304347826086951</v>
      </c>
      <c r="P997" s="68">
        <v>49</v>
      </c>
      <c r="Q997" s="245">
        <f t="shared" si="130"/>
        <v>1</v>
      </c>
      <c r="R997" s="245">
        <f t="shared" si="131"/>
        <v>0</v>
      </c>
      <c r="S997" s="120"/>
    </row>
    <row r="998" spans="1:19" ht="15.75" customHeight="1" x14ac:dyDescent="0.25">
      <c r="A998" s="58">
        <v>2502</v>
      </c>
      <c r="B998" s="154"/>
      <c r="C998" s="154"/>
      <c r="D998" s="154"/>
      <c r="E998" s="154"/>
      <c r="F998" s="154"/>
      <c r="G998" s="154"/>
      <c r="H998" s="154">
        <v>42</v>
      </c>
      <c r="I998" s="154"/>
      <c r="J998" s="154"/>
      <c r="K998" s="144"/>
      <c r="L998" s="237"/>
      <c r="M998" s="129"/>
      <c r="N998" s="238"/>
      <c r="O998" s="67">
        <f>H998/G997</f>
        <v>1</v>
      </c>
      <c r="P998" s="68">
        <v>48</v>
      </c>
      <c r="Q998" s="245">
        <f t="shared" si="130"/>
        <v>0.97959183673469385</v>
      </c>
      <c r="R998" s="245">
        <f t="shared" si="131"/>
        <v>2.0408163265306145E-2</v>
      </c>
      <c r="S998" s="120"/>
    </row>
    <row r="999" spans="1:19" ht="15.75" customHeight="1" x14ac:dyDescent="0.25">
      <c r="A999" s="58">
        <v>2601</v>
      </c>
      <c r="B999" s="154"/>
      <c r="C999" s="154"/>
      <c r="D999" s="154"/>
      <c r="E999" s="154"/>
      <c r="F999" s="154"/>
      <c r="G999" s="154"/>
      <c r="H999" s="154"/>
      <c r="I999" s="154"/>
      <c r="J999" s="154"/>
      <c r="K999" s="144"/>
      <c r="L999" s="237"/>
      <c r="M999" s="129"/>
      <c r="N999" s="238"/>
      <c r="O999" s="67"/>
      <c r="P999" s="68"/>
      <c r="Q999" s="245" t="str">
        <f t="shared" si="130"/>
        <v/>
      </c>
      <c r="R999" s="245" t="str">
        <f t="shared" si="131"/>
        <v/>
      </c>
      <c r="S999" s="120"/>
    </row>
    <row r="1000" spans="1:19" ht="15.75" customHeight="1" x14ac:dyDescent="0.25">
      <c r="A1000" s="58">
        <v>2602</v>
      </c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44"/>
      <c r="L1000" s="237"/>
      <c r="M1000" s="129"/>
      <c r="N1000" s="238"/>
      <c r="O1000" s="71" t="str">
        <f>IF(J1000=0,"",J1000/I999)</f>
        <v/>
      </c>
      <c r="P1000" s="68"/>
      <c r="Q1000" s="71" t="str">
        <f t="shared" si="130"/>
        <v/>
      </c>
      <c r="R1000" s="71" t="str">
        <f t="shared" si="131"/>
        <v/>
      </c>
      <c r="S1000" s="120"/>
    </row>
    <row r="1001" spans="1:19" ht="15.75" customHeight="1" x14ac:dyDescent="0.25">
      <c r="A1001" s="58">
        <v>2701</v>
      </c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44"/>
      <c r="L1001" s="237"/>
      <c r="M1001" s="129"/>
      <c r="N1001" s="239"/>
      <c r="O1001" s="129"/>
      <c r="P1001" s="68"/>
      <c r="Q1001" s="129"/>
      <c r="R1001" s="246"/>
      <c r="S1001" s="120"/>
    </row>
    <row r="1002" spans="1:19" ht="15.75" customHeight="1" x14ac:dyDescent="0.25">
      <c r="A1002" s="58">
        <v>2702</v>
      </c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44"/>
      <c r="L1002" s="237"/>
      <c r="M1002" s="129"/>
      <c r="N1002" s="239"/>
      <c r="O1002" s="247"/>
      <c r="P1002" s="109"/>
      <c r="Q1002" s="248"/>
      <c r="R1002" s="247"/>
      <c r="S1002" s="120"/>
    </row>
    <row r="1003" spans="1:19" ht="15.75" customHeight="1" x14ac:dyDescent="0.25">
      <c r="A1003" s="58">
        <v>2801</v>
      </c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44"/>
      <c r="L1003" s="237"/>
      <c r="M1003" s="129"/>
      <c r="N1003" s="239"/>
      <c r="O1003" s="247"/>
      <c r="P1003" s="109"/>
      <c r="Q1003" s="248"/>
      <c r="R1003" s="247"/>
      <c r="S1003" s="120"/>
    </row>
    <row r="1004" spans="1:19" ht="15.75" customHeight="1" x14ac:dyDescent="0.25">
      <c r="A1004" s="58">
        <v>2802</v>
      </c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44"/>
      <c r="L1004" s="237"/>
      <c r="M1004" s="129"/>
      <c r="N1004" s="239"/>
      <c r="O1004" s="129"/>
      <c r="P1004" s="239"/>
      <c r="Q1004" s="124"/>
      <c r="R1004" s="247"/>
      <c r="S1004" s="120"/>
    </row>
    <row r="1005" spans="1:19" ht="15.75" customHeight="1" x14ac:dyDescent="0.25">
      <c r="A1005" s="58">
        <v>2901</v>
      </c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44"/>
      <c r="L1005" s="237"/>
      <c r="M1005" s="129"/>
      <c r="N1005" s="239"/>
      <c r="O1005" s="197" t="s">
        <v>83</v>
      </c>
      <c r="P1005" s="82"/>
      <c r="Q1005" s="111" t="str">
        <f>IF(SUM(K998:K1001)=0,"",SUM(K998:K1001))</f>
        <v/>
      </c>
      <c r="R1005" s="219" t="s">
        <v>11</v>
      </c>
      <c r="S1005" s="120"/>
    </row>
    <row r="1006" spans="1:19" ht="15.75" customHeight="1" x14ac:dyDescent="0.25">
      <c r="A1006" s="58">
        <v>2902</v>
      </c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44"/>
      <c r="L1006" s="237"/>
      <c r="M1006" s="129"/>
      <c r="N1006" s="239"/>
      <c r="O1006" s="198" t="s">
        <v>85</v>
      </c>
      <c r="P1006" s="86" t="str">
        <f>IF(P1005/B992=0,"",P1005/B992)</f>
        <v/>
      </c>
      <c r="Q1006" s="112" t="e">
        <f>IF(P1005/Q1005=0,"",P1005/Q1005)</f>
        <v>#VALUE!</v>
      </c>
      <c r="R1006" s="221" t="s">
        <v>86</v>
      </c>
      <c r="S1006" s="120"/>
    </row>
    <row r="1007" spans="1:19" ht="15.75" customHeight="1" x14ac:dyDescent="0.25">
      <c r="A1007" s="58">
        <v>3001</v>
      </c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44"/>
      <c r="L1007" s="240"/>
      <c r="M1007" s="241"/>
      <c r="N1007" s="242"/>
      <c r="O1007" s="90"/>
      <c r="P1007" s="91"/>
      <c r="Q1007" s="91"/>
      <c r="R1007" s="113"/>
      <c r="S1007" s="120"/>
    </row>
    <row r="1008" spans="1:19" ht="18" x14ac:dyDescent="0.25">
      <c r="A1008" s="28"/>
      <c r="B1008" s="297" t="s">
        <v>111</v>
      </c>
      <c r="C1008" s="297"/>
      <c r="D1008" s="297"/>
      <c r="E1008" s="297"/>
      <c r="F1008" s="297"/>
      <c r="G1008" s="297"/>
      <c r="H1008" s="297"/>
      <c r="I1008" s="297"/>
      <c r="J1008" s="297"/>
      <c r="K1008" s="93">
        <f>SUM(K992:K1004)</f>
        <v>0</v>
      </c>
      <c r="L1008" s="94" t="str">
        <f>IF(K1000=0,"",K1000/B992)</f>
        <v/>
      </c>
      <c r="M1008" s="94" t="str">
        <f>IF(K1008=0,"",K1008/B992)</f>
        <v/>
      </c>
      <c r="N1008" s="94" t="str">
        <f>IF(K1000=0,"",M1008-L1008)</f>
        <v/>
      </c>
      <c r="O1008" s="3"/>
      <c r="P1008" s="29"/>
      <c r="Q1008" s="22"/>
      <c r="R1008" s="3"/>
      <c r="S1008" s="120"/>
    </row>
    <row r="1009" spans="1:19" ht="12.75" customHeight="1" x14ac:dyDescent="0.25">
      <c r="A1009" s="28"/>
      <c r="B1009" s="29"/>
      <c r="C1009" s="29"/>
      <c r="D1009" s="132"/>
      <c r="E1009" s="132"/>
      <c r="F1009" s="132"/>
      <c r="G1009" s="132"/>
      <c r="H1009" s="132"/>
      <c r="I1009" s="132"/>
      <c r="J1009" s="132"/>
      <c r="K1009" s="133"/>
      <c r="L1009" s="134"/>
      <c r="M1009" s="134"/>
      <c r="N1009" s="134"/>
      <c r="O1009" s="3"/>
      <c r="P1009" s="29"/>
      <c r="Q1009" s="22"/>
      <c r="R1009" s="3"/>
      <c r="S1009" s="120"/>
    </row>
    <row r="1010" spans="1:19" ht="12.75" customHeight="1" x14ac:dyDescent="0.25">
      <c r="A1010" s="28"/>
      <c r="B1010" s="29"/>
      <c r="C1010" s="29"/>
      <c r="D1010" s="132"/>
      <c r="E1010" s="132"/>
      <c r="F1010" s="132"/>
      <c r="G1010" s="132"/>
      <c r="H1010" s="132"/>
      <c r="I1010" s="132"/>
      <c r="J1010" s="132"/>
      <c r="K1010" s="133"/>
      <c r="L1010" s="134"/>
      <c r="M1010" s="134"/>
      <c r="N1010" s="134"/>
      <c r="O1010" s="3"/>
      <c r="P1010" s="29"/>
      <c r="Q1010" s="22"/>
      <c r="R1010" s="3"/>
      <c r="S1010" s="120"/>
    </row>
    <row r="1011" spans="1:19" ht="26.25" x14ac:dyDescent="0.4">
      <c r="A1011" s="231"/>
      <c r="B1011" s="298" t="s">
        <v>99</v>
      </c>
      <c r="C1011" s="299"/>
      <c r="D1011" s="299"/>
      <c r="E1011" s="299"/>
      <c r="F1011" s="299"/>
      <c r="G1011" s="299"/>
      <c r="H1011" s="299"/>
      <c r="I1011" s="299"/>
      <c r="J1011" s="299"/>
      <c r="K1011" s="185" t="s">
        <v>142</v>
      </c>
      <c r="L1011" s="57"/>
      <c r="M1011" s="57"/>
      <c r="N1011" s="29"/>
      <c r="O1011" s="3"/>
      <c r="P1011" s="29"/>
      <c r="Q1011" s="29"/>
      <c r="R1011" s="29"/>
      <c r="S1011" s="120"/>
    </row>
    <row r="1012" spans="1:19" ht="20.25" x14ac:dyDescent="0.2">
      <c r="A1012" s="319" t="s">
        <v>10</v>
      </c>
      <c r="B1012" s="301" t="s">
        <v>100</v>
      </c>
      <c r="C1012" s="302"/>
      <c r="D1012" s="302"/>
      <c r="E1012" s="302"/>
      <c r="F1012" s="302"/>
      <c r="G1012" s="302"/>
      <c r="H1012" s="302"/>
      <c r="I1012" s="302"/>
      <c r="J1012" s="303"/>
      <c r="K1012" s="304" t="s">
        <v>11</v>
      </c>
      <c r="L1012" s="296" t="s">
        <v>3</v>
      </c>
      <c r="M1012" s="296" t="s">
        <v>4</v>
      </c>
      <c r="N1012" s="306" t="s">
        <v>5</v>
      </c>
      <c r="O1012" s="296" t="s">
        <v>6</v>
      </c>
      <c r="P1012" s="294" t="s">
        <v>7</v>
      </c>
      <c r="Q1012" s="294" t="s">
        <v>8</v>
      </c>
      <c r="R1012" s="296" t="s">
        <v>101</v>
      </c>
      <c r="S1012" s="120"/>
    </row>
    <row r="1013" spans="1:19" ht="15.75" x14ac:dyDescent="0.25">
      <c r="A1013" s="320"/>
      <c r="B1013" s="58" t="s">
        <v>102</v>
      </c>
      <c r="C1013" s="58" t="s">
        <v>103</v>
      </c>
      <c r="D1013" s="58" t="s">
        <v>104</v>
      </c>
      <c r="E1013" s="58" t="s">
        <v>105</v>
      </c>
      <c r="F1013" s="58" t="s">
        <v>106</v>
      </c>
      <c r="G1013" s="58" t="s">
        <v>107</v>
      </c>
      <c r="H1013" s="58" t="s">
        <v>108</v>
      </c>
      <c r="I1013" s="58" t="s">
        <v>109</v>
      </c>
      <c r="J1013" s="58" t="s">
        <v>110</v>
      </c>
      <c r="K1013" s="317"/>
      <c r="L1013" s="295"/>
      <c r="M1013" s="295"/>
      <c r="N1013" s="295"/>
      <c r="O1013" s="295"/>
      <c r="P1013" s="295"/>
      <c r="Q1013" s="295"/>
      <c r="R1013" s="295"/>
      <c r="S1013" s="120"/>
    </row>
    <row r="1014" spans="1:19" ht="15.75" customHeight="1" x14ac:dyDescent="0.25">
      <c r="A1014" s="58">
        <v>2301</v>
      </c>
      <c r="B1014" s="154">
        <v>59</v>
      </c>
      <c r="C1014" s="154"/>
      <c r="D1014" s="154"/>
      <c r="E1014" s="154"/>
      <c r="F1014" s="154"/>
      <c r="G1014" s="154"/>
      <c r="H1014" s="154"/>
      <c r="I1014" s="154"/>
      <c r="J1014" s="154"/>
      <c r="K1014" s="144"/>
      <c r="L1014" s="234"/>
      <c r="M1014" s="235"/>
      <c r="N1014" s="236"/>
      <c r="O1014" s="243"/>
      <c r="P1014" s="63">
        <f>B1014</f>
        <v>59</v>
      </c>
      <c r="Q1014" s="244"/>
      <c r="R1014" s="243"/>
      <c r="S1014" s="120"/>
    </row>
    <row r="1015" spans="1:19" ht="15.75" customHeight="1" x14ac:dyDescent="0.25">
      <c r="A1015" s="58">
        <v>2302</v>
      </c>
      <c r="B1015" s="154"/>
      <c r="C1015" s="154">
        <v>52</v>
      </c>
      <c r="D1015" s="154"/>
      <c r="E1015" s="154"/>
      <c r="F1015" s="154"/>
      <c r="G1015" s="154"/>
      <c r="H1015" s="154"/>
      <c r="I1015" s="154"/>
      <c r="J1015" s="154"/>
      <c r="K1015" s="144"/>
      <c r="L1015" s="237"/>
      <c r="M1015" s="129"/>
      <c r="N1015" s="238"/>
      <c r="O1015" s="67">
        <f>IF(C1015=0,"",C1015/B1014)</f>
        <v>0.88135593220338981</v>
      </c>
      <c r="P1015" s="68">
        <v>53</v>
      </c>
      <c r="Q1015" s="245">
        <f t="shared" ref="Q1015:Q1022" si="133">IF(P1015=0,"",P1015/P1014)</f>
        <v>0.89830508474576276</v>
      </c>
      <c r="R1015" s="245">
        <f t="shared" ref="R1015:R1022" si="134">IF(P1015=0,"",100%-Q1015)</f>
        <v>0.10169491525423724</v>
      </c>
      <c r="S1015" s="120"/>
    </row>
    <row r="1016" spans="1:19" ht="15.75" customHeight="1" x14ac:dyDescent="0.25">
      <c r="A1016" s="58">
        <v>2401</v>
      </c>
      <c r="B1016" s="154"/>
      <c r="C1016" s="154"/>
      <c r="D1016" s="154">
        <v>45</v>
      </c>
      <c r="E1016" s="154"/>
      <c r="F1016" s="154"/>
      <c r="G1016" s="154"/>
      <c r="H1016" s="154"/>
      <c r="I1016" s="154"/>
      <c r="J1016" s="154"/>
      <c r="K1016" s="144"/>
      <c r="L1016" s="237"/>
      <c r="M1016" s="129"/>
      <c r="N1016" s="238"/>
      <c r="O1016" s="67">
        <f>IF(D1016=0,"",D1016/C1015)</f>
        <v>0.86538461538461542</v>
      </c>
      <c r="P1016" s="68">
        <v>48</v>
      </c>
      <c r="Q1016" s="245">
        <f t="shared" si="133"/>
        <v>0.90566037735849059</v>
      </c>
      <c r="R1016" s="245">
        <f t="shared" si="134"/>
        <v>9.4339622641509413E-2</v>
      </c>
      <c r="S1016" s="8">
        <f>P1016/P1014</f>
        <v>0.81355932203389836</v>
      </c>
    </row>
    <row r="1017" spans="1:19" ht="15.75" customHeight="1" x14ac:dyDescent="0.25">
      <c r="A1017" s="58">
        <v>2402</v>
      </c>
      <c r="B1017" s="154"/>
      <c r="C1017" s="154"/>
      <c r="D1017" s="154"/>
      <c r="E1017" s="154">
        <v>38</v>
      </c>
      <c r="F1017" s="154"/>
      <c r="G1017" s="154"/>
      <c r="H1017" s="154"/>
      <c r="I1017" s="154"/>
      <c r="J1017" s="154"/>
      <c r="K1017" s="144"/>
      <c r="L1017" s="237"/>
      <c r="M1017" s="129"/>
      <c r="N1017" s="238"/>
      <c r="O1017" s="67">
        <f>E1017/D1016</f>
        <v>0.84444444444444444</v>
      </c>
      <c r="P1017" s="68">
        <v>47</v>
      </c>
      <c r="Q1017" s="245">
        <f t="shared" si="133"/>
        <v>0.97916666666666663</v>
      </c>
      <c r="R1017" s="245">
        <f t="shared" si="134"/>
        <v>2.083333333333337E-2</v>
      </c>
      <c r="S1017" s="120"/>
    </row>
    <row r="1018" spans="1:19" ht="15.75" customHeight="1" x14ac:dyDescent="0.25">
      <c r="A1018" s="58">
        <v>2501</v>
      </c>
      <c r="B1018" s="154"/>
      <c r="C1018" s="154"/>
      <c r="D1018" s="154"/>
      <c r="E1018" s="154"/>
      <c r="F1018" s="154">
        <v>32</v>
      </c>
      <c r="G1018" s="154"/>
      <c r="H1018" s="154"/>
      <c r="I1018" s="154"/>
      <c r="J1018" s="154"/>
      <c r="K1018" s="144"/>
      <c r="L1018" s="237"/>
      <c r="M1018" s="129"/>
      <c r="N1018" s="238"/>
      <c r="O1018" s="67">
        <f>F1018/E1017</f>
        <v>0.84210526315789469</v>
      </c>
      <c r="P1018" s="68">
        <v>46</v>
      </c>
      <c r="Q1018" s="245">
        <f t="shared" si="133"/>
        <v>0.97872340425531912</v>
      </c>
      <c r="R1018" s="245">
        <f t="shared" si="134"/>
        <v>2.1276595744680882E-2</v>
      </c>
      <c r="S1018" s="120"/>
    </row>
    <row r="1019" spans="1:19" ht="15.75" customHeight="1" x14ac:dyDescent="0.25">
      <c r="A1019" s="58">
        <v>2502</v>
      </c>
      <c r="B1019" s="154"/>
      <c r="C1019" s="154"/>
      <c r="D1019" s="154"/>
      <c r="E1019" s="154"/>
      <c r="F1019" s="154"/>
      <c r="G1019" s="154">
        <v>31</v>
      </c>
      <c r="H1019" s="154"/>
      <c r="I1019" s="154"/>
      <c r="J1019" s="154"/>
      <c r="K1019" s="144"/>
      <c r="L1019" s="237"/>
      <c r="M1019" s="129"/>
      <c r="N1019" s="238"/>
      <c r="O1019" s="67">
        <f>G1019/F1018</f>
        <v>0.96875</v>
      </c>
      <c r="P1019" s="68">
        <v>44</v>
      </c>
      <c r="Q1019" s="245">
        <f t="shared" si="133"/>
        <v>0.95652173913043481</v>
      </c>
      <c r="R1019" s="245">
        <f t="shared" si="134"/>
        <v>4.3478260869565188E-2</v>
      </c>
      <c r="S1019" s="120"/>
    </row>
    <row r="1020" spans="1:19" ht="15.75" customHeight="1" x14ac:dyDescent="0.25">
      <c r="A1020" s="58">
        <v>2601</v>
      </c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44"/>
      <c r="L1020" s="237"/>
      <c r="M1020" s="129"/>
      <c r="N1020" s="238"/>
      <c r="O1020" s="67"/>
      <c r="P1020" s="68"/>
      <c r="Q1020" s="245" t="str">
        <f t="shared" si="133"/>
        <v/>
      </c>
      <c r="R1020" s="245" t="str">
        <f t="shared" si="134"/>
        <v/>
      </c>
      <c r="S1020" s="120"/>
    </row>
    <row r="1021" spans="1:19" ht="15.75" customHeight="1" x14ac:dyDescent="0.25">
      <c r="A1021" s="58">
        <v>2602</v>
      </c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44"/>
      <c r="L1021" s="237"/>
      <c r="M1021" s="129"/>
      <c r="N1021" s="238"/>
      <c r="O1021" s="67"/>
      <c r="P1021" s="68"/>
      <c r="Q1021" s="245" t="str">
        <f t="shared" si="133"/>
        <v/>
      </c>
      <c r="R1021" s="245" t="str">
        <f t="shared" si="134"/>
        <v/>
      </c>
      <c r="S1021" s="120"/>
    </row>
    <row r="1022" spans="1:19" ht="15.75" customHeight="1" x14ac:dyDescent="0.25">
      <c r="A1022" s="58">
        <v>2701</v>
      </c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44"/>
      <c r="L1022" s="237"/>
      <c r="M1022" s="129"/>
      <c r="N1022" s="238"/>
      <c r="O1022" s="71" t="str">
        <f>IF(J1022=0,"",J1022/I1021)</f>
        <v/>
      </c>
      <c r="P1022" s="68"/>
      <c r="Q1022" s="71" t="str">
        <f t="shared" si="133"/>
        <v/>
      </c>
      <c r="R1022" s="71" t="str">
        <f t="shared" si="134"/>
        <v/>
      </c>
      <c r="S1022" s="120"/>
    </row>
    <row r="1023" spans="1:19" ht="15.75" customHeight="1" x14ac:dyDescent="0.25">
      <c r="A1023" s="58">
        <v>2702</v>
      </c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44"/>
      <c r="L1023" s="237"/>
      <c r="M1023" s="129"/>
      <c r="N1023" s="239"/>
      <c r="O1023" s="129"/>
      <c r="P1023" s="68"/>
      <c r="Q1023" s="129"/>
      <c r="R1023" s="246"/>
      <c r="S1023" s="120"/>
    </row>
    <row r="1024" spans="1:19" ht="15.75" customHeight="1" x14ac:dyDescent="0.25">
      <c r="A1024" s="58">
        <v>2801</v>
      </c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44"/>
      <c r="L1024" s="237"/>
      <c r="M1024" s="129"/>
      <c r="N1024" s="239"/>
      <c r="O1024" s="247"/>
      <c r="P1024" s="109"/>
      <c r="Q1024" s="248"/>
      <c r="R1024" s="247"/>
      <c r="S1024" s="120"/>
    </row>
    <row r="1025" spans="1:19" ht="15.75" customHeight="1" x14ac:dyDescent="0.25">
      <c r="A1025" s="58">
        <v>2802</v>
      </c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44"/>
      <c r="L1025" s="237"/>
      <c r="M1025" s="129"/>
      <c r="N1025" s="239"/>
      <c r="O1025" s="247"/>
      <c r="P1025" s="109"/>
      <c r="Q1025" s="248"/>
      <c r="R1025" s="247"/>
      <c r="S1025" s="120"/>
    </row>
    <row r="1026" spans="1:19" ht="15.75" customHeight="1" x14ac:dyDescent="0.25">
      <c r="A1026" s="58">
        <v>2901</v>
      </c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44"/>
      <c r="L1026" s="237"/>
      <c r="M1026" s="129"/>
      <c r="N1026" s="239"/>
      <c r="O1026" s="129"/>
      <c r="P1026" s="239"/>
      <c r="Q1026" s="124"/>
      <c r="R1026" s="247"/>
      <c r="S1026" s="120"/>
    </row>
    <row r="1027" spans="1:19" ht="15.75" customHeight="1" x14ac:dyDescent="0.25">
      <c r="A1027" s="58">
        <v>2902</v>
      </c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44"/>
      <c r="L1027" s="237"/>
      <c r="M1027" s="129"/>
      <c r="N1027" s="239"/>
      <c r="O1027" s="197" t="s">
        <v>83</v>
      </c>
      <c r="P1027" s="82"/>
      <c r="Q1027" s="111" t="str">
        <f>IF(SUM(K1020:K1023)=0,"",SUM(K1020:K1023))</f>
        <v/>
      </c>
      <c r="R1027" s="219" t="s">
        <v>11</v>
      </c>
      <c r="S1027" s="120"/>
    </row>
    <row r="1028" spans="1:19" ht="15.75" customHeight="1" x14ac:dyDescent="0.25">
      <c r="A1028" s="58">
        <v>3001</v>
      </c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44"/>
      <c r="L1028" s="237"/>
      <c r="M1028" s="129"/>
      <c r="N1028" s="239"/>
      <c r="O1028" s="198" t="s">
        <v>85</v>
      </c>
      <c r="P1028" s="86" t="str">
        <f>IF(P1027/B1014=0,"",P1027/B1014)</f>
        <v/>
      </c>
      <c r="Q1028" s="112" t="e">
        <f>IF(P1027/Q1027=0,"",P1027/Q1027)</f>
        <v>#VALUE!</v>
      </c>
      <c r="R1028" s="221" t="s">
        <v>86</v>
      </c>
      <c r="S1028" s="120"/>
    </row>
    <row r="1029" spans="1:19" ht="15.75" x14ac:dyDescent="0.25">
      <c r="A1029" s="58">
        <v>3002</v>
      </c>
      <c r="B1029" s="80"/>
      <c r="C1029" s="80"/>
      <c r="D1029" s="80"/>
      <c r="E1029" s="80"/>
      <c r="F1029" s="80"/>
      <c r="G1029" s="80"/>
      <c r="H1029" s="80"/>
      <c r="I1029" s="80"/>
      <c r="J1029" s="80"/>
      <c r="K1029" s="115"/>
      <c r="L1029" s="89"/>
      <c r="M1029" s="90"/>
      <c r="N1029" s="91"/>
      <c r="O1029" s="90"/>
      <c r="P1029" s="91"/>
      <c r="Q1029" s="91"/>
      <c r="R1029" s="113"/>
      <c r="S1029" s="120"/>
    </row>
    <row r="1030" spans="1:19" ht="18" x14ac:dyDescent="0.25">
      <c r="A1030" s="28"/>
      <c r="B1030" s="297" t="s">
        <v>111</v>
      </c>
      <c r="C1030" s="297"/>
      <c r="D1030" s="297"/>
      <c r="E1030" s="297"/>
      <c r="F1030" s="297"/>
      <c r="G1030" s="297"/>
      <c r="H1030" s="297"/>
      <c r="I1030" s="297"/>
      <c r="J1030" s="297"/>
      <c r="K1030" s="93">
        <f>SUM(K1014:K1026)</f>
        <v>0</v>
      </c>
      <c r="L1030" s="94" t="str">
        <f>IF(K1022=0,"",K1022/B1014)</f>
        <v/>
      </c>
      <c r="M1030" s="94" t="str">
        <f>IF(K1030=0,"",K1030/B1014)</f>
        <v/>
      </c>
      <c r="N1030" s="94" t="str">
        <f>IF(K1022=0,"",M1030-L1030)</f>
        <v/>
      </c>
      <c r="O1030" s="3"/>
      <c r="P1030" s="29"/>
      <c r="Q1030" s="22"/>
      <c r="R1030" s="3"/>
      <c r="S1030" s="120"/>
    </row>
    <row r="1031" spans="1:19" ht="12.75" customHeight="1" x14ac:dyDescent="0.25">
      <c r="A1031" s="28"/>
      <c r="B1031" s="29"/>
      <c r="C1031" s="29"/>
      <c r="D1031" s="132"/>
      <c r="E1031" s="132"/>
      <c r="F1031" s="132"/>
      <c r="G1031" s="132"/>
      <c r="H1031" s="132"/>
      <c r="I1031" s="132"/>
      <c r="J1031" s="132"/>
      <c r="K1031" s="133"/>
      <c r="L1031" s="134"/>
      <c r="M1031" s="134"/>
      <c r="N1031" s="134"/>
      <c r="O1031" s="3"/>
      <c r="P1031" s="29"/>
      <c r="Q1031" s="22"/>
      <c r="R1031" s="3"/>
      <c r="S1031" s="120"/>
    </row>
    <row r="1032" spans="1:19" ht="12.75" customHeight="1" x14ac:dyDescent="0.25">
      <c r="A1032" s="28"/>
      <c r="B1032" s="29"/>
      <c r="C1032" s="29"/>
      <c r="D1032" s="132"/>
      <c r="E1032" s="132"/>
      <c r="F1032" s="132"/>
      <c r="G1032" s="132"/>
      <c r="H1032" s="132"/>
      <c r="I1032" s="132"/>
      <c r="J1032" s="132"/>
      <c r="K1032" s="133"/>
      <c r="L1032" s="134"/>
      <c r="M1032" s="134"/>
      <c r="N1032" s="134"/>
      <c r="O1032" s="3"/>
      <c r="P1032" s="29"/>
      <c r="Q1032" s="22"/>
      <c r="R1032" s="3"/>
      <c r="S1032" s="120"/>
    </row>
    <row r="1033" spans="1:19" ht="26.25" x14ac:dyDescent="0.4">
      <c r="A1033" s="231"/>
      <c r="B1033" s="298" t="s">
        <v>99</v>
      </c>
      <c r="C1033" s="299"/>
      <c r="D1033" s="299"/>
      <c r="E1033" s="299"/>
      <c r="F1033" s="299"/>
      <c r="G1033" s="299"/>
      <c r="H1033" s="299"/>
      <c r="I1033" s="299"/>
      <c r="J1033" s="299"/>
      <c r="K1033" s="185" t="s">
        <v>143</v>
      </c>
      <c r="L1033" s="57"/>
      <c r="M1033" s="57"/>
      <c r="N1033" s="29"/>
      <c r="O1033" s="3"/>
      <c r="P1033" s="29"/>
      <c r="Q1033" s="29"/>
      <c r="R1033" s="29"/>
      <c r="S1033" s="120"/>
    </row>
    <row r="1034" spans="1:19" ht="20.25" x14ac:dyDescent="0.2">
      <c r="A1034" s="319" t="s">
        <v>10</v>
      </c>
      <c r="B1034" s="301" t="s">
        <v>100</v>
      </c>
      <c r="C1034" s="302"/>
      <c r="D1034" s="302"/>
      <c r="E1034" s="302"/>
      <c r="F1034" s="302"/>
      <c r="G1034" s="302"/>
      <c r="H1034" s="302"/>
      <c r="I1034" s="302"/>
      <c r="J1034" s="303"/>
      <c r="K1034" s="304" t="s">
        <v>11</v>
      </c>
      <c r="L1034" s="296" t="s">
        <v>3</v>
      </c>
      <c r="M1034" s="296" t="s">
        <v>4</v>
      </c>
      <c r="N1034" s="306" t="s">
        <v>5</v>
      </c>
      <c r="O1034" s="296" t="s">
        <v>6</v>
      </c>
      <c r="P1034" s="294" t="s">
        <v>7</v>
      </c>
      <c r="Q1034" s="294" t="s">
        <v>8</v>
      </c>
      <c r="R1034" s="296" t="s">
        <v>101</v>
      </c>
      <c r="S1034" s="120"/>
    </row>
    <row r="1035" spans="1:19" ht="15.75" x14ac:dyDescent="0.25">
      <c r="A1035" s="320"/>
      <c r="B1035" s="58" t="s">
        <v>102</v>
      </c>
      <c r="C1035" s="58" t="s">
        <v>103</v>
      </c>
      <c r="D1035" s="58" t="s">
        <v>104</v>
      </c>
      <c r="E1035" s="58" t="s">
        <v>105</v>
      </c>
      <c r="F1035" s="58" t="s">
        <v>106</v>
      </c>
      <c r="G1035" s="58" t="s">
        <v>107</v>
      </c>
      <c r="H1035" s="58" t="s">
        <v>108</v>
      </c>
      <c r="I1035" s="58" t="s">
        <v>109</v>
      </c>
      <c r="J1035" s="58" t="s">
        <v>110</v>
      </c>
      <c r="K1035" s="317"/>
      <c r="L1035" s="295"/>
      <c r="M1035" s="295"/>
      <c r="N1035" s="295"/>
      <c r="O1035" s="295"/>
      <c r="P1035" s="295"/>
      <c r="Q1035" s="295"/>
      <c r="R1035" s="295"/>
      <c r="S1035" s="120"/>
    </row>
    <row r="1036" spans="1:19" ht="15.75" customHeight="1" x14ac:dyDescent="0.25">
      <c r="A1036" s="58">
        <v>2302</v>
      </c>
      <c r="B1036" s="154">
        <v>81</v>
      </c>
      <c r="C1036" s="154"/>
      <c r="D1036" s="154"/>
      <c r="E1036" s="154"/>
      <c r="F1036" s="154"/>
      <c r="G1036" s="154"/>
      <c r="H1036" s="154"/>
      <c r="I1036" s="154"/>
      <c r="J1036" s="154"/>
      <c r="K1036" s="144"/>
      <c r="L1036" s="234"/>
      <c r="M1036" s="235"/>
      <c r="N1036" s="236"/>
      <c r="O1036" s="99"/>
      <c r="P1036" s="63">
        <f>B1036</f>
        <v>81</v>
      </c>
      <c r="Q1036" s="100"/>
      <c r="R1036" s="99"/>
      <c r="S1036" s="120"/>
    </row>
    <row r="1037" spans="1:19" ht="15.75" customHeight="1" x14ac:dyDescent="0.25">
      <c r="A1037" s="58">
        <v>2401</v>
      </c>
      <c r="B1037" s="154"/>
      <c r="C1037" s="154">
        <v>73</v>
      </c>
      <c r="D1037" s="154"/>
      <c r="E1037" s="154"/>
      <c r="F1037" s="154"/>
      <c r="G1037" s="154"/>
      <c r="H1037" s="154"/>
      <c r="I1037" s="154"/>
      <c r="J1037" s="154"/>
      <c r="K1037" s="144"/>
      <c r="L1037" s="237"/>
      <c r="M1037" s="129"/>
      <c r="N1037" s="238"/>
      <c r="O1037" s="67">
        <f>IF(C1037=0,"",C1037/B1036)</f>
        <v>0.90123456790123457</v>
      </c>
      <c r="P1037" s="68">
        <v>75</v>
      </c>
      <c r="Q1037" s="245">
        <f t="shared" ref="Q1037:Q1044" si="135">IF(P1037=0,"",P1037/P1036)</f>
        <v>0.92592592592592593</v>
      </c>
      <c r="R1037" s="245">
        <f t="shared" ref="R1037:R1044" si="136">IF(P1037=0,"",100%-Q1037)</f>
        <v>7.407407407407407E-2</v>
      </c>
      <c r="S1037" s="120"/>
    </row>
    <row r="1038" spans="1:19" ht="15.75" customHeight="1" x14ac:dyDescent="0.25">
      <c r="A1038" s="58">
        <v>2402</v>
      </c>
      <c r="B1038" s="154"/>
      <c r="C1038" s="154"/>
      <c r="D1038" s="154">
        <v>69</v>
      </c>
      <c r="E1038" s="154"/>
      <c r="F1038" s="154"/>
      <c r="G1038" s="154"/>
      <c r="H1038" s="154"/>
      <c r="I1038" s="154"/>
      <c r="J1038" s="154"/>
      <c r="K1038" s="144"/>
      <c r="L1038" s="237"/>
      <c r="M1038" s="129"/>
      <c r="N1038" s="238"/>
      <c r="O1038" s="67">
        <f>IF(D1038=0,"",D1038/C1037)</f>
        <v>0.9452054794520548</v>
      </c>
      <c r="P1038" s="68">
        <v>71</v>
      </c>
      <c r="Q1038" s="245">
        <f t="shared" si="135"/>
        <v>0.94666666666666666</v>
      </c>
      <c r="R1038" s="245">
        <f t="shared" si="136"/>
        <v>5.3333333333333344E-2</v>
      </c>
      <c r="S1038" s="8">
        <f>P1038/P1036</f>
        <v>0.87654320987654322</v>
      </c>
    </row>
    <row r="1039" spans="1:19" ht="15.75" customHeight="1" x14ac:dyDescent="0.25">
      <c r="A1039" s="58">
        <v>2501</v>
      </c>
      <c r="B1039" s="154"/>
      <c r="C1039" s="154"/>
      <c r="D1039" s="154"/>
      <c r="E1039" s="154">
        <v>63</v>
      </c>
      <c r="F1039" s="154"/>
      <c r="G1039" s="154"/>
      <c r="H1039" s="154"/>
      <c r="I1039" s="154"/>
      <c r="J1039" s="154"/>
      <c r="K1039" s="144"/>
      <c r="L1039" s="237"/>
      <c r="M1039" s="129"/>
      <c r="N1039" s="238"/>
      <c r="O1039" s="67">
        <f>E1039/D1038</f>
        <v>0.91304347826086951</v>
      </c>
      <c r="P1039" s="68">
        <v>68</v>
      </c>
      <c r="Q1039" s="245">
        <f t="shared" si="135"/>
        <v>0.95774647887323938</v>
      </c>
      <c r="R1039" s="245">
        <f t="shared" si="136"/>
        <v>4.2253521126760618E-2</v>
      </c>
      <c r="S1039" s="120"/>
    </row>
    <row r="1040" spans="1:19" ht="15.75" customHeight="1" x14ac:dyDescent="0.25">
      <c r="A1040" s="58">
        <v>2502</v>
      </c>
      <c r="B1040" s="154"/>
      <c r="C1040" s="154"/>
      <c r="D1040" s="154"/>
      <c r="E1040" s="154"/>
      <c r="F1040" s="154">
        <v>59</v>
      </c>
      <c r="G1040" s="154"/>
      <c r="H1040" s="154"/>
      <c r="I1040" s="154"/>
      <c r="J1040" s="154"/>
      <c r="K1040" s="144"/>
      <c r="L1040" s="237"/>
      <c r="M1040" s="129"/>
      <c r="N1040" s="238"/>
      <c r="O1040" s="67">
        <f>F1040/E1039</f>
        <v>0.93650793650793651</v>
      </c>
      <c r="P1040" s="68">
        <v>65</v>
      </c>
      <c r="Q1040" s="245">
        <f t="shared" si="135"/>
        <v>0.95588235294117652</v>
      </c>
      <c r="R1040" s="245">
        <f t="shared" si="136"/>
        <v>4.4117647058823484E-2</v>
      </c>
      <c r="S1040" s="120"/>
    </row>
    <row r="1041" spans="1:19" ht="15.75" customHeight="1" x14ac:dyDescent="0.25">
      <c r="A1041" s="58">
        <v>2601</v>
      </c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44"/>
      <c r="L1041" s="237"/>
      <c r="M1041" s="129"/>
      <c r="N1041" s="238"/>
      <c r="O1041" s="67"/>
      <c r="P1041" s="68"/>
      <c r="Q1041" s="245" t="str">
        <f t="shared" si="135"/>
        <v/>
      </c>
      <c r="R1041" s="245" t="str">
        <f t="shared" si="136"/>
        <v/>
      </c>
      <c r="S1041" s="120"/>
    </row>
    <row r="1042" spans="1:19" ht="15.75" customHeight="1" x14ac:dyDescent="0.25">
      <c r="A1042" s="58">
        <v>2602</v>
      </c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44"/>
      <c r="L1042" s="237"/>
      <c r="M1042" s="129"/>
      <c r="N1042" s="238"/>
      <c r="O1042" s="67"/>
      <c r="P1042" s="68"/>
      <c r="Q1042" s="245" t="str">
        <f t="shared" si="135"/>
        <v/>
      </c>
      <c r="R1042" s="245" t="str">
        <f t="shared" si="136"/>
        <v/>
      </c>
      <c r="S1042" s="120"/>
    </row>
    <row r="1043" spans="1:19" ht="15.75" customHeight="1" x14ac:dyDescent="0.25">
      <c r="A1043" s="58">
        <v>2701</v>
      </c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44"/>
      <c r="L1043" s="237"/>
      <c r="M1043" s="129"/>
      <c r="N1043" s="238"/>
      <c r="O1043" s="67"/>
      <c r="P1043" s="68"/>
      <c r="Q1043" s="245" t="str">
        <f t="shared" si="135"/>
        <v/>
      </c>
      <c r="R1043" s="245" t="str">
        <f t="shared" si="136"/>
        <v/>
      </c>
      <c r="S1043" s="120"/>
    </row>
    <row r="1044" spans="1:19" ht="15.75" customHeight="1" x14ac:dyDescent="0.25">
      <c r="A1044" s="58">
        <v>2702</v>
      </c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44"/>
      <c r="L1044" s="237"/>
      <c r="M1044" s="129"/>
      <c r="N1044" s="238"/>
      <c r="O1044" s="71" t="str">
        <f>IF(J1044=0,"",J1044/I1043)</f>
        <v/>
      </c>
      <c r="P1044" s="68"/>
      <c r="Q1044" s="71" t="str">
        <f t="shared" si="135"/>
        <v/>
      </c>
      <c r="R1044" s="71" t="str">
        <f t="shared" si="136"/>
        <v/>
      </c>
      <c r="S1044" s="120"/>
    </row>
    <row r="1045" spans="1:19" ht="15.75" customHeight="1" x14ac:dyDescent="0.25">
      <c r="A1045" s="58">
        <v>2801</v>
      </c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44"/>
      <c r="L1045" s="237"/>
      <c r="M1045" s="129"/>
      <c r="N1045" s="239"/>
      <c r="O1045" s="129"/>
      <c r="P1045" s="68"/>
      <c r="Q1045" s="129"/>
      <c r="R1045" s="246"/>
      <c r="S1045" s="120"/>
    </row>
    <row r="1046" spans="1:19" ht="15.75" customHeight="1" x14ac:dyDescent="0.25">
      <c r="A1046" s="58">
        <v>2802</v>
      </c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44"/>
      <c r="L1046" s="237"/>
      <c r="M1046" s="129"/>
      <c r="N1046" s="239"/>
      <c r="O1046" s="247"/>
      <c r="P1046" s="109"/>
      <c r="Q1046" s="248"/>
      <c r="R1046" s="247"/>
      <c r="S1046" s="120"/>
    </row>
    <row r="1047" spans="1:19" ht="15.75" customHeight="1" x14ac:dyDescent="0.25">
      <c r="A1047" s="58">
        <v>2901</v>
      </c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44"/>
      <c r="L1047" s="237"/>
      <c r="M1047" s="129"/>
      <c r="N1047" s="239"/>
      <c r="O1047" s="247"/>
      <c r="P1047" s="109"/>
      <c r="Q1047" s="248"/>
      <c r="R1047" s="247"/>
      <c r="S1047" s="120"/>
    </row>
    <row r="1048" spans="1:19" ht="15.75" customHeight="1" x14ac:dyDescent="0.25">
      <c r="A1048" s="58">
        <v>2902</v>
      </c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44"/>
      <c r="L1048" s="237"/>
      <c r="M1048" s="129"/>
      <c r="N1048" s="239"/>
      <c r="O1048" s="129"/>
      <c r="P1048" s="239"/>
      <c r="Q1048" s="124"/>
      <c r="R1048" s="247"/>
      <c r="S1048" s="120"/>
    </row>
    <row r="1049" spans="1:19" ht="15.75" customHeight="1" x14ac:dyDescent="0.25">
      <c r="A1049" s="58">
        <v>3001</v>
      </c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44"/>
      <c r="L1049" s="237"/>
      <c r="M1049" s="129"/>
      <c r="N1049" s="239"/>
      <c r="O1049" s="197" t="s">
        <v>83</v>
      </c>
      <c r="P1049" s="82"/>
      <c r="Q1049" s="111" t="str">
        <f>IF(SUM(K1042:K1045)=0,"",SUM(K1042:K1045))</f>
        <v/>
      </c>
      <c r="R1049" s="219" t="s">
        <v>11</v>
      </c>
      <c r="S1049" s="120"/>
    </row>
    <row r="1050" spans="1:19" ht="15.75" customHeight="1" x14ac:dyDescent="0.25">
      <c r="A1050" s="58">
        <v>3002</v>
      </c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44"/>
      <c r="L1050" s="237"/>
      <c r="M1050" s="129"/>
      <c r="N1050" s="239"/>
      <c r="O1050" s="198" t="s">
        <v>85</v>
      </c>
      <c r="P1050" s="86" t="str">
        <f>IF(P1049/B1036=0,"",P1049/B1036)</f>
        <v/>
      </c>
      <c r="Q1050" s="112" t="e">
        <f>IF(P1049/Q1049=0,"",P1049/Q1049)</f>
        <v>#VALUE!</v>
      </c>
      <c r="R1050" s="221" t="s">
        <v>86</v>
      </c>
      <c r="S1050" s="120"/>
    </row>
    <row r="1051" spans="1:19" ht="15.75" customHeight="1" x14ac:dyDescent="0.25">
      <c r="A1051" s="58">
        <v>3101</v>
      </c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44"/>
      <c r="L1051" s="240"/>
      <c r="M1051" s="241"/>
      <c r="N1051" s="242"/>
      <c r="O1051" s="90"/>
      <c r="P1051" s="91"/>
      <c r="Q1051" s="91"/>
      <c r="R1051" s="113"/>
      <c r="S1051" s="120"/>
    </row>
    <row r="1052" spans="1:19" ht="18" x14ac:dyDescent="0.25">
      <c r="A1052" s="28"/>
      <c r="B1052" s="297" t="s">
        <v>111</v>
      </c>
      <c r="C1052" s="297"/>
      <c r="D1052" s="297"/>
      <c r="E1052" s="297"/>
      <c r="F1052" s="297"/>
      <c r="G1052" s="297"/>
      <c r="H1052" s="297"/>
      <c r="I1052" s="297"/>
      <c r="J1052" s="297"/>
      <c r="K1052" s="93">
        <f>SUM(K1036:K1048)</f>
        <v>0</v>
      </c>
      <c r="L1052" s="94" t="str">
        <f>IF(K1044=0,"",K1044/B1036)</f>
        <v/>
      </c>
      <c r="M1052" s="94" t="str">
        <f>IF(K1052=0,"",K1052/B1036)</f>
        <v/>
      </c>
      <c r="N1052" s="94" t="str">
        <f>IF(K1044=0,"",M1052-L1052)</f>
        <v/>
      </c>
      <c r="O1052" s="3"/>
      <c r="P1052" s="29"/>
      <c r="Q1052" s="22"/>
      <c r="R1052" s="3"/>
      <c r="S1052" s="120"/>
    </row>
    <row r="1053" spans="1:19" ht="12.75" customHeight="1" x14ac:dyDescent="0.25">
      <c r="A1053" s="28"/>
      <c r="B1053" s="29"/>
      <c r="C1053" s="29"/>
      <c r="D1053" s="132"/>
      <c r="E1053" s="132"/>
      <c r="F1053" s="132"/>
      <c r="G1053" s="132"/>
      <c r="H1053" s="132"/>
      <c r="I1053" s="132"/>
      <c r="J1053" s="132"/>
      <c r="K1053" s="133"/>
      <c r="L1053" s="134"/>
      <c r="M1053" s="134"/>
      <c r="N1053" s="134"/>
      <c r="O1053" s="3"/>
      <c r="P1053" s="29"/>
      <c r="Q1053" s="22"/>
      <c r="R1053" s="3"/>
      <c r="S1053" s="120"/>
    </row>
    <row r="1054" spans="1:19" ht="12.75" customHeight="1" x14ac:dyDescent="0.25">
      <c r="A1054" s="28"/>
      <c r="B1054" s="29"/>
      <c r="C1054" s="29"/>
      <c r="D1054" s="132"/>
      <c r="E1054" s="132"/>
      <c r="F1054" s="132"/>
      <c r="G1054" s="132"/>
      <c r="H1054" s="132"/>
      <c r="I1054" s="132"/>
      <c r="J1054" s="132"/>
      <c r="K1054" s="133"/>
      <c r="L1054" s="134"/>
      <c r="M1054" s="134"/>
      <c r="N1054" s="134"/>
      <c r="O1054" s="3"/>
      <c r="P1054" s="29"/>
      <c r="Q1054" s="22"/>
      <c r="R1054" s="3"/>
      <c r="S1054" s="120"/>
    </row>
    <row r="1055" spans="1:19" ht="26.25" x14ac:dyDescent="0.4">
      <c r="A1055" s="231"/>
      <c r="B1055" s="298" t="s">
        <v>99</v>
      </c>
      <c r="C1055" s="299"/>
      <c r="D1055" s="299"/>
      <c r="E1055" s="299"/>
      <c r="F1055" s="299"/>
      <c r="G1055" s="299"/>
      <c r="H1055" s="299"/>
      <c r="I1055" s="299"/>
      <c r="J1055" s="299"/>
      <c r="K1055" s="185" t="s">
        <v>144</v>
      </c>
      <c r="L1055" s="57"/>
      <c r="M1055" s="57"/>
      <c r="N1055" s="29"/>
      <c r="O1055" s="3"/>
      <c r="P1055" s="29"/>
      <c r="Q1055" s="29"/>
      <c r="R1055" s="29"/>
      <c r="S1055" s="120"/>
    </row>
    <row r="1056" spans="1:19" ht="20.25" x14ac:dyDescent="0.2">
      <c r="A1056" s="319" t="s">
        <v>10</v>
      </c>
      <c r="B1056" s="301" t="s">
        <v>100</v>
      </c>
      <c r="C1056" s="302"/>
      <c r="D1056" s="302"/>
      <c r="E1056" s="302"/>
      <c r="F1056" s="302"/>
      <c r="G1056" s="302"/>
      <c r="H1056" s="302"/>
      <c r="I1056" s="302"/>
      <c r="J1056" s="303"/>
      <c r="K1056" s="304" t="s">
        <v>11</v>
      </c>
      <c r="L1056" s="296" t="s">
        <v>3</v>
      </c>
      <c r="M1056" s="296" t="s">
        <v>4</v>
      </c>
      <c r="N1056" s="306" t="s">
        <v>5</v>
      </c>
      <c r="O1056" s="296" t="s">
        <v>6</v>
      </c>
      <c r="P1056" s="294" t="s">
        <v>7</v>
      </c>
      <c r="Q1056" s="294" t="s">
        <v>8</v>
      </c>
      <c r="R1056" s="296" t="s">
        <v>101</v>
      </c>
      <c r="S1056" s="120"/>
    </row>
    <row r="1057" spans="1:19" ht="15.75" x14ac:dyDescent="0.25">
      <c r="A1057" s="320"/>
      <c r="B1057" s="58" t="s">
        <v>102</v>
      </c>
      <c r="C1057" s="58" t="s">
        <v>103</v>
      </c>
      <c r="D1057" s="58" t="s">
        <v>104</v>
      </c>
      <c r="E1057" s="58" t="s">
        <v>105</v>
      </c>
      <c r="F1057" s="58" t="s">
        <v>106</v>
      </c>
      <c r="G1057" s="58" t="s">
        <v>107</v>
      </c>
      <c r="H1057" s="58" t="s">
        <v>108</v>
      </c>
      <c r="I1057" s="58" t="s">
        <v>109</v>
      </c>
      <c r="J1057" s="58" t="s">
        <v>110</v>
      </c>
      <c r="K1057" s="317"/>
      <c r="L1057" s="295"/>
      <c r="M1057" s="295"/>
      <c r="N1057" s="295"/>
      <c r="O1057" s="295"/>
      <c r="P1057" s="295"/>
      <c r="Q1057" s="295"/>
      <c r="R1057" s="295"/>
      <c r="S1057" s="120"/>
    </row>
    <row r="1058" spans="1:19" ht="15.75" customHeight="1" x14ac:dyDescent="0.25">
      <c r="A1058" s="58">
        <v>2401</v>
      </c>
      <c r="B1058" s="154">
        <v>56</v>
      </c>
      <c r="C1058" s="154"/>
      <c r="D1058" s="154"/>
      <c r="E1058" s="154"/>
      <c r="F1058" s="154"/>
      <c r="G1058" s="154"/>
      <c r="H1058" s="154"/>
      <c r="I1058" s="154"/>
      <c r="J1058" s="154"/>
      <c r="K1058" s="144"/>
      <c r="L1058" s="234"/>
      <c r="M1058" s="235"/>
      <c r="N1058" s="236"/>
      <c r="O1058" s="243"/>
      <c r="P1058" s="63">
        <f>B1058</f>
        <v>56</v>
      </c>
      <c r="Q1058" s="244"/>
      <c r="R1058" s="243"/>
      <c r="S1058" s="120"/>
    </row>
    <row r="1059" spans="1:19" ht="15.75" customHeight="1" x14ac:dyDescent="0.25">
      <c r="A1059" s="58">
        <v>2402</v>
      </c>
      <c r="B1059" s="154"/>
      <c r="C1059" s="154">
        <v>55</v>
      </c>
      <c r="D1059" s="154"/>
      <c r="E1059" s="154"/>
      <c r="F1059" s="154"/>
      <c r="G1059" s="154"/>
      <c r="H1059" s="154"/>
      <c r="I1059" s="154"/>
      <c r="J1059" s="154"/>
      <c r="K1059" s="144"/>
      <c r="L1059" s="237"/>
      <c r="M1059" s="129"/>
      <c r="N1059" s="238"/>
      <c r="O1059" s="67">
        <f>IF(C1059=0,"",C1059/B1058)</f>
        <v>0.9821428571428571</v>
      </c>
      <c r="P1059" s="68">
        <v>55</v>
      </c>
      <c r="Q1059" s="245">
        <f t="shared" ref="Q1059:Q1066" si="137">IF(P1059=0,"",P1059/P1058)</f>
        <v>0.9821428571428571</v>
      </c>
      <c r="R1059" s="245">
        <f t="shared" ref="R1059:R1066" si="138">IF(P1059=0,"",100%-Q1059)</f>
        <v>1.7857142857142905E-2</v>
      </c>
      <c r="S1059" s="120"/>
    </row>
    <row r="1060" spans="1:19" ht="15.75" customHeight="1" x14ac:dyDescent="0.25">
      <c r="A1060" s="58">
        <v>2501</v>
      </c>
      <c r="B1060" s="154"/>
      <c r="C1060" s="154"/>
      <c r="D1060" s="154">
        <v>51</v>
      </c>
      <c r="E1060" s="154"/>
      <c r="F1060" s="154"/>
      <c r="G1060" s="154"/>
      <c r="H1060" s="154"/>
      <c r="I1060" s="154"/>
      <c r="J1060" s="154"/>
      <c r="K1060" s="144"/>
      <c r="L1060" s="237"/>
      <c r="M1060" s="129"/>
      <c r="N1060" s="238"/>
      <c r="O1060" s="67">
        <f>IF(D1060=0,"",D1060/C1059)</f>
        <v>0.92727272727272725</v>
      </c>
      <c r="P1060" s="68">
        <v>54</v>
      </c>
      <c r="Q1060" s="245">
        <f t="shared" si="137"/>
        <v>0.98181818181818181</v>
      </c>
      <c r="R1060" s="245">
        <f t="shared" si="138"/>
        <v>1.8181818181818188E-2</v>
      </c>
      <c r="S1060" s="8">
        <f>P1060/P1058</f>
        <v>0.9642857142857143</v>
      </c>
    </row>
    <row r="1061" spans="1:19" ht="15.75" customHeight="1" x14ac:dyDescent="0.25">
      <c r="A1061" s="58">
        <v>2502</v>
      </c>
      <c r="B1061" s="154"/>
      <c r="C1061" s="154"/>
      <c r="D1061" s="154"/>
      <c r="E1061" s="154">
        <v>49</v>
      </c>
      <c r="F1061" s="154"/>
      <c r="G1061" s="154"/>
      <c r="H1061" s="154"/>
      <c r="I1061" s="154"/>
      <c r="J1061" s="154"/>
      <c r="K1061" s="144"/>
      <c r="L1061" s="237"/>
      <c r="M1061" s="129"/>
      <c r="N1061" s="238"/>
      <c r="O1061" s="67">
        <f>E1061/D1060</f>
        <v>0.96078431372549022</v>
      </c>
      <c r="P1061" s="68">
        <v>53</v>
      </c>
      <c r="Q1061" s="245">
        <f t="shared" si="137"/>
        <v>0.98148148148148151</v>
      </c>
      <c r="R1061" s="245">
        <f t="shared" si="138"/>
        <v>1.851851851851849E-2</v>
      </c>
      <c r="S1061" s="120"/>
    </row>
    <row r="1062" spans="1:19" ht="15.75" customHeight="1" x14ac:dyDescent="0.25">
      <c r="A1062" s="58">
        <v>2601</v>
      </c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44"/>
      <c r="L1062" s="237"/>
      <c r="M1062" s="129"/>
      <c r="N1062" s="238"/>
      <c r="O1062" s="67"/>
      <c r="P1062" s="68"/>
      <c r="Q1062" s="245" t="str">
        <f t="shared" si="137"/>
        <v/>
      </c>
      <c r="R1062" s="245" t="str">
        <f t="shared" si="138"/>
        <v/>
      </c>
      <c r="S1062" s="120"/>
    </row>
    <row r="1063" spans="1:19" ht="15.75" customHeight="1" x14ac:dyDescent="0.25">
      <c r="A1063" s="58">
        <v>2602</v>
      </c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44"/>
      <c r="L1063" s="237"/>
      <c r="M1063" s="129"/>
      <c r="N1063" s="238"/>
      <c r="O1063" s="67"/>
      <c r="P1063" s="68"/>
      <c r="Q1063" s="245" t="str">
        <f t="shared" si="137"/>
        <v/>
      </c>
      <c r="R1063" s="245" t="str">
        <f t="shared" si="138"/>
        <v/>
      </c>
      <c r="S1063" s="120"/>
    </row>
    <row r="1064" spans="1:19" ht="15.75" customHeight="1" x14ac:dyDescent="0.25">
      <c r="A1064" s="58">
        <v>2701</v>
      </c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44"/>
      <c r="L1064" s="237"/>
      <c r="M1064" s="129"/>
      <c r="N1064" s="238"/>
      <c r="O1064" s="67"/>
      <c r="P1064" s="68"/>
      <c r="Q1064" s="245" t="str">
        <f t="shared" si="137"/>
        <v/>
      </c>
      <c r="R1064" s="245" t="str">
        <f t="shared" si="138"/>
        <v/>
      </c>
      <c r="S1064" s="120"/>
    </row>
    <row r="1065" spans="1:19" ht="15.75" customHeight="1" x14ac:dyDescent="0.25">
      <c r="A1065" s="58">
        <v>2702</v>
      </c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44"/>
      <c r="L1065" s="237"/>
      <c r="M1065" s="129"/>
      <c r="N1065" s="238"/>
      <c r="O1065" s="67"/>
      <c r="P1065" s="68"/>
      <c r="Q1065" s="245" t="str">
        <f t="shared" si="137"/>
        <v/>
      </c>
      <c r="R1065" s="245" t="str">
        <f t="shared" si="138"/>
        <v/>
      </c>
      <c r="S1065" s="120"/>
    </row>
    <row r="1066" spans="1:19" ht="15.75" customHeight="1" x14ac:dyDescent="0.25">
      <c r="A1066" s="58">
        <v>2801</v>
      </c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44"/>
      <c r="L1066" s="237"/>
      <c r="M1066" s="129"/>
      <c r="N1066" s="238"/>
      <c r="O1066" s="71" t="str">
        <f>IF(J1066=0,"",J1066/I1065)</f>
        <v/>
      </c>
      <c r="P1066" s="68"/>
      <c r="Q1066" s="71" t="str">
        <f t="shared" si="137"/>
        <v/>
      </c>
      <c r="R1066" s="71" t="str">
        <f t="shared" si="138"/>
        <v/>
      </c>
      <c r="S1066" s="120"/>
    </row>
    <row r="1067" spans="1:19" ht="15.75" customHeight="1" x14ac:dyDescent="0.25">
      <c r="A1067" s="58">
        <v>2802</v>
      </c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44"/>
      <c r="L1067" s="237"/>
      <c r="M1067" s="129"/>
      <c r="N1067" s="239"/>
      <c r="O1067" s="129"/>
      <c r="P1067" s="68"/>
      <c r="Q1067" s="129"/>
      <c r="R1067" s="246"/>
      <c r="S1067" s="120"/>
    </row>
    <row r="1068" spans="1:19" ht="15.75" customHeight="1" x14ac:dyDescent="0.25">
      <c r="A1068" s="58">
        <v>2901</v>
      </c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44"/>
      <c r="L1068" s="237"/>
      <c r="M1068" s="129"/>
      <c r="N1068" s="239"/>
      <c r="O1068" s="247"/>
      <c r="P1068" s="109"/>
      <c r="Q1068" s="248"/>
      <c r="R1068" s="247"/>
      <c r="S1068" s="120"/>
    </row>
    <row r="1069" spans="1:19" ht="15.75" customHeight="1" x14ac:dyDescent="0.25">
      <c r="A1069" s="58">
        <v>2902</v>
      </c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44"/>
      <c r="L1069" s="237"/>
      <c r="M1069" s="129"/>
      <c r="N1069" s="239"/>
      <c r="O1069" s="247"/>
      <c r="P1069" s="109"/>
      <c r="Q1069" s="248"/>
      <c r="R1069" s="247"/>
      <c r="S1069" s="120"/>
    </row>
    <row r="1070" spans="1:19" ht="15.75" customHeight="1" x14ac:dyDescent="0.25">
      <c r="A1070" s="58">
        <v>3001</v>
      </c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44"/>
      <c r="L1070" s="237"/>
      <c r="M1070" s="129"/>
      <c r="N1070" s="239"/>
      <c r="O1070" s="129"/>
      <c r="P1070" s="239"/>
      <c r="Q1070" s="124"/>
      <c r="R1070" s="247"/>
      <c r="S1070" s="120"/>
    </row>
    <row r="1071" spans="1:19" ht="15.75" customHeight="1" x14ac:dyDescent="0.25">
      <c r="A1071" s="58">
        <v>3002</v>
      </c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44"/>
      <c r="L1071" s="237"/>
      <c r="M1071" s="129"/>
      <c r="N1071" s="239"/>
      <c r="O1071" s="197" t="s">
        <v>83</v>
      </c>
      <c r="P1071" s="82"/>
      <c r="Q1071" s="111" t="str">
        <f>IF(SUM(K1064:K1067)=0,"",SUM(K1064:K1067))</f>
        <v/>
      </c>
      <c r="R1071" s="219" t="s">
        <v>11</v>
      </c>
      <c r="S1071" s="120"/>
    </row>
    <row r="1072" spans="1:19" ht="15.75" customHeight="1" x14ac:dyDescent="0.25">
      <c r="A1072" s="58">
        <v>3101</v>
      </c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44"/>
      <c r="L1072" s="237"/>
      <c r="M1072" s="129"/>
      <c r="N1072" s="239"/>
      <c r="O1072" s="198" t="s">
        <v>85</v>
      </c>
      <c r="P1072" s="86" t="str">
        <f>IF(P1071/B1058=0,"",P1071/B1058)</f>
        <v/>
      </c>
      <c r="Q1072" s="112" t="e">
        <f>IF(P1071/Q1071=0,"",P1071/Q1071)</f>
        <v>#VALUE!</v>
      </c>
      <c r="R1072" s="221" t="s">
        <v>86</v>
      </c>
      <c r="S1072" s="120"/>
    </row>
    <row r="1073" spans="1:19" ht="15.75" customHeight="1" x14ac:dyDescent="0.25">
      <c r="A1073" s="58">
        <v>3102</v>
      </c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44"/>
      <c r="L1073" s="240"/>
      <c r="M1073" s="241"/>
      <c r="N1073" s="242"/>
      <c r="O1073" s="90"/>
      <c r="P1073" s="91"/>
      <c r="Q1073" s="91"/>
      <c r="R1073" s="113"/>
      <c r="S1073" s="120"/>
    </row>
    <row r="1074" spans="1:19" ht="18" x14ac:dyDescent="0.25">
      <c r="A1074" s="28"/>
      <c r="B1074" s="297" t="s">
        <v>111</v>
      </c>
      <c r="C1074" s="297"/>
      <c r="D1074" s="297"/>
      <c r="E1074" s="297"/>
      <c r="F1074" s="297"/>
      <c r="G1074" s="297"/>
      <c r="H1074" s="297"/>
      <c r="I1074" s="297"/>
      <c r="J1074" s="297"/>
      <c r="K1074" s="93">
        <f>SUM(K1058:K1070)</f>
        <v>0</v>
      </c>
      <c r="L1074" s="94" t="str">
        <f>IF(K1066=0,"",K1066/B1058)</f>
        <v/>
      </c>
      <c r="M1074" s="94" t="str">
        <f>IF(K1074=0,"",K1074/B1058)</f>
        <v/>
      </c>
      <c r="N1074" s="94" t="str">
        <f>IF(K1066=0,"",M1074-L1074)</f>
        <v/>
      </c>
      <c r="O1074" s="3"/>
      <c r="P1074" s="29"/>
      <c r="Q1074" s="22"/>
      <c r="R1074" s="3"/>
      <c r="S1074" s="120"/>
    </row>
    <row r="1075" spans="1:19" ht="12.75" customHeight="1" x14ac:dyDescent="0.25">
      <c r="A1075" s="28"/>
      <c r="B1075" s="29"/>
      <c r="C1075" s="29"/>
      <c r="D1075" s="132"/>
      <c r="E1075" s="132"/>
      <c r="F1075" s="132"/>
      <c r="G1075" s="132"/>
      <c r="H1075" s="132"/>
      <c r="I1075" s="132"/>
      <c r="J1075" s="132"/>
      <c r="K1075" s="133"/>
      <c r="L1075" s="134"/>
      <c r="M1075" s="134"/>
      <c r="N1075" s="134"/>
      <c r="O1075" s="3"/>
      <c r="P1075" s="29"/>
      <c r="Q1075" s="22"/>
      <c r="R1075" s="3"/>
      <c r="S1075" s="120"/>
    </row>
    <row r="1076" spans="1:19" ht="12.75" customHeight="1" x14ac:dyDescent="0.25">
      <c r="A1076" s="28"/>
      <c r="B1076" s="29"/>
      <c r="C1076" s="29"/>
      <c r="D1076" s="132"/>
      <c r="E1076" s="132"/>
      <c r="F1076" s="132"/>
      <c r="G1076" s="132"/>
      <c r="H1076" s="132"/>
      <c r="I1076" s="132"/>
      <c r="J1076" s="132"/>
      <c r="K1076" s="133"/>
      <c r="L1076" s="134"/>
      <c r="M1076" s="134"/>
      <c r="N1076" s="134"/>
      <c r="O1076" s="3"/>
      <c r="P1076" s="29"/>
      <c r="Q1076" s="22"/>
      <c r="R1076" s="3"/>
      <c r="S1076" s="120"/>
    </row>
    <row r="1077" spans="1:19" ht="26.25" x14ac:dyDescent="0.4">
      <c r="A1077" s="231"/>
      <c r="B1077" s="298" t="s">
        <v>99</v>
      </c>
      <c r="C1077" s="299"/>
      <c r="D1077" s="299"/>
      <c r="E1077" s="299"/>
      <c r="F1077" s="299"/>
      <c r="G1077" s="299"/>
      <c r="H1077" s="299"/>
      <c r="I1077" s="299"/>
      <c r="J1077" s="299"/>
      <c r="K1077" s="185" t="s">
        <v>145</v>
      </c>
      <c r="L1077" s="57"/>
      <c r="M1077" s="57"/>
      <c r="N1077" s="29"/>
      <c r="O1077" s="3"/>
      <c r="P1077" s="29"/>
      <c r="Q1077" s="29"/>
      <c r="R1077" s="29"/>
      <c r="S1077" s="120"/>
    </row>
    <row r="1078" spans="1:19" ht="20.25" x14ac:dyDescent="0.2">
      <c r="A1078" s="319" t="s">
        <v>10</v>
      </c>
      <c r="B1078" s="301" t="s">
        <v>100</v>
      </c>
      <c r="C1078" s="302"/>
      <c r="D1078" s="302"/>
      <c r="E1078" s="302"/>
      <c r="F1078" s="302"/>
      <c r="G1078" s="302"/>
      <c r="H1078" s="302"/>
      <c r="I1078" s="302"/>
      <c r="J1078" s="303"/>
      <c r="K1078" s="304" t="s">
        <v>11</v>
      </c>
      <c r="L1078" s="296" t="s">
        <v>3</v>
      </c>
      <c r="M1078" s="296" t="s">
        <v>4</v>
      </c>
      <c r="N1078" s="306" t="s">
        <v>5</v>
      </c>
      <c r="O1078" s="296" t="s">
        <v>6</v>
      </c>
      <c r="P1078" s="294" t="s">
        <v>7</v>
      </c>
      <c r="Q1078" s="294" t="s">
        <v>8</v>
      </c>
      <c r="R1078" s="296" t="s">
        <v>101</v>
      </c>
      <c r="S1078" s="120"/>
    </row>
    <row r="1079" spans="1:19" ht="15.75" x14ac:dyDescent="0.25">
      <c r="A1079" s="320"/>
      <c r="B1079" s="58" t="s">
        <v>102</v>
      </c>
      <c r="C1079" s="58" t="s">
        <v>103</v>
      </c>
      <c r="D1079" s="58" t="s">
        <v>104</v>
      </c>
      <c r="E1079" s="58" t="s">
        <v>105</v>
      </c>
      <c r="F1079" s="58" t="s">
        <v>106</v>
      </c>
      <c r="G1079" s="58" t="s">
        <v>107</v>
      </c>
      <c r="H1079" s="58" t="s">
        <v>108</v>
      </c>
      <c r="I1079" s="58" t="s">
        <v>109</v>
      </c>
      <c r="J1079" s="58" t="s">
        <v>110</v>
      </c>
      <c r="K1079" s="317"/>
      <c r="L1079" s="295"/>
      <c r="M1079" s="295"/>
      <c r="N1079" s="295"/>
      <c r="O1079" s="295"/>
      <c r="P1079" s="295"/>
      <c r="Q1079" s="295"/>
      <c r="R1079" s="295"/>
      <c r="S1079" s="120"/>
    </row>
    <row r="1080" spans="1:19" ht="15.75" customHeight="1" x14ac:dyDescent="0.25">
      <c r="A1080" s="58">
        <v>2402</v>
      </c>
      <c r="B1080" s="154">
        <v>79</v>
      </c>
      <c r="C1080" s="154"/>
      <c r="D1080" s="154"/>
      <c r="E1080" s="154"/>
      <c r="F1080" s="154"/>
      <c r="G1080" s="154"/>
      <c r="H1080" s="154"/>
      <c r="I1080" s="154"/>
      <c r="J1080" s="154"/>
      <c r="K1080" s="144"/>
      <c r="L1080" s="234"/>
      <c r="M1080" s="235"/>
      <c r="N1080" s="236"/>
      <c r="O1080" s="243"/>
      <c r="P1080" s="63">
        <f>B1080</f>
        <v>79</v>
      </c>
      <c r="Q1080" s="244"/>
      <c r="R1080" s="243"/>
      <c r="S1080" s="120"/>
    </row>
    <row r="1081" spans="1:19" ht="15.75" customHeight="1" x14ac:dyDescent="0.25">
      <c r="A1081" s="58">
        <v>2501</v>
      </c>
      <c r="B1081" s="154"/>
      <c r="C1081" s="154">
        <v>68</v>
      </c>
      <c r="D1081" s="154"/>
      <c r="E1081" s="154"/>
      <c r="F1081" s="154"/>
      <c r="G1081" s="154"/>
      <c r="H1081" s="154"/>
      <c r="I1081" s="154"/>
      <c r="J1081" s="154"/>
      <c r="K1081" s="144"/>
      <c r="L1081" s="237"/>
      <c r="M1081" s="129"/>
      <c r="N1081" s="238"/>
      <c r="O1081" s="67">
        <f>IF(C1081=0,"",C1081/B1080)</f>
        <v>0.86075949367088611</v>
      </c>
      <c r="P1081" s="68">
        <v>73</v>
      </c>
      <c r="Q1081" s="245">
        <f t="shared" ref="Q1081:Q1088" si="139">IF(P1081=0,"",P1081/P1080)</f>
        <v>0.92405063291139244</v>
      </c>
      <c r="R1081" s="245">
        <f t="shared" ref="R1081:R1088" si="140">IF(P1081=0,"",100%-Q1081)</f>
        <v>7.5949367088607556E-2</v>
      </c>
      <c r="S1081" s="120"/>
    </row>
    <row r="1082" spans="1:19" ht="15.75" customHeight="1" x14ac:dyDescent="0.25">
      <c r="A1082" s="58">
        <v>2502</v>
      </c>
      <c r="B1082" s="154"/>
      <c r="C1082" s="154"/>
      <c r="D1082" s="154">
        <v>63</v>
      </c>
      <c r="E1082" s="154"/>
      <c r="F1082" s="154"/>
      <c r="G1082" s="154"/>
      <c r="H1082" s="154"/>
      <c r="I1082" s="154"/>
      <c r="J1082" s="154"/>
      <c r="K1082" s="144"/>
      <c r="L1082" s="237"/>
      <c r="M1082" s="129"/>
      <c r="N1082" s="238"/>
      <c r="O1082" s="67">
        <f>D1082/C1081</f>
        <v>0.92647058823529416</v>
      </c>
      <c r="P1082" s="68">
        <v>65</v>
      </c>
      <c r="Q1082" s="245">
        <f t="shared" si="139"/>
        <v>0.8904109589041096</v>
      </c>
      <c r="R1082" s="245">
        <f t="shared" si="140"/>
        <v>0.1095890410958904</v>
      </c>
      <c r="S1082" s="8">
        <f>P1082/P1080</f>
        <v>0.82278481012658233</v>
      </c>
    </row>
    <row r="1083" spans="1:19" ht="15.75" customHeight="1" x14ac:dyDescent="0.25">
      <c r="A1083" s="58">
        <v>2601</v>
      </c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44"/>
      <c r="L1083" s="237"/>
      <c r="M1083" s="129"/>
      <c r="N1083" s="238"/>
      <c r="O1083" s="67"/>
      <c r="P1083" s="68"/>
      <c r="Q1083" s="245" t="str">
        <f t="shared" si="139"/>
        <v/>
      </c>
      <c r="R1083" s="245" t="str">
        <f t="shared" si="140"/>
        <v/>
      </c>
      <c r="S1083" s="120"/>
    </row>
    <row r="1084" spans="1:19" ht="15.75" customHeight="1" x14ac:dyDescent="0.25">
      <c r="A1084" s="58">
        <v>2602</v>
      </c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44"/>
      <c r="L1084" s="237"/>
      <c r="M1084" s="129"/>
      <c r="N1084" s="238"/>
      <c r="O1084" s="67"/>
      <c r="P1084" s="68"/>
      <c r="Q1084" s="245" t="str">
        <f t="shared" si="139"/>
        <v/>
      </c>
      <c r="R1084" s="245" t="str">
        <f t="shared" si="140"/>
        <v/>
      </c>
      <c r="S1084" s="120"/>
    </row>
    <row r="1085" spans="1:19" ht="15.75" customHeight="1" x14ac:dyDescent="0.25">
      <c r="A1085" s="58">
        <v>2701</v>
      </c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44"/>
      <c r="L1085" s="237"/>
      <c r="M1085" s="129"/>
      <c r="N1085" s="238"/>
      <c r="O1085" s="67"/>
      <c r="P1085" s="68"/>
      <c r="Q1085" s="245" t="str">
        <f t="shared" si="139"/>
        <v/>
      </c>
      <c r="R1085" s="245" t="str">
        <f t="shared" si="140"/>
        <v/>
      </c>
      <c r="S1085" s="120"/>
    </row>
    <row r="1086" spans="1:19" ht="15.75" customHeight="1" x14ac:dyDescent="0.25">
      <c r="A1086" s="58">
        <v>2702</v>
      </c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44"/>
      <c r="L1086" s="237"/>
      <c r="M1086" s="129"/>
      <c r="N1086" s="238"/>
      <c r="O1086" s="67"/>
      <c r="P1086" s="68"/>
      <c r="Q1086" s="245" t="str">
        <f t="shared" si="139"/>
        <v/>
      </c>
      <c r="R1086" s="245" t="str">
        <f t="shared" si="140"/>
        <v/>
      </c>
      <c r="S1086" s="120"/>
    </row>
    <row r="1087" spans="1:19" ht="15.75" customHeight="1" x14ac:dyDescent="0.25">
      <c r="A1087" s="58">
        <v>2801</v>
      </c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44"/>
      <c r="L1087" s="237"/>
      <c r="M1087" s="129"/>
      <c r="N1087" s="238"/>
      <c r="O1087" s="67"/>
      <c r="P1087" s="68"/>
      <c r="Q1087" s="245" t="str">
        <f t="shared" si="139"/>
        <v/>
      </c>
      <c r="R1087" s="245" t="str">
        <f t="shared" si="140"/>
        <v/>
      </c>
      <c r="S1087" s="120"/>
    </row>
    <row r="1088" spans="1:19" ht="15.75" customHeight="1" x14ac:dyDescent="0.25">
      <c r="A1088" s="58">
        <v>2802</v>
      </c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44"/>
      <c r="L1088" s="237"/>
      <c r="M1088" s="129"/>
      <c r="N1088" s="238"/>
      <c r="O1088" s="71"/>
      <c r="P1088" s="68"/>
      <c r="Q1088" s="71" t="str">
        <f t="shared" si="139"/>
        <v/>
      </c>
      <c r="R1088" s="71" t="str">
        <f t="shared" si="140"/>
        <v/>
      </c>
      <c r="S1088" s="120"/>
    </row>
    <row r="1089" spans="1:19" ht="15.75" customHeight="1" x14ac:dyDescent="0.25">
      <c r="A1089" s="58">
        <v>2901</v>
      </c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44"/>
      <c r="L1089" s="237"/>
      <c r="M1089" s="129"/>
      <c r="N1089" s="239"/>
      <c r="O1089" s="129"/>
      <c r="P1089" s="68"/>
      <c r="Q1089" s="129"/>
      <c r="R1089" s="246"/>
      <c r="S1089" s="120"/>
    </row>
    <row r="1090" spans="1:19" ht="15.75" customHeight="1" x14ac:dyDescent="0.25">
      <c r="A1090" s="58">
        <v>2902</v>
      </c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44"/>
      <c r="L1090" s="237"/>
      <c r="M1090" s="129"/>
      <c r="N1090" s="239"/>
      <c r="O1090" s="247"/>
      <c r="P1090" s="109"/>
      <c r="Q1090" s="248"/>
      <c r="R1090" s="247"/>
      <c r="S1090" s="120"/>
    </row>
    <row r="1091" spans="1:19" ht="15.75" customHeight="1" x14ac:dyDescent="0.25">
      <c r="A1091" s="58">
        <v>3001</v>
      </c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44"/>
      <c r="L1091" s="237"/>
      <c r="M1091" s="129"/>
      <c r="N1091" s="239"/>
      <c r="O1091" s="247"/>
      <c r="P1091" s="109"/>
      <c r="Q1091" s="248"/>
      <c r="R1091" s="247"/>
      <c r="S1091" s="120"/>
    </row>
    <row r="1092" spans="1:19" ht="15.75" customHeight="1" x14ac:dyDescent="0.25">
      <c r="A1092" s="58">
        <v>3002</v>
      </c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44"/>
      <c r="L1092" s="237"/>
      <c r="M1092" s="129"/>
      <c r="N1092" s="239"/>
      <c r="O1092" s="129"/>
      <c r="P1092" s="239"/>
      <c r="Q1092" s="124"/>
      <c r="R1092" s="247"/>
      <c r="S1092" s="120"/>
    </row>
    <row r="1093" spans="1:19" ht="15.75" customHeight="1" x14ac:dyDescent="0.25">
      <c r="A1093" s="58">
        <v>3101</v>
      </c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44"/>
      <c r="L1093" s="237"/>
      <c r="M1093" s="129"/>
      <c r="N1093" s="239"/>
      <c r="O1093" s="197" t="s">
        <v>83</v>
      </c>
      <c r="P1093" s="82"/>
      <c r="Q1093" s="111" t="str">
        <f>IF(SUM(K1086:K1089)=0,"",SUM(K1086:K1089))</f>
        <v/>
      </c>
      <c r="R1093" s="219" t="s">
        <v>11</v>
      </c>
      <c r="S1093" s="120"/>
    </row>
    <row r="1094" spans="1:19" ht="15.75" customHeight="1" x14ac:dyDescent="0.25">
      <c r="A1094" s="58">
        <v>3102</v>
      </c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44"/>
      <c r="L1094" s="237"/>
      <c r="M1094" s="129"/>
      <c r="N1094" s="239"/>
      <c r="O1094" s="198" t="s">
        <v>85</v>
      </c>
      <c r="P1094" s="86" t="str">
        <f>IF(P1093/B1080=0,"",P1093/B1080)</f>
        <v/>
      </c>
      <c r="Q1094" s="112" t="e">
        <f>IF(P1093/Q1093=0,"",P1093/Q1093)</f>
        <v>#VALUE!</v>
      </c>
      <c r="R1094" s="221" t="s">
        <v>86</v>
      </c>
      <c r="S1094" s="120"/>
    </row>
    <row r="1095" spans="1:19" ht="15.75" customHeight="1" x14ac:dyDescent="0.25">
      <c r="A1095" s="58">
        <v>3201</v>
      </c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44"/>
      <c r="L1095" s="240"/>
      <c r="M1095" s="241"/>
      <c r="N1095" s="242"/>
      <c r="O1095" s="90"/>
      <c r="P1095" s="91"/>
      <c r="Q1095" s="91"/>
      <c r="R1095" s="113"/>
      <c r="S1095" s="120"/>
    </row>
    <row r="1096" spans="1:19" ht="18" x14ac:dyDescent="0.25">
      <c r="A1096" s="28"/>
      <c r="B1096" s="297" t="s">
        <v>111</v>
      </c>
      <c r="C1096" s="297"/>
      <c r="D1096" s="297"/>
      <c r="E1096" s="297"/>
      <c r="F1096" s="297"/>
      <c r="G1096" s="297"/>
      <c r="H1096" s="297"/>
      <c r="I1096" s="297"/>
      <c r="J1096" s="297"/>
      <c r="K1096" s="93">
        <f>SUM(K1080:K1092)</f>
        <v>0</v>
      </c>
      <c r="L1096" s="94" t="str">
        <f>IF(K1088=0,"",K1088/B1080)</f>
        <v/>
      </c>
      <c r="M1096" s="94" t="str">
        <f>IF(K1096=0,"",K1096/B1080)</f>
        <v/>
      </c>
      <c r="N1096" s="94" t="str">
        <f>IF(K1088=0,"",M1096-L1096)</f>
        <v/>
      </c>
      <c r="O1096" s="3"/>
      <c r="P1096" s="29"/>
      <c r="Q1096" s="22"/>
      <c r="R1096" s="3"/>
      <c r="S1096" s="120"/>
    </row>
    <row r="1097" spans="1:19" ht="12.75" customHeight="1" x14ac:dyDescent="0.2"/>
    <row r="1098" spans="1:19" ht="12.75" customHeight="1" x14ac:dyDescent="0.2"/>
    <row r="1099" spans="1:19" ht="26.25" x14ac:dyDescent="0.4">
      <c r="A1099" s="231"/>
      <c r="B1099" s="298" t="s">
        <v>99</v>
      </c>
      <c r="C1099" s="299"/>
      <c r="D1099" s="299"/>
      <c r="E1099" s="299"/>
      <c r="F1099" s="299"/>
      <c r="G1099" s="299"/>
      <c r="H1099" s="299"/>
      <c r="I1099" s="299"/>
      <c r="J1099" s="299"/>
      <c r="K1099" s="185" t="s">
        <v>146</v>
      </c>
      <c r="L1099" s="57"/>
      <c r="M1099" s="57"/>
      <c r="N1099" s="29"/>
      <c r="O1099" s="3"/>
      <c r="P1099" s="29"/>
      <c r="Q1099" s="29"/>
      <c r="R1099" s="29"/>
      <c r="S1099" s="176"/>
    </row>
    <row r="1100" spans="1:19" ht="20.25" x14ac:dyDescent="0.2">
      <c r="A1100" s="319" t="s">
        <v>10</v>
      </c>
      <c r="B1100" s="301" t="s">
        <v>100</v>
      </c>
      <c r="C1100" s="302"/>
      <c r="D1100" s="302"/>
      <c r="E1100" s="302"/>
      <c r="F1100" s="302"/>
      <c r="G1100" s="302"/>
      <c r="H1100" s="302"/>
      <c r="I1100" s="302"/>
      <c r="J1100" s="303"/>
      <c r="K1100" s="304" t="s">
        <v>11</v>
      </c>
      <c r="L1100" s="296" t="s">
        <v>3</v>
      </c>
      <c r="M1100" s="296" t="s">
        <v>4</v>
      </c>
      <c r="N1100" s="306" t="s">
        <v>5</v>
      </c>
      <c r="O1100" s="296" t="s">
        <v>6</v>
      </c>
      <c r="P1100" s="294" t="s">
        <v>7</v>
      </c>
      <c r="Q1100" s="294" t="s">
        <v>8</v>
      </c>
      <c r="R1100" s="296" t="s">
        <v>101</v>
      </c>
      <c r="S1100" s="176"/>
    </row>
    <row r="1101" spans="1:19" ht="15.75" x14ac:dyDescent="0.25">
      <c r="A1101" s="320"/>
      <c r="B1101" s="58" t="s">
        <v>102</v>
      </c>
      <c r="C1101" s="58" t="s">
        <v>103</v>
      </c>
      <c r="D1101" s="58" t="s">
        <v>104</v>
      </c>
      <c r="E1101" s="58" t="s">
        <v>105</v>
      </c>
      <c r="F1101" s="58" t="s">
        <v>106</v>
      </c>
      <c r="G1101" s="58" t="s">
        <v>107</v>
      </c>
      <c r="H1101" s="58" t="s">
        <v>108</v>
      </c>
      <c r="I1101" s="58" t="s">
        <v>109</v>
      </c>
      <c r="J1101" s="58" t="s">
        <v>110</v>
      </c>
      <c r="K1101" s="317"/>
      <c r="L1101" s="295"/>
      <c r="M1101" s="295"/>
      <c r="N1101" s="295"/>
      <c r="O1101" s="295"/>
      <c r="P1101" s="295"/>
      <c r="Q1101" s="295"/>
      <c r="R1101" s="295"/>
      <c r="S1101" s="176"/>
    </row>
    <row r="1102" spans="1:19" ht="15.75" customHeight="1" x14ac:dyDescent="0.25">
      <c r="A1102" s="58">
        <v>2501</v>
      </c>
      <c r="B1102" s="154">
        <v>41</v>
      </c>
      <c r="C1102" s="154"/>
      <c r="D1102" s="154"/>
      <c r="E1102" s="154"/>
      <c r="F1102" s="154"/>
      <c r="G1102" s="154"/>
      <c r="H1102" s="154"/>
      <c r="I1102" s="154"/>
      <c r="J1102" s="154"/>
      <c r="K1102" s="144"/>
      <c r="L1102" s="234"/>
      <c r="M1102" s="235"/>
      <c r="N1102" s="236"/>
      <c r="O1102" s="243"/>
      <c r="P1102" s="63">
        <f>B1102</f>
        <v>41</v>
      </c>
      <c r="Q1102" s="244"/>
      <c r="R1102" s="243"/>
      <c r="S1102" s="176"/>
    </row>
    <row r="1103" spans="1:19" ht="15.75" customHeight="1" x14ac:dyDescent="0.25">
      <c r="A1103" s="58">
        <v>2502</v>
      </c>
      <c r="B1103" s="154"/>
      <c r="C1103" s="154">
        <v>33</v>
      </c>
      <c r="D1103" s="154"/>
      <c r="E1103" s="154"/>
      <c r="F1103" s="154"/>
      <c r="G1103" s="154"/>
      <c r="H1103" s="154"/>
      <c r="I1103" s="154"/>
      <c r="J1103" s="154"/>
      <c r="K1103" s="144"/>
      <c r="L1103" s="237"/>
      <c r="M1103" s="129"/>
      <c r="N1103" s="238"/>
      <c r="O1103" s="67">
        <f>IF(C1103=0,"",C1103/B1102)</f>
        <v>0.80487804878048785</v>
      </c>
      <c r="P1103" s="68">
        <v>33</v>
      </c>
      <c r="Q1103" s="245">
        <f t="shared" ref="Q1103:Q1110" si="141">IF(P1103=0,"",P1103/P1102)</f>
        <v>0.80487804878048785</v>
      </c>
      <c r="R1103" s="245">
        <f t="shared" ref="R1103:R1110" si="142">IF(P1103=0,"",100%-Q1103)</f>
        <v>0.19512195121951215</v>
      </c>
      <c r="S1103" s="176"/>
    </row>
    <row r="1104" spans="1:19" ht="15.75" customHeight="1" x14ac:dyDescent="0.25">
      <c r="A1104" s="58">
        <v>2601</v>
      </c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44"/>
      <c r="L1104" s="237"/>
      <c r="M1104" s="129"/>
      <c r="N1104" s="238"/>
      <c r="O1104" s="116"/>
      <c r="P1104" s="68"/>
      <c r="Q1104" s="245" t="str">
        <f t="shared" si="141"/>
        <v/>
      </c>
      <c r="R1104" s="245" t="str">
        <f t="shared" si="142"/>
        <v/>
      </c>
      <c r="S1104" s="8">
        <f>P1104/P1102</f>
        <v>0</v>
      </c>
    </row>
    <row r="1105" spans="1:25" ht="15.75" customHeight="1" x14ac:dyDescent="0.25">
      <c r="A1105" s="58">
        <v>2602</v>
      </c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44"/>
      <c r="L1105" s="237"/>
      <c r="M1105" s="129"/>
      <c r="N1105" s="238"/>
      <c r="O1105" s="116"/>
      <c r="P1105" s="68"/>
      <c r="Q1105" s="245" t="str">
        <f t="shared" si="141"/>
        <v/>
      </c>
      <c r="R1105" s="245" t="str">
        <f t="shared" si="142"/>
        <v/>
      </c>
      <c r="S1105" s="176"/>
    </row>
    <row r="1106" spans="1:25" ht="15.75" customHeight="1" x14ac:dyDescent="0.25">
      <c r="A1106" s="58">
        <v>2701</v>
      </c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44"/>
      <c r="L1106" s="237"/>
      <c r="M1106" s="129"/>
      <c r="N1106" s="238"/>
      <c r="O1106" s="116"/>
      <c r="P1106" s="68"/>
      <c r="Q1106" s="245" t="str">
        <f t="shared" si="141"/>
        <v/>
      </c>
      <c r="R1106" s="245" t="str">
        <f t="shared" si="142"/>
        <v/>
      </c>
      <c r="S1106" s="176"/>
    </row>
    <row r="1107" spans="1:25" ht="15.75" customHeight="1" x14ac:dyDescent="0.25">
      <c r="A1107" s="58">
        <v>2702</v>
      </c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44"/>
      <c r="L1107" s="237"/>
      <c r="M1107" s="129"/>
      <c r="N1107" s="238"/>
      <c r="O1107" s="116"/>
      <c r="P1107" s="68"/>
      <c r="Q1107" s="245" t="str">
        <f t="shared" si="141"/>
        <v/>
      </c>
      <c r="R1107" s="245" t="str">
        <f t="shared" si="142"/>
        <v/>
      </c>
      <c r="S1107" s="176"/>
    </row>
    <row r="1108" spans="1:25" ht="15.75" customHeight="1" x14ac:dyDescent="0.25">
      <c r="A1108" s="58">
        <v>2801</v>
      </c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44"/>
      <c r="L1108" s="237"/>
      <c r="M1108" s="129"/>
      <c r="N1108" s="238"/>
      <c r="O1108" s="116"/>
      <c r="P1108" s="68"/>
      <c r="Q1108" s="245" t="str">
        <f t="shared" si="141"/>
        <v/>
      </c>
      <c r="R1108" s="245" t="str">
        <f t="shared" si="142"/>
        <v/>
      </c>
      <c r="S1108" s="176"/>
    </row>
    <row r="1109" spans="1:25" ht="15.75" customHeight="1" x14ac:dyDescent="0.25">
      <c r="A1109" s="58">
        <v>2802</v>
      </c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44"/>
      <c r="L1109" s="237"/>
      <c r="M1109" s="129"/>
      <c r="N1109" s="238"/>
      <c r="O1109" s="116"/>
      <c r="P1109" s="68"/>
      <c r="Q1109" s="245" t="str">
        <f t="shared" si="141"/>
        <v/>
      </c>
      <c r="R1109" s="245" t="str">
        <f t="shared" si="142"/>
        <v/>
      </c>
      <c r="S1109" s="176"/>
    </row>
    <row r="1110" spans="1:25" ht="15.75" customHeight="1" x14ac:dyDescent="0.25">
      <c r="A1110" s="58">
        <v>2901</v>
      </c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44"/>
      <c r="L1110" s="237"/>
      <c r="M1110" s="129"/>
      <c r="N1110" s="238"/>
      <c r="O1110" s="118"/>
      <c r="P1110" s="68"/>
      <c r="Q1110" s="245" t="str">
        <f t="shared" si="141"/>
        <v/>
      </c>
      <c r="R1110" s="245" t="str">
        <f t="shared" si="142"/>
        <v/>
      </c>
      <c r="S1110" s="176"/>
      <c r="V1110" s="258"/>
      <c r="W1110" s="258"/>
      <c r="X1110" s="258"/>
      <c r="Y1110" s="258"/>
    </row>
    <row r="1111" spans="1:25" ht="15.75" customHeight="1" x14ac:dyDescent="0.25">
      <c r="A1111" s="58">
        <v>2902</v>
      </c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44"/>
      <c r="L1111" s="237"/>
      <c r="M1111" s="129"/>
      <c r="N1111" s="239"/>
      <c r="O1111" s="105"/>
      <c r="P1111" s="68"/>
      <c r="Q1111" s="105"/>
      <c r="R1111" s="253"/>
      <c r="S1111" s="176"/>
      <c r="V1111" s="258"/>
      <c r="W1111" s="258"/>
      <c r="X1111" s="258"/>
      <c r="Y1111" s="258"/>
    </row>
    <row r="1112" spans="1:25" ht="15.75" customHeight="1" x14ac:dyDescent="0.25">
      <c r="A1112" s="58">
        <v>3001</v>
      </c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44"/>
      <c r="L1112" s="237"/>
      <c r="M1112" s="129"/>
      <c r="N1112" s="239"/>
      <c r="O1112" s="247"/>
      <c r="P1112" s="109"/>
      <c r="Q1112" s="248"/>
      <c r="R1112" s="247"/>
      <c r="S1112" s="176"/>
      <c r="V1112" s="258"/>
      <c r="W1112" s="258"/>
      <c r="X1112" s="258"/>
      <c r="Y1112" s="258"/>
    </row>
    <row r="1113" spans="1:25" ht="15.75" customHeight="1" x14ac:dyDescent="0.25">
      <c r="A1113" s="58">
        <v>3002</v>
      </c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44"/>
      <c r="L1113" s="237"/>
      <c r="M1113" s="129"/>
      <c r="N1113" s="239"/>
      <c r="O1113" s="247"/>
      <c r="P1113" s="109"/>
      <c r="Q1113" s="248"/>
      <c r="R1113" s="247"/>
      <c r="S1113" s="176"/>
      <c r="V1113" s="258"/>
      <c r="W1113" s="258"/>
      <c r="X1113" s="258"/>
      <c r="Y1113" s="258"/>
    </row>
    <row r="1114" spans="1:25" ht="15.75" customHeight="1" x14ac:dyDescent="0.25">
      <c r="A1114" s="58">
        <v>3101</v>
      </c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44"/>
      <c r="L1114" s="237"/>
      <c r="M1114" s="129"/>
      <c r="N1114" s="239"/>
      <c r="O1114" s="129"/>
      <c r="P1114" s="239"/>
      <c r="Q1114" s="124"/>
      <c r="R1114" s="247"/>
      <c r="S1114" s="176"/>
      <c r="V1114" s="258"/>
      <c r="W1114" s="258"/>
      <c r="X1114" s="258"/>
      <c r="Y1114" s="258"/>
    </row>
    <row r="1115" spans="1:25" ht="15.75" customHeight="1" x14ac:dyDescent="0.25">
      <c r="A1115" s="58">
        <v>3102</v>
      </c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44"/>
      <c r="L1115" s="237"/>
      <c r="M1115" s="129"/>
      <c r="N1115" s="239"/>
      <c r="O1115" s="197" t="s">
        <v>83</v>
      </c>
      <c r="P1115" s="82"/>
      <c r="Q1115" s="111">
        <f>K1118</f>
        <v>0</v>
      </c>
      <c r="R1115" s="219" t="s">
        <v>11</v>
      </c>
      <c r="S1115" s="176"/>
      <c r="V1115" s="258"/>
      <c r="W1115" s="258"/>
      <c r="X1115" s="258"/>
      <c r="Y1115" s="258"/>
    </row>
    <row r="1116" spans="1:25" ht="15.75" x14ac:dyDescent="0.25">
      <c r="A1116" s="58">
        <v>3102</v>
      </c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44"/>
      <c r="L1116" s="237"/>
      <c r="M1116" s="129"/>
      <c r="N1116" s="239"/>
      <c r="O1116" s="198" t="s">
        <v>85</v>
      </c>
      <c r="P1116" s="86" t="str">
        <f>IF(P1115/B1102=0,"",P1115/B1102)</f>
        <v/>
      </c>
      <c r="Q1116" s="112" t="e">
        <f>IF(P1115/Q1115=0,"",P1115/Q1115)</f>
        <v>#DIV/0!</v>
      </c>
      <c r="R1116" s="221" t="s">
        <v>86</v>
      </c>
      <c r="S1116" s="176"/>
      <c r="V1116" s="258"/>
      <c r="W1116" s="258"/>
      <c r="X1116" s="258"/>
      <c r="Y1116" s="258"/>
    </row>
    <row r="1117" spans="1:25" ht="15.75" customHeight="1" x14ac:dyDescent="0.25">
      <c r="A1117" s="58">
        <v>3201</v>
      </c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44"/>
      <c r="L1117" s="240"/>
      <c r="M1117" s="241"/>
      <c r="N1117" s="242"/>
      <c r="O1117" s="90"/>
      <c r="P1117" s="91"/>
      <c r="Q1117" s="91"/>
      <c r="R1117" s="113"/>
      <c r="S1117" s="176"/>
    </row>
    <row r="1118" spans="1:25" ht="18" x14ac:dyDescent="0.25">
      <c r="A1118" s="28"/>
      <c r="B1118" s="297" t="s">
        <v>111</v>
      </c>
      <c r="C1118" s="297"/>
      <c r="D1118" s="297"/>
      <c r="E1118" s="297"/>
      <c r="F1118" s="297"/>
      <c r="G1118" s="297"/>
      <c r="H1118" s="297"/>
      <c r="I1118" s="297"/>
      <c r="J1118" s="297"/>
      <c r="K1118" s="93">
        <f>SUM(K1102:K1114)</f>
        <v>0</v>
      </c>
      <c r="L1118" s="94" t="str">
        <f>IF(K1110=0,"",K1110/B1102)</f>
        <v/>
      </c>
      <c r="M1118" s="94" t="str">
        <f>IF(K1118=0,"",K1118/B1102)</f>
        <v/>
      </c>
      <c r="N1118" s="94" t="str">
        <f>IF(K1110=0,"",M1118-L1118)</f>
        <v/>
      </c>
      <c r="O1118" s="3"/>
      <c r="P1118" s="29"/>
      <c r="Q1118" s="22"/>
      <c r="R1118" s="3"/>
      <c r="S1118" s="176"/>
    </row>
    <row r="1119" spans="1:25" ht="12.75" customHeight="1" x14ac:dyDescent="0.2"/>
    <row r="1120" spans="1:25" ht="12.75" customHeight="1" x14ac:dyDescent="0.2"/>
    <row r="1121" spans="1:19" s="293" customFormat="1" ht="26.25" x14ac:dyDescent="0.4">
      <c r="A1121" s="231"/>
      <c r="B1121" s="298" t="s">
        <v>99</v>
      </c>
      <c r="C1121" s="299"/>
      <c r="D1121" s="299"/>
      <c r="E1121" s="299"/>
      <c r="F1121" s="299"/>
      <c r="G1121" s="299"/>
      <c r="H1121" s="299"/>
      <c r="I1121" s="299"/>
      <c r="J1121" s="299"/>
      <c r="K1121" s="256" t="s">
        <v>147</v>
      </c>
      <c r="L1121" s="57"/>
      <c r="M1121" s="57"/>
      <c r="N1121" s="29"/>
      <c r="O1121" s="3"/>
      <c r="P1121" s="29"/>
      <c r="Q1121" s="29"/>
      <c r="R1121" s="29"/>
    </row>
    <row r="1122" spans="1:19" s="293" customFormat="1" ht="20.25" x14ac:dyDescent="0.2">
      <c r="A1122" s="319" t="s">
        <v>10</v>
      </c>
      <c r="B1122" s="301" t="s">
        <v>100</v>
      </c>
      <c r="C1122" s="302"/>
      <c r="D1122" s="302"/>
      <c r="E1122" s="302"/>
      <c r="F1122" s="302"/>
      <c r="G1122" s="302"/>
      <c r="H1122" s="302"/>
      <c r="I1122" s="302"/>
      <c r="J1122" s="303"/>
      <c r="K1122" s="304" t="s">
        <v>11</v>
      </c>
      <c r="L1122" s="296" t="s">
        <v>3</v>
      </c>
      <c r="M1122" s="296" t="s">
        <v>4</v>
      </c>
      <c r="N1122" s="306" t="s">
        <v>5</v>
      </c>
      <c r="O1122" s="296" t="s">
        <v>6</v>
      </c>
      <c r="P1122" s="294" t="s">
        <v>7</v>
      </c>
      <c r="Q1122" s="294" t="s">
        <v>8</v>
      </c>
      <c r="R1122" s="296" t="s">
        <v>101</v>
      </c>
    </row>
    <row r="1123" spans="1:19" s="293" customFormat="1" ht="15.75" x14ac:dyDescent="0.25">
      <c r="A1123" s="320"/>
      <c r="B1123" s="58" t="s">
        <v>102</v>
      </c>
      <c r="C1123" s="58" t="s">
        <v>103</v>
      </c>
      <c r="D1123" s="58" t="s">
        <v>104</v>
      </c>
      <c r="E1123" s="58" t="s">
        <v>105</v>
      </c>
      <c r="F1123" s="58" t="s">
        <v>106</v>
      </c>
      <c r="G1123" s="58" t="s">
        <v>107</v>
      </c>
      <c r="H1123" s="58" t="s">
        <v>108</v>
      </c>
      <c r="I1123" s="58" t="s">
        <v>109</v>
      </c>
      <c r="J1123" s="58" t="s">
        <v>110</v>
      </c>
      <c r="K1123" s="317"/>
      <c r="L1123" s="295"/>
      <c r="M1123" s="295"/>
      <c r="N1123" s="295"/>
      <c r="O1123" s="295"/>
      <c r="P1123" s="295"/>
      <c r="Q1123" s="295"/>
      <c r="R1123" s="295"/>
    </row>
    <row r="1124" spans="1:19" s="293" customFormat="1" ht="15.75" customHeight="1" x14ac:dyDescent="0.25">
      <c r="A1124" s="58">
        <v>2502</v>
      </c>
      <c r="B1124" s="154">
        <v>81</v>
      </c>
      <c r="C1124" s="154"/>
      <c r="D1124" s="154"/>
      <c r="E1124" s="154"/>
      <c r="F1124" s="154"/>
      <c r="G1124" s="154"/>
      <c r="H1124" s="154"/>
      <c r="I1124" s="154"/>
      <c r="J1124" s="154"/>
      <c r="K1124" s="144"/>
      <c r="L1124" s="234"/>
      <c r="M1124" s="235"/>
      <c r="N1124" s="236"/>
      <c r="O1124" s="243"/>
      <c r="P1124" s="63">
        <f>B1124</f>
        <v>81</v>
      </c>
      <c r="Q1124" s="244"/>
      <c r="R1124" s="243"/>
    </row>
    <row r="1125" spans="1:19" s="293" customFormat="1" ht="15.75" customHeight="1" x14ac:dyDescent="0.25">
      <c r="A1125" s="58">
        <v>2601</v>
      </c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44"/>
      <c r="L1125" s="237"/>
      <c r="M1125" s="129"/>
      <c r="N1125" s="238"/>
      <c r="O1125" s="67" t="str">
        <f>IF(C1125=0,"",C1125/B1124)</f>
        <v/>
      </c>
      <c r="P1125" s="68"/>
      <c r="Q1125" s="245" t="str">
        <f t="shared" ref="Q1125:Q1132" si="143">IF(P1125=0,"",P1125/P1124)</f>
        <v/>
      </c>
      <c r="R1125" s="245" t="str">
        <f t="shared" ref="R1125:R1132" si="144">IF(P1125=0,"",100%-Q1125)</f>
        <v/>
      </c>
    </row>
    <row r="1126" spans="1:19" s="293" customFormat="1" ht="15.75" customHeight="1" x14ac:dyDescent="0.25">
      <c r="A1126" s="58">
        <v>2602</v>
      </c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44"/>
      <c r="L1126" s="237"/>
      <c r="M1126" s="129"/>
      <c r="N1126" s="238"/>
      <c r="O1126" s="67" t="str">
        <f>IF(D1126=0,"",D1126/C1125)</f>
        <v/>
      </c>
      <c r="P1126" s="68"/>
      <c r="Q1126" s="245" t="str">
        <f t="shared" si="143"/>
        <v/>
      </c>
      <c r="R1126" s="245" t="str">
        <f t="shared" si="144"/>
        <v/>
      </c>
      <c r="S1126" s="8">
        <f>P1126/P1124</f>
        <v>0</v>
      </c>
    </row>
    <row r="1127" spans="1:19" s="293" customFormat="1" ht="15.75" customHeight="1" x14ac:dyDescent="0.25">
      <c r="A1127" s="58">
        <v>2701</v>
      </c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44"/>
      <c r="L1127" s="237"/>
      <c r="M1127" s="129"/>
      <c r="N1127" s="238"/>
      <c r="O1127" s="67" t="e">
        <f>E1127/D1126</f>
        <v>#DIV/0!</v>
      </c>
      <c r="P1127" s="68"/>
      <c r="Q1127" s="245" t="str">
        <f t="shared" si="143"/>
        <v/>
      </c>
      <c r="R1127" s="245" t="str">
        <f t="shared" si="144"/>
        <v/>
      </c>
    </row>
    <row r="1128" spans="1:19" s="293" customFormat="1" ht="15.75" customHeight="1" x14ac:dyDescent="0.25">
      <c r="A1128" s="58">
        <v>2702</v>
      </c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44"/>
      <c r="L1128" s="237"/>
      <c r="M1128" s="129"/>
      <c r="N1128" s="238"/>
      <c r="O1128" s="67" t="e">
        <f>F1128/E1127</f>
        <v>#DIV/0!</v>
      </c>
      <c r="P1128" s="68"/>
      <c r="Q1128" s="245" t="str">
        <f t="shared" si="143"/>
        <v/>
      </c>
      <c r="R1128" s="245" t="str">
        <f t="shared" si="144"/>
        <v/>
      </c>
    </row>
    <row r="1129" spans="1:19" s="293" customFormat="1" ht="15.75" customHeight="1" x14ac:dyDescent="0.25">
      <c r="A1129" s="58">
        <v>2801</v>
      </c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44"/>
      <c r="L1129" s="237"/>
      <c r="M1129" s="129"/>
      <c r="N1129" s="238"/>
      <c r="O1129" s="67" t="e">
        <f t="shared" ref="O1129" si="145">G1129/F1128</f>
        <v>#DIV/0!</v>
      </c>
      <c r="P1129" s="68"/>
      <c r="Q1129" s="245" t="str">
        <f t="shared" si="143"/>
        <v/>
      </c>
      <c r="R1129" s="245" t="str">
        <f t="shared" si="144"/>
        <v/>
      </c>
    </row>
    <row r="1130" spans="1:19" s="293" customFormat="1" ht="15.75" customHeight="1" x14ac:dyDescent="0.25">
      <c r="A1130" s="58">
        <v>2802</v>
      </c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44"/>
      <c r="L1130" s="237"/>
      <c r="M1130" s="129"/>
      <c r="N1130" s="238"/>
      <c r="O1130" s="67" t="e">
        <f>H1130/G1129</f>
        <v>#DIV/0!</v>
      </c>
      <c r="P1130" s="68"/>
      <c r="Q1130" s="245" t="str">
        <f t="shared" si="143"/>
        <v/>
      </c>
      <c r="R1130" s="245" t="str">
        <f t="shared" si="144"/>
        <v/>
      </c>
    </row>
    <row r="1131" spans="1:19" s="293" customFormat="1" ht="15.75" customHeight="1" x14ac:dyDescent="0.25">
      <c r="A1131" s="58">
        <v>2901</v>
      </c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44"/>
      <c r="L1131" s="237"/>
      <c r="M1131" s="129"/>
      <c r="N1131" s="238"/>
      <c r="O1131" s="67" t="e">
        <f>I1131/H1130</f>
        <v>#DIV/0!</v>
      </c>
      <c r="P1131" s="68"/>
      <c r="Q1131" s="245" t="str">
        <f t="shared" si="143"/>
        <v/>
      </c>
      <c r="R1131" s="245" t="str">
        <f t="shared" si="144"/>
        <v/>
      </c>
    </row>
    <row r="1132" spans="1:19" s="293" customFormat="1" ht="15.75" customHeight="1" x14ac:dyDescent="0.25">
      <c r="A1132" s="58">
        <v>2902</v>
      </c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44"/>
      <c r="L1132" s="237"/>
      <c r="M1132" s="129"/>
      <c r="N1132" s="238"/>
      <c r="O1132" s="71" t="str">
        <f>IF(J1132=0,"",J1132/I1131)</f>
        <v/>
      </c>
      <c r="P1132" s="68"/>
      <c r="Q1132" s="71" t="str">
        <f t="shared" si="143"/>
        <v/>
      </c>
      <c r="R1132" s="71" t="str">
        <f t="shared" si="144"/>
        <v/>
      </c>
    </row>
    <row r="1133" spans="1:19" s="293" customFormat="1" ht="15.75" customHeight="1" x14ac:dyDescent="0.25">
      <c r="A1133" s="58">
        <v>3001</v>
      </c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44"/>
      <c r="L1133" s="237"/>
      <c r="M1133" s="129"/>
      <c r="N1133" s="239"/>
      <c r="O1133" s="129"/>
      <c r="P1133" s="68"/>
      <c r="Q1133" s="129"/>
      <c r="R1133" s="246"/>
    </row>
    <row r="1134" spans="1:19" s="293" customFormat="1" ht="15.75" customHeight="1" x14ac:dyDescent="0.25">
      <c r="A1134" s="58">
        <v>3002</v>
      </c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44"/>
      <c r="L1134" s="237"/>
      <c r="M1134" s="129"/>
      <c r="N1134" s="239"/>
      <c r="O1134" s="247"/>
      <c r="P1134" s="109"/>
      <c r="Q1134" s="248"/>
      <c r="R1134" s="247"/>
    </row>
    <row r="1135" spans="1:19" s="293" customFormat="1" ht="15.75" customHeight="1" x14ac:dyDescent="0.25">
      <c r="A1135" s="58">
        <v>3101</v>
      </c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44"/>
      <c r="L1135" s="237"/>
      <c r="M1135" s="129"/>
      <c r="N1135" s="239"/>
      <c r="O1135" s="247"/>
      <c r="P1135" s="109"/>
      <c r="Q1135" s="248"/>
      <c r="R1135" s="247"/>
    </row>
    <row r="1136" spans="1:19" s="293" customFormat="1" ht="15.75" customHeight="1" x14ac:dyDescent="0.25">
      <c r="A1136" s="58">
        <v>3102</v>
      </c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44"/>
      <c r="L1136" s="237"/>
      <c r="M1136" s="129"/>
      <c r="N1136" s="239"/>
      <c r="O1136" s="129"/>
      <c r="P1136" s="239"/>
      <c r="Q1136" s="124"/>
      <c r="R1136" s="247"/>
    </row>
    <row r="1137" spans="1:18" s="293" customFormat="1" ht="15.75" customHeight="1" x14ac:dyDescent="0.25">
      <c r="A1137" s="58">
        <v>3201</v>
      </c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44"/>
      <c r="L1137" s="237"/>
      <c r="M1137" s="129"/>
      <c r="N1137" s="239"/>
      <c r="O1137" s="197" t="s">
        <v>83</v>
      </c>
      <c r="P1137" s="82"/>
      <c r="Q1137" s="111" t="str">
        <f>IF(SUM(K1130:K1133)=0,"",SUM(K1130:K1133))</f>
        <v/>
      </c>
      <c r="R1137" s="219" t="s">
        <v>11</v>
      </c>
    </row>
    <row r="1138" spans="1:18" s="293" customFormat="1" ht="15.75" customHeight="1" x14ac:dyDescent="0.25">
      <c r="A1138" s="58">
        <v>3202</v>
      </c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44"/>
      <c r="L1138" s="237"/>
      <c r="M1138" s="129"/>
      <c r="N1138" s="239"/>
      <c r="O1138" s="198" t="s">
        <v>85</v>
      </c>
      <c r="P1138" s="86" t="str">
        <f>IF(P1137/B1124=0,"",P1137/B1124)</f>
        <v/>
      </c>
      <c r="Q1138" s="112" t="e">
        <f>IF(P1137/Q1137=0,"",P1137/Q1137)</f>
        <v>#VALUE!</v>
      </c>
      <c r="R1138" s="221" t="s">
        <v>86</v>
      </c>
    </row>
    <row r="1139" spans="1:18" s="293" customFormat="1" ht="15.75" customHeight="1" x14ac:dyDescent="0.25">
      <c r="A1139" s="58">
        <v>3301</v>
      </c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44"/>
      <c r="L1139" s="240"/>
      <c r="M1139" s="241"/>
      <c r="N1139" s="242"/>
      <c r="O1139" s="90"/>
      <c r="P1139" s="91"/>
      <c r="Q1139" s="91"/>
      <c r="R1139" s="113"/>
    </row>
    <row r="1140" spans="1:18" s="293" customFormat="1" ht="18" x14ac:dyDescent="0.25">
      <c r="A1140" s="28"/>
      <c r="B1140" s="297" t="s">
        <v>111</v>
      </c>
      <c r="C1140" s="297"/>
      <c r="D1140" s="297"/>
      <c r="E1140" s="297"/>
      <c r="F1140" s="297"/>
      <c r="G1140" s="297"/>
      <c r="H1140" s="297"/>
      <c r="I1140" s="297"/>
      <c r="J1140" s="297"/>
      <c r="K1140" s="93">
        <f>SUM(K1124:K1136)</f>
        <v>0</v>
      </c>
      <c r="L1140" s="94" t="str">
        <f>IF(K1132=0,"",K1132/B1124)</f>
        <v/>
      </c>
      <c r="M1140" s="94" t="str">
        <f>IF(K1140=0,"",K1140/B1124)</f>
        <v/>
      </c>
      <c r="N1140" s="94" t="str">
        <f>IF(K1132=0,"",M1140-L1140)</f>
        <v/>
      </c>
      <c r="O1140" s="3"/>
      <c r="P1140" s="29"/>
      <c r="Q1140" s="22"/>
      <c r="R1140" s="3"/>
    </row>
    <row r="1141" spans="1:18" ht="12.75" customHeight="1" x14ac:dyDescent="0.2"/>
    <row r="1142" spans="1:18" ht="12.75" customHeight="1" x14ac:dyDescent="0.2"/>
    <row r="1143" spans="1:18" ht="12.75" customHeight="1" x14ac:dyDescent="0.2"/>
    <row r="1144" spans="1:18" ht="12.75" customHeight="1" x14ac:dyDescent="0.2"/>
    <row r="1145" spans="1:18" ht="12.75" customHeight="1" x14ac:dyDescent="0.2"/>
    <row r="1146" spans="1:18" ht="12.75" customHeight="1" x14ac:dyDescent="0.2"/>
    <row r="1147" spans="1:18" ht="12.75" customHeight="1" x14ac:dyDescent="0.2"/>
    <row r="1148" spans="1:18" ht="12.75" customHeight="1" x14ac:dyDescent="0.2"/>
    <row r="1149" spans="1:18" ht="12.75" customHeight="1" x14ac:dyDescent="0.2"/>
    <row r="1150" spans="1:18" ht="12.75" customHeight="1" x14ac:dyDescent="0.2"/>
    <row r="1151" spans="1:18" ht="12.75" customHeight="1" x14ac:dyDescent="0.2"/>
    <row r="1152" spans="1:18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  <row r="23675" ht="12.75" customHeight="1" x14ac:dyDescent="0.2"/>
    <row r="23676" ht="12.75" customHeight="1" x14ac:dyDescent="0.2"/>
    <row r="23677" ht="12.75" customHeight="1" x14ac:dyDescent="0.2"/>
    <row r="23678" ht="12.75" customHeight="1" x14ac:dyDescent="0.2"/>
    <row r="23679" ht="12.75" customHeight="1" x14ac:dyDescent="0.2"/>
    <row r="23680" ht="12.75" customHeight="1" x14ac:dyDescent="0.2"/>
    <row r="23681" ht="12.75" customHeight="1" x14ac:dyDescent="0.2"/>
    <row r="23682" ht="12.75" customHeight="1" x14ac:dyDescent="0.2"/>
    <row r="23683" ht="12.75" customHeight="1" x14ac:dyDescent="0.2"/>
    <row r="23684" ht="12.75" customHeight="1" x14ac:dyDescent="0.2"/>
    <row r="23685" ht="12.75" customHeight="1" x14ac:dyDescent="0.2"/>
    <row r="23686" ht="12.75" customHeight="1" x14ac:dyDescent="0.2"/>
    <row r="23687" ht="12.75" customHeight="1" x14ac:dyDescent="0.2"/>
    <row r="23688" ht="12.75" customHeight="1" x14ac:dyDescent="0.2"/>
    <row r="23689" ht="12.75" customHeight="1" x14ac:dyDescent="0.2"/>
    <row r="23690" ht="12.75" customHeight="1" x14ac:dyDescent="0.2"/>
    <row r="23691" ht="12.75" customHeight="1" x14ac:dyDescent="0.2"/>
    <row r="23692" ht="12.75" customHeight="1" x14ac:dyDescent="0.2"/>
    <row r="23693" ht="12.75" customHeight="1" x14ac:dyDescent="0.2"/>
    <row r="23694" ht="12.75" customHeight="1" x14ac:dyDescent="0.2"/>
    <row r="23695" ht="12.75" customHeight="1" x14ac:dyDescent="0.2"/>
    <row r="23696" ht="12.75" customHeight="1" x14ac:dyDescent="0.2"/>
    <row r="23697" ht="12.75" customHeight="1" x14ac:dyDescent="0.2"/>
    <row r="23698" ht="12.75" customHeight="1" x14ac:dyDescent="0.2"/>
    <row r="23699" ht="12.75" customHeight="1" x14ac:dyDescent="0.2"/>
    <row r="23700" ht="12.75" customHeight="1" x14ac:dyDescent="0.2"/>
    <row r="23701" ht="12.75" customHeight="1" x14ac:dyDescent="0.2"/>
    <row r="23702" ht="12.75" customHeight="1" x14ac:dyDescent="0.2"/>
    <row r="23703" ht="12.75" customHeight="1" x14ac:dyDescent="0.2"/>
    <row r="23704" ht="12.75" customHeight="1" x14ac:dyDescent="0.2"/>
    <row r="23705" ht="12.75" customHeight="1" x14ac:dyDescent="0.2"/>
    <row r="23706" ht="12.75" customHeight="1" x14ac:dyDescent="0.2"/>
    <row r="23707" ht="12.75" customHeight="1" x14ac:dyDescent="0.2"/>
    <row r="23708" ht="12.75" customHeight="1" x14ac:dyDescent="0.2"/>
    <row r="23709" ht="12.75" customHeight="1" x14ac:dyDescent="0.2"/>
    <row r="23710" ht="12.75" customHeight="1" x14ac:dyDescent="0.2"/>
    <row r="23711" ht="12.75" customHeight="1" x14ac:dyDescent="0.2"/>
    <row r="23712" ht="12.75" customHeight="1" x14ac:dyDescent="0.2"/>
    <row r="23713" ht="12.75" customHeight="1" x14ac:dyDescent="0.2"/>
    <row r="23714" ht="12.75" customHeight="1" x14ac:dyDescent="0.2"/>
    <row r="23715" ht="12.75" customHeight="1" x14ac:dyDescent="0.2"/>
    <row r="23716" ht="12.75" customHeight="1" x14ac:dyDescent="0.2"/>
    <row r="23717" ht="12.75" customHeight="1" x14ac:dyDescent="0.2"/>
    <row r="23718" ht="12.75" customHeight="1" x14ac:dyDescent="0.2"/>
    <row r="23719" ht="12.75" customHeight="1" x14ac:dyDescent="0.2"/>
    <row r="23720" ht="12.75" customHeight="1" x14ac:dyDescent="0.2"/>
    <row r="23721" ht="12.75" customHeight="1" x14ac:dyDescent="0.2"/>
    <row r="23722" ht="12.75" customHeight="1" x14ac:dyDescent="0.2"/>
    <row r="23723" ht="12.75" customHeight="1" x14ac:dyDescent="0.2"/>
    <row r="23724" ht="12.75" customHeight="1" x14ac:dyDescent="0.2"/>
    <row r="23725" ht="12.75" customHeight="1" x14ac:dyDescent="0.2"/>
    <row r="23726" ht="12.75" customHeight="1" x14ac:dyDescent="0.2"/>
    <row r="23727" ht="12.75" customHeight="1" x14ac:dyDescent="0.2"/>
    <row r="23728" ht="12.75" customHeight="1" x14ac:dyDescent="0.2"/>
    <row r="23729" ht="12.75" customHeight="1" x14ac:dyDescent="0.2"/>
    <row r="23730" ht="12.75" customHeight="1" x14ac:dyDescent="0.2"/>
    <row r="23731" ht="12.75" customHeight="1" x14ac:dyDescent="0.2"/>
    <row r="23732" ht="12.75" customHeight="1" x14ac:dyDescent="0.2"/>
    <row r="23733" ht="12.75" customHeight="1" x14ac:dyDescent="0.2"/>
    <row r="23734" ht="12.75" customHeight="1" x14ac:dyDescent="0.2"/>
    <row r="23735" ht="12.75" customHeight="1" x14ac:dyDescent="0.2"/>
    <row r="23736" ht="12.75" customHeight="1" x14ac:dyDescent="0.2"/>
    <row r="23737" ht="12.75" customHeight="1" x14ac:dyDescent="0.2"/>
    <row r="23738" ht="12.75" customHeight="1" x14ac:dyDescent="0.2"/>
    <row r="23739" ht="12.75" customHeight="1" x14ac:dyDescent="0.2"/>
    <row r="23740" ht="12.75" customHeight="1" x14ac:dyDescent="0.2"/>
    <row r="23741" ht="12.75" customHeight="1" x14ac:dyDescent="0.2"/>
    <row r="23742" ht="12.75" customHeight="1" x14ac:dyDescent="0.2"/>
    <row r="23743" ht="12.75" customHeight="1" x14ac:dyDescent="0.2"/>
    <row r="23744" ht="12.75" customHeight="1" x14ac:dyDescent="0.2"/>
    <row r="23745" ht="12.75" customHeight="1" x14ac:dyDescent="0.2"/>
    <row r="23746" ht="12.75" customHeight="1" x14ac:dyDescent="0.2"/>
    <row r="23747" ht="12.75" customHeight="1" x14ac:dyDescent="0.2"/>
    <row r="23748" ht="12.75" customHeight="1" x14ac:dyDescent="0.2"/>
    <row r="23749" ht="12.75" customHeight="1" x14ac:dyDescent="0.2"/>
    <row r="23750" ht="12.75" customHeight="1" x14ac:dyDescent="0.2"/>
    <row r="23751" ht="12.75" customHeight="1" x14ac:dyDescent="0.2"/>
    <row r="23752" ht="12.75" customHeight="1" x14ac:dyDescent="0.2"/>
    <row r="23753" ht="12.75" customHeight="1" x14ac:dyDescent="0.2"/>
    <row r="23754" ht="12.75" customHeight="1" x14ac:dyDescent="0.2"/>
    <row r="23755" ht="12.75" customHeight="1" x14ac:dyDescent="0.2"/>
    <row r="23756" ht="12.75" customHeight="1" x14ac:dyDescent="0.2"/>
    <row r="23757" ht="12.75" customHeight="1" x14ac:dyDescent="0.2"/>
    <row r="23758" ht="12.75" customHeight="1" x14ac:dyDescent="0.2"/>
    <row r="23759" ht="12.75" customHeight="1" x14ac:dyDescent="0.2"/>
    <row r="23760" ht="12.75" customHeight="1" x14ac:dyDescent="0.2"/>
    <row r="23761" ht="12.75" customHeight="1" x14ac:dyDescent="0.2"/>
    <row r="23762" ht="12.75" customHeight="1" x14ac:dyDescent="0.2"/>
    <row r="23763" ht="12.75" customHeight="1" x14ac:dyDescent="0.2"/>
    <row r="23764" ht="12.75" customHeight="1" x14ac:dyDescent="0.2"/>
    <row r="23765" ht="12.75" customHeight="1" x14ac:dyDescent="0.2"/>
    <row r="23766" ht="12.75" customHeight="1" x14ac:dyDescent="0.2"/>
    <row r="23767" ht="12.75" customHeight="1" x14ac:dyDescent="0.2"/>
    <row r="23768" ht="12.75" customHeight="1" x14ac:dyDescent="0.2"/>
    <row r="23769" ht="12.75" customHeight="1" x14ac:dyDescent="0.2"/>
    <row r="23770" ht="12.75" customHeight="1" x14ac:dyDescent="0.2"/>
    <row r="23771" ht="12.75" customHeight="1" x14ac:dyDescent="0.2"/>
    <row r="23772" ht="12.75" customHeight="1" x14ac:dyDescent="0.2"/>
    <row r="23773" ht="12.75" customHeight="1" x14ac:dyDescent="0.2"/>
    <row r="23774" ht="12.75" customHeight="1" x14ac:dyDescent="0.2"/>
    <row r="23775" ht="12.75" customHeight="1" x14ac:dyDescent="0.2"/>
    <row r="23776" ht="12.75" customHeight="1" x14ac:dyDescent="0.2"/>
    <row r="23777" ht="12.75" customHeight="1" x14ac:dyDescent="0.2"/>
    <row r="23778" ht="12.75" customHeight="1" x14ac:dyDescent="0.2"/>
    <row r="23779" ht="12.75" customHeight="1" x14ac:dyDescent="0.2"/>
    <row r="23780" ht="12.75" customHeight="1" x14ac:dyDescent="0.2"/>
    <row r="23781" ht="12.75" customHeight="1" x14ac:dyDescent="0.2"/>
    <row r="23782" ht="12.75" customHeight="1" x14ac:dyDescent="0.2"/>
    <row r="23783" ht="12.75" customHeight="1" x14ac:dyDescent="0.2"/>
    <row r="23784" ht="12.75" customHeight="1" x14ac:dyDescent="0.2"/>
    <row r="23785" ht="12.75" customHeight="1" x14ac:dyDescent="0.2"/>
    <row r="23786" ht="12.75" customHeight="1" x14ac:dyDescent="0.2"/>
    <row r="23787" ht="12.75" customHeight="1" x14ac:dyDescent="0.2"/>
    <row r="23788" ht="12.75" customHeight="1" x14ac:dyDescent="0.2"/>
    <row r="23789" ht="12.75" customHeight="1" x14ac:dyDescent="0.2"/>
    <row r="23790" ht="12.75" customHeight="1" x14ac:dyDescent="0.2"/>
    <row r="23791" ht="12.75" customHeight="1" x14ac:dyDescent="0.2"/>
    <row r="23792" ht="12.75" customHeight="1" x14ac:dyDescent="0.2"/>
    <row r="23793" ht="12.75" customHeight="1" x14ac:dyDescent="0.2"/>
    <row r="23794" ht="12.75" customHeight="1" x14ac:dyDescent="0.2"/>
    <row r="23795" ht="12.75" customHeight="1" x14ac:dyDescent="0.2"/>
    <row r="23796" ht="12.75" customHeight="1" x14ac:dyDescent="0.2"/>
    <row r="23797" ht="12.75" customHeight="1" x14ac:dyDescent="0.2"/>
    <row r="23798" ht="12.75" customHeight="1" x14ac:dyDescent="0.2"/>
    <row r="23799" ht="12.75" customHeight="1" x14ac:dyDescent="0.2"/>
    <row r="23800" ht="12.75" customHeight="1" x14ac:dyDescent="0.2"/>
    <row r="23801" ht="12.75" customHeight="1" x14ac:dyDescent="0.2"/>
    <row r="23802" ht="12.75" customHeight="1" x14ac:dyDescent="0.2"/>
    <row r="23803" ht="12.75" customHeight="1" x14ac:dyDescent="0.2"/>
    <row r="23804" ht="12.75" customHeight="1" x14ac:dyDescent="0.2"/>
    <row r="23805" ht="12.75" customHeight="1" x14ac:dyDescent="0.2"/>
    <row r="23806" ht="12.75" customHeight="1" x14ac:dyDescent="0.2"/>
    <row r="23807" ht="12.75" customHeight="1" x14ac:dyDescent="0.2"/>
    <row r="23808" ht="12.75" customHeight="1" x14ac:dyDescent="0.2"/>
    <row r="23809" ht="12.75" customHeight="1" x14ac:dyDescent="0.2"/>
    <row r="23810" ht="12.75" customHeight="1" x14ac:dyDescent="0.2"/>
    <row r="23811" ht="12.75" customHeight="1" x14ac:dyDescent="0.2"/>
    <row r="23812" ht="12.75" customHeight="1" x14ac:dyDescent="0.2"/>
    <row r="23813" ht="12.75" customHeight="1" x14ac:dyDescent="0.2"/>
    <row r="23814" ht="12.75" customHeight="1" x14ac:dyDescent="0.2"/>
    <row r="23815" ht="12.75" customHeight="1" x14ac:dyDescent="0.2"/>
    <row r="23816" ht="12.75" customHeight="1" x14ac:dyDescent="0.2"/>
    <row r="23817" ht="12.75" customHeight="1" x14ac:dyDescent="0.2"/>
    <row r="23818" ht="12.75" customHeight="1" x14ac:dyDescent="0.2"/>
    <row r="23819" ht="12.75" customHeight="1" x14ac:dyDescent="0.2"/>
    <row r="23820" ht="12.75" customHeight="1" x14ac:dyDescent="0.2"/>
    <row r="23821" ht="12.75" customHeight="1" x14ac:dyDescent="0.2"/>
    <row r="23822" ht="12.75" customHeight="1" x14ac:dyDescent="0.2"/>
    <row r="23823" ht="12.75" customHeight="1" x14ac:dyDescent="0.2"/>
    <row r="23824" ht="12.75" customHeight="1" x14ac:dyDescent="0.2"/>
    <row r="23825" ht="12.75" customHeight="1" x14ac:dyDescent="0.2"/>
    <row r="23826" ht="12.75" customHeight="1" x14ac:dyDescent="0.2"/>
    <row r="23827" ht="12.75" customHeight="1" x14ac:dyDescent="0.2"/>
    <row r="23828" ht="12.75" customHeight="1" x14ac:dyDescent="0.2"/>
    <row r="23829" ht="12.75" customHeight="1" x14ac:dyDescent="0.2"/>
    <row r="23830" ht="12.75" customHeight="1" x14ac:dyDescent="0.2"/>
    <row r="23831" ht="12.75" customHeight="1" x14ac:dyDescent="0.2"/>
    <row r="23832" ht="12.75" customHeight="1" x14ac:dyDescent="0.2"/>
    <row r="23833" ht="12.75" customHeight="1" x14ac:dyDescent="0.2"/>
    <row r="23834" ht="12.75" customHeight="1" x14ac:dyDescent="0.2"/>
    <row r="23835" ht="12.75" customHeight="1" x14ac:dyDescent="0.2"/>
    <row r="23836" ht="12.75" customHeight="1" x14ac:dyDescent="0.2"/>
    <row r="23837" ht="12.75" customHeight="1" x14ac:dyDescent="0.2"/>
    <row r="23838" ht="12.75" customHeight="1" x14ac:dyDescent="0.2"/>
    <row r="23839" ht="12.75" customHeight="1" x14ac:dyDescent="0.2"/>
    <row r="23840" ht="12.75" customHeight="1" x14ac:dyDescent="0.2"/>
    <row r="23841" ht="12.75" customHeight="1" x14ac:dyDescent="0.2"/>
    <row r="23842" ht="12.75" customHeight="1" x14ac:dyDescent="0.2"/>
    <row r="23843" ht="12.75" customHeight="1" x14ac:dyDescent="0.2"/>
    <row r="23844" ht="12.75" customHeight="1" x14ac:dyDescent="0.2"/>
    <row r="23845" ht="12.75" customHeight="1" x14ac:dyDescent="0.2"/>
    <row r="23846" ht="12.75" customHeight="1" x14ac:dyDescent="0.2"/>
    <row r="23847" ht="12.75" customHeight="1" x14ac:dyDescent="0.2"/>
    <row r="23848" ht="12.75" customHeight="1" x14ac:dyDescent="0.2"/>
    <row r="23849" ht="12.75" customHeight="1" x14ac:dyDescent="0.2"/>
    <row r="23850" ht="12.75" customHeight="1" x14ac:dyDescent="0.2"/>
    <row r="23851" ht="12.75" customHeight="1" x14ac:dyDescent="0.2"/>
    <row r="23852" ht="12.75" customHeight="1" x14ac:dyDescent="0.2"/>
    <row r="23853" ht="12.75" customHeight="1" x14ac:dyDescent="0.2"/>
    <row r="23854" ht="12.75" customHeight="1" x14ac:dyDescent="0.2"/>
    <row r="23855" ht="12.75" customHeight="1" x14ac:dyDescent="0.2"/>
    <row r="23856" ht="12.75" customHeight="1" x14ac:dyDescent="0.2"/>
    <row r="23857" ht="12.75" customHeight="1" x14ac:dyDescent="0.2"/>
    <row r="23858" ht="12.75" customHeight="1" x14ac:dyDescent="0.2"/>
    <row r="23859" ht="12.75" customHeight="1" x14ac:dyDescent="0.2"/>
    <row r="23860" ht="12.75" customHeight="1" x14ac:dyDescent="0.2"/>
    <row r="23861" ht="12.75" customHeight="1" x14ac:dyDescent="0.2"/>
    <row r="23862" ht="12.75" customHeight="1" x14ac:dyDescent="0.2"/>
    <row r="23863" ht="12.75" customHeight="1" x14ac:dyDescent="0.2"/>
    <row r="23864" ht="12.75" customHeight="1" x14ac:dyDescent="0.2"/>
    <row r="23865" ht="12.75" customHeight="1" x14ac:dyDescent="0.2"/>
    <row r="23866" ht="12.75" customHeight="1" x14ac:dyDescent="0.2"/>
    <row r="23867" ht="12.75" customHeight="1" x14ac:dyDescent="0.2"/>
    <row r="23868" ht="12.75" customHeight="1" x14ac:dyDescent="0.2"/>
    <row r="23869" ht="12.75" customHeight="1" x14ac:dyDescent="0.2"/>
    <row r="23870" ht="12.75" customHeight="1" x14ac:dyDescent="0.2"/>
    <row r="23871" ht="12.75" customHeight="1" x14ac:dyDescent="0.2"/>
    <row r="23872" ht="12.75" customHeight="1" x14ac:dyDescent="0.2"/>
    <row r="23873" ht="12.75" customHeight="1" x14ac:dyDescent="0.2"/>
    <row r="23874" ht="12.75" customHeight="1" x14ac:dyDescent="0.2"/>
    <row r="23875" ht="12.75" customHeight="1" x14ac:dyDescent="0.2"/>
    <row r="23876" ht="12.75" customHeight="1" x14ac:dyDescent="0.2"/>
    <row r="23877" ht="12.75" customHeight="1" x14ac:dyDescent="0.2"/>
    <row r="23878" ht="12.75" customHeight="1" x14ac:dyDescent="0.2"/>
    <row r="23879" ht="12.75" customHeight="1" x14ac:dyDescent="0.2"/>
    <row r="23880" ht="12.75" customHeight="1" x14ac:dyDescent="0.2"/>
    <row r="23881" ht="12.75" customHeight="1" x14ac:dyDescent="0.2"/>
    <row r="23882" ht="12.75" customHeight="1" x14ac:dyDescent="0.2"/>
    <row r="23883" ht="12.75" customHeight="1" x14ac:dyDescent="0.2"/>
    <row r="23884" ht="12.75" customHeight="1" x14ac:dyDescent="0.2"/>
    <row r="23885" ht="12.75" customHeight="1" x14ac:dyDescent="0.2"/>
    <row r="23886" ht="12.75" customHeight="1" x14ac:dyDescent="0.2"/>
    <row r="23887" ht="12.75" customHeight="1" x14ac:dyDescent="0.2"/>
    <row r="23888" ht="12.75" customHeight="1" x14ac:dyDescent="0.2"/>
    <row r="23889" ht="12.75" customHeight="1" x14ac:dyDescent="0.2"/>
    <row r="23890" ht="12.75" customHeight="1" x14ac:dyDescent="0.2"/>
    <row r="23891" ht="12.75" customHeight="1" x14ac:dyDescent="0.2"/>
    <row r="23892" ht="12.75" customHeight="1" x14ac:dyDescent="0.2"/>
    <row r="23893" ht="12.75" customHeight="1" x14ac:dyDescent="0.2"/>
    <row r="23894" ht="12.75" customHeight="1" x14ac:dyDescent="0.2"/>
    <row r="23895" ht="12.75" customHeight="1" x14ac:dyDescent="0.2"/>
    <row r="23896" ht="12.75" customHeight="1" x14ac:dyDescent="0.2"/>
    <row r="23897" ht="12.75" customHeight="1" x14ac:dyDescent="0.2"/>
    <row r="23898" ht="12.75" customHeight="1" x14ac:dyDescent="0.2"/>
    <row r="23899" ht="12.75" customHeight="1" x14ac:dyDescent="0.2"/>
    <row r="23900" ht="12.75" customHeight="1" x14ac:dyDescent="0.2"/>
    <row r="23901" ht="12.75" customHeight="1" x14ac:dyDescent="0.2"/>
    <row r="23902" ht="12.75" customHeight="1" x14ac:dyDescent="0.2"/>
    <row r="23903" ht="12.75" customHeight="1" x14ac:dyDescent="0.2"/>
    <row r="23904" ht="12.75" customHeight="1" x14ac:dyDescent="0.2"/>
    <row r="23905" ht="12.75" customHeight="1" x14ac:dyDescent="0.2"/>
    <row r="23906" ht="12.75" customHeight="1" x14ac:dyDescent="0.2"/>
    <row r="23907" ht="12.75" customHeight="1" x14ac:dyDescent="0.2"/>
    <row r="23908" ht="12.75" customHeight="1" x14ac:dyDescent="0.2"/>
    <row r="23909" ht="12.75" customHeight="1" x14ac:dyDescent="0.2"/>
    <row r="23910" ht="12.75" customHeight="1" x14ac:dyDescent="0.2"/>
    <row r="23911" ht="12.75" customHeight="1" x14ac:dyDescent="0.2"/>
    <row r="23912" ht="12.75" customHeight="1" x14ac:dyDescent="0.2"/>
    <row r="23913" ht="12.75" customHeight="1" x14ac:dyDescent="0.2"/>
    <row r="23914" ht="12.75" customHeight="1" x14ac:dyDescent="0.2"/>
    <row r="23915" ht="12.75" customHeight="1" x14ac:dyDescent="0.2"/>
    <row r="23916" ht="12.75" customHeight="1" x14ac:dyDescent="0.2"/>
    <row r="23917" ht="12.75" customHeight="1" x14ac:dyDescent="0.2"/>
    <row r="23918" ht="12.75" customHeight="1" x14ac:dyDescent="0.2"/>
    <row r="23919" ht="12.75" customHeight="1" x14ac:dyDescent="0.2"/>
    <row r="23920" ht="12.75" customHeight="1" x14ac:dyDescent="0.2"/>
    <row r="23921" ht="12.75" customHeight="1" x14ac:dyDescent="0.2"/>
    <row r="23922" ht="12.75" customHeight="1" x14ac:dyDescent="0.2"/>
    <row r="23923" ht="12.75" customHeight="1" x14ac:dyDescent="0.2"/>
    <row r="23924" ht="12.75" customHeight="1" x14ac:dyDescent="0.2"/>
    <row r="23925" ht="12.75" customHeight="1" x14ac:dyDescent="0.2"/>
    <row r="23926" ht="12.75" customHeight="1" x14ac:dyDescent="0.2"/>
    <row r="23927" ht="12.75" customHeight="1" x14ac:dyDescent="0.2"/>
    <row r="23928" ht="12.75" customHeight="1" x14ac:dyDescent="0.2"/>
    <row r="23929" ht="12.75" customHeight="1" x14ac:dyDescent="0.2"/>
    <row r="23930" ht="12.75" customHeight="1" x14ac:dyDescent="0.2"/>
    <row r="23931" ht="12.75" customHeight="1" x14ac:dyDescent="0.2"/>
    <row r="23932" ht="12.75" customHeight="1" x14ac:dyDescent="0.2"/>
    <row r="23933" ht="12.75" customHeight="1" x14ac:dyDescent="0.2"/>
    <row r="23934" ht="12.75" customHeight="1" x14ac:dyDescent="0.2"/>
    <row r="23935" ht="12.75" customHeight="1" x14ac:dyDescent="0.2"/>
    <row r="23936" ht="12.75" customHeight="1" x14ac:dyDescent="0.2"/>
    <row r="23937" ht="12.75" customHeight="1" x14ac:dyDescent="0.2"/>
    <row r="23938" ht="12.75" customHeight="1" x14ac:dyDescent="0.2"/>
    <row r="23939" ht="12.75" customHeight="1" x14ac:dyDescent="0.2"/>
    <row r="23940" ht="12.75" customHeight="1" x14ac:dyDescent="0.2"/>
    <row r="23941" ht="12.75" customHeight="1" x14ac:dyDescent="0.2"/>
    <row r="23942" ht="12.75" customHeight="1" x14ac:dyDescent="0.2"/>
    <row r="23943" ht="12.75" customHeight="1" x14ac:dyDescent="0.2"/>
    <row r="23944" ht="12.75" customHeight="1" x14ac:dyDescent="0.2"/>
    <row r="23945" ht="12.75" customHeight="1" x14ac:dyDescent="0.2"/>
    <row r="23946" ht="12.75" customHeight="1" x14ac:dyDescent="0.2"/>
    <row r="23947" ht="12.75" customHeight="1" x14ac:dyDescent="0.2"/>
    <row r="23948" ht="12.75" customHeight="1" x14ac:dyDescent="0.2"/>
    <row r="23949" ht="12.75" customHeight="1" x14ac:dyDescent="0.2"/>
    <row r="23950" ht="12.75" customHeight="1" x14ac:dyDescent="0.2"/>
    <row r="23951" ht="12.75" customHeight="1" x14ac:dyDescent="0.2"/>
    <row r="23952" ht="12.75" customHeight="1" x14ac:dyDescent="0.2"/>
    <row r="23953" ht="12.75" customHeight="1" x14ac:dyDescent="0.2"/>
    <row r="23954" ht="12.75" customHeight="1" x14ac:dyDescent="0.2"/>
    <row r="23955" ht="12.75" customHeight="1" x14ac:dyDescent="0.2"/>
    <row r="23956" ht="12.75" customHeight="1" x14ac:dyDescent="0.2"/>
    <row r="23957" ht="12.75" customHeight="1" x14ac:dyDescent="0.2"/>
    <row r="23958" ht="12.75" customHeight="1" x14ac:dyDescent="0.2"/>
    <row r="23959" ht="12.75" customHeight="1" x14ac:dyDescent="0.2"/>
    <row r="23960" ht="12.75" customHeight="1" x14ac:dyDescent="0.2"/>
    <row r="23961" ht="12.75" customHeight="1" x14ac:dyDescent="0.2"/>
    <row r="23962" ht="12.75" customHeight="1" x14ac:dyDescent="0.2"/>
    <row r="23963" ht="12.75" customHeight="1" x14ac:dyDescent="0.2"/>
    <row r="23964" ht="12.75" customHeight="1" x14ac:dyDescent="0.2"/>
    <row r="23965" ht="12.75" customHeight="1" x14ac:dyDescent="0.2"/>
    <row r="23966" ht="12.75" customHeight="1" x14ac:dyDescent="0.2"/>
    <row r="23967" ht="12.75" customHeight="1" x14ac:dyDescent="0.2"/>
    <row r="23968" ht="12.75" customHeight="1" x14ac:dyDescent="0.2"/>
    <row r="23969" ht="12.75" customHeight="1" x14ac:dyDescent="0.2"/>
    <row r="23970" ht="12.75" customHeight="1" x14ac:dyDescent="0.2"/>
    <row r="23971" ht="12.75" customHeight="1" x14ac:dyDescent="0.2"/>
    <row r="23972" ht="12.75" customHeight="1" x14ac:dyDescent="0.2"/>
    <row r="23973" ht="12.75" customHeight="1" x14ac:dyDescent="0.2"/>
    <row r="23974" ht="12.75" customHeight="1" x14ac:dyDescent="0.2"/>
    <row r="23975" ht="12.75" customHeight="1" x14ac:dyDescent="0.2"/>
    <row r="23976" ht="12.75" customHeight="1" x14ac:dyDescent="0.2"/>
    <row r="23977" ht="12.75" customHeight="1" x14ac:dyDescent="0.2"/>
    <row r="23978" ht="12.75" customHeight="1" x14ac:dyDescent="0.2"/>
    <row r="23979" ht="12.75" customHeight="1" x14ac:dyDescent="0.2"/>
    <row r="23980" ht="12.75" customHeight="1" x14ac:dyDescent="0.2"/>
    <row r="23981" ht="12.75" customHeight="1" x14ac:dyDescent="0.2"/>
    <row r="23982" ht="12.75" customHeight="1" x14ac:dyDescent="0.2"/>
    <row r="23983" ht="12.75" customHeight="1" x14ac:dyDescent="0.2"/>
    <row r="23984" ht="12.75" customHeight="1" x14ac:dyDescent="0.2"/>
    <row r="23985" ht="12.75" customHeight="1" x14ac:dyDescent="0.2"/>
    <row r="23986" ht="12.75" customHeight="1" x14ac:dyDescent="0.2"/>
    <row r="23987" ht="12.75" customHeight="1" x14ac:dyDescent="0.2"/>
    <row r="23988" ht="12.75" customHeight="1" x14ac:dyDescent="0.2"/>
    <row r="23989" ht="12.75" customHeight="1" x14ac:dyDescent="0.2"/>
    <row r="23990" ht="12.75" customHeight="1" x14ac:dyDescent="0.2"/>
    <row r="23991" ht="12.75" customHeight="1" x14ac:dyDescent="0.2"/>
    <row r="23992" ht="12.75" customHeight="1" x14ac:dyDescent="0.2"/>
    <row r="23993" ht="12.75" customHeight="1" x14ac:dyDescent="0.2"/>
    <row r="23994" ht="12.75" customHeight="1" x14ac:dyDescent="0.2"/>
    <row r="23995" ht="12.75" customHeight="1" x14ac:dyDescent="0.2"/>
    <row r="23996" ht="12.75" customHeight="1" x14ac:dyDescent="0.2"/>
    <row r="23997" ht="12.75" customHeight="1" x14ac:dyDescent="0.2"/>
    <row r="23998" ht="12.75" customHeight="1" x14ac:dyDescent="0.2"/>
    <row r="23999" ht="12.75" customHeight="1" x14ac:dyDescent="0.2"/>
    <row r="24000" ht="12.75" customHeight="1" x14ac:dyDescent="0.2"/>
    <row r="24001" ht="12.75" customHeight="1" x14ac:dyDescent="0.2"/>
    <row r="24002" ht="12.75" customHeight="1" x14ac:dyDescent="0.2"/>
    <row r="24003" ht="12.75" customHeight="1" x14ac:dyDescent="0.2"/>
    <row r="24004" ht="12.75" customHeight="1" x14ac:dyDescent="0.2"/>
    <row r="24005" ht="12.75" customHeight="1" x14ac:dyDescent="0.2"/>
    <row r="24006" ht="12.75" customHeight="1" x14ac:dyDescent="0.2"/>
    <row r="24007" ht="12.75" customHeight="1" x14ac:dyDescent="0.2"/>
    <row r="24008" ht="12.75" customHeight="1" x14ac:dyDescent="0.2"/>
    <row r="24009" ht="12.75" customHeight="1" x14ac:dyDescent="0.2"/>
    <row r="24010" ht="12.75" customHeight="1" x14ac:dyDescent="0.2"/>
    <row r="24011" ht="12.75" customHeight="1" x14ac:dyDescent="0.2"/>
    <row r="24012" ht="12.75" customHeight="1" x14ac:dyDescent="0.2"/>
    <row r="24013" ht="12.75" customHeight="1" x14ac:dyDescent="0.2"/>
    <row r="24014" ht="12.75" customHeight="1" x14ac:dyDescent="0.2"/>
    <row r="24015" ht="12.75" customHeight="1" x14ac:dyDescent="0.2"/>
    <row r="24016" ht="12.75" customHeight="1" x14ac:dyDescent="0.2"/>
    <row r="24017" ht="12.75" customHeight="1" x14ac:dyDescent="0.2"/>
    <row r="24018" ht="12.75" customHeight="1" x14ac:dyDescent="0.2"/>
    <row r="24019" ht="12.75" customHeight="1" x14ac:dyDescent="0.2"/>
    <row r="24020" ht="12.75" customHeight="1" x14ac:dyDescent="0.2"/>
    <row r="24021" ht="12.75" customHeight="1" x14ac:dyDescent="0.2"/>
    <row r="24022" ht="12.75" customHeight="1" x14ac:dyDescent="0.2"/>
    <row r="24023" ht="12.75" customHeight="1" x14ac:dyDescent="0.2"/>
    <row r="24024" ht="12.75" customHeight="1" x14ac:dyDescent="0.2"/>
    <row r="24025" ht="12.75" customHeight="1" x14ac:dyDescent="0.2"/>
    <row r="24026" ht="12.75" customHeight="1" x14ac:dyDescent="0.2"/>
    <row r="24027" ht="12.75" customHeight="1" x14ac:dyDescent="0.2"/>
    <row r="24028" ht="12.75" customHeight="1" x14ac:dyDescent="0.2"/>
    <row r="24029" ht="12.75" customHeight="1" x14ac:dyDescent="0.2"/>
    <row r="24030" ht="12.75" customHeight="1" x14ac:dyDescent="0.2"/>
    <row r="24031" ht="12.75" customHeight="1" x14ac:dyDescent="0.2"/>
    <row r="24032" ht="12.75" customHeight="1" x14ac:dyDescent="0.2"/>
    <row r="24033" ht="12.75" customHeight="1" x14ac:dyDescent="0.2"/>
    <row r="24034" ht="12.75" customHeight="1" x14ac:dyDescent="0.2"/>
    <row r="24035" ht="12.75" customHeight="1" x14ac:dyDescent="0.2"/>
    <row r="24036" ht="12.75" customHeight="1" x14ac:dyDescent="0.2"/>
    <row r="24037" ht="12.75" customHeight="1" x14ac:dyDescent="0.2"/>
    <row r="24038" ht="12.75" customHeight="1" x14ac:dyDescent="0.2"/>
    <row r="24039" ht="12.75" customHeight="1" x14ac:dyDescent="0.2"/>
    <row r="24040" ht="12.75" customHeight="1" x14ac:dyDescent="0.2"/>
    <row r="24041" ht="12.75" customHeight="1" x14ac:dyDescent="0.2"/>
    <row r="24042" ht="12.75" customHeight="1" x14ac:dyDescent="0.2"/>
    <row r="24043" ht="12.75" customHeight="1" x14ac:dyDescent="0.2"/>
    <row r="24044" ht="12.75" customHeight="1" x14ac:dyDescent="0.2"/>
    <row r="24045" ht="12.75" customHeight="1" x14ac:dyDescent="0.2"/>
    <row r="24046" ht="12.75" customHeight="1" x14ac:dyDescent="0.2"/>
    <row r="24047" ht="12.75" customHeight="1" x14ac:dyDescent="0.2"/>
    <row r="24048" ht="12.75" customHeight="1" x14ac:dyDescent="0.2"/>
    <row r="24049" ht="12.75" customHeight="1" x14ac:dyDescent="0.2"/>
    <row r="24050" ht="12.75" customHeight="1" x14ac:dyDescent="0.2"/>
    <row r="24051" ht="12.75" customHeight="1" x14ac:dyDescent="0.2"/>
    <row r="24052" ht="12.75" customHeight="1" x14ac:dyDescent="0.2"/>
    <row r="24053" ht="12.75" customHeight="1" x14ac:dyDescent="0.2"/>
    <row r="24054" ht="12.75" customHeight="1" x14ac:dyDescent="0.2"/>
    <row r="24055" ht="12.75" customHeight="1" x14ac:dyDescent="0.2"/>
    <row r="24056" ht="12.75" customHeight="1" x14ac:dyDescent="0.2"/>
    <row r="24057" ht="12.75" customHeight="1" x14ac:dyDescent="0.2"/>
    <row r="24058" ht="12.75" customHeight="1" x14ac:dyDescent="0.2"/>
    <row r="24059" ht="12.75" customHeight="1" x14ac:dyDescent="0.2"/>
    <row r="24060" ht="12.75" customHeight="1" x14ac:dyDescent="0.2"/>
    <row r="24061" ht="12.75" customHeight="1" x14ac:dyDescent="0.2"/>
    <row r="24062" ht="12.75" customHeight="1" x14ac:dyDescent="0.2"/>
    <row r="24063" ht="12.75" customHeight="1" x14ac:dyDescent="0.2"/>
    <row r="24064" ht="12.75" customHeight="1" x14ac:dyDescent="0.2"/>
    <row r="24065" ht="12.75" customHeight="1" x14ac:dyDescent="0.2"/>
    <row r="24066" ht="12.75" customHeight="1" x14ac:dyDescent="0.2"/>
    <row r="24067" ht="12.75" customHeight="1" x14ac:dyDescent="0.2"/>
    <row r="24068" ht="12.75" customHeight="1" x14ac:dyDescent="0.2"/>
    <row r="24069" ht="12.75" customHeight="1" x14ac:dyDescent="0.2"/>
    <row r="24070" ht="12.75" customHeight="1" x14ac:dyDescent="0.2"/>
    <row r="24071" ht="12.75" customHeight="1" x14ac:dyDescent="0.2"/>
    <row r="24072" ht="12.75" customHeight="1" x14ac:dyDescent="0.2"/>
    <row r="24073" ht="12.75" customHeight="1" x14ac:dyDescent="0.2"/>
    <row r="24074" ht="12.75" customHeight="1" x14ac:dyDescent="0.2"/>
    <row r="24075" ht="12.75" customHeight="1" x14ac:dyDescent="0.2"/>
    <row r="24076" ht="12.75" customHeight="1" x14ac:dyDescent="0.2"/>
    <row r="24077" ht="12.75" customHeight="1" x14ac:dyDescent="0.2"/>
    <row r="24078" ht="12.75" customHeight="1" x14ac:dyDescent="0.2"/>
    <row r="24079" ht="12.75" customHeight="1" x14ac:dyDescent="0.2"/>
    <row r="24080" ht="12.75" customHeight="1" x14ac:dyDescent="0.2"/>
    <row r="24081" ht="12.75" customHeight="1" x14ac:dyDescent="0.2"/>
    <row r="24082" ht="12.75" customHeight="1" x14ac:dyDescent="0.2"/>
    <row r="24083" ht="12.75" customHeight="1" x14ac:dyDescent="0.2"/>
    <row r="24084" ht="12.75" customHeight="1" x14ac:dyDescent="0.2"/>
    <row r="24085" ht="12.75" customHeight="1" x14ac:dyDescent="0.2"/>
    <row r="24086" ht="12.75" customHeight="1" x14ac:dyDescent="0.2"/>
    <row r="24087" ht="12.75" customHeight="1" x14ac:dyDescent="0.2"/>
    <row r="24088" ht="12.75" customHeight="1" x14ac:dyDescent="0.2"/>
    <row r="24089" ht="12.75" customHeight="1" x14ac:dyDescent="0.2"/>
    <row r="24090" ht="12.75" customHeight="1" x14ac:dyDescent="0.2"/>
    <row r="24091" ht="12.75" customHeight="1" x14ac:dyDescent="0.2"/>
    <row r="24092" ht="12.75" customHeight="1" x14ac:dyDescent="0.2"/>
    <row r="24093" ht="12.75" customHeight="1" x14ac:dyDescent="0.2"/>
    <row r="24094" ht="12.75" customHeight="1" x14ac:dyDescent="0.2"/>
    <row r="24095" ht="12.75" customHeight="1" x14ac:dyDescent="0.2"/>
    <row r="24096" ht="12.75" customHeight="1" x14ac:dyDescent="0.2"/>
    <row r="24097" ht="12.75" customHeight="1" x14ac:dyDescent="0.2"/>
    <row r="24098" ht="12.75" customHeight="1" x14ac:dyDescent="0.2"/>
    <row r="24099" ht="12.75" customHeight="1" x14ac:dyDescent="0.2"/>
    <row r="24100" ht="12.75" customHeight="1" x14ac:dyDescent="0.2"/>
    <row r="24101" ht="12.75" customHeight="1" x14ac:dyDescent="0.2"/>
    <row r="24102" ht="12.75" customHeight="1" x14ac:dyDescent="0.2"/>
    <row r="24103" ht="12.75" customHeight="1" x14ac:dyDescent="0.2"/>
    <row r="24104" ht="12.75" customHeight="1" x14ac:dyDescent="0.2"/>
    <row r="24105" ht="12.75" customHeight="1" x14ac:dyDescent="0.2"/>
    <row r="24106" ht="12.75" customHeight="1" x14ac:dyDescent="0.2"/>
    <row r="24107" ht="12.75" customHeight="1" x14ac:dyDescent="0.2"/>
    <row r="24108" ht="12.75" customHeight="1" x14ac:dyDescent="0.2"/>
    <row r="24109" ht="12.75" customHeight="1" x14ac:dyDescent="0.2"/>
    <row r="24110" ht="12.75" customHeight="1" x14ac:dyDescent="0.2"/>
    <row r="24111" ht="12.75" customHeight="1" x14ac:dyDescent="0.2"/>
    <row r="24112" ht="12.75" customHeight="1" x14ac:dyDescent="0.2"/>
    <row r="24113" ht="12.75" customHeight="1" x14ac:dyDescent="0.2"/>
    <row r="24114" ht="12.75" customHeight="1" x14ac:dyDescent="0.2"/>
    <row r="24115" ht="12.75" customHeight="1" x14ac:dyDescent="0.2"/>
    <row r="24116" ht="12.75" customHeight="1" x14ac:dyDescent="0.2"/>
    <row r="24117" ht="12.75" customHeight="1" x14ac:dyDescent="0.2"/>
    <row r="24118" ht="12.75" customHeight="1" x14ac:dyDescent="0.2"/>
    <row r="24119" ht="12.75" customHeight="1" x14ac:dyDescent="0.2"/>
    <row r="24120" ht="12.75" customHeight="1" x14ac:dyDescent="0.2"/>
    <row r="24121" ht="12.75" customHeight="1" x14ac:dyDescent="0.2"/>
    <row r="24122" ht="12.75" customHeight="1" x14ac:dyDescent="0.2"/>
    <row r="24123" ht="12.75" customHeight="1" x14ac:dyDescent="0.2"/>
    <row r="24124" ht="12.75" customHeight="1" x14ac:dyDescent="0.2"/>
    <row r="24125" ht="12.75" customHeight="1" x14ac:dyDescent="0.2"/>
    <row r="24126" ht="12.75" customHeight="1" x14ac:dyDescent="0.2"/>
    <row r="24127" ht="12.75" customHeight="1" x14ac:dyDescent="0.2"/>
    <row r="24128" ht="12.75" customHeight="1" x14ac:dyDescent="0.2"/>
    <row r="24129" ht="12.75" customHeight="1" x14ac:dyDescent="0.2"/>
    <row r="24130" ht="12.75" customHeight="1" x14ac:dyDescent="0.2"/>
    <row r="24131" ht="12.75" customHeight="1" x14ac:dyDescent="0.2"/>
    <row r="24132" ht="12.75" customHeight="1" x14ac:dyDescent="0.2"/>
    <row r="24133" ht="12.75" customHeight="1" x14ac:dyDescent="0.2"/>
    <row r="24134" ht="12.75" customHeight="1" x14ac:dyDescent="0.2"/>
    <row r="24135" ht="12.75" customHeight="1" x14ac:dyDescent="0.2"/>
    <row r="24136" ht="12.75" customHeight="1" x14ac:dyDescent="0.2"/>
    <row r="24137" ht="12.75" customHeight="1" x14ac:dyDescent="0.2"/>
    <row r="24138" ht="12.75" customHeight="1" x14ac:dyDescent="0.2"/>
    <row r="24139" ht="12.75" customHeight="1" x14ac:dyDescent="0.2"/>
    <row r="24140" ht="12.75" customHeight="1" x14ac:dyDescent="0.2"/>
    <row r="24141" ht="12.75" customHeight="1" x14ac:dyDescent="0.2"/>
    <row r="24142" ht="12.75" customHeight="1" x14ac:dyDescent="0.2"/>
    <row r="24143" ht="12.75" customHeight="1" x14ac:dyDescent="0.2"/>
    <row r="24144" ht="12.75" customHeight="1" x14ac:dyDescent="0.2"/>
    <row r="24145" ht="12.75" customHeight="1" x14ac:dyDescent="0.2"/>
    <row r="24146" ht="12.75" customHeight="1" x14ac:dyDescent="0.2"/>
    <row r="24147" ht="12.75" customHeight="1" x14ac:dyDescent="0.2"/>
    <row r="24148" ht="12.75" customHeight="1" x14ac:dyDescent="0.2"/>
    <row r="24149" ht="12.75" customHeight="1" x14ac:dyDescent="0.2"/>
    <row r="24150" ht="12.75" customHeight="1" x14ac:dyDescent="0.2"/>
    <row r="24151" ht="12.75" customHeight="1" x14ac:dyDescent="0.2"/>
    <row r="24152" ht="12.75" customHeight="1" x14ac:dyDescent="0.2"/>
    <row r="24153" ht="12.75" customHeight="1" x14ac:dyDescent="0.2"/>
    <row r="24154" ht="12.75" customHeight="1" x14ac:dyDescent="0.2"/>
    <row r="24155" ht="12.75" customHeight="1" x14ac:dyDescent="0.2"/>
    <row r="24156" ht="12.75" customHeight="1" x14ac:dyDescent="0.2"/>
    <row r="24157" ht="12.75" customHeight="1" x14ac:dyDescent="0.2"/>
    <row r="24158" ht="12.75" customHeight="1" x14ac:dyDescent="0.2"/>
    <row r="24159" ht="12.75" customHeight="1" x14ac:dyDescent="0.2"/>
    <row r="24160" ht="12.75" customHeight="1" x14ac:dyDescent="0.2"/>
    <row r="24161" ht="12.75" customHeight="1" x14ac:dyDescent="0.2"/>
    <row r="24162" ht="12.75" customHeight="1" x14ac:dyDescent="0.2"/>
    <row r="24163" ht="12.75" customHeight="1" x14ac:dyDescent="0.2"/>
    <row r="24164" ht="12.75" customHeight="1" x14ac:dyDescent="0.2"/>
    <row r="24165" ht="12.75" customHeight="1" x14ac:dyDescent="0.2"/>
    <row r="24166" ht="12.75" customHeight="1" x14ac:dyDescent="0.2"/>
    <row r="24167" ht="12.75" customHeight="1" x14ac:dyDescent="0.2"/>
    <row r="24168" ht="12.75" customHeight="1" x14ac:dyDescent="0.2"/>
    <row r="24169" ht="12.75" customHeight="1" x14ac:dyDescent="0.2"/>
    <row r="24170" ht="12.75" customHeight="1" x14ac:dyDescent="0.2"/>
    <row r="24171" ht="12.75" customHeight="1" x14ac:dyDescent="0.2"/>
    <row r="24172" ht="12.75" customHeight="1" x14ac:dyDescent="0.2"/>
    <row r="24173" ht="12.75" customHeight="1" x14ac:dyDescent="0.2"/>
    <row r="24174" ht="12.75" customHeight="1" x14ac:dyDescent="0.2"/>
    <row r="24175" ht="12.75" customHeight="1" x14ac:dyDescent="0.2"/>
    <row r="24176" ht="12.75" customHeight="1" x14ac:dyDescent="0.2"/>
    <row r="24177" ht="12.75" customHeight="1" x14ac:dyDescent="0.2"/>
    <row r="24178" ht="12.75" customHeight="1" x14ac:dyDescent="0.2"/>
    <row r="24179" ht="12.75" customHeight="1" x14ac:dyDescent="0.2"/>
    <row r="24180" ht="12.75" customHeight="1" x14ac:dyDescent="0.2"/>
    <row r="24181" ht="12.75" customHeight="1" x14ac:dyDescent="0.2"/>
    <row r="24182" ht="12.75" customHeight="1" x14ac:dyDescent="0.2"/>
    <row r="24183" ht="12.75" customHeight="1" x14ac:dyDescent="0.2"/>
    <row r="24184" ht="12.75" customHeight="1" x14ac:dyDescent="0.2"/>
    <row r="24185" ht="12.75" customHeight="1" x14ac:dyDescent="0.2"/>
    <row r="24186" ht="12.75" customHeight="1" x14ac:dyDescent="0.2"/>
    <row r="24187" ht="12.75" customHeight="1" x14ac:dyDescent="0.2"/>
    <row r="24188" ht="12.75" customHeight="1" x14ac:dyDescent="0.2"/>
    <row r="24189" ht="12.75" customHeight="1" x14ac:dyDescent="0.2"/>
    <row r="24190" ht="12.75" customHeight="1" x14ac:dyDescent="0.2"/>
    <row r="24191" ht="12.75" customHeight="1" x14ac:dyDescent="0.2"/>
    <row r="24192" ht="12.75" customHeight="1" x14ac:dyDescent="0.2"/>
    <row r="24193" ht="12.75" customHeight="1" x14ac:dyDescent="0.2"/>
    <row r="24194" ht="12.75" customHeight="1" x14ac:dyDescent="0.2"/>
    <row r="24195" ht="12.75" customHeight="1" x14ac:dyDescent="0.2"/>
    <row r="24196" ht="12.75" customHeight="1" x14ac:dyDescent="0.2"/>
    <row r="24197" ht="12.75" customHeight="1" x14ac:dyDescent="0.2"/>
    <row r="24198" ht="12.75" customHeight="1" x14ac:dyDescent="0.2"/>
    <row r="24199" ht="12.75" customHeight="1" x14ac:dyDescent="0.2"/>
    <row r="24200" ht="12.75" customHeight="1" x14ac:dyDescent="0.2"/>
    <row r="24201" ht="12.75" customHeight="1" x14ac:dyDescent="0.2"/>
    <row r="24202" ht="12.75" customHeight="1" x14ac:dyDescent="0.2"/>
    <row r="24203" ht="12.75" customHeight="1" x14ac:dyDescent="0.2"/>
    <row r="24204" ht="12.75" customHeight="1" x14ac:dyDescent="0.2"/>
    <row r="24205" ht="12.75" customHeight="1" x14ac:dyDescent="0.2"/>
    <row r="24206" ht="12.75" customHeight="1" x14ac:dyDescent="0.2"/>
    <row r="24207" ht="12.75" customHeight="1" x14ac:dyDescent="0.2"/>
    <row r="24208" ht="12.75" customHeight="1" x14ac:dyDescent="0.2"/>
    <row r="24209" ht="12.75" customHeight="1" x14ac:dyDescent="0.2"/>
    <row r="24210" ht="12.75" customHeight="1" x14ac:dyDescent="0.2"/>
    <row r="24211" ht="12.75" customHeight="1" x14ac:dyDescent="0.2"/>
    <row r="24212" ht="12.75" customHeight="1" x14ac:dyDescent="0.2"/>
    <row r="24213" ht="12.75" customHeight="1" x14ac:dyDescent="0.2"/>
    <row r="24214" ht="12.75" customHeight="1" x14ac:dyDescent="0.2"/>
    <row r="24215" ht="12.75" customHeight="1" x14ac:dyDescent="0.2"/>
    <row r="24216" ht="12.75" customHeight="1" x14ac:dyDescent="0.2"/>
    <row r="24217" ht="12.75" customHeight="1" x14ac:dyDescent="0.2"/>
    <row r="24218" ht="12.75" customHeight="1" x14ac:dyDescent="0.2"/>
    <row r="24219" ht="12.75" customHeight="1" x14ac:dyDescent="0.2"/>
    <row r="24220" ht="12.75" customHeight="1" x14ac:dyDescent="0.2"/>
    <row r="24221" ht="12.75" customHeight="1" x14ac:dyDescent="0.2"/>
    <row r="24222" ht="12.75" customHeight="1" x14ac:dyDescent="0.2"/>
    <row r="24223" ht="12.75" customHeight="1" x14ac:dyDescent="0.2"/>
    <row r="24224" ht="12.75" customHeight="1" x14ac:dyDescent="0.2"/>
    <row r="24225" ht="12.75" customHeight="1" x14ac:dyDescent="0.2"/>
    <row r="24226" ht="12.75" customHeight="1" x14ac:dyDescent="0.2"/>
    <row r="24227" ht="12.75" customHeight="1" x14ac:dyDescent="0.2"/>
    <row r="24228" ht="12.75" customHeight="1" x14ac:dyDescent="0.2"/>
    <row r="24229" ht="12.75" customHeight="1" x14ac:dyDescent="0.2"/>
    <row r="24230" ht="12.75" customHeight="1" x14ac:dyDescent="0.2"/>
    <row r="24231" ht="12.75" customHeight="1" x14ac:dyDescent="0.2"/>
    <row r="24232" ht="12.75" customHeight="1" x14ac:dyDescent="0.2"/>
    <row r="24233" ht="12.75" customHeight="1" x14ac:dyDescent="0.2"/>
    <row r="24234" ht="12.75" customHeight="1" x14ac:dyDescent="0.2"/>
    <row r="24235" ht="12.75" customHeight="1" x14ac:dyDescent="0.2"/>
    <row r="24236" ht="12.75" customHeight="1" x14ac:dyDescent="0.2"/>
    <row r="24237" ht="12.75" customHeight="1" x14ac:dyDescent="0.2"/>
    <row r="24238" ht="12.75" customHeight="1" x14ac:dyDescent="0.2"/>
    <row r="24239" ht="12.75" customHeight="1" x14ac:dyDescent="0.2"/>
    <row r="24240" ht="12.75" customHeight="1" x14ac:dyDescent="0.2"/>
    <row r="24241" ht="12.75" customHeight="1" x14ac:dyDescent="0.2"/>
    <row r="24242" ht="12.75" customHeight="1" x14ac:dyDescent="0.2"/>
    <row r="24243" ht="12.75" customHeight="1" x14ac:dyDescent="0.2"/>
    <row r="24244" ht="12.75" customHeight="1" x14ac:dyDescent="0.2"/>
    <row r="24245" ht="12.75" customHeight="1" x14ac:dyDescent="0.2"/>
    <row r="24246" ht="12.75" customHeight="1" x14ac:dyDescent="0.2"/>
    <row r="24247" ht="12.75" customHeight="1" x14ac:dyDescent="0.2"/>
    <row r="24248" ht="12.75" customHeight="1" x14ac:dyDescent="0.2"/>
    <row r="24249" ht="12.75" customHeight="1" x14ac:dyDescent="0.2"/>
    <row r="24250" ht="12.75" customHeight="1" x14ac:dyDescent="0.2"/>
    <row r="24251" ht="12.75" customHeight="1" x14ac:dyDescent="0.2"/>
    <row r="24252" ht="12.75" customHeight="1" x14ac:dyDescent="0.2"/>
    <row r="24253" ht="12.75" customHeight="1" x14ac:dyDescent="0.2"/>
    <row r="24254" ht="12.75" customHeight="1" x14ac:dyDescent="0.2"/>
    <row r="24255" ht="12.75" customHeight="1" x14ac:dyDescent="0.2"/>
    <row r="24256" ht="12.75" customHeight="1" x14ac:dyDescent="0.2"/>
    <row r="24257" ht="12.75" customHeight="1" x14ac:dyDescent="0.2"/>
    <row r="24258" ht="12.75" customHeight="1" x14ac:dyDescent="0.2"/>
    <row r="24259" ht="12.75" customHeight="1" x14ac:dyDescent="0.2"/>
    <row r="24260" ht="12.75" customHeight="1" x14ac:dyDescent="0.2"/>
    <row r="24261" ht="12.75" customHeight="1" x14ac:dyDescent="0.2"/>
    <row r="24262" ht="12.75" customHeight="1" x14ac:dyDescent="0.2"/>
    <row r="24263" ht="12.75" customHeight="1" x14ac:dyDescent="0.2"/>
    <row r="24264" ht="12.75" customHeight="1" x14ac:dyDescent="0.2"/>
    <row r="24265" ht="12.75" customHeight="1" x14ac:dyDescent="0.2"/>
    <row r="24266" ht="12.75" customHeight="1" x14ac:dyDescent="0.2"/>
    <row r="24267" ht="12.75" customHeight="1" x14ac:dyDescent="0.2"/>
    <row r="24268" ht="12.75" customHeight="1" x14ac:dyDescent="0.2"/>
    <row r="24269" ht="12.75" customHeight="1" x14ac:dyDescent="0.2"/>
    <row r="24270" ht="12.75" customHeight="1" x14ac:dyDescent="0.2"/>
    <row r="24271" ht="12.75" customHeight="1" x14ac:dyDescent="0.2"/>
    <row r="24272" ht="12.75" customHeight="1" x14ac:dyDescent="0.2"/>
    <row r="24273" ht="12.75" customHeight="1" x14ac:dyDescent="0.2"/>
    <row r="24274" ht="12.75" customHeight="1" x14ac:dyDescent="0.2"/>
    <row r="24275" ht="12.75" customHeight="1" x14ac:dyDescent="0.2"/>
    <row r="24276" ht="12.75" customHeight="1" x14ac:dyDescent="0.2"/>
    <row r="24277" ht="12.75" customHeight="1" x14ac:dyDescent="0.2"/>
    <row r="24278" ht="12.75" customHeight="1" x14ac:dyDescent="0.2"/>
    <row r="24279" ht="12.75" customHeight="1" x14ac:dyDescent="0.2"/>
    <row r="24280" ht="12.75" customHeight="1" x14ac:dyDescent="0.2"/>
    <row r="24281" ht="12.75" customHeight="1" x14ac:dyDescent="0.2"/>
    <row r="24282" ht="12.75" customHeight="1" x14ac:dyDescent="0.2"/>
    <row r="24283" ht="12.75" customHeight="1" x14ac:dyDescent="0.2"/>
    <row r="24284" ht="12.75" customHeight="1" x14ac:dyDescent="0.2"/>
    <row r="24285" ht="12.75" customHeight="1" x14ac:dyDescent="0.2"/>
    <row r="24286" ht="12.75" customHeight="1" x14ac:dyDescent="0.2"/>
    <row r="24287" ht="12.75" customHeight="1" x14ac:dyDescent="0.2"/>
    <row r="24288" ht="12.75" customHeight="1" x14ac:dyDescent="0.2"/>
    <row r="24289" ht="12.75" customHeight="1" x14ac:dyDescent="0.2"/>
    <row r="24290" ht="12.75" customHeight="1" x14ac:dyDescent="0.2"/>
    <row r="24291" ht="12.75" customHeight="1" x14ac:dyDescent="0.2"/>
    <row r="24292" ht="12.75" customHeight="1" x14ac:dyDescent="0.2"/>
    <row r="24293" ht="12.75" customHeight="1" x14ac:dyDescent="0.2"/>
    <row r="24294" ht="12.75" customHeight="1" x14ac:dyDescent="0.2"/>
    <row r="24295" ht="12.75" customHeight="1" x14ac:dyDescent="0.2"/>
    <row r="24296" ht="12.75" customHeight="1" x14ac:dyDescent="0.2"/>
    <row r="24297" ht="12.75" customHeight="1" x14ac:dyDescent="0.2"/>
    <row r="24298" ht="12.75" customHeight="1" x14ac:dyDescent="0.2"/>
    <row r="24299" ht="12.75" customHeight="1" x14ac:dyDescent="0.2"/>
    <row r="24300" ht="12.75" customHeight="1" x14ac:dyDescent="0.2"/>
    <row r="24301" ht="12.75" customHeight="1" x14ac:dyDescent="0.2"/>
    <row r="24302" ht="12.75" customHeight="1" x14ac:dyDescent="0.2"/>
    <row r="24303" ht="12.75" customHeight="1" x14ac:dyDescent="0.2"/>
    <row r="24304" ht="12.75" customHeight="1" x14ac:dyDescent="0.2"/>
    <row r="24305" ht="12.75" customHeight="1" x14ac:dyDescent="0.2"/>
    <row r="24306" ht="12.75" customHeight="1" x14ac:dyDescent="0.2"/>
    <row r="24307" ht="12.75" customHeight="1" x14ac:dyDescent="0.2"/>
    <row r="24308" ht="12.75" customHeight="1" x14ac:dyDescent="0.2"/>
    <row r="24309" ht="12.75" customHeight="1" x14ac:dyDescent="0.2"/>
    <row r="24310" ht="12.75" customHeight="1" x14ac:dyDescent="0.2"/>
    <row r="24311" ht="12.75" customHeight="1" x14ac:dyDescent="0.2"/>
    <row r="24312" ht="12.75" customHeight="1" x14ac:dyDescent="0.2"/>
    <row r="24313" ht="12.75" customHeight="1" x14ac:dyDescent="0.2"/>
    <row r="24314" ht="12.75" customHeight="1" x14ac:dyDescent="0.2"/>
    <row r="24315" ht="12.75" customHeight="1" x14ac:dyDescent="0.2"/>
    <row r="24316" ht="12.75" customHeight="1" x14ac:dyDescent="0.2"/>
    <row r="24317" ht="12.75" customHeight="1" x14ac:dyDescent="0.2"/>
    <row r="24318" ht="12.75" customHeight="1" x14ac:dyDescent="0.2"/>
    <row r="24319" ht="12.75" customHeight="1" x14ac:dyDescent="0.2"/>
    <row r="24320" ht="12.75" customHeight="1" x14ac:dyDescent="0.2"/>
    <row r="24321" ht="12.75" customHeight="1" x14ac:dyDescent="0.2"/>
    <row r="24322" ht="12.75" customHeight="1" x14ac:dyDescent="0.2"/>
    <row r="24323" ht="12.75" customHeight="1" x14ac:dyDescent="0.2"/>
    <row r="24324" ht="12.75" customHeight="1" x14ac:dyDescent="0.2"/>
    <row r="24325" ht="12.75" customHeight="1" x14ac:dyDescent="0.2"/>
    <row r="24326" ht="12.75" customHeight="1" x14ac:dyDescent="0.2"/>
    <row r="24327" ht="12.75" customHeight="1" x14ac:dyDescent="0.2"/>
    <row r="24328" ht="12.75" customHeight="1" x14ac:dyDescent="0.2"/>
    <row r="24329" ht="12.75" customHeight="1" x14ac:dyDescent="0.2"/>
    <row r="24330" ht="12.75" customHeight="1" x14ac:dyDescent="0.2"/>
    <row r="24331" ht="12.75" customHeight="1" x14ac:dyDescent="0.2"/>
    <row r="24332" ht="12.75" customHeight="1" x14ac:dyDescent="0.2"/>
    <row r="24333" ht="12.75" customHeight="1" x14ac:dyDescent="0.2"/>
    <row r="24334" ht="12.75" customHeight="1" x14ac:dyDescent="0.2"/>
    <row r="24335" ht="12.75" customHeight="1" x14ac:dyDescent="0.2"/>
    <row r="24336" ht="12.75" customHeight="1" x14ac:dyDescent="0.2"/>
    <row r="24337" ht="12.75" customHeight="1" x14ac:dyDescent="0.2"/>
    <row r="24338" ht="12.75" customHeight="1" x14ac:dyDescent="0.2"/>
    <row r="24339" ht="12.75" customHeight="1" x14ac:dyDescent="0.2"/>
    <row r="24340" ht="12.75" customHeight="1" x14ac:dyDescent="0.2"/>
    <row r="24341" ht="12.75" customHeight="1" x14ac:dyDescent="0.2"/>
    <row r="24342" ht="12.75" customHeight="1" x14ac:dyDescent="0.2"/>
    <row r="24343" ht="12.75" customHeight="1" x14ac:dyDescent="0.2"/>
    <row r="24344" ht="12.75" customHeight="1" x14ac:dyDescent="0.2"/>
    <row r="24345" ht="12.75" customHeight="1" x14ac:dyDescent="0.2"/>
    <row r="24346" ht="12.75" customHeight="1" x14ac:dyDescent="0.2"/>
    <row r="24347" ht="12.75" customHeight="1" x14ac:dyDescent="0.2"/>
    <row r="24348" ht="12.75" customHeight="1" x14ac:dyDescent="0.2"/>
    <row r="24349" ht="12.75" customHeight="1" x14ac:dyDescent="0.2"/>
    <row r="24350" ht="12.75" customHeight="1" x14ac:dyDescent="0.2"/>
    <row r="24351" ht="12.75" customHeight="1" x14ac:dyDescent="0.2"/>
    <row r="24352" ht="12.75" customHeight="1" x14ac:dyDescent="0.2"/>
    <row r="24353" ht="12.75" customHeight="1" x14ac:dyDescent="0.2"/>
    <row r="24354" ht="12.75" customHeight="1" x14ac:dyDescent="0.2"/>
    <row r="24355" ht="12.75" customHeight="1" x14ac:dyDescent="0.2"/>
    <row r="24356" ht="12.75" customHeight="1" x14ac:dyDescent="0.2"/>
    <row r="24357" ht="12.75" customHeight="1" x14ac:dyDescent="0.2"/>
    <row r="24358" ht="12.75" customHeight="1" x14ac:dyDescent="0.2"/>
    <row r="24359" ht="12.75" customHeight="1" x14ac:dyDescent="0.2"/>
    <row r="24360" ht="12.75" customHeight="1" x14ac:dyDescent="0.2"/>
    <row r="24361" ht="12.75" customHeight="1" x14ac:dyDescent="0.2"/>
    <row r="24362" ht="12.75" customHeight="1" x14ac:dyDescent="0.2"/>
    <row r="24363" ht="12.75" customHeight="1" x14ac:dyDescent="0.2"/>
    <row r="24364" ht="12.75" customHeight="1" x14ac:dyDescent="0.2"/>
    <row r="24365" ht="12.75" customHeight="1" x14ac:dyDescent="0.2"/>
    <row r="24366" ht="12.75" customHeight="1" x14ac:dyDescent="0.2"/>
    <row r="24367" ht="12.75" customHeight="1" x14ac:dyDescent="0.2"/>
    <row r="24368" ht="12.75" customHeight="1" x14ac:dyDescent="0.2"/>
    <row r="24369" ht="12.75" customHeight="1" x14ac:dyDescent="0.2"/>
    <row r="24370" ht="12.75" customHeight="1" x14ac:dyDescent="0.2"/>
    <row r="24371" ht="12.75" customHeight="1" x14ac:dyDescent="0.2"/>
    <row r="24372" ht="12.75" customHeight="1" x14ac:dyDescent="0.2"/>
    <row r="24373" ht="12.75" customHeight="1" x14ac:dyDescent="0.2"/>
    <row r="24374" ht="12.75" customHeight="1" x14ac:dyDescent="0.2"/>
    <row r="24375" ht="12.75" customHeight="1" x14ac:dyDescent="0.2"/>
    <row r="24376" ht="12.75" customHeight="1" x14ac:dyDescent="0.2"/>
    <row r="24377" ht="12.75" customHeight="1" x14ac:dyDescent="0.2"/>
    <row r="24378" ht="12.75" customHeight="1" x14ac:dyDescent="0.2"/>
    <row r="24379" ht="12.75" customHeight="1" x14ac:dyDescent="0.2"/>
    <row r="24380" ht="12.75" customHeight="1" x14ac:dyDescent="0.2"/>
    <row r="24381" ht="12.75" customHeight="1" x14ac:dyDescent="0.2"/>
    <row r="24382" ht="12.75" customHeight="1" x14ac:dyDescent="0.2"/>
    <row r="24383" ht="12.75" customHeight="1" x14ac:dyDescent="0.2"/>
    <row r="24384" ht="12.75" customHeight="1" x14ac:dyDescent="0.2"/>
    <row r="24385" ht="12.75" customHeight="1" x14ac:dyDescent="0.2"/>
    <row r="24386" ht="12.75" customHeight="1" x14ac:dyDescent="0.2"/>
    <row r="24387" ht="12.75" customHeight="1" x14ac:dyDescent="0.2"/>
    <row r="24388" ht="12.75" customHeight="1" x14ac:dyDescent="0.2"/>
    <row r="24389" ht="12.75" customHeight="1" x14ac:dyDescent="0.2"/>
    <row r="24390" ht="12.75" customHeight="1" x14ac:dyDescent="0.2"/>
    <row r="24391" ht="12.75" customHeight="1" x14ac:dyDescent="0.2"/>
    <row r="24392" ht="12.75" customHeight="1" x14ac:dyDescent="0.2"/>
    <row r="24393" ht="12.75" customHeight="1" x14ac:dyDescent="0.2"/>
    <row r="24394" ht="12.75" customHeight="1" x14ac:dyDescent="0.2"/>
    <row r="24395" ht="12.75" customHeight="1" x14ac:dyDescent="0.2"/>
    <row r="24396" ht="12.75" customHeight="1" x14ac:dyDescent="0.2"/>
    <row r="24397" ht="12.75" customHeight="1" x14ac:dyDescent="0.2"/>
    <row r="24398" ht="12.75" customHeight="1" x14ac:dyDescent="0.2"/>
    <row r="24399" ht="12.75" customHeight="1" x14ac:dyDescent="0.2"/>
    <row r="24400" ht="12.75" customHeight="1" x14ac:dyDescent="0.2"/>
    <row r="24401" ht="12.75" customHeight="1" x14ac:dyDescent="0.2"/>
    <row r="24402" ht="12.75" customHeight="1" x14ac:dyDescent="0.2"/>
    <row r="24403" ht="12.75" customHeight="1" x14ac:dyDescent="0.2"/>
    <row r="24404" ht="12.75" customHeight="1" x14ac:dyDescent="0.2"/>
    <row r="24405" ht="12.75" customHeight="1" x14ac:dyDescent="0.2"/>
    <row r="24406" ht="12.75" customHeight="1" x14ac:dyDescent="0.2"/>
    <row r="24407" ht="12.75" customHeight="1" x14ac:dyDescent="0.2"/>
    <row r="24408" ht="12.75" customHeight="1" x14ac:dyDescent="0.2"/>
    <row r="24409" ht="12.75" customHeight="1" x14ac:dyDescent="0.2"/>
    <row r="24410" ht="12.75" customHeight="1" x14ac:dyDescent="0.2"/>
    <row r="24411" ht="12.75" customHeight="1" x14ac:dyDescent="0.2"/>
    <row r="24412" ht="12.75" customHeight="1" x14ac:dyDescent="0.2"/>
    <row r="24413" ht="12.75" customHeight="1" x14ac:dyDescent="0.2"/>
    <row r="24414" ht="12.75" customHeight="1" x14ac:dyDescent="0.2"/>
    <row r="24415" ht="12.75" customHeight="1" x14ac:dyDescent="0.2"/>
    <row r="24416" ht="12.75" customHeight="1" x14ac:dyDescent="0.2"/>
    <row r="24417" ht="12.75" customHeight="1" x14ac:dyDescent="0.2"/>
    <row r="24418" ht="12.75" customHeight="1" x14ac:dyDescent="0.2"/>
    <row r="24419" ht="12.75" customHeight="1" x14ac:dyDescent="0.2"/>
    <row r="24420" ht="12.75" customHeight="1" x14ac:dyDescent="0.2"/>
    <row r="24421" ht="12.75" customHeight="1" x14ac:dyDescent="0.2"/>
    <row r="24422" ht="12.75" customHeight="1" x14ac:dyDescent="0.2"/>
    <row r="24423" ht="12.75" customHeight="1" x14ac:dyDescent="0.2"/>
    <row r="24424" ht="12.75" customHeight="1" x14ac:dyDescent="0.2"/>
    <row r="24425" ht="12.75" customHeight="1" x14ac:dyDescent="0.2"/>
    <row r="24426" ht="12.75" customHeight="1" x14ac:dyDescent="0.2"/>
    <row r="24427" ht="12.75" customHeight="1" x14ac:dyDescent="0.2"/>
    <row r="24428" ht="12.75" customHeight="1" x14ac:dyDescent="0.2"/>
    <row r="24429" ht="12.75" customHeight="1" x14ac:dyDescent="0.2"/>
    <row r="24430" ht="12.75" customHeight="1" x14ac:dyDescent="0.2"/>
    <row r="24431" ht="12.75" customHeight="1" x14ac:dyDescent="0.2"/>
    <row r="24432" ht="12.75" customHeight="1" x14ac:dyDescent="0.2"/>
    <row r="24433" ht="12.75" customHeight="1" x14ac:dyDescent="0.2"/>
    <row r="24434" ht="12.75" customHeight="1" x14ac:dyDescent="0.2"/>
    <row r="24435" ht="12.75" customHeight="1" x14ac:dyDescent="0.2"/>
    <row r="24436" ht="12.75" customHeight="1" x14ac:dyDescent="0.2"/>
    <row r="24437" ht="12.75" customHeight="1" x14ac:dyDescent="0.2"/>
    <row r="24438" ht="12.75" customHeight="1" x14ac:dyDescent="0.2"/>
    <row r="24439" ht="12.75" customHeight="1" x14ac:dyDescent="0.2"/>
    <row r="24440" ht="12.75" customHeight="1" x14ac:dyDescent="0.2"/>
    <row r="24441" ht="12.75" customHeight="1" x14ac:dyDescent="0.2"/>
    <row r="24442" ht="12.75" customHeight="1" x14ac:dyDescent="0.2"/>
    <row r="24443" ht="12.75" customHeight="1" x14ac:dyDescent="0.2"/>
    <row r="24444" ht="12.75" customHeight="1" x14ac:dyDescent="0.2"/>
    <row r="24445" ht="12.75" customHeight="1" x14ac:dyDescent="0.2"/>
    <row r="24446" ht="12.75" customHeight="1" x14ac:dyDescent="0.2"/>
    <row r="24447" ht="12.75" customHeight="1" x14ac:dyDescent="0.2"/>
    <row r="24448" ht="12.75" customHeight="1" x14ac:dyDescent="0.2"/>
    <row r="24449" ht="12.75" customHeight="1" x14ac:dyDescent="0.2"/>
    <row r="24450" ht="12.75" customHeight="1" x14ac:dyDescent="0.2"/>
    <row r="24451" ht="12.75" customHeight="1" x14ac:dyDescent="0.2"/>
    <row r="24452" ht="12.75" customHeight="1" x14ac:dyDescent="0.2"/>
    <row r="24453" ht="12.75" customHeight="1" x14ac:dyDescent="0.2"/>
    <row r="24454" ht="12.75" customHeight="1" x14ac:dyDescent="0.2"/>
    <row r="24455" ht="12.75" customHeight="1" x14ac:dyDescent="0.2"/>
    <row r="24456" ht="12.75" customHeight="1" x14ac:dyDescent="0.2"/>
    <row r="24457" ht="12.75" customHeight="1" x14ac:dyDescent="0.2"/>
    <row r="24458" ht="12.75" customHeight="1" x14ac:dyDescent="0.2"/>
    <row r="24459" ht="12.75" customHeight="1" x14ac:dyDescent="0.2"/>
    <row r="24460" ht="12.75" customHeight="1" x14ac:dyDescent="0.2"/>
    <row r="24461" ht="12.75" customHeight="1" x14ac:dyDescent="0.2"/>
    <row r="24462" ht="12.75" customHeight="1" x14ac:dyDescent="0.2"/>
    <row r="24463" ht="12.75" customHeight="1" x14ac:dyDescent="0.2"/>
    <row r="24464" ht="12.75" customHeight="1" x14ac:dyDescent="0.2"/>
    <row r="24465" ht="12.75" customHeight="1" x14ac:dyDescent="0.2"/>
    <row r="24466" ht="12.75" customHeight="1" x14ac:dyDescent="0.2"/>
    <row r="24467" ht="12.75" customHeight="1" x14ac:dyDescent="0.2"/>
    <row r="24468" ht="12.75" customHeight="1" x14ac:dyDescent="0.2"/>
    <row r="24469" ht="12.75" customHeight="1" x14ac:dyDescent="0.2"/>
    <row r="24470" ht="12.75" customHeight="1" x14ac:dyDescent="0.2"/>
    <row r="24471" ht="12.75" customHeight="1" x14ac:dyDescent="0.2"/>
    <row r="24472" ht="12.75" customHeight="1" x14ac:dyDescent="0.2"/>
    <row r="24473" ht="12.75" customHeight="1" x14ac:dyDescent="0.2"/>
    <row r="24474" ht="12.75" customHeight="1" x14ac:dyDescent="0.2"/>
    <row r="24475" ht="12.75" customHeight="1" x14ac:dyDescent="0.2"/>
    <row r="24476" ht="12.75" customHeight="1" x14ac:dyDescent="0.2"/>
    <row r="24477" ht="12.75" customHeight="1" x14ac:dyDescent="0.2"/>
    <row r="24478" ht="12.75" customHeight="1" x14ac:dyDescent="0.2"/>
    <row r="24479" ht="12.75" customHeight="1" x14ac:dyDescent="0.2"/>
    <row r="24480" ht="12.75" customHeight="1" x14ac:dyDescent="0.2"/>
    <row r="24481" ht="12.75" customHeight="1" x14ac:dyDescent="0.2"/>
    <row r="24482" ht="12.75" customHeight="1" x14ac:dyDescent="0.2"/>
    <row r="24483" ht="12.75" customHeight="1" x14ac:dyDescent="0.2"/>
    <row r="24484" ht="12.75" customHeight="1" x14ac:dyDescent="0.2"/>
    <row r="24485" ht="12.75" customHeight="1" x14ac:dyDescent="0.2"/>
    <row r="24486" ht="12.75" customHeight="1" x14ac:dyDescent="0.2"/>
    <row r="24487" ht="12.75" customHeight="1" x14ac:dyDescent="0.2"/>
    <row r="24488" ht="12.75" customHeight="1" x14ac:dyDescent="0.2"/>
    <row r="24489" ht="12.75" customHeight="1" x14ac:dyDescent="0.2"/>
    <row r="24490" ht="12.75" customHeight="1" x14ac:dyDescent="0.2"/>
    <row r="24491" ht="12.75" customHeight="1" x14ac:dyDescent="0.2"/>
    <row r="24492" ht="12.75" customHeight="1" x14ac:dyDescent="0.2"/>
    <row r="24493" ht="12.75" customHeight="1" x14ac:dyDescent="0.2"/>
    <row r="24494" ht="12.75" customHeight="1" x14ac:dyDescent="0.2"/>
    <row r="24495" ht="12.75" customHeight="1" x14ac:dyDescent="0.2"/>
    <row r="24496" ht="12.75" customHeight="1" x14ac:dyDescent="0.2"/>
    <row r="24497" ht="12.75" customHeight="1" x14ac:dyDescent="0.2"/>
    <row r="24498" ht="12.75" customHeight="1" x14ac:dyDescent="0.2"/>
    <row r="24499" ht="12.75" customHeight="1" x14ac:dyDescent="0.2"/>
    <row r="24500" ht="12.75" customHeight="1" x14ac:dyDescent="0.2"/>
    <row r="24501" ht="12.75" customHeight="1" x14ac:dyDescent="0.2"/>
    <row r="24502" ht="12.75" customHeight="1" x14ac:dyDescent="0.2"/>
    <row r="24503" ht="12.75" customHeight="1" x14ac:dyDescent="0.2"/>
    <row r="24504" ht="12.75" customHeight="1" x14ac:dyDescent="0.2"/>
    <row r="24505" ht="12.75" customHeight="1" x14ac:dyDescent="0.2"/>
    <row r="24506" ht="12.75" customHeight="1" x14ac:dyDescent="0.2"/>
    <row r="24507" ht="12.75" customHeight="1" x14ac:dyDescent="0.2"/>
    <row r="24508" ht="12.75" customHeight="1" x14ac:dyDescent="0.2"/>
    <row r="24509" ht="12.75" customHeight="1" x14ac:dyDescent="0.2"/>
    <row r="24510" ht="12.75" customHeight="1" x14ac:dyDescent="0.2"/>
    <row r="24511" ht="12.75" customHeight="1" x14ac:dyDescent="0.2"/>
    <row r="24512" ht="12.75" customHeight="1" x14ac:dyDescent="0.2"/>
    <row r="24513" ht="12.75" customHeight="1" x14ac:dyDescent="0.2"/>
    <row r="24514" ht="12.75" customHeight="1" x14ac:dyDescent="0.2"/>
    <row r="24515" ht="12.75" customHeight="1" x14ac:dyDescent="0.2"/>
    <row r="24516" ht="12.75" customHeight="1" x14ac:dyDescent="0.2"/>
    <row r="24517" ht="12.75" customHeight="1" x14ac:dyDescent="0.2"/>
    <row r="24518" ht="12.75" customHeight="1" x14ac:dyDescent="0.2"/>
    <row r="24519" ht="12.75" customHeight="1" x14ac:dyDescent="0.2"/>
    <row r="24520" ht="12.75" customHeight="1" x14ac:dyDescent="0.2"/>
    <row r="24521" ht="12.75" customHeight="1" x14ac:dyDescent="0.2"/>
    <row r="24522" ht="12.75" customHeight="1" x14ac:dyDescent="0.2"/>
    <row r="24523" ht="12.75" customHeight="1" x14ac:dyDescent="0.2"/>
    <row r="24524" ht="12.75" customHeight="1" x14ac:dyDescent="0.2"/>
    <row r="24525" ht="12.75" customHeight="1" x14ac:dyDescent="0.2"/>
    <row r="24526" ht="12.75" customHeight="1" x14ac:dyDescent="0.2"/>
    <row r="24527" ht="12.75" customHeight="1" x14ac:dyDescent="0.2"/>
    <row r="24528" ht="12.75" customHeight="1" x14ac:dyDescent="0.2"/>
    <row r="24529" ht="12.75" customHeight="1" x14ac:dyDescent="0.2"/>
    <row r="24530" ht="12.75" customHeight="1" x14ac:dyDescent="0.2"/>
    <row r="24531" ht="12.75" customHeight="1" x14ac:dyDescent="0.2"/>
    <row r="24532" ht="12.75" customHeight="1" x14ac:dyDescent="0.2"/>
    <row r="24533" ht="12.75" customHeight="1" x14ac:dyDescent="0.2"/>
    <row r="24534" ht="12.75" customHeight="1" x14ac:dyDescent="0.2"/>
    <row r="24535" ht="12.75" customHeight="1" x14ac:dyDescent="0.2"/>
    <row r="24536" ht="12.75" customHeight="1" x14ac:dyDescent="0.2"/>
    <row r="24537" ht="12.75" customHeight="1" x14ac:dyDescent="0.2"/>
    <row r="24538" ht="12.75" customHeight="1" x14ac:dyDescent="0.2"/>
    <row r="24539" ht="12.75" customHeight="1" x14ac:dyDescent="0.2"/>
    <row r="24540" ht="12.75" customHeight="1" x14ac:dyDescent="0.2"/>
    <row r="24541" ht="12.75" customHeight="1" x14ac:dyDescent="0.2"/>
    <row r="24542" ht="12.75" customHeight="1" x14ac:dyDescent="0.2"/>
    <row r="24543" ht="12.75" customHeight="1" x14ac:dyDescent="0.2"/>
    <row r="24544" ht="12.75" customHeight="1" x14ac:dyDescent="0.2"/>
    <row r="24545" ht="12.75" customHeight="1" x14ac:dyDescent="0.2"/>
    <row r="24546" ht="12.75" customHeight="1" x14ac:dyDescent="0.2"/>
    <row r="24547" ht="12.75" customHeight="1" x14ac:dyDescent="0.2"/>
    <row r="24548" ht="12.75" customHeight="1" x14ac:dyDescent="0.2"/>
    <row r="24549" ht="12.75" customHeight="1" x14ac:dyDescent="0.2"/>
    <row r="24550" ht="12.75" customHeight="1" x14ac:dyDescent="0.2"/>
    <row r="24551" ht="12.75" customHeight="1" x14ac:dyDescent="0.2"/>
    <row r="24552" ht="12.75" customHeight="1" x14ac:dyDescent="0.2"/>
    <row r="24553" ht="12.75" customHeight="1" x14ac:dyDescent="0.2"/>
    <row r="24554" ht="12.75" customHeight="1" x14ac:dyDescent="0.2"/>
    <row r="24555" ht="12.75" customHeight="1" x14ac:dyDescent="0.2"/>
    <row r="24556" ht="12.75" customHeight="1" x14ac:dyDescent="0.2"/>
    <row r="24557" ht="12.75" customHeight="1" x14ac:dyDescent="0.2"/>
    <row r="24558" ht="12.75" customHeight="1" x14ac:dyDescent="0.2"/>
    <row r="24559" ht="12.75" customHeight="1" x14ac:dyDescent="0.2"/>
    <row r="24560" ht="12.75" customHeight="1" x14ac:dyDescent="0.2"/>
    <row r="24561" ht="12.75" customHeight="1" x14ac:dyDescent="0.2"/>
    <row r="24562" ht="12.75" customHeight="1" x14ac:dyDescent="0.2"/>
    <row r="24563" ht="12.75" customHeight="1" x14ac:dyDescent="0.2"/>
    <row r="24564" ht="12.75" customHeight="1" x14ac:dyDescent="0.2"/>
    <row r="24565" ht="12.75" customHeight="1" x14ac:dyDescent="0.2"/>
    <row r="24566" ht="12.75" customHeight="1" x14ac:dyDescent="0.2"/>
    <row r="24567" ht="12.75" customHeight="1" x14ac:dyDescent="0.2"/>
    <row r="24568" ht="12.75" customHeight="1" x14ac:dyDescent="0.2"/>
    <row r="24569" ht="12.75" customHeight="1" x14ac:dyDescent="0.2"/>
    <row r="24570" ht="12.75" customHeight="1" x14ac:dyDescent="0.2"/>
    <row r="24571" ht="12.75" customHeight="1" x14ac:dyDescent="0.2"/>
    <row r="24572" ht="12.75" customHeight="1" x14ac:dyDescent="0.2"/>
    <row r="24573" ht="12.75" customHeight="1" x14ac:dyDescent="0.2"/>
    <row r="24574" ht="12.75" customHeight="1" x14ac:dyDescent="0.2"/>
    <row r="24575" ht="12.75" customHeight="1" x14ac:dyDescent="0.2"/>
    <row r="24576" ht="12.75" customHeight="1" x14ac:dyDescent="0.2"/>
    <row r="24577" ht="12.75" customHeight="1" x14ac:dyDescent="0.2"/>
    <row r="24578" ht="12.75" customHeight="1" x14ac:dyDescent="0.2"/>
    <row r="24579" ht="12.75" customHeight="1" x14ac:dyDescent="0.2"/>
    <row r="24580" ht="12.75" customHeight="1" x14ac:dyDescent="0.2"/>
    <row r="24581" ht="12.75" customHeight="1" x14ac:dyDescent="0.2"/>
    <row r="24582" ht="12.75" customHeight="1" x14ac:dyDescent="0.2"/>
    <row r="24583" ht="12.75" customHeight="1" x14ac:dyDescent="0.2"/>
    <row r="24584" ht="12.75" customHeight="1" x14ac:dyDescent="0.2"/>
    <row r="24585" ht="12.75" customHeight="1" x14ac:dyDescent="0.2"/>
    <row r="24586" ht="12.75" customHeight="1" x14ac:dyDescent="0.2"/>
    <row r="24587" ht="12.75" customHeight="1" x14ac:dyDescent="0.2"/>
    <row r="24588" ht="12.75" customHeight="1" x14ac:dyDescent="0.2"/>
    <row r="24589" ht="12.75" customHeight="1" x14ac:dyDescent="0.2"/>
    <row r="24590" ht="12.75" customHeight="1" x14ac:dyDescent="0.2"/>
    <row r="24591" ht="12.75" customHeight="1" x14ac:dyDescent="0.2"/>
    <row r="24592" ht="12.75" customHeight="1" x14ac:dyDescent="0.2"/>
    <row r="24593" ht="12.75" customHeight="1" x14ac:dyDescent="0.2"/>
    <row r="24594" ht="12.75" customHeight="1" x14ac:dyDescent="0.2"/>
    <row r="24595" ht="12.75" customHeight="1" x14ac:dyDescent="0.2"/>
    <row r="24596" ht="12.75" customHeight="1" x14ac:dyDescent="0.2"/>
    <row r="24597" ht="12.75" customHeight="1" x14ac:dyDescent="0.2"/>
    <row r="24598" ht="12.75" customHeight="1" x14ac:dyDescent="0.2"/>
    <row r="24599" ht="12.75" customHeight="1" x14ac:dyDescent="0.2"/>
    <row r="24600" ht="12.75" customHeight="1" x14ac:dyDescent="0.2"/>
    <row r="24601" ht="12.75" customHeight="1" x14ac:dyDescent="0.2"/>
    <row r="24602" ht="12.75" customHeight="1" x14ac:dyDescent="0.2"/>
    <row r="24603" ht="12.75" customHeight="1" x14ac:dyDescent="0.2"/>
    <row r="24604" ht="12.75" customHeight="1" x14ac:dyDescent="0.2"/>
    <row r="24605" ht="12.75" customHeight="1" x14ac:dyDescent="0.2"/>
    <row r="24606" ht="12.75" customHeight="1" x14ac:dyDescent="0.2"/>
    <row r="24607" ht="12.75" customHeight="1" x14ac:dyDescent="0.2"/>
    <row r="24608" ht="12.75" customHeight="1" x14ac:dyDescent="0.2"/>
    <row r="24609" ht="12.75" customHeight="1" x14ac:dyDescent="0.2"/>
    <row r="24610" ht="12.75" customHeight="1" x14ac:dyDescent="0.2"/>
    <row r="24611" ht="12.75" customHeight="1" x14ac:dyDescent="0.2"/>
    <row r="24612" ht="12.75" customHeight="1" x14ac:dyDescent="0.2"/>
    <row r="24613" ht="12.75" customHeight="1" x14ac:dyDescent="0.2"/>
    <row r="24614" ht="12.75" customHeight="1" x14ac:dyDescent="0.2"/>
    <row r="24615" ht="12.75" customHeight="1" x14ac:dyDescent="0.2"/>
    <row r="24616" ht="12.75" customHeight="1" x14ac:dyDescent="0.2"/>
    <row r="24617" ht="12.75" customHeight="1" x14ac:dyDescent="0.2"/>
    <row r="24618" ht="12.75" customHeight="1" x14ac:dyDescent="0.2"/>
    <row r="24619" ht="12.75" customHeight="1" x14ac:dyDescent="0.2"/>
    <row r="24620" ht="12.75" customHeight="1" x14ac:dyDescent="0.2"/>
    <row r="24621" ht="12.75" customHeight="1" x14ac:dyDescent="0.2"/>
    <row r="24622" ht="12.75" customHeight="1" x14ac:dyDescent="0.2"/>
    <row r="24623" ht="12.75" customHeight="1" x14ac:dyDescent="0.2"/>
    <row r="24624" ht="12.75" customHeight="1" x14ac:dyDescent="0.2"/>
    <row r="24625" ht="12.75" customHeight="1" x14ac:dyDescent="0.2"/>
    <row r="24626" ht="12.75" customHeight="1" x14ac:dyDescent="0.2"/>
    <row r="24627" ht="12.75" customHeight="1" x14ac:dyDescent="0.2"/>
    <row r="24628" ht="12.75" customHeight="1" x14ac:dyDescent="0.2"/>
    <row r="24629" ht="12.75" customHeight="1" x14ac:dyDescent="0.2"/>
    <row r="24630" ht="12.75" customHeight="1" x14ac:dyDescent="0.2"/>
    <row r="24631" ht="12.75" customHeight="1" x14ac:dyDescent="0.2"/>
    <row r="24632" ht="12.75" customHeight="1" x14ac:dyDescent="0.2"/>
    <row r="24633" ht="12.75" customHeight="1" x14ac:dyDescent="0.2"/>
    <row r="24634" ht="12.75" customHeight="1" x14ac:dyDescent="0.2"/>
    <row r="24635" ht="12.75" customHeight="1" x14ac:dyDescent="0.2"/>
    <row r="24636" ht="12.75" customHeight="1" x14ac:dyDescent="0.2"/>
    <row r="24637" ht="12.75" customHeight="1" x14ac:dyDescent="0.2"/>
    <row r="24638" ht="12.75" customHeight="1" x14ac:dyDescent="0.2"/>
    <row r="24639" ht="12.75" customHeight="1" x14ac:dyDescent="0.2"/>
    <row r="24640" ht="12.75" customHeight="1" x14ac:dyDescent="0.2"/>
    <row r="24641" ht="12.75" customHeight="1" x14ac:dyDescent="0.2"/>
    <row r="24642" ht="12.75" customHeight="1" x14ac:dyDescent="0.2"/>
    <row r="24643" ht="12.75" customHeight="1" x14ac:dyDescent="0.2"/>
    <row r="24644" ht="12.75" customHeight="1" x14ac:dyDescent="0.2"/>
    <row r="24645" ht="12.75" customHeight="1" x14ac:dyDescent="0.2"/>
    <row r="24646" ht="12.75" customHeight="1" x14ac:dyDescent="0.2"/>
    <row r="24647" ht="12.75" customHeight="1" x14ac:dyDescent="0.2"/>
    <row r="24648" ht="12.75" customHeight="1" x14ac:dyDescent="0.2"/>
    <row r="24649" ht="12.75" customHeight="1" x14ac:dyDescent="0.2"/>
    <row r="24650" ht="12.75" customHeight="1" x14ac:dyDescent="0.2"/>
    <row r="24651" ht="12.75" customHeight="1" x14ac:dyDescent="0.2"/>
    <row r="24652" ht="12.75" customHeight="1" x14ac:dyDescent="0.2"/>
    <row r="24653" ht="12.75" customHeight="1" x14ac:dyDescent="0.2"/>
    <row r="24654" ht="12.75" customHeight="1" x14ac:dyDescent="0.2"/>
    <row r="24655" ht="12.75" customHeight="1" x14ac:dyDescent="0.2"/>
    <row r="24656" ht="12.75" customHeight="1" x14ac:dyDescent="0.2"/>
    <row r="24657" ht="12.75" customHeight="1" x14ac:dyDescent="0.2"/>
    <row r="24658" ht="12.75" customHeight="1" x14ac:dyDescent="0.2"/>
    <row r="24659" ht="12.75" customHeight="1" x14ac:dyDescent="0.2"/>
    <row r="24660" ht="12.75" customHeight="1" x14ac:dyDescent="0.2"/>
    <row r="24661" ht="12.75" customHeight="1" x14ac:dyDescent="0.2"/>
    <row r="24662" ht="12.75" customHeight="1" x14ac:dyDescent="0.2"/>
    <row r="24663" ht="12.75" customHeight="1" x14ac:dyDescent="0.2"/>
    <row r="24664" ht="12.75" customHeight="1" x14ac:dyDescent="0.2"/>
    <row r="24665" ht="12.75" customHeight="1" x14ac:dyDescent="0.2"/>
    <row r="24666" ht="12.75" customHeight="1" x14ac:dyDescent="0.2"/>
    <row r="24667" ht="12.75" customHeight="1" x14ac:dyDescent="0.2"/>
    <row r="24668" ht="12.75" customHeight="1" x14ac:dyDescent="0.2"/>
    <row r="24669" ht="12.75" customHeight="1" x14ac:dyDescent="0.2"/>
    <row r="24670" ht="12.75" customHeight="1" x14ac:dyDescent="0.2"/>
    <row r="24671" ht="12.75" customHeight="1" x14ac:dyDescent="0.2"/>
    <row r="24672" ht="12.75" customHeight="1" x14ac:dyDescent="0.2"/>
    <row r="24673" ht="12.75" customHeight="1" x14ac:dyDescent="0.2"/>
    <row r="24674" ht="12.75" customHeight="1" x14ac:dyDescent="0.2"/>
    <row r="24675" ht="12.75" customHeight="1" x14ac:dyDescent="0.2"/>
    <row r="24676" ht="12.75" customHeight="1" x14ac:dyDescent="0.2"/>
    <row r="24677" ht="12.75" customHeight="1" x14ac:dyDescent="0.2"/>
    <row r="24678" ht="12.75" customHeight="1" x14ac:dyDescent="0.2"/>
    <row r="24679" ht="12.75" customHeight="1" x14ac:dyDescent="0.2"/>
    <row r="24680" ht="12.75" customHeight="1" x14ac:dyDescent="0.2"/>
    <row r="24681" ht="12.75" customHeight="1" x14ac:dyDescent="0.2"/>
    <row r="24682" ht="12.75" customHeight="1" x14ac:dyDescent="0.2"/>
    <row r="24683" ht="12.75" customHeight="1" x14ac:dyDescent="0.2"/>
    <row r="24684" ht="12.75" customHeight="1" x14ac:dyDescent="0.2"/>
    <row r="24685" ht="12.75" customHeight="1" x14ac:dyDescent="0.2"/>
    <row r="24686" ht="12.75" customHeight="1" x14ac:dyDescent="0.2"/>
    <row r="24687" ht="12.75" customHeight="1" x14ac:dyDescent="0.2"/>
    <row r="24688" ht="12.75" customHeight="1" x14ac:dyDescent="0.2"/>
    <row r="24689" ht="12.75" customHeight="1" x14ac:dyDescent="0.2"/>
    <row r="24690" ht="12.75" customHeight="1" x14ac:dyDescent="0.2"/>
    <row r="24691" ht="12.75" customHeight="1" x14ac:dyDescent="0.2"/>
    <row r="24692" ht="12.75" customHeight="1" x14ac:dyDescent="0.2"/>
    <row r="24693" ht="12.75" customHeight="1" x14ac:dyDescent="0.2"/>
    <row r="24694" ht="12.75" customHeight="1" x14ac:dyDescent="0.2"/>
    <row r="24695" ht="12.75" customHeight="1" x14ac:dyDescent="0.2"/>
    <row r="24696" ht="12.75" customHeight="1" x14ac:dyDescent="0.2"/>
    <row r="24697" ht="12.75" customHeight="1" x14ac:dyDescent="0.2"/>
    <row r="24698" ht="12.75" customHeight="1" x14ac:dyDescent="0.2"/>
    <row r="24699" ht="12.75" customHeight="1" x14ac:dyDescent="0.2"/>
    <row r="24700" ht="12.75" customHeight="1" x14ac:dyDescent="0.2"/>
    <row r="24701" ht="12.75" customHeight="1" x14ac:dyDescent="0.2"/>
    <row r="24702" ht="12.75" customHeight="1" x14ac:dyDescent="0.2"/>
    <row r="24703" ht="12.75" customHeight="1" x14ac:dyDescent="0.2"/>
    <row r="24704" ht="12.75" customHeight="1" x14ac:dyDescent="0.2"/>
    <row r="24705" ht="12.75" customHeight="1" x14ac:dyDescent="0.2"/>
    <row r="24706" ht="12.75" customHeight="1" x14ac:dyDescent="0.2"/>
    <row r="24707" ht="12.75" customHeight="1" x14ac:dyDescent="0.2"/>
    <row r="24708" ht="12.75" customHeight="1" x14ac:dyDescent="0.2"/>
    <row r="24709" ht="12.75" customHeight="1" x14ac:dyDescent="0.2"/>
    <row r="24710" ht="12.75" customHeight="1" x14ac:dyDescent="0.2"/>
    <row r="24711" ht="12.75" customHeight="1" x14ac:dyDescent="0.2"/>
    <row r="24712" ht="12.75" customHeight="1" x14ac:dyDescent="0.2"/>
    <row r="24713" ht="12.75" customHeight="1" x14ac:dyDescent="0.2"/>
    <row r="24714" ht="12.75" customHeight="1" x14ac:dyDescent="0.2"/>
    <row r="24715" ht="12.75" customHeight="1" x14ac:dyDescent="0.2"/>
    <row r="24716" ht="12.75" customHeight="1" x14ac:dyDescent="0.2"/>
    <row r="24717" ht="12.75" customHeight="1" x14ac:dyDescent="0.2"/>
    <row r="24718" ht="12.75" customHeight="1" x14ac:dyDescent="0.2"/>
    <row r="24719" ht="12.75" customHeight="1" x14ac:dyDescent="0.2"/>
    <row r="24720" ht="12.75" customHeight="1" x14ac:dyDescent="0.2"/>
    <row r="24721" ht="12.75" customHeight="1" x14ac:dyDescent="0.2"/>
    <row r="24722" ht="12.75" customHeight="1" x14ac:dyDescent="0.2"/>
    <row r="24723" ht="12.75" customHeight="1" x14ac:dyDescent="0.2"/>
    <row r="24724" ht="12.75" customHeight="1" x14ac:dyDescent="0.2"/>
    <row r="24725" ht="12.75" customHeight="1" x14ac:dyDescent="0.2"/>
    <row r="24726" ht="12.75" customHeight="1" x14ac:dyDescent="0.2"/>
    <row r="24727" ht="12.75" customHeight="1" x14ac:dyDescent="0.2"/>
    <row r="24728" ht="12.75" customHeight="1" x14ac:dyDescent="0.2"/>
    <row r="24729" ht="12.75" customHeight="1" x14ac:dyDescent="0.2"/>
    <row r="24730" ht="12.75" customHeight="1" x14ac:dyDescent="0.2"/>
    <row r="24731" ht="12.75" customHeight="1" x14ac:dyDescent="0.2"/>
    <row r="24732" ht="12.75" customHeight="1" x14ac:dyDescent="0.2"/>
    <row r="24733" ht="12.75" customHeight="1" x14ac:dyDescent="0.2"/>
    <row r="24734" ht="12.75" customHeight="1" x14ac:dyDescent="0.2"/>
    <row r="24735" ht="12.75" customHeight="1" x14ac:dyDescent="0.2"/>
    <row r="24736" ht="12.75" customHeight="1" x14ac:dyDescent="0.2"/>
    <row r="24737" ht="12.75" customHeight="1" x14ac:dyDescent="0.2"/>
    <row r="24738" ht="12.75" customHeight="1" x14ac:dyDescent="0.2"/>
    <row r="24739" ht="12.75" customHeight="1" x14ac:dyDescent="0.2"/>
    <row r="24740" ht="12.75" customHeight="1" x14ac:dyDescent="0.2"/>
    <row r="24741" ht="12.75" customHeight="1" x14ac:dyDescent="0.2"/>
    <row r="24742" ht="12.75" customHeight="1" x14ac:dyDescent="0.2"/>
    <row r="24743" ht="12.75" customHeight="1" x14ac:dyDescent="0.2"/>
    <row r="24744" ht="12.75" customHeight="1" x14ac:dyDescent="0.2"/>
    <row r="24745" ht="12.75" customHeight="1" x14ac:dyDescent="0.2"/>
    <row r="24746" ht="12.75" customHeight="1" x14ac:dyDescent="0.2"/>
    <row r="24747" ht="12.75" customHeight="1" x14ac:dyDescent="0.2"/>
    <row r="24748" ht="12.75" customHeight="1" x14ac:dyDescent="0.2"/>
    <row r="24749" ht="12.75" customHeight="1" x14ac:dyDescent="0.2"/>
    <row r="24750" ht="12.75" customHeight="1" x14ac:dyDescent="0.2"/>
    <row r="24751" ht="12.75" customHeight="1" x14ac:dyDescent="0.2"/>
    <row r="24752" ht="12.75" customHeight="1" x14ac:dyDescent="0.2"/>
    <row r="24753" ht="12.75" customHeight="1" x14ac:dyDescent="0.2"/>
    <row r="24754" ht="12.75" customHeight="1" x14ac:dyDescent="0.2"/>
    <row r="24755" ht="12.75" customHeight="1" x14ac:dyDescent="0.2"/>
    <row r="24756" ht="12.75" customHeight="1" x14ac:dyDescent="0.2"/>
    <row r="24757" ht="12.75" customHeight="1" x14ac:dyDescent="0.2"/>
    <row r="24758" ht="12.75" customHeight="1" x14ac:dyDescent="0.2"/>
    <row r="24759" ht="12.75" customHeight="1" x14ac:dyDescent="0.2"/>
    <row r="24760" ht="12.75" customHeight="1" x14ac:dyDescent="0.2"/>
    <row r="24761" ht="12.75" customHeight="1" x14ac:dyDescent="0.2"/>
    <row r="24762" ht="12.75" customHeight="1" x14ac:dyDescent="0.2"/>
    <row r="24763" ht="12.75" customHeight="1" x14ac:dyDescent="0.2"/>
    <row r="24764" ht="12.75" customHeight="1" x14ac:dyDescent="0.2"/>
    <row r="24765" ht="12.75" customHeight="1" x14ac:dyDescent="0.2"/>
    <row r="24766" ht="12.75" customHeight="1" x14ac:dyDescent="0.2"/>
    <row r="24767" ht="12.75" customHeight="1" x14ac:dyDescent="0.2"/>
    <row r="24768" ht="12.75" customHeight="1" x14ac:dyDescent="0.2"/>
    <row r="24769" ht="12.75" customHeight="1" x14ac:dyDescent="0.2"/>
    <row r="24770" ht="12.75" customHeight="1" x14ac:dyDescent="0.2"/>
    <row r="24771" ht="12.75" customHeight="1" x14ac:dyDescent="0.2"/>
    <row r="24772" ht="12.75" customHeight="1" x14ac:dyDescent="0.2"/>
    <row r="24773" ht="12.75" customHeight="1" x14ac:dyDescent="0.2"/>
    <row r="24774" ht="12.75" customHeight="1" x14ac:dyDescent="0.2"/>
    <row r="24775" ht="12.75" customHeight="1" x14ac:dyDescent="0.2"/>
    <row r="24776" ht="12.75" customHeight="1" x14ac:dyDescent="0.2"/>
    <row r="24777" ht="12.75" customHeight="1" x14ac:dyDescent="0.2"/>
    <row r="24778" ht="12.75" customHeight="1" x14ac:dyDescent="0.2"/>
    <row r="24779" ht="12.75" customHeight="1" x14ac:dyDescent="0.2"/>
    <row r="24780" ht="12.75" customHeight="1" x14ac:dyDescent="0.2"/>
    <row r="24781" ht="12.75" customHeight="1" x14ac:dyDescent="0.2"/>
    <row r="24782" ht="12.75" customHeight="1" x14ac:dyDescent="0.2"/>
    <row r="24783" ht="12.75" customHeight="1" x14ac:dyDescent="0.2"/>
    <row r="24784" ht="12.75" customHeight="1" x14ac:dyDescent="0.2"/>
    <row r="24785" ht="12.75" customHeight="1" x14ac:dyDescent="0.2"/>
    <row r="24786" ht="12.75" customHeight="1" x14ac:dyDescent="0.2"/>
    <row r="24787" ht="12.75" customHeight="1" x14ac:dyDescent="0.2"/>
    <row r="24788" ht="12.75" customHeight="1" x14ac:dyDescent="0.2"/>
    <row r="24789" ht="12.75" customHeight="1" x14ac:dyDescent="0.2"/>
    <row r="24790" ht="12.75" customHeight="1" x14ac:dyDescent="0.2"/>
    <row r="24791" ht="12.75" customHeight="1" x14ac:dyDescent="0.2"/>
    <row r="24792" ht="12.75" customHeight="1" x14ac:dyDescent="0.2"/>
    <row r="24793" ht="12.75" customHeight="1" x14ac:dyDescent="0.2"/>
    <row r="24794" ht="12.75" customHeight="1" x14ac:dyDescent="0.2"/>
    <row r="24795" ht="12.75" customHeight="1" x14ac:dyDescent="0.2"/>
    <row r="24796" ht="12.75" customHeight="1" x14ac:dyDescent="0.2"/>
    <row r="24797" ht="12.75" customHeight="1" x14ac:dyDescent="0.2"/>
    <row r="24798" ht="12.75" customHeight="1" x14ac:dyDescent="0.2"/>
    <row r="24799" ht="12.75" customHeight="1" x14ac:dyDescent="0.2"/>
    <row r="24800" ht="12.75" customHeight="1" x14ac:dyDescent="0.2"/>
    <row r="24801" ht="12.75" customHeight="1" x14ac:dyDescent="0.2"/>
    <row r="24802" ht="12.75" customHeight="1" x14ac:dyDescent="0.2"/>
    <row r="24803" ht="12.75" customHeight="1" x14ac:dyDescent="0.2"/>
    <row r="24804" ht="12.75" customHeight="1" x14ac:dyDescent="0.2"/>
    <row r="24805" ht="12.75" customHeight="1" x14ac:dyDescent="0.2"/>
    <row r="24806" ht="12.75" customHeight="1" x14ac:dyDescent="0.2"/>
    <row r="24807" ht="12.75" customHeight="1" x14ac:dyDescent="0.2"/>
    <row r="24808" ht="12.75" customHeight="1" x14ac:dyDescent="0.2"/>
    <row r="24809" ht="12.75" customHeight="1" x14ac:dyDescent="0.2"/>
    <row r="24810" ht="12.75" customHeight="1" x14ac:dyDescent="0.2"/>
    <row r="24811" ht="12.75" customHeight="1" x14ac:dyDescent="0.2"/>
    <row r="24812" ht="12.75" customHeight="1" x14ac:dyDescent="0.2"/>
    <row r="24813" ht="12.75" customHeight="1" x14ac:dyDescent="0.2"/>
    <row r="24814" ht="12.75" customHeight="1" x14ac:dyDescent="0.2"/>
    <row r="24815" ht="12.75" customHeight="1" x14ac:dyDescent="0.2"/>
    <row r="24816" ht="12.75" customHeight="1" x14ac:dyDescent="0.2"/>
    <row r="24817" ht="12.75" customHeight="1" x14ac:dyDescent="0.2"/>
    <row r="24818" ht="12.75" customHeight="1" x14ac:dyDescent="0.2"/>
    <row r="24819" ht="12.75" customHeight="1" x14ac:dyDescent="0.2"/>
    <row r="24820" ht="12.75" customHeight="1" x14ac:dyDescent="0.2"/>
    <row r="24821" ht="12.75" customHeight="1" x14ac:dyDescent="0.2"/>
    <row r="24822" ht="12.75" customHeight="1" x14ac:dyDescent="0.2"/>
    <row r="24823" ht="12.75" customHeight="1" x14ac:dyDescent="0.2"/>
    <row r="24824" ht="12.75" customHeight="1" x14ac:dyDescent="0.2"/>
    <row r="24825" ht="12.75" customHeight="1" x14ac:dyDescent="0.2"/>
    <row r="24826" ht="12.75" customHeight="1" x14ac:dyDescent="0.2"/>
    <row r="24827" ht="12.75" customHeight="1" x14ac:dyDescent="0.2"/>
    <row r="24828" ht="12.75" customHeight="1" x14ac:dyDescent="0.2"/>
    <row r="24829" ht="12.75" customHeight="1" x14ac:dyDescent="0.2"/>
    <row r="24830" ht="12.75" customHeight="1" x14ac:dyDescent="0.2"/>
    <row r="24831" ht="12.75" customHeight="1" x14ac:dyDescent="0.2"/>
    <row r="24832" ht="12.75" customHeight="1" x14ac:dyDescent="0.2"/>
    <row r="24833" ht="12.75" customHeight="1" x14ac:dyDescent="0.2"/>
    <row r="24834" ht="12.75" customHeight="1" x14ac:dyDescent="0.2"/>
    <row r="24835" ht="12.75" customHeight="1" x14ac:dyDescent="0.2"/>
    <row r="24836" ht="12.75" customHeight="1" x14ac:dyDescent="0.2"/>
    <row r="24837" ht="12.75" customHeight="1" x14ac:dyDescent="0.2"/>
    <row r="24838" ht="12.75" customHeight="1" x14ac:dyDescent="0.2"/>
    <row r="24839" ht="12.75" customHeight="1" x14ac:dyDescent="0.2"/>
    <row r="24840" ht="12.75" customHeight="1" x14ac:dyDescent="0.2"/>
    <row r="24841" ht="12.75" customHeight="1" x14ac:dyDescent="0.2"/>
    <row r="24842" ht="12.75" customHeight="1" x14ac:dyDescent="0.2"/>
    <row r="24843" ht="12.75" customHeight="1" x14ac:dyDescent="0.2"/>
    <row r="24844" ht="12.75" customHeight="1" x14ac:dyDescent="0.2"/>
    <row r="24845" ht="12.75" customHeight="1" x14ac:dyDescent="0.2"/>
    <row r="24846" ht="12.75" customHeight="1" x14ac:dyDescent="0.2"/>
    <row r="24847" ht="12.75" customHeight="1" x14ac:dyDescent="0.2"/>
    <row r="24848" ht="12.75" customHeight="1" x14ac:dyDescent="0.2"/>
    <row r="24849" ht="12.75" customHeight="1" x14ac:dyDescent="0.2"/>
    <row r="24850" ht="12.75" customHeight="1" x14ac:dyDescent="0.2"/>
    <row r="24851" ht="12.75" customHeight="1" x14ac:dyDescent="0.2"/>
    <row r="24852" ht="12.75" customHeight="1" x14ac:dyDescent="0.2"/>
    <row r="24853" ht="12.75" customHeight="1" x14ac:dyDescent="0.2"/>
    <row r="24854" ht="12.75" customHeight="1" x14ac:dyDescent="0.2"/>
    <row r="24855" ht="12.75" customHeight="1" x14ac:dyDescent="0.2"/>
    <row r="24856" ht="12.75" customHeight="1" x14ac:dyDescent="0.2"/>
    <row r="24857" ht="12.75" customHeight="1" x14ac:dyDescent="0.2"/>
    <row r="24858" ht="12.75" customHeight="1" x14ac:dyDescent="0.2"/>
    <row r="24859" ht="12.75" customHeight="1" x14ac:dyDescent="0.2"/>
    <row r="24860" ht="12.75" customHeight="1" x14ac:dyDescent="0.2"/>
    <row r="24861" ht="12.75" customHeight="1" x14ac:dyDescent="0.2"/>
    <row r="24862" ht="12.75" customHeight="1" x14ac:dyDescent="0.2"/>
    <row r="24863" ht="12.75" customHeight="1" x14ac:dyDescent="0.2"/>
    <row r="24864" ht="12.75" customHeight="1" x14ac:dyDescent="0.2"/>
    <row r="24865" ht="12.75" customHeight="1" x14ac:dyDescent="0.2"/>
    <row r="24866" ht="12.75" customHeight="1" x14ac:dyDescent="0.2"/>
    <row r="24867" ht="12.75" customHeight="1" x14ac:dyDescent="0.2"/>
    <row r="24868" ht="12.75" customHeight="1" x14ac:dyDescent="0.2"/>
    <row r="24869" ht="12.75" customHeight="1" x14ac:dyDescent="0.2"/>
    <row r="24870" ht="12.75" customHeight="1" x14ac:dyDescent="0.2"/>
    <row r="24871" ht="12.75" customHeight="1" x14ac:dyDescent="0.2"/>
    <row r="24872" ht="12.75" customHeight="1" x14ac:dyDescent="0.2"/>
    <row r="24873" ht="12.75" customHeight="1" x14ac:dyDescent="0.2"/>
    <row r="24874" ht="12.75" customHeight="1" x14ac:dyDescent="0.2"/>
    <row r="24875" ht="12.75" customHeight="1" x14ac:dyDescent="0.2"/>
    <row r="24876" ht="12.75" customHeight="1" x14ac:dyDescent="0.2"/>
    <row r="24877" ht="12.75" customHeight="1" x14ac:dyDescent="0.2"/>
    <row r="24878" ht="12.75" customHeight="1" x14ac:dyDescent="0.2"/>
    <row r="24879" ht="12.75" customHeight="1" x14ac:dyDescent="0.2"/>
    <row r="24880" ht="12.75" customHeight="1" x14ac:dyDescent="0.2"/>
    <row r="24881" ht="12.75" customHeight="1" x14ac:dyDescent="0.2"/>
    <row r="24882" ht="12.75" customHeight="1" x14ac:dyDescent="0.2"/>
    <row r="24883" ht="12.75" customHeight="1" x14ac:dyDescent="0.2"/>
    <row r="24884" ht="12.75" customHeight="1" x14ac:dyDescent="0.2"/>
    <row r="24885" ht="12.75" customHeight="1" x14ac:dyDescent="0.2"/>
    <row r="24886" ht="12.75" customHeight="1" x14ac:dyDescent="0.2"/>
    <row r="24887" ht="12.75" customHeight="1" x14ac:dyDescent="0.2"/>
    <row r="24888" ht="12.75" customHeight="1" x14ac:dyDescent="0.2"/>
    <row r="24889" ht="12.75" customHeight="1" x14ac:dyDescent="0.2"/>
    <row r="24890" ht="12.75" customHeight="1" x14ac:dyDescent="0.2"/>
    <row r="24891" ht="12.75" customHeight="1" x14ac:dyDescent="0.2"/>
    <row r="24892" ht="12.75" customHeight="1" x14ac:dyDescent="0.2"/>
    <row r="24893" ht="12.75" customHeight="1" x14ac:dyDescent="0.2"/>
    <row r="24894" ht="12.75" customHeight="1" x14ac:dyDescent="0.2"/>
    <row r="24895" ht="12.75" customHeight="1" x14ac:dyDescent="0.2"/>
    <row r="24896" ht="12.75" customHeight="1" x14ac:dyDescent="0.2"/>
    <row r="24897" ht="12.75" customHeight="1" x14ac:dyDescent="0.2"/>
    <row r="24898" ht="12.75" customHeight="1" x14ac:dyDescent="0.2"/>
    <row r="24899" ht="12.75" customHeight="1" x14ac:dyDescent="0.2"/>
    <row r="24900" ht="12.75" customHeight="1" x14ac:dyDescent="0.2"/>
    <row r="24901" ht="12.75" customHeight="1" x14ac:dyDescent="0.2"/>
    <row r="24902" ht="12.75" customHeight="1" x14ac:dyDescent="0.2"/>
    <row r="24903" ht="12.75" customHeight="1" x14ac:dyDescent="0.2"/>
    <row r="24904" ht="12.75" customHeight="1" x14ac:dyDescent="0.2"/>
    <row r="24905" ht="12.75" customHeight="1" x14ac:dyDescent="0.2"/>
    <row r="24906" ht="12.75" customHeight="1" x14ac:dyDescent="0.2"/>
    <row r="24907" ht="12.75" customHeight="1" x14ac:dyDescent="0.2"/>
    <row r="24908" ht="12.75" customHeight="1" x14ac:dyDescent="0.2"/>
    <row r="24909" ht="12.75" customHeight="1" x14ac:dyDescent="0.2"/>
    <row r="24910" ht="12.75" customHeight="1" x14ac:dyDescent="0.2"/>
    <row r="24911" ht="12.75" customHeight="1" x14ac:dyDescent="0.2"/>
    <row r="24912" ht="12.75" customHeight="1" x14ac:dyDescent="0.2"/>
    <row r="24913" ht="12.75" customHeight="1" x14ac:dyDescent="0.2"/>
    <row r="24914" ht="12.75" customHeight="1" x14ac:dyDescent="0.2"/>
    <row r="24915" ht="12.75" customHeight="1" x14ac:dyDescent="0.2"/>
    <row r="24916" ht="12.75" customHeight="1" x14ac:dyDescent="0.2"/>
    <row r="24917" ht="12.75" customHeight="1" x14ac:dyDescent="0.2"/>
    <row r="24918" ht="12.75" customHeight="1" x14ac:dyDescent="0.2"/>
    <row r="24919" ht="12.75" customHeight="1" x14ac:dyDescent="0.2"/>
    <row r="24920" ht="12.75" customHeight="1" x14ac:dyDescent="0.2"/>
    <row r="24921" ht="12.75" customHeight="1" x14ac:dyDescent="0.2"/>
    <row r="24922" ht="12.75" customHeight="1" x14ac:dyDescent="0.2"/>
    <row r="24923" ht="12.75" customHeight="1" x14ac:dyDescent="0.2"/>
    <row r="24924" ht="12.75" customHeight="1" x14ac:dyDescent="0.2"/>
    <row r="24925" ht="12.75" customHeight="1" x14ac:dyDescent="0.2"/>
    <row r="24926" ht="12.75" customHeight="1" x14ac:dyDescent="0.2"/>
    <row r="24927" ht="12.75" customHeight="1" x14ac:dyDescent="0.2"/>
    <row r="24928" ht="12.75" customHeight="1" x14ac:dyDescent="0.2"/>
    <row r="24929" ht="12.75" customHeight="1" x14ac:dyDescent="0.2"/>
    <row r="24930" ht="12.75" customHeight="1" x14ac:dyDescent="0.2"/>
    <row r="24931" ht="12.75" customHeight="1" x14ac:dyDescent="0.2"/>
    <row r="24932" ht="12.75" customHeight="1" x14ac:dyDescent="0.2"/>
    <row r="24933" ht="12.75" customHeight="1" x14ac:dyDescent="0.2"/>
    <row r="24934" ht="12.75" customHeight="1" x14ac:dyDescent="0.2"/>
    <row r="24935" ht="12.75" customHeight="1" x14ac:dyDescent="0.2"/>
    <row r="24936" ht="12.75" customHeight="1" x14ac:dyDescent="0.2"/>
    <row r="24937" ht="12.75" customHeight="1" x14ac:dyDescent="0.2"/>
    <row r="24938" ht="12.75" customHeight="1" x14ac:dyDescent="0.2"/>
    <row r="24939" ht="12.75" customHeight="1" x14ac:dyDescent="0.2"/>
    <row r="24940" ht="12.75" customHeight="1" x14ac:dyDescent="0.2"/>
    <row r="24941" ht="12.75" customHeight="1" x14ac:dyDescent="0.2"/>
    <row r="24942" ht="12.75" customHeight="1" x14ac:dyDescent="0.2"/>
    <row r="24943" ht="12.75" customHeight="1" x14ac:dyDescent="0.2"/>
    <row r="24944" ht="12.75" customHeight="1" x14ac:dyDescent="0.2"/>
    <row r="24945" ht="12.75" customHeight="1" x14ac:dyDescent="0.2"/>
    <row r="24946" ht="12.75" customHeight="1" x14ac:dyDescent="0.2"/>
    <row r="24947" ht="12.75" customHeight="1" x14ac:dyDescent="0.2"/>
    <row r="24948" ht="12.75" customHeight="1" x14ac:dyDescent="0.2"/>
    <row r="24949" ht="12.75" customHeight="1" x14ac:dyDescent="0.2"/>
    <row r="24950" ht="12.75" customHeight="1" x14ac:dyDescent="0.2"/>
    <row r="24951" ht="12.75" customHeight="1" x14ac:dyDescent="0.2"/>
    <row r="24952" ht="12.75" customHeight="1" x14ac:dyDescent="0.2"/>
    <row r="24953" ht="12.75" customHeight="1" x14ac:dyDescent="0.2"/>
    <row r="24954" ht="12.75" customHeight="1" x14ac:dyDescent="0.2"/>
    <row r="24955" ht="12.75" customHeight="1" x14ac:dyDescent="0.2"/>
    <row r="24956" ht="12.75" customHeight="1" x14ac:dyDescent="0.2"/>
    <row r="24957" ht="12.75" customHeight="1" x14ac:dyDescent="0.2"/>
    <row r="24958" ht="12.75" customHeight="1" x14ac:dyDescent="0.2"/>
    <row r="24959" ht="12.75" customHeight="1" x14ac:dyDescent="0.2"/>
    <row r="24960" ht="12.75" customHeight="1" x14ac:dyDescent="0.2"/>
    <row r="24961" ht="12.75" customHeight="1" x14ac:dyDescent="0.2"/>
    <row r="24962" ht="12.75" customHeight="1" x14ac:dyDescent="0.2"/>
    <row r="24963" ht="12.75" customHeight="1" x14ac:dyDescent="0.2"/>
    <row r="24964" ht="12.75" customHeight="1" x14ac:dyDescent="0.2"/>
    <row r="24965" ht="12.75" customHeight="1" x14ac:dyDescent="0.2"/>
    <row r="24966" ht="12.75" customHeight="1" x14ac:dyDescent="0.2"/>
    <row r="24967" ht="12.75" customHeight="1" x14ac:dyDescent="0.2"/>
    <row r="24968" ht="12.75" customHeight="1" x14ac:dyDescent="0.2"/>
    <row r="24969" ht="12.75" customHeight="1" x14ac:dyDescent="0.2"/>
    <row r="24970" ht="12.75" customHeight="1" x14ac:dyDescent="0.2"/>
    <row r="24971" ht="12.75" customHeight="1" x14ac:dyDescent="0.2"/>
    <row r="24972" ht="12.75" customHeight="1" x14ac:dyDescent="0.2"/>
    <row r="24973" ht="12.75" customHeight="1" x14ac:dyDescent="0.2"/>
    <row r="24974" ht="12.75" customHeight="1" x14ac:dyDescent="0.2"/>
    <row r="24975" ht="12.75" customHeight="1" x14ac:dyDescent="0.2"/>
    <row r="24976" ht="12.75" customHeight="1" x14ac:dyDescent="0.2"/>
    <row r="24977" ht="12.75" customHeight="1" x14ac:dyDescent="0.2"/>
    <row r="24978" ht="12.75" customHeight="1" x14ac:dyDescent="0.2"/>
    <row r="24979" ht="12.75" customHeight="1" x14ac:dyDescent="0.2"/>
    <row r="24980" ht="12.75" customHeight="1" x14ac:dyDescent="0.2"/>
    <row r="24981" ht="12.75" customHeight="1" x14ac:dyDescent="0.2"/>
    <row r="24982" ht="12.75" customHeight="1" x14ac:dyDescent="0.2"/>
    <row r="24983" ht="12.75" customHeight="1" x14ac:dyDescent="0.2"/>
    <row r="24984" ht="12.75" customHeight="1" x14ac:dyDescent="0.2"/>
    <row r="24985" ht="12.75" customHeight="1" x14ac:dyDescent="0.2"/>
  </sheetData>
  <mergeCells count="453">
    <mergeCell ref="B1008:J1008"/>
    <mergeCell ref="B1030:J1030"/>
    <mergeCell ref="B1052:J1052"/>
    <mergeCell ref="B1074:J1074"/>
    <mergeCell ref="B1096:J1096"/>
    <mergeCell ref="B1118:J1118"/>
    <mergeCell ref="B764:J764"/>
    <mergeCell ref="B787:J787"/>
    <mergeCell ref="B810:J810"/>
    <mergeCell ref="B832:J832"/>
    <mergeCell ref="B854:J854"/>
    <mergeCell ref="B876:J876"/>
    <mergeCell ref="B898:J898"/>
    <mergeCell ref="B920:J920"/>
    <mergeCell ref="B942:J942"/>
    <mergeCell ref="B964:J964"/>
    <mergeCell ref="B986:J986"/>
    <mergeCell ref="B349:J349"/>
    <mergeCell ref="B372:J372"/>
    <mergeCell ref="B395:J395"/>
    <mergeCell ref="B418:J418"/>
    <mergeCell ref="B441:J441"/>
    <mergeCell ref="B464:J464"/>
    <mergeCell ref="B488:J488"/>
    <mergeCell ref="B511:J511"/>
    <mergeCell ref="B534:J534"/>
    <mergeCell ref="B352:J352"/>
    <mergeCell ref="B444:J444"/>
    <mergeCell ref="B467:J467"/>
    <mergeCell ref="B491:J491"/>
    <mergeCell ref="B514:J514"/>
    <mergeCell ref="B375:J375"/>
    <mergeCell ref="B398:J398"/>
    <mergeCell ref="B421:J421"/>
    <mergeCell ref="B744:J744"/>
    <mergeCell ref="B721:J721"/>
    <mergeCell ref="B698:J698"/>
    <mergeCell ref="B675:J675"/>
    <mergeCell ref="B652:J652"/>
    <mergeCell ref="B629:J629"/>
    <mergeCell ref="B649:J649"/>
    <mergeCell ref="B672:J672"/>
    <mergeCell ref="B695:J695"/>
    <mergeCell ref="B718:J718"/>
    <mergeCell ref="B741:J741"/>
    <mergeCell ref="B699:J699"/>
    <mergeCell ref="B16:J16"/>
    <mergeCell ref="AA17:AJ17"/>
    <mergeCell ref="B37:J37"/>
    <mergeCell ref="AA43:AJ43"/>
    <mergeCell ref="B60:J60"/>
    <mergeCell ref="T61:U61"/>
    <mergeCell ref="AA82:AJ82"/>
    <mergeCell ref="B81:J81"/>
    <mergeCell ref="B101:J101"/>
    <mergeCell ref="B119:J119"/>
    <mergeCell ref="B140:J140"/>
    <mergeCell ref="B159:J159"/>
    <mergeCell ref="B176:J176"/>
    <mergeCell ref="B193:J193"/>
    <mergeCell ref="B209:J209"/>
    <mergeCell ref="B224:J224"/>
    <mergeCell ref="B239:J239"/>
    <mergeCell ref="B258:J258"/>
    <mergeCell ref="B275:J275"/>
    <mergeCell ref="B291:J291"/>
    <mergeCell ref="B310:J310"/>
    <mergeCell ref="N330:N331"/>
    <mergeCell ref="O330:O331"/>
    <mergeCell ref="P330:P331"/>
    <mergeCell ref="Q330:Q331"/>
    <mergeCell ref="R330:R331"/>
    <mergeCell ref="A330:A331"/>
    <mergeCell ref="B330:J330"/>
    <mergeCell ref="K330:K331"/>
    <mergeCell ref="L330:L331"/>
    <mergeCell ref="M330:M331"/>
    <mergeCell ref="B329:J329"/>
    <mergeCell ref="M353:M354"/>
    <mergeCell ref="N353:N354"/>
    <mergeCell ref="O353:O354"/>
    <mergeCell ref="P353:P354"/>
    <mergeCell ref="Q353:Q354"/>
    <mergeCell ref="R353:R354"/>
    <mergeCell ref="A353:A354"/>
    <mergeCell ref="B353:J353"/>
    <mergeCell ref="K353:K354"/>
    <mergeCell ref="L353:L354"/>
    <mergeCell ref="M445:M446"/>
    <mergeCell ref="N445:N446"/>
    <mergeCell ref="O445:O446"/>
    <mergeCell ref="P445:P446"/>
    <mergeCell ref="Q445:Q446"/>
    <mergeCell ref="R445:R446"/>
    <mergeCell ref="A445:A446"/>
    <mergeCell ref="B445:J445"/>
    <mergeCell ref="K445:K446"/>
    <mergeCell ref="L445:L446"/>
    <mergeCell ref="M468:M469"/>
    <mergeCell ref="N468:N469"/>
    <mergeCell ref="O468:O469"/>
    <mergeCell ref="P468:P469"/>
    <mergeCell ref="Q468:Q469"/>
    <mergeCell ref="R468:R469"/>
    <mergeCell ref="A468:A469"/>
    <mergeCell ref="B468:J468"/>
    <mergeCell ref="K468:K469"/>
    <mergeCell ref="L468:L469"/>
    <mergeCell ref="M492:M493"/>
    <mergeCell ref="N492:N493"/>
    <mergeCell ref="O492:O493"/>
    <mergeCell ref="P492:P493"/>
    <mergeCell ref="Q492:Q493"/>
    <mergeCell ref="R492:R493"/>
    <mergeCell ref="A492:A493"/>
    <mergeCell ref="B492:J492"/>
    <mergeCell ref="K492:K493"/>
    <mergeCell ref="L492:L493"/>
    <mergeCell ref="M515:M516"/>
    <mergeCell ref="N515:N516"/>
    <mergeCell ref="O515:O516"/>
    <mergeCell ref="P515:P516"/>
    <mergeCell ref="Q515:Q516"/>
    <mergeCell ref="R515:R516"/>
    <mergeCell ref="A515:A516"/>
    <mergeCell ref="B515:J515"/>
    <mergeCell ref="K515:K516"/>
    <mergeCell ref="L515:L516"/>
    <mergeCell ref="B537:J537"/>
    <mergeCell ref="M561:M562"/>
    <mergeCell ref="N561:N562"/>
    <mergeCell ref="O561:O562"/>
    <mergeCell ref="P561:P562"/>
    <mergeCell ref="Q561:Q562"/>
    <mergeCell ref="R561:R562"/>
    <mergeCell ref="A561:A562"/>
    <mergeCell ref="B561:J561"/>
    <mergeCell ref="K561:K562"/>
    <mergeCell ref="L561:L562"/>
    <mergeCell ref="B560:J560"/>
    <mergeCell ref="B557:J557"/>
    <mergeCell ref="M538:M539"/>
    <mergeCell ref="N538:N539"/>
    <mergeCell ref="O538:O539"/>
    <mergeCell ref="P538:P539"/>
    <mergeCell ref="Q538:Q539"/>
    <mergeCell ref="R538:R539"/>
    <mergeCell ref="A538:A539"/>
    <mergeCell ref="B538:J538"/>
    <mergeCell ref="K538:K539"/>
    <mergeCell ref="L538:L539"/>
    <mergeCell ref="B583:J583"/>
    <mergeCell ref="B580:J580"/>
    <mergeCell ref="M607:M608"/>
    <mergeCell ref="N607:N608"/>
    <mergeCell ref="O607:O608"/>
    <mergeCell ref="P607:P608"/>
    <mergeCell ref="Q607:Q608"/>
    <mergeCell ref="R607:R608"/>
    <mergeCell ref="A607:A608"/>
    <mergeCell ref="B607:J607"/>
    <mergeCell ref="K607:K608"/>
    <mergeCell ref="L607:L608"/>
    <mergeCell ref="B606:J606"/>
    <mergeCell ref="B603:J603"/>
    <mergeCell ref="M584:M585"/>
    <mergeCell ref="N584:N585"/>
    <mergeCell ref="O584:O585"/>
    <mergeCell ref="P584:P585"/>
    <mergeCell ref="Q584:Q585"/>
    <mergeCell ref="R584:R585"/>
    <mergeCell ref="A584:A585"/>
    <mergeCell ref="B584:J584"/>
    <mergeCell ref="K584:K585"/>
    <mergeCell ref="L584:L585"/>
    <mergeCell ref="Q653:Q654"/>
    <mergeCell ref="M630:M631"/>
    <mergeCell ref="N630:N631"/>
    <mergeCell ref="O630:O631"/>
    <mergeCell ref="P630:P631"/>
    <mergeCell ref="Q630:Q631"/>
    <mergeCell ref="R630:R631"/>
    <mergeCell ref="B626:J626"/>
    <mergeCell ref="L676:L677"/>
    <mergeCell ref="A630:A631"/>
    <mergeCell ref="B630:J630"/>
    <mergeCell ref="K630:K631"/>
    <mergeCell ref="L630:L631"/>
    <mergeCell ref="M653:M654"/>
    <mergeCell ref="N653:N654"/>
    <mergeCell ref="O653:O654"/>
    <mergeCell ref="P653:P654"/>
    <mergeCell ref="R699:R700"/>
    <mergeCell ref="R653:R654"/>
    <mergeCell ref="A653:A654"/>
    <mergeCell ref="B653:J653"/>
    <mergeCell ref="K653:K654"/>
    <mergeCell ref="L653:L654"/>
    <mergeCell ref="M676:M677"/>
    <mergeCell ref="N676:N677"/>
    <mergeCell ref="O676:O677"/>
    <mergeCell ref="P676:P677"/>
    <mergeCell ref="Q676:Q677"/>
    <mergeCell ref="R676:R677"/>
    <mergeCell ref="A676:A677"/>
    <mergeCell ref="B676:J676"/>
    <mergeCell ref="K676:K677"/>
    <mergeCell ref="A699:A700"/>
    <mergeCell ref="K699:K700"/>
    <mergeCell ref="L699:L700"/>
    <mergeCell ref="M722:M723"/>
    <mergeCell ref="N722:N723"/>
    <mergeCell ref="O722:O723"/>
    <mergeCell ref="P722:P723"/>
    <mergeCell ref="Q722:Q723"/>
    <mergeCell ref="M699:M700"/>
    <mergeCell ref="N699:N700"/>
    <mergeCell ref="O699:O700"/>
    <mergeCell ref="P699:P700"/>
    <mergeCell ref="Q699:Q700"/>
    <mergeCell ref="R722:R723"/>
    <mergeCell ref="A722:A723"/>
    <mergeCell ref="B722:J722"/>
    <mergeCell ref="K722:K723"/>
    <mergeCell ref="L722:L723"/>
    <mergeCell ref="N902:N903"/>
    <mergeCell ref="O902:O903"/>
    <mergeCell ref="P902:P903"/>
    <mergeCell ref="Q902:Q903"/>
    <mergeCell ref="R902:R903"/>
    <mergeCell ref="B901:J901"/>
    <mergeCell ref="A902:A903"/>
    <mergeCell ref="B902:J902"/>
    <mergeCell ref="K902:K903"/>
    <mergeCell ref="L902:L903"/>
    <mergeCell ref="M902:M903"/>
    <mergeCell ref="A745:A746"/>
    <mergeCell ref="A768:A769"/>
    <mergeCell ref="N791:N792"/>
    <mergeCell ref="O791:O792"/>
    <mergeCell ref="M745:M746"/>
    <mergeCell ref="N745:N746"/>
    <mergeCell ref="O745:O746"/>
    <mergeCell ref="P745:P746"/>
    <mergeCell ref="N924:N925"/>
    <mergeCell ref="O924:O925"/>
    <mergeCell ref="P924:P925"/>
    <mergeCell ref="Q924:Q925"/>
    <mergeCell ref="R924:R925"/>
    <mergeCell ref="B923:J923"/>
    <mergeCell ref="A924:A925"/>
    <mergeCell ref="B924:J924"/>
    <mergeCell ref="K924:K925"/>
    <mergeCell ref="L924:L925"/>
    <mergeCell ref="M924:M925"/>
    <mergeCell ref="N946:N947"/>
    <mergeCell ref="O946:O947"/>
    <mergeCell ref="P946:P947"/>
    <mergeCell ref="Q946:Q947"/>
    <mergeCell ref="R946:R947"/>
    <mergeCell ref="B945:J945"/>
    <mergeCell ref="A946:A947"/>
    <mergeCell ref="B946:J946"/>
    <mergeCell ref="K946:K947"/>
    <mergeCell ref="L946:L947"/>
    <mergeCell ref="M946:M947"/>
    <mergeCell ref="N968:N969"/>
    <mergeCell ref="O968:O969"/>
    <mergeCell ref="P968:P969"/>
    <mergeCell ref="Q968:Q969"/>
    <mergeCell ref="R968:R969"/>
    <mergeCell ref="B967:J967"/>
    <mergeCell ref="A968:A969"/>
    <mergeCell ref="B968:J968"/>
    <mergeCell ref="K968:K969"/>
    <mergeCell ref="L968:L969"/>
    <mergeCell ref="M968:M969"/>
    <mergeCell ref="M376:M377"/>
    <mergeCell ref="N376:N377"/>
    <mergeCell ref="O376:O377"/>
    <mergeCell ref="P376:P377"/>
    <mergeCell ref="Q376:Q377"/>
    <mergeCell ref="R376:R377"/>
    <mergeCell ref="A376:A377"/>
    <mergeCell ref="B376:J376"/>
    <mergeCell ref="K376:K377"/>
    <mergeCell ref="L376:L377"/>
    <mergeCell ref="M399:M400"/>
    <mergeCell ref="N399:N400"/>
    <mergeCell ref="O399:O400"/>
    <mergeCell ref="P399:P400"/>
    <mergeCell ref="Q399:Q400"/>
    <mergeCell ref="R399:R400"/>
    <mergeCell ref="A399:A400"/>
    <mergeCell ref="B399:J399"/>
    <mergeCell ref="K399:K400"/>
    <mergeCell ref="L399:L400"/>
    <mergeCell ref="M422:M423"/>
    <mergeCell ref="N422:N423"/>
    <mergeCell ref="O422:O423"/>
    <mergeCell ref="P422:P423"/>
    <mergeCell ref="Q422:Q423"/>
    <mergeCell ref="R422:R423"/>
    <mergeCell ref="A422:A423"/>
    <mergeCell ref="B422:J422"/>
    <mergeCell ref="K422:K423"/>
    <mergeCell ref="L422:L423"/>
    <mergeCell ref="N990:N991"/>
    <mergeCell ref="O990:O991"/>
    <mergeCell ref="P990:P991"/>
    <mergeCell ref="Q990:Q991"/>
    <mergeCell ref="R990:R991"/>
    <mergeCell ref="B989:J989"/>
    <mergeCell ref="A990:A991"/>
    <mergeCell ref="B990:J990"/>
    <mergeCell ref="K990:K991"/>
    <mergeCell ref="L990:L991"/>
    <mergeCell ref="M990:M991"/>
    <mergeCell ref="Q745:Q746"/>
    <mergeCell ref="R745:R746"/>
    <mergeCell ref="B745:J745"/>
    <mergeCell ref="K745:K746"/>
    <mergeCell ref="L745:L746"/>
    <mergeCell ref="N768:N769"/>
    <mergeCell ref="O768:O769"/>
    <mergeCell ref="P768:P769"/>
    <mergeCell ref="Q768:Q769"/>
    <mergeCell ref="R768:R769"/>
    <mergeCell ref="B767:J767"/>
    <mergeCell ref="B768:J768"/>
    <mergeCell ref="K768:K769"/>
    <mergeCell ref="L768:L769"/>
    <mergeCell ref="M768:M769"/>
    <mergeCell ref="P791:P792"/>
    <mergeCell ref="Q791:Q792"/>
    <mergeCell ref="R791:R792"/>
    <mergeCell ref="B790:J790"/>
    <mergeCell ref="A791:A792"/>
    <mergeCell ref="B791:J791"/>
    <mergeCell ref="K791:K792"/>
    <mergeCell ref="L791:L792"/>
    <mergeCell ref="M791:M792"/>
    <mergeCell ref="N814:N815"/>
    <mergeCell ref="O814:O815"/>
    <mergeCell ref="P814:P815"/>
    <mergeCell ref="Q814:Q815"/>
    <mergeCell ref="R814:R815"/>
    <mergeCell ref="B813:J813"/>
    <mergeCell ref="A814:A815"/>
    <mergeCell ref="B814:J814"/>
    <mergeCell ref="K814:K815"/>
    <mergeCell ref="L814:L815"/>
    <mergeCell ref="M814:M815"/>
    <mergeCell ref="N836:N837"/>
    <mergeCell ref="O836:O837"/>
    <mergeCell ref="P836:P837"/>
    <mergeCell ref="Q836:Q837"/>
    <mergeCell ref="R836:R837"/>
    <mergeCell ref="B835:J835"/>
    <mergeCell ref="A836:A837"/>
    <mergeCell ref="B836:J836"/>
    <mergeCell ref="K836:K837"/>
    <mergeCell ref="L836:L837"/>
    <mergeCell ref="M836:M837"/>
    <mergeCell ref="N858:N859"/>
    <mergeCell ref="O858:O859"/>
    <mergeCell ref="P858:P859"/>
    <mergeCell ref="Q858:Q859"/>
    <mergeCell ref="R858:R859"/>
    <mergeCell ref="B857:J857"/>
    <mergeCell ref="A858:A859"/>
    <mergeCell ref="B858:J858"/>
    <mergeCell ref="K858:K859"/>
    <mergeCell ref="L858:L859"/>
    <mergeCell ref="M858:M859"/>
    <mergeCell ref="N880:N881"/>
    <mergeCell ref="O880:O881"/>
    <mergeCell ref="P880:P881"/>
    <mergeCell ref="Q880:Q881"/>
    <mergeCell ref="R880:R881"/>
    <mergeCell ref="B879:J879"/>
    <mergeCell ref="A880:A881"/>
    <mergeCell ref="B880:J880"/>
    <mergeCell ref="K880:K881"/>
    <mergeCell ref="L880:L881"/>
    <mergeCell ref="M880:M881"/>
    <mergeCell ref="Q1012:Q1013"/>
    <mergeCell ref="R1012:R1013"/>
    <mergeCell ref="B1011:J1011"/>
    <mergeCell ref="A1012:A1013"/>
    <mergeCell ref="B1012:J1012"/>
    <mergeCell ref="K1012:K1013"/>
    <mergeCell ref="L1012:L1013"/>
    <mergeCell ref="M1012:M1013"/>
    <mergeCell ref="N1012:N1013"/>
    <mergeCell ref="O1012:O1013"/>
    <mergeCell ref="P1012:P1013"/>
    <mergeCell ref="Q1034:Q1035"/>
    <mergeCell ref="R1034:R1035"/>
    <mergeCell ref="B1033:J1033"/>
    <mergeCell ref="A1034:A1035"/>
    <mergeCell ref="B1034:J1034"/>
    <mergeCell ref="K1034:K1035"/>
    <mergeCell ref="L1034:L1035"/>
    <mergeCell ref="M1034:M1035"/>
    <mergeCell ref="N1034:N1035"/>
    <mergeCell ref="O1034:O1035"/>
    <mergeCell ref="P1034:P1035"/>
    <mergeCell ref="Q1056:Q1057"/>
    <mergeCell ref="R1056:R1057"/>
    <mergeCell ref="B1055:J1055"/>
    <mergeCell ref="A1056:A1057"/>
    <mergeCell ref="B1056:J1056"/>
    <mergeCell ref="K1056:K1057"/>
    <mergeCell ref="L1056:L1057"/>
    <mergeCell ref="M1056:M1057"/>
    <mergeCell ref="N1056:N1057"/>
    <mergeCell ref="O1056:O1057"/>
    <mergeCell ref="P1056:P1057"/>
    <mergeCell ref="Q1078:Q1079"/>
    <mergeCell ref="R1078:R1079"/>
    <mergeCell ref="B1077:J1077"/>
    <mergeCell ref="A1078:A1079"/>
    <mergeCell ref="B1078:J1078"/>
    <mergeCell ref="K1078:K1079"/>
    <mergeCell ref="L1078:L1079"/>
    <mergeCell ref="M1078:M1079"/>
    <mergeCell ref="N1078:N1079"/>
    <mergeCell ref="O1078:O1079"/>
    <mergeCell ref="P1078:P1079"/>
    <mergeCell ref="Q1100:Q1101"/>
    <mergeCell ref="R1100:R1101"/>
    <mergeCell ref="B1099:J1099"/>
    <mergeCell ref="A1100:A1101"/>
    <mergeCell ref="B1100:J1100"/>
    <mergeCell ref="K1100:K1101"/>
    <mergeCell ref="L1100:L1101"/>
    <mergeCell ref="M1100:M1101"/>
    <mergeCell ref="N1100:N1101"/>
    <mergeCell ref="O1100:O1101"/>
    <mergeCell ref="P1100:P1101"/>
    <mergeCell ref="Q1122:Q1123"/>
    <mergeCell ref="R1122:R1123"/>
    <mergeCell ref="B1140:J1140"/>
    <mergeCell ref="B1121:J1121"/>
    <mergeCell ref="A1122:A1123"/>
    <mergeCell ref="B1122:J1122"/>
    <mergeCell ref="K1122:K1123"/>
    <mergeCell ref="L1122:L1123"/>
    <mergeCell ref="M1122:M1123"/>
    <mergeCell ref="N1122:N1123"/>
    <mergeCell ref="O1122:O1123"/>
    <mergeCell ref="P1122:P1123"/>
  </mergeCells>
  <pageMargins left="0.7" right="0.7" top="0.75" bottom="0.75" header="0" footer="0"/>
  <pageSetup orientation="landscape"/>
  <ignoredErrors>
    <ignoredError sqref="A332:A348 A355:A357 A378:A379 A401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S53967"/>
  <sheetViews>
    <sheetView topLeftCell="A502" workbookViewId="0">
      <selection activeCell="U10" sqref="U10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7" customWidth="1"/>
    <col min="12" max="18" width="12.85546875" customWidth="1"/>
    <col min="19" max="45" width="10" customWidth="1"/>
  </cols>
  <sheetData>
    <row r="1" spans="1:15" s="286" customFormat="1" ht="15" customHeight="1" x14ac:dyDescent="0.2">
      <c r="K1" s="187"/>
    </row>
    <row r="2" spans="1:15" s="286" customFormat="1" ht="15" customHeight="1" x14ac:dyDescent="0.2">
      <c r="K2" s="187"/>
    </row>
    <row r="3" spans="1:15" s="286" customFormat="1" ht="15" customHeight="1" x14ac:dyDescent="0.2">
      <c r="K3" s="187"/>
    </row>
    <row r="4" spans="1:15" s="286" customFormat="1" ht="15" customHeight="1" x14ac:dyDescent="0.2">
      <c r="K4" s="187"/>
    </row>
    <row r="5" spans="1:15" s="286" customFormat="1" ht="15" customHeight="1" x14ac:dyDescent="0.2">
      <c r="K5" s="187"/>
    </row>
    <row r="6" spans="1:15" s="286" customFormat="1" ht="15" customHeight="1" x14ac:dyDescent="0.2">
      <c r="K6" s="187"/>
    </row>
    <row r="7" spans="1:15" s="286" customFormat="1" ht="15" customHeight="1" x14ac:dyDescent="0.2">
      <c r="K7" s="187"/>
    </row>
    <row r="8" spans="1:15" s="286" customFormat="1" ht="15" customHeight="1" x14ac:dyDescent="0.2">
      <c r="K8" s="187"/>
    </row>
    <row r="9" spans="1:15" s="286" customFormat="1" ht="15" customHeight="1" x14ac:dyDescent="0.2">
      <c r="K9" s="187"/>
    </row>
    <row r="10" spans="1:15" s="286" customFormat="1" ht="15" customHeight="1" x14ac:dyDescent="0.2">
      <c r="K10" s="187"/>
    </row>
    <row r="11" spans="1:15" s="286" customFormat="1" ht="15" customHeight="1" x14ac:dyDescent="0.2">
      <c r="K11" s="187"/>
    </row>
    <row r="12" spans="1:15" s="286" customFormat="1" ht="15" customHeight="1" x14ac:dyDescent="0.2">
      <c r="K12" s="187"/>
    </row>
    <row r="13" spans="1:15" s="286" customFormat="1" ht="15" customHeight="1" x14ac:dyDescent="0.2">
      <c r="K13" s="187"/>
    </row>
    <row r="14" spans="1:15" s="286" customFormat="1" ht="15" customHeight="1" x14ac:dyDescent="0.2">
      <c r="K14" s="187"/>
    </row>
    <row r="15" spans="1:15" ht="12.75" customHeight="1" x14ac:dyDescent="0.2">
      <c r="A15" s="310" t="s">
        <v>130</v>
      </c>
      <c r="B15" s="311"/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</row>
    <row r="16" spans="1:15" ht="12.75" customHeight="1" x14ac:dyDescent="0.3">
      <c r="A16" s="38" t="s">
        <v>62</v>
      </c>
      <c r="L16" s="3"/>
      <c r="M16" s="3"/>
      <c r="O16" s="3"/>
    </row>
    <row r="17" spans="1:38" ht="25.5" customHeight="1" x14ac:dyDescent="0.2">
      <c r="B17" s="310" t="s">
        <v>2</v>
      </c>
      <c r="C17" s="311"/>
      <c r="D17" s="311"/>
      <c r="E17" s="311"/>
      <c r="F17" s="311"/>
      <c r="G17" s="311"/>
      <c r="H17" s="311"/>
      <c r="I17" s="311"/>
      <c r="J17" s="311"/>
      <c r="L17" s="4" t="s">
        <v>3</v>
      </c>
      <c r="M17" s="4" t="s">
        <v>4</v>
      </c>
      <c r="N17" s="5" t="s">
        <v>5</v>
      </c>
      <c r="O17" s="4" t="s">
        <v>6</v>
      </c>
      <c r="P17" s="6" t="s">
        <v>7</v>
      </c>
      <c r="Q17" s="6" t="s">
        <v>8</v>
      </c>
      <c r="R17" s="7" t="s">
        <v>9</v>
      </c>
      <c r="S17" s="7"/>
      <c r="T17" s="7"/>
      <c r="U17" s="7"/>
      <c r="V17" s="7"/>
      <c r="W17" s="7"/>
      <c r="X17" s="7"/>
      <c r="Y17" s="7"/>
      <c r="AB17" s="8" t="s">
        <v>6</v>
      </c>
      <c r="AC17" s="8"/>
      <c r="AD17" s="8"/>
      <c r="AE17" s="8"/>
      <c r="AF17" s="8"/>
      <c r="AG17" s="8"/>
      <c r="AH17" s="8"/>
      <c r="AI17" s="8"/>
      <c r="AJ17" s="8"/>
      <c r="AK17" s="8"/>
    </row>
    <row r="18" spans="1:38" ht="12.75" customHeight="1" x14ac:dyDescent="0.2">
      <c r="A18" s="9" t="s">
        <v>10</v>
      </c>
      <c r="B18" s="10">
        <v>1</v>
      </c>
      <c r="C18" s="10">
        <v>2</v>
      </c>
      <c r="D18" s="10">
        <v>3</v>
      </c>
      <c r="E18" s="10">
        <v>4</v>
      </c>
      <c r="F18" s="10">
        <v>5</v>
      </c>
      <c r="G18" s="10">
        <v>6</v>
      </c>
      <c r="H18" s="10">
        <v>7</v>
      </c>
      <c r="I18" s="10">
        <v>8</v>
      </c>
      <c r="J18" s="10">
        <v>9</v>
      </c>
      <c r="K18" s="115" t="s">
        <v>11</v>
      </c>
      <c r="L18" s="36"/>
      <c r="M18" s="11"/>
      <c r="N18" s="12"/>
      <c r="O18" s="13"/>
      <c r="P18" s="14"/>
      <c r="Q18" s="14"/>
      <c r="R18" s="3"/>
      <c r="S18" s="3"/>
      <c r="T18" s="2" t="s">
        <v>3</v>
      </c>
      <c r="AB18" s="312" t="s">
        <v>12</v>
      </c>
      <c r="AC18" s="311"/>
      <c r="AD18" s="311"/>
      <c r="AE18" s="311"/>
      <c r="AF18" s="311"/>
      <c r="AG18" s="311"/>
      <c r="AH18" s="311"/>
      <c r="AI18" s="311"/>
      <c r="AJ18" s="311"/>
      <c r="AK18" s="311"/>
    </row>
    <row r="19" spans="1:38" ht="12.75" customHeight="1" x14ac:dyDescent="0.2">
      <c r="A19" s="10">
        <v>9902</v>
      </c>
      <c r="B19" s="10">
        <v>21</v>
      </c>
      <c r="C19" s="10"/>
      <c r="D19" s="10"/>
      <c r="E19" s="10"/>
      <c r="F19" s="10"/>
      <c r="G19" s="10"/>
      <c r="H19" s="10"/>
      <c r="I19" s="10"/>
      <c r="J19" s="10"/>
      <c r="K19" s="188"/>
      <c r="L19" s="36"/>
      <c r="M19" s="11"/>
      <c r="N19" s="12"/>
      <c r="O19" s="13"/>
      <c r="P19" s="17">
        <f>B19</f>
        <v>21</v>
      </c>
      <c r="Q19" s="14"/>
      <c r="R19" s="3"/>
      <c r="S19" s="3"/>
      <c r="T19" s="27">
        <v>9902</v>
      </c>
      <c r="U19" s="3">
        <f>L30</f>
        <v>0.14285714285714285</v>
      </c>
      <c r="AA19" s="18" t="s">
        <v>13</v>
      </c>
      <c r="AB19" s="19">
        <v>9902</v>
      </c>
      <c r="AC19" s="20" t="s">
        <v>14</v>
      </c>
      <c r="AD19" s="20" t="s">
        <v>15</v>
      </c>
      <c r="AE19" s="20" t="s">
        <v>16</v>
      </c>
      <c r="AF19" s="20" t="s">
        <v>17</v>
      </c>
      <c r="AG19" s="20" t="s">
        <v>18</v>
      </c>
      <c r="AH19" s="20" t="s">
        <v>19</v>
      </c>
      <c r="AI19" s="20" t="s">
        <v>20</v>
      </c>
      <c r="AJ19" s="20" t="s">
        <v>21</v>
      </c>
      <c r="AK19" s="20" t="s">
        <v>22</v>
      </c>
      <c r="AL19" s="20" t="s">
        <v>23</v>
      </c>
    </row>
    <row r="20" spans="1:38" ht="12.75" customHeight="1" x14ac:dyDescent="0.2">
      <c r="A20" s="26" t="s">
        <v>14</v>
      </c>
      <c r="B20" s="10">
        <v>1</v>
      </c>
      <c r="C20" s="10">
        <v>6</v>
      </c>
      <c r="D20" s="10"/>
      <c r="E20" s="10"/>
      <c r="F20" s="10"/>
      <c r="G20" s="10"/>
      <c r="H20" s="10"/>
      <c r="I20" s="10"/>
      <c r="J20" s="10"/>
      <c r="K20" s="188"/>
      <c r="L20" s="36"/>
      <c r="M20" s="11"/>
      <c r="N20" s="12"/>
      <c r="O20" s="13">
        <f>C20/B19</f>
        <v>0.2857142857142857</v>
      </c>
      <c r="P20" s="21">
        <v>7</v>
      </c>
      <c r="Q20" s="22">
        <f t="shared" ref="Q20:Q28" si="0">P20/P19</f>
        <v>0.33333333333333331</v>
      </c>
      <c r="R20" s="3">
        <f t="shared" ref="R20:R28" si="1">100%-Q20</f>
        <v>0.66666666666666674</v>
      </c>
      <c r="S20" s="3"/>
      <c r="T20" s="27" t="s">
        <v>14</v>
      </c>
      <c r="U20" s="3">
        <f>L47</f>
        <v>0.18181818181818182</v>
      </c>
      <c r="AA20" s="23" t="s">
        <v>37</v>
      </c>
      <c r="AB20" s="24">
        <f t="shared" ref="AB20:AB27" si="2">O20</f>
        <v>0.2857142857142857</v>
      </c>
      <c r="AC20" s="24">
        <f t="shared" ref="AC20:AC27" si="3">O38</f>
        <v>0.36363636363636365</v>
      </c>
      <c r="AD20" s="24">
        <f t="shared" ref="AD20:AD27" si="4">O54</f>
        <v>0.5714285714285714</v>
      </c>
      <c r="AE20" s="24">
        <f t="shared" ref="AE20:AE27" si="5">O70</f>
        <v>0.66666666666666663</v>
      </c>
      <c r="AF20" s="24">
        <f t="shared" ref="AF20:AF26" si="6">O85</f>
        <v>0.77777777777777779</v>
      </c>
      <c r="AG20" s="3">
        <f t="shared" ref="AG20:AG25" si="7">O100</f>
        <v>0.42857142857142855</v>
      </c>
      <c r="AH20" s="3">
        <f t="shared" ref="AH20:AH24" si="8">O119</f>
        <v>0.55555555555555558</v>
      </c>
      <c r="AI20" s="3">
        <f t="shared" ref="AI20:AI23" si="9">O136</f>
        <v>1</v>
      </c>
      <c r="AJ20" s="3">
        <f t="shared" ref="AJ20:AJ22" si="10">O152</f>
        <v>0.5</v>
      </c>
      <c r="AK20" s="3">
        <f t="shared" ref="AK20:AK21" si="11">O168</f>
        <v>0.63636363636363635</v>
      </c>
      <c r="AL20" s="3">
        <f>O185</f>
        <v>0.8</v>
      </c>
    </row>
    <row r="21" spans="1:38" ht="12.75" customHeight="1" x14ac:dyDescent="0.2">
      <c r="A21" s="26" t="s">
        <v>15</v>
      </c>
      <c r="B21" s="10"/>
      <c r="C21" s="10">
        <v>3</v>
      </c>
      <c r="D21" s="10">
        <v>4</v>
      </c>
      <c r="E21" s="10"/>
      <c r="F21" s="10"/>
      <c r="G21" s="10"/>
      <c r="H21" s="10"/>
      <c r="I21" s="10"/>
      <c r="J21" s="10"/>
      <c r="K21" s="188"/>
      <c r="L21" s="36"/>
      <c r="M21" s="11"/>
      <c r="N21" s="12"/>
      <c r="O21" s="13">
        <f>D21/C20</f>
        <v>0.66666666666666663</v>
      </c>
      <c r="P21" s="21">
        <v>7</v>
      </c>
      <c r="Q21" s="22">
        <f t="shared" si="0"/>
        <v>1</v>
      </c>
      <c r="R21" s="3">
        <f t="shared" si="1"/>
        <v>0</v>
      </c>
      <c r="S21" s="3"/>
      <c r="T21" s="27" t="s">
        <v>15</v>
      </c>
      <c r="U21" s="3">
        <f>L65</f>
        <v>0.14285714285714285</v>
      </c>
      <c r="AA21" s="23" t="s">
        <v>38</v>
      </c>
      <c r="AB21" s="24">
        <f t="shared" si="2"/>
        <v>0.66666666666666663</v>
      </c>
      <c r="AC21" s="24">
        <f t="shared" si="3"/>
        <v>1</v>
      </c>
      <c r="AD21" s="24">
        <f t="shared" si="4"/>
        <v>0.25</v>
      </c>
      <c r="AE21" s="24">
        <f t="shared" si="5"/>
        <v>0.25</v>
      </c>
      <c r="AF21" s="24">
        <f t="shared" si="6"/>
        <v>0.5714285714285714</v>
      </c>
      <c r="AG21" s="3">
        <f t="shared" si="7"/>
        <v>0.66666666666666663</v>
      </c>
      <c r="AH21" s="3">
        <f t="shared" si="8"/>
        <v>0.7</v>
      </c>
      <c r="AI21" s="3">
        <f t="shared" si="9"/>
        <v>0.77777777777777779</v>
      </c>
      <c r="AJ21" s="3">
        <f t="shared" si="10"/>
        <v>0.75</v>
      </c>
      <c r="AK21" s="3">
        <f t="shared" si="11"/>
        <v>1</v>
      </c>
    </row>
    <row r="22" spans="1:38" ht="12.75" customHeight="1" x14ac:dyDescent="0.2">
      <c r="A22" s="26" t="s">
        <v>16</v>
      </c>
      <c r="B22" s="10"/>
      <c r="C22" s="10"/>
      <c r="D22" s="10">
        <v>3</v>
      </c>
      <c r="E22" s="10">
        <v>4</v>
      </c>
      <c r="F22" s="10"/>
      <c r="G22" s="10"/>
      <c r="H22" s="10"/>
      <c r="I22" s="10"/>
      <c r="J22" s="10"/>
      <c r="K22" s="188"/>
      <c r="L22" s="36"/>
      <c r="M22" s="11"/>
      <c r="N22" s="12"/>
      <c r="O22" s="13">
        <f>E22/D21</f>
        <v>1</v>
      </c>
      <c r="P22" s="21">
        <v>7</v>
      </c>
      <c r="Q22" s="22">
        <f t="shared" si="0"/>
        <v>1</v>
      </c>
      <c r="R22" s="3">
        <f t="shared" si="1"/>
        <v>0</v>
      </c>
      <c r="S22" s="3"/>
      <c r="T22" s="27" t="s">
        <v>16</v>
      </c>
      <c r="U22" s="3">
        <f>L80</f>
        <v>0.16666666666666666</v>
      </c>
      <c r="AA22" s="23" t="s">
        <v>39</v>
      </c>
      <c r="AB22" s="24">
        <f t="shared" si="2"/>
        <v>1</v>
      </c>
      <c r="AC22" s="24">
        <f t="shared" si="3"/>
        <v>0.75</v>
      </c>
      <c r="AD22" s="24">
        <f t="shared" si="4"/>
        <v>1</v>
      </c>
      <c r="AE22" s="24">
        <f t="shared" si="5"/>
        <v>1</v>
      </c>
      <c r="AF22" s="24">
        <f t="shared" si="6"/>
        <v>0.875</v>
      </c>
      <c r="AG22" s="3">
        <f t="shared" si="7"/>
        <v>1</v>
      </c>
      <c r="AH22" s="3">
        <f t="shared" si="8"/>
        <v>0.5714285714285714</v>
      </c>
      <c r="AI22" s="3">
        <f t="shared" si="9"/>
        <v>0.7142857142857143</v>
      </c>
      <c r="AJ22" s="3">
        <f t="shared" si="10"/>
        <v>1</v>
      </c>
      <c r="AK22" s="3" t="s">
        <v>27</v>
      </c>
    </row>
    <row r="23" spans="1:38" ht="12.75" customHeight="1" x14ac:dyDescent="0.2">
      <c r="A23" s="26" t="s">
        <v>17</v>
      </c>
      <c r="B23" s="10"/>
      <c r="C23" s="10"/>
      <c r="D23" s="10">
        <v>1</v>
      </c>
      <c r="E23" s="10">
        <v>2</v>
      </c>
      <c r="F23" s="10">
        <v>4</v>
      </c>
      <c r="G23" s="10"/>
      <c r="H23" s="10"/>
      <c r="I23" s="10"/>
      <c r="J23" s="10"/>
      <c r="K23" s="188"/>
      <c r="L23" s="36"/>
      <c r="M23" s="11"/>
      <c r="N23" s="12"/>
      <c r="O23" s="13">
        <f>F23/E22</f>
        <v>1</v>
      </c>
      <c r="P23" s="21">
        <v>7</v>
      </c>
      <c r="Q23" s="22">
        <f t="shared" si="0"/>
        <v>1</v>
      </c>
      <c r="R23" s="3">
        <f t="shared" si="1"/>
        <v>0</v>
      </c>
      <c r="S23" s="3"/>
      <c r="T23" s="27" t="s">
        <v>17</v>
      </c>
      <c r="U23" s="3">
        <f>L95</f>
        <v>0.3888888888888889</v>
      </c>
      <c r="AA23" s="23" t="s">
        <v>40</v>
      </c>
      <c r="AB23" s="24">
        <f t="shared" si="2"/>
        <v>1</v>
      </c>
      <c r="AC23" s="24">
        <f t="shared" si="3"/>
        <v>0.66666666666666663</v>
      </c>
      <c r="AD23" s="24">
        <f t="shared" si="4"/>
        <v>1</v>
      </c>
      <c r="AE23" s="24">
        <f t="shared" si="5"/>
        <v>1</v>
      </c>
      <c r="AF23" s="24">
        <f t="shared" si="6"/>
        <v>1</v>
      </c>
      <c r="AG23" s="3">
        <f t="shared" si="7"/>
        <v>1</v>
      </c>
      <c r="AH23" s="3">
        <f t="shared" si="8"/>
        <v>1</v>
      </c>
      <c r="AI23" s="3">
        <f t="shared" si="9"/>
        <v>1</v>
      </c>
      <c r="AJ23" s="3" t="s">
        <v>27</v>
      </c>
      <c r="AK23" s="3" t="s">
        <v>27</v>
      </c>
    </row>
    <row r="24" spans="1:38" ht="12.75" customHeight="1" x14ac:dyDescent="0.2">
      <c r="A24" s="26" t="s">
        <v>18</v>
      </c>
      <c r="B24" s="10"/>
      <c r="C24" s="10"/>
      <c r="D24" s="10"/>
      <c r="E24" s="10">
        <v>2</v>
      </c>
      <c r="F24" s="10">
        <v>1</v>
      </c>
      <c r="G24" s="10">
        <v>3</v>
      </c>
      <c r="H24" s="10"/>
      <c r="I24" s="10"/>
      <c r="J24" s="10"/>
      <c r="K24" s="188"/>
      <c r="L24" s="36"/>
      <c r="M24" s="11"/>
      <c r="N24" s="12"/>
      <c r="O24" s="13">
        <f>G24/F23</f>
        <v>0.75</v>
      </c>
      <c r="P24" s="21">
        <v>6</v>
      </c>
      <c r="Q24" s="22">
        <f t="shared" si="0"/>
        <v>0.8571428571428571</v>
      </c>
      <c r="R24" s="3">
        <f t="shared" si="1"/>
        <v>0.1428571428571429</v>
      </c>
      <c r="S24" s="3"/>
      <c r="T24" s="27" t="s">
        <v>18</v>
      </c>
      <c r="U24" s="3">
        <f>L114</f>
        <v>0.14285714285714285</v>
      </c>
      <c r="AA24" s="23" t="s">
        <v>41</v>
      </c>
      <c r="AB24" s="24">
        <f t="shared" si="2"/>
        <v>0.75</v>
      </c>
      <c r="AC24" s="24">
        <f t="shared" si="3"/>
        <v>1</v>
      </c>
      <c r="AD24" s="24">
        <f t="shared" si="4"/>
        <v>1</v>
      </c>
      <c r="AE24" s="24">
        <f t="shared" si="5"/>
        <v>1</v>
      </c>
      <c r="AF24" s="24">
        <f t="shared" si="6"/>
        <v>1</v>
      </c>
      <c r="AG24" s="3">
        <f t="shared" si="7"/>
        <v>0.5</v>
      </c>
      <c r="AH24" s="3">
        <f t="shared" si="8"/>
        <v>0.5</v>
      </c>
      <c r="AI24" s="3" t="s">
        <v>27</v>
      </c>
    </row>
    <row r="25" spans="1:38" ht="12.75" customHeight="1" x14ac:dyDescent="0.2">
      <c r="A25" s="26" t="s">
        <v>19</v>
      </c>
      <c r="B25" s="10"/>
      <c r="C25" s="10"/>
      <c r="D25" s="10"/>
      <c r="E25" s="10"/>
      <c r="F25" s="10">
        <v>1</v>
      </c>
      <c r="G25" s="10">
        <v>2</v>
      </c>
      <c r="H25" s="10">
        <v>3</v>
      </c>
      <c r="I25" s="10"/>
      <c r="J25" s="10"/>
      <c r="K25" s="188"/>
      <c r="L25" s="36"/>
      <c r="M25" s="11"/>
      <c r="N25" s="12"/>
      <c r="O25" s="13">
        <f>H25/G24</f>
        <v>1</v>
      </c>
      <c r="P25" s="21">
        <v>6</v>
      </c>
      <c r="Q25" s="22">
        <f t="shared" si="0"/>
        <v>1</v>
      </c>
      <c r="R25" s="3">
        <f t="shared" si="1"/>
        <v>0</v>
      </c>
      <c r="S25" s="3"/>
      <c r="T25" s="27" t="s">
        <v>19</v>
      </c>
      <c r="U25" s="3">
        <f>L131</f>
        <v>0.16666666666666666</v>
      </c>
      <c r="AA25" s="26" t="s">
        <v>42</v>
      </c>
      <c r="AB25" s="24">
        <f t="shared" si="2"/>
        <v>1</v>
      </c>
      <c r="AC25" s="24">
        <f t="shared" si="3"/>
        <v>1</v>
      </c>
      <c r="AD25" s="24">
        <f t="shared" si="4"/>
        <v>1</v>
      </c>
      <c r="AE25" s="24">
        <f t="shared" si="5"/>
        <v>1</v>
      </c>
      <c r="AF25" s="24">
        <f t="shared" si="6"/>
        <v>1</v>
      </c>
      <c r="AG25" s="3">
        <f t="shared" si="7"/>
        <v>1</v>
      </c>
      <c r="AH25" s="3" t="s">
        <v>27</v>
      </c>
    </row>
    <row r="26" spans="1:38" ht="12.75" customHeight="1" x14ac:dyDescent="0.2">
      <c r="A26" s="28" t="s">
        <v>20</v>
      </c>
      <c r="B26" s="29"/>
      <c r="C26" s="29"/>
      <c r="D26" s="29"/>
      <c r="E26" s="29"/>
      <c r="F26" s="29"/>
      <c r="G26" s="29"/>
      <c r="H26" s="29"/>
      <c r="I26" s="29">
        <v>3</v>
      </c>
      <c r="J26" s="29"/>
      <c r="K26" s="189"/>
      <c r="L26" s="3"/>
      <c r="M26" s="3"/>
      <c r="N26" s="29"/>
      <c r="O26" s="3">
        <f>I26/H25</f>
        <v>1</v>
      </c>
      <c r="P26" s="21">
        <v>6</v>
      </c>
      <c r="Q26" s="22">
        <f t="shared" si="0"/>
        <v>1</v>
      </c>
      <c r="R26" s="3">
        <f t="shared" si="1"/>
        <v>0</v>
      </c>
      <c r="S26" s="3"/>
      <c r="AA26" s="26" t="s">
        <v>43</v>
      </c>
      <c r="AB26" s="24">
        <f t="shared" si="2"/>
        <v>1</v>
      </c>
      <c r="AC26" s="24">
        <f t="shared" si="3"/>
        <v>1</v>
      </c>
      <c r="AD26" s="24">
        <f t="shared" si="4"/>
        <v>0</v>
      </c>
      <c r="AE26" s="24">
        <f t="shared" si="5"/>
        <v>1</v>
      </c>
      <c r="AF26" s="24">
        <f t="shared" si="6"/>
        <v>0.8571428571428571</v>
      </c>
      <c r="AG26" s="3" t="s">
        <v>27</v>
      </c>
    </row>
    <row r="27" spans="1:38" ht="12.75" customHeight="1" x14ac:dyDescent="0.2">
      <c r="A27" s="28" t="s">
        <v>21</v>
      </c>
      <c r="B27" s="29"/>
      <c r="C27" s="29"/>
      <c r="D27" s="29"/>
      <c r="E27" s="29"/>
      <c r="F27" s="29"/>
      <c r="G27" s="29"/>
      <c r="H27" s="29"/>
      <c r="I27" s="29"/>
      <c r="J27" s="29">
        <v>3</v>
      </c>
      <c r="K27" s="189">
        <v>3</v>
      </c>
      <c r="L27" s="3"/>
      <c r="M27" s="3"/>
      <c r="N27" s="29"/>
      <c r="O27" s="3">
        <f>J27/I26</f>
        <v>1</v>
      </c>
      <c r="P27" s="21">
        <v>6</v>
      </c>
      <c r="Q27" s="22">
        <f t="shared" si="0"/>
        <v>1</v>
      </c>
      <c r="R27" s="3">
        <f t="shared" si="1"/>
        <v>0</v>
      </c>
      <c r="S27" s="3"/>
      <c r="AA27" s="26" t="s">
        <v>44</v>
      </c>
      <c r="AB27" s="24">
        <f t="shared" si="2"/>
        <v>1</v>
      </c>
      <c r="AC27" s="24">
        <f t="shared" si="3"/>
        <v>1</v>
      </c>
      <c r="AD27" s="24">
        <f t="shared" si="4"/>
        <v>1</v>
      </c>
      <c r="AE27" s="24">
        <f t="shared" si="5"/>
        <v>1</v>
      </c>
      <c r="AF27" s="24" t="s">
        <v>27</v>
      </c>
      <c r="AG27" s="3" t="s">
        <v>27</v>
      </c>
    </row>
    <row r="28" spans="1:38" ht="12.75" customHeight="1" x14ac:dyDescent="0.2">
      <c r="A28" s="28" t="s">
        <v>22</v>
      </c>
      <c r="B28" s="29"/>
      <c r="C28" s="29"/>
      <c r="D28" s="29"/>
      <c r="E28" s="29"/>
      <c r="F28" s="29"/>
      <c r="G28" s="29"/>
      <c r="H28" s="29"/>
      <c r="I28" s="29"/>
      <c r="J28" s="29">
        <v>3</v>
      </c>
      <c r="K28" s="189">
        <v>2</v>
      </c>
      <c r="L28" s="3"/>
      <c r="M28" s="3"/>
      <c r="N28" s="29"/>
      <c r="O28" s="3"/>
      <c r="P28" s="21">
        <v>3</v>
      </c>
      <c r="Q28" s="22">
        <f t="shared" si="0"/>
        <v>0.5</v>
      </c>
      <c r="R28" s="3">
        <f t="shared" si="1"/>
        <v>0.5</v>
      </c>
      <c r="S28" s="3"/>
      <c r="AA28" s="28"/>
      <c r="AB28" s="24"/>
      <c r="AC28" s="24"/>
      <c r="AD28" s="24"/>
      <c r="AE28" s="24" t="s">
        <v>27</v>
      </c>
      <c r="AF28" s="24"/>
    </row>
    <row r="29" spans="1:38" ht="12.75" customHeight="1" x14ac:dyDescent="0.2">
      <c r="A29" s="28" t="s">
        <v>23</v>
      </c>
      <c r="B29" s="29"/>
      <c r="C29" s="29"/>
      <c r="D29" s="29"/>
      <c r="E29" s="29"/>
      <c r="F29" s="29"/>
      <c r="G29" s="29"/>
      <c r="H29" s="29"/>
      <c r="I29" s="29"/>
      <c r="J29" s="29">
        <v>1</v>
      </c>
      <c r="K29" s="189">
        <v>1</v>
      </c>
      <c r="L29" s="3"/>
      <c r="M29" s="3"/>
      <c r="N29" s="29"/>
      <c r="O29" s="3"/>
      <c r="P29" s="21"/>
      <c r="Q29" s="22"/>
      <c r="R29" s="3"/>
      <c r="S29" s="3"/>
      <c r="AA29" s="28"/>
      <c r="AB29" s="24"/>
      <c r="AC29" s="24"/>
      <c r="AD29" s="24"/>
      <c r="AE29" s="24"/>
      <c r="AF29" s="24"/>
    </row>
    <row r="30" spans="1:38" ht="12.75" customHeight="1" x14ac:dyDescent="0.2">
      <c r="A30" s="28"/>
      <c r="B30" s="29"/>
      <c r="C30" s="29"/>
      <c r="D30" s="29"/>
      <c r="E30" s="29"/>
      <c r="F30" s="29"/>
      <c r="G30" s="29"/>
      <c r="H30" s="29"/>
      <c r="I30" s="29"/>
      <c r="J30" s="29"/>
      <c r="K30" s="189">
        <f>SUM(K27:K29)</f>
        <v>6</v>
      </c>
      <c r="L30" s="3">
        <f>K27/B19</f>
        <v>0.14285714285714285</v>
      </c>
      <c r="M30" s="3">
        <f>K30/B19</f>
        <v>0.2857142857142857</v>
      </c>
      <c r="N30" s="3">
        <f>M30-L30</f>
        <v>0.14285714285714285</v>
      </c>
      <c r="O30" s="3"/>
      <c r="Q30" s="22"/>
      <c r="R30" s="3"/>
      <c r="S30" s="3"/>
      <c r="AA30" s="28"/>
      <c r="AB30" s="24"/>
      <c r="AC30" s="24"/>
      <c r="AD30" s="24"/>
      <c r="AE30" s="24"/>
      <c r="AF30" s="24"/>
    </row>
    <row r="31" spans="1:38" ht="12.75" customHeight="1" x14ac:dyDescent="0.2">
      <c r="A31" s="32" t="s">
        <v>34</v>
      </c>
      <c r="B31" s="32"/>
      <c r="C31" s="32"/>
      <c r="D31" s="33"/>
      <c r="E31" s="33"/>
      <c r="F31" s="126"/>
      <c r="G31" s="29">
        <f>((K27*9)+(K28*10)+(K29*11))/K30</f>
        <v>9.6666666666666661</v>
      </c>
      <c r="H31" s="29"/>
      <c r="I31" s="29"/>
      <c r="J31" s="29"/>
      <c r="K31" s="189"/>
      <c r="L31" s="3"/>
      <c r="M31" s="3"/>
      <c r="N31" s="29"/>
      <c r="O31" s="3"/>
      <c r="P31" s="25">
        <f>B19+B37</f>
        <v>32</v>
      </c>
      <c r="Q31" s="140">
        <f>K27+K45</f>
        <v>5</v>
      </c>
      <c r="R31" s="3">
        <f>Q31/P31</f>
        <v>0.15625</v>
      </c>
      <c r="S31" s="3"/>
      <c r="AA31" s="28"/>
      <c r="AB31" s="24"/>
      <c r="AC31" s="24"/>
      <c r="AD31" s="24"/>
      <c r="AE31" s="24"/>
      <c r="AF31" s="24"/>
    </row>
    <row r="32" spans="1:38" ht="12.75" customHeight="1" x14ac:dyDescent="0.2">
      <c r="A32" s="28"/>
      <c r="B32" s="29"/>
      <c r="C32" s="29"/>
      <c r="D32" s="29"/>
      <c r="E32" s="29"/>
      <c r="F32" s="29"/>
      <c r="G32" s="29"/>
      <c r="H32" s="29"/>
      <c r="I32" s="29"/>
      <c r="J32" s="29"/>
      <c r="K32" s="189"/>
      <c r="L32" s="3"/>
      <c r="M32" s="3"/>
      <c r="N32" s="29"/>
      <c r="O32" s="3"/>
      <c r="Q32" s="22"/>
      <c r="R32" s="3"/>
      <c r="S32" s="3"/>
      <c r="AA32" s="28"/>
      <c r="AB32" s="24"/>
      <c r="AC32" s="24"/>
      <c r="AD32" s="24"/>
      <c r="AE32" s="24"/>
      <c r="AF32" s="24"/>
    </row>
    <row r="33" spans="1:38" ht="12.75" customHeight="1" x14ac:dyDescent="0.2">
      <c r="K33" s="191"/>
      <c r="L33" s="3"/>
      <c r="M33" s="3"/>
      <c r="O33" s="3"/>
    </row>
    <row r="34" spans="1:38" ht="12.75" customHeight="1" x14ac:dyDescent="0.3">
      <c r="A34" s="38" t="s">
        <v>63</v>
      </c>
      <c r="L34" s="3"/>
      <c r="M34" s="3"/>
      <c r="O34" s="3"/>
    </row>
    <row r="35" spans="1:38" ht="25.5" customHeight="1" x14ac:dyDescent="0.2">
      <c r="B35" s="310" t="s">
        <v>2</v>
      </c>
      <c r="C35" s="311"/>
      <c r="D35" s="311"/>
      <c r="E35" s="311"/>
      <c r="F35" s="311"/>
      <c r="G35" s="311"/>
      <c r="H35" s="311"/>
      <c r="I35" s="311"/>
      <c r="J35" s="311"/>
      <c r="L35" s="4" t="s">
        <v>3</v>
      </c>
      <c r="M35" s="4" t="s">
        <v>4</v>
      </c>
      <c r="N35" s="5" t="s">
        <v>5</v>
      </c>
      <c r="O35" s="4" t="s">
        <v>6</v>
      </c>
      <c r="P35" s="6" t="s">
        <v>7</v>
      </c>
      <c r="Q35" s="6" t="s">
        <v>8</v>
      </c>
      <c r="R35" s="7" t="s">
        <v>9</v>
      </c>
      <c r="S35" s="7"/>
    </row>
    <row r="36" spans="1:38" ht="12.75" customHeight="1" x14ac:dyDescent="0.2">
      <c r="A36" s="9" t="s">
        <v>10</v>
      </c>
      <c r="B36" s="10">
        <v>1</v>
      </c>
      <c r="C36" s="10">
        <v>2</v>
      </c>
      <c r="D36" s="10">
        <v>3</v>
      </c>
      <c r="E36" s="10">
        <v>4</v>
      </c>
      <c r="F36" s="10">
        <v>5</v>
      </c>
      <c r="G36" s="10">
        <v>6</v>
      </c>
      <c r="H36" s="10">
        <v>7</v>
      </c>
      <c r="I36" s="10">
        <v>8</v>
      </c>
      <c r="J36" s="10">
        <v>9</v>
      </c>
      <c r="K36" s="115" t="s">
        <v>11</v>
      </c>
      <c r="L36" s="36"/>
      <c r="M36" s="11"/>
      <c r="N36" s="12"/>
      <c r="O36" s="13"/>
      <c r="P36" s="14"/>
      <c r="Q36" s="14"/>
      <c r="R36" s="3"/>
      <c r="S36" s="3"/>
    </row>
    <row r="37" spans="1:38" ht="12.75" customHeight="1" x14ac:dyDescent="0.2">
      <c r="A37" s="26" t="s">
        <v>14</v>
      </c>
      <c r="B37" s="10">
        <v>11</v>
      </c>
      <c r="C37" s="10"/>
      <c r="D37" s="10"/>
      <c r="E37" s="10"/>
      <c r="F37" s="10"/>
      <c r="G37" s="10"/>
      <c r="H37" s="10"/>
      <c r="I37" s="10"/>
      <c r="J37" s="10"/>
      <c r="K37" s="188"/>
      <c r="L37" s="36"/>
      <c r="M37" s="11"/>
      <c r="N37" s="12"/>
      <c r="O37" s="13"/>
      <c r="P37" s="17">
        <f>B37</f>
        <v>11</v>
      </c>
      <c r="Q37" s="14"/>
      <c r="R37" s="3"/>
      <c r="S37" s="3"/>
    </row>
    <row r="38" spans="1:38" ht="12.75" customHeight="1" x14ac:dyDescent="0.2">
      <c r="A38" s="26" t="s">
        <v>15</v>
      </c>
      <c r="B38" s="10"/>
      <c r="C38" s="10">
        <v>4</v>
      </c>
      <c r="D38" s="10"/>
      <c r="E38" s="10"/>
      <c r="F38" s="10"/>
      <c r="G38" s="10"/>
      <c r="H38" s="10"/>
      <c r="I38" s="10"/>
      <c r="J38" s="10"/>
      <c r="K38" s="188"/>
      <c r="L38" s="36"/>
      <c r="M38" s="11"/>
      <c r="N38" s="12"/>
      <c r="O38" s="13">
        <f>C38/B37</f>
        <v>0.36363636363636365</v>
      </c>
      <c r="P38" s="21">
        <v>4</v>
      </c>
      <c r="Q38" s="22">
        <f t="shared" ref="Q38:Q45" si="12">P38/P37</f>
        <v>0.36363636363636365</v>
      </c>
      <c r="R38" s="3">
        <f t="shared" ref="R38:R45" si="13">100%-Q38</f>
        <v>0.63636363636363635</v>
      </c>
      <c r="S38" s="3"/>
      <c r="T38" s="2" t="s">
        <v>4</v>
      </c>
    </row>
    <row r="39" spans="1:38" ht="12.75" customHeight="1" x14ac:dyDescent="0.2">
      <c r="A39" s="26" t="s">
        <v>16</v>
      </c>
      <c r="B39" s="10"/>
      <c r="C39" s="10"/>
      <c r="D39" s="10">
        <v>4</v>
      </c>
      <c r="E39" s="10"/>
      <c r="F39" s="10"/>
      <c r="G39" s="10"/>
      <c r="H39" s="10"/>
      <c r="I39" s="10"/>
      <c r="J39" s="10"/>
      <c r="K39" s="188"/>
      <c r="L39" s="36"/>
      <c r="M39" s="11"/>
      <c r="N39" s="12"/>
      <c r="O39" s="13">
        <f>D39/C38</f>
        <v>1</v>
      </c>
      <c r="P39" s="21">
        <v>5</v>
      </c>
      <c r="Q39" s="22">
        <f t="shared" si="12"/>
        <v>1.25</v>
      </c>
      <c r="R39" s="3">
        <f t="shared" si="13"/>
        <v>-0.25</v>
      </c>
      <c r="S39" s="3"/>
      <c r="T39" s="27">
        <v>9902</v>
      </c>
      <c r="U39" s="3">
        <f>M30</f>
        <v>0.2857142857142857</v>
      </c>
    </row>
    <row r="40" spans="1:38" ht="12.75" customHeight="1" x14ac:dyDescent="0.2">
      <c r="A40" s="26" t="s">
        <v>17</v>
      </c>
      <c r="B40" s="10"/>
      <c r="C40" s="10"/>
      <c r="D40" s="10"/>
      <c r="E40" s="10">
        <v>3</v>
      </c>
      <c r="F40" s="10"/>
      <c r="G40" s="10"/>
      <c r="H40" s="10"/>
      <c r="I40" s="10"/>
      <c r="J40" s="10"/>
      <c r="K40" s="188"/>
      <c r="L40" s="36"/>
      <c r="M40" s="11"/>
      <c r="N40" s="12"/>
      <c r="O40" s="13">
        <f>E40/D39</f>
        <v>0.75</v>
      </c>
      <c r="P40" s="21">
        <v>3</v>
      </c>
      <c r="Q40" s="22">
        <f t="shared" si="12"/>
        <v>0.6</v>
      </c>
      <c r="R40" s="3">
        <f t="shared" si="13"/>
        <v>0.4</v>
      </c>
      <c r="S40" s="3"/>
      <c r="T40" s="27" t="s">
        <v>14</v>
      </c>
      <c r="U40" s="3">
        <f>M47</f>
        <v>0.27272727272727271</v>
      </c>
      <c r="AA40" s="2"/>
      <c r="AB40" s="8" t="s">
        <v>35</v>
      </c>
      <c r="AC40" s="8"/>
      <c r="AD40" s="8"/>
      <c r="AE40" s="8"/>
      <c r="AF40" s="8"/>
      <c r="AG40" s="8"/>
      <c r="AH40" s="8"/>
      <c r="AI40" s="8"/>
      <c r="AJ40" s="8"/>
      <c r="AK40" s="8"/>
    </row>
    <row r="41" spans="1:38" ht="12.75" customHeight="1" x14ac:dyDescent="0.2">
      <c r="A41" s="26" t="s">
        <v>18</v>
      </c>
      <c r="B41" s="10"/>
      <c r="C41" s="10"/>
      <c r="D41" s="10"/>
      <c r="E41" s="10">
        <v>1</v>
      </c>
      <c r="F41" s="10">
        <v>2</v>
      </c>
      <c r="G41" s="10"/>
      <c r="H41" s="10"/>
      <c r="I41" s="10"/>
      <c r="J41" s="10"/>
      <c r="K41" s="188"/>
      <c r="L41" s="36"/>
      <c r="M41" s="11"/>
      <c r="N41" s="12"/>
      <c r="O41" s="13">
        <f>F41/E40</f>
        <v>0.66666666666666663</v>
      </c>
      <c r="P41" s="21">
        <v>3</v>
      </c>
      <c r="Q41" s="22">
        <f t="shared" si="12"/>
        <v>1</v>
      </c>
      <c r="R41" s="3">
        <f t="shared" si="13"/>
        <v>0</v>
      </c>
      <c r="S41" s="3"/>
      <c r="T41" s="27" t="s">
        <v>15</v>
      </c>
      <c r="U41" s="3">
        <f>M65</f>
        <v>0.2857142857142857</v>
      </c>
      <c r="AB41" s="312" t="s">
        <v>12</v>
      </c>
      <c r="AC41" s="311"/>
      <c r="AD41" s="311"/>
      <c r="AE41" s="311"/>
      <c r="AF41" s="311"/>
      <c r="AG41" s="311"/>
      <c r="AH41" s="311"/>
      <c r="AI41" s="311"/>
      <c r="AJ41" s="311"/>
      <c r="AK41" s="311"/>
    </row>
    <row r="42" spans="1:38" ht="12.75" customHeight="1" x14ac:dyDescent="0.2">
      <c r="A42" s="26" t="s">
        <v>19</v>
      </c>
      <c r="B42" s="10"/>
      <c r="C42" s="10"/>
      <c r="D42" s="10"/>
      <c r="E42" s="10"/>
      <c r="F42" s="10">
        <v>1</v>
      </c>
      <c r="G42" s="10">
        <v>2</v>
      </c>
      <c r="H42" s="10"/>
      <c r="I42" s="10"/>
      <c r="J42" s="10"/>
      <c r="K42" s="188"/>
      <c r="L42" s="36"/>
      <c r="M42" s="11"/>
      <c r="N42" s="12"/>
      <c r="O42" s="13">
        <f>G42/F41</f>
        <v>1</v>
      </c>
      <c r="P42" s="21">
        <v>3</v>
      </c>
      <c r="Q42" s="22">
        <f t="shared" si="12"/>
        <v>1</v>
      </c>
      <c r="R42" s="3">
        <f t="shared" si="13"/>
        <v>0</v>
      </c>
      <c r="S42" s="3"/>
      <c r="T42" s="27" t="s">
        <v>16</v>
      </c>
      <c r="U42" s="3">
        <f>M80</f>
        <v>0.16666666666666666</v>
      </c>
      <c r="AA42" s="18" t="s">
        <v>13</v>
      </c>
      <c r="AB42" s="19">
        <v>9902</v>
      </c>
      <c r="AC42" s="20" t="s">
        <v>14</v>
      </c>
      <c r="AD42" s="20" t="s">
        <v>15</v>
      </c>
      <c r="AE42" s="20" t="s">
        <v>16</v>
      </c>
      <c r="AF42" s="20" t="s">
        <v>17</v>
      </c>
      <c r="AG42" s="20" t="s">
        <v>18</v>
      </c>
      <c r="AH42" s="20" t="s">
        <v>19</v>
      </c>
      <c r="AI42" s="20" t="s">
        <v>20</v>
      </c>
      <c r="AJ42" s="20" t="s">
        <v>21</v>
      </c>
      <c r="AK42" s="20" t="s">
        <v>22</v>
      </c>
      <c r="AL42" s="20" t="s">
        <v>23</v>
      </c>
    </row>
    <row r="43" spans="1:38" ht="12.75" customHeight="1" x14ac:dyDescent="0.2">
      <c r="A43" s="28" t="s">
        <v>20</v>
      </c>
      <c r="B43" s="29"/>
      <c r="C43" s="29"/>
      <c r="D43" s="29"/>
      <c r="E43" s="29"/>
      <c r="F43" s="29"/>
      <c r="G43" s="29"/>
      <c r="H43" s="29">
        <v>2</v>
      </c>
      <c r="I43" s="29"/>
      <c r="J43" s="29"/>
      <c r="K43" s="189"/>
      <c r="L43" s="3"/>
      <c r="M43" s="3"/>
      <c r="N43" s="29"/>
      <c r="O43" s="3">
        <f>H43/G42</f>
        <v>1</v>
      </c>
      <c r="P43" s="21">
        <v>3</v>
      </c>
      <c r="Q43" s="22">
        <f t="shared" si="12"/>
        <v>1</v>
      </c>
      <c r="R43" s="3">
        <f t="shared" si="13"/>
        <v>0</v>
      </c>
      <c r="S43" s="3"/>
      <c r="T43" s="27" t="s">
        <v>17</v>
      </c>
      <c r="U43" s="3">
        <f>M95</f>
        <v>0.5</v>
      </c>
      <c r="AA43" s="23" t="s">
        <v>37</v>
      </c>
      <c r="AB43" s="22">
        <f t="shared" ref="AB43:AB50" si="14">Q20</f>
        <v>0.33333333333333331</v>
      </c>
      <c r="AC43" s="22">
        <f t="shared" ref="AC43:AC50" si="15">Q38</f>
        <v>0.36363636363636365</v>
      </c>
      <c r="AD43" s="22">
        <f t="shared" ref="AD43:AD50" si="16">Q54</f>
        <v>0.5714285714285714</v>
      </c>
      <c r="AE43" s="22">
        <f t="shared" ref="AE43:AE50" si="17">Q70</f>
        <v>0.66666666666666663</v>
      </c>
      <c r="AF43" s="22">
        <f t="shared" ref="AF43:AF49" si="18">Q85</f>
        <v>0.77777777777777779</v>
      </c>
      <c r="AG43" s="22">
        <f t="shared" ref="AG43:AG48" si="19">Q100</f>
        <v>0.42857142857142855</v>
      </c>
      <c r="AH43" s="22">
        <f t="shared" ref="AH43:AH47" si="20">Q119</f>
        <v>0.61111111111111116</v>
      </c>
      <c r="AI43" s="22">
        <f t="shared" ref="AI43:AI46" si="21">Q136</f>
        <v>1</v>
      </c>
      <c r="AJ43" s="22">
        <f t="shared" ref="AJ43:AJ45" si="22">Q152</f>
        <v>0.625</v>
      </c>
      <c r="AK43" s="22">
        <f t="shared" ref="AK43:AK44" si="23">Q168</f>
        <v>0.63636363636363635</v>
      </c>
      <c r="AL43" s="22">
        <f>Q185</f>
        <v>0.8</v>
      </c>
    </row>
    <row r="44" spans="1:38" ht="12.75" customHeight="1" x14ac:dyDescent="0.2">
      <c r="A44" s="28" t="s">
        <v>21</v>
      </c>
      <c r="B44" s="29"/>
      <c r="C44" s="29"/>
      <c r="D44" s="29"/>
      <c r="E44" s="29"/>
      <c r="F44" s="29"/>
      <c r="G44" s="29"/>
      <c r="H44" s="29"/>
      <c r="I44" s="29">
        <v>2</v>
      </c>
      <c r="J44" s="29"/>
      <c r="K44" s="189"/>
      <c r="L44" s="3"/>
      <c r="M44" s="3"/>
      <c r="N44" s="29"/>
      <c r="O44" s="3">
        <f>I44/H43</f>
        <v>1</v>
      </c>
      <c r="P44" s="21">
        <v>3</v>
      </c>
      <c r="Q44" s="22">
        <f t="shared" si="12"/>
        <v>1</v>
      </c>
      <c r="R44" s="3">
        <f t="shared" si="13"/>
        <v>0</v>
      </c>
      <c r="S44" s="3"/>
      <c r="T44" s="27" t="s">
        <v>18</v>
      </c>
      <c r="U44" s="3">
        <f>M114</f>
        <v>0.42857142857142855</v>
      </c>
      <c r="AA44" s="23" t="s">
        <v>38</v>
      </c>
      <c r="AB44" s="22">
        <f t="shared" si="14"/>
        <v>1</v>
      </c>
      <c r="AC44" s="22">
        <f t="shared" si="15"/>
        <v>1.25</v>
      </c>
      <c r="AD44" s="22">
        <f t="shared" si="16"/>
        <v>1</v>
      </c>
      <c r="AE44" s="22">
        <f t="shared" si="17"/>
        <v>1</v>
      </c>
      <c r="AF44" s="22">
        <f t="shared" si="18"/>
        <v>0.9285714285714286</v>
      </c>
      <c r="AG44" s="22">
        <f t="shared" si="19"/>
        <v>1</v>
      </c>
      <c r="AH44" s="22">
        <f t="shared" si="20"/>
        <v>0.90909090909090906</v>
      </c>
      <c r="AI44" s="22">
        <f t="shared" si="21"/>
        <v>1</v>
      </c>
      <c r="AJ44" s="22">
        <f t="shared" si="22"/>
        <v>1</v>
      </c>
      <c r="AK44" s="22">
        <f t="shared" si="23"/>
        <v>1</v>
      </c>
    </row>
    <row r="45" spans="1:38" ht="12.75" customHeight="1" x14ac:dyDescent="0.2">
      <c r="A45" s="28" t="s">
        <v>22</v>
      </c>
      <c r="B45" s="29"/>
      <c r="C45" s="29"/>
      <c r="D45" s="29"/>
      <c r="E45" s="29"/>
      <c r="F45" s="29"/>
      <c r="G45" s="29"/>
      <c r="H45" s="29"/>
      <c r="I45" s="29"/>
      <c r="J45" s="29">
        <v>2</v>
      </c>
      <c r="K45" s="189">
        <v>2</v>
      </c>
      <c r="L45" s="3"/>
      <c r="M45" s="3"/>
      <c r="N45" s="29"/>
      <c r="O45" s="3">
        <f>J45/I44</f>
        <v>1</v>
      </c>
      <c r="P45" s="21">
        <v>3</v>
      </c>
      <c r="Q45" s="22">
        <f t="shared" si="12"/>
        <v>1</v>
      </c>
      <c r="R45" s="3">
        <f t="shared" si="13"/>
        <v>0</v>
      </c>
      <c r="S45" s="3"/>
      <c r="T45" s="27" t="s">
        <v>19</v>
      </c>
      <c r="U45" s="3">
        <f>M131</f>
        <v>0.27777777777777779</v>
      </c>
      <c r="AA45" s="23" t="s">
        <v>39</v>
      </c>
      <c r="AB45" s="22">
        <f t="shared" si="14"/>
        <v>1</v>
      </c>
      <c r="AC45" s="22">
        <f t="shared" si="15"/>
        <v>0.6</v>
      </c>
      <c r="AD45" s="22">
        <f t="shared" si="16"/>
        <v>0.875</v>
      </c>
      <c r="AE45" s="22">
        <f t="shared" si="17"/>
        <v>0.25</v>
      </c>
      <c r="AF45" s="22">
        <f t="shared" si="18"/>
        <v>0.84615384615384615</v>
      </c>
      <c r="AG45" s="22">
        <f t="shared" si="19"/>
        <v>1.3333333333333333</v>
      </c>
      <c r="AH45" s="22">
        <f t="shared" si="20"/>
        <v>0.7</v>
      </c>
      <c r="AI45" s="22">
        <f t="shared" si="21"/>
        <v>0.88888888888888884</v>
      </c>
      <c r="AJ45" s="22">
        <f t="shared" si="22"/>
        <v>1</v>
      </c>
      <c r="AK45" s="22" t="s">
        <v>27</v>
      </c>
    </row>
    <row r="46" spans="1:38" ht="12.75" customHeight="1" x14ac:dyDescent="0.2">
      <c r="A46" s="28" t="s">
        <v>23</v>
      </c>
      <c r="B46" s="29"/>
      <c r="C46" s="29"/>
      <c r="D46" s="29"/>
      <c r="E46" s="29"/>
      <c r="F46" s="29"/>
      <c r="G46" s="29"/>
      <c r="H46" s="29"/>
      <c r="I46" s="29"/>
      <c r="J46" s="29">
        <v>1</v>
      </c>
      <c r="K46" s="189">
        <v>1</v>
      </c>
      <c r="L46" s="3"/>
      <c r="M46" s="3"/>
      <c r="N46" s="29"/>
      <c r="O46" s="3"/>
      <c r="P46" s="21">
        <v>1</v>
      </c>
      <c r="Q46" s="22"/>
      <c r="R46" s="3"/>
      <c r="S46" s="3"/>
      <c r="AA46" s="23" t="s">
        <v>40</v>
      </c>
      <c r="AB46" s="22">
        <f t="shared" si="14"/>
        <v>1</v>
      </c>
      <c r="AC46" s="22">
        <f t="shared" si="15"/>
        <v>1</v>
      </c>
      <c r="AD46" s="22">
        <f t="shared" si="16"/>
        <v>1</v>
      </c>
      <c r="AE46" s="22">
        <f t="shared" si="17"/>
        <v>1</v>
      </c>
      <c r="AF46" s="22">
        <f t="shared" si="18"/>
        <v>0.90909090909090906</v>
      </c>
      <c r="AG46" s="22">
        <f t="shared" si="19"/>
        <v>1</v>
      </c>
      <c r="AH46" s="22">
        <f t="shared" si="20"/>
        <v>0.8571428571428571</v>
      </c>
      <c r="AI46" s="22">
        <f t="shared" si="21"/>
        <v>1</v>
      </c>
      <c r="AJ46" s="22" t="s">
        <v>27</v>
      </c>
      <c r="AK46" s="22" t="s">
        <v>27</v>
      </c>
    </row>
    <row r="47" spans="1:38" ht="12.75" customHeight="1" x14ac:dyDescent="0.2">
      <c r="K47" s="191">
        <f>SUM(K45:K46)</f>
        <v>3</v>
      </c>
      <c r="L47" s="3">
        <f>K45/B37</f>
        <v>0.18181818181818182</v>
      </c>
      <c r="M47" s="3">
        <f>K47/B37</f>
        <v>0.27272727272727271</v>
      </c>
      <c r="N47" s="3">
        <f>M47-L47</f>
        <v>9.0909090909090884E-2</v>
      </c>
      <c r="O47" s="3"/>
      <c r="AA47" s="23" t="s">
        <v>41</v>
      </c>
      <c r="AB47" s="22">
        <f t="shared" si="14"/>
        <v>0.8571428571428571</v>
      </c>
      <c r="AC47" s="22">
        <f t="shared" si="15"/>
        <v>1</v>
      </c>
      <c r="AD47" s="22">
        <f t="shared" si="16"/>
        <v>0.8571428571428571</v>
      </c>
      <c r="AE47" s="22">
        <f t="shared" si="17"/>
        <v>1</v>
      </c>
      <c r="AF47" s="22">
        <f t="shared" si="18"/>
        <v>0.9</v>
      </c>
      <c r="AG47" s="22">
        <f t="shared" si="19"/>
        <v>1</v>
      </c>
      <c r="AH47" s="22">
        <f t="shared" si="20"/>
        <v>0.83333333333333337</v>
      </c>
      <c r="AI47" s="22" t="s">
        <v>27</v>
      </c>
      <c r="AJ47" s="22" t="s">
        <v>27</v>
      </c>
      <c r="AK47" s="22" t="s">
        <v>27</v>
      </c>
    </row>
    <row r="48" spans="1:38" ht="12.75" customHeight="1" x14ac:dyDescent="0.2">
      <c r="A48" s="32" t="s">
        <v>34</v>
      </c>
      <c r="B48" s="32"/>
      <c r="C48" s="32"/>
      <c r="D48" s="33"/>
      <c r="E48" s="33"/>
      <c r="F48" s="126"/>
      <c r="G48" s="29">
        <f>((K45*9)+(K46*10))/K47</f>
        <v>9.3333333333333339</v>
      </c>
      <c r="K48" s="191"/>
      <c r="L48" s="3"/>
      <c r="M48" s="3"/>
      <c r="N48" s="3"/>
      <c r="O48" s="3"/>
      <c r="AA48" s="26" t="s">
        <v>42</v>
      </c>
      <c r="AB48" s="22">
        <f t="shared" si="14"/>
        <v>1</v>
      </c>
      <c r="AC48" s="22">
        <f t="shared" si="15"/>
        <v>1</v>
      </c>
      <c r="AD48" s="22">
        <f t="shared" si="16"/>
        <v>1</v>
      </c>
      <c r="AE48" s="22">
        <f t="shared" si="17"/>
        <v>1</v>
      </c>
      <c r="AF48" s="22">
        <f t="shared" si="18"/>
        <v>1</v>
      </c>
      <c r="AG48" s="22">
        <f t="shared" si="19"/>
        <v>1</v>
      </c>
      <c r="AH48" s="22" t="s">
        <v>27</v>
      </c>
      <c r="AI48" s="22" t="s">
        <v>27</v>
      </c>
      <c r="AJ48" s="22" t="s">
        <v>27</v>
      </c>
      <c r="AK48" s="22" t="s">
        <v>27</v>
      </c>
    </row>
    <row r="49" spans="1:37" ht="12.75" customHeight="1" x14ac:dyDescent="0.2">
      <c r="K49" s="191"/>
      <c r="L49" s="3"/>
      <c r="M49" s="3"/>
      <c r="N49" s="3"/>
      <c r="O49" s="3"/>
      <c r="AA49" s="26" t="s">
        <v>43</v>
      </c>
      <c r="AB49" s="22">
        <f t="shared" si="14"/>
        <v>1</v>
      </c>
      <c r="AC49" s="22">
        <f t="shared" si="15"/>
        <v>1</v>
      </c>
      <c r="AD49" s="22">
        <f t="shared" si="16"/>
        <v>0.66666666666666663</v>
      </c>
      <c r="AE49" s="22">
        <f t="shared" si="17"/>
        <v>1</v>
      </c>
      <c r="AF49" s="22">
        <f t="shared" si="18"/>
        <v>1</v>
      </c>
      <c r="AG49" s="22" t="s">
        <v>27</v>
      </c>
      <c r="AH49" s="22" t="s">
        <v>27</v>
      </c>
      <c r="AI49" s="22" t="s">
        <v>27</v>
      </c>
      <c r="AJ49" s="22" t="s">
        <v>27</v>
      </c>
      <c r="AK49" s="22" t="s">
        <v>27</v>
      </c>
    </row>
    <row r="50" spans="1:37" ht="12.75" customHeight="1" x14ac:dyDescent="0.3">
      <c r="A50" s="38" t="s">
        <v>64</v>
      </c>
      <c r="L50" s="3"/>
      <c r="M50" s="3"/>
      <c r="O50" s="3"/>
      <c r="AA50" s="26" t="s">
        <v>44</v>
      </c>
      <c r="AB50" s="22">
        <f t="shared" si="14"/>
        <v>1</v>
      </c>
      <c r="AC50" s="22">
        <f t="shared" si="15"/>
        <v>1</v>
      </c>
      <c r="AD50" s="22">
        <f t="shared" si="16"/>
        <v>1</v>
      </c>
      <c r="AE50" s="22">
        <f t="shared" si="17"/>
        <v>1</v>
      </c>
      <c r="AF50" s="22" t="s">
        <v>27</v>
      </c>
      <c r="AG50" s="22" t="s">
        <v>27</v>
      </c>
      <c r="AH50" s="22" t="s">
        <v>27</v>
      </c>
      <c r="AI50" s="22" t="s">
        <v>27</v>
      </c>
      <c r="AJ50" s="22" t="s">
        <v>27</v>
      </c>
      <c r="AK50" s="22" t="s">
        <v>27</v>
      </c>
    </row>
    <row r="51" spans="1:37" ht="25.5" customHeight="1" x14ac:dyDescent="0.2">
      <c r="B51" s="310" t="s">
        <v>2</v>
      </c>
      <c r="C51" s="311"/>
      <c r="D51" s="311"/>
      <c r="E51" s="311"/>
      <c r="F51" s="311"/>
      <c r="G51" s="311"/>
      <c r="H51" s="311"/>
      <c r="I51" s="311"/>
      <c r="J51" s="311"/>
      <c r="L51" s="4" t="s">
        <v>3</v>
      </c>
      <c r="M51" s="4" t="s">
        <v>4</v>
      </c>
      <c r="N51" s="5" t="s">
        <v>5</v>
      </c>
      <c r="O51" s="4" t="s">
        <v>6</v>
      </c>
      <c r="P51" s="6" t="s">
        <v>7</v>
      </c>
      <c r="Q51" s="6" t="s">
        <v>8</v>
      </c>
      <c r="R51" s="7" t="s">
        <v>9</v>
      </c>
      <c r="S51" s="7"/>
    </row>
    <row r="52" spans="1:37" ht="12.75" customHeight="1" x14ac:dyDescent="0.2">
      <c r="A52" s="9" t="s">
        <v>10</v>
      </c>
      <c r="B52" s="10">
        <v>1</v>
      </c>
      <c r="C52" s="10">
        <v>2</v>
      </c>
      <c r="D52" s="10">
        <v>3</v>
      </c>
      <c r="E52" s="10">
        <v>4</v>
      </c>
      <c r="F52" s="10">
        <v>5</v>
      </c>
      <c r="G52" s="10">
        <v>6</v>
      </c>
      <c r="H52" s="10">
        <v>7</v>
      </c>
      <c r="I52" s="10">
        <v>8</v>
      </c>
      <c r="J52" s="10">
        <v>9</v>
      </c>
      <c r="K52" s="115" t="s">
        <v>11</v>
      </c>
      <c r="L52" s="36"/>
      <c r="M52" s="11"/>
      <c r="N52" s="12"/>
      <c r="O52" s="13"/>
      <c r="P52" s="14"/>
      <c r="Q52" s="14"/>
      <c r="R52" s="3"/>
      <c r="S52" s="3"/>
    </row>
    <row r="53" spans="1:37" ht="12.75" customHeight="1" x14ac:dyDescent="0.2">
      <c r="A53" s="26" t="s">
        <v>15</v>
      </c>
      <c r="B53" s="10">
        <v>14</v>
      </c>
      <c r="C53" s="10"/>
      <c r="D53" s="10"/>
      <c r="E53" s="10"/>
      <c r="F53" s="10"/>
      <c r="G53" s="10"/>
      <c r="H53" s="10"/>
      <c r="I53" s="10"/>
      <c r="J53" s="10"/>
      <c r="K53" s="188"/>
      <c r="L53" s="36"/>
      <c r="M53" s="11"/>
      <c r="N53" s="12"/>
      <c r="O53" s="13"/>
      <c r="P53" s="17">
        <f>B53</f>
        <v>14</v>
      </c>
      <c r="Q53" s="14"/>
      <c r="R53" s="3"/>
      <c r="S53" s="3"/>
    </row>
    <row r="54" spans="1:37" ht="12.75" customHeight="1" x14ac:dyDescent="0.2">
      <c r="A54" s="26" t="s">
        <v>16</v>
      </c>
      <c r="B54" s="10"/>
      <c r="C54" s="10">
        <v>8</v>
      </c>
      <c r="D54" s="10"/>
      <c r="E54" s="10"/>
      <c r="F54" s="10"/>
      <c r="G54" s="10"/>
      <c r="H54" s="10"/>
      <c r="I54" s="10"/>
      <c r="J54" s="10"/>
      <c r="K54" s="188"/>
      <c r="L54" s="36"/>
      <c r="M54" s="11"/>
      <c r="N54" s="12"/>
      <c r="O54" s="13">
        <f>C54/B53</f>
        <v>0.5714285714285714</v>
      </c>
      <c r="P54" s="21">
        <v>8</v>
      </c>
      <c r="Q54" s="22">
        <f t="shared" ref="Q54:Q62" si="24">P54/P53</f>
        <v>0.5714285714285714</v>
      </c>
      <c r="R54" s="3">
        <f t="shared" ref="R54:R62" si="25">100%-Q54</f>
        <v>0.4285714285714286</v>
      </c>
      <c r="S54" s="3"/>
    </row>
    <row r="55" spans="1:37" ht="12.75" customHeight="1" x14ac:dyDescent="0.2">
      <c r="A55" s="26" t="s">
        <v>17</v>
      </c>
      <c r="B55" s="10"/>
      <c r="C55" s="10">
        <v>6</v>
      </c>
      <c r="D55" s="10">
        <v>2</v>
      </c>
      <c r="E55" s="10"/>
      <c r="F55" s="10"/>
      <c r="G55" s="10"/>
      <c r="H55" s="10"/>
      <c r="I55" s="10"/>
      <c r="J55" s="10"/>
      <c r="K55" s="188"/>
      <c r="L55" s="36"/>
      <c r="M55" s="11"/>
      <c r="N55" s="12"/>
      <c r="O55" s="13">
        <f>D55/C54</f>
        <v>0.25</v>
      </c>
      <c r="P55" s="21">
        <v>8</v>
      </c>
      <c r="Q55" s="22">
        <f t="shared" si="24"/>
        <v>1</v>
      </c>
      <c r="R55" s="3">
        <f t="shared" si="25"/>
        <v>0</v>
      </c>
      <c r="S55" s="3"/>
    </row>
    <row r="56" spans="1:37" ht="12.75" customHeight="1" x14ac:dyDescent="0.2">
      <c r="A56" s="26" t="s">
        <v>18</v>
      </c>
      <c r="B56" s="10"/>
      <c r="C56" s="10">
        <v>2</v>
      </c>
      <c r="D56" s="10">
        <v>3</v>
      </c>
      <c r="E56" s="10">
        <v>2</v>
      </c>
      <c r="F56" s="10"/>
      <c r="G56" s="10"/>
      <c r="H56" s="10"/>
      <c r="I56" s="10"/>
      <c r="J56" s="10"/>
      <c r="K56" s="188"/>
      <c r="L56" s="36"/>
      <c r="M56" s="11"/>
      <c r="N56" s="12"/>
      <c r="O56" s="13">
        <f>E56/D55</f>
        <v>1</v>
      </c>
      <c r="P56" s="21">
        <v>7</v>
      </c>
      <c r="Q56" s="22">
        <f t="shared" si="24"/>
        <v>0.875</v>
      </c>
      <c r="R56" s="3">
        <f t="shared" si="25"/>
        <v>0.125</v>
      </c>
      <c r="S56" s="3"/>
    </row>
    <row r="57" spans="1:37" ht="12.75" customHeight="1" x14ac:dyDescent="0.2">
      <c r="A57" s="26" t="s">
        <v>19</v>
      </c>
      <c r="B57" s="10"/>
      <c r="C57" s="10"/>
      <c r="D57" s="10">
        <v>1</v>
      </c>
      <c r="E57" s="10">
        <v>4</v>
      </c>
      <c r="F57" s="10">
        <v>2</v>
      </c>
      <c r="G57" s="10"/>
      <c r="H57" s="10"/>
      <c r="I57" s="10"/>
      <c r="J57" s="10"/>
      <c r="K57" s="188"/>
      <c r="L57" s="36"/>
      <c r="M57" s="11"/>
      <c r="N57" s="12"/>
      <c r="O57" s="13">
        <f>F57/E56</f>
        <v>1</v>
      </c>
      <c r="P57" s="21">
        <v>7</v>
      </c>
      <c r="Q57" s="22">
        <f t="shared" si="24"/>
        <v>1</v>
      </c>
      <c r="R57" s="3">
        <f t="shared" si="25"/>
        <v>0</v>
      </c>
      <c r="S57" s="3"/>
      <c r="T57" s="321" t="s">
        <v>5</v>
      </c>
      <c r="U57" s="311"/>
    </row>
    <row r="58" spans="1:37" ht="12.75" customHeight="1" x14ac:dyDescent="0.2">
      <c r="A58" s="28" t="s">
        <v>20</v>
      </c>
      <c r="B58" s="29"/>
      <c r="C58" s="29"/>
      <c r="D58" s="29"/>
      <c r="E58" s="29"/>
      <c r="F58" s="29"/>
      <c r="G58" s="29">
        <v>2</v>
      </c>
      <c r="H58" s="29"/>
      <c r="I58" s="29"/>
      <c r="J58" s="29"/>
      <c r="K58" s="189"/>
      <c r="L58" s="3"/>
      <c r="M58" s="3"/>
      <c r="N58" s="29"/>
      <c r="O58" s="3">
        <f>G58/F57</f>
        <v>1</v>
      </c>
      <c r="P58" s="21">
        <v>6</v>
      </c>
      <c r="Q58" s="22">
        <f t="shared" si="24"/>
        <v>0.8571428571428571</v>
      </c>
      <c r="R58" s="3">
        <f t="shared" si="25"/>
        <v>0.1428571428571429</v>
      </c>
      <c r="S58" s="3"/>
      <c r="T58" s="27">
        <v>9902</v>
      </c>
      <c r="U58" s="3">
        <f>N30</f>
        <v>0.14285714285714285</v>
      </c>
    </row>
    <row r="59" spans="1:37" ht="12.75" customHeight="1" x14ac:dyDescent="0.2">
      <c r="A59" s="28" t="s">
        <v>21</v>
      </c>
      <c r="B59" s="29"/>
      <c r="C59" s="29"/>
      <c r="D59" s="29"/>
      <c r="E59" s="29"/>
      <c r="F59" s="29"/>
      <c r="G59" s="29"/>
      <c r="H59" s="29">
        <v>2</v>
      </c>
      <c r="I59" s="29"/>
      <c r="J59" s="29"/>
      <c r="K59" s="189"/>
      <c r="L59" s="3"/>
      <c r="M59" s="3"/>
      <c r="N59" s="29"/>
      <c r="O59" s="3">
        <f>H59/G58</f>
        <v>1</v>
      </c>
      <c r="P59" s="21">
        <v>6</v>
      </c>
      <c r="Q59" s="22">
        <f t="shared" si="24"/>
        <v>1</v>
      </c>
      <c r="R59" s="3">
        <f t="shared" si="25"/>
        <v>0</v>
      </c>
      <c r="S59" s="3"/>
      <c r="T59" s="27" t="s">
        <v>14</v>
      </c>
      <c r="U59" s="3">
        <f>N47</f>
        <v>9.0909090909090884E-2</v>
      </c>
    </row>
    <row r="60" spans="1:37" ht="12.75" customHeight="1" x14ac:dyDescent="0.2">
      <c r="A60" s="28" t="s">
        <v>22</v>
      </c>
      <c r="B60" s="29"/>
      <c r="C60" s="29"/>
      <c r="D60" s="29"/>
      <c r="E60" s="29"/>
      <c r="F60" s="29"/>
      <c r="G60" s="29"/>
      <c r="H60" s="29">
        <v>2</v>
      </c>
      <c r="I60" s="29"/>
      <c r="J60" s="29"/>
      <c r="K60" s="189"/>
      <c r="L60" s="3"/>
      <c r="M60" s="3"/>
      <c r="N60" s="29"/>
      <c r="O60" s="3">
        <f t="shared" ref="O60:O61" si="26">I60/H59</f>
        <v>0</v>
      </c>
      <c r="P60" s="21">
        <v>4</v>
      </c>
      <c r="Q60" s="22">
        <f t="shared" si="24"/>
        <v>0.66666666666666663</v>
      </c>
      <c r="R60" s="3">
        <f t="shared" si="25"/>
        <v>0.33333333333333337</v>
      </c>
      <c r="S60" s="3"/>
      <c r="T60" s="27" t="s">
        <v>15</v>
      </c>
      <c r="U60" s="3">
        <f>N65</f>
        <v>0.14285714285714285</v>
      </c>
    </row>
    <row r="61" spans="1:37" ht="12.75" customHeight="1" x14ac:dyDescent="0.2">
      <c r="A61" s="28" t="s">
        <v>23</v>
      </c>
      <c r="B61" s="29"/>
      <c r="C61" s="29"/>
      <c r="D61" s="29"/>
      <c r="E61" s="29"/>
      <c r="F61" s="29"/>
      <c r="G61" s="29"/>
      <c r="H61" s="29"/>
      <c r="I61" s="29">
        <v>2</v>
      </c>
      <c r="J61" s="29"/>
      <c r="K61" s="189"/>
      <c r="L61" s="3"/>
      <c r="M61" s="3"/>
      <c r="N61" s="29"/>
      <c r="O61" s="3">
        <f t="shared" si="26"/>
        <v>1</v>
      </c>
      <c r="P61" s="21">
        <v>4</v>
      </c>
      <c r="Q61" s="22">
        <f t="shared" si="24"/>
        <v>1</v>
      </c>
      <c r="R61" s="3">
        <f t="shared" si="25"/>
        <v>0</v>
      </c>
      <c r="S61" s="3"/>
      <c r="T61" s="27" t="s">
        <v>16</v>
      </c>
      <c r="U61" s="3">
        <f>N80</f>
        <v>0</v>
      </c>
    </row>
    <row r="62" spans="1:37" ht="12.75" customHeight="1" x14ac:dyDescent="0.2">
      <c r="A62" s="28" t="s">
        <v>48</v>
      </c>
      <c r="B62" s="29"/>
      <c r="C62" s="29"/>
      <c r="D62" s="29"/>
      <c r="E62" s="29"/>
      <c r="F62" s="29"/>
      <c r="G62" s="29"/>
      <c r="H62" s="29"/>
      <c r="I62" s="29"/>
      <c r="J62" s="29">
        <v>2</v>
      </c>
      <c r="K62" s="189">
        <v>2</v>
      </c>
      <c r="L62" s="3"/>
      <c r="M62" s="3"/>
      <c r="N62" s="29"/>
      <c r="O62" s="3">
        <f>J62/I61</f>
        <v>1</v>
      </c>
      <c r="P62" s="21">
        <v>4</v>
      </c>
      <c r="Q62" s="22">
        <f t="shared" si="24"/>
        <v>1</v>
      </c>
      <c r="R62" s="3">
        <f t="shared" si="25"/>
        <v>0</v>
      </c>
      <c r="S62" s="3"/>
      <c r="T62" s="27" t="s">
        <v>17</v>
      </c>
      <c r="U62" s="3">
        <f>N95</f>
        <v>0.1111111111111111</v>
      </c>
    </row>
    <row r="63" spans="1:37" ht="12.75" customHeight="1" x14ac:dyDescent="0.2">
      <c r="A63" s="28" t="s">
        <v>49</v>
      </c>
      <c r="B63" s="29"/>
      <c r="C63" s="29"/>
      <c r="D63" s="29"/>
      <c r="E63" s="29"/>
      <c r="F63" s="29"/>
      <c r="G63" s="29"/>
      <c r="H63" s="29"/>
      <c r="I63" s="29"/>
      <c r="J63" s="29">
        <v>2</v>
      </c>
      <c r="K63" s="189">
        <v>1</v>
      </c>
      <c r="L63" s="3"/>
      <c r="M63" s="3"/>
      <c r="N63" s="29"/>
      <c r="O63" s="3"/>
      <c r="P63" s="21">
        <v>2</v>
      </c>
      <c r="Q63" s="22"/>
      <c r="R63" s="3"/>
      <c r="S63" s="3"/>
      <c r="T63" s="27" t="s">
        <v>18</v>
      </c>
      <c r="U63" s="3">
        <f>N114</f>
        <v>0.2857142857142857</v>
      </c>
    </row>
    <row r="64" spans="1:37" ht="12.75" customHeight="1" x14ac:dyDescent="0.2">
      <c r="A64" s="28" t="s">
        <v>50</v>
      </c>
      <c r="B64" s="29"/>
      <c r="C64" s="29"/>
      <c r="D64" s="29"/>
      <c r="E64" s="29"/>
      <c r="F64" s="29"/>
      <c r="G64" s="29"/>
      <c r="H64" s="29"/>
      <c r="I64" s="29"/>
      <c r="J64" s="29">
        <v>1</v>
      </c>
      <c r="K64" s="189">
        <v>1</v>
      </c>
      <c r="L64" s="3"/>
      <c r="M64" s="3"/>
      <c r="N64" s="29"/>
      <c r="O64" s="3"/>
      <c r="P64" s="21">
        <v>1</v>
      </c>
      <c r="Q64" s="22"/>
      <c r="R64" s="3"/>
      <c r="S64" s="3"/>
      <c r="T64" s="27" t="s">
        <v>19</v>
      </c>
      <c r="U64" s="3">
        <f>N131</f>
        <v>0.11111111111111113</v>
      </c>
    </row>
    <row r="65" spans="1:38" ht="12.75" customHeight="1" x14ac:dyDescent="0.2">
      <c r="K65" s="191">
        <f>SUM(K62:K64)</f>
        <v>4</v>
      </c>
      <c r="L65" s="3">
        <f>K62/B53</f>
        <v>0.14285714285714285</v>
      </c>
      <c r="M65" s="3">
        <f>K65/B53</f>
        <v>0.2857142857142857</v>
      </c>
      <c r="N65" s="3">
        <f>M65-L65</f>
        <v>0.14285714285714285</v>
      </c>
      <c r="O65" s="3"/>
    </row>
    <row r="66" spans="1:38" ht="12.75" customHeight="1" x14ac:dyDescent="0.3">
      <c r="A66" s="38" t="s">
        <v>65</v>
      </c>
      <c r="L66" s="3"/>
      <c r="M66" s="3"/>
      <c r="O66" s="3"/>
    </row>
    <row r="67" spans="1:38" ht="25.5" customHeight="1" x14ac:dyDescent="0.2">
      <c r="B67" s="310" t="s">
        <v>2</v>
      </c>
      <c r="C67" s="311"/>
      <c r="D67" s="311"/>
      <c r="E67" s="311"/>
      <c r="F67" s="311"/>
      <c r="G67" s="311"/>
      <c r="H67" s="311"/>
      <c r="I67" s="311"/>
      <c r="J67" s="311"/>
      <c r="L67" s="4" t="s">
        <v>3</v>
      </c>
      <c r="M67" s="4" t="s">
        <v>4</v>
      </c>
      <c r="N67" s="5" t="s">
        <v>5</v>
      </c>
      <c r="O67" s="4" t="s">
        <v>6</v>
      </c>
      <c r="P67" s="6" t="s">
        <v>7</v>
      </c>
      <c r="Q67" s="6" t="s">
        <v>8</v>
      </c>
      <c r="R67" s="7" t="s">
        <v>9</v>
      </c>
      <c r="S67" s="7"/>
      <c r="AA67" s="2"/>
      <c r="AB67" s="8" t="s">
        <v>45</v>
      </c>
      <c r="AC67" s="8"/>
      <c r="AD67" s="8"/>
      <c r="AE67" s="8"/>
      <c r="AF67" s="8"/>
      <c r="AG67" s="8"/>
      <c r="AH67" s="8"/>
      <c r="AI67" s="8"/>
      <c r="AJ67" s="8"/>
      <c r="AK67" s="8"/>
    </row>
    <row r="68" spans="1:38" ht="12.75" customHeight="1" x14ac:dyDescent="0.2">
      <c r="A68" s="9" t="s">
        <v>10</v>
      </c>
      <c r="B68" s="10">
        <v>1</v>
      </c>
      <c r="C68" s="10">
        <v>2</v>
      </c>
      <c r="D68" s="10">
        <v>3</v>
      </c>
      <c r="E68" s="10">
        <v>4</v>
      </c>
      <c r="F68" s="10">
        <v>5</v>
      </c>
      <c r="G68" s="10">
        <v>6</v>
      </c>
      <c r="H68" s="10">
        <v>7</v>
      </c>
      <c r="I68" s="10">
        <v>8</v>
      </c>
      <c r="J68" s="10">
        <v>9</v>
      </c>
      <c r="K68" s="115" t="s">
        <v>11</v>
      </c>
      <c r="L68" s="36"/>
      <c r="M68" s="11"/>
      <c r="N68" s="12"/>
      <c r="O68" s="13"/>
      <c r="P68" s="14"/>
      <c r="Q68" s="14"/>
      <c r="R68" s="3"/>
      <c r="S68" s="3"/>
      <c r="AB68" s="312" t="s">
        <v>12</v>
      </c>
      <c r="AC68" s="311"/>
      <c r="AD68" s="311"/>
      <c r="AE68" s="311"/>
      <c r="AF68" s="311"/>
      <c r="AG68" s="311"/>
      <c r="AH68" s="311"/>
      <c r="AI68" s="311"/>
      <c r="AJ68" s="311"/>
      <c r="AK68" s="311"/>
    </row>
    <row r="69" spans="1:38" ht="12.75" customHeight="1" x14ac:dyDescent="0.2">
      <c r="A69" s="26" t="s">
        <v>16</v>
      </c>
      <c r="B69" s="10">
        <v>6</v>
      </c>
      <c r="C69" s="10"/>
      <c r="D69" s="10"/>
      <c r="E69" s="10"/>
      <c r="F69" s="10"/>
      <c r="G69" s="10"/>
      <c r="H69" s="10"/>
      <c r="I69" s="10"/>
      <c r="J69" s="10"/>
      <c r="K69" s="188"/>
      <c r="L69" s="36"/>
      <c r="M69" s="11"/>
      <c r="N69" s="12"/>
      <c r="O69" s="13"/>
      <c r="P69" s="17">
        <f>B69</f>
        <v>6</v>
      </c>
      <c r="Q69" s="14"/>
      <c r="R69" s="3"/>
      <c r="S69" s="3"/>
      <c r="AA69" s="18" t="s">
        <v>13</v>
      </c>
      <c r="AB69" s="19">
        <v>9902</v>
      </c>
      <c r="AC69" s="20" t="s">
        <v>14</v>
      </c>
      <c r="AD69" s="20" t="s">
        <v>15</v>
      </c>
      <c r="AE69" s="20" t="s">
        <v>16</v>
      </c>
      <c r="AF69" s="20" t="s">
        <v>17</v>
      </c>
      <c r="AG69" s="20" t="s">
        <v>18</v>
      </c>
      <c r="AH69" s="20" t="s">
        <v>19</v>
      </c>
      <c r="AI69" s="20" t="s">
        <v>20</v>
      </c>
      <c r="AJ69" s="20" t="s">
        <v>21</v>
      </c>
      <c r="AK69" s="20" t="s">
        <v>22</v>
      </c>
      <c r="AL69" s="20" t="s">
        <v>23</v>
      </c>
    </row>
    <row r="70" spans="1:38" ht="12.75" customHeight="1" x14ac:dyDescent="0.2">
      <c r="A70" s="26" t="s">
        <v>17</v>
      </c>
      <c r="B70" s="10"/>
      <c r="C70" s="10">
        <v>4</v>
      </c>
      <c r="D70" s="10"/>
      <c r="E70" s="10"/>
      <c r="F70" s="10"/>
      <c r="G70" s="10"/>
      <c r="H70" s="10"/>
      <c r="I70" s="10"/>
      <c r="J70" s="10"/>
      <c r="K70" s="188"/>
      <c r="L70" s="36"/>
      <c r="M70" s="11"/>
      <c r="N70" s="12"/>
      <c r="O70" s="13">
        <f>C70/B69</f>
        <v>0.66666666666666663</v>
      </c>
      <c r="P70" s="21">
        <v>4</v>
      </c>
      <c r="Q70" s="22">
        <f t="shared" ref="Q70:Q77" si="27">P70/P69</f>
        <v>0.66666666666666663</v>
      </c>
      <c r="R70" s="3">
        <f t="shared" ref="R70:R77" si="28">100%-Q70</f>
        <v>0.33333333333333337</v>
      </c>
      <c r="S70" s="3"/>
      <c r="AA70" s="23" t="s">
        <v>37</v>
      </c>
      <c r="AB70" s="22">
        <f t="shared" ref="AB70:AB77" si="29">R20</f>
        <v>0.66666666666666674</v>
      </c>
      <c r="AC70" s="22">
        <f t="shared" ref="AC70:AC77" si="30">R38</f>
        <v>0.63636363636363635</v>
      </c>
      <c r="AD70" s="22">
        <f t="shared" ref="AD70:AD77" si="31">R54</f>
        <v>0.4285714285714286</v>
      </c>
      <c r="AE70" s="22">
        <f t="shared" ref="AE70:AE77" si="32">R70</f>
        <v>0.33333333333333337</v>
      </c>
      <c r="AF70" s="22">
        <f t="shared" ref="AF70:AF76" si="33">R85</f>
        <v>0.22222222222222221</v>
      </c>
      <c r="AG70" s="3">
        <f t="shared" ref="AG70:AG75" si="34">R100</f>
        <v>0.5714285714285714</v>
      </c>
      <c r="AH70" s="3">
        <f t="shared" ref="AH70:AH74" si="35">R119</f>
        <v>0.38888888888888884</v>
      </c>
      <c r="AI70" s="3">
        <f t="shared" ref="AI70:AI73" si="36">R136</f>
        <v>0</v>
      </c>
      <c r="AJ70" s="3">
        <f t="shared" ref="AJ70:AJ72" si="37">R152</f>
        <v>0.375</v>
      </c>
      <c r="AK70" s="3">
        <f t="shared" ref="AK70:AK71" si="38">R168</f>
        <v>0.36363636363636365</v>
      </c>
      <c r="AL70" s="3">
        <f>R185</f>
        <v>0.19999999999999996</v>
      </c>
    </row>
    <row r="71" spans="1:38" ht="12.75" customHeight="1" x14ac:dyDescent="0.2">
      <c r="A71" s="26" t="s">
        <v>18</v>
      </c>
      <c r="B71" s="10"/>
      <c r="C71" s="10">
        <v>3</v>
      </c>
      <c r="D71" s="10">
        <v>1</v>
      </c>
      <c r="E71" s="10"/>
      <c r="F71" s="10"/>
      <c r="G71" s="10"/>
      <c r="H71" s="10"/>
      <c r="I71" s="10"/>
      <c r="J71" s="10"/>
      <c r="K71" s="188"/>
      <c r="L71" s="36"/>
      <c r="M71" s="11"/>
      <c r="N71" s="12"/>
      <c r="O71" s="13">
        <f>D71/C70</f>
        <v>0.25</v>
      </c>
      <c r="P71" s="21">
        <v>4</v>
      </c>
      <c r="Q71" s="22">
        <f t="shared" si="27"/>
        <v>1</v>
      </c>
      <c r="R71" s="3">
        <f t="shared" si="28"/>
        <v>0</v>
      </c>
      <c r="S71" s="3"/>
      <c r="AA71" s="23" t="s">
        <v>38</v>
      </c>
      <c r="AB71" s="22">
        <f t="shared" si="29"/>
        <v>0</v>
      </c>
      <c r="AC71" s="22">
        <f t="shared" si="30"/>
        <v>-0.25</v>
      </c>
      <c r="AD71" s="22">
        <f t="shared" si="31"/>
        <v>0</v>
      </c>
      <c r="AE71" s="22">
        <f t="shared" si="32"/>
        <v>0</v>
      </c>
      <c r="AF71" s="22">
        <f t="shared" si="33"/>
        <v>7.1428571428571397E-2</v>
      </c>
      <c r="AG71" s="3">
        <f t="shared" si="34"/>
        <v>0</v>
      </c>
      <c r="AH71" s="3">
        <f t="shared" si="35"/>
        <v>9.0909090909090939E-2</v>
      </c>
      <c r="AI71" s="3">
        <f t="shared" si="36"/>
        <v>0</v>
      </c>
      <c r="AJ71" s="3">
        <f t="shared" si="37"/>
        <v>0</v>
      </c>
      <c r="AK71" s="3">
        <f t="shared" si="38"/>
        <v>0</v>
      </c>
      <c r="AL71" s="3" t="s">
        <v>27</v>
      </c>
    </row>
    <row r="72" spans="1:38" ht="12.75" customHeight="1" x14ac:dyDescent="0.2">
      <c r="A72" s="26" t="s">
        <v>19</v>
      </c>
      <c r="B72" s="10"/>
      <c r="C72" s="10"/>
      <c r="D72" s="10"/>
      <c r="E72" s="10">
        <v>1</v>
      </c>
      <c r="F72" s="10"/>
      <c r="G72" s="10"/>
      <c r="H72" s="10"/>
      <c r="I72" s="10"/>
      <c r="J72" s="10"/>
      <c r="K72" s="188"/>
      <c r="L72" s="36"/>
      <c r="M72" s="11"/>
      <c r="N72" s="12"/>
      <c r="O72" s="13">
        <f>E72/D71</f>
        <v>1</v>
      </c>
      <c r="P72" s="21">
        <v>1</v>
      </c>
      <c r="Q72" s="22">
        <f t="shared" si="27"/>
        <v>0.25</v>
      </c>
      <c r="R72" s="3">
        <f t="shared" si="28"/>
        <v>0.75</v>
      </c>
      <c r="S72" s="3"/>
      <c r="AA72" s="23" t="s">
        <v>39</v>
      </c>
      <c r="AB72" s="22">
        <f t="shared" si="29"/>
        <v>0</v>
      </c>
      <c r="AC72" s="22">
        <f t="shared" si="30"/>
        <v>0.4</v>
      </c>
      <c r="AD72" s="22">
        <f t="shared" si="31"/>
        <v>0.125</v>
      </c>
      <c r="AE72" s="22">
        <f t="shared" si="32"/>
        <v>0.75</v>
      </c>
      <c r="AF72" s="22">
        <f t="shared" si="33"/>
        <v>0.15384615384615385</v>
      </c>
      <c r="AG72" s="3">
        <f t="shared" si="34"/>
        <v>-0.33333333333333326</v>
      </c>
      <c r="AH72" s="3">
        <f t="shared" si="35"/>
        <v>0.30000000000000004</v>
      </c>
      <c r="AI72" s="3">
        <f t="shared" si="36"/>
        <v>0.11111111111111116</v>
      </c>
      <c r="AJ72" s="3">
        <f t="shared" si="37"/>
        <v>0</v>
      </c>
      <c r="AK72" s="3" t="s">
        <v>27</v>
      </c>
      <c r="AL72" s="3" t="s">
        <v>27</v>
      </c>
    </row>
    <row r="73" spans="1:38" ht="12.75" customHeight="1" x14ac:dyDescent="0.2">
      <c r="A73" s="28" t="s">
        <v>20</v>
      </c>
      <c r="B73" s="29"/>
      <c r="C73" s="29"/>
      <c r="D73" s="29"/>
      <c r="E73" s="29"/>
      <c r="F73" s="29">
        <v>1</v>
      </c>
      <c r="G73" s="29"/>
      <c r="H73" s="29"/>
      <c r="I73" s="29"/>
      <c r="J73" s="29"/>
      <c r="K73" s="189"/>
      <c r="L73" s="3"/>
      <c r="M73" s="3"/>
      <c r="N73" s="29"/>
      <c r="O73" s="3">
        <f>F73/E72</f>
        <v>1</v>
      </c>
      <c r="P73" s="21">
        <v>1</v>
      </c>
      <c r="Q73" s="22">
        <f t="shared" si="27"/>
        <v>1</v>
      </c>
      <c r="R73" s="3">
        <f t="shared" si="28"/>
        <v>0</v>
      </c>
      <c r="S73" s="3"/>
      <c r="AA73" s="23" t="s">
        <v>40</v>
      </c>
      <c r="AB73" s="22">
        <f t="shared" si="29"/>
        <v>0</v>
      </c>
      <c r="AC73" s="22">
        <f t="shared" si="30"/>
        <v>0</v>
      </c>
      <c r="AD73" s="22">
        <f t="shared" si="31"/>
        <v>0</v>
      </c>
      <c r="AE73" s="22">
        <f t="shared" si="32"/>
        <v>0</v>
      </c>
      <c r="AF73" s="22">
        <f t="shared" si="33"/>
        <v>9.0909090909090939E-2</v>
      </c>
      <c r="AG73" s="3">
        <f t="shared" si="34"/>
        <v>0</v>
      </c>
      <c r="AH73" s="3">
        <f t="shared" si="35"/>
        <v>0.1428571428571429</v>
      </c>
      <c r="AI73" s="3">
        <f t="shared" si="36"/>
        <v>0</v>
      </c>
      <c r="AJ73" s="3" t="s">
        <v>27</v>
      </c>
      <c r="AK73" s="3" t="s">
        <v>27</v>
      </c>
    </row>
    <row r="74" spans="1:38" ht="12.75" customHeight="1" x14ac:dyDescent="0.2">
      <c r="A74" s="28" t="s">
        <v>21</v>
      </c>
      <c r="B74" s="29"/>
      <c r="C74" s="29"/>
      <c r="D74" s="29"/>
      <c r="E74" s="29"/>
      <c r="F74" s="29"/>
      <c r="G74" s="29">
        <v>1</v>
      </c>
      <c r="H74" s="29"/>
      <c r="I74" s="29"/>
      <c r="J74" s="29"/>
      <c r="K74" s="189"/>
      <c r="L74" s="3"/>
      <c r="M74" s="3"/>
      <c r="N74" s="29"/>
      <c r="O74" s="3">
        <f>G74/F73</f>
        <v>1</v>
      </c>
      <c r="P74" s="21">
        <v>1</v>
      </c>
      <c r="Q74" s="22">
        <f t="shared" si="27"/>
        <v>1</v>
      </c>
      <c r="R74" s="3">
        <f t="shared" si="28"/>
        <v>0</v>
      </c>
      <c r="S74" s="3"/>
      <c r="AA74" s="23" t="s">
        <v>41</v>
      </c>
      <c r="AB74" s="22">
        <f t="shared" si="29"/>
        <v>0.1428571428571429</v>
      </c>
      <c r="AC74" s="22">
        <f t="shared" si="30"/>
        <v>0</v>
      </c>
      <c r="AD74" s="22">
        <f t="shared" si="31"/>
        <v>0.1428571428571429</v>
      </c>
      <c r="AE74" s="22">
        <f t="shared" si="32"/>
        <v>0</v>
      </c>
      <c r="AF74" s="22">
        <f t="shared" si="33"/>
        <v>9.9999999999999978E-2</v>
      </c>
      <c r="AG74" s="3">
        <f t="shared" si="34"/>
        <v>0</v>
      </c>
      <c r="AH74" s="3">
        <f t="shared" si="35"/>
        <v>0.16666666666666663</v>
      </c>
      <c r="AI74" s="3" t="s">
        <v>27</v>
      </c>
      <c r="AJ74" s="3" t="s">
        <v>27</v>
      </c>
      <c r="AK74" s="3" t="s">
        <v>27</v>
      </c>
    </row>
    <row r="75" spans="1:38" ht="12.75" customHeight="1" x14ac:dyDescent="0.2">
      <c r="A75" s="28" t="s">
        <v>22</v>
      </c>
      <c r="H75" s="25">
        <v>1</v>
      </c>
      <c r="K75" s="189"/>
      <c r="L75" s="3"/>
      <c r="M75" s="3"/>
      <c r="O75" s="3">
        <f>H75/G74</f>
        <v>1</v>
      </c>
      <c r="P75" s="21">
        <v>1</v>
      </c>
      <c r="Q75" s="22">
        <f t="shared" si="27"/>
        <v>1</v>
      </c>
      <c r="R75" s="3">
        <f t="shared" si="28"/>
        <v>0</v>
      </c>
      <c r="S75" s="3"/>
      <c r="AA75" s="26" t="s">
        <v>42</v>
      </c>
      <c r="AB75" s="22">
        <f t="shared" si="29"/>
        <v>0</v>
      </c>
      <c r="AC75" s="22">
        <f t="shared" si="30"/>
        <v>0</v>
      </c>
      <c r="AD75" s="22">
        <f t="shared" si="31"/>
        <v>0</v>
      </c>
      <c r="AE75" s="22">
        <f t="shared" si="32"/>
        <v>0</v>
      </c>
      <c r="AF75" s="22">
        <f t="shared" si="33"/>
        <v>0</v>
      </c>
      <c r="AG75" s="3">
        <f t="shared" si="34"/>
        <v>0</v>
      </c>
      <c r="AH75" s="3" t="s">
        <v>27</v>
      </c>
      <c r="AI75" s="3" t="s">
        <v>27</v>
      </c>
      <c r="AJ75" s="3" t="s">
        <v>27</v>
      </c>
      <c r="AK75" s="3" t="s">
        <v>27</v>
      </c>
    </row>
    <row r="76" spans="1:38" ht="12.75" customHeight="1" x14ac:dyDescent="0.2">
      <c r="A76" s="28" t="s">
        <v>23</v>
      </c>
      <c r="I76" s="25">
        <v>1</v>
      </c>
      <c r="K76" s="189"/>
      <c r="L76" s="3"/>
      <c r="M76" s="3"/>
      <c r="O76" s="3">
        <f>I76/H75</f>
        <v>1</v>
      </c>
      <c r="P76" s="21">
        <v>1</v>
      </c>
      <c r="Q76" s="22">
        <f t="shared" si="27"/>
        <v>1</v>
      </c>
      <c r="R76" s="3">
        <f t="shared" si="28"/>
        <v>0</v>
      </c>
      <c r="S76" s="3"/>
      <c r="AA76" s="26" t="s">
        <v>43</v>
      </c>
      <c r="AB76" s="22">
        <f t="shared" si="29"/>
        <v>0</v>
      </c>
      <c r="AC76" s="22">
        <f t="shared" si="30"/>
        <v>0</v>
      </c>
      <c r="AD76" s="22">
        <f t="shared" si="31"/>
        <v>0.33333333333333337</v>
      </c>
      <c r="AE76" s="22">
        <f t="shared" si="32"/>
        <v>0</v>
      </c>
      <c r="AF76" s="22">
        <f t="shared" si="33"/>
        <v>0</v>
      </c>
      <c r="AG76" s="3" t="s">
        <v>27</v>
      </c>
      <c r="AH76" s="3" t="s">
        <v>27</v>
      </c>
      <c r="AI76" s="3" t="s">
        <v>27</v>
      </c>
      <c r="AJ76" s="3" t="s">
        <v>27</v>
      </c>
      <c r="AK76" s="3" t="s">
        <v>27</v>
      </c>
    </row>
    <row r="77" spans="1:38" ht="12.75" customHeight="1" x14ac:dyDescent="0.2">
      <c r="A77" s="28" t="s">
        <v>48</v>
      </c>
      <c r="J77" s="25">
        <v>1</v>
      </c>
      <c r="K77" s="189">
        <v>1</v>
      </c>
      <c r="L77" s="3"/>
      <c r="M77" s="3"/>
      <c r="O77" s="3">
        <f>J77/I76</f>
        <v>1</v>
      </c>
      <c r="P77" s="21">
        <v>1</v>
      </c>
      <c r="Q77" s="22">
        <f t="shared" si="27"/>
        <v>1</v>
      </c>
      <c r="R77" s="3">
        <f t="shared" si="28"/>
        <v>0</v>
      </c>
      <c r="S77" s="3"/>
      <c r="T77" s="3"/>
      <c r="U77" s="3"/>
      <c r="V77" s="3"/>
      <c r="W77" s="3"/>
      <c r="X77" s="3"/>
      <c r="Y77" s="3"/>
      <c r="AA77" s="26" t="s">
        <v>44</v>
      </c>
      <c r="AB77" s="22">
        <f t="shared" si="29"/>
        <v>0</v>
      </c>
      <c r="AC77" s="22">
        <f t="shared" si="30"/>
        <v>0</v>
      </c>
      <c r="AD77" s="22">
        <f t="shared" si="31"/>
        <v>0</v>
      </c>
      <c r="AE77" s="22">
        <f t="shared" si="32"/>
        <v>0</v>
      </c>
      <c r="AF77" s="22" t="s">
        <v>27</v>
      </c>
      <c r="AG77" s="3" t="s">
        <v>27</v>
      </c>
      <c r="AH77" s="3" t="s">
        <v>27</v>
      </c>
      <c r="AI77" s="3" t="s">
        <v>27</v>
      </c>
      <c r="AJ77" s="3" t="s">
        <v>27</v>
      </c>
      <c r="AK77" s="3" t="s">
        <v>27</v>
      </c>
    </row>
    <row r="78" spans="1:38" ht="12.75" customHeight="1" x14ac:dyDescent="0.2">
      <c r="A78" s="28" t="s">
        <v>49</v>
      </c>
      <c r="K78" s="189"/>
      <c r="L78" s="3"/>
      <c r="M78" s="3"/>
      <c r="O78" s="3"/>
      <c r="P78" s="21"/>
      <c r="Q78" s="22"/>
      <c r="R78" s="3"/>
      <c r="S78" s="3"/>
      <c r="T78" s="3"/>
      <c r="U78" s="3"/>
      <c r="V78" s="3"/>
      <c r="W78" s="3"/>
      <c r="X78" s="3"/>
      <c r="Y78" s="3"/>
      <c r="AA78" s="28"/>
      <c r="AB78" s="22"/>
      <c r="AC78" s="22"/>
      <c r="AD78" s="22"/>
      <c r="AE78" s="22"/>
      <c r="AF78" s="22"/>
      <c r="AG78" s="3"/>
      <c r="AH78" s="3"/>
      <c r="AI78" s="3"/>
      <c r="AJ78" s="3"/>
      <c r="AK78" s="3"/>
    </row>
    <row r="79" spans="1:38" ht="12.75" customHeight="1" x14ac:dyDescent="0.2">
      <c r="A79" s="28" t="s">
        <v>50</v>
      </c>
      <c r="K79" s="189"/>
      <c r="L79" s="3"/>
      <c r="M79" s="3"/>
      <c r="O79" s="3"/>
      <c r="P79" s="21"/>
      <c r="Q79" s="22"/>
      <c r="R79" s="3"/>
      <c r="S79" s="3"/>
      <c r="T79" s="3"/>
      <c r="U79" s="3"/>
      <c r="V79" s="3"/>
      <c r="W79" s="3"/>
      <c r="X79" s="3"/>
      <c r="Y79" s="3"/>
      <c r="AA79" s="28"/>
      <c r="AB79" s="22"/>
      <c r="AC79" s="22"/>
      <c r="AD79" s="22"/>
      <c r="AE79" s="22"/>
      <c r="AF79" s="22"/>
      <c r="AG79" s="3"/>
      <c r="AH79" s="3"/>
      <c r="AI79" s="3"/>
      <c r="AJ79" s="3"/>
      <c r="AK79" s="3"/>
    </row>
    <row r="80" spans="1:38" ht="12.75" customHeight="1" x14ac:dyDescent="0.2">
      <c r="A80" s="28"/>
      <c r="K80" s="191">
        <f>SUM(K77)</f>
        <v>1</v>
      </c>
      <c r="L80" s="3">
        <f>K77/B69</f>
        <v>0.16666666666666666</v>
      </c>
      <c r="M80" s="3">
        <f>K80/B69</f>
        <v>0.16666666666666666</v>
      </c>
      <c r="N80" s="3">
        <f>M80-L80</f>
        <v>0</v>
      </c>
      <c r="O80" s="3"/>
      <c r="AF80" s="24"/>
    </row>
    <row r="81" spans="1:45" ht="12.75" customHeight="1" x14ac:dyDescent="0.3">
      <c r="A81" s="38" t="s">
        <v>66</v>
      </c>
      <c r="L81" s="3"/>
      <c r="M81" s="3"/>
      <c r="O81" s="3"/>
      <c r="AA81" s="29"/>
      <c r="AB81" s="29"/>
      <c r="AF81" s="24"/>
      <c r="AG81" s="24"/>
      <c r="AH81" s="24"/>
      <c r="AI81" s="24"/>
      <c r="AJ81" s="24"/>
      <c r="AK81" s="24"/>
    </row>
    <row r="82" spans="1:45" ht="25.5" customHeight="1" x14ac:dyDescent="0.2">
      <c r="B82" s="310" t="s">
        <v>2</v>
      </c>
      <c r="C82" s="311"/>
      <c r="D82" s="311"/>
      <c r="E82" s="311"/>
      <c r="F82" s="311"/>
      <c r="G82" s="311"/>
      <c r="H82" s="311"/>
      <c r="I82" s="311"/>
      <c r="J82" s="311"/>
      <c r="L82" s="4" t="s">
        <v>3</v>
      </c>
      <c r="M82" s="4" t="s">
        <v>4</v>
      </c>
      <c r="N82" s="5" t="s">
        <v>5</v>
      </c>
      <c r="O82" s="4" t="s">
        <v>6</v>
      </c>
      <c r="P82" s="6" t="s">
        <v>7</v>
      </c>
      <c r="Q82" s="6" t="s">
        <v>8</v>
      </c>
      <c r="R82" s="7" t="s">
        <v>9</v>
      </c>
      <c r="S82" s="7"/>
      <c r="T82" s="7"/>
      <c r="U82" s="7"/>
      <c r="V82" s="7"/>
      <c r="W82" s="7"/>
      <c r="X82" s="7"/>
      <c r="Y82" s="7"/>
      <c r="AA82" s="28"/>
      <c r="AB82" s="37"/>
      <c r="AC82" s="37"/>
      <c r="AD82" s="37"/>
      <c r="AE82" s="40"/>
      <c r="AF82" s="40"/>
      <c r="AG82" s="40"/>
      <c r="AH82" s="40"/>
      <c r="AI82" s="40"/>
      <c r="AJ82" s="40"/>
      <c r="AK82" s="40"/>
    </row>
    <row r="83" spans="1:45" ht="12.75" customHeight="1" x14ac:dyDescent="0.2">
      <c r="A83" s="9" t="s">
        <v>10</v>
      </c>
      <c r="B83" s="10">
        <v>1</v>
      </c>
      <c r="C83" s="10">
        <v>2</v>
      </c>
      <c r="D83" s="10">
        <v>3</v>
      </c>
      <c r="E83" s="10">
        <v>4</v>
      </c>
      <c r="F83" s="10">
        <v>5</v>
      </c>
      <c r="G83" s="10">
        <v>6</v>
      </c>
      <c r="H83" s="10">
        <v>7</v>
      </c>
      <c r="I83" s="10">
        <v>8</v>
      </c>
      <c r="J83" s="10">
        <v>9</v>
      </c>
      <c r="K83" s="115" t="s">
        <v>11</v>
      </c>
      <c r="L83" s="36"/>
      <c r="M83" s="11"/>
      <c r="N83" s="12"/>
      <c r="O83" s="13"/>
      <c r="P83" s="14"/>
      <c r="Q83" s="14"/>
      <c r="R83" s="3"/>
      <c r="S83" s="3"/>
      <c r="T83" s="3"/>
      <c r="U83" s="3"/>
      <c r="V83" s="3"/>
      <c r="W83" s="3"/>
      <c r="X83" s="3"/>
      <c r="Y83" s="3"/>
      <c r="AA83" s="28"/>
      <c r="AB83" s="37"/>
      <c r="AC83" s="37"/>
      <c r="AD83" s="40"/>
      <c r="AE83" s="40"/>
      <c r="AF83" s="40"/>
      <c r="AG83" s="40"/>
      <c r="AH83" s="40"/>
      <c r="AI83" s="40"/>
      <c r="AJ83" s="40"/>
      <c r="AK83" s="40"/>
    </row>
    <row r="84" spans="1:45" ht="12.75" customHeight="1" x14ac:dyDescent="0.2">
      <c r="A84" s="26" t="s">
        <v>17</v>
      </c>
      <c r="B84" s="10">
        <v>18</v>
      </c>
      <c r="C84" s="10"/>
      <c r="D84" s="10"/>
      <c r="E84" s="10"/>
      <c r="F84" s="10"/>
      <c r="G84" s="10"/>
      <c r="H84" s="10"/>
      <c r="I84" s="10"/>
      <c r="J84" s="10"/>
      <c r="K84" s="188"/>
      <c r="L84" s="36"/>
      <c r="M84" s="11"/>
      <c r="N84" s="12"/>
      <c r="O84" s="13"/>
      <c r="P84" s="17">
        <f>B84</f>
        <v>18</v>
      </c>
      <c r="Q84" s="14"/>
      <c r="R84" s="3"/>
      <c r="S84" s="3"/>
      <c r="T84" s="3"/>
      <c r="U84" s="3"/>
      <c r="V84" s="3"/>
      <c r="W84" s="3"/>
      <c r="X84" s="3"/>
      <c r="Y84" s="3"/>
      <c r="AA84" s="28"/>
      <c r="AB84" s="37"/>
      <c r="AC84" s="40"/>
      <c r="AD84" s="40"/>
      <c r="AE84" s="40"/>
      <c r="AF84" s="40"/>
      <c r="AG84" s="40"/>
      <c r="AH84" s="40"/>
      <c r="AI84" s="40"/>
      <c r="AJ84" s="40"/>
      <c r="AK84" s="40"/>
    </row>
    <row r="85" spans="1:45" ht="12.75" customHeight="1" x14ac:dyDescent="0.2">
      <c r="A85" s="26" t="s">
        <v>18</v>
      </c>
      <c r="B85" s="10"/>
      <c r="C85" s="10">
        <v>14</v>
      </c>
      <c r="D85" s="10"/>
      <c r="E85" s="10"/>
      <c r="F85" s="10"/>
      <c r="G85" s="10"/>
      <c r="H85" s="10"/>
      <c r="I85" s="10"/>
      <c r="J85" s="10"/>
      <c r="K85" s="188"/>
      <c r="L85" s="36"/>
      <c r="M85" s="11"/>
      <c r="N85" s="12"/>
      <c r="O85" s="13">
        <f>C85/B84</f>
        <v>0.77777777777777779</v>
      </c>
      <c r="P85" s="21">
        <v>14</v>
      </c>
      <c r="Q85" s="22">
        <f t="shared" ref="Q85:Q92" si="39">P85/P84</f>
        <v>0.77777777777777779</v>
      </c>
      <c r="R85" s="3">
        <f t="shared" ref="R85:R92" si="40">100%-Q85</f>
        <v>0.22222222222222221</v>
      </c>
      <c r="S85" s="3"/>
      <c r="T85" s="3"/>
      <c r="U85" s="3"/>
      <c r="V85" s="3"/>
      <c r="W85" s="3"/>
      <c r="X85" s="3"/>
      <c r="Y85" s="3"/>
      <c r="AA85" s="29"/>
      <c r="AB85" s="8" t="s">
        <v>47</v>
      </c>
      <c r="AC85" s="37"/>
      <c r="AD85" s="37"/>
      <c r="AE85" s="37"/>
      <c r="AF85" s="37"/>
      <c r="AG85" s="37"/>
      <c r="AH85" s="37"/>
      <c r="AI85" s="37"/>
      <c r="AJ85" s="37"/>
      <c r="AK85" s="37"/>
    </row>
    <row r="86" spans="1:45" ht="12.75" customHeight="1" x14ac:dyDescent="0.2">
      <c r="A86" s="26" t="s">
        <v>19</v>
      </c>
      <c r="B86" s="10"/>
      <c r="C86" s="10">
        <v>5</v>
      </c>
      <c r="D86" s="10">
        <v>8</v>
      </c>
      <c r="E86" s="10"/>
      <c r="F86" s="10"/>
      <c r="G86" s="10"/>
      <c r="H86" s="10"/>
      <c r="I86" s="10"/>
      <c r="J86" s="10"/>
      <c r="K86" s="188"/>
      <c r="L86" s="36"/>
      <c r="M86" s="11"/>
      <c r="N86" s="12"/>
      <c r="O86" s="13">
        <f>D86/C85</f>
        <v>0.5714285714285714</v>
      </c>
      <c r="P86" s="21">
        <v>13</v>
      </c>
      <c r="Q86" s="22">
        <f t="shared" si="39"/>
        <v>0.9285714285714286</v>
      </c>
      <c r="R86" s="3">
        <f t="shared" si="40"/>
        <v>7.1428571428571397E-2</v>
      </c>
      <c r="S86" s="3"/>
      <c r="T86" s="3"/>
      <c r="U86" s="3"/>
      <c r="V86" s="3"/>
      <c r="W86" s="3"/>
      <c r="X86" s="3"/>
      <c r="Y86" s="3"/>
      <c r="AA86" s="41" t="s">
        <v>13</v>
      </c>
      <c r="AB86" s="43">
        <v>9902</v>
      </c>
      <c r="AC86" s="44" t="s">
        <v>14</v>
      </c>
      <c r="AD86" s="44" t="s">
        <v>15</v>
      </c>
      <c r="AE86" s="44" t="s">
        <v>16</v>
      </c>
      <c r="AF86" s="44" t="s">
        <v>17</v>
      </c>
      <c r="AG86" s="44" t="s">
        <v>18</v>
      </c>
      <c r="AH86" s="44" t="s">
        <v>19</v>
      </c>
      <c r="AI86" s="44" t="s">
        <v>20</v>
      </c>
      <c r="AJ86" s="44" t="s">
        <v>21</v>
      </c>
      <c r="AK86" s="44" t="s">
        <v>22</v>
      </c>
      <c r="AL86" s="44" t="s">
        <v>23</v>
      </c>
      <c r="AM86" s="44" t="s">
        <v>48</v>
      </c>
      <c r="AN86" s="44" t="s">
        <v>49</v>
      </c>
      <c r="AO86" s="44" t="s">
        <v>51</v>
      </c>
      <c r="AP86" s="44" t="s">
        <v>53</v>
      </c>
      <c r="AQ86" s="44" t="s">
        <v>54</v>
      </c>
      <c r="AR86" s="44" t="s">
        <v>55</v>
      </c>
      <c r="AS86" s="44" t="s">
        <v>57</v>
      </c>
    </row>
    <row r="87" spans="1:45" ht="12.75" customHeight="1" x14ac:dyDescent="0.3">
      <c r="A87" s="28" t="s">
        <v>20</v>
      </c>
      <c r="B87" s="29"/>
      <c r="C87" s="29"/>
      <c r="D87" s="29"/>
      <c r="E87" s="29">
        <v>7</v>
      </c>
      <c r="F87" s="29"/>
      <c r="G87" s="29"/>
      <c r="H87" s="29"/>
      <c r="I87" s="29"/>
      <c r="J87" s="29"/>
      <c r="K87" s="189"/>
      <c r="L87" s="3"/>
      <c r="M87" s="3"/>
      <c r="N87" s="29"/>
      <c r="O87" s="3">
        <f>E87/D86</f>
        <v>0.875</v>
      </c>
      <c r="P87" s="21">
        <v>11</v>
      </c>
      <c r="Q87" s="22">
        <f t="shared" si="39"/>
        <v>0.84615384615384615</v>
      </c>
      <c r="R87" s="3">
        <f t="shared" si="40"/>
        <v>0.15384615384615385</v>
      </c>
      <c r="S87" s="3"/>
      <c r="T87" s="3"/>
      <c r="U87" s="3"/>
      <c r="V87" s="3"/>
      <c r="W87" s="3"/>
      <c r="X87" s="3"/>
      <c r="Y87" s="3"/>
      <c r="AA87" s="45" t="s">
        <v>37</v>
      </c>
      <c r="AB87" s="46">
        <f>P21/P19</f>
        <v>0.33333333333333331</v>
      </c>
      <c r="AC87" s="46">
        <f>P39/P37</f>
        <v>0.45454545454545453</v>
      </c>
      <c r="AD87" s="46">
        <f>P55/P53</f>
        <v>0.5714285714285714</v>
      </c>
      <c r="AE87" s="46">
        <f>P71/P69</f>
        <v>0.66666666666666663</v>
      </c>
      <c r="AF87" s="46">
        <f>P86/P84</f>
        <v>0.72222222222222221</v>
      </c>
      <c r="AG87" s="46">
        <f>P101/P99</f>
        <v>0.42857142857142855</v>
      </c>
      <c r="AH87" s="46">
        <f>P120/P118</f>
        <v>0.55555555555555558</v>
      </c>
      <c r="AI87" s="46">
        <f>P137/P135</f>
        <v>1</v>
      </c>
      <c r="AJ87" s="46">
        <f>P153/P151</f>
        <v>0.625</v>
      </c>
      <c r="AK87" s="46">
        <f>P169/P167</f>
        <v>0.63636363636363635</v>
      </c>
      <c r="AL87" s="46">
        <f>P186/P184</f>
        <v>0.5</v>
      </c>
      <c r="AM87" s="46" t="s">
        <v>131</v>
      </c>
      <c r="AN87" s="46">
        <f>P207/P205</f>
        <v>0.625</v>
      </c>
      <c r="AO87" s="46">
        <f>P226/P224</f>
        <v>1</v>
      </c>
      <c r="AP87" s="46">
        <f>P240/P238</f>
        <v>0.6</v>
      </c>
      <c r="AQ87" s="46" t="e">
        <f t="shared" ref="AQ87:AS87" si="41">#REF!/#REF!</f>
        <v>#REF!</v>
      </c>
      <c r="AR87" s="46" t="e">
        <f t="shared" si="41"/>
        <v>#REF!</v>
      </c>
      <c r="AS87" s="46" t="e">
        <f t="shared" si="41"/>
        <v>#REF!</v>
      </c>
    </row>
    <row r="88" spans="1:45" ht="12.75" customHeight="1" x14ac:dyDescent="0.3">
      <c r="A88" s="28" t="s">
        <v>21</v>
      </c>
      <c r="B88" s="29"/>
      <c r="C88" s="29"/>
      <c r="D88" s="29"/>
      <c r="E88" s="29"/>
      <c r="F88" s="29">
        <v>7</v>
      </c>
      <c r="G88" s="29"/>
      <c r="H88" s="29"/>
      <c r="I88" s="29"/>
      <c r="J88" s="29"/>
      <c r="K88" s="189"/>
      <c r="L88" s="3"/>
      <c r="M88" s="3"/>
      <c r="N88" s="29"/>
      <c r="O88" s="3">
        <f>F88/E87</f>
        <v>1</v>
      </c>
      <c r="P88" s="21">
        <v>10</v>
      </c>
      <c r="Q88" s="22">
        <f t="shared" si="39"/>
        <v>0.90909090909090906</v>
      </c>
      <c r="R88" s="3">
        <f t="shared" si="40"/>
        <v>9.0909090909090939E-2</v>
      </c>
      <c r="S88" s="3"/>
      <c r="T88" s="3"/>
      <c r="U88" s="3"/>
      <c r="V88" s="3"/>
      <c r="W88" s="3"/>
      <c r="X88" s="3"/>
      <c r="Y88" s="3"/>
      <c r="AA88" s="45"/>
      <c r="AB88" s="46"/>
      <c r="AC88" s="46"/>
      <c r="AD88" s="46"/>
      <c r="AE88" s="46"/>
      <c r="AF88" s="46"/>
      <c r="AG88" s="46"/>
      <c r="AH88" s="46"/>
    </row>
    <row r="89" spans="1:45" ht="12.75" customHeight="1" x14ac:dyDescent="0.2">
      <c r="A89" s="28" t="s">
        <v>22</v>
      </c>
      <c r="B89" s="29"/>
      <c r="C89" s="29"/>
      <c r="D89" s="29"/>
      <c r="E89" s="29"/>
      <c r="F89" s="29"/>
      <c r="G89" s="29">
        <v>7</v>
      </c>
      <c r="H89" s="29"/>
      <c r="I89" s="29"/>
      <c r="J89" s="29"/>
      <c r="K89" s="189"/>
      <c r="L89" s="3"/>
      <c r="M89" s="3"/>
      <c r="N89" s="29"/>
      <c r="O89" s="3">
        <f>G89/F88</f>
        <v>1</v>
      </c>
      <c r="P89" s="21">
        <v>9</v>
      </c>
      <c r="Q89" s="22">
        <f t="shared" si="39"/>
        <v>0.9</v>
      </c>
      <c r="R89" s="3">
        <f t="shared" si="40"/>
        <v>9.9999999999999978E-2</v>
      </c>
      <c r="S89" s="3"/>
      <c r="T89" s="3"/>
      <c r="U89" s="3"/>
      <c r="V89" s="3"/>
      <c r="W89" s="3"/>
      <c r="X89" s="3"/>
      <c r="Y89" s="3"/>
      <c r="AA89" s="2"/>
      <c r="AB89" s="8"/>
      <c r="AC89" s="37"/>
      <c r="AD89" s="37"/>
      <c r="AE89" s="37"/>
      <c r="AF89" s="37"/>
      <c r="AG89" s="37"/>
      <c r="AH89" s="37"/>
      <c r="AI89" s="37"/>
      <c r="AJ89" s="37"/>
      <c r="AK89" s="37"/>
    </row>
    <row r="90" spans="1:45" ht="12.75" customHeight="1" x14ac:dyDescent="0.2">
      <c r="A90" s="28" t="s">
        <v>23</v>
      </c>
      <c r="B90" s="29"/>
      <c r="C90" s="29"/>
      <c r="D90" s="29"/>
      <c r="E90" s="29"/>
      <c r="F90" s="29"/>
      <c r="G90" s="29"/>
      <c r="H90" s="29">
        <v>7</v>
      </c>
      <c r="I90" s="29"/>
      <c r="J90" s="29"/>
      <c r="K90" s="189"/>
      <c r="L90" s="3"/>
      <c r="M90" s="3"/>
      <c r="N90" s="29"/>
      <c r="O90" s="3">
        <f>H90/G89</f>
        <v>1</v>
      </c>
      <c r="P90" s="21">
        <v>9</v>
      </c>
      <c r="Q90" s="22">
        <f t="shared" si="39"/>
        <v>1</v>
      </c>
      <c r="R90" s="3">
        <f t="shared" si="40"/>
        <v>0</v>
      </c>
      <c r="S90" s="3"/>
      <c r="T90" s="3"/>
      <c r="U90" s="3"/>
      <c r="V90" s="3"/>
      <c r="W90" s="3"/>
      <c r="X90" s="3"/>
      <c r="Y90" s="3"/>
      <c r="AA90" s="2"/>
      <c r="AB90" s="8"/>
      <c r="AC90" s="37"/>
      <c r="AD90" s="37"/>
      <c r="AE90" s="37"/>
      <c r="AF90" s="37"/>
      <c r="AG90" s="37"/>
      <c r="AH90" s="37"/>
      <c r="AI90" s="37"/>
      <c r="AJ90" s="37"/>
      <c r="AK90" s="37"/>
    </row>
    <row r="91" spans="1:45" ht="12.75" customHeight="1" x14ac:dyDescent="0.2">
      <c r="A91" s="28" t="s">
        <v>48</v>
      </c>
      <c r="B91" s="29"/>
      <c r="C91" s="29"/>
      <c r="D91" s="29"/>
      <c r="E91" s="29"/>
      <c r="F91" s="29"/>
      <c r="G91" s="29"/>
      <c r="H91" s="29"/>
      <c r="I91" s="29">
        <v>6</v>
      </c>
      <c r="J91" s="29"/>
      <c r="K91" s="189">
        <v>1</v>
      </c>
      <c r="L91" s="3"/>
      <c r="M91" s="3"/>
      <c r="N91" s="29"/>
      <c r="O91" s="3">
        <f>I91/H90</f>
        <v>0.8571428571428571</v>
      </c>
      <c r="P91" s="21">
        <v>9</v>
      </c>
      <c r="Q91" s="22">
        <f t="shared" si="39"/>
        <v>1</v>
      </c>
      <c r="R91" s="3">
        <f t="shared" si="40"/>
        <v>0</v>
      </c>
      <c r="S91" s="3"/>
      <c r="T91" s="3"/>
      <c r="U91" s="3"/>
      <c r="V91" s="3"/>
      <c r="W91" s="3"/>
      <c r="X91" s="3"/>
      <c r="Y91" s="3"/>
      <c r="AA91" s="2"/>
      <c r="AB91" s="8"/>
      <c r="AC91" s="37"/>
      <c r="AD91" s="37"/>
      <c r="AE91" s="37"/>
      <c r="AF91" s="37"/>
      <c r="AG91" s="37"/>
      <c r="AH91" s="37"/>
      <c r="AI91" s="37"/>
      <c r="AJ91" s="37"/>
      <c r="AK91" s="37"/>
    </row>
    <row r="92" spans="1:45" ht="12.75" customHeight="1" x14ac:dyDescent="0.2">
      <c r="A92" s="28" t="s">
        <v>49</v>
      </c>
      <c r="B92" s="29"/>
      <c r="C92" s="29"/>
      <c r="D92" s="29"/>
      <c r="E92" s="29"/>
      <c r="F92" s="29"/>
      <c r="G92" s="29"/>
      <c r="H92" s="29"/>
      <c r="I92" s="29"/>
      <c r="J92" s="29">
        <v>6</v>
      </c>
      <c r="K92" s="189">
        <v>6</v>
      </c>
      <c r="L92" s="3"/>
      <c r="M92" s="3"/>
      <c r="N92" s="29"/>
      <c r="O92" s="3">
        <f>J92/I91</f>
        <v>1</v>
      </c>
      <c r="P92" s="21">
        <v>8</v>
      </c>
      <c r="Q92" s="22">
        <f t="shared" si="39"/>
        <v>0.88888888888888884</v>
      </c>
      <c r="R92" s="3">
        <f t="shared" si="40"/>
        <v>0.11111111111111116</v>
      </c>
      <c r="S92" s="3"/>
      <c r="T92" s="3"/>
      <c r="U92" s="3"/>
      <c r="V92" s="3"/>
      <c r="W92" s="3"/>
      <c r="X92" s="3"/>
      <c r="Y92" s="3"/>
      <c r="AA92" s="2"/>
      <c r="AB92" s="8"/>
      <c r="AC92" s="37"/>
      <c r="AD92" s="37"/>
      <c r="AE92" s="37"/>
      <c r="AF92" s="37"/>
      <c r="AG92" s="37"/>
      <c r="AH92" s="37"/>
      <c r="AI92" s="37"/>
      <c r="AJ92" s="37"/>
      <c r="AK92" s="37"/>
    </row>
    <row r="93" spans="1:45" ht="12.75" customHeight="1" x14ac:dyDescent="0.2">
      <c r="A93" s="28" t="s">
        <v>50</v>
      </c>
      <c r="B93" s="29"/>
      <c r="C93" s="29"/>
      <c r="D93" s="29"/>
      <c r="E93" s="29"/>
      <c r="F93" s="29"/>
      <c r="G93" s="29"/>
      <c r="H93" s="29"/>
      <c r="I93" s="29"/>
      <c r="J93" s="29">
        <v>2</v>
      </c>
      <c r="K93" s="189">
        <v>2</v>
      </c>
      <c r="L93" s="3"/>
      <c r="M93" s="3"/>
      <c r="N93" s="29"/>
      <c r="O93" s="3"/>
      <c r="P93" s="21">
        <v>2</v>
      </c>
      <c r="Q93" s="22"/>
      <c r="R93" s="3"/>
      <c r="S93" s="3"/>
      <c r="T93" s="3"/>
      <c r="U93" s="3"/>
      <c r="V93" s="3"/>
      <c r="W93" s="3"/>
      <c r="X93" s="3"/>
      <c r="Y93" s="3"/>
      <c r="AA93" s="2"/>
      <c r="AB93" s="8"/>
      <c r="AC93" s="37"/>
      <c r="AD93" s="37"/>
      <c r="AE93" s="37"/>
      <c r="AF93" s="37"/>
      <c r="AG93" s="37"/>
      <c r="AH93" s="37"/>
      <c r="AI93" s="37"/>
      <c r="AJ93" s="37"/>
      <c r="AK93" s="37"/>
    </row>
    <row r="94" spans="1:45" ht="12.75" customHeight="1" x14ac:dyDescent="0.2">
      <c r="A94" s="28"/>
      <c r="B94" s="29"/>
      <c r="C94" s="29"/>
      <c r="D94" s="29"/>
      <c r="E94" s="29"/>
      <c r="F94" s="29"/>
      <c r="G94" s="29"/>
      <c r="H94" s="29"/>
      <c r="I94" s="29"/>
      <c r="J94" s="29"/>
      <c r="K94" s="189"/>
      <c r="L94" s="3"/>
      <c r="M94" s="3"/>
      <c r="N94" s="29"/>
      <c r="O94" s="3"/>
      <c r="P94" s="21"/>
      <c r="Q94" s="22"/>
      <c r="R94" s="3"/>
      <c r="S94" s="3"/>
      <c r="T94" s="3"/>
      <c r="U94" s="3"/>
      <c r="V94" s="3"/>
      <c r="W94" s="3"/>
      <c r="X94" s="3"/>
      <c r="Y94" s="3"/>
      <c r="AA94" s="2"/>
      <c r="AB94" s="8"/>
      <c r="AC94" s="37"/>
      <c r="AD94" s="37"/>
      <c r="AE94" s="37"/>
      <c r="AF94" s="37"/>
      <c r="AG94" s="37"/>
      <c r="AH94" s="37"/>
      <c r="AI94" s="37"/>
      <c r="AJ94" s="37"/>
      <c r="AK94" s="37"/>
    </row>
    <row r="95" spans="1:45" ht="12.75" customHeight="1" x14ac:dyDescent="0.2">
      <c r="K95" s="191">
        <f>SUM(K91:K93)</f>
        <v>9</v>
      </c>
      <c r="L95" s="3">
        <f>SUM(K91:K92)/B84</f>
        <v>0.3888888888888889</v>
      </c>
      <c r="M95" s="3">
        <f>K95/B84</f>
        <v>0.5</v>
      </c>
      <c r="N95" s="3">
        <f>M95-L95</f>
        <v>0.1111111111111111</v>
      </c>
      <c r="O95" s="3"/>
    </row>
    <row r="96" spans="1:45" ht="12.75" customHeight="1" x14ac:dyDescent="0.3">
      <c r="A96" s="38" t="s">
        <v>67</v>
      </c>
      <c r="L96" s="3"/>
      <c r="M96" s="3"/>
      <c r="O96" s="3"/>
    </row>
    <row r="97" spans="1:25" ht="25.5" customHeight="1" x14ac:dyDescent="0.2">
      <c r="B97" s="310" t="s">
        <v>2</v>
      </c>
      <c r="C97" s="311"/>
      <c r="D97" s="311"/>
      <c r="E97" s="311"/>
      <c r="F97" s="311"/>
      <c r="G97" s="311"/>
      <c r="H97" s="311"/>
      <c r="I97" s="311"/>
      <c r="J97" s="311"/>
      <c r="L97" s="4" t="s">
        <v>3</v>
      </c>
      <c r="M97" s="4" t="s">
        <v>4</v>
      </c>
      <c r="N97" s="5" t="s">
        <v>5</v>
      </c>
      <c r="O97" s="4" t="s">
        <v>6</v>
      </c>
      <c r="P97" s="6" t="s">
        <v>7</v>
      </c>
      <c r="Q97" s="6" t="s">
        <v>8</v>
      </c>
      <c r="R97" s="7" t="s">
        <v>9</v>
      </c>
      <c r="S97" s="7"/>
      <c r="T97" s="7"/>
      <c r="U97" s="7"/>
      <c r="V97" s="7"/>
      <c r="W97" s="7"/>
      <c r="X97" s="7"/>
      <c r="Y97" s="7"/>
    </row>
    <row r="98" spans="1:25" ht="12.75" customHeight="1" x14ac:dyDescent="0.2">
      <c r="A98" s="9" t="s">
        <v>10</v>
      </c>
      <c r="B98" s="10">
        <v>1</v>
      </c>
      <c r="C98" s="10">
        <v>2</v>
      </c>
      <c r="D98" s="10">
        <v>3</v>
      </c>
      <c r="E98" s="10">
        <v>4</v>
      </c>
      <c r="F98" s="10">
        <v>5</v>
      </c>
      <c r="G98" s="10">
        <v>6</v>
      </c>
      <c r="H98" s="10">
        <v>7</v>
      </c>
      <c r="I98" s="10">
        <v>8</v>
      </c>
      <c r="J98" s="10">
        <v>9</v>
      </c>
      <c r="K98" s="115" t="s">
        <v>11</v>
      </c>
      <c r="L98" s="36"/>
      <c r="M98" s="11"/>
      <c r="N98" s="12"/>
      <c r="O98" s="13"/>
      <c r="P98" s="14"/>
      <c r="Q98" s="14"/>
      <c r="R98" s="3"/>
      <c r="S98" s="3"/>
      <c r="T98" s="3"/>
      <c r="U98" s="3"/>
      <c r="V98" s="3"/>
      <c r="W98" s="3"/>
      <c r="X98" s="3"/>
      <c r="Y98" s="3"/>
    </row>
    <row r="99" spans="1:25" ht="12.75" customHeight="1" x14ac:dyDescent="0.2">
      <c r="A99" s="26" t="s">
        <v>18</v>
      </c>
      <c r="B99" s="10">
        <v>7</v>
      </c>
      <c r="C99" s="10"/>
      <c r="D99" s="10"/>
      <c r="E99" s="10"/>
      <c r="F99" s="10"/>
      <c r="G99" s="10"/>
      <c r="H99" s="10"/>
      <c r="I99" s="10"/>
      <c r="J99" s="10"/>
      <c r="K99" s="188"/>
      <c r="L99" s="36"/>
      <c r="M99" s="11"/>
      <c r="N99" s="12"/>
      <c r="O99" s="13"/>
      <c r="P99" s="17">
        <f>B99</f>
        <v>7</v>
      </c>
      <c r="Q99" s="14"/>
      <c r="R99" s="3"/>
      <c r="S99" s="3"/>
      <c r="T99" s="3"/>
      <c r="U99" s="3"/>
      <c r="V99" s="3"/>
      <c r="W99" s="3"/>
      <c r="X99" s="3"/>
      <c r="Y99" s="3"/>
    </row>
    <row r="100" spans="1:25" ht="12.75" customHeight="1" x14ac:dyDescent="0.2">
      <c r="A100" s="26" t="s">
        <v>19</v>
      </c>
      <c r="B100" s="10"/>
      <c r="C100" s="10">
        <v>3</v>
      </c>
      <c r="D100" s="10"/>
      <c r="E100" s="10"/>
      <c r="F100" s="10"/>
      <c r="G100" s="10"/>
      <c r="H100" s="10"/>
      <c r="I100" s="10"/>
      <c r="J100" s="10"/>
      <c r="K100" s="188"/>
      <c r="L100" s="36"/>
      <c r="M100" s="11"/>
      <c r="N100" s="12"/>
      <c r="O100" s="13">
        <f>C100/B99</f>
        <v>0.42857142857142855</v>
      </c>
      <c r="P100" s="21">
        <v>3</v>
      </c>
      <c r="Q100" s="22">
        <f t="shared" ref="Q100:Q107" si="42">P100/P99</f>
        <v>0.42857142857142855</v>
      </c>
      <c r="R100" s="3">
        <f t="shared" ref="R100:R107" si="43">100%-Q100</f>
        <v>0.5714285714285714</v>
      </c>
      <c r="S100" s="3"/>
      <c r="T100" s="3"/>
      <c r="U100" s="3"/>
      <c r="V100" s="3"/>
      <c r="W100" s="3"/>
      <c r="X100" s="3"/>
      <c r="Y100" s="3"/>
    </row>
    <row r="101" spans="1:25" ht="12.75" customHeight="1" x14ac:dyDescent="0.2">
      <c r="A101" s="28" t="s">
        <v>20</v>
      </c>
      <c r="B101" s="29"/>
      <c r="C101" s="29"/>
      <c r="D101" s="29">
        <v>2</v>
      </c>
      <c r="E101" s="29"/>
      <c r="F101" s="29"/>
      <c r="G101" s="29"/>
      <c r="H101" s="29"/>
      <c r="I101" s="29"/>
      <c r="J101" s="29"/>
      <c r="K101" s="189"/>
      <c r="L101" s="3"/>
      <c r="M101" s="3"/>
      <c r="N101" s="29"/>
      <c r="O101" s="3">
        <f>D101/C100</f>
        <v>0.66666666666666663</v>
      </c>
      <c r="P101" s="21">
        <v>3</v>
      </c>
      <c r="Q101" s="22">
        <f t="shared" si="42"/>
        <v>1</v>
      </c>
      <c r="R101" s="3">
        <f t="shared" si="43"/>
        <v>0</v>
      </c>
      <c r="S101" s="3"/>
      <c r="T101" s="3"/>
      <c r="U101" s="3"/>
      <c r="V101" s="3"/>
      <c r="W101" s="3"/>
      <c r="X101" s="3"/>
      <c r="Y101" s="3"/>
    </row>
    <row r="102" spans="1:25" ht="12.75" customHeight="1" x14ac:dyDescent="0.2">
      <c r="A102" s="28" t="s">
        <v>21</v>
      </c>
      <c r="B102" s="29"/>
      <c r="C102" s="29"/>
      <c r="D102" s="29"/>
      <c r="E102" s="29">
        <v>2</v>
      </c>
      <c r="F102" s="29"/>
      <c r="G102" s="29"/>
      <c r="H102" s="29"/>
      <c r="I102" s="29"/>
      <c r="J102" s="29"/>
      <c r="K102" s="189"/>
      <c r="L102" s="3"/>
      <c r="M102" s="3"/>
      <c r="N102" s="29"/>
      <c r="O102" s="3">
        <f>E102/D101</f>
        <v>1</v>
      </c>
      <c r="P102" s="21">
        <v>4</v>
      </c>
      <c r="Q102" s="22">
        <f t="shared" si="42"/>
        <v>1.3333333333333333</v>
      </c>
      <c r="R102" s="3">
        <f t="shared" si="43"/>
        <v>-0.33333333333333326</v>
      </c>
      <c r="S102" s="3"/>
      <c r="T102" s="3"/>
      <c r="U102" s="3"/>
      <c r="V102" s="3"/>
      <c r="W102" s="3"/>
      <c r="X102" s="3"/>
      <c r="Y102" s="3"/>
    </row>
    <row r="103" spans="1:25" ht="12.75" customHeight="1" x14ac:dyDescent="0.2">
      <c r="A103" s="28" t="s">
        <v>22</v>
      </c>
      <c r="B103" s="29"/>
      <c r="C103" s="29"/>
      <c r="D103" s="29"/>
      <c r="E103" s="29"/>
      <c r="F103" s="29">
        <v>2</v>
      </c>
      <c r="G103" s="29"/>
      <c r="H103" s="29"/>
      <c r="I103" s="29"/>
      <c r="J103" s="29"/>
      <c r="K103" s="189"/>
      <c r="L103" s="3"/>
      <c r="M103" s="3"/>
      <c r="N103" s="29"/>
      <c r="O103" s="3">
        <f>F103/E102</f>
        <v>1</v>
      </c>
      <c r="P103" s="21">
        <v>4</v>
      </c>
      <c r="Q103" s="22">
        <f t="shared" si="42"/>
        <v>1</v>
      </c>
      <c r="R103" s="3">
        <f t="shared" si="43"/>
        <v>0</v>
      </c>
      <c r="S103" s="3"/>
      <c r="T103" s="3"/>
      <c r="U103" s="3"/>
      <c r="V103" s="3"/>
      <c r="W103" s="3"/>
      <c r="X103" s="3"/>
      <c r="Y103" s="3"/>
    </row>
    <row r="104" spans="1:25" ht="12.75" customHeight="1" x14ac:dyDescent="0.2">
      <c r="A104" s="28" t="s">
        <v>23</v>
      </c>
      <c r="B104" s="29"/>
      <c r="C104" s="29"/>
      <c r="D104" s="29"/>
      <c r="E104" s="29"/>
      <c r="F104" s="29"/>
      <c r="G104" s="29">
        <v>1</v>
      </c>
      <c r="H104" s="29"/>
      <c r="I104" s="29"/>
      <c r="J104" s="29"/>
      <c r="K104" s="189"/>
      <c r="L104" s="3"/>
      <c r="M104" s="3"/>
      <c r="N104" s="29"/>
      <c r="O104" s="3">
        <f>G104/F103</f>
        <v>0.5</v>
      </c>
      <c r="P104" s="21">
        <v>4</v>
      </c>
      <c r="Q104" s="22">
        <f t="shared" si="42"/>
        <v>1</v>
      </c>
      <c r="R104" s="3">
        <f t="shared" si="43"/>
        <v>0</v>
      </c>
      <c r="S104" s="3"/>
      <c r="T104" s="3"/>
      <c r="U104" s="3"/>
      <c r="V104" s="3"/>
      <c r="W104" s="3"/>
      <c r="X104" s="3"/>
      <c r="Y104" s="3"/>
    </row>
    <row r="105" spans="1:25" ht="12.75" customHeight="1" x14ac:dyDescent="0.2">
      <c r="A105" s="28" t="s">
        <v>48</v>
      </c>
      <c r="B105" s="29"/>
      <c r="C105" s="29"/>
      <c r="D105" s="29"/>
      <c r="E105" s="29"/>
      <c r="F105" s="29"/>
      <c r="G105" s="29"/>
      <c r="H105" s="29">
        <v>1</v>
      </c>
      <c r="I105" s="29"/>
      <c r="J105" s="29"/>
      <c r="K105" s="189"/>
      <c r="L105" s="3"/>
      <c r="M105" s="3"/>
      <c r="N105" s="29"/>
      <c r="O105" s="3">
        <f>H105/G104</f>
        <v>1</v>
      </c>
      <c r="P105" s="21">
        <v>4</v>
      </c>
      <c r="Q105" s="22">
        <f t="shared" si="42"/>
        <v>1</v>
      </c>
      <c r="R105" s="3">
        <f t="shared" si="43"/>
        <v>0</v>
      </c>
      <c r="S105" s="3"/>
      <c r="T105" s="3"/>
      <c r="U105" s="3"/>
      <c r="V105" s="3"/>
      <c r="W105" s="3"/>
      <c r="X105" s="3"/>
      <c r="Y105" s="3"/>
    </row>
    <row r="106" spans="1:25" ht="12.75" customHeight="1" x14ac:dyDescent="0.2">
      <c r="A106" s="28" t="s">
        <v>49</v>
      </c>
      <c r="I106" s="25">
        <v>1</v>
      </c>
      <c r="K106" s="189"/>
      <c r="L106" s="3"/>
      <c r="M106" s="3"/>
      <c r="O106" s="3">
        <f>I106/H105</f>
        <v>1</v>
      </c>
      <c r="P106" s="21">
        <v>4</v>
      </c>
      <c r="Q106" s="22">
        <f t="shared" si="42"/>
        <v>1</v>
      </c>
      <c r="R106" s="3">
        <f t="shared" si="43"/>
        <v>0</v>
      </c>
    </row>
    <row r="107" spans="1:25" ht="12.75" customHeight="1" x14ac:dyDescent="0.2">
      <c r="A107" s="28" t="s">
        <v>50</v>
      </c>
      <c r="J107" s="25">
        <v>1</v>
      </c>
      <c r="K107" s="189">
        <v>1</v>
      </c>
      <c r="L107" s="3"/>
      <c r="M107" s="3"/>
      <c r="O107" s="3">
        <f>J107/I106</f>
        <v>1</v>
      </c>
      <c r="P107" s="21">
        <v>4</v>
      </c>
      <c r="Q107" s="22">
        <f t="shared" si="42"/>
        <v>1</v>
      </c>
      <c r="R107" s="3">
        <f t="shared" si="43"/>
        <v>0</v>
      </c>
    </row>
    <row r="108" spans="1:25" ht="12.75" customHeight="1" x14ac:dyDescent="0.2">
      <c r="A108" s="28" t="s">
        <v>51</v>
      </c>
      <c r="J108" s="25">
        <v>1</v>
      </c>
      <c r="K108" s="189">
        <v>1</v>
      </c>
      <c r="L108" s="3"/>
      <c r="M108" s="3"/>
      <c r="O108" s="3"/>
      <c r="P108" s="21">
        <v>3</v>
      </c>
      <c r="Q108" s="22"/>
      <c r="R108" s="3"/>
    </row>
    <row r="109" spans="1:25" ht="12.75" customHeight="1" x14ac:dyDescent="0.2">
      <c r="A109" s="28" t="s">
        <v>52</v>
      </c>
      <c r="I109" s="25">
        <v>1</v>
      </c>
      <c r="K109" s="189"/>
      <c r="L109" s="3"/>
      <c r="M109" s="3"/>
      <c r="O109" s="3"/>
      <c r="P109" s="21">
        <v>2</v>
      </c>
      <c r="Q109" s="22"/>
      <c r="R109" s="3"/>
    </row>
    <row r="110" spans="1:25" ht="12.75" customHeight="1" x14ac:dyDescent="0.2">
      <c r="A110" s="28" t="s">
        <v>53</v>
      </c>
      <c r="J110" s="25">
        <v>1</v>
      </c>
      <c r="K110" s="189">
        <v>1</v>
      </c>
      <c r="L110" s="3"/>
      <c r="M110" s="3"/>
      <c r="O110" s="3"/>
      <c r="P110" s="21">
        <v>1</v>
      </c>
      <c r="Q110" s="22"/>
      <c r="R110" s="3"/>
    </row>
    <row r="111" spans="1:25" ht="12.75" customHeight="1" x14ac:dyDescent="0.2">
      <c r="A111" s="28" t="s">
        <v>54</v>
      </c>
      <c r="K111" s="189"/>
      <c r="L111" s="3"/>
      <c r="M111" s="3"/>
      <c r="O111" s="3"/>
      <c r="P111" s="21"/>
      <c r="Q111" s="22"/>
      <c r="R111" s="3"/>
    </row>
    <row r="112" spans="1:25" ht="12.75" customHeight="1" x14ac:dyDescent="0.2">
      <c r="A112" s="28" t="s">
        <v>55</v>
      </c>
      <c r="K112" s="189"/>
      <c r="L112" s="3"/>
      <c r="M112" s="3"/>
      <c r="O112" s="3"/>
      <c r="P112" s="21"/>
      <c r="Q112" s="22"/>
      <c r="R112" s="3"/>
    </row>
    <row r="113" spans="1:45" ht="12.75" customHeight="1" x14ac:dyDescent="0.2">
      <c r="A113" s="28" t="s">
        <v>56</v>
      </c>
      <c r="K113" s="189"/>
      <c r="L113" s="3"/>
      <c r="M113" s="3"/>
      <c r="O113" s="3"/>
      <c r="P113" s="21"/>
      <c r="Q113" s="22"/>
      <c r="R113" s="3"/>
    </row>
    <row r="114" spans="1:45" ht="12.75" customHeight="1" x14ac:dyDescent="0.2">
      <c r="K114" s="191">
        <f>SUM(K107:K110)</f>
        <v>3</v>
      </c>
      <c r="L114" s="3">
        <f>K107/B99</f>
        <v>0.14285714285714285</v>
      </c>
      <c r="M114" s="3">
        <f>K114/B99</f>
        <v>0.42857142857142855</v>
      </c>
      <c r="N114" s="3">
        <f>M114-L114</f>
        <v>0.2857142857142857</v>
      </c>
      <c r="O114" s="3"/>
    </row>
    <row r="115" spans="1:45" ht="12.75" customHeight="1" x14ac:dyDescent="0.3">
      <c r="A115" s="38" t="s">
        <v>68</v>
      </c>
      <c r="L115" s="3"/>
      <c r="M115" s="3"/>
      <c r="O115" s="3"/>
      <c r="AP115" s="29"/>
      <c r="AQ115" s="29"/>
      <c r="AR115" s="29"/>
      <c r="AS115" s="29"/>
    </row>
    <row r="116" spans="1:45" ht="25.5" customHeight="1" x14ac:dyDescent="0.2">
      <c r="B116" s="310" t="s">
        <v>2</v>
      </c>
      <c r="C116" s="311"/>
      <c r="D116" s="311"/>
      <c r="E116" s="311"/>
      <c r="F116" s="311"/>
      <c r="G116" s="311"/>
      <c r="H116" s="311"/>
      <c r="I116" s="311"/>
      <c r="J116" s="311"/>
      <c r="L116" s="4" t="s">
        <v>3</v>
      </c>
      <c r="M116" s="4" t="s">
        <v>4</v>
      </c>
      <c r="N116" s="5" t="s">
        <v>5</v>
      </c>
      <c r="O116" s="4" t="s">
        <v>6</v>
      </c>
      <c r="P116" s="6" t="s">
        <v>7</v>
      </c>
      <c r="Q116" s="6" t="s">
        <v>8</v>
      </c>
      <c r="R116" s="7" t="s">
        <v>9</v>
      </c>
      <c r="S116" s="7"/>
      <c r="T116" s="7"/>
      <c r="U116" s="7"/>
      <c r="V116" s="7"/>
      <c r="W116" s="7"/>
      <c r="X116" s="7"/>
      <c r="Y116" s="7"/>
      <c r="AP116" s="29"/>
      <c r="AQ116" s="29"/>
      <c r="AR116" s="29"/>
      <c r="AS116" s="29"/>
    </row>
    <row r="117" spans="1:45" ht="12.75" customHeight="1" x14ac:dyDescent="0.2">
      <c r="A117" s="9" t="s">
        <v>10</v>
      </c>
      <c r="B117" s="10">
        <v>1</v>
      </c>
      <c r="C117" s="10">
        <v>2</v>
      </c>
      <c r="D117" s="10">
        <v>3</v>
      </c>
      <c r="E117" s="10">
        <v>4</v>
      </c>
      <c r="F117" s="10">
        <v>5</v>
      </c>
      <c r="G117" s="10">
        <v>6</v>
      </c>
      <c r="H117" s="10">
        <v>7</v>
      </c>
      <c r="I117" s="10">
        <v>8</v>
      </c>
      <c r="J117" s="10">
        <v>9</v>
      </c>
      <c r="K117" s="115" t="s">
        <v>11</v>
      </c>
      <c r="L117" s="36"/>
      <c r="M117" s="11"/>
      <c r="N117" s="12"/>
      <c r="O117" s="13"/>
      <c r="P117" s="14"/>
      <c r="Q117" s="14"/>
      <c r="R117" s="3"/>
      <c r="S117" s="3"/>
      <c r="T117" s="3"/>
      <c r="U117" s="3"/>
      <c r="V117" s="3"/>
      <c r="W117" s="3"/>
      <c r="X117" s="3"/>
      <c r="Y117" s="3"/>
      <c r="AP117" s="29"/>
      <c r="AQ117" s="29"/>
      <c r="AR117" s="29"/>
      <c r="AS117" s="29"/>
    </row>
    <row r="118" spans="1:45" ht="12.75" customHeight="1" x14ac:dyDescent="0.2">
      <c r="A118" s="26" t="s">
        <v>19</v>
      </c>
      <c r="B118" s="10">
        <v>18</v>
      </c>
      <c r="C118" s="10"/>
      <c r="D118" s="10"/>
      <c r="E118" s="10"/>
      <c r="F118" s="10"/>
      <c r="G118" s="10"/>
      <c r="H118" s="10"/>
      <c r="I118" s="10"/>
      <c r="J118" s="10"/>
      <c r="K118" s="188"/>
      <c r="L118" s="36"/>
      <c r="M118" s="11"/>
      <c r="N118" s="12"/>
      <c r="O118" s="13"/>
      <c r="P118" s="17">
        <f>B118</f>
        <v>18</v>
      </c>
      <c r="Q118" s="14"/>
      <c r="R118" s="3"/>
      <c r="S118" s="3"/>
      <c r="T118" s="3"/>
      <c r="U118" s="3"/>
      <c r="V118" s="3"/>
      <c r="W118" s="3"/>
      <c r="X118" s="3"/>
      <c r="Y118" s="3"/>
      <c r="AP118" s="29"/>
      <c r="AQ118" s="29"/>
      <c r="AR118" s="29"/>
      <c r="AS118" s="29"/>
    </row>
    <row r="119" spans="1:45" ht="12.75" customHeight="1" x14ac:dyDescent="0.2">
      <c r="A119" s="28" t="s">
        <v>20</v>
      </c>
      <c r="C119" s="25">
        <v>10</v>
      </c>
      <c r="K119" s="188"/>
      <c r="L119" s="3"/>
      <c r="M119" s="3"/>
      <c r="O119" s="3">
        <f>C119/B118</f>
        <v>0.55555555555555558</v>
      </c>
      <c r="P119" s="21">
        <v>11</v>
      </c>
      <c r="Q119" s="22">
        <f t="shared" ref="Q119:Q126" si="44">P119/P118</f>
        <v>0.61111111111111116</v>
      </c>
      <c r="R119" s="3">
        <f t="shared" ref="R119:R126" si="45">100%-Q119</f>
        <v>0.38888888888888884</v>
      </c>
      <c r="S119" s="3"/>
      <c r="T119" s="3"/>
      <c r="U119" s="3"/>
      <c r="V119" s="3"/>
      <c r="W119" s="3"/>
      <c r="X119" s="3"/>
      <c r="Y119" s="3"/>
      <c r="AP119" s="29"/>
      <c r="AQ119" s="29"/>
      <c r="AR119" s="29"/>
      <c r="AS119" s="29"/>
    </row>
    <row r="120" spans="1:45" ht="12.75" customHeight="1" x14ac:dyDescent="0.2">
      <c r="A120" s="28" t="s">
        <v>21</v>
      </c>
      <c r="D120" s="25">
        <v>7</v>
      </c>
      <c r="K120" s="188"/>
      <c r="L120" s="3"/>
      <c r="M120" s="3"/>
      <c r="O120" s="3">
        <f>D120/C119</f>
        <v>0.7</v>
      </c>
      <c r="P120" s="21">
        <v>10</v>
      </c>
      <c r="Q120" s="22">
        <f t="shared" si="44"/>
        <v>0.90909090909090906</v>
      </c>
      <c r="R120" s="3">
        <f t="shared" si="45"/>
        <v>9.0909090909090939E-2</v>
      </c>
      <c r="S120" s="3"/>
      <c r="T120" s="3"/>
      <c r="U120" s="3"/>
      <c r="V120" s="3"/>
      <c r="W120" s="3"/>
      <c r="X120" s="3"/>
      <c r="Y120" s="3"/>
      <c r="AP120" s="29"/>
      <c r="AQ120" s="29"/>
      <c r="AR120" s="29"/>
      <c r="AS120" s="29"/>
    </row>
    <row r="121" spans="1:45" ht="12.75" customHeight="1" x14ac:dyDescent="0.2">
      <c r="A121" s="28" t="s">
        <v>22</v>
      </c>
      <c r="E121" s="25">
        <v>4</v>
      </c>
      <c r="K121" s="188"/>
      <c r="L121" s="3"/>
      <c r="M121" s="3"/>
      <c r="O121" s="3">
        <f>E121/D120</f>
        <v>0.5714285714285714</v>
      </c>
      <c r="P121" s="21">
        <v>7</v>
      </c>
      <c r="Q121" s="22">
        <f t="shared" si="44"/>
        <v>0.7</v>
      </c>
      <c r="R121" s="3">
        <f t="shared" si="45"/>
        <v>0.30000000000000004</v>
      </c>
      <c r="S121" s="3"/>
      <c r="T121" s="3"/>
      <c r="U121" s="3"/>
      <c r="V121" s="3"/>
      <c r="W121" s="3"/>
      <c r="X121" s="3"/>
      <c r="Y121" s="3"/>
      <c r="AP121" s="29"/>
      <c r="AQ121" s="29"/>
      <c r="AR121" s="22"/>
      <c r="AS121" s="3"/>
    </row>
    <row r="122" spans="1:45" ht="12.75" customHeight="1" x14ac:dyDescent="0.2">
      <c r="A122" s="28" t="s">
        <v>23</v>
      </c>
      <c r="F122" s="25">
        <v>4</v>
      </c>
      <c r="K122" s="188"/>
      <c r="L122" s="3"/>
      <c r="M122" s="3"/>
      <c r="O122" s="3">
        <f>F122/E121</f>
        <v>1</v>
      </c>
      <c r="P122" s="21">
        <v>6</v>
      </c>
      <c r="Q122" s="22">
        <f t="shared" si="44"/>
        <v>0.8571428571428571</v>
      </c>
      <c r="R122" s="3">
        <f t="shared" si="45"/>
        <v>0.1428571428571429</v>
      </c>
      <c r="S122" s="3"/>
      <c r="T122" s="3"/>
      <c r="U122" s="3"/>
      <c r="V122" s="3"/>
      <c r="W122" s="3"/>
      <c r="X122" s="3"/>
      <c r="Y122" s="3"/>
      <c r="AP122" s="29"/>
      <c r="AQ122" s="29"/>
      <c r="AR122" s="22"/>
      <c r="AS122" s="3"/>
    </row>
    <row r="123" spans="1:45" ht="12.75" customHeight="1" x14ac:dyDescent="0.2">
      <c r="A123" s="28" t="s">
        <v>48</v>
      </c>
      <c r="G123" s="25">
        <v>2</v>
      </c>
      <c r="K123" s="188"/>
      <c r="L123" s="3"/>
      <c r="M123" s="3"/>
      <c r="O123" s="3">
        <f>G123/F122</f>
        <v>0.5</v>
      </c>
      <c r="P123" s="21">
        <v>5</v>
      </c>
      <c r="Q123" s="22">
        <f t="shared" si="44"/>
        <v>0.83333333333333337</v>
      </c>
      <c r="R123" s="3">
        <f t="shared" si="45"/>
        <v>0.16666666666666663</v>
      </c>
      <c r="S123" s="3"/>
      <c r="T123" s="3"/>
      <c r="U123" s="3"/>
      <c r="V123" s="3"/>
      <c r="W123" s="3"/>
      <c r="X123" s="3"/>
      <c r="Y123" s="3"/>
      <c r="AP123" s="29"/>
      <c r="AQ123" s="29"/>
      <c r="AR123" s="22"/>
      <c r="AS123" s="3"/>
    </row>
    <row r="124" spans="1:45" ht="12.75" customHeight="1" x14ac:dyDescent="0.2">
      <c r="A124" s="28" t="s">
        <v>49</v>
      </c>
      <c r="H124" s="25">
        <v>2</v>
      </c>
      <c r="K124" s="188"/>
      <c r="L124" s="3"/>
      <c r="M124" s="3"/>
      <c r="O124" s="3">
        <f>H124/G123</f>
        <v>1</v>
      </c>
      <c r="P124" s="21">
        <v>4</v>
      </c>
      <c r="Q124" s="22">
        <f t="shared" si="44"/>
        <v>0.8</v>
      </c>
      <c r="R124" s="3">
        <f t="shared" si="45"/>
        <v>0.19999999999999996</v>
      </c>
      <c r="S124" s="3"/>
      <c r="T124" s="3"/>
      <c r="U124" s="3"/>
      <c r="V124" s="3"/>
      <c r="W124" s="3"/>
      <c r="X124" s="3"/>
      <c r="Y124" s="3"/>
      <c r="AP124" s="29"/>
      <c r="AQ124" s="29"/>
      <c r="AR124" s="22"/>
      <c r="AS124" s="3"/>
    </row>
    <row r="125" spans="1:45" ht="12.75" customHeight="1" x14ac:dyDescent="0.2">
      <c r="A125" s="28" t="s">
        <v>50</v>
      </c>
      <c r="I125" s="25">
        <v>2</v>
      </c>
      <c r="K125" s="188">
        <v>1</v>
      </c>
      <c r="L125" s="3"/>
      <c r="M125" s="3"/>
      <c r="O125" s="3">
        <f>I125/H124</f>
        <v>1</v>
      </c>
      <c r="P125" s="21">
        <v>4</v>
      </c>
      <c r="Q125" s="22">
        <f t="shared" si="44"/>
        <v>1</v>
      </c>
      <c r="R125" s="3">
        <f t="shared" si="45"/>
        <v>0</v>
      </c>
      <c r="S125" s="3"/>
      <c r="T125" s="3"/>
      <c r="U125" s="3"/>
      <c r="V125" s="3"/>
      <c r="W125" s="3"/>
      <c r="X125" s="3"/>
      <c r="Y125" s="3"/>
      <c r="AP125" s="29"/>
      <c r="AQ125" s="29"/>
      <c r="AR125" s="22"/>
      <c r="AS125" s="3"/>
    </row>
    <row r="126" spans="1:45" ht="12.75" customHeight="1" x14ac:dyDescent="0.2">
      <c r="A126" s="28" t="s">
        <v>51</v>
      </c>
      <c r="J126" s="25">
        <v>2</v>
      </c>
      <c r="K126" s="188">
        <v>2</v>
      </c>
      <c r="L126" s="3"/>
      <c r="M126" s="3"/>
      <c r="O126" s="3">
        <f>J126/I125</f>
        <v>1</v>
      </c>
      <c r="P126" s="21">
        <v>4</v>
      </c>
      <c r="Q126" s="22">
        <f t="shared" si="44"/>
        <v>1</v>
      </c>
      <c r="R126" s="3">
        <f t="shared" si="45"/>
        <v>0</v>
      </c>
      <c r="S126" s="3"/>
      <c r="T126" s="3"/>
      <c r="U126" s="3"/>
      <c r="V126" s="3"/>
      <c r="W126" s="3"/>
      <c r="X126" s="3"/>
      <c r="Y126" s="3"/>
      <c r="AP126" s="29"/>
      <c r="AQ126" s="29"/>
      <c r="AR126" s="22"/>
      <c r="AS126" s="3"/>
    </row>
    <row r="127" spans="1:45" ht="12.75" customHeight="1" x14ac:dyDescent="0.2">
      <c r="A127" s="28" t="s">
        <v>52</v>
      </c>
      <c r="J127" s="25">
        <v>1</v>
      </c>
      <c r="K127" s="189">
        <v>1</v>
      </c>
      <c r="L127" s="3"/>
      <c r="M127" s="3"/>
      <c r="O127" s="3"/>
      <c r="P127" s="21">
        <v>2</v>
      </c>
      <c r="Q127" s="22"/>
      <c r="R127" s="3"/>
      <c r="S127" s="3"/>
      <c r="T127" s="3"/>
      <c r="U127" s="3"/>
      <c r="V127" s="3"/>
      <c r="W127" s="3"/>
      <c r="X127" s="3"/>
      <c r="Y127" s="3"/>
      <c r="AP127" s="29"/>
      <c r="AQ127" s="29"/>
      <c r="AR127" s="22"/>
      <c r="AS127" s="3"/>
    </row>
    <row r="128" spans="1:45" ht="12.75" customHeight="1" x14ac:dyDescent="0.2">
      <c r="A128" s="28" t="s">
        <v>53</v>
      </c>
      <c r="I128" s="25">
        <v>1</v>
      </c>
      <c r="K128" s="189"/>
      <c r="L128" s="3"/>
      <c r="M128" s="3"/>
      <c r="O128" s="3"/>
      <c r="P128" s="21">
        <v>1</v>
      </c>
      <c r="Q128" s="22"/>
      <c r="R128" s="3"/>
      <c r="S128" s="3"/>
      <c r="T128" s="3"/>
      <c r="U128" s="3"/>
      <c r="V128" s="3"/>
      <c r="W128" s="3"/>
      <c r="X128" s="3"/>
      <c r="Y128" s="3"/>
      <c r="AP128" s="29"/>
      <c r="AQ128" s="29"/>
      <c r="AR128" s="22"/>
      <c r="AS128" s="3"/>
    </row>
    <row r="129" spans="1:45" ht="12.75" customHeight="1" x14ac:dyDescent="0.2">
      <c r="A129" s="28" t="s">
        <v>54</v>
      </c>
      <c r="J129" s="25">
        <v>1</v>
      </c>
      <c r="K129" s="189">
        <v>1</v>
      </c>
      <c r="L129" s="3"/>
      <c r="M129" s="3"/>
      <c r="O129" s="3"/>
      <c r="P129" s="21">
        <v>1</v>
      </c>
      <c r="Q129" s="22"/>
      <c r="R129" s="3"/>
      <c r="S129" s="3"/>
      <c r="T129" s="3"/>
      <c r="U129" s="3"/>
      <c r="V129" s="3"/>
      <c r="W129" s="3"/>
      <c r="X129" s="3"/>
      <c r="Y129" s="3"/>
      <c r="AP129" s="29"/>
      <c r="AQ129" s="29"/>
      <c r="AR129" s="22"/>
      <c r="AS129" s="3"/>
    </row>
    <row r="130" spans="1:45" ht="12.75" customHeight="1" x14ac:dyDescent="0.2">
      <c r="A130" s="28" t="s">
        <v>56</v>
      </c>
      <c r="K130" s="189"/>
      <c r="L130" s="3"/>
      <c r="M130" s="3"/>
      <c r="O130" s="3"/>
      <c r="P130" s="21">
        <v>2</v>
      </c>
      <c r="Q130" s="22"/>
      <c r="R130" s="3"/>
      <c r="S130" s="3"/>
      <c r="T130" s="3"/>
      <c r="U130" s="3"/>
      <c r="V130" s="3"/>
      <c r="W130" s="3"/>
      <c r="X130" s="3"/>
      <c r="Y130" s="3"/>
      <c r="AP130" s="29"/>
      <c r="AQ130" s="29"/>
      <c r="AR130" s="22"/>
      <c r="AS130" s="3"/>
    </row>
    <row r="131" spans="1:45" ht="12.75" customHeight="1" x14ac:dyDescent="0.2">
      <c r="K131" s="193">
        <f>SUM(K125:K129)</f>
        <v>5</v>
      </c>
      <c r="L131" s="3">
        <f>SUM(K125:K126)/B118</f>
        <v>0.16666666666666666</v>
      </c>
      <c r="M131" s="3">
        <f>K131/B118</f>
        <v>0.27777777777777779</v>
      </c>
      <c r="N131" s="3">
        <f>M131-L131</f>
        <v>0.11111111111111113</v>
      </c>
      <c r="O131" s="3"/>
      <c r="AP131" s="29"/>
      <c r="AQ131" s="29"/>
      <c r="AR131" s="29"/>
      <c r="AS131" s="29"/>
    </row>
    <row r="132" spans="1:45" ht="12.75" customHeight="1" x14ac:dyDescent="0.3">
      <c r="A132" s="38" t="s">
        <v>71</v>
      </c>
      <c r="L132" s="3"/>
      <c r="M132" s="3"/>
      <c r="O132" s="3"/>
      <c r="AP132" s="29"/>
      <c r="AQ132" s="29"/>
      <c r="AR132" s="29"/>
      <c r="AS132" s="29"/>
    </row>
    <row r="133" spans="1:45" ht="25.5" customHeight="1" x14ac:dyDescent="0.2">
      <c r="B133" s="308" t="s">
        <v>2</v>
      </c>
      <c r="C133" s="309"/>
      <c r="D133" s="309"/>
      <c r="E133" s="309"/>
      <c r="F133" s="309"/>
      <c r="G133" s="309"/>
      <c r="H133" s="309"/>
      <c r="I133" s="309"/>
      <c r="J133" s="309"/>
      <c r="L133" s="4" t="s">
        <v>3</v>
      </c>
      <c r="M133" s="4" t="s">
        <v>4</v>
      </c>
      <c r="N133" s="5" t="s">
        <v>5</v>
      </c>
      <c r="O133" s="141" t="s">
        <v>6</v>
      </c>
      <c r="P133" s="6" t="s">
        <v>7</v>
      </c>
      <c r="Q133" s="6" t="s">
        <v>8</v>
      </c>
      <c r="R133" s="7" t="s">
        <v>9</v>
      </c>
      <c r="S133" s="7"/>
      <c r="T133" s="7"/>
      <c r="U133" s="7"/>
      <c r="V133" s="7"/>
      <c r="W133" s="7"/>
      <c r="X133" s="7"/>
      <c r="Y133" s="7"/>
      <c r="AP133" s="29"/>
      <c r="AQ133" s="6"/>
      <c r="AR133" s="6"/>
      <c r="AS133" s="7"/>
    </row>
    <row r="134" spans="1:45" ht="12.75" customHeight="1" x14ac:dyDescent="0.2">
      <c r="A134" s="135" t="s">
        <v>10</v>
      </c>
      <c r="B134" s="136">
        <v>1</v>
      </c>
      <c r="C134" s="136">
        <v>2</v>
      </c>
      <c r="D134" s="136">
        <v>3</v>
      </c>
      <c r="E134" s="136">
        <v>4</v>
      </c>
      <c r="F134" s="136">
        <v>5</v>
      </c>
      <c r="G134" s="136">
        <v>6</v>
      </c>
      <c r="H134" s="136">
        <v>7</v>
      </c>
      <c r="I134" s="136">
        <v>8</v>
      </c>
      <c r="J134" s="136">
        <v>9</v>
      </c>
      <c r="K134" s="216" t="s">
        <v>11</v>
      </c>
      <c r="L134" s="11"/>
      <c r="M134" s="11"/>
      <c r="N134" s="12"/>
      <c r="O134" s="142"/>
      <c r="P134" s="14"/>
      <c r="Q134" s="14"/>
      <c r="R134" s="3"/>
      <c r="S134" s="3"/>
      <c r="T134" s="3"/>
      <c r="U134" s="3"/>
      <c r="V134" s="3"/>
      <c r="W134" s="3"/>
      <c r="X134" s="3"/>
      <c r="Y134" s="3"/>
      <c r="AP134" s="29"/>
      <c r="AQ134" s="14"/>
      <c r="AR134" s="14"/>
      <c r="AS134" s="3"/>
    </row>
    <row r="135" spans="1:45" ht="12.75" customHeight="1" x14ac:dyDescent="0.2">
      <c r="A135" s="28" t="s">
        <v>20</v>
      </c>
      <c r="B135" s="10">
        <v>9</v>
      </c>
      <c r="C135" s="10"/>
      <c r="D135" s="10"/>
      <c r="E135" s="10"/>
      <c r="F135" s="10"/>
      <c r="G135" s="10"/>
      <c r="H135" s="10"/>
      <c r="I135" s="10"/>
      <c r="J135" s="10"/>
      <c r="K135" s="188"/>
      <c r="L135" s="11"/>
      <c r="M135" s="11"/>
      <c r="N135" s="12"/>
      <c r="O135" s="142"/>
      <c r="P135" s="17">
        <f>B135</f>
        <v>9</v>
      </c>
      <c r="Q135" s="14"/>
      <c r="R135" s="3"/>
      <c r="S135" s="3"/>
      <c r="T135" s="3"/>
      <c r="U135" s="3"/>
      <c r="V135" s="3"/>
      <c r="W135" s="3"/>
      <c r="X135" s="3"/>
      <c r="Y135" s="3"/>
      <c r="AP135" s="29"/>
      <c r="AQ135" s="121"/>
      <c r="AR135" s="14"/>
      <c r="AS135" s="3"/>
    </row>
    <row r="136" spans="1:45" ht="12.75" customHeight="1" x14ac:dyDescent="0.2">
      <c r="A136" s="28" t="s">
        <v>21</v>
      </c>
      <c r="C136" s="25">
        <v>9</v>
      </c>
      <c r="K136" s="188"/>
      <c r="L136" s="3"/>
      <c r="M136" s="3"/>
      <c r="O136" s="3">
        <f>C136/B135</f>
        <v>1</v>
      </c>
      <c r="P136" s="21">
        <v>9</v>
      </c>
      <c r="Q136" s="22">
        <f t="shared" ref="Q136:Q143" si="46">P136/P135</f>
        <v>1</v>
      </c>
      <c r="R136" s="3">
        <f t="shared" ref="R136:R143" si="47">100%-Q136</f>
        <v>0</v>
      </c>
      <c r="S136" s="3"/>
      <c r="T136" s="3"/>
      <c r="U136" s="3"/>
      <c r="V136" s="3"/>
      <c r="W136" s="3"/>
      <c r="X136" s="3"/>
      <c r="Y136" s="3"/>
      <c r="AP136" s="29"/>
      <c r="AQ136" s="29"/>
      <c r="AR136" s="22"/>
      <c r="AS136" s="3"/>
    </row>
    <row r="137" spans="1:45" ht="12.75" customHeight="1" x14ac:dyDescent="0.2">
      <c r="A137" s="53" t="s">
        <v>22</v>
      </c>
      <c r="D137" s="25">
        <v>7</v>
      </c>
      <c r="K137" s="188"/>
      <c r="L137" s="3"/>
      <c r="M137" s="3"/>
      <c r="O137" s="3">
        <f>D137/C136</f>
        <v>0.77777777777777779</v>
      </c>
      <c r="P137" s="21">
        <v>9</v>
      </c>
      <c r="Q137" s="22">
        <f t="shared" si="46"/>
        <v>1</v>
      </c>
      <c r="R137" s="3">
        <f t="shared" si="47"/>
        <v>0</v>
      </c>
      <c r="S137" s="3"/>
      <c r="T137" s="3"/>
      <c r="U137" s="3"/>
      <c r="V137" s="3"/>
      <c r="W137" s="3"/>
      <c r="X137" s="3"/>
      <c r="Y137" s="3"/>
      <c r="AP137" s="29"/>
      <c r="AQ137" s="29"/>
      <c r="AR137" s="22"/>
      <c r="AS137" s="3"/>
    </row>
    <row r="138" spans="1:45" ht="12.75" customHeight="1" x14ac:dyDescent="0.2">
      <c r="A138" s="28" t="s">
        <v>23</v>
      </c>
      <c r="E138" s="25">
        <v>5</v>
      </c>
      <c r="K138" s="188"/>
      <c r="L138" s="3"/>
      <c r="M138" s="3"/>
      <c r="O138" s="3">
        <f>E138/D137</f>
        <v>0.7142857142857143</v>
      </c>
      <c r="P138" s="21">
        <v>8</v>
      </c>
      <c r="Q138" s="22">
        <f t="shared" si="46"/>
        <v>0.88888888888888884</v>
      </c>
      <c r="R138" s="3">
        <f t="shared" si="47"/>
        <v>0.11111111111111116</v>
      </c>
      <c r="S138" s="3"/>
      <c r="T138" s="3"/>
      <c r="U138" s="3"/>
      <c r="V138" s="3"/>
      <c r="W138" s="3"/>
      <c r="X138" s="3"/>
      <c r="Y138" s="3"/>
      <c r="AP138" s="29"/>
      <c r="AQ138" s="29"/>
      <c r="AR138" s="22"/>
      <c r="AS138" s="3"/>
    </row>
    <row r="139" spans="1:45" ht="12.75" customHeight="1" x14ac:dyDescent="0.2">
      <c r="A139" s="28" t="s">
        <v>48</v>
      </c>
      <c r="F139" s="25">
        <v>5</v>
      </c>
      <c r="K139" s="188"/>
      <c r="L139" s="3"/>
      <c r="M139" s="3"/>
      <c r="O139" s="3">
        <f>F139/E138</f>
        <v>1</v>
      </c>
      <c r="P139" s="21">
        <v>8</v>
      </c>
      <c r="Q139" s="22">
        <f t="shared" si="46"/>
        <v>1</v>
      </c>
      <c r="R139" s="3">
        <f t="shared" si="47"/>
        <v>0</v>
      </c>
      <c r="S139" s="3"/>
      <c r="T139" s="3"/>
      <c r="U139" s="3"/>
      <c r="V139" s="3"/>
      <c r="W139" s="3"/>
      <c r="X139" s="3"/>
      <c r="Y139" s="3"/>
      <c r="AP139" s="29"/>
      <c r="AQ139" s="29"/>
      <c r="AR139" s="22"/>
      <c r="AS139" s="3"/>
    </row>
    <row r="140" spans="1:45" ht="12.75" customHeight="1" x14ac:dyDescent="0.2">
      <c r="A140" s="28" t="s">
        <v>49</v>
      </c>
      <c r="G140" s="25">
        <v>5</v>
      </c>
      <c r="K140" s="188"/>
      <c r="L140" s="3"/>
      <c r="M140" s="3"/>
      <c r="O140" s="3">
        <f>G140/F139</f>
        <v>1</v>
      </c>
      <c r="P140" s="21">
        <v>7</v>
      </c>
      <c r="Q140" s="22">
        <f t="shared" si="46"/>
        <v>0.875</v>
      </c>
      <c r="R140" s="3">
        <f t="shared" si="47"/>
        <v>0.125</v>
      </c>
      <c r="S140" s="3"/>
      <c r="T140" s="3"/>
      <c r="U140" s="3"/>
      <c r="V140" s="3"/>
      <c r="W140" s="3"/>
      <c r="X140" s="3"/>
      <c r="Y140" s="3"/>
      <c r="AP140" s="29"/>
      <c r="AQ140" s="29"/>
      <c r="AR140" s="22"/>
      <c r="AS140" s="3"/>
    </row>
    <row r="141" spans="1:45" ht="12.75" customHeight="1" x14ac:dyDescent="0.2">
      <c r="A141" s="28" t="s">
        <v>50</v>
      </c>
      <c r="H141" s="25">
        <v>5</v>
      </c>
      <c r="K141" s="188">
        <v>1</v>
      </c>
      <c r="L141" s="3"/>
      <c r="M141" s="3"/>
      <c r="O141" s="3">
        <f>H141/G140</f>
        <v>1</v>
      </c>
      <c r="P141" s="21">
        <v>7</v>
      </c>
      <c r="Q141" s="22">
        <f t="shared" si="46"/>
        <v>1</v>
      </c>
      <c r="R141" s="3">
        <f t="shared" si="47"/>
        <v>0</v>
      </c>
      <c r="S141" s="3"/>
      <c r="T141" s="3"/>
      <c r="U141" s="3"/>
      <c r="V141" s="3"/>
      <c r="W141" s="3"/>
      <c r="X141" s="3"/>
      <c r="Y141" s="3"/>
      <c r="AP141" s="29"/>
      <c r="AQ141" s="29"/>
      <c r="AR141" s="22"/>
      <c r="AS141" s="3"/>
    </row>
    <row r="142" spans="1:45" ht="12.75" customHeight="1" x14ac:dyDescent="0.2">
      <c r="A142" s="28" t="s">
        <v>51</v>
      </c>
      <c r="I142" s="25">
        <v>4</v>
      </c>
      <c r="K142" s="188">
        <v>3</v>
      </c>
      <c r="L142" s="3"/>
      <c r="M142" s="3"/>
      <c r="O142" s="3">
        <f>I142/H141</f>
        <v>0.8</v>
      </c>
      <c r="P142" s="21">
        <v>6</v>
      </c>
      <c r="Q142" s="22">
        <f t="shared" si="46"/>
        <v>0.8571428571428571</v>
      </c>
      <c r="R142" s="3">
        <f t="shared" si="47"/>
        <v>0.1428571428571429</v>
      </c>
      <c r="S142" s="3"/>
      <c r="T142" s="3"/>
      <c r="U142" s="3"/>
      <c r="V142" s="3"/>
      <c r="W142" s="3"/>
      <c r="X142" s="3"/>
      <c r="Y142" s="3"/>
      <c r="AP142" s="29"/>
      <c r="AQ142" s="29"/>
      <c r="AR142" s="22"/>
      <c r="AS142" s="3"/>
    </row>
    <row r="143" spans="1:45" ht="12.75" customHeight="1" x14ac:dyDescent="0.2">
      <c r="A143" s="28" t="s">
        <v>52</v>
      </c>
      <c r="J143" s="25">
        <v>2</v>
      </c>
      <c r="K143" s="189">
        <v>2</v>
      </c>
      <c r="L143" s="3"/>
      <c r="M143" s="3"/>
      <c r="O143" s="3">
        <f>J143/I142</f>
        <v>0.5</v>
      </c>
      <c r="P143" s="21">
        <v>3</v>
      </c>
      <c r="Q143" s="22">
        <f t="shared" si="46"/>
        <v>0.5</v>
      </c>
      <c r="R143" s="3">
        <f t="shared" si="47"/>
        <v>0.5</v>
      </c>
      <c r="S143" s="3"/>
      <c r="T143" s="3"/>
      <c r="U143" s="3"/>
      <c r="V143" s="3"/>
      <c r="W143" s="3"/>
      <c r="X143" s="3"/>
      <c r="Y143" s="3"/>
      <c r="AP143" s="29"/>
      <c r="AQ143" s="29"/>
      <c r="AR143" s="22"/>
      <c r="AS143" s="3"/>
    </row>
    <row r="144" spans="1:45" ht="12.75" customHeight="1" x14ac:dyDescent="0.2">
      <c r="A144" s="28" t="s">
        <v>53</v>
      </c>
      <c r="I144" s="25">
        <v>1</v>
      </c>
      <c r="K144" s="189"/>
      <c r="L144" s="3"/>
      <c r="M144" s="3"/>
      <c r="O144" s="3"/>
      <c r="P144" s="21">
        <v>1</v>
      </c>
      <c r="Q144" s="22"/>
      <c r="R144" s="3"/>
      <c r="S144" s="3"/>
      <c r="T144" s="3"/>
      <c r="U144" s="3"/>
      <c r="V144" s="3"/>
      <c r="W144" s="3"/>
      <c r="X144" s="3"/>
      <c r="Y144" s="3"/>
      <c r="AP144" s="29"/>
      <c r="AQ144" s="29"/>
      <c r="AR144" s="22"/>
      <c r="AS144" s="3"/>
    </row>
    <row r="145" spans="1:45" ht="12.75" customHeight="1" x14ac:dyDescent="0.2">
      <c r="A145" s="28" t="s">
        <v>54</v>
      </c>
      <c r="J145" s="25">
        <v>1</v>
      </c>
      <c r="K145" s="189">
        <v>1</v>
      </c>
      <c r="L145" s="3"/>
      <c r="M145" s="3"/>
      <c r="O145" s="3"/>
      <c r="P145" s="21">
        <v>1</v>
      </c>
      <c r="Q145" s="22"/>
      <c r="R145" s="3"/>
      <c r="S145" s="3"/>
      <c r="T145" s="3"/>
      <c r="U145" s="3"/>
      <c r="V145" s="3"/>
      <c r="W145" s="3"/>
      <c r="X145" s="3"/>
      <c r="Y145" s="3"/>
      <c r="AP145" s="29"/>
      <c r="AQ145" s="29"/>
      <c r="AR145" s="22"/>
      <c r="AS145" s="3"/>
    </row>
    <row r="146" spans="1:45" ht="12.75" customHeight="1" x14ac:dyDescent="0.2">
      <c r="A146" s="28" t="s">
        <v>56</v>
      </c>
      <c r="K146" s="189"/>
      <c r="L146" s="3"/>
      <c r="M146" s="3"/>
      <c r="O146" s="3"/>
      <c r="P146" s="21"/>
      <c r="Q146" s="22"/>
      <c r="R146" s="3"/>
      <c r="S146" s="3"/>
      <c r="T146" s="3"/>
      <c r="U146" s="3"/>
      <c r="V146" s="3"/>
      <c r="W146" s="3"/>
      <c r="X146" s="3"/>
      <c r="Y146" s="3"/>
      <c r="AP146" s="29"/>
      <c r="AQ146" s="29"/>
      <c r="AR146" s="22"/>
      <c r="AS146" s="3"/>
    </row>
    <row r="147" spans="1:45" ht="12.75" customHeight="1" x14ac:dyDescent="0.2">
      <c r="K147" s="193">
        <f>SUM(K141:K145)</f>
        <v>7</v>
      </c>
      <c r="L147" s="3">
        <f>SUM(K141:K143)/B135</f>
        <v>0.66666666666666663</v>
      </c>
      <c r="M147" s="3">
        <f>K147/B135</f>
        <v>0.77777777777777779</v>
      </c>
      <c r="N147" s="3">
        <f>M147-L147</f>
        <v>0.11111111111111116</v>
      </c>
      <c r="O147" s="3"/>
      <c r="Q147" s="22"/>
      <c r="R147" s="3"/>
      <c r="S147" s="3"/>
      <c r="T147" s="3"/>
      <c r="U147" s="3"/>
      <c r="V147" s="3"/>
      <c r="W147" s="3"/>
      <c r="X147" s="3"/>
      <c r="Y147" s="3"/>
      <c r="AP147" s="29"/>
      <c r="AQ147" s="29"/>
      <c r="AR147" s="22"/>
      <c r="AS147" s="3"/>
    </row>
    <row r="148" spans="1:45" ht="12.75" customHeight="1" x14ac:dyDescent="0.3">
      <c r="A148" s="38" t="s">
        <v>72</v>
      </c>
      <c r="L148" s="3"/>
      <c r="M148" s="3"/>
      <c r="O148" s="3"/>
      <c r="AP148" s="29"/>
      <c r="AQ148" s="29"/>
      <c r="AR148" s="29"/>
      <c r="AS148" s="29"/>
    </row>
    <row r="149" spans="1:45" ht="25.5" customHeight="1" x14ac:dyDescent="0.2">
      <c r="B149" s="308" t="s">
        <v>2</v>
      </c>
      <c r="C149" s="309"/>
      <c r="D149" s="309"/>
      <c r="E149" s="309"/>
      <c r="F149" s="309"/>
      <c r="G149" s="309"/>
      <c r="H149" s="309"/>
      <c r="I149" s="309"/>
      <c r="J149" s="309"/>
      <c r="L149" s="7" t="s">
        <v>3</v>
      </c>
      <c r="M149" s="7" t="s">
        <v>4</v>
      </c>
      <c r="N149" s="49" t="s">
        <v>5</v>
      </c>
      <c r="O149" s="7" t="s">
        <v>6</v>
      </c>
      <c r="P149" s="6" t="s">
        <v>7</v>
      </c>
      <c r="Q149" s="6" t="s">
        <v>8</v>
      </c>
      <c r="R149" s="7" t="s">
        <v>9</v>
      </c>
      <c r="S149" s="7"/>
      <c r="T149" s="7"/>
      <c r="U149" s="7"/>
      <c r="V149" s="7"/>
      <c r="W149" s="7"/>
      <c r="X149" s="7"/>
      <c r="Y149" s="7"/>
      <c r="AP149" s="29"/>
      <c r="AQ149" s="29"/>
      <c r="AR149" s="29"/>
      <c r="AS149" s="29"/>
    </row>
    <row r="150" spans="1:45" ht="12.75" customHeight="1" x14ac:dyDescent="0.2">
      <c r="A150" s="50" t="s">
        <v>10</v>
      </c>
      <c r="B150" s="51">
        <v>1</v>
      </c>
      <c r="C150" s="51">
        <v>2</v>
      </c>
      <c r="D150" s="51">
        <v>3</v>
      </c>
      <c r="E150" s="51">
        <v>4</v>
      </c>
      <c r="F150" s="51">
        <v>5</v>
      </c>
      <c r="G150" s="51">
        <v>6</v>
      </c>
      <c r="H150" s="51">
        <v>7</v>
      </c>
      <c r="I150" s="51">
        <v>8</v>
      </c>
      <c r="J150" s="51">
        <v>9</v>
      </c>
      <c r="K150" s="194" t="s">
        <v>11</v>
      </c>
      <c r="L150" s="3"/>
      <c r="M150" s="3"/>
      <c r="O150" s="3"/>
      <c r="P150" s="14"/>
      <c r="Q150" s="14"/>
      <c r="R150" s="3"/>
      <c r="S150" s="3"/>
      <c r="T150" s="3"/>
      <c r="U150" s="3"/>
      <c r="V150" s="3"/>
      <c r="W150" s="3"/>
      <c r="X150" s="3"/>
      <c r="Y150" s="3"/>
      <c r="AP150" s="29"/>
      <c r="AQ150" s="29"/>
      <c r="AR150" s="29"/>
      <c r="AS150" s="29"/>
    </row>
    <row r="151" spans="1:45" ht="12.75" customHeight="1" x14ac:dyDescent="0.2">
      <c r="A151" s="28" t="s">
        <v>21</v>
      </c>
      <c r="B151" s="25">
        <v>8</v>
      </c>
      <c r="K151" s="189"/>
      <c r="L151" s="3"/>
      <c r="M151" s="3"/>
      <c r="O151" s="3"/>
      <c r="P151" s="17">
        <f>B151</f>
        <v>8</v>
      </c>
      <c r="Q151" s="14"/>
      <c r="R151" s="3"/>
      <c r="S151" s="3"/>
      <c r="T151" s="3"/>
      <c r="U151" s="3"/>
      <c r="V151" s="3"/>
      <c r="W151" s="3"/>
      <c r="X151" s="3"/>
      <c r="Y151" s="3"/>
      <c r="AP151" s="29"/>
      <c r="AQ151" s="29"/>
      <c r="AR151" s="29"/>
      <c r="AS151" s="29"/>
    </row>
    <row r="152" spans="1:45" ht="12.75" customHeight="1" x14ac:dyDescent="0.2">
      <c r="A152" s="53" t="s">
        <v>22</v>
      </c>
      <c r="C152" s="25">
        <v>4</v>
      </c>
      <c r="K152" s="189"/>
      <c r="L152" s="3"/>
      <c r="M152" s="3"/>
      <c r="N152" s="3"/>
      <c r="O152" s="3">
        <f>C152/B151</f>
        <v>0.5</v>
      </c>
      <c r="P152" s="21">
        <v>5</v>
      </c>
      <c r="Q152" s="22">
        <f t="shared" ref="Q152:Q159" si="48">P152/P151</f>
        <v>0.625</v>
      </c>
      <c r="R152" s="3">
        <f t="shared" ref="R152:R159" si="49">100%-Q152</f>
        <v>0.375</v>
      </c>
      <c r="S152" s="3"/>
      <c r="T152" s="3"/>
      <c r="U152" s="3"/>
      <c r="V152" s="3"/>
      <c r="W152" s="3"/>
      <c r="X152" s="3"/>
      <c r="Y152" s="3"/>
      <c r="AP152" s="29"/>
      <c r="AQ152" s="29"/>
      <c r="AR152" s="29"/>
      <c r="AS152" s="29"/>
    </row>
    <row r="153" spans="1:45" ht="12.75" customHeight="1" x14ac:dyDescent="0.2">
      <c r="A153" s="28" t="s">
        <v>23</v>
      </c>
      <c r="D153" s="25">
        <v>3</v>
      </c>
      <c r="K153" s="189"/>
      <c r="L153" s="3"/>
      <c r="M153" s="3"/>
      <c r="N153" s="3"/>
      <c r="O153" s="3">
        <f>D153/C152</f>
        <v>0.75</v>
      </c>
      <c r="P153" s="21">
        <v>5</v>
      </c>
      <c r="Q153" s="22">
        <f t="shared" si="48"/>
        <v>1</v>
      </c>
      <c r="R153" s="3">
        <f t="shared" si="49"/>
        <v>0</v>
      </c>
      <c r="S153" s="3"/>
      <c r="T153" s="3"/>
      <c r="U153" s="3"/>
      <c r="V153" s="3"/>
      <c r="W153" s="3"/>
      <c r="X153" s="3"/>
      <c r="Y153" s="3"/>
      <c r="AP153" s="29"/>
      <c r="AQ153" s="29"/>
      <c r="AR153" s="29"/>
      <c r="AS153" s="29"/>
    </row>
    <row r="154" spans="1:45" ht="12.75" customHeight="1" x14ac:dyDescent="0.2">
      <c r="A154" s="28" t="s">
        <v>48</v>
      </c>
      <c r="E154" s="25">
        <v>3</v>
      </c>
      <c r="K154" s="189"/>
      <c r="L154" s="3"/>
      <c r="M154" s="3"/>
      <c r="N154" s="3"/>
      <c r="O154" s="3">
        <f>E154/D153</f>
        <v>1</v>
      </c>
      <c r="P154" s="21">
        <v>5</v>
      </c>
      <c r="Q154" s="22">
        <f t="shared" si="48"/>
        <v>1</v>
      </c>
      <c r="R154" s="3">
        <f t="shared" si="49"/>
        <v>0</v>
      </c>
      <c r="S154" s="3"/>
      <c r="T154" s="3"/>
      <c r="U154" s="3"/>
      <c r="V154" s="3"/>
      <c r="W154" s="3"/>
      <c r="X154" s="3"/>
      <c r="Y154" s="3"/>
      <c r="AP154" s="29"/>
      <c r="AQ154" s="29"/>
      <c r="AR154" s="29"/>
      <c r="AS154" s="29"/>
    </row>
    <row r="155" spans="1:45" ht="12.75" customHeight="1" x14ac:dyDescent="0.2">
      <c r="A155" s="28" t="s">
        <v>49</v>
      </c>
      <c r="F155" s="25">
        <v>3</v>
      </c>
      <c r="K155" s="189"/>
      <c r="L155" s="3"/>
      <c r="M155" s="3"/>
      <c r="N155" s="3"/>
      <c r="O155" s="3">
        <f>F155/E154</f>
        <v>1</v>
      </c>
      <c r="P155" s="21">
        <v>5</v>
      </c>
      <c r="Q155" s="22">
        <f t="shared" si="48"/>
        <v>1</v>
      </c>
      <c r="R155" s="3">
        <f t="shared" si="49"/>
        <v>0</v>
      </c>
      <c r="S155" s="3"/>
      <c r="T155" s="3"/>
      <c r="U155" s="3"/>
      <c r="V155" s="3"/>
      <c r="W155" s="3"/>
      <c r="X155" s="3"/>
      <c r="Y155" s="3"/>
      <c r="AP155" s="29"/>
      <c r="AQ155" s="29"/>
      <c r="AR155" s="29"/>
      <c r="AS155" s="29"/>
    </row>
    <row r="156" spans="1:45" ht="12.75" customHeight="1" x14ac:dyDescent="0.2">
      <c r="A156" s="28" t="s">
        <v>50</v>
      </c>
      <c r="G156" s="25">
        <v>3</v>
      </c>
      <c r="K156" s="189"/>
      <c r="L156" s="3"/>
      <c r="M156" s="3"/>
      <c r="N156" s="3"/>
      <c r="O156" s="3">
        <f>G156/F155</f>
        <v>1</v>
      </c>
      <c r="P156" s="21">
        <v>5</v>
      </c>
      <c r="Q156" s="22">
        <f t="shared" si="48"/>
        <v>1</v>
      </c>
      <c r="R156" s="3">
        <f t="shared" si="49"/>
        <v>0</v>
      </c>
      <c r="S156" s="3"/>
      <c r="T156" s="3"/>
      <c r="U156" s="3"/>
      <c r="V156" s="3"/>
      <c r="W156" s="3"/>
      <c r="X156" s="3"/>
      <c r="Y156" s="3"/>
      <c r="AP156" s="29"/>
      <c r="AQ156" s="29"/>
      <c r="AR156" s="29"/>
      <c r="AS156" s="29"/>
    </row>
    <row r="157" spans="1:45" ht="12.75" customHeight="1" x14ac:dyDescent="0.2">
      <c r="A157" s="28" t="s">
        <v>51</v>
      </c>
      <c r="H157" s="25">
        <v>3</v>
      </c>
      <c r="K157" s="189">
        <v>1</v>
      </c>
      <c r="L157" s="3"/>
      <c r="M157" s="3"/>
      <c r="N157" s="3"/>
      <c r="O157" s="3">
        <f>H157/G156</f>
        <v>1</v>
      </c>
      <c r="P157" s="21">
        <v>4</v>
      </c>
      <c r="Q157" s="22">
        <f t="shared" si="48"/>
        <v>0.8</v>
      </c>
      <c r="R157" s="3">
        <f t="shared" si="49"/>
        <v>0.19999999999999996</v>
      </c>
      <c r="S157" s="3"/>
      <c r="T157" s="3"/>
      <c r="U157" s="3"/>
      <c r="V157" s="3"/>
      <c r="W157" s="3"/>
      <c r="X157" s="3"/>
      <c r="Y157" s="3"/>
      <c r="AP157" s="29"/>
      <c r="AQ157" s="29"/>
      <c r="AR157" s="29"/>
      <c r="AS157" s="29"/>
    </row>
    <row r="158" spans="1:45" ht="12.75" customHeight="1" x14ac:dyDescent="0.2">
      <c r="A158" s="28" t="s">
        <v>52</v>
      </c>
      <c r="I158" s="25">
        <v>2</v>
      </c>
      <c r="K158" s="189">
        <v>1</v>
      </c>
      <c r="L158" s="3"/>
      <c r="M158" s="3"/>
      <c r="N158" s="3"/>
      <c r="O158" s="3">
        <f>I158/H157</f>
        <v>0.66666666666666663</v>
      </c>
      <c r="P158" s="21">
        <v>3</v>
      </c>
      <c r="Q158" s="22">
        <f t="shared" si="48"/>
        <v>0.75</v>
      </c>
      <c r="R158" s="3">
        <f t="shared" si="49"/>
        <v>0.25</v>
      </c>
      <c r="S158" s="3"/>
      <c r="T158" s="3"/>
      <c r="U158" s="3"/>
      <c r="V158" s="3"/>
      <c r="W158" s="3"/>
      <c r="X158" s="3"/>
      <c r="Y158" s="3"/>
      <c r="AP158" s="29"/>
      <c r="AQ158" s="29"/>
      <c r="AR158" s="29"/>
      <c r="AS158" s="29"/>
    </row>
    <row r="159" spans="1:45" ht="12.75" customHeight="1" x14ac:dyDescent="0.2">
      <c r="A159" s="28" t="s">
        <v>53</v>
      </c>
      <c r="J159" s="25">
        <v>2</v>
      </c>
      <c r="K159" s="189">
        <v>2</v>
      </c>
      <c r="L159" s="3"/>
      <c r="M159" s="3"/>
      <c r="N159" s="3"/>
      <c r="O159" s="3">
        <f>J159/I158</f>
        <v>1</v>
      </c>
      <c r="P159" s="21">
        <v>3</v>
      </c>
      <c r="Q159" s="22">
        <f t="shared" si="48"/>
        <v>1</v>
      </c>
      <c r="R159" s="3">
        <f t="shared" si="49"/>
        <v>0</v>
      </c>
      <c r="S159" s="3"/>
      <c r="T159" s="3"/>
      <c r="U159" s="3"/>
      <c r="V159" s="3"/>
      <c r="W159" s="3"/>
      <c r="X159" s="3"/>
      <c r="Y159" s="3"/>
      <c r="AP159" s="29"/>
      <c r="AQ159" s="29"/>
      <c r="AR159" s="29"/>
      <c r="AS159" s="29"/>
    </row>
    <row r="160" spans="1:45" ht="12.75" customHeight="1" x14ac:dyDescent="0.2">
      <c r="A160" s="28" t="s">
        <v>54</v>
      </c>
      <c r="J160" s="25">
        <v>1</v>
      </c>
      <c r="K160" s="189"/>
      <c r="L160" s="3"/>
      <c r="M160" s="3"/>
      <c r="N160" s="3"/>
      <c r="O160" s="3"/>
      <c r="P160" s="21">
        <v>1</v>
      </c>
      <c r="Q160" s="22"/>
      <c r="R160" s="3"/>
      <c r="S160" s="3"/>
      <c r="T160" s="3"/>
      <c r="U160" s="3"/>
      <c r="V160" s="3"/>
      <c r="W160" s="3"/>
      <c r="X160" s="3"/>
      <c r="Y160" s="3"/>
      <c r="AP160" s="29"/>
      <c r="AQ160" s="29"/>
      <c r="AR160" s="29"/>
      <c r="AS160" s="29"/>
    </row>
    <row r="161" spans="1:45" ht="12.75" customHeight="1" x14ac:dyDescent="0.2">
      <c r="A161" s="28" t="s">
        <v>55</v>
      </c>
      <c r="I161" s="25">
        <v>1</v>
      </c>
      <c r="K161" s="189"/>
      <c r="L161" s="3"/>
      <c r="M161" s="3"/>
      <c r="N161" s="3"/>
      <c r="O161" s="3"/>
      <c r="P161" s="21">
        <v>1</v>
      </c>
      <c r="Q161" s="22"/>
      <c r="R161" s="3"/>
      <c r="S161" s="3"/>
      <c r="T161" s="3"/>
      <c r="U161" s="3"/>
      <c r="V161" s="3"/>
      <c r="W161" s="3"/>
      <c r="X161" s="3"/>
      <c r="Y161" s="3"/>
      <c r="AP161" s="29"/>
      <c r="AQ161" s="29"/>
      <c r="AR161" s="29"/>
      <c r="AS161" s="29"/>
    </row>
    <row r="162" spans="1:45" ht="12.75" customHeight="1" x14ac:dyDescent="0.2">
      <c r="A162" s="28" t="s">
        <v>56</v>
      </c>
      <c r="K162" s="189"/>
      <c r="L162" s="3"/>
      <c r="M162" s="3"/>
      <c r="N162" s="3"/>
      <c r="O162" s="3"/>
      <c r="P162" s="21"/>
      <c r="Q162" s="22"/>
      <c r="R162" s="3"/>
      <c r="S162" s="3"/>
      <c r="T162" s="3"/>
      <c r="U162" s="3"/>
      <c r="V162" s="3"/>
      <c r="W162" s="3"/>
      <c r="X162" s="3"/>
      <c r="Y162" s="3"/>
      <c r="AP162" s="29"/>
      <c r="AQ162" s="29"/>
      <c r="AR162" s="29"/>
      <c r="AS162" s="29"/>
    </row>
    <row r="163" spans="1:45" ht="12.75" customHeight="1" x14ac:dyDescent="0.2">
      <c r="K163" s="193">
        <f>SUM(K157:K159)</f>
        <v>4</v>
      </c>
      <c r="L163" s="3">
        <f>SUM(K157:K159)/B151</f>
        <v>0.5</v>
      </c>
      <c r="M163" s="3">
        <f>K163/B151</f>
        <v>0.5</v>
      </c>
      <c r="N163" s="3">
        <f>M163-L163</f>
        <v>0</v>
      </c>
      <c r="O163" s="3"/>
      <c r="AP163" s="29"/>
      <c r="AQ163" s="29"/>
      <c r="AR163" s="29"/>
      <c r="AS163" s="29"/>
    </row>
    <row r="164" spans="1:45" ht="12.75" customHeight="1" x14ac:dyDescent="0.3">
      <c r="A164" s="38" t="s">
        <v>74</v>
      </c>
      <c r="L164" s="3"/>
      <c r="M164" s="3"/>
      <c r="O164" s="3"/>
      <c r="AP164" s="29"/>
      <c r="AQ164" s="29"/>
      <c r="AR164" s="29"/>
      <c r="AS164" s="29"/>
    </row>
    <row r="165" spans="1:45" ht="25.5" customHeight="1" x14ac:dyDescent="0.2">
      <c r="B165" s="308" t="s">
        <v>2</v>
      </c>
      <c r="C165" s="309"/>
      <c r="D165" s="309"/>
      <c r="E165" s="309"/>
      <c r="F165" s="309"/>
      <c r="G165" s="309"/>
      <c r="H165" s="309"/>
      <c r="I165" s="309"/>
      <c r="J165" s="309"/>
      <c r="L165" s="7" t="s">
        <v>3</v>
      </c>
      <c r="M165" s="7" t="s">
        <v>4</v>
      </c>
      <c r="N165" s="49" t="s">
        <v>5</v>
      </c>
      <c r="O165" s="7" t="s">
        <v>6</v>
      </c>
      <c r="P165" s="6" t="s">
        <v>7</v>
      </c>
      <c r="Q165" s="6" t="s">
        <v>8</v>
      </c>
      <c r="R165" s="7" t="s">
        <v>9</v>
      </c>
      <c r="S165" s="7"/>
      <c r="T165" s="7"/>
      <c r="U165" s="7"/>
      <c r="V165" s="7"/>
      <c r="W165" s="7"/>
      <c r="X165" s="7"/>
      <c r="Y165" s="7"/>
      <c r="AP165" s="29"/>
      <c r="AQ165" s="29"/>
      <c r="AR165" s="29"/>
      <c r="AS165" s="29"/>
    </row>
    <row r="166" spans="1:45" ht="12.75" customHeight="1" x14ac:dyDescent="0.2">
      <c r="A166" s="50" t="s">
        <v>10</v>
      </c>
      <c r="B166" s="51">
        <v>1</v>
      </c>
      <c r="C166" s="51">
        <v>2</v>
      </c>
      <c r="D166" s="51">
        <v>3</v>
      </c>
      <c r="E166" s="51">
        <v>4</v>
      </c>
      <c r="F166" s="51">
        <v>5</v>
      </c>
      <c r="G166" s="51">
        <v>6</v>
      </c>
      <c r="H166" s="51">
        <v>7</v>
      </c>
      <c r="I166" s="51">
        <v>8</v>
      </c>
      <c r="J166" s="51">
        <v>9</v>
      </c>
      <c r="K166" s="194" t="s">
        <v>11</v>
      </c>
      <c r="L166" s="3"/>
      <c r="M166" s="3"/>
      <c r="O166" s="3"/>
      <c r="P166" s="14"/>
      <c r="Q166" s="14"/>
      <c r="R166" s="3"/>
      <c r="S166" s="3"/>
      <c r="T166" s="3"/>
      <c r="U166" s="3"/>
      <c r="V166" s="3"/>
      <c r="W166" s="3"/>
      <c r="X166" s="3"/>
      <c r="Y166" s="3"/>
      <c r="AP166" s="29"/>
      <c r="AQ166" s="29"/>
      <c r="AR166" s="29"/>
      <c r="AS166" s="29"/>
    </row>
    <row r="167" spans="1:45" ht="12.75" customHeight="1" x14ac:dyDescent="0.2">
      <c r="A167" s="28" t="s">
        <v>22</v>
      </c>
      <c r="B167" s="25">
        <v>11</v>
      </c>
      <c r="K167" s="189"/>
      <c r="L167" s="3"/>
      <c r="M167" s="3"/>
      <c r="O167" s="3"/>
      <c r="P167" s="17">
        <f>B167</f>
        <v>11</v>
      </c>
      <c r="Q167" s="14"/>
      <c r="R167" s="3"/>
      <c r="S167" s="3"/>
      <c r="T167" s="3"/>
      <c r="U167" s="3"/>
      <c r="V167" s="3"/>
      <c r="W167" s="3"/>
      <c r="X167" s="3"/>
      <c r="Y167" s="3"/>
      <c r="AP167" s="29"/>
      <c r="AQ167" s="29"/>
      <c r="AR167" s="29"/>
      <c r="AS167" s="29"/>
    </row>
    <row r="168" spans="1:45" ht="12.75" customHeight="1" x14ac:dyDescent="0.2">
      <c r="A168" s="28" t="s">
        <v>23</v>
      </c>
      <c r="C168" s="25">
        <v>7</v>
      </c>
      <c r="K168" s="189"/>
      <c r="L168" s="3"/>
      <c r="M168" s="3"/>
      <c r="N168" s="3"/>
      <c r="O168" s="3">
        <f>C168/B167</f>
        <v>0.63636363636363635</v>
      </c>
      <c r="P168" s="21">
        <v>7</v>
      </c>
      <c r="Q168" s="22">
        <f t="shared" ref="Q168:Q175" si="50">P168/P167</f>
        <v>0.63636363636363635</v>
      </c>
      <c r="R168" s="3">
        <f t="shared" ref="R168:R175" si="51">100%-Q168</f>
        <v>0.36363636363636365</v>
      </c>
      <c r="S168" s="3"/>
      <c r="T168" s="3"/>
      <c r="U168" s="3"/>
      <c r="V168" s="3"/>
      <c r="W168" s="3"/>
      <c r="X168" s="3"/>
      <c r="Y168" s="3"/>
      <c r="AP168" s="29"/>
      <c r="AQ168" s="29"/>
      <c r="AR168" s="29"/>
      <c r="AS168" s="29"/>
    </row>
    <row r="169" spans="1:45" ht="12.75" customHeight="1" x14ac:dyDescent="0.2">
      <c r="A169" s="28" t="s">
        <v>48</v>
      </c>
      <c r="D169" s="25">
        <v>7</v>
      </c>
      <c r="K169" s="189"/>
      <c r="L169" s="3"/>
      <c r="M169" s="3"/>
      <c r="N169" s="3"/>
      <c r="O169" s="3">
        <f>D169/C168</f>
        <v>1</v>
      </c>
      <c r="P169" s="21">
        <v>7</v>
      </c>
      <c r="Q169" s="22">
        <f t="shared" si="50"/>
        <v>1</v>
      </c>
      <c r="R169" s="3">
        <f t="shared" si="51"/>
        <v>0</v>
      </c>
      <c r="S169" s="3"/>
      <c r="T169" s="3"/>
      <c r="U169" s="3"/>
      <c r="V169" s="3"/>
      <c r="W169" s="3"/>
      <c r="X169" s="3"/>
      <c r="Y169" s="3"/>
      <c r="AP169" s="29"/>
      <c r="AQ169" s="29"/>
      <c r="AR169" s="29"/>
      <c r="AS169" s="29"/>
    </row>
    <row r="170" spans="1:45" ht="12.75" customHeight="1" x14ac:dyDescent="0.2">
      <c r="A170" s="28" t="s">
        <v>49</v>
      </c>
      <c r="E170" s="25">
        <v>5</v>
      </c>
      <c r="K170" s="189"/>
      <c r="L170" s="3"/>
      <c r="M170" s="3"/>
      <c r="N170" s="3"/>
      <c r="O170" s="3">
        <f>E170/D169</f>
        <v>0.7142857142857143</v>
      </c>
      <c r="P170" s="21">
        <v>6</v>
      </c>
      <c r="Q170" s="22">
        <f t="shared" si="50"/>
        <v>0.8571428571428571</v>
      </c>
      <c r="R170" s="3">
        <f t="shared" si="51"/>
        <v>0.1428571428571429</v>
      </c>
      <c r="S170" s="3"/>
      <c r="T170" s="3"/>
      <c r="U170" s="3"/>
      <c r="V170" s="3"/>
      <c r="W170" s="3"/>
      <c r="X170" s="3"/>
      <c r="Y170" s="3"/>
      <c r="AP170" s="29"/>
      <c r="AQ170" s="29"/>
      <c r="AR170" s="29"/>
      <c r="AS170" s="29"/>
    </row>
    <row r="171" spans="1:45" ht="12.75" customHeight="1" x14ac:dyDescent="0.2">
      <c r="A171" s="28" t="s">
        <v>50</v>
      </c>
      <c r="F171" s="25">
        <v>5</v>
      </c>
      <c r="K171" s="189"/>
      <c r="L171" s="3"/>
      <c r="M171" s="3"/>
      <c r="O171" s="3">
        <f>F171/E170</f>
        <v>1</v>
      </c>
      <c r="P171" s="21">
        <v>6</v>
      </c>
      <c r="Q171" s="22">
        <f t="shared" si="50"/>
        <v>1</v>
      </c>
      <c r="R171" s="3">
        <f t="shared" si="51"/>
        <v>0</v>
      </c>
      <c r="AP171" s="29"/>
      <c r="AQ171" s="29"/>
      <c r="AR171" s="29"/>
      <c r="AS171" s="29"/>
    </row>
    <row r="172" spans="1:45" ht="12.75" customHeight="1" x14ac:dyDescent="0.2">
      <c r="A172" s="28" t="s">
        <v>51</v>
      </c>
      <c r="G172" s="25">
        <v>5</v>
      </c>
      <c r="K172" s="189"/>
      <c r="L172" s="3"/>
      <c r="M172" s="3"/>
      <c r="O172" s="3">
        <f>G172/F171</f>
        <v>1</v>
      </c>
      <c r="P172" s="21">
        <v>6</v>
      </c>
      <c r="Q172" s="22">
        <f t="shared" si="50"/>
        <v>1</v>
      </c>
      <c r="R172" s="3">
        <f t="shared" si="51"/>
        <v>0</v>
      </c>
      <c r="AP172" s="29"/>
      <c r="AQ172" s="29"/>
      <c r="AR172" s="29"/>
      <c r="AS172" s="29"/>
    </row>
    <row r="173" spans="1:45" ht="12.75" customHeight="1" x14ac:dyDescent="0.2">
      <c r="A173" s="28" t="s">
        <v>52</v>
      </c>
      <c r="H173" s="25">
        <v>3</v>
      </c>
      <c r="K173" s="189"/>
      <c r="L173" s="3"/>
      <c r="M173" s="3"/>
      <c r="O173" s="3">
        <f>H173/G172</f>
        <v>0.6</v>
      </c>
      <c r="P173" s="21">
        <v>6</v>
      </c>
      <c r="Q173" s="22">
        <f t="shared" si="50"/>
        <v>1</v>
      </c>
      <c r="R173" s="3">
        <f t="shared" si="51"/>
        <v>0</v>
      </c>
      <c r="AP173" s="29"/>
      <c r="AQ173" s="29"/>
      <c r="AR173" s="29"/>
      <c r="AS173" s="29"/>
    </row>
    <row r="174" spans="1:45" ht="12.75" customHeight="1" x14ac:dyDescent="0.2">
      <c r="A174" s="28" t="s">
        <v>53</v>
      </c>
      <c r="I174" s="25">
        <v>2</v>
      </c>
      <c r="K174" s="189"/>
      <c r="L174" s="3"/>
      <c r="M174" s="3"/>
      <c r="O174" s="3">
        <f>I174/H173</f>
        <v>0.66666666666666663</v>
      </c>
      <c r="P174" s="21">
        <v>5</v>
      </c>
      <c r="Q174" s="22">
        <f t="shared" si="50"/>
        <v>0.83333333333333337</v>
      </c>
      <c r="R174" s="3">
        <f t="shared" si="51"/>
        <v>0.16666666666666663</v>
      </c>
      <c r="AP174" s="29"/>
      <c r="AQ174" s="29"/>
      <c r="AR174" s="29"/>
      <c r="AS174" s="29"/>
    </row>
    <row r="175" spans="1:45" ht="12.75" customHeight="1" x14ac:dyDescent="0.2">
      <c r="A175" s="28" t="s">
        <v>54</v>
      </c>
      <c r="J175" s="25">
        <v>2</v>
      </c>
      <c r="K175" s="189">
        <v>2</v>
      </c>
      <c r="L175" s="3"/>
      <c r="M175" s="3"/>
      <c r="O175" s="3">
        <f>J175/I174</f>
        <v>1</v>
      </c>
      <c r="P175" s="21">
        <v>5</v>
      </c>
      <c r="Q175" s="22">
        <f t="shared" si="50"/>
        <v>1</v>
      </c>
      <c r="R175" s="3">
        <f t="shared" si="51"/>
        <v>0</v>
      </c>
      <c r="AP175" s="29"/>
      <c r="AQ175" s="29"/>
      <c r="AR175" s="29"/>
      <c r="AS175" s="29"/>
    </row>
    <row r="176" spans="1:45" ht="12.75" customHeight="1" x14ac:dyDescent="0.2">
      <c r="A176" s="28" t="s">
        <v>55</v>
      </c>
      <c r="J176" s="25">
        <v>2</v>
      </c>
      <c r="K176" s="189">
        <v>2</v>
      </c>
      <c r="L176" s="3"/>
      <c r="M176" s="3"/>
      <c r="O176" s="3"/>
      <c r="P176" s="21">
        <v>3</v>
      </c>
      <c r="Q176" s="22"/>
      <c r="R176" s="3"/>
      <c r="AP176" s="29"/>
      <c r="AQ176" s="29"/>
      <c r="AR176" s="29"/>
      <c r="AS176" s="29"/>
    </row>
    <row r="177" spans="1:45" ht="12.75" customHeight="1" x14ac:dyDescent="0.2">
      <c r="A177" s="28" t="s">
        <v>56</v>
      </c>
      <c r="J177" s="25">
        <v>1</v>
      </c>
      <c r="K177" s="189"/>
      <c r="L177" s="3"/>
      <c r="M177" s="3"/>
      <c r="O177" s="3"/>
      <c r="P177" s="21">
        <v>1</v>
      </c>
      <c r="Q177" s="22"/>
      <c r="R177" s="3"/>
      <c r="AP177" s="29"/>
      <c r="AQ177" s="29"/>
      <c r="AR177" s="29"/>
      <c r="AS177" s="29"/>
    </row>
    <row r="178" spans="1:45" ht="12.75" customHeight="1" x14ac:dyDescent="0.2">
      <c r="A178" s="28" t="s">
        <v>57</v>
      </c>
      <c r="J178" s="25">
        <v>1</v>
      </c>
      <c r="K178" s="189"/>
      <c r="L178" s="3"/>
      <c r="M178" s="3"/>
      <c r="O178" s="3"/>
      <c r="P178" s="21">
        <v>1</v>
      </c>
      <c r="Q178" s="22"/>
      <c r="R178" s="3"/>
      <c r="AP178" s="29"/>
      <c r="AQ178" s="29"/>
      <c r="AR178" s="29"/>
      <c r="AS178" s="29"/>
    </row>
    <row r="179" spans="1:45" ht="12.75" customHeight="1" x14ac:dyDescent="0.2">
      <c r="A179" s="28" t="s">
        <v>69</v>
      </c>
      <c r="J179" s="25">
        <v>1</v>
      </c>
      <c r="K179" s="189">
        <v>1</v>
      </c>
      <c r="L179" s="3"/>
      <c r="M179" s="3"/>
      <c r="O179" s="3"/>
      <c r="P179" s="21">
        <v>1</v>
      </c>
      <c r="Q179" s="22"/>
      <c r="R179" s="3"/>
      <c r="AP179" s="29"/>
      <c r="AQ179" s="29"/>
      <c r="AR179" s="29"/>
      <c r="AS179" s="29"/>
    </row>
    <row r="180" spans="1:45" ht="12.75" customHeight="1" x14ac:dyDescent="0.2">
      <c r="K180" s="193">
        <f>SUM(K175:K179)</f>
        <v>5</v>
      </c>
      <c r="L180" s="3">
        <f>K175/B167</f>
        <v>0.18181818181818182</v>
      </c>
      <c r="M180" s="3">
        <f>K180/B167</f>
        <v>0.45454545454545453</v>
      </c>
      <c r="N180" s="3">
        <f>M180-L180</f>
        <v>0.27272727272727271</v>
      </c>
      <c r="O180" s="3"/>
      <c r="AP180" s="29"/>
      <c r="AQ180" s="29"/>
      <c r="AR180" s="29"/>
      <c r="AS180" s="29"/>
    </row>
    <row r="181" spans="1:45" ht="12.75" customHeight="1" x14ac:dyDescent="0.3">
      <c r="A181" s="38" t="s">
        <v>75</v>
      </c>
      <c r="L181" s="3"/>
      <c r="M181" s="3"/>
      <c r="O181" s="3"/>
      <c r="AP181" s="29"/>
      <c r="AQ181" s="29"/>
      <c r="AR181" s="29"/>
      <c r="AS181" s="29"/>
    </row>
    <row r="182" spans="1:45" ht="25.5" customHeight="1" x14ac:dyDescent="0.2">
      <c r="B182" s="308" t="s">
        <v>2</v>
      </c>
      <c r="C182" s="309"/>
      <c r="D182" s="309"/>
      <c r="E182" s="309"/>
      <c r="F182" s="309"/>
      <c r="G182" s="309"/>
      <c r="H182" s="309"/>
      <c r="I182" s="309"/>
      <c r="J182" s="309"/>
      <c r="L182" s="7" t="s">
        <v>3</v>
      </c>
      <c r="M182" s="7" t="s">
        <v>4</v>
      </c>
      <c r="N182" s="49" t="s">
        <v>5</v>
      </c>
      <c r="O182" s="7" t="s">
        <v>6</v>
      </c>
      <c r="P182" s="6" t="s">
        <v>7</v>
      </c>
      <c r="Q182" s="6" t="s">
        <v>8</v>
      </c>
      <c r="R182" s="7" t="s">
        <v>9</v>
      </c>
      <c r="S182" s="7"/>
      <c r="T182" s="7"/>
      <c r="U182" s="7"/>
      <c r="V182" s="7"/>
      <c r="W182" s="7"/>
      <c r="X182" s="7"/>
      <c r="Y182" s="7"/>
      <c r="AP182" s="29"/>
      <c r="AQ182" s="29"/>
      <c r="AR182" s="29"/>
      <c r="AS182" s="29"/>
    </row>
    <row r="183" spans="1:45" ht="12.75" customHeight="1" x14ac:dyDescent="0.2">
      <c r="A183" s="50" t="s">
        <v>10</v>
      </c>
      <c r="B183" s="51">
        <v>1</v>
      </c>
      <c r="C183" s="51">
        <v>2</v>
      </c>
      <c r="D183" s="51">
        <v>3</v>
      </c>
      <c r="E183" s="51">
        <v>4</v>
      </c>
      <c r="F183" s="51">
        <v>5</v>
      </c>
      <c r="G183" s="51">
        <v>6</v>
      </c>
      <c r="H183" s="51">
        <v>7</v>
      </c>
      <c r="I183" s="51">
        <v>8</v>
      </c>
      <c r="J183" s="51">
        <v>9</v>
      </c>
      <c r="K183" s="194" t="s">
        <v>11</v>
      </c>
      <c r="L183" s="3"/>
      <c r="M183" s="3"/>
      <c r="O183" s="3"/>
      <c r="P183" s="14"/>
      <c r="Q183" s="14"/>
      <c r="R183" s="3"/>
      <c r="S183" s="3"/>
      <c r="T183" s="3"/>
      <c r="U183" s="3"/>
      <c r="V183" s="3"/>
      <c r="W183" s="3"/>
      <c r="X183" s="3"/>
      <c r="Y183" s="3"/>
      <c r="AP183" s="29"/>
      <c r="AQ183" s="29"/>
      <c r="AR183" s="29"/>
      <c r="AS183" s="29"/>
    </row>
    <row r="184" spans="1:45" ht="12.75" customHeight="1" x14ac:dyDescent="0.2">
      <c r="A184" s="28" t="s">
        <v>23</v>
      </c>
      <c r="B184" s="25">
        <v>10</v>
      </c>
      <c r="K184" s="189"/>
      <c r="L184" s="3"/>
      <c r="M184" s="3"/>
      <c r="O184" s="3"/>
      <c r="P184" s="17">
        <f>B184</f>
        <v>10</v>
      </c>
      <c r="Q184" s="14"/>
      <c r="R184" s="3"/>
      <c r="S184" s="3"/>
      <c r="T184" s="3"/>
      <c r="U184" s="3"/>
      <c r="V184" s="3"/>
      <c r="W184" s="3"/>
      <c r="X184" s="3"/>
      <c r="Y184" s="3"/>
      <c r="AP184" s="29"/>
      <c r="AQ184" s="29"/>
      <c r="AR184" s="29"/>
      <c r="AS184" s="29"/>
    </row>
    <row r="185" spans="1:45" ht="12.75" customHeight="1" x14ac:dyDescent="0.2">
      <c r="A185" s="28" t="s">
        <v>48</v>
      </c>
      <c r="C185" s="25">
        <v>8</v>
      </c>
      <c r="K185" s="189"/>
      <c r="L185" s="3"/>
      <c r="M185" s="3"/>
      <c r="N185" s="3"/>
      <c r="O185" s="3">
        <f>C185/B184</f>
        <v>0.8</v>
      </c>
      <c r="P185" s="21">
        <v>8</v>
      </c>
      <c r="Q185" s="22">
        <f t="shared" ref="Q185:Q192" si="52">P185/P184</f>
        <v>0.8</v>
      </c>
      <c r="R185" s="3">
        <f t="shared" ref="R185:R192" si="53">100%-Q185</f>
        <v>0.19999999999999996</v>
      </c>
      <c r="S185" s="3"/>
      <c r="T185" s="3"/>
      <c r="U185" s="3"/>
      <c r="V185" s="3"/>
      <c r="W185" s="3"/>
      <c r="X185" s="3"/>
      <c r="Y185" s="3"/>
      <c r="AP185" s="29"/>
      <c r="AQ185" s="29"/>
      <c r="AR185" s="29"/>
      <c r="AS185" s="29"/>
    </row>
    <row r="186" spans="1:45" ht="12.75" customHeight="1" x14ac:dyDescent="0.2">
      <c r="A186" s="28" t="s">
        <v>49</v>
      </c>
      <c r="D186" s="25">
        <v>5</v>
      </c>
      <c r="K186" s="189"/>
      <c r="L186" s="3"/>
      <c r="M186" s="3"/>
      <c r="O186" s="3">
        <f>D186/C185</f>
        <v>0.625</v>
      </c>
      <c r="P186" s="21">
        <v>5</v>
      </c>
      <c r="Q186" s="22">
        <f t="shared" si="52"/>
        <v>0.625</v>
      </c>
      <c r="R186" s="3">
        <f t="shared" si="53"/>
        <v>0.375</v>
      </c>
      <c r="AP186" s="29"/>
      <c r="AQ186" s="29"/>
      <c r="AR186" s="29"/>
      <c r="AS186" s="29"/>
    </row>
    <row r="187" spans="1:45" ht="12.75" customHeight="1" x14ac:dyDescent="0.2">
      <c r="A187" s="28" t="s">
        <v>50</v>
      </c>
      <c r="E187" s="25">
        <v>4</v>
      </c>
      <c r="K187" s="189"/>
      <c r="L187" s="3"/>
      <c r="M187" s="3"/>
      <c r="O187" s="3">
        <f>E187/D186</f>
        <v>0.8</v>
      </c>
      <c r="P187" s="21">
        <v>5</v>
      </c>
      <c r="Q187" s="22">
        <f t="shared" si="52"/>
        <v>1</v>
      </c>
      <c r="R187" s="3">
        <f t="shared" si="53"/>
        <v>0</v>
      </c>
      <c r="AP187" s="29"/>
      <c r="AQ187" s="29"/>
      <c r="AR187" s="29"/>
      <c r="AS187" s="29"/>
    </row>
    <row r="188" spans="1:45" ht="12.75" customHeight="1" x14ac:dyDescent="0.2">
      <c r="A188" s="28" t="s">
        <v>51</v>
      </c>
      <c r="F188" s="25">
        <v>3</v>
      </c>
      <c r="K188" s="189"/>
      <c r="L188" s="3"/>
      <c r="M188" s="3"/>
      <c r="O188" s="3">
        <f>F188/E187</f>
        <v>0.75</v>
      </c>
      <c r="P188" s="21">
        <v>5</v>
      </c>
      <c r="Q188" s="22">
        <f t="shared" si="52"/>
        <v>1</v>
      </c>
      <c r="R188" s="3">
        <f t="shared" si="53"/>
        <v>0</v>
      </c>
      <c r="AP188" s="29"/>
      <c r="AQ188" s="29"/>
      <c r="AR188" s="29"/>
      <c r="AS188" s="29"/>
    </row>
    <row r="189" spans="1:45" ht="12.75" customHeight="1" x14ac:dyDescent="0.2">
      <c r="A189" s="28" t="s">
        <v>52</v>
      </c>
      <c r="G189" s="25">
        <v>3</v>
      </c>
      <c r="K189" s="189"/>
      <c r="L189" s="3"/>
      <c r="M189" s="3"/>
      <c r="O189" s="3">
        <f>G189/F188</f>
        <v>1</v>
      </c>
      <c r="P189" s="21">
        <v>5</v>
      </c>
      <c r="Q189" s="22">
        <f t="shared" si="52"/>
        <v>1</v>
      </c>
      <c r="R189" s="3">
        <f t="shared" si="53"/>
        <v>0</v>
      </c>
      <c r="AP189" s="29"/>
      <c r="AQ189" s="29"/>
      <c r="AR189" s="29"/>
      <c r="AS189" s="29"/>
    </row>
    <row r="190" spans="1:45" ht="12.75" customHeight="1" x14ac:dyDescent="0.2">
      <c r="A190" s="28" t="s">
        <v>53</v>
      </c>
      <c r="H190" s="25">
        <v>2</v>
      </c>
      <c r="K190" s="189"/>
      <c r="L190" s="3"/>
      <c r="M190" s="3"/>
      <c r="O190" s="3">
        <f>H190/G189</f>
        <v>0.66666666666666663</v>
      </c>
      <c r="P190" s="21">
        <v>7</v>
      </c>
      <c r="Q190" s="22">
        <f t="shared" si="52"/>
        <v>1.4</v>
      </c>
      <c r="R190" s="3">
        <f t="shared" si="53"/>
        <v>-0.39999999999999991</v>
      </c>
      <c r="AP190" s="29"/>
      <c r="AQ190" s="29"/>
      <c r="AR190" s="29"/>
      <c r="AS190" s="29"/>
    </row>
    <row r="191" spans="1:45" ht="12.75" customHeight="1" x14ac:dyDescent="0.2">
      <c r="A191" s="28" t="s">
        <v>54</v>
      </c>
      <c r="I191" s="25">
        <v>2</v>
      </c>
      <c r="K191" s="189"/>
      <c r="L191" s="3"/>
      <c r="M191" s="3"/>
      <c r="O191" s="3">
        <f>I191/H190</f>
        <v>1</v>
      </c>
      <c r="P191" s="21">
        <v>4</v>
      </c>
      <c r="Q191" s="22">
        <f t="shared" si="52"/>
        <v>0.5714285714285714</v>
      </c>
      <c r="R191" s="3">
        <f t="shared" si="53"/>
        <v>0.4285714285714286</v>
      </c>
      <c r="AP191" s="29"/>
      <c r="AQ191" s="29"/>
      <c r="AR191" s="29"/>
      <c r="AS191" s="29"/>
    </row>
    <row r="192" spans="1:45" ht="12.75" customHeight="1" x14ac:dyDescent="0.2">
      <c r="A192" s="28" t="s">
        <v>55</v>
      </c>
      <c r="J192" s="25">
        <v>2</v>
      </c>
      <c r="K192" s="189">
        <v>0</v>
      </c>
      <c r="L192" s="3"/>
      <c r="M192" s="3"/>
      <c r="O192" s="3">
        <f>J192/I191</f>
        <v>1</v>
      </c>
      <c r="P192" s="21">
        <v>2</v>
      </c>
      <c r="Q192" s="22">
        <f t="shared" si="52"/>
        <v>0.5</v>
      </c>
      <c r="R192" s="3">
        <f t="shared" si="53"/>
        <v>0.5</v>
      </c>
      <c r="AP192" s="29"/>
      <c r="AQ192" s="29"/>
      <c r="AR192" s="29"/>
      <c r="AS192" s="29"/>
    </row>
    <row r="193" spans="1:45" ht="12.75" customHeight="1" x14ac:dyDescent="0.2">
      <c r="A193" s="28" t="s">
        <v>56</v>
      </c>
      <c r="J193" s="25">
        <v>3</v>
      </c>
      <c r="K193" s="189">
        <v>3</v>
      </c>
      <c r="L193" s="3"/>
      <c r="M193" s="3"/>
      <c r="O193" s="3"/>
      <c r="P193" s="21">
        <v>4</v>
      </c>
      <c r="Q193" s="22"/>
      <c r="R193" s="3"/>
      <c r="AP193" s="29"/>
      <c r="AQ193" s="29"/>
      <c r="AR193" s="29"/>
      <c r="AS193" s="29"/>
    </row>
    <row r="194" spans="1:45" ht="12.75" customHeight="1" x14ac:dyDescent="0.2">
      <c r="A194" s="28" t="s">
        <v>57</v>
      </c>
      <c r="J194" s="25">
        <v>1</v>
      </c>
      <c r="K194" s="189"/>
      <c r="L194" s="3"/>
      <c r="M194" s="3"/>
      <c r="O194" s="3"/>
      <c r="P194" s="21">
        <v>1</v>
      </c>
      <c r="Q194" s="22"/>
      <c r="R194" s="3"/>
      <c r="AP194" s="29"/>
      <c r="AQ194" s="29"/>
      <c r="AR194" s="29"/>
      <c r="AS194" s="29"/>
    </row>
    <row r="195" spans="1:45" ht="12.75" customHeight="1" x14ac:dyDescent="0.2">
      <c r="A195" s="28" t="s">
        <v>69</v>
      </c>
      <c r="J195" s="25">
        <v>1</v>
      </c>
      <c r="K195" s="189"/>
      <c r="L195" s="3"/>
      <c r="M195" s="3"/>
      <c r="O195" s="3"/>
      <c r="P195" s="21">
        <v>1</v>
      </c>
      <c r="Q195" s="22"/>
      <c r="R195" s="3"/>
      <c r="AP195" s="29"/>
      <c r="AQ195" s="29"/>
      <c r="AR195" s="29"/>
      <c r="AS195" s="29"/>
    </row>
    <row r="196" spans="1:45" ht="12.75" customHeight="1" x14ac:dyDescent="0.2">
      <c r="K196" s="193">
        <f>SUM(K192:K193)</f>
        <v>3</v>
      </c>
      <c r="L196" s="3">
        <f>K192/B184</f>
        <v>0</v>
      </c>
      <c r="M196" s="3">
        <f>K196/B184</f>
        <v>0.3</v>
      </c>
      <c r="N196" s="3">
        <f>M196-L196</f>
        <v>0.3</v>
      </c>
      <c r="O196" s="3"/>
      <c r="AP196" s="29"/>
      <c r="AQ196" s="29"/>
      <c r="AR196" s="29"/>
      <c r="AS196" s="29"/>
    </row>
    <row r="197" spans="1:45" ht="12.75" customHeight="1" x14ac:dyDescent="0.3">
      <c r="A197" s="38" t="s">
        <v>77</v>
      </c>
      <c r="D197" s="122" t="s">
        <v>129</v>
      </c>
      <c r="L197" s="3"/>
      <c r="M197" s="3"/>
      <c r="O197" s="3"/>
      <c r="AP197" s="29"/>
      <c r="AQ197" s="29"/>
      <c r="AR197" s="29"/>
      <c r="AS197" s="29"/>
    </row>
    <row r="198" spans="1:45" ht="12.75" customHeight="1" x14ac:dyDescent="0.2">
      <c r="A198" s="28"/>
      <c r="L198" s="3"/>
      <c r="M198" s="3"/>
      <c r="O198" s="3"/>
    </row>
    <row r="199" spans="1:45" ht="12.75" customHeight="1" x14ac:dyDescent="0.2">
      <c r="A199" s="28"/>
      <c r="L199" s="3"/>
      <c r="M199" s="3"/>
      <c r="O199" s="3"/>
    </row>
    <row r="200" spans="1:45" ht="12.75" customHeight="1" x14ac:dyDescent="0.2">
      <c r="A200" s="28"/>
      <c r="L200" s="3"/>
      <c r="M200" s="3"/>
      <c r="O200" s="3"/>
    </row>
    <row r="201" spans="1:45" ht="12.75" customHeight="1" x14ac:dyDescent="0.2">
      <c r="L201" s="3"/>
      <c r="M201" s="3"/>
      <c r="O201" s="3"/>
    </row>
    <row r="202" spans="1:45" ht="12.75" customHeight="1" x14ac:dyDescent="0.3">
      <c r="A202" s="38" t="s">
        <v>78</v>
      </c>
      <c r="L202" s="3"/>
      <c r="M202" s="3"/>
      <c r="O202" s="3"/>
    </row>
    <row r="203" spans="1:45" ht="25.5" customHeight="1" x14ac:dyDescent="0.2">
      <c r="B203" s="308" t="s">
        <v>2</v>
      </c>
      <c r="C203" s="309"/>
      <c r="D203" s="309"/>
      <c r="E203" s="309"/>
      <c r="F203" s="309"/>
      <c r="G203" s="309"/>
      <c r="H203" s="309"/>
      <c r="I203" s="309"/>
      <c r="J203" s="309"/>
      <c r="L203" s="7" t="s">
        <v>3</v>
      </c>
      <c r="M203" s="7" t="s">
        <v>4</v>
      </c>
      <c r="N203" s="49" t="s">
        <v>5</v>
      </c>
      <c r="O203" s="7" t="s">
        <v>6</v>
      </c>
      <c r="P203" s="6" t="s">
        <v>7</v>
      </c>
      <c r="Q203" s="6" t="s">
        <v>8</v>
      </c>
      <c r="R203" s="7" t="s">
        <v>9</v>
      </c>
    </row>
    <row r="204" spans="1:45" ht="12.75" customHeight="1" x14ac:dyDescent="0.2">
      <c r="A204" s="50" t="s">
        <v>10</v>
      </c>
      <c r="B204" s="51">
        <v>1</v>
      </c>
      <c r="C204" s="51">
        <v>2</v>
      </c>
      <c r="D204" s="51">
        <v>3</v>
      </c>
      <c r="E204" s="51">
        <v>4</v>
      </c>
      <c r="F204" s="51">
        <v>5</v>
      </c>
      <c r="G204" s="51">
        <v>6</v>
      </c>
      <c r="H204" s="51">
        <v>7</v>
      </c>
      <c r="I204" s="51">
        <v>8</v>
      </c>
      <c r="J204" s="51">
        <v>9</v>
      </c>
      <c r="K204" s="194" t="s">
        <v>11</v>
      </c>
      <c r="L204" s="3"/>
      <c r="M204" s="3"/>
      <c r="O204" s="3"/>
      <c r="P204" s="14"/>
      <c r="Q204" s="14"/>
      <c r="R204" s="3"/>
    </row>
    <row r="205" spans="1:45" ht="12.75" customHeight="1" x14ac:dyDescent="0.2">
      <c r="A205" s="28" t="s">
        <v>49</v>
      </c>
      <c r="B205" s="25">
        <v>16</v>
      </c>
      <c r="K205" s="189"/>
      <c r="L205" s="3"/>
      <c r="M205" s="3"/>
      <c r="O205" s="3"/>
      <c r="P205" s="17">
        <f>B205</f>
        <v>16</v>
      </c>
      <c r="Q205" s="14"/>
      <c r="R205" s="3"/>
    </row>
    <row r="206" spans="1:45" ht="12.75" customHeight="1" x14ac:dyDescent="0.2">
      <c r="A206" s="28" t="s">
        <v>50</v>
      </c>
      <c r="C206" s="25">
        <v>11</v>
      </c>
      <c r="K206" s="189"/>
      <c r="L206" s="3"/>
      <c r="M206" s="3"/>
      <c r="N206" s="3"/>
      <c r="O206" s="3">
        <f>C206/B205</f>
        <v>0.6875</v>
      </c>
      <c r="P206" s="21">
        <v>12</v>
      </c>
      <c r="Q206" s="22">
        <f t="shared" ref="Q206:Q213" si="54">P206/P205</f>
        <v>0.75</v>
      </c>
      <c r="R206" s="3">
        <f t="shared" ref="R206:R213" si="55">100%-Q206</f>
        <v>0.25</v>
      </c>
    </row>
    <row r="207" spans="1:45" ht="12.75" customHeight="1" x14ac:dyDescent="0.2">
      <c r="A207" s="28" t="s">
        <v>51</v>
      </c>
      <c r="D207" s="25">
        <v>6</v>
      </c>
      <c r="K207" s="189"/>
      <c r="L207" s="3"/>
      <c r="M207" s="3"/>
      <c r="O207" s="3">
        <f>D207/C206</f>
        <v>0.54545454545454541</v>
      </c>
      <c r="P207" s="21">
        <v>10</v>
      </c>
      <c r="Q207" s="22">
        <f t="shared" si="54"/>
        <v>0.83333333333333337</v>
      </c>
      <c r="R207" s="3">
        <f t="shared" si="55"/>
        <v>0.16666666666666663</v>
      </c>
    </row>
    <row r="208" spans="1:45" ht="12.75" customHeight="1" x14ac:dyDescent="0.2">
      <c r="A208" s="28" t="s">
        <v>52</v>
      </c>
      <c r="E208" s="25">
        <v>4</v>
      </c>
      <c r="K208" s="189"/>
      <c r="L208" s="3"/>
      <c r="M208" s="3"/>
      <c r="O208" s="3">
        <f>E208/D207</f>
        <v>0.66666666666666663</v>
      </c>
      <c r="P208" s="21">
        <v>10</v>
      </c>
      <c r="Q208" s="22">
        <f t="shared" si="54"/>
        <v>1</v>
      </c>
      <c r="R208" s="3">
        <f t="shared" si="55"/>
        <v>0</v>
      </c>
    </row>
    <row r="209" spans="1:18" ht="12.75" customHeight="1" x14ac:dyDescent="0.2">
      <c r="A209" s="28" t="s">
        <v>53</v>
      </c>
      <c r="F209" s="25">
        <v>4</v>
      </c>
      <c r="K209" s="189"/>
      <c r="L209" s="3"/>
      <c r="M209" s="3"/>
      <c r="O209" s="3">
        <f>F209/E208</f>
        <v>1</v>
      </c>
      <c r="P209" s="21">
        <v>10</v>
      </c>
      <c r="Q209" s="22">
        <f t="shared" si="54"/>
        <v>1</v>
      </c>
      <c r="R209" s="3">
        <f t="shared" si="55"/>
        <v>0</v>
      </c>
    </row>
    <row r="210" spans="1:18" ht="12.75" customHeight="1" x14ac:dyDescent="0.2">
      <c r="A210" s="28" t="s">
        <v>54</v>
      </c>
      <c r="G210" s="25">
        <v>4</v>
      </c>
      <c r="K210" s="189"/>
      <c r="L210" s="3"/>
      <c r="M210" s="3"/>
      <c r="O210" s="3">
        <f>G210/F209</f>
        <v>1</v>
      </c>
      <c r="P210" s="21">
        <v>8</v>
      </c>
      <c r="Q210" s="22">
        <f t="shared" si="54"/>
        <v>0.8</v>
      </c>
      <c r="R210" s="3">
        <f t="shared" si="55"/>
        <v>0.19999999999999996</v>
      </c>
    </row>
    <row r="211" spans="1:18" ht="12.75" customHeight="1" x14ac:dyDescent="0.2">
      <c r="A211" s="28" t="s">
        <v>55</v>
      </c>
      <c r="H211" s="25">
        <v>4</v>
      </c>
      <c r="K211" s="189"/>
      <c r="L211" s="3"/>
      <c r="M211" s="3"/>
      <c r="O211" s="3">
        <f>H211/G210</f>
        <v>1</v>
      </c>
      <c r="P211" s="21">
        <v>7</v>
      </c>
      <c r="Q211" s="22">
        <f t="shared" si="54"/>
        <v>0.875</v>
      </c>
      <c r="R211" s="3">
        <f t="shared" si="55"/>
        <v>0.125</v>
      </c>
    </row>
    <row r="212" spans="1:18" ht="12.75" customHeight="1" x14ac:dyDescent="0.2">
      <c r="A212" s="28" t="s">
        <v>56</v>
      </c>
      <c r="I212" s="25">
        <v>4</v>
      </c>
      <c r="K212" s="189"/>
      <c r="L212" s="3"/>
      <c r="M212" s="3"/>
      <c r="O212" s="3">
        <f>I212/H211</f>
        <v>1</v>
      </c>
      <c r="P212" s="21">
        <v>6</v>
      </c>
      <c r="Q212" s="22">
        <f t="shared" si="54"/>
        <v>0.8571428571428571</v>
      </c>
      <c r="R212" s="3">
        <f t="shared" si="55"/>
        <v>0.1428571428571429</v>
      </c>
    </row>
    <row r="213" spans="1:18" ht="12.75" customHeight="1" x14ac:dyDescent="0.2">
      <c r="A213" s="28" t="s">
        <v>57</v>
      </c>
      <c r="J213" s="25">
        <v>4</v>
      </c>
      <c r="K213" s="189">
        <v>3</v>
      </c>
      <c r="L213" s="3"/>
      <c r="M213" s="3"/>
      <c r="O213" s="3">
        <f>J213/I212</f>
        <v>1</v>
      </c>
      <c r="P213" s="21">
        <v>5</v>
      </c>
      <c r="Q213" s="22">
        <f t="shared" si="54"/>
        <v>0.83333333333333337</v>
      </c>
      <c r="R213" s="3">
        <f t="shared" si="55"/>
        <v>0.16666666666666663</v>
      </c>
    </row>
    <row r="214" spans="1:18" ht="12.75" customHeight="1" x14ac:dyDescent="0.2">
      <c r="A214" s="28" t="s">
        <v>69</v>
      </c>
      <c r="J214" s="25">
        <v>1</v>
      </c>
      <c r="K214" s="189"/>
      <c r="L214" s="3"/>
      <c r="M214" s="3"/>
      <c r="O214" s="3"/>
      <c r="P214" s="21">
        <v>2</v>
      </c>
      <c r="Q214" s="22"/>
      <c r="R214" s="3"/>
    </row>
    <row r="215" spans="1:18" ht="12.75" customHeight="1" x14ac:dyDescent="0.2">
      <c r="A215" s="28" t="s">
        <v>70</v>
      </c>
      <c r="J215" s="25">
        <v>1</v>
      </c>
      <c r="K215" s="189">
        <v>1</v>
      </c>
      <c r="L215" s="3"/>
      <c r="M215" s="3"/>
      <c r="O215" s="3"/>
      <c r="P215" s="21">
        <v>1</v>
      </c>
      <c r="Q215" s="22"/>
      <c r="R215" s="3"/>
    </row>
    <row r="216" spans="1:18" ht="12.75" customHeight="1" x14ac:dyDescent="0.2">
      <c r="K216" s="193">
        <f>SUM(K213:K215)</f>
        <v>4</v>
      </c>
      <c r="L216" s="3">
        <f>K213/B205</f>
        <v>0.1875</v>
      </c>
      <c r="M216" s="3">
        <f>K216/B205</f>
        <v>0.25</v>
      </c>
      <c r="N216" s="3">
        <f>M216-L216</f>
        <v>6.25E-2</v>
      </c>
      <c r="O216" s="3"/>
    </row>
    <row r="217" spans="1:18" ht="12.75" customHeight="1" x14ac:dyDescent="0.3">
      <c r="A217" s="38" t="s">
        <v>79</v>
      </c>
      <c r="D217" s="122" t="s">
        <v>129</v>
      </c>
      <c r="L217" s="3"/>
      <c r="M217" s="3"/>
      <c r="O217" s="3"/>
    </row>
    <row r="218" spans="1:18" ht="12.75" customHeight="1" x14ac:dyDescent="0.2">
      <c r="L218" s="3"/>
      <c r="M218" s="3"/>
      <c r="O218" s="3"/>
    </row>
    <row r="219" spans="1:18" ht="12.75" customHeight="1" x14ac:dyDescent="0.2">
      <c r="L219" s="3"/>
      <c r="M219" s="3"/>
      <c r="O219" s="3"/>
    </row>
    <row r="220" spans="1:18" ht="12.75" customHeight="1" x14ac:dyDescent="0.2">
      <c r="L220" s="3"/>
      <c r="M220" s="3"/>
      <c r="O220" s="3"/>
    </row>
    <row r="221" spans="1:18" ht="12.75" customHeight="1" x14ac:dyDescent="0.3">
      <c r="A221" s="38" t="s">
        <v>81</v>
      </c>
      <c r="L221" s="3"/>
      <c r="M221" s="3"/>
      <c r="O221" s="3"/>
    </row>
    <row r="222" spans="1:18" ht="25.5" customHeight="1" x14ac:dyDescent="0.2">
      <c r="B222" s="308" t="s">
        <v>2</v>
      </c>
      <c r="C222" s="309"/>
      <c r="D222" s="309"/>
      <c r="E222" s="309"/>
      <c r="F222" s="309"/>
      <c r="G222" s="309"/>
      <c r="H222" s="309"/>
      <c r="I222" s="309"/>
      <c r="J222" s="309"/>
      <c r="L222" s="7" t="s">
        <v>3</v>
      </c>
      <c r="M222" s="7" t="s">
        <v>4</v>
      </c>
      <c r="N222" s="49" t="s">
        <v>5</v>
      </c>
      <c r="O222" s="7" t="s">
        <v>6</v>
      </c>
      <c r="P222" s="6" t="s">
        <v>7</v>
      </c>
      <c r="Q222" s="6" t="s">
        <v>8</v>
      </c>
      <c r="R222" s="7" t="s">
        <v>9</v>
      </c>
    </row>
    <row r="223" spans="1:18" ht="12.75" customHeight="1" x14ac:dyDescent="0.2">
      <c r="A223" s="50" t="s">
        <v>10</v>
      </c>
      <c r="B223" s="51">
        <v>1</v>
      </c>
      <c r="C223" s="51">
        <v>2</v>
      </c>
      <c r="D223" s="51">
        <v>3</v>
      </c>
      <c r="E223" s="51">
        <v>4</v>
      </c>
      <c r="F223" s="51">
        <v>5</v>
      </c>
      <c r="G223" s="51">
        <v>6</v>
      </c>
      <c r="H223" s="51">
        <v>7</v>
      </c>
      <c r="I223" s="51">
        <v>8</v>
      </c>
      <c r="J223" s="51">
        <v>9</v>
      </c>
      <c r="K223" s="194" t="s">
        <v>11</v>
      </c>
      <c r="L223" s="3"/>
      <c r="M223" s="3"/>
      <c r="O223" s="3"/>
      <c r="P223" s="14"/>
      <c r="Q223" s="14"/>
      <c r="R223" s="3"/>
    </row>
    <row r="224" spans="1:18" ht="12.75" customHeight="1" x14ac:dyDescent="0.2">
      <c r="A224" s="28" t="s">
        <v>51</v>
      </c>
      <c r="B224" s="25">
        <v>19</v>
      </c>
      <c r="K224" s="189"/>
      <c r="L224" s="3"/>
      <c r="M224" s="3"/>
      <c r="O224" s="3"/>
      <c r="P224" s="17">
        <f>B224</f>
        <v>19</v>
      </c>
      <c r="Q224" s="14"/>
      <c r="R224" s="3"/>
    </row>
    <row r="225" spans="1:18" ht="12.75" customHeight="1" x14ac:dyDescent="0.2">
      <c r="A225" s="28" t="s">
        <v>52</v>
      </c>
      <c r="C225" s="25">
        <v>16</v>
      </c>
      <c r="K225" s="189"/>
      <c r="L225" s="3"/>
      <c r="M225" s="3"/>
      <c r="N225" s="3"/>
      <c r="O225" s="3">
        <f>C225/B224</f>
        <v>0.84210526315789469</v>
      </c>
      <c r="P225" s="21">
        <v>18</v>
      </c>
      <c r="Q225" s="22">
        <f t="shared" ref="Q225:Q232" si="56">P225/P224</f>
        <v>0.94736842105263153</v>
      </c>
      <c r="R225" s="3">
        <f t="shared" ref="R225:R232" si="57">100%-Q225</f>
        <v>5.2631578947368474E-2</v>
      </c>
    </row>
    <row r="226" spans="1:18" ht="12.75" customHeight="1" x14ac:dyDescent="0.2">
      <c r="A226" s="28" t="s">
        <v>53</v>
      </c>
      <c r="D226" s="25">
        <v>15</v>
      </c>
      <c r="K226" s="189"/>
      <c r="L226" s="3"/>
      <c r="M226" s="3"/>
      <c r="O226" s="3">
        <f>D226/C225</f>
        <v>0.9375</v>
      </c>
      <c r="P226" s="21">
        <v>19</v>
      </c>
      <c r="Q226" s="22">
        <f t="shared" si="56"/>
        <v>1.0555555555555556</v>
      </c>
      <c r="R226" s="3">
        <f t="shared" si="57"/>
        <v>-5.555555555555558E-2</v>
      </c>
    </row>
    <row r="227" spans="1:18" ht="12.75" customHeight="1" x14ac:dyDescent="0.2">
      <c r="A227" s="28" t="s">
        <v>54</v>
      </c>
      <c r="E227" s="25">
        <v>11</v>
      </c>
      <c r="K227" s="189"/>
      <c r="L227" s="3"/>
      <c r="M227" s="3"/>
      <c r="O227" s="3">
        <f>E227/D226</f>
        <v>0.73333333333333328</v>
      </c>
      <c r="P227" s="21">
        <v>19</v>
      </c>
      <c r="Q227" s="22">
        <f t="shared" si="56"/>
        <v>1</v>
      </c>
      <c r="R227" s="3">
        <f t="shared" si="57"/>
        <v>0</v>
      </c>
    </row>
    <row r="228" spans="1:18" ht="12.75" customHeight="1" x14ac:dyDescent="0.2">
      <c r="A228" s="28" t="s">
        <v>55</v>
      </c>
      <c r="F228" s="25">
        <v>9</v>
      </c>
      <c r="K228" s="189"/>
      <c r="L228" s="3"/>
      <c r="M228" s="3"/>
      <c r="O228" s="3">
        <f>F228/E227</f>
        <v>0.81818181818181823</v>
      </c>
      <c r="P228" s="21">
        <v>15</v>
      </c>
      <c r="Q228" s="22">
        <f t="shared" si="56"/>
        <v>0.78947368421052633</v>
      </c>
      <c r="R228" s="3">
        <f t="shared" si="57"/>
        <v>0.21052631578947367</v>
      </c>
    </row>
    <row r="229" spans="1:18" ht="12.75" customHeight="1" x14ac:dyDescent="0.2">
      <c r="A229" s="28" t="s">
        <v>56</v>
      </c>
      <c r="G229" s="25">
        <v>8</v>
      </c>
      <c r="K229" s="189"/>
      <c r="L229" s="3"/>
      <c r="M229" s="3"/>
      <c r="O229" s="3">
        <f>G229/F228</f>
        <v>0.88888888888888884</v>
      </c>
      <c r="P229" s="21">
        <v>14</v>
      </c>
      <c r="Q229" s="22">
        <f t="shared" si="56"/>
        <v>0.93333333333333335</v>
      </c>
      <c r="R229" s="3">
        <f t="shared" si="57"/>
        <v>6.6666666666666652E-2</v>
      </c>
    </row>
    <row r="230" spans="1:18" ht="12.75" customHeight="1" x14ac:dyDescent="0.2">
      <c r="A230" s="28" t="s">
        <v>57</v>
      </c>
      <c r="H230" s="25">
        <v>5</v>
      </c>
      <c r="K230" s="189"/>
      <c r="L230" s="3"/>
      <c r="M230" s="3"/>
      <c r="O230" s="3">
        <f>H230/G229</f>
        <v>0.625</v>
      </c>
      <c r="P230" s="21">
        <v>13</v>
      </c>
      <c r="Q230" s="22">
        <f t="shared" si="56"/>
        <v>0.9285714285714286</v>
      </c>
      <c r="R230" s="3">
        <f t="shared" si="57"/>
        <v>7.1428571428571397E-2</v>
      </c>
    </row>
    <row r="231" spans="1:18" ht="12.75" customHeight="1" x14ac:dyDescent="0.2">
      <c r="A231" s="28" t="s">
        <v>69</v>
      </c>
      <c r="I231" s="25">
        <v>5</v>
      </c>
      <c r="K231" s="189"/>
      <c r="L231" s="3"/>
      <c r="M231" s="3"/>
      <c r="O231" s="3">
        <f>I231/H230</f>
        <v>1</v>
      </c>
      <c r="P231" s="21">
        <v>13</v>
      </c>
      <c r="Q231" s="22">
        <f t="shared" si="56"/>
        <v>1</v>
      </c>
      <c r="R231" s="3">
        <f t="shared" si="57"/>
        <v>0</v>
      </c>
    </row>
    <row r="232" spans="1:18" ht="12.75" customHeight="1" x14ac:dyDescent="0.2">
      <c r="A232" s="28" t="s">
        <v>70</v>
      </c>
      <c r="J232" s="25">
        <v>5</v>
      </c>
      <c r="K232" s="189">
        <v>5</v>
      </c>
      <c r="L232" s="3"/>
      <c r="M232" s="3"/>
      <c r="O232" s="3">
        <f>J232/I231</f>
        <v>1</v>
      </c>
      <c r="P232" s="21">
        <v>10</v>
      </c>
      <c r="Q232" s="22">
        <f t="shared" si="56"/>
        <v>0.76923076923076927</v>
      </c>
      <c r="R232" s="3">
        <f t="shared" si="57"/>
        <v>0.23076923076923073</v>
      </c>
    </row>
    <row r="233" spans="1:18" ht="12.75" customHeight="1" x14ac:dyDescent="0.2">
      <c r="A233" s="28" t="s">
        <v>73</v>
      </c>
      <c r="J233" s="25">
        <v>5</v>
      </c>
      <c r="K233" s="189">
        <v>3</v>
      </c>
      <c r="L233" s="3"/>
      <c r="M233" s="3"/>
      <c r="O233" s="3"/>
      <c r="P233" s="21">
        <v>5</v>
      </c>
      <c r="Q233" s="22"/>
      <c r="R233" s="3"/>
    </row>
    <row r="234" spans="1:18" ht="12.75" customHeight="1" x14ac:dyDescent="0.2">
      <c r="A234" s="28"/>
      <c r="K234" s="193">
        <f>SUM(K232:K233)</f>
        <v>8</v>
      </c>
      <c r="L234" s="3">
        <f>K232/B224</f>
        <v>0.26315789473684209</v>
      </c>
      <c r="M234" s="3">
        <f>K234/B224</f>
        <v>0.42105263157894735</v>
      </c>
      <c r="N234" s="3">
        <f>M234-L234</f>
        <v>0.15789473684210525</v>
      </c>
      <c r="O234" s="3"/>
    </row>
    <row r="235" spans="1:18" ht="12.75" customHeight="1" x14ac:dyDescent="0.3">
      <c r="A235" s="38" t="s">
        <v>89</v>
      </c>
      <c r="L235" s="3"/>
      <c r="M235" s="3"/>
      <c r="O235" s="3"/>
    </row>
    <row r="236" spans="1:18" ht="25.5" customHeight="1" x14ac:dyDescent="0.2">
      <c r="B236" s="308" t="s">
        <v>2</v>
      </c>
      <c r="C236" s="309"/>
      <c r="D236" s="309"/>
      <c r="E236" s="309"/>
      <c r="F236" s="309"/>
      <c r="G236" s="309"/>
      <c r="H236" s="309"/>
      <c r="I236" s="309"/>
      <c r="J236" s="309"/>
      <c r="L236" s="7" t="s">
        <v>3</v>
      </c>
      <c r="M236" s="7" t="s">
        <v>4</v>
      </c>
      <c r="N236" s="49" t="s">
        <v>5</v>
      </c>
      <c r="O236" s="7" t="s">
        <v>6</v>
      </c>
      <c r="P236" s="6" t="s">
        <v>7</v>
      </c>
      <c r="Q236" s="6" t="s">
        <v>8</v>
      </c>
      <c r="R236" s="7" t="s">
        <v>9</v>
      </c>
    </row>
    <row r="237" spans="1:18" ht="12.75" customHeight="1" x14ac:dyDescent="0.2">
      <c r="A237" s="50" t="s">
        <v>10</v>
      </c>
      <c r="B237" s="51">
        <v>1</v>
      </c>
      <c r="C237" s="51">
        <v>2</v>
      </c>
      <c r="D237" s="51">
        <v>3</v>
      </c>
      <c r="E237" s="51">
        <v>4</v>
      </c>
      <c r="F237" s="51">
        <v>5</v>
      </c>
      <c r="G237" s="51">
        <v>6</v>
      </c>
      <c r="H237" s="51">
        <v>7</v>
      </c>
      <c r="I237" s="51">
        <v>8</v>
      </c>
      <c r="J237" s="51">
        <v>9</v>
      </c>
      <c r="K237" s="194" t="s">
        <v>11</v>
      </c>
      <c r="L237" s="3"/>
      <c r="M237" s="3"/>
      <c r="O237" s="3"/>
      <c r="P237" s="14"/>
      <c r="Q237" s="14"/>
      <c r="R237" s="3"/>
    </row>
    <row r="238" spans="1:18" ht="12.75" customHeight="1" x14ac:dyDescent="0.2">
      <c r="A238" s="28" t="s">
        <v>53</v>
      </c>
      <c r="B238" s="25">
        <v>10</v>
      </c>
      <c r="K238" s="189"/>
      <c r="L238" s="3"/>
      <c r="M238" s="3"/>
      <c r="O238" s="3"/>
      <c r="P238" s="17">
        <f>B238</f>
        <v>10</v>
      </c>
      <c r="Q238" s="14"/>
      <c r="R238" s="3"/>
    </row>
    <row r="239" spans="1:18" ht="12.75" customHeight="1" x14ac:dyDescent="0.2">
      <c r="A239" s="28" t="s">
        <v>54</v>
      </c>
      <c r="C239" s="25">
        <v>9</v>
      </c>
      <c r="K239" s="189"/>
      <c r="L239" s="3"/>
      <c r="M239" s="3"/>
      <c r="N239" s="3"/>
      <c r="O239" s="3">
        <f>C239/B238</f>
        <v>0.9</v>
      </c>
      <c r="P239" s="21">
        <v>9</v>
      </c>
      <c r="Q239" s="22">
        <f t="shared" ref="Q239:Q246" si="58">P239/P238</f>
        <v>0.9</v>
      </c>
      <c r="R239" s="3">
        <f t="shared" ref="R239:R246" si="59">100%-Q239</f>
        <v>9.9999999999999978E-2</v>
      </c>
    </row>
    <row r="240" spans="1:18" ht="12.75" customHeight="1" x14ac:dyDescent="0.2">
      <c r="A240" s="28" t="s">
        <v>55</v>
      </c>
      <c r="D240" s="25">
        <v>5</v>
      </c>
      <c r="K240" s="189"/>
      <c r="L240" s="3"/>
      <c r="M240" s="3"/>
      <c r="O240" s="3">
        <f>D240/C239</f>
        <v>0.55555555555555558</v>
      </c>
      <c r="P240" s="21">
        <v>6</v>
      </c>
      <c r="Q240" s="22">
        <f t="shared" si="58"/>
        <v>0.66666666666666663</v>
      </c>
      <c r="R240" s="3">
        <f t="shared" si="59"/>
        <v>0.33333333333333337</v>
      </c>
    </row>
    <row r="241" spans="1:22" ht="12.75" customHeight="1" x14ac:dyDescent="0.2">
      <c r="A241" s="28" t="s">
        <v>56</v>
      </c>
      <c r="E241" s="25">
        <v>4</v>
      </c>
      <c r="K241" s="189"/>
      <c r="L241" s="3"/>
      <c r="M241" s="3"/>
      <c r="O241" s="3">
        <f>E241/D240</f>
        <v>0.8</v>
      </c>
      <c r="P241" s="21">
        <v>4</v>
      </c>
      <c r="Q241" s="22">
        <f t="shared" si="58"/>
        <v>0.66666666666666663</v>
      </c>
      <c r="R241" s="3">
        <f t="shared" si="59"/>
        <v>0.33333333333333337</v>
      </c>
    </row>
    <row r="242" spans="1:22" ht="12.75" customHeight="1" x14ac:dyDescent="0.2">
      <c r="A242" s="28" t="s">
        <v>57</v>
      </c>
      <c r="F242" s="25">
        <v>4</v>
      </c>
      <c r="K242" s="189"/>
      <c r="L242" s="3"/>
      <c r="M242" s="3"/>
      <c r="O242" s="3">
        <f>F242/E241</f>
        <v>1</v>
      </c>
      <c r="P242" s="21">
        <v>5</v>
      </c>
      <c r="Q242" s="22">
        <f t="shared" si="58"/>
        <v>1.25</v>
      </c>
      <c r="R242" s="3">
        <f t="shared" si="59"/>
        <v>-0.25</v>
      </c>
    </row>
    <row r="243" spans="1:22" ht="12.75" customHeight="1" x14ac:dyDescent="0.2">
      <c r="A243" s="28" t="s">
        <v>69</v>
      </c>
      <c r="G243" s="25">
        <v>4</v>
      </c>
      <c r="K243" s="189"/>
      <c r="L243" s="3"/>
      <c r="M243" s="3"/>
      <c r="O243" s="3">
        <f>G243/F242</f>
        <v>1</v>
      </c>
      <c r="P243" s="21">
        <v>4</v>
      </c>
      <c r="Q243" s="22">
        <f t="shared" si="58"/>
        <v>0.8</v>
      </c>
      <c r="R243" s="3">
        <f t="shared" si="59"/>
        <v>0.19999999999999996</v>
      </c>
    </row>
    <row r="244" spans="1:22" ht="12.75" customHeight="1" x14ac:dyDescent="0.2">
      <c r="A244" s="28" t="s">
        <v>70</v>
      </c>
      <c r="H244" s="25">
        <v>4</v>
      </c>
      <c r="K244" s="189"/>
      <c r="L244" s="3"/>
      <c r="M244" s="3"/>
      <c r="O244" s="3">
        <f>H244/G243</f>
        <v>1</v>
      </c>
      <c r="P244" s="21">
        <v>4</v>
      </c>
      <c r="Q244" s="22">
        <f t="shared" si="58"/>
        <v>1</v>
      </c>
      <c r="R244" s="3">
        <f t="shared" si="59"/>
        <v>0</v>
      </c>
    </row>
    <row r="245" spans="1:22" ht="12.75" customHeight="1" x14ac:dyDescent="0.2">
      <c r="A245" s="28" t="s">
        <v>73</v>
      </c>
      <c r="I245" s="25">
        <v>4</v>
      </c>
      <c r="K245" s="189"/>
      <c r="L245" s="3"/>
      <c r="M245" s="3"/>
      <c r="O245" s="3">
        <f>I245/H244</f>
        <v>1</v>
      </c>
      <c r="P245" s="21">
        <v>4</v>
      </c>
      <c r="Q245" s="22">
        <f t="shared" si="58"/>
        <v>1</v>
      </c>
      <c r="R245" s="3">
        <f t="shared" si="59"/>
        <v>0</v>
      </c>
    </row>
    <row r="246" spans="1:22" ht="12.75" customHeight="1" x14ac:dyDescent="0.2">
      <c r="A246" s="28" t="s">
        <v>76</v>
      </c>
      <c r="J246" s="25">
        <v>4</v>
      </c>
      <c r="K246" s="189">
        <v>4</v>
      </c>
      <c r="L246" s="3"/>
      <c r="M246" s="3"/>
      <c r="O246" s="3">
        <f>J246/I245</f>
        <v>1</v>
      </c>
      <c r="P246" s="21">
        <v>4</v>
      </c>
      <c r="Q246" s="22">
        <f t="shared" si="58"/>
        <v>1</v>
      </c>
      <c r="R246" s="3">
        <f t="shared" si="59"/>
        <v>0</v>
      </c>
      <c r="S246" s="29" t="s">
        <v>83</v>
      </c>
      <c r="T246" s="29">
        <v>4</v>
      </c>
      <c r="U246" s="29">
        <f>SUM(K246)</f>
        <v>4</v>
      </c>
      <c r="V246" s="29" t="s">
        <v>11</v>
      </c>
    </row>
    <row r="247" spans="1:22" ht="12.75" customHeight="1" x14ac:dyDescent="0.2">
      <c r="K247" s="193">
        <f>SUM(K246)</f>
        <v>4</v>
      </c>
      <c r="L247" s="3">
        <f>K246/B238</f>
        <v>0.4</v>
      </c>
      <c r="M247" s="3">
        <f>K247/B238</f>
        <v>0.4</v>
      </c>
      <c r="N247" s="3">
        <f>M247-L247</f>
        <v>0</v>
      </c>
      <c r="O247" s="3"/>
      <c r="S247" s="29" t="s">
        <v>85</v>
      </c>
      <c r="T247" s="22">
        <f>T246/B238</f>
        <v>0.4</v>
      </c>
      <c r="U247" s="22">
        <f>T246/U246</f>
        <v>1</v>
      </c>
      <c r="V247" s="29" t="s">
        <v>86</v>
      </c>
    </row>
    <row r="248" spans="1:22" ht="12.75" customHeight="1" x14ac:dyDescent="0.3">
      <c r="A248" s="38"/>
      <c r="L248" s="3"/>
      <c r="M248" s="3"/>
      <c r="O248" s="3"/>
    </row>
    <row r="249" spans="1:22" ht="12.75" customHeight="1" x14ac:dyDescent="0.2">
      <c r="L249" s="3"/>
      <c r="M249" s="3"/>
      <c r="O249" s="3"/>
    </row>
    <row r="250" spans="1:22" ht="26.25" customHeight="1" x14ac:dyDescent="0.3">
      <c r="A250" s="215"/>
      <c r="B250" s="322" t="s">
        <v>99</v>
      </c>
      <c r="C250" s="322"/>
      <c r="D250" s="322"/>
      <c r="E250" s="322"/>
      <c r="F250" s="322"/>
      <c r="G250" s="322"/>
      <c r="H250" s="322"/>
      <c r="I250" s="322"/>
      <c r="J250" s="322"/>
      <c r="K250" s="223" t="s">
        <v>54</v>
      </c>
      <c r="L250" s="225"/>
      <c r="M250" s="225"/>
      <c r="N250" s="29"/>
      <c r="O250" s="3"/>
      <c r="P250" s="29"/>
      <c r="Q250" s="29"/>
      <c r="R250" s="29"/>
    </row>
    <row r="251" spans="1:22" ht="20.25" customHeight="1" x14ac:dyDescent="0.2">
      <c r="A251" s="300" t="s">
        <v>10</v>
      </c>
      <c r="B251" s="301" t="s">
        <v>100</v>
      </c>
      <c r="C251" s="302"/>
      <c r="D251" s="302"/>
      <c r="E251" s="302"/>
      <c r="F251" s="302"/>
      <c r="G251" s="302"/>
      <c r="H251" s="302"/>
      <c r="I251" s="302"/>
      <c r="J251" s="303"/>
      <c r="K251" s="304" t="s">
        <v>11</v>
      </c>
      <c r="L251" s="296" t="s">
        <v>3</v>
      </c>
      <c r="M251" s="296" t="s">
        <v>4</v>
      </c>
      <c r="N251" s="306" t="s">
        <v>5</v>
      </c>
      <c r="O251" s="296" t="s">
        <v>6</v>
      </c>
      <c r="P251" s="294" t="s">
        <v>7</v>
      </c>
      <c r="Q251" s="294" t="s">
        <v>8</v>
      </c>
      <c r="R251" s="296" t="s">
        <v>101</v>
      </c>
    </row>
    <row r="252" spans="1:22" ht="15.75" customHeight="1" x14ac:dyDescent="0.25">
      <c r="A252" s="295"/>
      <c r="B252" s="58" t="s">
        <v>102</v>
      </c>
      <c r="C252" s="58" t="s">
        <v>103</v>
      </c>
      <c r="D252" s="58" t="s">
        <v>104</v>
      </c>
      <c r="E252" s="58" t="s">
        <v>105</v>
      </c>
      <c r="F252" s="58" t="s">
        <v>106</v>
      </c>
      <c r="G252" s="58" t="s">
        <v>107</v>
      </c>
      <c r="H252" s="58" t="s">
        <v>108</v>
      </c>
      <c r="I252" s="58" t="s">
        <v>109</v>
      </c>
      <c r="J252" s="58" t="s">
        <v>110</v>
      </c>
      <c r="K252" s="305"/>
      <c r="L252" s="295"/>
      <c r="M252" s="295"/>
      <c r="N252" s="295"/>
      <c r="O252" s="295"/>
      <c r="P252" s="295"/>
      <c r="Q252" s="295"/>
      <c r="R252" s="295"/>
      <c r="T252" s="104"/>
    </row>
    <row r="253" spans="1:22" ht="15.75" customHeight="1" x14ac:dyDescent="0.25">
      <c r="A253" s="58" t="s">
        <v>54</v>
      </c>
      <c r="B253" s="154">
        <v>4</v>
      </c>
      <c r="C253" s="154"/>
      <c r="D253" s="154"/>
      <c r="E253" s="154"/>
      <c r="F253" s="154"/>
      <c r="G253" s="154"/>
      <c r="H253" s="154"/>
      <c r="I253" s="154"/>
      <c r="J253" s="154"/>
      <c r="K253" s="144"/>
      <c r="L253" s="234"/>
      <c r="M253" s="235"/>
      <c r="N253" s="236"/>
      <c r="O253" s="243"/>
      <c r="P253" s="63">
        <f>B253</f>
        <v>4</v>
      </c>
      <c r="Q253" s="244"/>
      <c r="R253" s="243"/>
      <c r="T253" s="104"/>
    </row>
    <row r="254" spans="1:22" ht="15.75" customHeight="1" x14ac:dyDescent="0.25">
      <c r="A254" s="58" t="s">
        <v>55</v>
      </c>
      <c r="B254" s="154"/>
      <c r="C254" s="154">
        <v>1</v>
      </c>
      <c r="D254" s="154"/>
      <c r="E254" s="154"/>
      <c r="F254" s="154"/>
      <c r="G254" s="154"/>
      <c r="H254" s="154"/>
      <c r="I254" s="154"/>
      <c r="J254" s="154"/>
      <c r="K254" s="144"/>
      <c r="L254" s="237"/>
      <c r="M254" s="129"/>
      <c r="N254" s="238"/>
      <c r="O254" s="67">
        <f>IF(C254=0,"",C254/B253)</f>
        <v>0.25</v>
      </c>
      <c r="P254" s="68">
        <v>1</v>
      </c>
      <c r="Q254" s="245">
        <f t="shared" ref="Q254:Q261" si="60">IF(P254=0,"",P254/P253)</f>
        <v>0.25</v>
      </c>
      <c r="R254" s="245">
        <f t="shared" ref="R254:R261" si="61">IF(P254=0,"",100%-Q254)</f>
        <v>0.75</v>
      </c>
      <c r="T254" s="104"/>
    </row>
    <row r="255" spans="1:22" ht="15.75" customHeight="1" x14ac:dyDescent="0.25">
      <c r="A255" s="58" t="s">
        <v>56</v>
      </c>
      <c r="B255" s="154"/>
      <c r="C255" s="154"/>
      <c r="D255" s="154">
        <v>1</v>
      </c>
      <c r="E255" s="154"/>
      <c r="F255" s="154"/>
      <c r="G255" s="154"/>
      <c r="H255" s="154"/>
      <c r="I255" s="154"/>
      <c r="J255" s="154"/>
      <c r="K255" s="144"/>
      <c r="L255" s="237"/>
      <c r="M255" s="129"/>
      <c r="N255" s="238"/>
      <c r="O255" s="67">
        <f>IF(D255=0,"",D255/C254)</f>
        <v>1</v>
      </c>
      <c r="P255" s="68">
        <v>1</v>
      </c>
      <c r="Q255" s="245">
        <f t="shared" si="60"/>
        <v>1</v>
      </c>
      <c r="R255" s="245">
        <f t="shared" si="61"/>
        <v>0</v>
      </c>
      <c r="T255" s="70">
        <f>P255/P253</f>
        <v>0.25</v>
      </c>
    </row>
    <row r="256" spans="1:22" ht="15.75" customHeight="1" x14ac:dyDescent="0.25">
      <c r="A256" s="58" t="s">
        <v>57</v>
      </c>
      <c r="B256" s="154"/>
      <c r="C256" s="154"/>
      <c r="D256" s="154"/>
      <c r="E256" s="154">
        <v>1</v>
      </c>
      <c r="F256" s="154"/>
      <c r="G256" s="154"/>
      <c r="H256" s="154"/>
      <c r="I256" s="154"/>
      <c r="J256" s="154"/>
      <c r="K256" s="144"/>
      <c r="L256" s="237"/>
      <c r="M256" s="129"/>
      <c r="N256" s="238"/>
      <c r="O256" s="67">
        <f>IF(E256=0,"",E256/D255)</f>
        <v>1</v>
      </c>
      <c r="P256" s="68">
        <v>1</v>
      </c>
      <c r="Q256" s="245">
        <f t="shared" si="60"/>
        <v>1</v>
      </c>
      <c r="R256" s="245">
        <f t="shared" si="61"/>
        <v>0</v>
      </c>
      <c r="T256" s="104"/>
    </row>
    <row r="257" spans="1:20" ht="15.75" customHeight="1" x14ac:dyDescent="0.25">
      <c r="A257" s="58">
        <v>1001</v>
      </c>
      <c r="B257" s="154"/>
      <c r="C257" s="154"/>
      <c r="D257" s="154"/>
      <c r="E257" s="154"/>
      <c r="F257" s="154">
        <v>1</v>
      </c>
      <c r="G257" s="154"/>
      <c r="H257" s="154"/>
      <c r="I257" s="154"/>
      <c r="J257" s="154"/>
      <c r="K257" s="144"/>
      <c r="L257" s="237"/>
      <c r="M257" s="129"/>
      <c r="N257" s="238"/>
      <c r="O257" s="67">
        <f>IF(F257=0,"",F257/E256)</f>
        <v>1</v>
      </c>
      <c r="P257" s="68">
        <v>1</v>
      </c>
      <c r="Q257" s="245">
        <f t="shared" si="60"/>
        <v>1</v>
      </c>
      <c r="R257" s="245">
        <f t="shared" si="61"/>
        <v>0</v>
      </c>
      <c r="T257" s="104"/>
    </row>
    <row r="258" spans="1:20" ht="15.75" customHeight="1" x14ac:dyDescent="0.25">
      <c r="A258" s="58">
        <v>1002</v>
      </c>
      <c r="B258" s="154"/>
      <c r="C258" s="154"/>
      <c r="D258" s="154"/>
      <c r="E258" s="154"/>
      <c r="F258" s="154"/>
      <c r="G258" s="154">
        <v>1</v>
      </c>
      <c r="H258" s="154"/>
      <c r="I258" s="154"/>
      <c r="J258" s="154"/>
      <c r="K258" s="144"/>
      <c r="L258" s="237"/>
      <c r="M258" s="129"/>
      <c r="N258" s="238"/>
      <c r="O258" s="67">
        <f>IF(G258=0,"",G258/F257)</f>
        <v>1</v>
      </c>
      <c r="P258" s="68">
        <v>1</v>
      </c>
      <c r="Q258" s="245">
        <f t="shared" si="60"/>
        <v>1</v>
      </c>
      <c r="R258" s="245">
        <f t="shared" si="61"/>
        <v>0</v>
      </c>
      <c r="T258" s="104"/>
    </row>
    <row r="259" spans="1:20" ht="15.75" customHeight="1" x14ac:dyDescent="0.25">
      <c r="A259" s="58">
        <v>1101</v>
      </c>
      <c r="B259" s="154"/>
      <c r="C259" s="154"/>
      <c r="D259" s="154"/>
      <c r="E259" s="154"/>
      <c r="F259" s="154"/>
      <c r="G259" s="154"/>
      <c r="H259" s="154">
        <v>1</v>
      </c>
      <c r="I259" s="154"/>
      <c r="J259" s="154"/>
      <c r="K259" s="144"/>
      <c r="L259" s="237"/>
      <c r="M259" s="129"/>
      <c r="N259" s="238"/>
      <c r="O259" s="67">
        <f>IF(H259=0,"",H259/G258)</f>
        <v>1</v>
      </c>
      <c r="P259" s="68">
        <v>1</v>
      </c>
      <c r="Q259" s="245">
        <f t="shared" si="60"/>
        <v>1</v>
      </c>
      <c r="R259" s="245">
        <f t="shared" si="61"/>
        <v>0</v>
      </c>
      <c r="T259" s="104"/>
    </row>
    <row r="260" spans="1:20" ht="15.75" customHeight="1" x14ac:dyDescent="0.25">
      <c r="A260" s="58">
        <v>1102</v>
      </c>
      <c r="B260" s="154"/>
      <c r="C260" s="154"/>
      <c r="D260" s="154"/>
      <c r="E260" s="154"/>
      <c r="F260" s="154"/>
      <c r="G260" s="154"/>
      <c r="H260" s="154"/>
      <c r="I260" s="154">
        <v>1</v>
      </c>
      <c r="J260" s="154"/>
      <c r="K260" s="144"/>
      <c r="L260" s="237"/>
      <c r="M260" s="129"/>
      <c r="N260" s="238"/>
      <c r="O260" s="67">
        <f>IF(I260=0,"",I260/H259)</f>
        <v>1</v>
      </c>
      <c r="P260" s="68">
        <v>1</v>
      </c>
      <c r="Q260" s="245">
        <f t="shared" si="60"/>
        <v>1</v>
      </c>
      <c r="R260" s="245">
        <f t="shared" si="61"/>
        <v>0</v>
      </c>
      <c r="T260" s="104"/>
    </row>
    <row r="261" spans="1:20" ht="15.75" customHeight="1" x14ac:dyDescent="0.25">
      <c r="A261" s="58">
        <v>1201</v>
      </c>
      <c r="B261" s="154"/>
      <c r="C261" s="154"/>
      <c r="D261" s="154"/>
      <c r="E261" s="154"/>
      <c r="F261" s="154"/>
      <c r="G261" s="154"/>
      <c r="H261" s="154"/>
      <c r="I261" s="154"/>
      <c r="J261" s="154">
        <v>1</v>
      </c>
      <c r="K261" s="144">
        <v>1</v>
      </c>
      <c r="L261" s="237"/>
      <c r="M261" s="129"/>
      <c r="N261" s="238"/>
      <c r="O261" s="71">
        <f>IF(J261=0,"",J261/I260)</f>
        <v>1</v>
      </c>
      <c r="P261" s="68">
        <v>1</v>
      </c>
      <c r="Q261" s="71">
        <f t="shared" si="60"/>
        <v>1</v>
      </c>
      <c r="R261" s="71">
        <f t="shared" si="61"/>
        <v>0</v>
      </c>
      <c r="T261" s="104"/>
    </row>
    <row r="262" spans="1:20" ht="15.75" customHeight="1" x14ac:dyDescent="0.25">
      <c r="A262" s="58">
        <v>1202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44"/>
      <c r="L262" s="237"/>
      <c r="M262" s="129"/>
      <c r="N262" s="239"/>
      <c r="O262" s="129"/>
      <c r="P262" s="68"/>
      <c r="Q262" s="129"/>
      <c r="R262" s="246"/>
      <c r="T262" s="104"/>
    </row>
    <row r="263" spans="1:20" ht="15.75" customHeight="1" x14ac:dyDescent="0.25">
      <c r="A263" s="58">
        <v>1301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44"/>
      <c r="L263" s="237"/>
      <c r="M263" s="129"/>
      <c r="N263" s="239"/>
      <c r="O263" s="247"/>
      <c r="P263" s="109"/>
      <c r="Q263" s="248"/>
      <c r="R263" s="247"/>
      <c r="T263" s="104"/>
    </row>
    <row r="264" spans="1:20" ht="15.75" customHeight="1" x14ac:dyDescent="0.25">
      <c r="A264" s="58">
        <v>1302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44"/>
      <c r="L264" s="237"/>
      <c r="M264" s="129"/>
      <c r="N264" s="239"/>
      <c r="O264" s="247"/>
      <c r="P264" s="109"/>
      <c r="Q264" s="248"/>
      <c r="R264" s="247"/>
      <c r="T264" s="104"/>
    </row>
    <row r="265" spans="1:20" ht="15.75" customHeight="1" x14ac:dyDescent="0.25">
      <c r="A265" s="58">
        <v>1401</v>
      </c>
      <c r="B265" s="154"/>
      <c r="C265" s="154"/>
      <c r="D265" s="154"/>
      <c r="E265" s="154"/>
      <c r="F265" s="154"/>
      <c r="G265" s="154"/>
      <c r="H265" s="154"/>
      <c r="I265" s="154"/>
      <c r="J265" s="154"/>
      <c r="K265" s="144"/>
      <c r="L265" s="237"/>
      <c r="M265" s="129"/>
      <c r="N265" s="239"/>
      <c r="O265" s="247"/>
      <c r="P265" s="109"/>
      <c r="Q265" s="248"/>
      <c r="R265" s="247"/>
      <c r="T265" s="104"/>
    </row>
    <row r="266" spans="1:20" ht="15.75" customHeight="1" x14ac:dyDescent="0.25">
      <c r="A266" s="58">
        <v>1402</v>
      </c>
      <c r="B266" s="154"/>
      <c r="C266" s="154"/>
      <c r="D266" s="154"/>
      <c r="E266" s="154"/>
      <c r="F266" s="154"/>
      <c r="G266" s="154"/>
      <c r="H266" s="154"/>
      <c r="I266" s="154"/>
      <c r="J266" s="154"/>
      <c r="K266" s="144"/>
      <c r="L266" s="237"/>
      <c r="M266" s="129"/>
      <c r="N266" s="239"/>
      <c r="O266" s="129"/>
      <c r="P266" s="239"/>
      <c r="Q266" s="124"/>
      <c r="R266" s="247"/>
      <c r="T266" s="104"/>
    </row>
    <row r="267" spans="1:20" ht="15.75" customHeight="1" x14ac:dyDescent="0.25">
      <c r="A267" s="58">
        <v>1501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44"/>
      <c r="L267" s="237"/>
      <c r="M267" s="129"/>
      <c r="N267" s="239"/>
      <c r="O267" s="197" t="s">
        <v>83</v>
      </c>
      <c r="P267" s="82">
        <v>1</v>
      </c>
      <c r="Q267" s="111">
        <f>IF(SUM(K260:K263)=0,"",SUM(K260:K263))</f>
        <v>1</v>
      </c>
      <c r="R267" s="199" t="s">
        <v>11</v>
      </c>
      <c r="T267" s="104"/>
    </row>
    <row r="268" spans="1:20" ht="15.75" customHeight="1" x14ac:dyDescent="0.25">
      <c r="A268" s="58">
        <v>1502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44"/>
      <c r="L268" s="237"/>
      <c r="M268" s="129"/>
      <c r="N268" s="239"/>
      <c r="O268" s="198" t="s">
        <v>85</v>
      </c>
      <c r="P268" s="86">
        <f>IF(P267/B253=0,"",P267/B253)</f>
        <v>0.25</v>
      </c>
      <c r="Q268" s="112">
        <f>IF(P267/Q267=0,"",P267/Q267)</f>
        <v>1</v>
      </c>
      <c r="R268" s="200" t="s">
        <v>86</v>
      </c>
      <c r="T268" s="104"/>
    </row>
    <row r="269" spans="1:20" ht="15.75" customHeight="1" x14ac:dyDescent="0.25">
      <c r="A269" s="58">
        <v>1601</v>
      </c>
      <c r="B269" s="201"/>
      <c r="C269" s="201"/>
      <c r="D269" s="201"/>
      <c r="E269" s="201"/>
      <c r="F269" s="201"/>
      <c r="G269" s="201"/>
      <c r="H269" s="201"/>
      <c r="I269" s="201"/>
      <c r="J269" s="201"/>
      <c r="K269" s="144"/>
      <c r="L269" s="240"/>
      <c r="M269" s="241"/>
      <c r="N269" s="242"/>
      <c r="O269" s="90"/>
      <c r="P269" s="91"/>
      <c r="Q269" s="91"/>
      <c r="R269" s="113"/>
      <c r="T269" s="104"/>
    </row>
    <row r="270" spans="1:20" ht="18" customHeight="1" x14ac:dyDescent="0.25">
      <c r="A270" s="28"/>
      <c r="B270" s="297" t="s">
        <v>111</v>
      </c>
      <c r="C270" s="297"/>
      <c r="D270" s="297"/>
      <c r="E270" s="297"/>
      <c r="F270" s="297"/>
      <c r="G270" s="297"/>
      <c r="H270" s="297"/>
      <c r="I270" s="297"/>
      <c r="J270" s="297"/>
      <c r="K270" s="196">
        <f>SUM(K253:K266)</f>
        <v>1</v>
      </c>
      <c r="L270" s="94">
        <f>IF(K261=0,"",K261/B253)</f>
        <v>0.25</v>
      </c>
      <c r="M270" s="94">
        <f>IF(K270=0,"",K270/B253)</f>
        <v>0.25</v>
      </c>
      <c r="N270" s="94">
        <f>IF(K261=0,"",M270-L270)</f>
        <v>0</v>
      </c>
      <c r="O270" s="3"/>
      <c r="P270" s="29"/>
      <c r="Q270" s="22"/>
      <c r="R270" s="3"/>
      <c r="T270" s="104"/>
    </row>
    <row r="271" spans="1:20" ht="12.75" customHeight="1" x14ac:dyDescent="0.2">
      <c r="L271" s="3"/>
      <c r="M271" s="3"/>
      <c r="O271" s="3"/>
    </row>
    <row r="272" spans="1:20" ht="12.75" customHeight="1" x14ac:dyDescent="0.2">
      <c r="L272" s="3"/>
      <c r="M272" s="3"/>
      <c r="O272" s="3"/>
    </row>
    <row r="273" spans="1:20" ht="26.25" customHeight="1" x14ac:dyDescent="0.3">
      <c r="A273" s="217"/>
      <c r="B273" s="322" t="s">
        <v>99</v>
      </c>
      <c r="C273" s="322"/>
      <c r="D273" s="322"/>
      <c r="E273" s="322"/>
      <c r="F273" s="322"/>
      <c r="G273" s="322"/>
      <c r="H273" s="322"/>
      <c r="I273" s="322"/>
      <c r="J273" s="322"/>
      <c r="K273" s="223" t="s">
        <v>55</v>
      </c>
      <c r="L273" s="225"/>
      <c r="M273" s="225"/>
      <c r="N273" s="29"/>
      <c r="O273" s="3"/>
      <c r="P273" s="29"/>
      <c r="Q273" s="29"/>
      <c r="R273" s="29"/>
    </row>
    <row r="274" spans="1:20" ht="20.25" customHeight="1" x14ac:dyDescent="0.2">
      <c r="A274" s="300" t="s">
        <v>10</v>
      </c>
      <c r="B274" s="301" t="s">
        <v>100</v>
      </c>
      <c r="C274" s="302"/>
      <c r="D274" s="302"/>
      <c r="E274" s="302"/>
      <c r="F274" s="302"/>
      <c r="G274" s="302"/>
      <c r="H274" s="302"/>
      <c r="I274" s="302"/>
      <c r="J274" s="303"/>
      <c r="K274" s="304" t="s">
        <v>11</v>
      </c>
      <c r="L274" s="296" t="s">
        <v>3</v>
      </c>
      <c r="M274" s="296" t="s">
        <v>4</v>
      </c>
      <c r="N274" s="306" t="s">
        <v>5</v>
      </c>
      <c r="O274" s="296" t="s">
        <v>6</v>
      </c>
      <c r="P274" s="294" t="s">
        <v>7</v>
      </c>
      <c r="Q274" s="294" t="s">
        <v>8</v>
      </c>
      <c r="R274" s="296" t="s">
        <v>101</v>
      </c>
    </row>
    <row r="275" spans="1:20" ht="15.75" customHeight="1" x14ac:dyDescent="0.25">
      <c r="A275" s="295"/>
      <c r="B275" s="58" t="s">
        <v>102</v>
      </c>
      <c r="C275" s="58" t="s">
        <v>103</v>
      </c>
      <c r="D275" s="58" t="s">
        <v>104</v>
      </c>
      <c r="E275" s="58" t="s">
        <v>105</v>
      </c>
      <c r="F275" s="58" t="s">
        <v>106</v>
      </c>
      <c r="G275" s="58" t="s">
        <v>107</v>
      </c>
      <c r="H275" s="58" t="s">
        <v>108</v>
      </c>
      <c r="I275" s="58" t="s">
        <v>109</v>
      </c>
      <c r="J275" s="58" t="s">
        <v>110</v>
      </c>
      <c r="K275" s="305"/>
      <c r="L275" s="295"/>
      <c r="M275" s="295"/>
      <c r="N275" s="295"/>
      <c r="O275" s="295"/>
      <c r="P275" s="295"/>
      <c r="Q275" s="295"/>
      <c r="R275" s="295"/>
      <c r="T275" s="104"/>
    </row>
    <row r="276" spans="1:20" ht="15.75" customHeight="1" x14ac:dyDescent="0.25">
      <c r="A276" s="58" t="s">
        <v>55</v>
      </c>
      <c r="B276" s="154">
        <v>12</v>
      </c>
      <c r="C276" s="154"/>
      <c r="D276" s="154"/>
      <c r="E276" s="154"/>
      <c r="F276" s="154"/>
      <c r="G276" s="154"/>
      <c r="H276" s="154"/>
      <c r="I276" s="154"/>
      <c r="J276" s="154"/>
      <c r="K276" s="144"/>
      <c r="L276" s="234"/>
      <c r="M276" s="235"/>
      <c r="N276" s="236"/>
      <c r="O276" s="243"/>
      <c r="P276" s="63">
        <f>B276</f>
        <v>12</v>
      </c>
      <c r="Q276" s="244"/>
      <c r="R276" s="243"/>
      <c r="T276" s="104"/>
    </row>
    <row r="277" spans="1:20" ht="15.75" customHeight="1" x14ac:dyDescent="0.25">
      <c r="A277" s="58" t="s">
        <v>56</v>
      </c>
      <c r="B277" s="154"/>
      <c r="C277" s="154">
        <v>12</v>
      </c>
      <c r="D277" s="154"/>
      <c r="E277" s="154"/>
      <c r="F277" s="154"/>
      <c r="G277" s="154"/>
      <c r="H277" s="154"/>
      <c r="I277" s="154"/>
      <c r="J277" s="154"/>
      <c r="K277" s="144"/>
      <c r="L277" s="237"/>
      <c r="M277" s="129"/>
      <c r="N277" s="238"/>
      <c r="O277" s="67">
        <f>IF(C277=0,"",C277/B276)</f>
        <v>1</v>
      </c>
      <c r="P277" s="68">
        <v>12</v>
      </c>
      <c r="Q277" s="245">
        <f t="shared" ref="Q277:Q284" si="62">IF(P277=0,"",P277/P276)</f>
        <v>1</v>
      </c>
      <c r="R277" s="245">
        <f t="shared" ref="R277:R284" si="63">IF(P277=0,"",100%-Q277)</f>
        <v>0</v>
      </c>
      <c r="T277" s="104"/>
    </row>
    <row r="278" spans="1:20" ht="15.75" customHeight="1" x14ac:dyDescent="0.25">
      <c r="A278" s="58" t="s">
        <v>57</v>
      </c>
      <c r="B278" s="154"/>
      <c r="C278" s="154"/>
      <c r="D278" s="154">
        <v>7</v>
      </c>
      <c r="E278" s="154"/>
      <c r="F278" s="154"/>
      <c r="G278" s="154"/>
      <c r="H278" s="154"/>
      <c r="I278" s="154"/>
      <c r="J278" s="154"/>
      <c r="K278" s="144"/>
      <c r="L278" s="237"/>
      <c r="M278" s="129"/>
      <c r="N278" s="238"/>
      <c r="O278" s="67">
        <f>IF(D278=0,"",D278/C277)</f>
        <v>0.58333333333333337</v>
      </c>
      <c r="P278" s="68">
        <v>11</v>
      </c>
      <c r="Q278" s="245">
        <f t="shared" si="62"/>
        <v>0.91666666666666663</v>
      </c>
      <c r="R278" s="245">
        <f t="shared" si="63"/>
        <v>8.333333333333337E-2</v>
      </c>
      <c r="T278" s="70">
        <f>P278/P276</f>
        <v>0.91666666666666663</v>
      </c>
    </row>
    <row r="279" spans="1:20" ht="15.75" customHeight="1" x14ac:dyDescent="0.25">
      <c r="A279" s="58">
        <v>1001</v>
      </c>
      <c r="B279" s="154"/>
      <c r="C279" s="154"/>
      <c r="D279" s="154"/>
      <c r="E279" s="154">
        <v>7</v>
      </c>
      <c r="F279" s="154"/>
      <c r="G279" s="154"/>
      <c r="H279" s="154"/>
      <c r="I279" s="154"/>
      <c r="J279" s="154"/>
      <c r="K279" s="144"/>
      <c r="L279" s="237"/>
      <c r="M279" s="129"/>
      <c r="N279" s="238"/>
      <c r="O279" s="67">
        <f>IF(E279=0,"",E279/D278)</f>
        <v>1</v>
      </c>
      <c r="P279" s="68">
        <v>10</v>
      </c>
      <c r="Q279" s="245">
        <f t="shared" si="62"/>
        <v>0.90909090909090906</v>
      </c>
      <c r="R279" s="245">
        <f t="shared" si="63"/>
        <v>9.0909090909090939E-2</v>
      </c>
      <c r="T279" s="104"/>
    </row>
    <row r="280" spans="1:20" ht="15.75" customHeight="1" x14ac:dyDescent="0.25">
      <c r="A280" s="58">
        <v>1002</v>
      </c>
      <c r="B280" s="154"/>
      <c r="C280" s="154"/>
      <c r="D280" s="154"/>
      <c r="E280" s="154"/>
      <c r="F280" s="154">
        <v>7</v>
      </c>
      <c r="G280" s="154"/>
      <c r="H280" s="154"/>
      <c r="I280" s="154"/>
      <c r="J280" s="154"/>
      <c r="K280" s="144"/>
      <c r="L280" s="237"/>
      <c r="M280" s="129"/>
      <c r="N280" s="238"/>
      <c r="O280" s="67">
        <f>IF(F280=0,"",F280/E279)</f>
        <v>1</v>
      </c>
      <c r="P280" s="68">
        <v>10</v>
      </c>
      <c r="Q280" s="245">
        <f t="shared" si="62"/>
        <v>1</v>
      </c>
      <c r="R280" s="245">
        <f t="shared" si="63"/>
        <v>0</v>
      </c>
      <c r="T280" s="104"/>
    </row>
    <row r="281" spans="1:20" ht="15.75" customHeight="1" x14ac:dyDescent="0.25">
      <c r="A281" s="58">
        <v>1101</v>
      </c>
      <c r="B281" s="154"/>
      <c r="C281" s="154"/>
      <c r="D281" s="154"/>
      <c r="E281" s="154"/>
      <c r="F281" s="154"/>
      <c r="G281" s="154">
        <v>7</v>
      </c>
      <c r="H281" s="154"/>
      <c r="I281" s="154"/>
      <c r="J281" s="154"/>
      <c r="K281" s="144"/>
      <c r="L281" s="237"/>
      <c r="M281" s="129"/>
      <c r="N281" s="238"/>
      <c r="O281" s="67">
        <f>IF(G281=0,"",G281/F280)</f>
        <v>1</v>
      </c>
      <c r="P281" s="68">
        <v>9</v>
      </c>
      <c r="Q281" s="245">
        <f t="shared" si="62"/>
        <v>0.9</v>
      </c>
      <c r="R281" s="245">
        <f t="shared" si="63"/>
        <v>9.9999999999999978E-2</v>
      </c>
      <c r="T281" s="104"/>
    </row>
    <row r="282" spans="1:20" ht="15.75" customHeight="1" x14ac:dyDescent="0.25">
      <c r="A282" s="58">
        <v>1102</v>
      </c>
      <c r="B282" s="154"/>
      <c r="C282" s="154"/>
      <c r="D282" s="154"/>
      <c r="E282" s="154"/>
      <c r="F282" s="154"/>
      <c r="G282" s="154"/>
      <c r="H282" s="154">
        <v>7</v>
      </c>
      <c r="I282" s="154"/>
      <c r="J282" s="154"/>
      <c r="K282" s="144"/>
      <c r="L282" s="237"/>
      <c r="M282" s="129"/>
      <c r="N282" s="238"/>
      <c r="O282" s="67">
        <f>IF(H282=0,"",H282/G281)</f>
        <v>1</v>
      </c>
      <c r="P282" s="68">
        <v>9</v>
      </c>
      <c r="Q282" s="245">
        <f t="shared" si="62"/>
        <v>1</v>
      </c>
      <c r="R282" s="245">
        <f t="shared" si="63"/>
        <v>0</v>
      </c>
      <c r="T282" s="104"/>
    </row>
    <row r="283" spans="1:20" ht="15.75" customHeight="1" x14ac:dyDescent="0.25">
      <c r="A283" s="58">
        <v>1201</v>
      </c>
      <c r="B283" s="154"/>
      <c r="C283" s="154"/>
      <c r="D283" s="154"/>
      <c r="E283" s="154"/>
      <c r="F283" s="154"/>
      <c r="G283" s="154"/>
      <c r="H283" s="154"/>
      <c r="I283" s="154">
        <v>7</v>
      </c>
      <c r="J283" s="154"/>
      <c r="K283" s="144"/>
      <c r="L283" s="237"/>
      <c r="M283" s="129"/>
      <c r="N283" s="238"/>
      <c r="O283" s="67">
        <f>IF(I283=0,"",I283/H282)</f>
        <v>1</v>
      </c>
      <c r="P283" s="68">
        <v>9</v>
      </c>
      <c r="Q283" s="245">
        <f t="shared" si="62"/>
        <v>1</v>
      </c>
      <c r="R283" s="245">
        <f t="shared" si="63"/>
        <v>0</v>
      </c>
      <c r="T283" s="104"/>
    </row>
    <row r="284" spans="1:20" ht="15.75" customHeight="1" x14ac:dyDescent="0.25">
      <c r="A284" s="58">
        <v>1202</v>
      </c>
      <c r="B284" s="154"/>
      <c r="C284" s="154"/>
      <c r="D284" s="154"/>
      <c r="E284" s="154"/>
      <c r="F284" s="154"/>
      <c r="G284" s="154"/>
      <c r="H284" s="154"/>
      <c r="I284" s="154"/>
      <c r="J284" s="154">
        <v>7</v>
      </c>
      <c r="K284" s="144">
        <v>6</v>
      </c>
      <c r="L284" s="237"/>
      <c r="M284" s="129"/>
      <c r="N284" s="238"/>
      <c r="O284" s="71">
        <f>IF(J284=0,"",J284/I283)</f>
        <v>1</v>
      </c>
      <c r="P284" s="68">
        <v>9</v>
      </c>
      <c r="Q284" s="71">
        <f t="shared" si="62"/>
        <v>1</v>
      </c>
      <c r="R284" s="71">
        <f t="shared" si="63"/>
        <v>0</v>
      </c>
      <c r="T284" s="104"/>
    </row>
    <row r="285" spans="1:20" ht="15.75" customHeight="1" x14ac:dyDescent="0.25">
      <c r="A285" s="58">
        <v>1301</v>
      </c>
      <c r="B285" s="154"/>
      <c r="C285" s="154"/>
      <c r="D285" s="154"/>
      <c r="E285" s="154"/>
      <c r="F285" s="154"/>
      <c r="G285" s="154"/>
      <c r="H285" s="154"/>
      <c r="I285" s="154"/>
      <c r="J285" s="154">
        <v>2</v>
      </c>
      <c r="K285" s="144">
        <v>1</v>
      </c>
      <c r="L285" s="237"/>
      <c r="M285" s="129"/>
      <c r="N285" s="239"/>
      <c r="O285" s="129"/>
      <c r="P285" s="68">
        <v>3</v>
      </c>
      <c r="Q285" s="129"/>
      <c r="R285" s="246"/>
      <c r="T285" s="104"/>
    </row>
    <row r="286" spans="1:20" ht="15.75" customHeight="1" x14ac:dyDescent="0.25">
      <c r="A286" s="58">
        <v>1302</v>
      </c>
      <c r="B286" s="154"/>
      <c r="C286" s="154"/>
      <c r="D286" s="154"/>
      <c r="E286" s="154"/>
      <c r="F286" s="154"/>
      <c r="G286" s="154"/>
      <c r="H286" s="154"/>
      <c r="I286" s="154"/>
      <c r="J286" s="154">
        <v>1</v>
      </c>
      <c r="K286" s="144"/>
      <c r="L286" s="237"/>
      <c r="M286" s="129"/>
      <c r="N286" s="239"/>
      <c r="O286" s="247"/>
      <c r="P286" s="109">
        <v>1</v>
      </c>
      <c r="Q286" s="248"/>
      <c r="R286" s="247"/>
      <c r="T286" s="104"/>
    </row>
    <row r="287" spans="1:20" ht="15.75" customHeight="1" x14ac:dyDescent="0.25">
      <c r="A287" s="58">
        <v>1401</v>
      </c>
      <c r="B287" s="154"/>
      <c r="C287" s="154"/>
      <c r="D287" s="154"/>
      <c r="E287" s="154"/>
      <c r="F287" s="154"/>
      <c r="G287" s="154"/>
      <c r="H287" s="154"/>
      <c r="I287" s="154"/>
      <c r="J287" s="154">
        <v>1</v>
      </c>
      <c r="K287" s="144"/>
      <c r="L287" s="237"/>
      <c r="M287" s="129"/>
      <c r="N287" s="239"/>
      <c r="O287" s="247"/>
      <c r="P287" s="202">
        <v>1</v>
      </c>
      <c r="Q287" s="248"/>
      <c r="R287" s="247"/>
      <c r="T287" s="104"/>
    </row>
    <row r="288" spans="1:20" ht="15.75" customHeight="1" x14ac:dyDescent="0.25">
      <c r="A288" s="58">
        <v>1402</v>
      </c>
      <c r="B288" s="154"/>
      <c r="C288" s="154"/>
      <c r="D288" s="154"/>
      <c r="E288" s="154"/>
      <c r="F288" s="154"/>
      <c r="G288" s="154"/>
      <c r="H288" s="154"/>
      <c r="I288" s="154"/>
      <c r="J288" s="154">
        <v>1</v>
      </c>
      <c r="K288" s="144"/>
      <c r="L288" s="237"/>
      <c r="M288" s="129"/>
      <c r="N288" s="239"/>
      <c r="O288" s="249"/>
      <c r="P288" s="204">
        <v>1</v>
      </c>
      <c r="Q288" s="250"/>
      <c r="R288" s="247"/>
      <c r="T288" s="104"/>
    </row>
    <row r="289" spans="1:20" ht="15.75" customHeight="1" x14ac:dyDescent="0.25">
      <c r="A289" s="58">
        <v>1501</v>
      </c>
      <c r="B289" s="154"/>
      <c r="C289" s="154"/>
      <c r="D289" s="154"/>
      <c r="E289" s="154"/>
      <c r="F289" s="154"/>
      <c r="G289" s="154"/>
      <c r="H289" s="154"/>
      <c r="I289" s="154"/>
      <c r="J289" s="154">
        <v>1</v>
      </c>
      <c r="K289" s="144">
        <v>1</v>
      </c>
      <c r="L289" s="237"/>
      <c r="M289" s="129"/>
      <c r="N289" s="239"/>
      <c r="O289" s="249"/>
      <c r="P289" s="204">
        <v>1</v>
      </c>
      <c r="Q289" s="250"/>
      <c r="R289" s="247"/>
      <c r="T289" s="104"/>
    </row>
    <row r="290" spans="1:20" ht="15.75" customHeight="1" x14ac:dyDescent="0.25">
      <c r="A290" s="58">
        <v>1502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44"/>
      <c r="L290" s="237"/>
      <c r="M290" s="129"/>
      <c r="N290" s="239"/>
      <c r="O290" s="197" t="s">
        <v>83</v>
      </c>
      <c r="P290" s="203">
        <v>8</v>
      </c>
      <c r="Q290" s="111">
        <f>K293</f>
        <v>8</v>
      </c>
      <c r="R290" s="199" t="s">
        <v>11</v>
      </c>
      <c r="T290" s="104"/>
    </row>
    <row r="291" spans="1:20" ht="15.75" customHeight="1" x14ac:dyDescent="0.25">
      <c r="A291" s="58">
        <v>1601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44"/>
      <c r="L291" s="237"/>
      <c r="M291" s="129"/>
      <c r="N291" s="239"/>
      <c r="O291" s="198" t="s">
        <v>85</v>
      </c>
      <c r="P291" s="86">
        <f>IF(P290/B276=0,"",P290/B276)</f>
        <v>0.66666666666666663</v>
      </c>
      <c r="Q291" s="112">
        <f>IF(P290/Q290=0,"",P290/Q290)</f>
        <v>1</v>
      </c>
      <c r="R291" s="200" t="s">
        <v>86</v>
      </c>
      <c r="T291" s="104"/>
    </row>
    <row r="292" spans="1:20" ht="15.75" customHeight="1" x14ac:dyDescent="0.25">
      <c r="A292" s="58">
        <v>1602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44"/>
      <c r="L292" s="240"/>
      <c r="M292" s="241"/>
      <c r="N292" s="242"/>
      <c r="O292" s="90"/>
      <c r="P292" s="91"/>
      <c r="Q292" s="91"/>
      <c r="R292" s="113"/>
      <c r="T292" s="104"/>
    </row>
    <row r="293" spans="1:20" ht="18" customHeight="1" x14ac:dyDescent="0.25">
      <c r="A293" s="28"/>
      <c r="B293" s="297" t="s">
        <v>111</v>
      </c>
      <c r="C293" s="297"/>
      <c r="D293" s="297"/>
      <c r="E293" s="297"/>
      <c r="F293" s="297"/>
      <c r="G293" s="297"/>
      <c r="H293" s="297"/>
      <c r="I293" s="297"/>
      <c r="J293" s="297"/>
      <c r="K293" s="93">
        <f>SUM(K276:K289)</f>
        <v>8</v>
      </c>
      <c r="L293" s="94">
        <f>IF(K284=0,"",K284/B276)</f>
        <v>0.5</v>
      </c>
      <c r="M293" s="94">
        <f>IF(K293=0,"",K293/B276)</f>
        <v>0.66666666666666663</v>
      </c>
      <c r="N293" s="94">
        <f>IF(K284=0,"",M293-L293)</f>
        <v>0.16666666666666663</v>
      </c>
      <c r="O293" s="3"/>
      <c r="P293" s="29"/>
      <c r="Q293" s="22"/>
      <c r="R293" s="3"/>
      <c r="T293" s="104"/>
    </row>
    <row r="294" spans="1:20" ht="12.75" customHeight="1" x14ac:dyDescent="0.2">
      <c r="L294" s="3"/>
      <c r="M294" s="3"/>
      <c r="O294" s="3"/>
    </row>
    <row r="295" spans="1:20" ht="12.75" customHeight="1" x14ac:dyDescent="0.2">
      <c r="L295" s="3"/>
      <c r="M295" s="3"/>
      <c r="O295" s="3"/>
    </row>
    <row r="296" spans="1:20" ht="26.25" customHeight="1" x14ac:dyDescent="0.3">
      <c r="A296" s="215"/>
      <c r="B296" s="322" t="s">
        <v>99</v>
      </c>
      <c r="C296" s="322"/>
      <c r="D296" s="322"/>
      <c r="E296" s="322"/>
      <c r="F296" s="322"/>
      <c r="G296" s="322"/>
      <c r="H296" s="322"/>
      <c r="I296" s="322"/>
      <c r="J296" s="322"/>
      <c r="K296" s="223" t="s">
        <v>56</v>
      </c>
      <c r="L296" s="225"/>
      <c r="M296" s="225"/>
      <c r="N296" s="29"/>
      <c r="O296" s="3"/>
      <c r="P296" s="29"/>
      <c r="Q296" s="29"/>
      <c r="R296" s="29"/>
    </row>
    <row r="297" spans="1:20" ht="20.25" x14ac:dyDescent="0.2">
      <c r="A297" s="300" t="s">
        <v>10</v>
      </c>
      <c r="B297" s="301" t="s">
        <v>100</v>
      </c>
      <c r="C297" s="302"/>
      <c r="D297" s="302"/>
      <c r="E297" s="302"/>
      <c r="F297" s="302"/>
      <c r="G297" s="302"/>
      <c r="H297" s="302"/>
      <c r="I297" s="302"/>
      <c r="J297" s="303"/>
      <c r="K297" s="304" t="s">
        <v>11</v>
      </c>
      <c r="L297" s="296" t="s">
        <v>3</v>
      </c>
      <c r="M297" s="296" t="s">
        <v>4</v>
      </c>
      <c r="N297" s="306" t="s">
        <v>5</v>
      </c>
      <c r="O297" s="296" t="s">
        <v>6</v>
      </c>
      <c r="P297" s="294" t="s">
        <v>7</v>
      </c>
      <c r="Q297" s="294" t="s">
        <v>8</v>
      </c>
      <c r="R297" s="296" t="s">
        <v>101</v>
      </c>
    </row>
    <row r="298" spans="1:20" ht="15.75" x14ac:dyDescent="0.25">
      <c r="A298" s="295"/>
      <c r="B298" s="58" t="s">
        <v>102</v>
      </c>
      <c r="C298" s="58" t="s">
        <v>103</v>
      </c>
      <c r="D298" s="58" t="s">
        <v>104</v>
      </c>
      <c r="E298" s="58" t="s">
        <v>105</v>
      </c>
      <c r="F298" s="58" t="s">
        <v>106</v>
      </c>
      <c r="G298" s="58" t="s">
        <v>107</v>
      </c>
      <c r="H298" s="58" t="s">
        <v>108</v>
      </c>
      <c r="I298" s="58" t="s">
        <v>109</v>
      </c>
      <c r="J298" s="58" t="s">
        <v>110</v>
      </c>
      <c r="K298" s="305"/>
      <c r="L298" s="295"/>
      <c r="M298" s="295"/>
      <c r="N298" s="295"/>
      <c r="O298" s="295"/>
      <c r="P298" s="295"/>
      <c r="Q298" s="295"/>
      <c r="R298" s="295"/>
      <c r="T298" s="104"/>
    </row>
    <row r="299" spans="1:20" ht="15.75" x14ac:dyDescent="0.25">
      <c r="A299" s="58" t="s">
        <v>56</v>
      </c>
      <c r="B299" s="154">
        <v>7</v>
      </c>
      <c r="C299" s="154"/>
      <c r="D299" s="154"/>
      <c r="E299" s="154"/>
      <c r="F299" s="154"/>
      <c r="G299" s="154"/>
      <c r="H299" s="154"/>
      <c r="I299" s="154"/>
      <c r="J299" s="154"/>
      <c r="K299" s="144"/>
      <c r="L299" s="234"/>
      <c r="M299" s="235"/>
      <c r="N299" s="236"/>
      <c r="O299" s="243"/>
      <c r="P299" s="63">
        <f>B299</f>
        <v>7</v>
      </c>
      <c r="Q299" s="244"/>
      <c r="R299" s="243"/>
      <c r="T299" s="104"/>
    </row>
    <row r="300" spans="1:20" ht="15.75" customHeight="1" x14ac:dyDescent="0.25">
      <c r="A300" s="58" t="s">
        <v>57</v>
      </c>
      <c r="B300" s="154"/>
      <c r="C300" s="154">
        <v>6</v>
      </c>
      <c r="D300" s="154"/>
      <c r="E300" s="154"/>
      <c r="F300" s="154"/>
      <c r="G300" s="154"/>
      <c r="H300" s="154"/>
      <c r="I300" s="154"/>
      <c r="J300" s="154"/>
      <c r="K300" s="144"/>
      <c r="L300" s="237"/>
      <c r="M300" s="129"/>
      <c r="N300" s="238"/>
      <c r="O300" s="67">
        <f>IF(C300=0,"",C300/B299)</f>
        <v>0.8571428571428571</v>
      </c>
      <c r="P300" s="68">
        <v>6</v>
      </c>
      <c r="Q300" s="245">
        <f t="shared" ref="Q300:Q307" si="64">IF(P300=0,"",P300/P299)</f>
        <v>0.8571428571428571</v>
      </c>
      <c r="R300" s="245">
        <f t="shared" ref="R300:R307" si="65">IF(P300=0,"",100%-Q300)</f>
        <v>0.1428571428571429</v>
      </c>
      <c r="T300" s="104"/>
    </row>
    <row r="301" spans="1:20" ht="15.75" customHeight="1" x14ac:dyDescent="0.25">
      <c r="A301" s="58">
        <v>1001</v>
      </c>
      <c r="B301" s="154"/>
      <c r="C301" s="154"/>
      <c r="D301" s="154">
        <v>5</v>
      </c>
      <c r="E301" s="154"/>
      <c r="F301" s="154"/>
      <c r="G301" s="154"/>
      <c r="H301" s="154"/>
      <c r="I301" s="154"/>
      <c r="J301" s="154"/>
      <c r="K301" s="144"/>
      <c r="L301" s="237"/>
      <c r="M301" s="129"/>
      <c r="N301" s="238"/>
      <c r="O301" s="67">
        <f>IF(D301=0,"",D301/C300)</f>
        <v>0.83333333333333337</v>
      </c>
      <c r="P301" s="68">
        <v>5</v>
      </c>
      <c r="Q301" s="245">
        <f t="shared" si="64"/>
        <v>0.83333333333333337</v>
      </c>
      <c r="R301" s="245">
        <f t="shared" si="65"/>
        <v>0.16666666666666663</v>
      </c>
      <c r="T301" s="70">
        <f>P301/P299</f>
        <v>0.7142857142857143</v>
      </c>
    </row>
    <row r="302" spans="1:20" ht="15.75" customHeight="1" x14ac:dyDescent="0.25">
      <c r="A302" s="58">
        <v>1002</v>
      </c>
      <c r="B302" s="154"/>
      <c r="C302" s="154"/>
      <c r="D302" s="154"/>
      <c r="E302" s="154">
        <v>5</v>
      </c>
      <c r="F302" s="154"/>
      <c r="G302" s="154"/>
      <c r="H302" s="154"/>
      <c r="I302" s="154"/>
      <c r="J302" s="154"/>
      <c r="K302" s="144"/>
      <c r="L302" s="237"/>
      <c r="M302" s="129"/>
      <c r="N302" s="238"/>
      <c r="O302" s="67">
        <f>IF(E302=0,"",E302/D301)</f>
        <v>1</v>
      </c>
      <c r="P302" s="68">
        <v>5</v>
      </c>
      <c r="Q302" s="245">
        <f t="shared" si="64"/>
        <v>1</v>
      </c>
      <c r="R302" s="245">
        <f t="shared" si="65"/>
        <v>0</v>
      </c>
      <c r="T302" s="104"/>
    </row>
    <row r="303" spans="1:20" ht="15.75" customHeight="1" x14ac:dyDescent="0.25">
      <c r="A303" s="58">
        <v>1101</v>
      </c>
      <c r="B303" s="154"/>
      <c r="C303" s="154"/>
      <c r="D303" s="154"/>
      <c r="E303" s="154"/>
      <c r="F303" s="154">
        <v>3</v>
      </c>
      <c r="G303" s="154"/>
      <c r="H303" s="154"/>
      <c r="I303" s="154"/>
      <c r="J303" s="154"/>
      <c r="K303" s="144"/>
      <c r="L303" s="237"/>
      <c r="M303" s="129"/>
      <c r="N303" s="238"/>
      <c r="O303" s="67">
        <f>IF(F303=0,"",F303/E302)</f>
        <v>0.6</v>
      </c>
      <c r="P303" s="68">
        <v>5</v>
      </c>
      <c r="Q303" s="245">
        <f t="shared" si="64"/>
        <v>1</v>
      </c>
      <c r="R303" s="245">
        <f t="shared" si="65"/>
        <v>0</v>
      </c>
      <c r="T303" s="104"/>
    </row>
    <row r="304" spans="1:20" ht="15.75" customHeight="1" x14ac:dyDescent="0.25">
      <c r="A304" s="58">
        <v>1102</v>
      </c>
      <c r="B304" s="154"/>
      <c r="C304" s="154"/>
      <c r="D304" s="154"/>
      <c r="E304" s="154"/>
      <c r="F304" s="154"/>
      <c r="G304" s="154">
        <v>3</v>
      </c>
      <c r="H304" s="154"/>
      <c r="I304" s="154"/>
      <c r="J304" s="154"/>
      <c r="K304" s="144"/>
      <c r="L304" s="237"/>
      <c r="M304" s="129"/>
      <c r="N304" s="238"/>
      <c r="O304" s="67">
        <f>IF(G304=0,"",G304/F303)</f>
        <v>1</v>
      </c>
      <c r="P304" s="68">
        <v>4</v>
      </c>
      <c r="Q304" s="245">
        <f t="shared" si="64"/>
        <v>0.8</v>
      </c>
      <c r="R304" s="245">
        <f t="shared" si="65"/>
        <v>0.19999999999999996</v>
      </c>
      <c r="T304" s="104"/>
    </row>
    <row r="305" spans="1:20" ht="15.75" customHeight="1" x14ac:dyDescent="0.25">
      <c r="A305" s="58">
        <v>1201</v>
      </c>
      <c r="B305" s="154"/>
      <c r="C305" s="154"/>
      <c r="D305" s="154"/>
      <c r="E305" s="154"/>
      <c r="F305" s="154"/>
      <c r="G305" s="154"/>
      <c r="H305" s="154">
        <v>2</v>
      </c>
      <c r="I305" s="154"/>
      <c r="J305" s="154"/>
      <c r="K305" s="144"/>
      <c r="L305" s="237"/>
      <c r="M305" s="129"/>
      <c r="N305" s="238"/>
      <c r="O305" s="67">
        <f>IF(H305=0,"",H305/G304)</f>
        <v>0.66666666666666663</v>
      </c>
      <c r="P305" s="68">
        <v>4</v>
      </c>
      <c r="Q305" s="245">
        <f t="shared" si="64"/>
        <v>1</v>
      </c>
      <c r="R305" s="245">
        <f t="shared" si="65"/>
        <v>0</v>
      </c>
      <c r="T305" s="104"/>
    </row>
    <row r="306" spans="1:20" ht="15.75" customHeight="1" x14ac:dyDescent="0.25">
      <c r="A306" s="58">
        <v>1202</v>
      </c>
      <c r="B306" s="154"/>
      <c r="C306" s="154"/>
      <c r="D306" s="154"/>
      <c r="E306" s="154"/>
      <c r="F306" s="154"/>
      <c r="G306" s="154"/>
      <c r="H306" s="154"/>
      <c r="I306" s="154">
        <v>2</v>
      </c>
      <c r="J306" s="154"/>
      <c r="K306" s="144"/>
      <c r="L306" s="237"/>
      <c r="M306" s="129"/>
      <c r="N306" s="238"/>
      <c r="O306" s="67">
        <f>IF(I306=0,"",I306/H305)</f>
        <v>1</v>
      </c>
      <c r="P306" s="68">
        <v>3</v>
      </c>
      <c r="Q306" s="245">
        <f t="shared" si="64"/>
        <v>0.75</v>
      </c>
      <c r="R306" s="245">
        <f t="shared" si="65"/>
        <v>0.25</v>
      </c>
      <c r="T306" s="104"/>
    </row>
    <row r="307" spans="1:20" ht="15.75" customHeight="1" x14ac:dyDescent="0.25">
      <c r="A307" s="58">
        <v>1301</v>
      </c>
      <c r="B307" s="154"/>
      <c r="C307" s="154"/>
      <c r="D307" s="154"/>
      <c r="E307" s="154"/>
      <c r="F307" s="154"/>
      <c r="G307" s="154"/>
      <c r="H307" s="154"/>
      <c r="I307" s="154"/>
      <c r="J307" s="154">
        <v>2</v>
      </c>
      <c r="K307" s="144">
        <v>1</v>
      </c>
      <c r="L307" s="237"/>
      <c r="M307" s="129"/>
      <c r="N307" s="238"/>
      <c r="O307" s="71">
        <f>IF(J307=0,"",J307/I306)</f>
        <v>1</v>
      </c>
      <c r="P307" s="68">
        <v>3</v>
      </c>
      <c r="Q307" s="71">
        <f t="shared" si="64"/>
        <v>1</v>
      </c>
      <c r="R307" s="71">
        <f t="shared" si="65"/>
        <v>0</v>
      </c>
      <c r="T307" s="104"/>
    </row>
    <row r="308" spans="1:20" ht="15.75" customHeight="1" x14ac:dyDescent="0.25">
      <c r="A308" s="58">
        <v>1302</v>
      </c>
      <c r="B308" s="154"/>
      <c r="C308" s="154"/>
      <c r="D308" s="154"/>
      <c r="E308" s="154"/>
      <c r="F308" s="154"/>
      <c r="G308" s="154"/>
      <c r="H308" s="154"/>
      <c r="I308" s="154"/>
      <c r="J308" s="154">
        <v>2</v>
      </c>
      <c r="K308" s="144">
        <v>1</v>
      </c>
      <c r="L308" s="237"/>
      <c r="M308" s="129"/>
      <c r="N308" s="239"/>
      <c r="O308" s="129"/>
      <c r="P308" s="68">
        <v>2</v>
      </c>
      <c r="Q308" s="129"/>
      <c r="R308" s="246"/>
      <c r="T308" s="104"/>
    </row>
    <row r="309" spans="1:20" ht="15.75" customHeight="1" x14ac:dyDescent="0.25">
      <c r="A309" s="58">
        <v>1401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44"/>
      <c r="L309" s="237"/>
      <c r="M309" s="129"/>
      <c r="N309" s="239"/>
      <c r="O309" s="247"/>
      <c r="P309" s="109"/>
      <c r="Q309" s="248"/>
      <c r="R309" s="247"/>
      <c r="T309" s="104"/>
    </row>
    <row r="310" spans="1:20" ht="15.75" customHeight="1" x14ac:dyDescent="0.25">
      <c r="A310" s="58">
        <v>1402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44"/>
      <c r="L310" s="237"/>
      <c r="M310" s="129"/>
      <c r="N310" s="239"/>
      <c r="O310" s="247"/>
      <c r="P310" s="109"/>
      <c r="Q310" s="248"/>
      <c r="R310" s="247"/>
      <c r="T310" s="104"/>
    </row>
    <row r="311" spans="1:20" ht="15.75" customHeight="1" x14ac:dyDescent="0.25">
      <c r="A311" s="58">
        <v>1501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44"/>
      <c r="L311" s="237"/>
      <c r="M311" s="129"/>
      <c r="N311" s="239"/>
      <c r="O311" s="247"/>
      <c r="P311" s="109"/>
      <c r="Q311" s="248"/>
      <c r="R311" s="247"/>
      <c r="T311" s="104"/>
    </row>
    <row r="312" spans="1:20" ht="15.75" customHeight="1" x14ac:dyDescent="0.25">
      <c r="A312" s="58">
        <v>1502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44"/>
      <c r="L312" s="237"/>
      <c r="M312" s="129"/>
      <c r="N312" s="239"/>
      <c r="O312" s="129"/>
      <c r="P312" s="239"/>
      <c r="Q312" s="124"/>
      <c r="R312" s="247"/>
      <c r="T312" s="104"/>
    </row>
    <row r="313" spans="1:20" ht="15.75" customHeight="1" x14ac:dyDescent="0.25">
      <c r="A313" s="58">
        <v>1601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44"/>
      <c r="L313" s="237"/>
      <c r="M313" s="129"/>
      <c r="N313" s="239"/>
      <c r="O313" s="197" t="s">
        <v>83</v>
      </c>
      <c r="P313" s="82">
        <v>2</v>
      </c>
      <c r="Q313" s="111">
        <f>IF(SUM(K306:K309)=0,"",SUM(K306:K309))</f>
        <v>2</v>
      </c>
      <c r="R313" s="199" t="s">
        <v>11</v>
      </c>
      <c r="T313" s="104"/>
    </row>
    <row r="314" spans="1:20" ht="15.75" customHeight="1" x14ac:dyDescent="0.25">
      <c r="A314" s="58">
        <v>1602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44"/>
      <c r="L314" s="237"/>
      <c r="M314" s="129"/>
      <c r="N314" s="239"/>
      <c r="O314" s="198" t="s">
        <v>85</v>
      </c>
      <c r="P314" s="86">
        <f>IF(P313/B299=0,"",P313/B299)</f>
        <v>0.2857142857142857</v>
      </c>
      <c r="Q314" s="112">
        <f>IF(P313/Q313=0,"",P313/Q313)</f>
        <v>1</v>
      </c>
      <c r="R314" s="200" t="s">
        <v>86</v>
      </c>
      <c r="T314" s="104"/>
    </row>
    <row r="315" spans="1:20" ht="15.75" customHeight="1" x14ac:dyDescent="0.25">
      <c r="A315" s="58">
        <v>1701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44"/>
      <c r="L315" s="240"/>
      <c r="M315" s="241"/>
      <c r="N315" s="242"/>
      <c r="O315" s="90"/>
      <c r="P315" s="91"/>
      <c r="Q315" s="91"/>
      <c r="R315" s="113"/>
      <c r="T315" s="104"/>
    </row>
    <row r="316" spans="1:20" ht="18" customHeight="1" x14ac:dyDescent="0.25">
      <c r="A316" s="28"/>
      <c r="B316" s="297" t="s">
        <v>111</v>
      </c>
      <c r="C316" s="297"/>
      <c r="D316" s="297"/>
      <c r="E316" s="297"/>
      <c r="F316" s="297"/>
      <c r="G316" s="297"/>
      <c r="H316" s="297"/>
      <c r="I316" s="297"/>
      <c r="J316" s="297"/>
      <c r="K316" s="93">
        <f>SUM(K299:K312)</f>
        <v>2</v>
      </c>
      <c r="L316" s="94">
        <f>IF(SUM(K306:K307)=0,"",SUM(K306:K307)/B299)</f>
        <v>0.14285714285714285</v>
      </c>
      <c r="M316" s="94">
        <f>IF(K316=0,"",K316/B299)</f>
        <v>0.2857142857142857</v>
      </c>
      <c r="N316" s="94">
        <f>IF(K307=0,"",M316-L316)</f>
        <v>0.14285714285714285</v>
      </c>
      <c r="O316" s="3"/>
      <c r="P316" s="29"/>
      <c r="Q316" s="22"/>
      <c r="R316" s="3"/>
      <c r="T316" s="104"/>
    </row>
    <row r="317" spans="1:20" ht="12.75" customHeight="1" x14ac:dyDescent="0.2">
      <c r="L317" s="3"/>
      <c r="M317" s="3"/>
      <c r="N317" s="3"/>
      <c r="O317" s="3"/>
    </row>
    <row r="318" spans="1:20" ht="12.75" customHeight="1" x14ac:dyDescent="0.2">
      <c r="L318" s="3"/>
      <c r="M318" s="3"/>
      <c r="N318" s="3"/>
      <c r="O318" s="3"/>
    </row>
    <row r="319" spans="1:20" ht="26.25" customHeight="1" x14ac:dyDescent="0.3">
      <c r="A319" s="215"/>
      <c r="B319" s="322" t="s">
        <v>99</v>
      </c>
      <c r="C319" s="322"/>
      <c r="D319" s="322"/>
      <c r="E319" s="322"/>
      <c r="F319" s="322"/>
      <c r="G319" s="322"/>
      <c r="H319" s="322"/>
      <c r="I319" s="322"/>
      <c r="J319" s="322"/>
      <c r="K319" s="223" t="s">
        <v>57</v>
      </c>
      <c r="L319" s="225"/>
      <c r="M319" s="225"/>
      <c r="N319" s="29"/>
      <c r="O319" s="3"/>
      <c r="P319" s="29"/>
      <c r="Q319" s="29"/>
      <c r="R319" s="29"/>
    </row>
    <row r="320" spans="1:20" ht="20.25" customHeight="1" x14ac:dyDescent="0.2">
      <c r="A320" s="300" t="s">
        <v>10</v>
      </c>
      <c r="B320" s="301" t="s">
        <v>100</v>
      </c>
      <c r="C320" s="302"/>
      <c r="D320" s="302"/>
      <c r="E320" s="302"/>
      <c r="F320" s="302"/>
      <c r="G320" s="302"/>
      <c r="H320" s="302"/>
      <c r="I320" s="302"/>
      <c r="J320" s="303"/>
      <c r="K320" s="304" t="s">
        <v>11</v>
      </c>
      <c r="L320" s="296" t="s">
        <v>3</v>
      </c>
      <c r="M320" s="296" t="s">
        <v>4</v>
      </c>
      <c r="N320" s="306" t="s">
        <v>5</v>
      </c>
      <c r="O320" s="296" t="s">
        <v>6</v>
      </c>
      <c r="P320" s="294" t="s">
        <v>7</v>
      </c>
      <c r="Q320" s="294" t="s">
        <v>8</v>
      </c>
      <c r="R320" s="296" t="s">
        <v>101</v>
      </c>
    </row>
    <row r="321" spans="1:20" ht="15.75" customHeight="1" x14ac:dyDescent="0.25">
      <c r="A321" s="295"/>
      <c r="B321" s="58" t="s">
        <v>102</v>
      </c>
      <c r="C321" s="58" t="s">
        <v>103</v>
      </c>
      <c r="D321" s="58" t="s">
        <v>104</v>
      </c>
      <c r="E321" s="58" t="s">
        <v>105</v>
      </c>
      <c r="F321" s="58" t="s">
        <v>106</v>
      </c>
      <c r="G321" s="58" t="s">
        <v>107</v>
      </c>
      <c r="H321" s="58" t="s">
        <v>108</v>
      </c>
      <c r="I321" s="58" t="s">
        <v>109</v>
      </c>
      <c r="J321" s="58" t="s">
        <v>110</v>
      </c>
      <c r="K321" s="305"/>
      <c r="L321" s="295"/>
      <c r="M321" s="295"/>
      <c r="N321" s="295"/>
      <c r="O321" s="295"/>
      <c r="P321" s="295"/>
      <c r="Q321" s="295"/>
      <c r="R321" s="295"/>
      <c r="T321" s="104"/>
    </row>
    <row r="322" spans="1:20" ht="15.75" customHeight="1" x14ac:dyDescent="0.25">
      <c r="A322" s="58" t="s">
        <v>57</v>
      </c>
      <c r="B322" s="154">
        <v>9</v>
      </c>
      <c r="C322" s="154"/>
      <c r="D322" s="154"/>
      <c r="E322" s="154"/>
      <c r="F322" s="154"/>
      <c r="G322" s="154"/>
      <c r="H322" s="154"/>
      <c r="I322" s="154"/>
      <c r="J322" s="154"/>
      <c r="K322" s="144"/>
      <c r="L322" s="234"/>
      <c r="M322" s="235"/>
      <c r="N322" s="236"/>
      <c r="O322" s="243"/>
      <c r="P322" s="63">
        <f>B322</f>
        <v>9</v>
      </c>
      <c r="Q322" s="244"/>
      <c r="R322" s="243"/>
      <c r="T322" s="104"/>
    </row>
    <row r="323" spans="1:20" ht="15.75" customHeight="1" x14ac:dyDescent="0.25">
      <c r="A323" s="58">
        <v>1001</v>
      </c>
      <c r="B323" s="154"/>
      <c r="C323" s="154">
        <v>9</v>
      </c>
      <c r="D323" s="154"/>
      <c r="E323" s="154"/>
      <c r="F323" s="154"/>
      <c r="G323" s="154"/>
      <c r="H323" s="154"/>
      <c r="I323" s="154"/>
      <c r="J323" s="154"/>
      <c r="K323" s="144"/>
      <c r="L323" s="237"/>
      <c r="M323" s="129"/>
      <c r="N323" s="238"/>
      <c r="O323" s="67">
        <f>IF(C323=0,"",C323/B322)</f>
        <v>1</v>
      </c>
      <c r="P323" s="68">
        <v>9</v>
      </c>
      <c r="Q323" s="245">
        <f t="shared" ref="Q323:Q330" si="66">IF(P323=0,"",P323/P322)</f>
        <v>1</v>
      </c>
      <c r="R323" s="245">
        <f t="shared" ref="R323:R330" si="67">IF(P323=0,"",100%-Q323)</f>
        <v>0</v>
      </c>
      <c r="T323" s="104"/>
    </row>
    <row r="324" spans="1:20" ht="15.75" customHeight="1" x14ac:dyDescent="0.25">
      <c r="A324" s="58">
        <v>1002</v>
      </c>
      <c r="B324" s="154"/>
      <c r="C324" s="154"/>
      <c r="D324" s="154">
        <v>8</v>
      </c>
      <c r="E324" s="154"/>
      <c r="F324" s="154"/>
      <c r="G324" s="154"/>
      <c r="H324" s="154"/>
      <c r="I324" s="154"/>
      <c r="J324" s="154"/>
      <c r="K324" s="144"/>
      <c r="L324" s="237"/>
      <c r="M324" s="129"/>
      <c r="N324" s="238"/>
      <c r="O324" s="67">
        <f>IF(D324=0,"",D324/C323)</f>
        <v>0.88888888888888884</v>
      </c>
      <c r="P324" s="68">
        <v>8</v>
      </c>
      <c r="Q324" s="245">
        <f t="shared" si="66"/>
        <v>0.88888888888888884</v>
      </c>
      <c r="R324" s="245">
        <f t="shared" si="67"/>
        <v>0.11111111111111116</v>
      </c>
      <c r="T324" s="70">
        <f>P324/P322</f>
        <v>0.88888888888888884</v>
      </c>
    </row>
    <row r="325" spans="1:20" ht="15.75" customHeight="1" x14ac:dyDescent="0.25">
      <c r="A325" s="58">
        <v>1101</v>
      </c>
      <c r="B325" s="154"/>
      <c r="C325" s="154"/>
      <c r="D325" s="154"/>
      <c r="E325" s="154">
        <v>4</v>
      </c>
      <c r="F325" s="154"/>
      <c r="G325" s="154"/>
      <c r="H325" s="154"/>
      <c r="I325" s="154"/>
      <c r="J325" s="154"/>
      <c r="K325" s="144"/>
      <c r="L325" s="237"/>
      <c r="M325" s="129"/>
      <c r="N325" s="238"/>
      <c r="O325" s="67">
        <f>IF(E325=0,"",E325/D324)</f>
        <v>0.5</v>
      </c>
      <c r="P325" s="68">
        <v>8</v>
      </c>
      <c r="Q325" s="245">
        <f t="shared" si="66"/>
        <v>1</v>
      </c>
      <c r="R325" s="245">
        <f t="shared" si="67"/>
        <v>0</v>
      </c>
      <c r="T325" s="104"/>
    </row>
    <row r="326" spans="1:20" ht="15.75" customHeight="1" x14ac:dyDescent="0.25">
      <c r="A326" s="58">
        <v>1102</v>
      </c>
      <c r="B326" s="154"/>
      <c r="C326" s="154"/>
      <c r="D326" s="154"/>
      <c r="E326" s="154"/>
      <c r="F326" s="154">
        <v>4</v>
      </c>
      <c r="G326" s="154"/>
      <c r="H326" s="154"/>
      <c r="I326" s="154"/>
      <c r="J326" s="154"/>
      <c r="K326" s="144"/>
      <c r="L326" s="237"/>
      <c r="M326" s="129"/>
      <c r="N326" s="238"/>
      <c r="O326" s="67">
        <f>IF(F326=0,"",F326/E325)</f>
        <v>1</v>
      </c>
      <c r="P326" s="68">
        <v>7</v>
      </c>
      <c r="Q326" s="245">
        <f t="shared" si="66"/>
        <v>0.875</v>
      </c>
      <c r="R326" s="245">
        <f t="shared" si="67"/>
        <v>0.125</v>
      </c>
      <c r="T326" s="104"/>
    </row>
    <row r="327" spans="1:20" ht="15.75" customHeight="1" x14ac:dyDescent="0.25">
      <c r="A327" s="58">
        <v>1201</v>
      </c>
      <c r="B327" s="154"/>
      <c r="C327" s="154"/>
      <c r="D327" s="154"/>
      <c r="E327" s="154"/>
      <c r="F327" s="154"/>
      <c r="G327" s="154">
        <v>4</v>
      </c>
      <c r="H327" s="154"/>
      <c r="I327" s="154"/>
      <c r="J327" s="154"/>
      <c r="K327" s="144"/>
      <c r="L327" s="237"/>
      <c r="M327" s="129"/>
      <c r="N327" s="238"/>
      <c r="O327" s="67">
        <f>IF(G327=0,"",G327/F326)</f>
        <v>1</v>
      </c>
      <c r="P327" s="68">
        <v>7</v>
      </c>
      <c r="Q327" s="245">
        <f t="shared" si="66"/>
        <v>1</v>
      </c>
      <c r="R327" s="245">
        <f t="shared" si="67"/>
        <v>0</v>
      </c>
      <c r="T327" s="104"/>
    </row>
    <row r="328" spans="1:20" ht="15.75" customHeight="1" x14ac:dyDescent="0.25">
      <c r="A328" s="58">
        <v>1202</v>
      </c>
      <c r="B328" s="154"/>
      <c r="C328" s="154"/>
      <c r="D328" s="154"/>
      <c r="E328" s="154"/>
      <c r="F328" s="154"/>
      <c r="G328" s="154"/>
      <c r="H328" s="154">
        <v>4</v>
      </c>
      <c r="I328" s="154"/>
      <c r="J328" s="154"/>
      <c r="K328" s="144"/>
      <c r="L328" s="237"/>
      <c r="M328" s="129"/>
      <c r="N328" s="238"/>
      <c r="O328" s="67">
        <f>IF(H328=0,"",H328/G327)</f>
        <v>1</v>
      </c>
      <c r="P328" s="68">
        <v>5</v>
      </c>
      <c r="Q328" s="245">
        <f t="shared" si="66"/>
        <v>0.7142857142857143</v>
      </c>
      <c r="R328" s="245">
        <f t="shared" si="67"/>
        <v>0.2857142857142857</v>
      </c>
      <c r="T328" s="104"/>
    </row>
    <row r="329" spans="1:20" ht="15.75" customHeight="1" x14ac:dyDescent="0.25">
      <c r="A329" s="58">
        <v>1301</v>
      </c>
      <c r="B329" s="154"/>
      <c r="C329" s="154"/>
      <c r="D329" s="154"/>
      <c r="E329" s="154"/>
      <c r="F329" s="154"/>
      <c r="G329" s="154"/>
      <c r="H329" s="154"/>
      <c r="I329" s="154">
        <v>3</v>
      </c>
      <c r="J329" s="154"/>
      <c r="K329" s="144"/>
      <c r="L329" s="237"/>
      <c r="M329" s="129"/>
      <c r="N329" s="238"/>
      <c r="O329" s="67">
        <f>IF(I329=0,"",I329/H328)</f>
        <v>0.75</v>
      </c>
      <c r="P329" s="68">
        <v>5</v>
      </c>
      <c r="Q329" s="245">
        <f t="shared" si="66"/>
        <v>1</v>
      </c>
      <c r="R329" s="245">
        <f t="shared" si="67"/>
        <v>0</v>
      </c>
      <c r="T329" s="104"/>
    </row>
    <row r="330" spans="1:20" ht="15.75" customHeight="1" x14ac:dyDescent="0.25">
      <c r="A330" s="58">
        <v>1302</v>
      </c>
      <c r="B330" s="154"/>
      <c r="C330" s="154"/>
      <c r="D330" s="154"/>
      <c r="E330" s="154"/>
      <c r="F330" s="154"/>
      <c r="G330" s="154"/>
      <c r="H330" s="154"/>
      <c r="I330" s="154"/>
      <c r="J330" s="154">
        <v>2</v>
      </c>
      <c r="K330" s="144">
        <v>2</v>
      </c>
      <c r="L330" s="237"/>
      <c r="M330" s="129"/>
      <c r="N330" s="238"/>
      <c r="O330" s="71">
        <f>IF(J330=0,"",J330/I329)</f>
        <v>0.66666666666666663</v>
      </c>
      <c r="P330" s="68">
        <v>4</v>
      </c>
      <c r="Q330" s="71">
        <f t="shared" si="66"/>
        <v>0.8</v>
      </c>
      <c r="R330" s="71">
        <f t="shared" si="67"/>
        <v>0.19999999999999996</v>
      </c>
      <c r="T330" s="104"/>
    </row>
    <row r="331" spans="1:20" ht="15.75" customHeight="1" x14ac:dyDescent="0.25">
      <c r="A331" s="58">
        <v>1401</v>
      </c>
      <c r="B331" s="154"/>
      <c r="C331" s="154"/>
      <c r="D331" s="154"/>
      <c r="E331" s="154"/>
      <c r="F331" s="154"/>
      <c r="G331" s="154"/>
      <c r="H331" s="154"/>
      <c r="I331" s="154"/>
      <c r="J331" s="154">
        <v>2</v>
      </c>
      <c r="K331" s="144">
        <v>1</v>
      </c>
      <c r="L331" s="237"/>
      <c r="M331" s="129"/>
      <c r="N331" s="239"/>
      <c r="O331" s="105"/>
      <c r="P331" s="68">
        <v>3</v>
      </c>
      <c r="Q331" s="105"/>
      <c r="R331" s="253"/>
      <c r="T331" s="104"/>
    </row>
    <row r="332" spans="1:20" ht="15.75" customHeight="1" x14ac:dyDescent="0.25">
      <c r="A332" s="58">
        <v>1402</v>
      </c>
      <c r="B332" s="154"/>
      <c r="C332" s="154"/>
      <c r="D332" s="154"/>
      <c r="E332" s="154"/>
      <c r="F332" s="154"/>
      <c r="G332" s="154"/>
      <c r="H332" s="154"/>
      <c r="I332" s="154"/>
      <c r="J332" s="154">
        <v>1</v>
      </c>
      <c r="K332" s="144">
        <v>1</v>
      </c>
      <c r="L332" s="237"/>
      <c r="M332" s="129"/>
      <c r="N332" s="239"/>
      <c r="O332" s="247"/>
      <c r="P332" s="109">
        <v>2</v>
      </c>
      <c r="Q332" s="248"/>
      <c r="R332" s="247"/>
      <c r="T332" s="104"/>
    </row>
    <row r="333" spans="1:20" ht="15.75" customHeight="1" x14ac:dyDescent="0.25">
      <c r="A333" s="58">
        <v>1501</v>
      </c>
      <c r="B333" s="154"/>
      <c r="C333" s="154"/>
      <c r="D333" s="154"/>
      <c r="E333" s="154"/>
      <c r="F333" s="154"/>
      <c r="G333" s="154"/>
      <c r="H333" s="154"/>
      <c r="I333" s="154"/>
      <c r="J333" s="154">
        <v>1</v>
      </c>
      <c r="K333" s="144"/>
      <c r="L333" s="237"/>
      <c r="M333" s="129"/>
      <c r="N333" s="239"/>
      <c r="O333" s="247"/>
      <c r="P333" s="109">
        <v>1</v>
      </c>
      <c r="Q333" s="248"/>
      <c r="R333" s="247"/>
      <c r="T333" s="104"/>
    </row>
    <row r="334" spans="1:20" ht="15.75" customHeight="1" x14ac:dyDescent="0.25">
      <c r="A334" s="58">
        <v>1502</v>
      </c>
      <c r="B334" s="154"/>
      <c r="C334" s="154"/>
      <c r="D334" s="154"/>
      <c r="E334" s="154"/>
      <c r="F334" s="154"/>
      <c r="G334" s="154"/>
      <c r="H334" s="154"/>
      <c r="I334" s="154"/>
      <c r="J334" s="154">
        <v>1</v>
      </c>
      <c r="K334" s="144"/>
      <c r="L334" s="237"/>
      <c r="M334" s="129"/>
      <c r="N334" s="239"/>
      <c r="O334" s="247"/>
      <c r="P334" s="109">
        <v>1</v>
      </c>
      <c r="Q334" s="248"/>
      <c r="R334" s="247"/>
      <c r="T334" s="104"/>
    </row>
    <row r="335" spans="1:20" ht="15.75" customHeight="1" x14ac:dyDescent="0.25">
      <c r="A335" s="58">
        <v>1701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44"/>
      <c r="L335" s="237"/>
      <c r="M335" s="129"/>
      <c r="N335" s="239"/>
      <c r="O335" s="129"/>
      <c r="P335" s="68">
        <v>1</v>
      </c>
      <c r="Q335" s="124"/>
      <c r="R335" s="247"/>
      <c r="T335" s="104"/>
    </row>
    <row r="336" spans="1:20" ht="15.75" customHeight="1" x14ac:dyDescent="0.25">
      <c r="A336" s="58">
        <v>1702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44">
        <v>1</v>
      </c>
      <c r="L336" s="237"/>
      <c r="M336" s="129"/>
      <c r="N336" s="239"/>
      <c r="O336" s="129"/>
      <c r="P336" s="129"/>
      <c r="Q336" s="124"/>
      <c r="R336" s="247"/>
      <c r="T336" s="104"/>
    </row>
    <row r="337" spans="1:20" ht="15.75" customHeight="1" x14ac:dyDescent="0.25">
      <c r="A337" s="58">
        <v>1801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44"/>
      <c r="L337" s="237"/>
      <c r="M337" s="129"/>
      <c r="N337" s="239"/>
      <c r="O337" s="197" t="s">
        <v>83</v>
      </c>
      <c r="P337" s="82">
        <v>5</v>
      </c>
      <c r="Q337" s="111">
        <v>5</v>
      </c>
      <c r="R337" s="199" t="s">
        <v>11</v>
      </c>
      <c r="T337" s="104"/>
    </row>
    <row r="338" spans="1:20" ht="15.75" customHeight="1" x14ac:dyDescent="0.25">
      <c r="A338" s="58">
        <v>1802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44"/>
      <c r="L338" s="237"/>
      <c r="M338" s="129"/>
      <c r="N338" s="239"/>
      <c r="O338" s="198" t="s">
        <v>85</v>
      </c>
      <c r="P338" s="86">
        <f>IF(P337/B322=0,"",P337/B322)</f>
        <v>0.55555555555555558</v>
      </c>
      <c r="Q338" s="112">
        <f>IF(P337/Q337=0,"",P337/Q337)</f>
        <v>1</v>
      </c>
      <c r="R338" s="200" t="s">
        <v>86</v>
      </c>
      <c r="T338" s="104"/>
    </row>
    <row r="339" spans="1:20" ht="15.75" customHeight="1" x14ac:dyDescent="0.25">
      <c r="A339" s="58">
        <v>1901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44"/>
      <c r="L339" s="240"/>
      <c r="M339" s="241"/>
      <c r="N339" s="242"/>
      <c r="O339" s="90"/>
      <c r="P339" s="91"/>
      <c r="Q339" s="91"/>
      <c r="R339" s="113"/>
      <c r="T339" s="104"/>
    </row>
    <row r="340" spans="1:20" ht="18" customHeight="1" x14ac:dyDescent="0.25">
      <c r="A340" s="28"/>
      <c r="B340" s="297" t="s">
        <v>111</v>
      </c>
      <c r="C340" s="297"/>
      <c r="D340" s="297"/>
      <c r="E340" s="297"/>
      <c r="F340" s="297"/>
      <c r="G340" s="297"/>
      <c r="H340" s="297"/>
      <c r="I340" s="297"/>
      <c r="J340" s="297"/>
      <c r="K340" s="93">
        <f>SUM(K322:K336)</f>
        <v>5</v>
      </c>
      <c r="L340" s="125">
        <f>IF(SUM(K329:K330)=0,"",SUM(K329:K330)/B322)</f>
        <v>0.22222222222222221</v>
      </c>
      <c r="M340" s="125">
        <f>IF(K340=0,"",K340/B322)</f>
        <v>0.55555555555555558</v>
      </c>
      <c r="N340" s="125">
        <f>IF(K330=0,"",M340-L340)</f>
        <v>0.33333333333333337</v>
      </c>
      <c r="O340" s="3"/>
      <c r="P340" s="29"/>
      <c r="Q340" s="22"/>
      <c r="R340" s="3"/>
      <c r="T340" s="104"/>
    </row>
    <row r="341" spans="1:20" ht="12.75" customHeight="1" x14ac:dyDescent="0.2">
      <c r="L341" s="3"/>
      <c r="M341" s="3"/>
      <c r="N341" s="3"/>
      <c r="O341" s="3"/>
    </row>
    <row r="342" spans="1:20" ht="12.75" customHeight="1" x14ac:dyDescent="0.2">
      <c r="L342" s="3"/>
      <c r="M342" s="3"/>
      <c r="N342" s="3"/>
      <c r="O342" s="3"/>
      <c r="S342" s="29"/>
      <c r="T342" s="22"/>
    </row>
    <row r="343" spans="1:20" ht="26.25" customHeight="1" x14ac:dyDescent="0.3">
      <c r="A343" s="259"/>
      <c r="B343" s="323" t="s">
        <v>99</v>
      </c>
      <c r="C343" s="323"/>
      <c r="D343" s="323"/>
      <c r="E343" s="323"/>
      <c r="F343" s="323"/>
      <c r="G343" s="323"/>
      <c r="H343" s="323"/>
      <c r="I343" s="323"/>
      <c r="J343" s="323"/>
      <c r="K343" s="224" t="s">
        <v>69</v>
      </c>
      <c r="L343" s="222"/>
      <c r="M343" s="222"/>
      <c r="N343" s="122" t="s">
        <v>132</v>
      </c>
      <c r="O343" s="3"/>
      <c r="P343" s="29"/>
      <c r="Q343" s="29"/>
      <c r="R343" s="29"/>
    </row>
    <row r="344" spans="1:20" ht="12.75" customHeight="1" x14ac:dyDescent="0.2">
      <c r="A344" s="28"/>
      <c r="B344" s="29"/>
      <c r="C344" s="29"/>
      <c r="D344" s="29"/>
      <c r="E344" s="29"/>
      <c r="F344" s="29"/>
      <c r="G344" s="29"/>
      <c r="H344" s="29"/>
      <c r="I344" s="29"/>
      <c r="J344" s="29"/>
      <c r="K344" s="191"/>
      <c r="L344" s="3"/>
      <c r="M344" s="3"/>
      <c r="N344" s="29"/>
      <c r="O344" s="3"/>
      <c r="P344" s="121"/>
      <c r="Q344" s="14"/>
      <c r="R344" s="3"/>
      <c r="S344" s="29"/>
      <c r="T344" s="29"/>
    </row>
    <row r="345" spans="1:20" ht="12.75" customHeight="1" x14ac:dyDescent="0.2">
      <c r="A345" s="28"/>
      <c r="B345" s="29"/>
      <c r="C345" s="29"/>
      <c r="D345" s="29"/>
      <c r="E345" s="29"/>
      <c r="F345" s="29"/>
      <c r="G345" s="29"/>
      <c r="H345" s="29"/>
      <c r="I345" s="29"/>
      <c r="J345" s="29"/>
      <c r="K345" s="191"/>
      <c r="L345" s="3"/>
      <c r="M345" s="3"/>
      <c r="N345" s="3"/>
      <c r="O345" s="3"/>
      <c r="P345" s="29"/>
      <c r="Q345" s="22"/>
      <c r="R345" s="3"/>
      <c r="S345" s="29"/>
      <c r="T345" s="29"/>
    </row>
    <row r="346" spans="1:20" ht="26.25" customHeight="1" x14ac:dyDescent="0.3">
      <c r="A346" s="215"/>
      <c r="B346" s="322" t="s">
        <v>99</v>
      </c>
      <c r="C346" s="322"/>
      <c r="D346" s="322"/>
      <c r="E346" s="322"/>
      <c r="F346" s="322"/>
      <c r="G346" s="322"/>
      <c r="H346" s="322"/>
      <c r="I346" s="322"/>
      <c r="J346" s="322"/>
      <c r="K346" s="223" t="s">
        <v>70</v>
      </c>
      <c r="L346" s="225"/>
      <c r="M346" s="225"/>
      <c r="N346" s="29"/>
      <c r="O346" s="3"/>
      <c r="P346" s="29"/>
      <c r="Q346" s="29"/>
      <c r="R346" s="29"/>
    </row>
    <row r="347" spans="1:20" ht="20.25" customHeight="1" x14ac:dyDescent="0.2">
      <c r="A347" s="300" t="s">
        <v>10</v>
      </c>
      <c r="B347" s="301" t="s">
        <v>100</v>
      </c>
      <c r="C347" s="302"/>
      <c r="D347" s="302"/>
      <c r="E347" s="302"/>
      <c r="F347" s="302"/>
      <c r="G347" s="302"/>
      <c r="H347" s="302"/>
      <c r="I347" s="302"/>
      <c r="J347" s="303"/>
      <c r="K347" s="304" t="s">
        <v>11</v>
      </c>
      <c r="L347" s="296" t="s">
        <v>3</v>
      </c>
      <c r="M347" s="296" t="s">
        <v>4</v>
      </c>
      <c r="N347" s="306" t="s">
        <v>5</v>
      </c>
      <c r="O347" s="296" t="s">
        <v>6</v>
      </c>
      <c r="P347" s="294" t="s">
        <v>7</v>
      </c>
      <c r="Q347" s="294" t="s">
        <v>8</v>
      </c>
      <c r="R347" s="296" t="s">
        <v>101</v>
      </c>
    </row>
    <row r="348" spans="1:20" ht="15.75" customHeight="1" x14ac:dyDescent="0.25">
      <c r="A348" s="295"/>
      <c r="B348" s="58" t="s">
        <v>102</v>
      </c>
      <c r="C348" s="58" t="s">
        <v>103</v>
      </c>
      <c r="D348" s="58" t="s">
        <v>104</v>
      </c>
      <c r="E348" s="58" t="s">
        <v>105</v>
      </c>
      <c r="F348" s="58" t="s">
        <v>106</v>
      </c>
      <c r="G348" s="58" t="s">
        <v>107</v>
      </c>
      <c r="H348" s="58" t="s">
        <v>108</v>
      </c>
      <c r="I348" s="58" t="s">
        <v>109</v>
      </c>
      <c r="J348" s="58" t="s">
        <v>110</v>
      </c>
      <c r="K348" s="305"/>
      <c r="L348" s="295"/>
      <c r="M348" s="295"/>
      <c r="N348" s="295"/>
      <c r="O348" s="295"/>
      <c r="P348" s="295"/>
      <c r="Q348" s="295"/>
      <c r="R348" s="295"/>
      <c r="T348" s="104"/>
    </row>
    <row r="349" spans="1:20" ht="15.75" customHeight="1" x14ac:dyDescent="0.25">
      <c r="A349" s="58">
        <v>1002</v>
      </c>
      <c r="B349" s="154">
        <v>15</v>
      </c>
      <c r="C349" s="154"/>
      <c r="D349" s="154"/>
      <c r="E349" s="154"/>
      <c r="F349" s="154"/>
      <c r="G349" s="154"/>
      <c r="H349" s="154"/>
      <c r="I349" s="154"/>
      <c r="J349" s="154"/>
      <c r="K349" s="144"/>
      <c r="L349" s="234"/>
      <c r="M349" s="235"/>
      <c r="N349" s="236"/>
      <c r="O349" s="243"/>
      <c r="P349" s="63">
        <f>B349</f>
        <v>15</v>
      </c>
      <c r="Q349" s="244"/>
      <c r="R349" s="243"/>
      <c r="T349" s="104"/>
    </row>
    <row r="350" spans="1:20" ht="15.75" customHeight="1" x14ac:dyDescent="0.25">
      <c r="A350" s="58">
        <v>1101</v>
      </c>
      <c r="B350" s="154"/>
      <c r="C350" s="154">
        <v>10</v>
      </c>
      <c r="D350" s="154"/>
      <c r="E350" s="154"/>
      <c r="F350" s="154"/>
      <c r="G350" s="154"/>
      <c r="H350" s="154"/>
      <c r="I350" s="154"/>
      <c r="J350" s="154"/>
      <c r="K350" s="144"/>
      <c r="L350" s="237"/>
      <c r="M350" s="129"/>
      <c r="N350" s="238"/>
      <c r="O350" s="67">
        <f>IF(C350=0,"",C350/B349)</f>
        <v>0.66666666666666663</v>
      </c>
      <c r="P350" s="68">
        <v>10</v>
      </c>
      <c r="Q350" s="245">
        <f t="shared" ref="Q350:Q357" si="68">IF(P350=0,"",P350/P349)</f>
        <v>0.66666666666666663</v>
      </c>
      <c r="R350" s="245">
        <f t="shared" ref="R350:R357" si="69">IF(P350=0,"",100%-Q350)</f>
        <v>0.33333333333333337</v>
      </c>
      <c r="T350" s="104"/>
    </row>
    <row r="351" spans="1:20" ht="15.75" customHeight="1" x14ac:dyDescent="0.25">
      <c r="A351" s="58">
        <v>1102</v>
      </c>
      <c r="B351" s="154"/>
      <c r="C351" s="154"/>
      <c r="D351" s="154">
        <v>9</v>
      </c>
      <c r="E351" s="154"/>
      <c r="F351" s="154"/>
      <c r="G351" s="154"/>
      <c r="H351" s="154"/>
      <c r="I351" s="154"/>
      <c r="J351" s="154"/>
      <c r="K351" s="144"/>
      <c r="L351" s="237"/>
      <c r="M351" s="129"/>
      <c r="N351" s="238"/>
      <c r="O351" s="67">
        <f>IF(D351=0,"",D351/C350)</f>
        <v>0.9</v>
      </c>
      <c r="P351" s="68">
        <v>10</v>
      </c>
      <c r="Q351" s="245">
        <f t="shared" si="68"/>
        <v>1</v>
      </c>
      <c r="R351" s="245">
        <f t="shared" si="69"/>
        <v>0</v>
      </c>
      <c r="T351" s="70">
        <f>P351/P349</f>
        <v>0.66666666666666663</v>
      </c>
    </row>
    <row r="352" spans="1:20" ht="15.75" customHeight="1" x14ac:dyDescent="0.25">
      <c r="A352" s="58">
        <v>1201</v>
      </c>
      <c r="B352" s="154"/>
      <c r="C352" s="154"/>
      <c r="D352" s="154"/>
      <c r="E352" s="154">
        <v>5</v>
      </c>
      <c r="F352" s="154"/>
      <c r="G352" s="154"/>
      <c r="H352" s="154"/>
      <c r="I352" s="154"/>
      <c r="J352" s="154"/>
      <c r="K352" s="144"/>
      <c r="L352" s="237"/>
      <c r="M352" s="129"/>
      <c r="N352" s="238"/>
      <c r="O352" s="67">
        <f>IF(E352=0,"",E352/D351)</f>
        <v>0.55555555555555558</v>
      </c>
      <c r="P352" s="68">
        <v>9</v>
      </c>
      <c r="Q352" s="245">
        <f t="shared" si="68"/>
        <v>0.9</v>
      </c>
      <c r="R352" s="245">
        <f t="shared" si="69"/>
        <v>9.9999999999999978E-2</v>
      </c>
      <c r="T352" s="104"/>
    </row>
    <row r="353" spans="1:20" ht="15.75" customHeight="1" x14ac:dyDescent="0.25">
      <c r="A353" s="58">
        <v>1202</v>
      </c>
      <c r="B353" s="154"/>
      <c r="C353" s="154"/>
      <c r="D353" s="154"/>
      <c r="E353" s="154"/>
      <c r="F353" s="154">
        <v>5</v>
      </c>
      <c r="G353" s="154"/>
      <c r="H353" s="154"/>
      <c r="I353" s="154"/>
      <c r="J353" s="154"/>
      <c r="K353" s="144"/>
      <c r="L353" s="237"/>
      <c r="M353" s="129"/>
      <c r="N353" s="238"/>
      <c r="O353" s="67">
        <f>IF(F353=0,"",F353/E352)</f>
        <v>1</v>
      </c>
      <c r="P353" s="68">
        <v>7</v>
      </c>
      <c r="Q353" s="245">
        <f t="shared" si="68"/>
        <v>0.77777777777777779</v>
      </c>
      <c r="R353" s="245">
        <f t="shared" si="69"/>
        <v>0.22222222222222221</v>
      </c>
      <c r="T353" s="104"/>
    </row>
    <row r="354" spans="1:20" ht="15.75" customHeight="1" x14ac:dyDescent="0.25">
      <c r="A354" s="58">
        <v>1301</v>
      </c>
      <c r="B354" s="154"/>
      <c r="C354" s="154"/>
      <c r="D354" s="154"/>
      <c r="E354" s="154"/>
      <c r="F354" s="154"/>
      <c r="G354" s="154">
        <v>3</v>
      </c>
      <c r="H354" s="154"/>
      <c r="I354" s="154"/>
      <c r="J354" s="154"/>
      <c r="K354" s="144"/>
      <c r="L354" s="237"/>
      <c r="M354" s="129"/>
      <c r="N354" s="238"/>
      <c r="O354" s="67">
        <f>IF(G354=0,"",G354/F353)</f>
        <v>0.6</v>
      </c>
      <c r="P354" s="68">
        <v>7</v>
      </c>
      <c r="Q354" s="245">
        <f t="shared" si="68"/>
        <v>1</v>
      </c>
      <c r="R354" s="245">
        <f t="shared" si="69"/>
        <v>0</v>
      </c>
      <c r="T354" s="104"/>
    </row>
    <row r="355" spans="1:20" ht="15.75" customHeight="1" x14ac:dyDescent="0.25">
      <c r="A355" s="58">
        <v>1302</v>
      </c>
      <c r="B355" s="154"/>
      <c r="C355" s="154"/>
      <c r="D355" s="154"/>
      <c r="E355" s="154"/>
      <c r="F355" s="154"/>
      <c r="G355" s="154"/>
      <c r="H355" s="154">
        <v>5</v>
      </c>
      <c r="I355" s="154"/>
      <c r="J355" s="154"/>
      <c r="K355" s="144"/>
      <c r="L355" s="237"/>
      <c r="M355" s="129"/>
      <c r="N355" s="238"/>
      <c r="O355" s="67">
        <f>IF(H355=0,"",H355/G354)</f>
        <v>1.6666666666666667</v>
      </c>
      <c r="P355" s="68">
        <v>7</v>
      </c>
      <c r="Q355" s="245">
        <f t="shared" si="68"/>
        <v>1</v>
      </c>
      <c r="R355" s="245">
        <f t="shared" si="69"/>
        <v>0</v>
      </c>
      <c r="T355" s="104"/>
    </row>
    <row r="356" spans="1:20" ht="15.75" customHeight="1" x14ac:dyDescent="0.25">
      <c r="A356" s="58">
        <v>1401</v>
      </c>
      <c r="B356" s="154"/>
      <c r="C356" s="154"/>
      <c r="D356" s="154"/>
      <c r="E356" s="154"/>
      <c r="F356" s="154"/>
      <c r="G356" s="154"/>
      <c r="H356" s="154"/>
      <c r="I356" s="154">
        <v>5</v>
      </c>
      <c r="J356" s="154"/>
      <c r="K356" s="144"/>
      <c r="L356" s="237"/>
      <c r="M356" s="129"/>
      <c r="N356" s="238"/>
      <c r="O356" s="67">
        <f>IF(I356=0,"",I356/H355)</f>
        <v>1</v>
      </c>
      <c r="P356" s="68">
        <v>7</v>
      </c>
      <c r="Q356" s="245">
        <f t="shared" si="68"/>
        <v>1</v>
      </c>
      <c r="R356" s="245">
        <f t="shared" si="69"/>
        <v>0</v>
      </c>
      <c r="T356" s="104"/>
    </row>
    <row r="357" spans="1:20" ht="15.75" customHeight="1" x14ac:dyDescent="0.25">
      <c r="A357" s="58">
        <v>1402</v>
      </c>
      <c r="B357" s="154"/>
      <c r="C357" s="154"/>
      <c r="D357" s="154"/>
      <c r="E357" s="154"/>
      <c r="F357" s="154"/>
      <c r="G357" s="154"/>
      <c r="H357" s="154"/>
      <c r="I357" s="154"/>
      <c r="J357" s="154">
        <v>5</v>
      </c>
      <c r="K357" s="144">
        <v>1</v>
      </c>
      <c r="L357" s="237"/>
      <c r="M357" s="129"/>
      <c r="N357" s="238"/>
      <c r="O357" s="71">
        <f>IF(J357=0,"",J357/I356)</f>
        <v>1</v>
      </c>
      <c r="P357" s="68">
        <v>7</v>
      </c>
      <c r="Q357" s="71">
        <f t="shared" si="68"/>
        <v>1</v>
      </c>
      <c r="R357" s="71">
        <f t="shared" si="69"/>
        <v>0</v>
      </c>
      <c r="T357" s="104"/>
    </row>
    <row r="358" spans="1:20" ht="15.75" customHeight="1" x14ac:dyDescent="0.25">
      <c r="A358" s="58">
        <v>1501</v>
      </c>
      <c r="B358" s="154"/>
      <c r="C358" s="154"/>
      <c r="D358" s="154"/>
      <c r="E358" s="154"/>
      <c r="F358" s="154"/>
      <c r="G358" s="154"/>
      <c r="H358" s="154"/>
      <c r="I358" s="154"/>
      <c r="J358" s="154">
        <v>2</v>
      </c>
      <c r="K358" s="144">
        <v>2</v>
      </c>
      <c r="L358" s="237"/>
      <c r="M358" s="129"/>
      <c r="N358" s="239"/>
      <c r="O358" s="129"/>
      <c r="P358" s="68">
        <v>4</v>
      </c>
      <c r="Q358" s="129"/>
      <c r="R358" s="246"/>
      <c r="T358" s="104"/>
    </row>
    <row r="359" spans="1:20" ht="15.75" customHeight="1" x14ac:dyDescent="0.25">
      <c r="A359" s="58">
        <v>1502</v>
      </c>
      <c r="B359" s="154"/>
      <c r="C359" s="154"/>
      <c r="D359" s="154"/>
      <c r="E359" s="154"/>
      <c r="F359" s="154"/>
      <c r="G359" s="154"/>
      <c r="H359" s="154"/>
      <c r="I359" s="154"/>
      <c r="J359" s="154">
        <v>2</v>
      </c>
      <c r="K359" s="144">
        <v>1</v>
      </c>
      <c r="L359" s="237"/>
      <c r="M359" s="129"/>
      <c r="N359" s="239"/>
      <c r="O359" s="247"/>
      <c r="P359" s="109">
        <v>2</v>
      </c>
      <c r="Q359" s="248"/>
      <c r="R359" s="247"/>
      <c r="T359" s="104"/>
    </row>
    <row r="360" spans="1:20" ht="15.75" customHeight="1" x14ac:dyDescent="0.25">
      <c r="A360" s="58">
        <v>1601</v>
      </c>
      <c r="B360" s="154"/>
      <c r="C360" s="154"/>
      <c r="D360" s="154"/>
      <c r="E360" s="154"/>
      <c r="F360" s="154"/>
      <c r="G360" s="154"/>
      <c r="H360" s="154"/>
      <c r="I360" s="154"/>
      <c r="J360" s="154">
        <v>1</v>
      </c>
      <c r="K360" s="144"/>
      <c r="L360" s="237"/>
      <c r="M360" s="129"/>
      <c r="N360" s="239"/>
      <c r="O360" s="247"/>
      <c r="P360" s="109">
        <v>1</v>
      </c>
      <c r="Q360" s="248"/>
      <c r="R360" s="247"/>
      <c r="T360" s="104"/>
    </row>
    <row r="361" spans="1:20" ht="15.75" customHeight="1" x14ac:dyDescent="0.25">
      <c r="A361" s="58">
        <v>1602</v>
      </c>
      <c r="B361" s="154"/>
      <c r="C361" s="154"/>
      <c r="D361" s="154"/>
      <c r="E361" s="154"/>
      <c r="F361" s="154"/>
      <c r="G361" s="154"/>
      <c r="H361" s="154"/>
      <c r="I361" s="154"/>
      <c r="J361" s="154">
        <v>1</v>
      </c>
      <c r="K361" s="144">
        <v>1</v>
      </c>
      <c r="L361" s="237"/>
      <c r="M361" s="129"/>
      <c r="N361" s="239"/>
      <c r="O361" s="247"/>
      <c r="P361" s="109">
        <v>1</v>
      </c>
      <c r="Q361" s="248"/>
      <c r="R361" s="247"/>
      <c r="T361" s="104"/>
    </row>
    <row r="362" spans="1:20" ht="15.75" customHeight="1" x14ac:dyDescent="0.25">
      <c r="A362" s="58">
        <v>1701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44"/>
      <c r="L362" s="237"/>
      <c r="M362" s="129"/>
      <c r="N362" s="239"/>
      <c r="O362" s="129"/>
      <c r="P362" s="239"/>
      <c r="Q362" s="124"/>
      <c r="R362" s="247"/>
      <c r="T362" s="104"/>
    </row>
    <row r="363" spans="1:20" ht="15.75" customHeight="1" x14ac:dyDescent="0.25">
      <c r="A363" s="58">
        <v>1702</v>
      </c>
      <c r="B363" s="154"/>
      <c r="C363" s="154"/>
      <c r="D363" s="154"/>
      <c r="E363" s="154"/>
      <c r="F363" s="154"/>
      <c r="G363" s="154"/>
      <c r="H363" s="154"/>
      <c r="I363" s="154"/>
      <c r="J363" s="154"/>
      <c r="K363" s="144"/>
      <c r="L363" s="237"/>
      <c r="M363" s="129"/>
      <c r="N363" s="239"/>
      <c r="O363" s="197" t="s">
        <v>83</v>
      </c>
      <c r="P363" s="82">
        <v>5</v>
      </c>
      <c r="Q363" s="111">
        <f>K366</f>
        <v>5</v>
      </c>
      <c r="R363" s="199" t="s">
        <v>11</v>
      </c>
      <c r="T363" s="104"/>
    </row>
    <row r="364" spans="1:20" ht="15.75" customHeight="1" x14ac:dyDescent="0.25">
      <c r="A364" s="58">
        <v>1801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44"/>
      <c r="L364" s="237"/>
      <c r="M364" s="129"/>
      <c r="N364" s="239"/>
      <c r="O364" s="198" t="s">
        <v>85</v>
      </c>
      <c r="P364" s="86">
        <f>IF(P363/B349=0,"",P363/B349)</f>
        <v>0.33333333333333331</v>
      </c>
      <c r="Q364" s="112">
        <f>IF(P363/Q363=0,"",P363/Q363)</f>
        <v>1</v>
      </c>
      <c r="R364" s="200" t="s">
        <v>86</v>
      </c>
      <c r="T364" s="104"/>
    </row>
    <row r="365" spans="1:20" ht="15.75" customHeight="1" x14ac:dyDescent="0.25">
      <c r="A365" s="58">
        <v>1802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44"/>
      <c r="L365" s="240"/>
      <c r="M365" s="241"/>
      <c r="N365" s="242"/>
      <c r="O365" s="90"/>
      <c r="P365" s="91"/>
      <c r="Q365" s="91"/>
      <c r="R365" s="113"/>
      <c r="T365" s="104"/>
    </row>
    <row r="366" spans="1:20" ht="18" customHeight="1" x14ac:dyDescent="0.25">
      <c r="A366" s="28"/>
      <c r="B366" s="297" t="s">
        <v>111</v>
      </c>
      <c r="C366" s="297"/>
      <c r="D366" s="297"/>
      <c r="E366" s="297"/>
      <c r="F366" s="297"/>
      <c r="G366" s="297"/>
      <c r="H366" s="297"/>
      <c r="I366" s="297"/>
      <c r="J366" s="297"/>
      <c r="K366" s="93">
        <f>SUM(K349:K362)</f>
        <v>5</v>
      </c>
      <c r="L366" s="94">
        <f>IF(SUM(K356:K357)=0,"",SUM(K356:K357)/B349)</f>
        <v>6.6666666666666666E-2</v>
      </c>
      <c r="M366" s="94">
        <f>IF(K366=0,"",K366/B349)</f>
        <v>0.33333333333333331</v>
      </c>
      <c r="N366" s="94">
        <f>IF(K357=0,"",M366-L366)</f>
        <v>0.26666666666666666</v>
      </c>
      <c r="O366" s="3"/>
      <c r="P366" s="29"/>
      <c r="Q366" s="22"/>
      <c r="R366" s="3"/>
      <c r="T366" s="104"/>
    </row>
    <row r="367" spans="1:20" ht="12.75" customHeight="1" x14ac:dyDescent="0.2">
      <c r="A367" s="28"/>
      <c r="B367" s="29"/>
      <c r="C367" s="29"/>
      <c r="D367" s="29"/>
      <c r="E367" s="29"/>
      <c r="F367" s="29"/>
      <c r="G367" s="29"/>
      <c r="H367" s="29"/>
      <c r="I367" s="29"/>
      <c r="J367" s="29"/>
      <c r="K367" s="191"/>
      <c r="L367" s="3"/>
      <c r="M367" s="3"/>
      <c r="N367" s="29"/>
      <c r="O367" s="3"/>
      <c r="P367" s="29"/>
      <c r="Q367" s="22"/>
      <c r="R367" s="3"/>
      <c r="S367" s="29"/>
      <c r="T367" s="37"/>
    </row>
    <row r="368" spans="1:20" ht="12.75" customHeight="1" x14ac:dyDescent="0.2">
      <c r="A368" s="28"/>
      <c r="B368" s="29"/>
      <c r="C368" s="29"/>
      <c r="D368" s="29"/>
      <c r="E368" s="29"/>
      <c r="F368" s="29"/>
      <c r="G368" s="29"/>
      <c r="H368" s="29"/>
      <c r="I368" s="29"/>
      <c r="J368" s="29"/>
      <c r="K368" s="191"/>
      <c r="L368" s="3"/>
      <c r="M368" s="3"/>
      <c r="N368" s="29"/>
      <c r="O368" s="3"/>
      <c r="P368" s="29"/>
      <c r="Q368" s="22"/>
      <c r="R368" s="3"/>
      <c r="S368" s="29"/>
      <c r="T368" s="37"/>
    </row>
    <row r="369" spans="1:20" ht="26.25" customHeight="1" x14ac:dyDescent="0.3">
      <c r="A369" s="215"/>
      <c r="B369" s="322" t="s">
        <v>99</v>
      </c>
      <c r="C369" s="322"/>
      <c r="D369" s="322"/>
      <c r="E369" s="322"/>
      <c r="F369" s="322"/>
      <c r="G369" s="322"/>
      <c r="H369" s="322"/>
      <c r="I369" s="322"/>
      <c r="J369" s="322"/>
      <c r="K369" s="223" t="s">
        <v>73</v>
      </c>
      <c r="L369" s="225"/>
      <c r="M369" s="225"/>
      <c r="N369" s="29"/>
      <c r="O369" s="3"/>
      <c r="P369" s="29"/>
      <c r="Q369" s="29"/>
      <c r="R369" s="29"/>
    </row>
    <row r="370" spans="1:20" ht="20.25" customHeight="1" x14ac:dyDescent="0.2">
      <c r="A370" s="300" t="s">
        <v>10</v>
      </c>
      <c r="B370" s="301" t="s">
        <v>100</v>
      </c>
      <c r="C370" s="302"/>
      <c r="D370" s="302"/>
      <c r="E370" s="302"/>
      <c r="F370" s="302"/>
      <c r="G370" s="302"/>
      <c r="H370" s="302"/>
      <c r="I370" s="302"/>
      <c r="J370" s="303"/>
      <c r="K370" s="304" t="s">
        <v>11</v>
      </c>
      <c r="L370" s="296" t="s">
        <v>3</v>
      </c>
      <c r="M370" s="296" t="s">
        <v>4</v>
      </c>
      <c r="N370" s="306" t="s">
        <v>5</v>
      </c>
      <c r="O370" s="296" t="s">
        <v>6</v>
      </c>
      <c r="P370" s="294" t="s">
        <v>7</v>
      </c>
      <c r="Q370" s="294" t="s">
        <v>8</v>
      </c>
      <c r="R370" s="296" t="s">
        <v>101</v>
      </c>
    </row>
    <row r="371" spans="1:20" ht="15.75" customHeight="1" x14ac:dyDescent="0.25">
      <c r="A371" s="295"/>
      <c r="B371" s="58" t="s">
        <v>102</v>
      </c>
      <c r="C371" s="58" t="s">
        <v>103</v>
      </c>
      <c r="D371" s="58" t="s">
        <v>104</v>
      </c>
      <c r="E371" s="58" t="s">
        <v>105</v>
      </c>
      <c r="F371" s="58" t="s">
        <v>106</v>
      </c>
      <c r="G371" s="58" t="s">
        <v>107</v>
      </c>
      <c r="H371" s="58" t="s">
        <v>108</v>
      </c>
      <c r="I371" s="58" t="s">
        <v>109</v>
      </c>
      <c r="J371" s="58" t="s">
        <v>110</v>
      </c>
      <c r="K371" s="305"/>
      <c r="L371" s="295"/>
      <c r="M371" s="295"/>
      <c r="N371" s="295"/>
      <c r="O371" s="295"/>
      <c r="P371" s="295"/>
      <c r="Q371" s="295"/>
      <c r="R371" s="295"/>
      <c r="T371" s="104"/>
    </row>
    <row r="372" spans="1:20" ht="15.75" customHeight="1" x14ac:dyDescent="0.25">
      <c r="A372" s="58">
        <v>1101</v>
      </c>
      <c r="B372" s="154">
        <v>7</v>
      </c>
      <c r="C372" s="154"/>
      <c r="D372" s="154"/>
      <c r="E372" s="154"/>
      <c r="F372" s="154"/>
      <c r="G372" s="154"/>
      <c r="H372" s="154"/>
      <c r="I372" s="154"/>
      <c r="J372" s="154"/>
      <c r="K372" s="144"/>
      <c r="L372" s="234"/>
      <c r="M372" s="235"/>
      <c r="N372" s="236"/>
      <c r="O372" s="99"/>
      <c r="P372" s="63">
        <f>B372</f>
        <v>7</v>
      </c>
      <c r="Q372" s="100"/>
      <c r="R372" s="99"/>
      <c r="T372" s="104"/>
    </row>
    <row r="373" spans="1:20" ht="15.75" customHeight="1" x14ac:dyDescent="0.25">
      <c r="A373" s="58">
        <v>1102</v>
      </c>
      <c r="B373" s="154"/>
      <c r="C373" s="154">
        <v>6</v>
      </c>
      <c r="D373" s="154"/>
      <c r="E373" s="154"/>
      <c r="F373" s="154"/>
      <c r="G373" s="154"/>
      <c r="H373" s="154"/>
      <c r="I373" s="154"/>
      <c r="J373" s="154"/>
      <c r="K373" s="144"/>
      <c r="L373" s="237"/>
      <c r="M373" s="129"/>
      <c r="N373" s="238"/>
      <c r="O373" s="67">
        <f>IF(C373=0,"",C373/B372)</f>
        <v>0.8571428571428571</v>
      </c>
      <c r="P373" s="68">
        <v>6</v>
      </c>
      <c r="Q373" s="245">
        <f t="shared" ref="Q373:Q380" si="70">IF(P373=0,"",P373/P372)</f>
        <v>0.8571428571428571</v>
      </c>
      <c r="R373" s="245">
        <f t="shared" ref="R373:R380" si="71">IF(P373=0,"",100%-Q373)</f>
        <v>0.1428571428571429</v>
      </c>
      <c r="T373" s="104"/>
    </row>
    <row r="374" spans="1:20" ht="15.75" customHeight="1" x14ac:dyDescent="0.25">
      <c r="A374" s="58">
        <v>1201</v>
      </c>
      <c r="B374" s="154"/>
      <c r="C374" s="154"/>
      <c r="D374" s="154">
        <v>5</v>
      </c>
      <c r="E374" s="154"/>
      <c r="F374" s="154"/>
      <c r="G374" s="154"/>
      <c r="H374" s="154"/>
      <c r="I374" s="154"/>
      <c r="J374" s="154"/>
      <c r="K374" s="144"/>
      <c r="L374" s="237"/>
      <c r="M374" s="129"/>
      <c r="N374" s="238"/>
      <c r="O374" s="67">
        <f>IF(D374=0,"",D374/C373)</f>
        <v>0.83333333333333337</v>
      </c>
      <c r="P374" s="68">
        <v>6</v>
      </c>
      <c r="Q374" s="245">
        <f t="shared" si="70"/>
        <v>1</v>
      </c>
      <c r="R374" s="245">
        <f t="shared" si="71"/>
        <v>0</v>
      </c>
      <c r="T374" s="70">
        <f>P374/P372</f>
        <v>0.8571428571428571</v>
      </c>
    </row>
    <row r="375" spans="1:20" ht="15.75" customHeight="1" x14ac:dyDescent="0.25">
      <c r="A375" s="58">
        <v>1202</v>
      </c>
      <c r="B375" s="154"/>
      <c r="C375" s="154"/>
      <c r="D375" s="154"/>
      <c r="E375" s="154">
        <v>5</v>
      </c>
      <c r="F375" s="154"/>
      <c r="G375" s="154"/>
      <c r="H375" s="154"/>
      <c r="I375" s="154"/>
      <c r="J375" s="154"/>
      <c r="K375" s="144"/>
      <c r="L375" s="237"/>
      <c r="M375" s="129"/>
      <c r="N375" s="238"/>
      <c r="O375" s="67">
        <f>IF(E375=0,"",E375/D374)</f>
        <v>1</v>
      </c>
      <c r="P375" s="68">
        <v>5</v>
      </c>
      <c r="Q375" s="245">
        <f t="shared" si="70"/>
        <v>0.83333333333333337</v>
      </c>
      <c r="R375" s="245">
        <f t="shared" si="71"/>
        <v>0.16666666666666663</v>
      </c>
      <c r="T375" s="104"/>
    </row>
    <row r="376" spans="1:20" ht="15.75" customHeight="1" x14ac:dyDescent="0.25">
      <c r="A376" s="58">
        <v>1301</v>
      </c>
      <c r="B376" s="154"/>
      <c r="C376" s="154"/>
      <c r="D376" s="154"/>
      <c r="E376" s="154"/>
      <c r="F376" s="154">
        <v>5</v>
      </c>
      <c r="G376" s="154"/>
      <c r="H376" s="154"/>
      <c r="I376" s="154"/>
      <c r="J376" s="154"/>
      <c r="K376" s="144"/>
      <c r="L376" s="237"/>
      <c r="M376" s="129"/>
      <c r="N376" s="238"/>
      <c r="O376" s="67">
        <f>IF(F376=0,"",F376/E375)</f>
        <v>1</v>
      </c>
      <c r="P376" s="68">
        <v>5</v>
      </c>
      <c r="Q376" s="245">
        <f t="shared" si="70"/>
        <v>1</v>
      </c>
      <c r="R376" s="245">
        <f t="shared" si="71"/>
        <v>0</v>
      </c>
      <c r="T376" s="104"/>
    </row>
    <row r="377" spans="1:20" ht="15.75" customHeight="1" x14ac:dyDescent="0.25">
      <c r="A377" s="58">
        <v>1302</v>
      </c>
      <c r="B377" s="154"/>
      <c r="C377" s="154"/>
      <c r="D377" s="154"/>
      <c r="E377" s="154"/>
      <c r="F377" s="154"/>
      <c r="G377" s="154">
        <v>2</v>
      </c>
      <c r="H377" s="154"/>
      <c r="I377" s="154"/>
      <c r="J377" s="154"/>
      <c r="K377" s="144"/>
      <c r="L377" s="237"/>
      <c r="M377" s="129"/>
      <c r="N377" s="238"/>
      <c r="O377" s="67">
        <f>IF(G377=0,"",G377/F376)</f>
        <v>0.4</v>
      </c>
      <c r="P377" s="68">
        <v>2</v>
      </c>
      <c r="Q377" s="245">
        <f t="shared" si="70"/>
        <v>0.4</v>
      </c>
      <c r="R377" s="245">
        <f t="shared" si="71"/>
        <v>0.6</v>
      </c>
      <c r="T377" s="104"/>
    </row>
    <row r="378" spans="1:20" ht="15.75" customHeight="1" x14ac:dyDescent="0.25">
      <c r="A378" s="58">
        <v>1401</v>
      </c>
      <c r="B378" s="154"/>
      <c r="C378" s="154"/>
      <c r="D378" s="154"/>
      <c r="E378" s="154"/>
      <c r="F378" s="154"/>
      <c r="G378" s="154"/>
      <c r="H378" s="154">
        <v>2</v>
      </c>
      <c r="I378" s="154"/>
      <c r="J378" s="154"/>
      <c r="K378" s="144"/>
      <c r="L378" s="237"/>
      <c r="M378" s="129"/>
      <c r="N378" s="238"/>
      <c r="O378" s="67">
        <f>IF(H378=0,"",H378/G377)</f>
        <v>1</v>
      </c>
      <c r="P378" s="68">
        <v>3</v>
      </c>
      <c r="Q378" s="245">
        <f t="shared" si="70"/>
        <v>1.5</v>
      </c>
      <c r="R378" s="245">
        <f t="shared" si="71"/>
        <v>-0.5</v>
      </c>
      <c r="T378" s="104"/>
    </row>
    <row r="379" spans="1:20" ht="15.75" customHeight="1" x14ac:dyDescent="0.25">
      <c r="A379" s="58">
        <v>1402</v>
      </c>
      <c r="B379" s="154"/>
      <c r="C379" s="154"/>
      <c r="D379" s="154"/>
      <c r="E379" s="154"/>
      <c r="F379" s="154"/>
      <c r="G379" s="154"/>
      <c r="H379" s="154"/>
      <c r="I379" s="154">
        <v>2</v>
      </c>
      <c r="J379" s="154"/>
      <c r="K379" s="144"/>
      <c r="L379" s="237"/>
      <c r="M379" s="129"/>
      <c r="N379" s="238"/>
      <c r="O379" s="67">
        <f>IF(I379=0,"",I379/H378)</f>
        <v>1</v>
      </c>
      <c r="P379" s="68">
        <v>3</v>
      </c>
      <c r="Q379" s="245">
        <f t="shared" si="70"/>
        <v>1</v>
      </c>
      <c r="R379" s="245">
        <f t="shared" si="71"/>
        <v>0</v>
      </c>
      <c r="T379" s="104"/>
    </row>
    <row r="380" spans="1:20" ht="15.75" customHeight="1" x14ac:dyDescent="0.25">
      <c r="A380" s="58">
        <v>1501</v>
      </c>
      <c r="B380" s="154"/>
      <c r="C380" s="154"/>
      <c r="D380" s="154"/>
      <c r="E380" s="154"/>
      <c r="F380" s="154"/>
      <c r="G380" s="154"/>
      <c r="H380" s="154"/>
      <c r="I380" s="154"/>
      <c r="J380" s="154">
        <v>2</v>
      </c>
      <c r="K380" s="144">
        <v>0</v>
      </c>
      <c r="L380" s="237"/>
      <c r="M380" s="129"/>
      <c r="N380" s="238"/>
      <c r="O380" s="71">
        <f>IF(J380=0,"",J380/I379)</f>
        <v>1</v>
      </c>
      <c r="P380" s="68">
        <v>2</v>
      </c>
      <c r="Q380" s="71">
        <f t="shared" si="70"/>
        <v>0.66666666666666663</v>
      </c>
      <c r="R380" s="71">
        <f t="shared" si="71"/>
        <v>0.33333333333333337</v>
      </c>
      <c r="T380" s="104"/>
    </row>
    <row r="381" spans="1:20" ht="15.75" customHeight="1" x14ac:dyDescent="0.25">
      <c r="A381" s="58">
        <v>1502</v>
      </c>
      <c r="B381" s="154"/>
      <c r="C381" s="154"/>
      <c r="D381" s="154"/>
      <c r="E381" s="154"/>
      <c r="F381" s="154"/>
      <c r="G381" s="154"/>
      <c r="H381" s="154"/>
      <c r="I381" s="154"/>
      <c r="J381" s="154">
        <v>1</v>
      </c>
      <c r="K381" s="144">
        <v>1</v>
      </c>
      <c r="L381" s="237"/>
      <c r="M381" s="129"/>
      <c r="N381" s="239"/>
      <c r="O381" s="129"/>
      <c r="P381" s="68">
        <v>1</v>
      </c>
      <c r="Q381" s="129"/>
      <c r="R381" s="246"/>
      <c r="T381" s="104"/>
    </row>
    <row r="382" spans="1:20" ht="15.75" customHeight="1" x14ac:dyDescent="0.25">
      <c r="A382" s="58">
        <v>1601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44"/>
      <c r="L382" s="237"/>
      <c r="M382" s="129"/>
      <c r="N382" s="239"/>
      <c r="O382" s="247"/>
      <c r="P382" s="109">
        <v>1</v>
      </c>
      <c r="Q382" s="248"/>
      <c r="R382" s="247"/>
      <c r="T382" s="104"/>
    </row>
    <row r="383" spans="1:20" ht="15.75" customHeight="1" x14ac:dyDescent="0.25">
      <c r="A383" s="58">
        <v>1701</v>
      </c>
      <c r="B383" s="154"/>
      <c r="C383" s="154"/>
      <c r="D383" s="154"/>
      <c r="E383" s="154"/>
      <c r="F383" s="154"/>
      <c r="G383" s="154"/>
      <c r="H383" s="154"/>
      <c r="I383" s="154"/>
      <c r="J383" s="154">
        <v>1</v>
      </c>
      <c r="K383" s="144"/>
      <c r="L383" s="237"/>
      <c r="M383" s="129"/>
      <c r="N383" s="239"/>
      <c r="O383" s="247"/>
      <c r="P383" s="109">
        <v>1</v>
      </c>
      <c r="Q383" s="248"/>
      <c r="R383" s="247"/>
      <c r="T383" s="104"/>
    </row>
    <row r="384" spans="1:20" ht="15.75" customHeight="1" x14ac:dyDescent="0.25">
      <c r="A384" s="58">
        <v>1702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44">
        <v>1</v>
      </c>
      <c r="L384" s="237"/>
      <c r="M384" s="129"/>
      <c r="N384" s="239"/>
      <c r="O384" s="247"/>
      <c r="P384" s="109"/>
      <c r="Q384" s="248"/>
      <c r="R384" s="247"/>
      <c r="T384" s="104"/>
    </row>
    <row r="385" spans="1:20" ht="15.75" customHeight="1" x14ac:dyDescent="0.25">
      <c r="A385" s="58">
        <v>1801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44"/>
      <c r="L385" s="237"/>
      <c r="M385" s="129"/>
      <c r="N385" s="239"/>
      <c r="O385" s="129"/>
      <c r="P385" s="239"/>
      <c r="Q385" s="124"/>
      <c r="R385" s="247"/>
      <c r="T385" s="104"/>
    </row>
    <row r="386" spans="1:20" ht="15.75" customHeight="1" x14ac:dyDescent="0.25">
      <c r="A386" s="58">
        <v>1802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44"/>
      <c r="L386" s="237"/>
      <c r="M386" s="129"/>
      <c r="N386" s="239"/>
      <c r="O386" s="197" t="s">
        <v>83</v>
      </c>
      <c r="P386" s="82">
        <v>2</v>
      </c>
      <c r="Q386" s="111">
        <f>K389</f>
        <v>2</v>
      </c>
      <c r="R386" s="199" t="s">
        <v>11</v>
      </c>
      <c r="T386" s="104"/>
    </row>
    <row r="387" spans="1:20" ht="15.75" customHeight="1" x14ac:dyDescent="0.25">
      <c r="A387" s="58">
        <v>1901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44"/>
      <c r="L387" s="237"/>
      <c r="M387" s="129"/>
      <c r="N387" s="239"/>
      <c r="O387" s="198" t="s">
        <v>85</v>
      </c>
      <c r="P387" s="86">
        <f>IF(P386/B372=0,"",P386/B372)</f>
        <v>0.2857142857142857</v>
      </c>
      <c r="Q387" s="112">
        <f>IF(P386/Q386=0,"",P386/Q386)</f>
        <v>1</v>
      </c>
      <c r="R387" s="200" t="s">
        <v>86</v>
      </c>
      <c r="T387" s="104"/>
    </row>
    <row r="388" spans="1:20" ht="15.75" customHeight="1" x14ac:dyDescent="0.25">
      <c r="A388" s="58">
        <v>1902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44"/>
      <c r="L388" s="240"/>
      <c r="M388" s="241"/>
      <c r="N388" s="242"/>
      <c r="O388" s="90"/>
      <c r="P388" s="91"/>
      <c r="Q388" s="91"/>
      <c r="R388" s="113"/>
      <c r="T388" s="104"/>
    </row>
    <row r="389" spans="1:20" ht="18" customHeight="1" x14ac:dyDescent="0.25">
      <c r="A389" s="28"/>
      <c r="B389" s="297" t="s">
        <v>111</v>
      </c>
      <c r="C389" s="297"/>
      <c r="D389" s="297"/>
      <c r="E389" s="297"/>
      <c r="F389" s="297"/>
      <c r="G389" s="297"/>
      <c r="H389" s="297"/>
      <c r="I389" s="297"/>
      <c r="J389" s="297"/>
      <c r="K389" s="93">
        <f>SUM(K372:K385)</f>
        <v>2</v>
      </c>
      <c r="L389" s="94" t="str">
        <f>IF(SUM(K379:K380)=0,"0%",SUM(K379:K380)/B372)</f>
        <v>0%</v>
      </c>
      <c r="M389" s="94">
        <f>IF(K389=0,"",K389/B372)</f>
        <v>0.2857142857142857</v>
      </c>
      <c r="N389" s="94">
        <f>M389-L389</f>
        <v>0.2857142857142857</v>
      </c>
      <c r="O389" s="3"/>
      <c r="P389" s="29"/>
      <c r="Q389" s="22"/>
      <c r="R389" s="3"/>
      <c r="T389" s="104"/>
    </row>
    <row r="390" spans="1:20" ht="12.75" customHeight="1" x14ac:dyDescent="0.2">
      <c r="A390" s="28"/>
      <c r="B390" s="29"/>
      <c r="C390" s="29"/>
      <c r="D390" s="29"/>
      <c r="E390" s="29"/>
      <c r="F390" s="29"/>
      <c r="G390" s="29"/>
      <c r="H390" s="29"/>
      <c r="I390" s="29"/>
      <c r="J390" s="29"/>
      <c r="K390" s="191"/>
      <c r="L390" s="3"/>
      <c r="M390" s="3"/>
      <c r="N390" s="29"/>
      <c r="O390" s="3"/>
      <c r="P390" s="29"/>
      <c r="Q390" s="22"/>
      <c r="R390" s="3"/>
      <c r="S390" s="29"/>
      <c r="T390" s="22"/>
    </row>
    <row r="391" spans="1:20" ht="12.75" customHeight="1" x14ac:dyDescent="0.2">
      <c r="A391" s="28"/>
      <c r="B391" s="29"/>
      <c r="C391" s="29"/>
      <c r="D391" s="29"/>
      <c r="E391" s="29"/>
      <c r="F391" s="29"/>
      <c r="G391" s="29"/>
      <c r="H391" s="29"/>
      <c r="I391" s="29"/>
      <c r="J391" s="29"/>
      <c r="K391" s="191"/>
      <c r="L391" s="3"/>
      <c r="M391" s="3"/>
      <c r="N391" s="29"/>
      <c r="O391" s="3"/>
      <c r="P391" s="29"/>
      <c r="Q391" s="22"/>
      <c r="R391" s="3"/>
      <c r="S391" s="29"/>
      <c r="T391" s="22"/>
    </row>
    <row r="392" spans="1:20" ht="26.25" customHeight="1" x14ac:dyDescent="0.3">
      <c r="A392" s="215"/>
      <c r="B392" s="322" t="s">
        <v>99</v>
      </c>
      <c r="C392" s="322"/>
      <c r="D392" s="322"/>
      <c r="E392" s="322"/>
      <c r="F392" s="322"/>
      <c r="G392" s="322"/>
      <c r="H392" s="322"/>
      <c r="I392" s="322"/>
      <c r="J392" s="322"/>
      <c r="K392" s="223" t="s">
        <v>76</v>
      </c>
      <c r="L392" s="225"/>
      <c r="M392" s="225"/>
      <c r="N392" s="29"/>
      <c r="O392" s="3"/>
      <c r="P392" s="29"/>
      <c r="Q392" s="29"/>
      <c r="R392" s="29"/>
    </row>
    <row r="393" spans="1:20" ht="20.25" customHeight="1" x14ac:dyDescent="0.2">
      <c r="A393" s="300" t="s">
        <v>10</v>
      </c>
      <c r="B393" s="301" t="s">
        <v>100</v>
      </c>
      <c r="C393" s="302"/>
      <c r="D393" s="302"/>
      <c r="E393" s="302"/>
      <c r="F393" s="302"/>
      <c r="G393" s="302"/>
      <c r="H393" s="302"/>
      <c r="I393" s="302"/>
      <c r="J393" s="303"/>
      <c r="K393" s="304" t="s">
        <v>11</v>
      </c>
      <c r="L393" s="296" t="s">
        <v>3</v>
      </c>
      <c r="M393" s="296" t="s">
        <v>4</v>
      </c>
      <c r="N393" s="306" t="s">
        <v>5</v>
      </c>
      <c r="O393" s="296" t="s">
        <v>6</v>
      </c>
      <c r="P393" s="294" t="s">
        <v>7</v>
      </c>
      <c r="Q393" s="294" t="s">
        <v>8</v>
      </c>
      <c r="R393" s="296" t="s">
        <v>101</v>
      </c>
    </row>
    <row r="394" spans="1:20" ht="15.75" customHeight="1" x14ac:dyDescent="0.25">
      <c r="A394" s="295"/>
      <c r="B394" s="58" t="s">
        <v>102</v>
      </c>
      <c r="C394" s="58" t="s">
        <v>103</v>
      </c>
      <c r="D394" s="58" t="s">
        <v>104</v>
      </c>
      <c r="E394" s="58" t="s">
        <v>105</v>
      </c>
      <c r="F394" s="58" t="s">
        <v>106</v>
      </c>
      <c r="G394" s="58" t="s">
        <v>107</v>
      </c>
      <c r="H394" s="58" t="s">
        <v>108</v>
      </c>
      <c r="I394" s="58" t="s">
        <v>109</v>
      </c>
      <c r="J394" s="58" t="s">
        <v>110</v>
      </c>
      <c r="K394" s="305"/>
      <c r="L394" s="295"/>
      <c r="M394" s="295"/>
      <c r="N394" s="295"/>
      <c r="O394" s="295"/>
      <c r="P394" s="295"/>
      <c r="Q394" s="295"/>
      <c r="R394" s="295"/>
      <c r="T394" s="104"/>
    </row>
    <row r="395" spans="1:20" ht="15.75" customHeight="1" x14ac:dyDescent="0.25">
      <c r="A395" s="58">
        <v>1102</v>
      </c>
      <c r="B395" s="154">
        <v>15</v>
      </c>
      <c r="C395" s="154"/>
      <c r="D395" s="154"/>
      <c r="E395" s="154"/>
      <c r="F395" s="154"/>
      <c r="G395" s="154"/>
      <c r="H395" s="154"/>
      <c r="I395" s="154"/>
      <c r="J395" s="154"/>
      <c r="K395" s="144"/>
      <c r="L395" s="234"/>
      <c r="M395" s="235"/>
      <c r="N395" s="236"/>
      <c r="O395" s="243"/>
      <c r="P395" s="63">
        <f>B395</f>
        <v>15</v>
      </c>
      <c r="Q395" s="244"/>
      <c r="R395" s="243"/>
      <c r="T395" s="104"/>
    </row>
    <row r="396" spans="1:20" ht="15.75" customHeight="1" x14ac:dyDescent="0.25">
      <c r="A396" s="58">
        <v>1201</v>
      </c>
      <c r="B396" s="154"/>
      <c r="C396" s="154">
        <v>8</v>
      </c>
      <c r="D396" s="154"/>
      <c r="E396" s="154"/>
      <c r="F396" s="154"/>
      <c r="G396" s="154"/>
      <c r="H396" s="154"/>
      <c r="I396" s="154"/>
      <c r="J396" s="154"/>
      <c r="K396" s="144"/>
      <c r="L396" s="237"/>
      <c r="M396" s="129"/>
      <c r="N396" s="238"/>
      <c r="O396" s="67">
        <f>IF(C396=0,"",C396/B395)</f>
        <v>0.53333333333333333</v>
      </c>
      <c r="P396" s="68">
        <v>9</v>
      </c>
      <c r="Q396" s="245">
        <f t="shared" ref="Q396:Q403" si="72">IF(P396=0,"",P396/P395)</f>
        <v>0.6</v>
      </c>
      <c r="R396" s="245">
        <f t="shared" ref="R396:R403" si="73">IF(P396=0,"",100%-Q396)</f>
        <v>0.4</v>
      </c>
      <c r="T396" s="104"/>
    </row>
    <row r="397" spans="1:20" ht="15.75" customHeight="1" x14ac:dyDescent="0.25">
      <c r="A397" s="58">
        <v>1202</v>
      </c>
      <c r="B397" s="154"/>
      <c r="C397" s="154"/>
      <c r="D397" s="154">
        <v>6</v>
      </c>
      <c r="E397" s="154"/>
      <c r="F397" s="154"/>
      <c r="G397" s="154"/>
      <c r="H397" s="154"/>
      <c r="I397" s="154"/>
      <c r="J397" s="154"/>
      <c r="K397" s="144"/>
      <c r="L397" s="237"/>
      <c r="M397" s="129"/>
      <c r="N397" s="238"/>
      <c r="O397" s="67">
        <f>IF(D397=0,"",D397/C396)</f>
        <v>0.75</v>
      </c>
      <c r="P397" s="68">
        <v>8</v>
      </c>
      <c r="Q397" s="245">
        <f t="shared" si="72"/>
        <v>0.88888888888888884</v>
      </c>
      <c r="R397" s="245">
        <f t="shared" si="73"/>
        <v>0.11111111111111116</v>
      </c>
      <c r="T397" s="70">
        <f>P397/P395</f>
        <v>0.53333333333333333</v>
      </c>
    </row>
    <row r="398" spans="1:20" ht="15.75" customHeight="1" x14ac:dyDescent="0.25">
      <c r="A398" s="58">
        <v>1301</v>
      </c>
      <c r="B398" s="154"/>
      <c r="C398" s="154"/>
      <c r="D398" s="154"/>
      <c r="E398" s="154">
        <v>3</v>
      </c>
      <c r="F398" s="154"/>
      <c r="G398" s="154"/>
      <c r="H398" s="154"/>
      <c r="I398" s="154"/>
      <c r="J398" s="154"/>
      <c r="K398" s="144"/>
      <c r="L398" s="237"/>
      <c r="M398" s="129"/>
      <c r="N398" s="238"/>
      <c r="O398" s="67">
        <f>IF(E398=0,"",E398/D397)</f>
        <v>0.5</v>
      </c>
      <c r="P398" s="68">
        <v>8</v>
      </c>
      <c r="Q398" s="245">
        <f t="shared" si="72"/>
        <v>1</v>
      </c>
      <c r="R398" s="245">
        <f t="shared" si="73"/>
        <v>0</v>
      </c>
      <c r="T398" s="104"/>
    </row>
    <row r="399" spans="1:20" ht="15.75" customHeight="1" x14ac:dyDescent="0.25">
      <c r="A399" s="58">
        <v>1302</v>
      </c>
      <c r="B399" s="154"/>
      <c r="C399" s="154"/>
      <c r="D399" s="154"/>
      <c r="E399" s="154"/>
      <c r="F399" s="154">
        <v>3</v>
      </c>
      <c r="G399" s="154"/>
      <c r="H399" s="154"/>
      <c r="I399" s="154"/>
      <c r="J399" s="154"/>
      <c r="K399" s="144"/>
      <c r="L399" s="237"/>
      <c r="M399" s="129"/>
      <c r="N399" s="238"/>
      <c r="O399" s="67">
        <f>IF(F399=0,"",F399/E398)</f>
        <v>1</v>
      </c>
      <c r="P399" s="68">
        <v>8</v>
      </c>
      <c r="Q399" s="245">
        <f t="shared" si="72"/>
        <v>1</v>
      </c>
      <c r="R399" s="245">
        <f t="shared" si="73"/>
        <v>0</v>
      </c>
      <c r="T399" s="104"/>
    </row>
    <row r="400" spans="1:20" ht="15.75" customHeight="1" x14ac:dyDescent="0.25">
      <c r="A400" s="58">
        <v>1401</v>
      </c>
      <c r="B400" s="154"/>
      <c r="C400" s="154"/>
      <c r="D400" s="154"/>
      <c r="E400" s="154"/>
      <c r="F400" s="154"/>
      <c r="G400" s="154">
        <v>3</v>
      </c>
      <c r="H400" s="154"/>
      <c r="I400" s="154"/>
      <c r="J400" s="154"/>
      <c r="K400" s="144"/>
      <c r="L400" s="237"/>
      <c r="M400" s="129"/>
      <c r="N400" s="238"/>
      <c r="O400" s="67">
        <f>IF(G400=0,"",G400/F399)</f>
        <v>1</v>
      </c>
      <c r="P400" s="68">
        <v>7</v>
      </c>
      <c r="Q400" s="245">
        <f t="shared" si="72"/>
        <v>0.875</v>
      </c>
      <c r="R400" s="245">
        <f t="shared" si="73"/>
        <v>0.125</v>
      </c>
      <c r="T400" s="104"/>
    </row>
    <row r="401" spans="1:20" ht="15.75" customHeight="1" x14ac:dyDescent="0.25">
      <c r="A401" s="58">
        <v>1402</v>
      </c>
      <c r="B401" s="154"/>
      <c r="C401" s="154"/>
      <c r="D401" s="154"/>
      <c r="E401" s="154"/>
      <c r="F401" s="154"/>
      <c r="G401" s="154"/>
      <c r="H401" s="154">
        <v>3</v>
      </c>
      <c r="I401" s="154"/>
      <c r="J401" s="154"/>
      <c r="K401" s="144"/>
      <c r="L401" s="237"/>
      <c r="M401" s="129"/>
      <c r="N401" s="238"/>
      <c r="O401" s="67">
        <f>IF(H401=0,"",H401/G400)</f>
        <v>1</v>
      </c>
      <c r="P401" s="68">
        <v>8</v>
      </c>
      <c r="Q401" s="245">
        <f t="shared" si="72"/>
        <v>1.1428571428571428</v>
      </c>
      <c r="R401" s="245">
        <f t="shared" si="73"/>
        <v>-0.14285714285714279</v>
      </c>
      <c r="T401" s="104"/>
    </row>
    <row r="402" spans="1:20" ht="15.75" customHeight="1" x14ac:dyDescent="0.25">
      <c r="A402" s="58">
        <v>1501</v>
      </c>
      <c r="B402" s="154"/>
      <c r="C402" s="154"/>
      <c r="D402" s="154"/>
      <c r="E402" s="154"/>
      <c r="F402" s="154"/>
      <c r="G402" s="154"/>
      <c r="H402" s="154"/>
      <c r="I402" s="154">
        <v>3</v>
      </c>
      <c r="J402" s="154"/>
      <c r="K402" s="144"/>
      <c r="L402" s="237"/>
      <c r="M402" s="129"/>
      <c r="N402" s="238"/>
      <c r="O402" s="67">
        <f>IF(I402=0,"",I402/H401)</f>
        <v>1</v>
      </c>
      <c r="P402" s="68">
        <v>7</v>
      </c>
      <c r="Q402" s="245">
        <f t="shared" si="72"/>
        <v>0.875</v>
      </c>
      <c r="R402" s="245">
        <f t="shared" si="73"/>
        <v>0.125</v>
      </c>
      <c r="T402" s="104"/>
    </row>
    <row r="403" spans="1:20" ht="15.75" customHeight="1" x14ac:dyDescent="0.25">
      <c r="A403" s="58">
        <v>1502</v>
      </c>
      <c r="B403" s="154"/>
      <c r="C403" s="154"/>
      <c r="D403" s="154"/>
      <c r="E403" s="154"/>
      <c r="F403" s="154"/>
      <c r="G403" s="154"/>
      <c r="H403" s="154"/>
      <c r="I403" s="154"/>
      <c r="J403" s="154">
        <v>3</v>
      </c>
      <c r="K403" s="144">
        <v>3</v>
      </c>
      <c r="L403" s="237"/>
      <c r="M403" s="129"/>
      <c r="N403" s="238"/>
      <c r="O403" s="71">
        <f>IF(J403=0,"",J403/I402)</f>
        <v>1</v>
      </c>
      <c r="P403" s="68">
        <v>7</v>
      </c>
      <c r="Q403" s="71">
        <f t="shared" si="72"/>
        <v>1</v>
      </c>
      <c r="R403" s="71">
        <f t="shared" si="73"/>
        <v>0</v>
      </c>
      <c r="T403" s="104"/>
    </row>
    <row r="404" spans="1:20" ht="15.75" customHeight="1" x14ac:dyDescent="0.25">
      <c r="A404" s="58">
        <v>1601</v>
      </c>
      <c r="B404" s="154"/>
      <c r="C404" s="154"/>
      <c r="D404" s="154"/>
      <c r="E404" s="154"/>
      <c r="F404" s="154"/>
      <c r="G404" s="154"/>
      <c r="H404" s="154"/>
      <c r="I404" s="154"/>
      <c r="J404" s="154">
        <v>2</v>
      </c>
      <c r="K404" s="144">
        <v>1</v>
      </c>
      <c r="L404" s="237"/>
      <c r="M404" s="129"/>
      <c r="N404" s="239"/>
      <c r="O404" s="129"/>
      <c r="P404" s="68">
        <v>4</v>
      </c>
      <c r="Q404" s="129"/>
      <c r="R404" s="246"/>
      <c r="T404" s="104"/>
    </row>
    <row r="405" spans="1:20" ht="15.75" customHeight="1" x14ac:dyDescent="0.25">
      <c r="A405" s="58">
        <v>1602</v>
      </c>
      <c r="B405" s="154"/>
      <c r="C405" s="154"/>
      <c r="D405" s="154"/>
      <c r="E405" s="154"/>
      <c r="F405" s="154"/>
      <c r="G405" s="154"/>
      <c r="H405" s="154"/>
      <c r="I405" s="154"/>
      <c r="J405" s="154">
        <v>1</v>
      </c>
      <c r="K405" s="144"/>
      <c r="L405" s="237"/>
      <c r="M405" s="129"/>
      <c r="N405" s="239"/>
      <c r="O405" s="247"/>
      <c r="P405" s="109">
        <v>3</v>
      </c>
      <c r="Q405" s="248"/>
      <c r="R405" s="247"/>
      <c r="T405" s="104"/>
    </row>
    <row r="406" spans="1:20" ht="15.75" customHeight="1" x14ac:dyDescent="0.25">
      <c r="A406" s="58">
        <v>1701</v>
      </c>
      <c r="B406" s="154"/>
      <c r="C406" s="154"/>
      <c r="D406" s="154"/>
      <c r="E406" s="154"/>
      <c r="F406" s="154"/>
      <c r="G406" s="154"/>
      <c r="H406" s="154"/>
      <c r="I406" s="154"/>
      <c r="J406" s="154">
        <v>3</v>
      </c>
      <c r="K406" s="144">
        <v>3</v>
      </c>
      <c r="L406" s="237"/>
      <c r="M406" s="129"/>
      <c r="N406" s="239"/>
      <c r="O406" s="247"/>
      <c r="P406" s="109">
        <v>1</v>
      </c>
      <c r="Q406" s="248"/>
      <c r="R406" s="247"/>
      <c r="T406" s="104"/>
    </row>
    <row r="407" spans="1:20" ht="15.75" customHeight="1" x14ac:dyDescent="0.25">
      <c r="A407" s="58">
        <v>1702</v>
      </c>
      <c r="B407" s="154"/>
      <c r="C407" s="154"/>
      <c r="D407" s="154"/>
      <c r="E407" s="154"/>
      <c r="F407" s="154"/>
      <c r="G407" s="154"/>
      <c r="H407" s="154"/>
      <c r="I407" s="154"/>
      <c r="J407" s="154"/>
      <c r="K407" s="144"/>
      <c r="L407" s="237"/>
      <c r="M407" s="129"/>
      <c r="N407" s="239"/>
      <c r="O407" s="247"/>
      <c r="P407" s="109"/>
      <c r="Q407" s="248"/>
      <c r="R407" s="247"/>
      <c r="T407" s="104"/>
    </row>
    <row r="408" spans="1:20" ht="15.75" customHeight="1" x14ac:dyDescent="0.25">
      <c r="A408" s="58">
        <v>1801</v>
      </c>
      <c r="B408" s="154"/>
      <c r="C408" s="154"/>
      <c r="D408" s="154"/>
      <c r="E408" s="154"/>
      <c r="F408" s="154"/>
      <c r="G408" s="154"/>
      <c r="H408" s="154"/>
      <c r="I408" s="154"/>
      <c r="J408" s="154"/>
      <c r="K408" s="144"/>
      <c r="L408" s="237"/>
      <c r="M408" s="129"/>
      <c r="N408" s="239"/>
      <c r="O408" s="129"/>
      <c r="P408" s="239"/>
      <c r="Q408" s="124"/>
      <c r="R408" s="247"/>
      <c r="T408" s="104"/>
    </row>
    <row r="409" spans="1:20" ht="15.75" customHeight="1" x14ac:dyDescent="0.25">
      <c r="A409" s="58">
        <v>1802</v>
      </c>
      <c r="B409" s="154"/>
      <c r="C409" s="154"/>
      <c r="D409" s="154"/>
      <c r="E409" s="154"/>
      <c r="F409" s="154"/>
      <c r="G409" s="154"/>
      <c r="H409" s="154"/>
      <c r="I409" s="154"/>
      <c r="J409" s="154"/>
      <c r="K409" s="144"/>
      <c r="L409" s="237"/>
      <c r="M409" s="129"/>
      <c r="N409" s="239"/>
      <c r="O409" s="197" t="s">
        <v>83</v>
      </c>
      <c r="P409" s="82">
        <v>6</v>
      </c>
      <c r="Q409" s="111">
        <f>K412</f>
        <v>7</v>
      </c>
      <c r="R409" s="199" t="s">
        <v>11</v>
      </c>
      <c r="T409" s="104"/>
    </row>
    <row r="410" spans="1:20" ht="15.75" customHeight="1" x14ac:dyDescent="0.25">
      <c r="A410" s="58">
        <v>1901</v>
      </c>
      <c r="B410" s="154"/>
      <c r="C410" s="154"/>
      <c r="D410" s="154"/>
      <c r="E410" s="154"/>
      <c r="F410" s="154"/>
      <c r="G410" s="154"/>
      <c r="H410" s="154"/>
      <c r="I410" s="154"/>
      <c r="J410" s="154"/>
      <c r="K410" s="144"/>
      <c r="L410" s="237"/>
      <c r="M410" s="129"/>
      <c r="N410" s="239"/>
      <c r="O410" s="198" t="s">
        <v>85</v>
      </c>
      <c r="P410" s="86">
        <f>IF(P409/B395=0,"",P409/B395)</f>
        <v>0.4</v>
      </c>
      <c r="Q410" s="112">
        <f>IF(P409/Q409=0,"",P409/Q409)</f>
        <v>0.8571428571428571</v>
      </c>
      <c r="R410" s="200" t="s">
        <v>86</v>
      </c>
      <c r="T410" s="104"/>
    </row>
    <row r="411" spans="1:20" ht="15.75" x14ac:dyDescent="0.25">
      <c r="A411" s="58">
        <v>1902</v>
      </c>
      <c r="B411" s="154"/>
      <c r="C411" s="154"/>
      <c r="D411" s="154"/>
      <c r="E411" s="154"/>
      <c r="F411" s="154"/>
      <c r="G411" s="154"/>
      <c r="H411" s="154"/>
      <c r="I411" s="154"/>
      <c r="J411" s="154"/>
      <c r="K411" s="144"/>
      <c r="L411" s="240"/>
      <c r="M411" s="241"/>
      <c r="N411" s="242"/>
      <c r="O411" s="90"/>
      <c r="P411" s="91"/>
      <c r="Q411" s="91"/>
      <c r="R411" s="113"/>
      <c r="T411" s="104"/>
    </row>
    <row r="412" spans="1:20" ht="18" x14ac:dyDescent="0.25">
      <c r="A412" s="28"/>
      <c r="B412" s="297" t="s">
        <v>111</v>
      </c>
      <c r="C412" s="297"/>
      <c r="D412" s="297"/>
      <c r="E412" s="297"/>
      <c r="F412" s="297"/>
      <c r="G412" s="297"/>
      <c r="H412" s="297"/>
      <c r="I412" s="297"/>
      <c r="J412" s="297"/>
      <c r="K412" s="93">
        <f>SUM(K395:K408)</f>
        <v>7</v>
      </c>
      <c r="L412" s="94">
        <f>IF(SUM(K402:K403)=0,"",SUM(K402:K403)/B395)</f>
        <v>0.2</v>
      </c>
      <c r="M412" s="94">
        <f>IF(K412=0,"",K412/B395)</f>
        <v>0.46666666666666667</v>
      </c>
      <c r="N412" s="94">
        <f>IF(K403=0,"",M412-L412)</f>
        <v>0.26666666666666666</v>
      </c>
      <c r="O412" s="3"/>
      <c r="P412" s="29"/>
      <c r="Q412" s="22"/>
      <c r="R412" s="3"/>
      <c r="T412" s="104"/>
    </row>
    <row r="413" spans="1:20" ht="12.75" customHeight="1" x14ac:dyDescent="0.2">
      <c r="L413" s="3"/>
      <c r="M413" s="3"/>
      <c r="O413" s="3"/>
    </row>
    <row r="414" spans="1:20" ht="12.75" customHeight="1" x14ac:dyDescent="0.2">
      <c r="L414" s="3"/>
      <c r="M414" s="3"/>
      <c r="O414" s="3"/>
    </row>
    <row r="415" spans="1:20" ht="26.25" x14ac:dyDescent="0.3">
      <c r="A415" s="215"/>
      <c r="B415" s="322" t="s">
        <v>99</v>
      </c>
      <c r="C415" s="322"/>
      <c r="D415" s="322"/>
      <c r="E415" s="322"/>
      <c r="F415" s="322"/>
      <c r="G415" s="322"/>
      <c r="H415" s="322"/>
      <c r="I415" s="322"/>
      <c r="J415" s="322"/>
      <c r="K415" s="223" t="s">
        <v>80</v>
      </c>
      <c r="L415" s="225"/>
      <c r="M415" s="225"/>
      <c r="N415" s="29"/>
      <c r="O415" s="3"/>
      <c r="P415" s="29"/>
      <c r="Q415" s="29"/>
      <c r="R415" s="29"/>
    </row>
    <row r="416" spans="1:20" ht="20.25" x14ac:dyDescent="0.2">
      <c r="A416" s="300" t="s">
        <v>10</v>
      </c>
      <c r="B416" s="301" t="s">
        <v>100</v>
      </c>
      <c r="C416" s="302"/>
      <c r="D416" s="302"/>
      <c r="E416" s="302"/>
      <c r="F416" s="302"/>
      <c r="G416" s="302"/>
      <c r="H416" s="302"/>
      <c r="I416" s="302"/>
      <c r="J416" s="303"/>
      <c r="K416" s="304" t="s">
        <v>11</v>
      </c>
      <c r="L416" s="296" t="s">
        <v>3</v>
      </c>
      <c r="M416" s="296" t="s">
        <v>4</v>
      </c>
      <c r="N416" s="306" t="s">
        <v>5</v>
      </c>
      <c r="O416" s="296" t="s">
        <v>6</v>
      </c>
      <c r="P416" s="294" t="s">
        <v>7</v>
      </c>
      <c r="Q416" s="294" t="s">
        <v>8</v>
      </c>
      <c r="R416" s="296" t="s">
        <v>101</v>
      </c>
    </row>
    <row r="417" spans="1:20" ht="15.75" customHeight="1" x14ac:dyDescent="0.25">
      <c r="A417" s="295"/>
      <c r="B417" s="58" t="s">
        <v>102</v>
      </c>
      <c r="C417" s="58" t="s">
        <v>103</v>
      </c>
      <c r="D417" s="58" t="s">
        <v>104</v>
      </c>
      <c r="E417" s="58" t="s">
        <v>105</v>
      </c>
      <c r="F417" s="58" t="s">
        <v>106</v>
      </c>
      <c r="G417" s="58" t="s">
        <v>107</v>
      </c>
      <c r="H417" s="58" t="s">
        <v>108</v>
      </c>
      <c r="I417" s="58" t="s">
        <v>109</v>
      </c>
      <c r="J417" s="58" t="s">
        <v>110</v>
      </c>
      <c r="K417" s="305"/>
      <c r="L417" s="295"/>
      <c r="M417" s="295"/>
      <c r="N417" s="295"/>
      <c r="O417" s="295"/>
      <c r="P417" s="295"/>
      <c r="Q417" s="295"/>
      <c r="R417" s="295"/>
      <c r="T417" s="104"/>
    </row>
    <row r="418" spans="1:20" ht="15.75" customHeight="1" x14ac:dyDescent="0.25">
      <c r="A418" s="58">
        <v>1201</v>
      </c>
      <c r="B418" s="154">
        <v>3</v>
      </c>
      <c r="C418" s="154"/>
      <c r="D418" s="154"/>
      <c r="E418" s="154"/>
      <c r="F418" s="154"/>
      <c r="G418" s="154"/>
      <c r="H418" s="154"/>
      <c r="I418" s="154"/>
      <c r="J418" s="154"/>
      <c r="K418" s="144"/>
      <c r="L418" s="234"/>
      <c r="M418" s="235"/>
      <c r="N418" s="236"/>
      <c r="O418" s="99"/>
      <c r="P418" s="63">
        <f>B418</f>
        <v>3</v>
      </c>
      <c r="Q418" s="100"/>
      <c r="R418" s="99"/>
      <c r="T418" s="104"/>
    </row>
    <row r="419" spans="1:20" ht="15.75" customHeight="1" x14ac:dyDescent="0.25">
      <c r="A419" s="58">
        <v>1202</v>
      </c>
      <c r="B419" s="154"/>
      <c r="C419" s="154">
        <v>3</v>
      </c>
      <c r="D419" s="154"/>
      <c r="E419" s="154"/>
      <c r="F419" s="154"/>
      <c r="G419" s="154"/>
      <c r="H419" s="154"/>
      <c r="I419" s="154"/>
      <c r="J419" s="154"/>
      <c r="K419" s="144"/>
      <c r="L419" s="237"/>
      <c r="M419" s="129"/>
      <c r="N419" s="238"/>
      <c r="O419" s="67">
        <f>IF(C419=0,"",C419/B418)</f>
        <v>1</v>
      </c>
      <c r="P419" s="68">
        <v>3</v>
      </c>
      <c r="Q419" s="69">
        <f t="shared" ref="Q419:Q426" si="74">IF(P419=0,"",P419/P418)</f>
        <v>1</v>
      </c>
      <c r="R419" s="69">
        <f t="shared" ref="R419:R426" si="75">IF(P419=0,"",100%-Q419)</f>
        <v>0</v>
      </c>
      <c r="T419" s="104"/>
    </row>
    <row r="420" spans="1:20" ht="15.75" customHeight="1" x14ac:dyDescent="0.25">
      <c r="A420" s="58">
        <v>1301</v>
      </c>
      <c r="B420" s="154"/>
      <c r="C420" s="154"/>
      <c r="D420" s="154">
        <v>3</v>
      </c>
      <c r="E420" s="154"/>
      <c r="F420" s="154"/>
      <c r="G420" s="154"/>
      <c r="H420" s="154"/>
      <c r="I420" s="154"/>
      <c r="J420" s="154"/>
      <c r="K420" s="144"/>
      <c r="L420" s="237"/>
      <c r="M420" s="129"/>
      <c r="N420" s="238"/>
      <c r="O420" s="67">
        <f>IF(D420=0,"",D420/C419)</f>
        <v>1</v>
      </c>
      <c r="P420" s="68">
        <v>3</v>
      </c>
      <c r="Q420" s="69">
        <f t="shared" si="74"/>
        <v>1</v>
      </c>
      <c r="R420" s="69">
        <f t="shared" si="75"/>
        <v>0</v>
      </c>
      <c r="T420" s="70">
        <f>P420/P418</f>
        <v>1</v>
      </c>
    </row>
    <row r="421" spans="1:20" ht="15.75" customHeight="1" x14ac:dyDescent="0.25">
      <c r="A421" s="58">
        <v>1302</v>
      </c>
      <c r="B421" s="154"/>
      <c r="C421" s="154"/>
      <c r="D421" s="154"/>
      <c r="E421" s="154">
        <v>3</v>
      </c>
      <c r="F421" s="154"/>
      <c r="G421" s="154"/>
      <c r="H421" s="154"/>
      <c r="I421" s="154"/>
      <c r="J421" s="154"/>
      <c r="K421" s="144"/>
      <c r="L421" s="237"/>
      <c r="M421" s="129"/>
      <c r="N421" s="238"/>
      <c r="O421" s="67">
        <f>IF(E421=0,"",E421/D420)</f>
        <v>1</v>
      </c>
      <c r="P421" s="68">
        <v>3</v>
      </c>
      <c r="Q421" s="69">
        <f t="shared" si="74"/>
        <v>1</v>
      </c>
      <c r="R421" s="69">
        <f t="shared" si="75"/>
        <v>0</v>
      </c>
      <c r="T421" s="104"/>
    </row>
    <row r="422" spans="1:20" ht="15.75" customHeight="1" x14ac:dyDescent="0.25">
      <c r="A422" s="58">
        <v>1401</v>
      </c>
      <c r="B422" s="154"/>
      <c r="C422" s="154"/>
      <c r="D422" s="154"/>
      <c r="E422" s="154"/>
      <c r="F422" s="154">
        <v>2</v>
      </c>
      <c r="G422" s="154"/>
      <c r="H422" s="154"/>
      <c r="I422" s="154"/>
      <c r="J422" s="154"/>
      <c r="K422" s="144"/>
      <c r="L422" s="237"/>
      <c r="M422" s="129"/>
      <c r="N422" s="238"/>
      <c r="O422" s="67">
        <f>IF(F422=0,"",F422/E421)</f>
        <v>0.66666666666666663</v>
      </c>
      <c r="P422" s="68">
        <v>2</v>
      </c>
      <c r="Q422" s="69">
        <f t="shared" si="74"/>
        <v>0.66666666666666663</v>
      </c>
      <c r="R422" s="69">
        <f t="shared" si="75"/>
        <v>0.33333333333333337</v>
      </c>
      <c r="T422" s="104"/>
    </row>
    <row r="423" spans="1:20" ht="15.75" customHeight="1" x14ac:dyDescent="0.25">
      <c r="A423" s="58">
        <v>1402</v>
      </c>
      <c r="B423" s="154"/>
      <c r="C423" s="154"/>
      <c r="D423" s="154"/>
      <c r="E423" s="154"/>
      <c r="F423" s="154"/>
      <c r="G423" s="154">
        <v>1</v>
      </c>
      <c r="H423" s="154"/>
      <c r="I423" s="154"/>
      <c r="J423" s="154"/>
      <c r="K423" s="144"/>
      <c r="L423" s="237"/>
      <c r="M423" s="129"/>
      <c r="N423" s="238"/>
      <c r="O423" s="67">
        <f>IF(G423=0,"",G423/F422)</f>
        <v>0.5</v>
      </c>
      <c r="P423" s="68">
        <v>3</v>
      </c>
      <c r="Q423" s="69">
        <f t="shared" si="74"/>
        <v>1.5</v>
      </c>
      <c r="R423" s="69">
        <f t="shared" si="75"/>
        <v>-0.5</v>
      </c>
      <c r="T423" s="104"/>
    </row>
    <row r="424" spans="1:20" ht="15.75" customHeight="1" x14ac:dyDescent="0.25">
      <c r="A424" s="58">
        <v>1501</v>
      </c>
      <c r="B424" s="154"/>
      <c r="C424" s="154"/>
      <c r="D424" s="154"/>
      <c r="E424" s="154"/>
      <c r="F424" s="154"/>
      <c r="G424" s="154"/>
      <c r="H424" s="154">
        <v>0</v>
      </c>
      <c r="I424" s="154"/>
      <c r="J424" s="154"/>
      <c r="K424" s="144"/>
      <c r="L424" s="237"/>
      <c r="M424" s="129"/>
      <c r="N424" s="238"/>
      <c r="O424" s="67">
        <v>0</v>
      </c>
      <c r="P424" s="68">
        <v>3</v>
      </c>
      <c r="Q424" s="69">
        <f t="shared" si="74"/>
        <v>1</v>
      </c>
      <c r="R424" s="69">
        <f t="shared" si="75"/>
        <v>0</v>
      </c>
      <c r="T424" s="104"/>
    </row>
    <row r="425" spans="1:20" ht="15.75" customHeight="1" x14ac:dyDescent="0.25">
      <c r="A425" s="58">
        <v>1502</v>
      </c>
      <c r="B425" s="154"/>
      <c r="C425" s="154"/>
      <c r="D425" s="154"/>
      <c r="E425" s="154"/>
      <c r="F425" s="154"/>
      <c r="G425" s="154"/>
      <c r="H425" s="154"/>
      <c r="I425" s="154">
        <v>0</v>
      </c>
      <c r="J425" s="154"/>
      <c r="K425" s="144"/>
      <c r="L425" s="237"/>
      <c r="M425" s="129"/>
      <c r="N425" s="238"/>
      <c r="O425" s="67">
        <v>0</v>
      </c>
      <c r="P425" s="68">
        <v>2</v>
      </c>
      <c r="Q425" s="69">
        <f t="shared" si="74"/>
        <v>0.66666666666666663</v>
      </c>
      <c r="R425" s="69">
        <f t="shared" si="75"/>
        <v>0.33333333333333337</v>
      </c>
      <c r="T425" s="104"/>
    </row>
    <row r="426" spans="1:20" ht="15.75" customHeight="1" x14ac:dyDescent="0.25">
      <c r="A426" s="58">
        <v>1601</v>
      </c>
      <c r="B426" s="154"/>
      <c r="C426" s="154"/>
      <c r="D426" s="154"/>
      <c r="E426" s="154"/>
      <c r="F426" s="154"/>
      <c r="G426" s="154"/>
      <c r="H426" s="154"/>
      <c r="I426" s="154"/>
      <c r="J426" s="154">
        <v>0</v>
      </c>
      <c r="K426" s="144"/>
      <c r="L426" s="237"/>
      <c r="M426" s="129"/>
      <c r="N426" s="238"/>
      <c r="O426" s="71">
        <v>0</v>
      </c>
      <c r="P426" s="68">
        <v>1</v>
      </c>
      <c r="Q426" s="72">
        <f t="shared" si="74"/>
        <v>0.5</v>
      </c>
      <c r="R426" s="72">
        <f t="shared" si="75"/>
        <v>0.5</v>
      </c>
      <c r="T426" s="104"/>
    </row>
    <row r="427" spans="1:20" ht="15.75" customHeight="1" x14ac:dyDescent="0.25">
      <c r="A427" s="58">
        <v>1602</v>
      </c>
      <c r="B427" s="154"/>
      <c r="C427" s="154"/>
      <c r="D427" s="154"/>
      <c r="E427" s="154"/>
      <c r="F427" s="154"/>
      <c r="G427" s="154"/>
      <c r="H427" s="154"/>
      <c r="I427" s="154"/>
      <c r="J427" s="154">
        <v>0</v>
      </c>
      <c r="K427" s="144"/>
      <c r="L427" s="237"/>
      <c r="M427" s="129"/>
      <c r="N427" s="239"/>
      <c r="O427" s="129"/>
      <c r="P427" s="68">
        <v>1</v>
      </c>
      <c r="Q427" s="130"/>
      <c r="R427" s="131"/>
      <c r="T427" s="104"/>
    </row>
    <row r="428" spans="1:20" ht="15.75" customHeight="1" x14ac:dyDescent="0.25">
      <c r="A428" s="58">
        <v>1701</v>
      </c>
      <c r="B428" s="154"/>
      <c r="C428" s="154"/>
      <c r="D428" s="154"/>
      <c r="E428" s="154"/>
      <c r="F428" s="154"/>
      <c r="G428" s="154"/>
      <c r="H428" s="154"/>
      <c r="I428" s="154"/>
      <c r="J428" s="154">
        <v>3</v>
      </c>
      <c r="K428" s="144">
        <v>1</v>
      </c>
      <c r="L428" s="237"/>
      <c r="M428" s="129"/>
      <c r="N428" s="239"/>
      <c r="O428" s="108"/>
      <c r="P428" s="109">
        <v>1</v>
      </c>
      <c r="Q428" s="110"/>
      <c r="R428" s="108"/>
      <c r="T428" s="104"/>
    </row>
    <row r="429" spans="1:20" ht="15.75" customHeight="1" x14ac:dyDescent="0.25">
      <c r="A429" s="58">
        <v>1702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44"/>
      <c r="L429" s="237"/>
      <c r="M429" s="129"/>
      <c r="N429" s="239"/>
      <c r="O429" s="108"/>
      <c r="P429" s="109"/>
      <c r="Q429" s="110"/>
      <c r="R429" s="108"/>
      <c r="T429" s="104"/>
    </row>
    <row r="430" spans="1:20" ht="15.75" customHeight="1" x14ac:dyDescent="0.25">
      <c r="A430" s="58">
        <v>1801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44"/>
      <c r="L430" s="237"/>
      <c r="M430" s="129"/>
      <c r="N430" s="239"/>
      <c r="O430" s="108"/>
      <c r="P430" s="109"/>
      <c r="Q430" s="110"/>
      <c r="R430" s="108"/>
      <c r="T430" s="104"/>
    </row>
    <row r="431" spans="1:20" ht="15.75" customHeight="1" x14ac:dyDescent="0.25">
      <c r="A431" s="58">
        <v>1802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44"/>
      <c r="L431" s="237"/>
      <c r="M431" s="129"/>
      <c r="N431" s="239"/>
      <c r="O431" s="102"/>
      <c r="P431" s="104"/>
      <c r="Q431" s="146"/>
      <c r="R431" s="108"/>
      <c r="T431" s="104"/>
    </row>
    <row r="432" spans="1:20" ht="15.75" customHeight="1" x14ac:dyDescent="0.25">
      <c r="A432" s="58">
        <v>1901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44"/>
      <c r="L432" s="237"/>
      <c r="M432" s="129"/>
      <c r="N432" s="239"/>
      <c r="O432" s="197" t="s">
        <v>83</v>
      </c>
      <c r="P432" s="82">
        <v>1</v>
      </c>
      <c r="Q432" s="111">
        <f>IF(SUM(K425:K428)=0,"",SUM(K425:K428))</f>
        <v>1</v>
      </c>
      <c r="R432" s="199" t="s">
        <v>11</v>
      </c>
      <c r="T432" s="104"/>
    </row>
    <row r="433" spans="1:20" ht="15.75" customHeight="1" x14ac:dyDescent="0.25">
      <c r="A433" s="58">
        <v>1902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44"/>
      <c r="L433" s="237"/>
      <c r="M433" s="129"/>
      <c r="N433" s="239"/>
      <c r="O433" s="198" t="s">
        <v>85</v>
      </c>
      <c r="P433" s="86">
        <f>IF(P432/B418=0,"",P432/B418)</f>
        <v>0.33333333333333331</v>
      </c>
      <c r="Q433" s="112">
        <f>IF(P432/Q432=0,"",P432/Q432)</f>
        <v>1</v>
      </c>
      <c r="R433" s="200" t="s">
        <v>86</v>
      </c>
      <c r="T433" s="104"/>
    </row>
    <row r="434" spans="1:20" ht="15.75" customHeight="1" x14ac:dyDescent="0.25">
      <c r="A434" s="58">
        <v>2001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44"/>
      <c r="L434" s="240"/>
      <c r="M434" s="241"/>
      <c r="N434" s="242"/>
      <c r="O434" s="90"/>
      <c r="P434" s="91"/>
      <c r="Q434" s="91"/>
      <c r="R434" s="113"/>
      <c r="T434" s="104"/>
    </row>
    <row r="435" spans="1:20" ht="18" customHeight="1" x14ac:dyDescent="0.25">
      <c r="A435" s="28"/>
      <c r="B435" s="297" t="s">
        <v>111</v>
      </c>
      <c r="C435" s="297"/>
      <c r="D435" s="297"/>
      <c r="E435" s="297"/>
      <c r="F435" s="297"/>
      <c r="G435" s="297"/>
      <c r="H435" s="297"/>
      <c r="I435" s="297"/>
      <c r="J435" s="297"/>
      <c r="K435" s="93">
        <f>SUM(K418:K431)</f>
        <v>1</v>
      </c>
      <c r="L435" s="94" t="str">
        <f>IF(SUM(K425:K426)=0,"0%",SUM(K425:K426)/B418)</f>
        <v>0%</v>
      </c>
      <c r="M435" s="94">
        <f>IF(K435=0,"",K435/B418)</f>
        <v>0.33333333333333331</v>
      </c>
      <c r="N435" s="94">
        <f>M435-L435</f>
        <v>0.33333333333333331</v>
      </c>
      <c r="O435" s="3"/>
      <c r="P435" s="29"/>
      <c r="Q435" s="22"/>
      <c r="R435" s="3"/>
      <c r="T435" s="104"/>
    </row>
    <row r="436" spans="1:20" ht="12.75" customHeight="1" x14ac:dyDescent="0.2">
      <c r="L436" s="3"/>
      <c r="M436" s="3"/>
      <c r="N436" s="3"/>
      <c r="O436" s="3"/>
    </row>
    <row r="437" spans="1:20" ht="12.75" customHeight="1" x14ac:dyDescent="0.2">
      <c r="L437" s="3"/>
      <c r="M437" s="3"/>
      <c r="N437" s="3"/>
      <c r="O437" s="3"/>
    </row>
    <row r="438" spans="1:20" ht="26.25" customHeight="1" x14ac:dyDescent="0.3">
      <c r="A438" s="215"/>
      <c r="B438" s="322" t="s">
        <v>99</v>
      </c>
      <c r="C438" s="322"/>
      <c r="D438" s="322"/>
      <c r="E438" s="322"/>
      <c r="F438" s="322"/>
      <c r="G438" s="322"/>
      <c r="H438" s="322"/>
      <c r="I438" s="322"/>
      <c r="J438" s="322"/>
      <c r="K438" s="223" t="s">
        <v>84</v>
      </c>
      <c r="L438" s="225"/>
      <c r="M438" s="225"/>
      <c r="N438" s="29"/>
      <c r="O438" s="3"/>
      <c r="P438" s="29"/>
      <c r="Q438" s="29"/>
      <c r="R438" s="29"/>
    </row>
    <row r="439" spans="1:20" ht="20.25" customHeight="1" x14ac:dyDescent="0.2">
      <c r="A439" s="300" t="s">
        <v>10</v>
      </c>
      <c r="B439" s="301" t="s">
        <v>100</v>
      </c>
      <c r="C439" s="302"/>
      <c r="D439" s="302"/>
      <c r="E439" s="302"/>
      <c r="F439" s="302"/>
      <c r="G439" s="302"/>
      <c r="H439" s="302"/>
      <c r="I439" s="302"/>
      <c r="J439" s="303"/>
      <c r="K439" s="304" t="s">
        <v>11</v>
      </c>
      <c r="L439" s="296" t="s">
        <v>3</v>
      </c>
      <c r="M439" s="296" t="s">
        <v>4</v>
      </c>
      <c r="N439" s="306" t="s">
        <v>5</v>
      </c>
      <c r="O439" s="296" t="s">
        <v>6</v>
      </c>
      <c r="P439" s="294" t="s">
        <v>7</v>
      </c>
      <c r="Q439" s="294" t="s">
        <v>8</v>
      </c>
      <c r="R439" s="296" t="s">
        <v>101</v>
      </c>
    </row>
    <row r="440" spans="1:20" ht="15.75" customHeight="1" x14ac:dyDescent="0.25">
      <c r="A440" s="295"/>
      <c r="B440" s="58" t="s">
        <v>102</v>
      </c>
      <c r="C440" s="58" t="s">
        <v>103</v>
      </c>
      <c r="D440" s="58" t="s">
        <v>104</v>
      </c>
      <c r="E440" s="58" t="s">
        <v>105</v>
      </c>
      <c r="F440" s="58" t="s">
        <v>106</v>
      </c>
      <c r="G440" s="58" t="s">
        <v>107</v>
      </c>
      <c r="H440" s="58" t="s">
        <v>108</v>
      </c>
      <c r="I440" s="58" t="s">
        <v>109</v>
      </c>
      <c r="J440" s="58" t="s">
        <v>110</v>
      </c>
      <c r="K440" s="305"/>
      <c r="L440" s="295"/>
      <c r="M440" s="295"/>
      <c r="N440" s="295"/>
      <c r="O440" s="295"/>
      <c r="P440" s="295"/>
      <c r="Q440" s="295"/>
      <c r="R440" s="295"/>
      <c r="T440" s="104"/>
    </row>
    <row r="441" spans="1:20" ht="15.75" customHeight="1" x14ac:dyDescent="0.25">
      <c r="A441" s="58">
        <v>1202</v>
      </c>
      <c r="B441" s="154">
        <v>8</v>
      </c>
      <c r="C441" s="154"/>
      <c r="D441" s="154"/>
      <c r="E441" s="154"/>
      <c r="F441" s="154"/>
      <c r="G441" s="154"/>
      <c r="H441" s="154"/>
      <c r="I441" s="154"/>
      <c r="J441" s="154"/>
      <c r="K441" s="144"/>
      <c r="L441" s="234"/>
      <c r="M441" s="235"/>
      <c r="N441" s="236"/>
      <c r="O441" s="243"/>
      <c r="P441" s="63">
        <f>B441</f>
        <v>8</v>
      </c>
      <c r="Q441" s="244"/>
      <c r="R441" s="243"/>
      <c r="T441" s="104"/>
    </row>
    <row r="442" spans="1:20" ht="15.75" customHeight="1" x14ac:dyDescent="0.25">
      <c r="A442" s="58">
        <v>1301</v>
      </c>
      <c r="B442" s="154"/>
      <c r="C442" s="154">
        <v>7</v>
      </c>
      <c r="D442" s="154"/>
      <c r="E442" s="154"/>
      <c r="F442" s="154"/>
      <c r="G442" s="154"/>
      <c r="H442" s="154"/>
      <c r="I442" s="154"/>
      <c r="J442" s="154"/>
      <c r="K442" s="144"/>
      <c r="L442" s="237"/>
      <c r="M442" s="129"/>
      <c r="N442" s="238"/>
      <c r="O442" s="67">
        <f>IF(C442=0,"",C442/B441)</f>
        <v>0.875</v>
      </c>
      <c r="P442" s="68">
        <v>7</v>
      </c>
      <c r="Q442" s="245">
        <f t="shared" ref="Q442:Q449" si="76">IF(P442=0,"",P442/P441)</f>
        <v>0.875</v>
      </c>
      <c r="R442" s="245">
        <f t="shared" ref="R442:R449" si="77">IF(P442=0,"",100%-Q442)</f>
        <v>0.125</v>
      </c>
      <c r="T442" s="104"/>
    </row>
    <row r="443" spans="1:20" ht="15.75" customHeight="1" x14ac:dyDescent="0.25">
      <c r="A443" s="58">
        <v>1302</v>
      </c>
      <c r="B443" s="154"/>
      <c r="C443" s="154"/>
      <c r="D443" s="154">
        <v>6</v>
      </c>
      <c r="E443" s="154"/>
      <c r="F443" s="154"/>
      <c r="G443" s="154"/>
      <c r="H443" s="154"/>
      <c r="I443" s="154"/>
      <c r="J443" s="154"/>
      <c r="K443" s="144"/>
      <c r="L443" s="237"/>
      <c r="M443" s="129"/>
      <c r="N443" s="238"/>
      <c r="O443" s="67">
        <f>IF(D443=0,"",D443/C442)</f>
        <v>0.8571428571428571</v>
      </c>
      <c r="P443" s="68">
        <v>6</v>
      </c>
      <c r="Q443" s="245">
        <f t="shared" si="76"/>
        <v>0.8571428571428571</v>
      </c>
      <c r="R443" s="245">
        <f t="shared" si="77"/>
        <v>0.1428571428571429</v>
      </c>
      <c r="T443" s="70">
        <f>P443/P441</f>
        <v>0.75</v>
      </c>
    </row>
    <row r="444" spans="1:20" ht="15.75" customHeight="1" x14ac:dyDescent="0.25">
      <c r="A444" s="58">
        <v>1401</v>
      </c>
      <c r="B444" s="154"/>
      <c r="C444" s="154"/>
      <c r="D444" s="154"/>
      <c r="E444" s="154">
        <v>6</v>
      </c>
      <c r="F444" s="154"/>
      <c r="G444" s="154"/>
      <c r="H444" s="154"/>
      <c r="I444" s="154"/>
      <c r="J444" s="154"/>
      <c r="K444" s="144"/>
      <c r="L444" s="237"/>
      <c r="M444" s="129"/>
      <c r="N444" s="238"/>
      <c r="O444" s="67">
        <f>IF(E444=0,"",E444/D443)</f>
        <v>1</v>
      </c>
      <c r="P444" s="68">
        <v>6</v>
      </c>
      <c r="Q444" s="245">
        <f t="shared" si="76"/>
        <v>1</v>
      </c>
      <c r="R444" s="245">
        <f t="shared" si="77"/>
        <v>0</v>
      </c>
      <c r="T444" s="104"/>
    </row>
    <row r="445" spans="1:20" ht="15.75" customHeight="1" x14ac:dyDescent="0.25">
      <c r="A445" s="58">
        <v>1402</v>
      </c>
      <c r="B445" s="154"/>
      <c r="C445" s="154"/>
      <c r="D445" s="154"/>
      <c r="E445" s="154"/>
      <c r="F445" s="154">
        <v>6</v>
      </c>
      <c r="G445" s="154"/>
      <c r="H445" s="154"/>
      <c r="I445" s="154"/>
      <c r="J445" s="154"/>
      <c r="K445" s="144"/>
      <c r="L445" s="237"/>
      <c r="M445" s="129"/>
      <c r="N445" s="238"/>
      <c r="O445" s="67">
        <f>IF(F445=0,"",F445/E444)</f>
        <v>1</v>
      </c>
      <c r="P445" s="68">
        <v>6</v>
      </c>
      <c r="Q445" s="245">
        <f t="shared" si="76"/>
        <v>1</v>
      </c>
      <c r="R445" s="245">
        <f t="shared" si="77"/>
        <v>0</v>
      </c>
      <c r="T445" s="104"/>
    </row>
    <row r="446" spans="1:20" ht="15.75" customHeight="1" x14ac:dyDescent="0.25">
      <c r="A446" s="58">
        <v>1501</v>
      </c>
      <c r="B446" s="154"/>
      <c r="C446" s="154"/>
      <c r="D446" s="154"/>
      <c r="E446" s="154"/>
      <c r="F446" s="154"/>
      <c r="G446" s="154">
        <v>5</v>
      </c>
      <c r="H446" s="154"/>
      <c r="I446" s="154"/>
      <c r="J446" s="154"/>
      <c r="K446" s="144"/>
      <c r="L446" s="237"/>
      <c r="M446" s="129"/>
      <c r="N446" s="238"/>
      <c r="O446" s="67">
        <f>IF(G446=0,"",G446/F445)</f>
        <v>0.83333333333333337</v>
      </c>
      <c r="P446" s="68">
        <v>6</v>
      </c>
      <c r="Q446" s="245">
        <f t="shared" si="76"/>
        <v>1</v>
      </c>
      <c r="R446" s="245">
        <f t="shared" si="77"/>
        <v>0</v>
      </c>
      <c r="T446" s="104"/>
    </row>
    <row r="447" spans="1:20" ht="15.75" customHeight="1" x14ac:dyDescent="0.25">
      <c r="A447" s="58">
        <v>1502</v>
      </c>
      <c r="B447" s="154"/>
      <c r="C447" s="154"/>
      <c r="D447" s="154"/>
      <c r="E447" s="154"/>
      <c r="F447" s="154"/>
      <c r="G447" s="154"/>
      <c r="H447" s="154">
        <v>4</v>
      </c>
      <c r="I447" s="154"/>
      <c r="J447" s="154"/>
      <c r="K447" s="144"/>
      <c r="L447" s="237"/>
      <c r="M447" s="129"/>
      <c r="N447" s="238"/>
      <c r="O447" s="67">
        <f>IF(H447=0,"",H447/G446)</f>
        <v>0.8</v>
      </c>
      <c r="P447" s="68">
        <v>6</v>
      </c>
      <c r="Q447" s="245">
        <f t="shared" si="76"/>
        <v>1</v>
      </c>
      <c r="R447" s="245">
        <f t="shared" si="77"/>
        <v>0</v>
      </c>
      <c r="T447" s="104"/>
    </row>
    <row r="448" spans="1:20" ht="15.75" customHeight="1" x14ac:dyDescent="0.25">
      <c r="A448" s="58">
        <v>1601</v>
      </c>
      <c r="B448" s="154"/>
      <c r="C448" s="154"/>
      <c r="D448" s="154"/>
      <c r="E448" s="154"/>
      <c r="F448" s="154"/>
      <c r="G448" s="154"/>
      <c r="H448" s="154"/>
      <c r="I448" s="154">
        <v>4</v>
      </c>
      <c r="J448" s="154"/>
      <c r="K448" s="144"/>
      <c r="L448" s="237"/>
      <c r="M448" s="129"/>
      <c r="N448" s="238"/>
      <c r="O448" s="67">
        <f>IF(I448=0,"",I448/H447)</f>
        <v>1</v>
      </c>
      <c r="P448" s="68">
        <v>6</v>
      </c>
      <c r="Q448" s="245">
        <f t="shared" si="76"/>
        <v>1</v>
      </c>
      <c r="R448" s="245">
        <f t="shared" si="77"/>
        <v>0</v>
      </c>
      <c r="T448" s="104"/>
    </row>
    <row r="449" spans="1:20" ht="15.75" customHeight="1" x14ac:dyDescent="0.25">
      <c r="A449" s="58">
        <v>1602</v>
      </c>
      <c r="B449" s="154"/>
      <c r="C449" s="154"/>
      <c r="D449" s="154"/>
      <c r="E449" s="154"/>
      <c r="F449" s="154"/>
      <c r="G449" s="154"/>
      <c r="H449" s="154"/>
      <c r="I449" s="154"/>
      <c r="J449" s="154">
        <v>4</v>
      </c>
      <c r="K449" s="144">
        <v>1</v>
      </c>
      <c r="L449" s="237"/>
      <c r="M449" s="129"/>
      <c r="N449" s="238"/>
      <c r="O449" s="71">
        <f>IF(J449=0,"",J449/I448)</f>
        <v>1</v>
      </c>
      <c r="P449" s="68">
        <v>6</v>
      </c>
      <c r="Q449" s="71">
        <f t="shared" si="76"/>
        <v>1</v>
      </c>
      <c r="R449" s="71">
        <f t="shared" si="77"/>
        <v>0</v>
      </c>
      <c r="T449" s="104"/>
    </row>
    <row r="450" spans="1:20" ht="15.75" customHeight="1" x14ac:dyDescent="0.25">
      <c r="A450" s="58">
        <v>1701</v>
      </c>
      <c r="B450" s="154"/>
      <c r="C450" s="154"/>
      <c r="D450" s="154"/>
      <c r="E450" s="154"/>
      <c r="F450" s="154"/>
      <c r="G450" s="154"/>
      <c r="H450" s="154"/>
      <c r="I450" s="154"/>
      <c r="J450" s="154">
        <v>3</v>
      </c>
      <c r="K450" s="144">
        <v>3</v>
      </c>
      <c r="L450" s="237"/>
      <c r="M450" s="129"/>
      <c r="N450" s="239"/>
      <c r="O450" s="129"/>
      <c r="P450" s="68">
        <v>3</v>
      </c>
      <c r="Q450" s="129"/>
      <c r="R450" s="246"/>
      <c r="T450" s="104"/>
    </row>
    <row r="451" spans="1:20" ht="15.75" customHeight="1" x14ac:dyDescent="0.25">
      <c r="A451" s="58">
        <v>1702</v>
      </c>
      <c r="B451" s="154"/>
      <c r="C451" s="154"/>
      <c r="D451" s="154"/>
      <c r="E451" s="154"/>
      <c r="F451" s="154"/>
      <c r="G451" s="154"/>
      <c r="H451" s="154"/>
      <c r="I451" s="154"/>
      <c r="J451" s="154"/>
      <c r="K451" s="144">
        <v>2</v>
      </c>
      <c r="L451" s="237"/>
      <c r="M451" s="129"/>
      <c r="N451" s="239"/>
      <c r="O451" s="247"/>
      <c r="P451" s="109"/>
      <c r="Q451" s="248"/>
      <c r="R451" s="247"/>
      <c r="T451" s="104"/>
    </row>
    <row r="452" spans="1:20" ht="15.75" customHeight="1" x14ac:dyDescent="0.25">
      <c r="A452" s="58">
        <v>1801</v>
      </c>
      <c r="B452" s="154"/>
      <c r="C452" s="154"/>
      <c r="D452" s="154"/>
      <c r="E452" s="154"/>
      <c r="F452" s="154"/>
      <c r="G452" s="154"/>
      <c r="H452" s="154"/>
      <c r="I452" s="154"/>
      <c r="J452" s="154"/>
      <c r="K452" s="144"/>
      <c r="L452" s="237"/>
      <c r="M452" s="129"/>
      <c r="N452" s="239"/>
      <c r="O452" s="247"/>
      <c r="P452" s="109"/>
      <c r="Q452" s="248"/>
      <c r="R452" s="247"/>
      <c r="T452" s="104"/>
    </row>
    <row r="453" spans="1:20" ht="15.75" customHeight="1" x14ac:dyDescent="0.25">
      <c r="A453" s="58">
        <v>1802</v>
      </c>
      <c r="B453" s="154"/>
      <c r="C453" s="154"/>
      <c r="D453" s="154"/>
      <c r="E453" s="154"/>
      <c r="F453" s="154"/>
      <c r="G453" s="154"/>
      <c r="H453" s="154"/>
      <c r="I453" s="154"/>
      <c r="J453" s="154"/>
      <c r="K453" s="144"/>
      <c r="L453" s="237"/>
      <c r="M453" s="129"/>
      <c r="N453" s="239"/>
      <c r="O453" s="247"/>
      <c r="P453" s="109"/>
      <c r="Q453" s="248"/>
      <c r="R453" s="247"/>
      <c r="T453" s="104"/>
    </row>
    <row r="454" spans="1:20" ht="15.75" customHeight="1" x14ac:dyDescent="0.25">
      <c r="A454" s="58">
        <v>1901</v>
      </c>
      <c r="B454" s="154"/>
      <c r="C454" s="154"/>
      <c r="D454" s="154"/>
      <c r="E454" s="154"/>
      <c r="F454" s="154"/>
      <c r="G454" s="154"/>
      <c r="H454" s="154"/>
      <c r="I454" s="154"/>
      <c r="J454" s="154"/>
      <c r="K454" s="144"/>
      <c r="L454" s="237"/>
      <c r="M454" s="129"/>
      <c r="N454" s="239"/>
      <c r="O454" s="129"/>
      <c r="P454" s="239"/>
      <c r="Q454" s="124"/>
      <c r="R454" s="247"/>
      <c r="T454" s="104"/>
    </row>
    <row r="455" spans="1:20" ht="15.75" customHeight="1" x14ac:dyDescent="0.25">
      <c r="A455" s="58">
        <v>1902</v>
      </c>
      <c r="B455" s="154"/>
      <c r="C455" s="154"/>
      <c r="D455" s="154"/>
      <c r="E455" s="154"/>
      <c r="F455" s="154"/>
      <c r="G455" s="154"/>
      <c r="H455" s="154"/>
      <c r="I455" s="154"/>
      <c r="J455" s="154"/>
      <c r="K455" s="144"/>
      <c r="L455" s="237"/>
      <c r="M455" s="129"/>
      <c r="N455" s="239"/>
      <c r="O455" s="197" t="s">
        <v>83</v>
      </c>
      <c r="P455" s="82">
        <v>6</v>
      </c>
      <c r="Q455" s="111">
        <f>IF(SUM(K447:K451)=0,"",SUM(K447:K451))</f>
        <v>6</v>
      </c>
      <c r="R455" s="199" t="s">
        <v>11</v>
      </c>
      <c r="T455" s="104"/>
    </row>
    <row r="456" spans="1:20" ht="15.75" customHeight="1" x14ac:dyDescent="0.25">
      <c r="A456" s="58">
        <v>2001</v>
      </c>
      <c r="B456" s="154"/>
      <c r="C456" s="154"/>
      <c r="D456" s="154"/>
      <c r="E456" s="154"/>
      <c r="F456" s="154"/>
      <c r="G456" s="154"/>
      <c r="H456" s="154"/>
      <c r="I456" s="154"/>
      <c r="J456" s="154"/>
      <c r="K456" s="144"/>
      <c r="L456" s="237"/>
      <c r="M456" s="129"/>
      <c r="N456" s="239"/>
      <c r="O456" s="198" t="s">
        <v>85</v>
      </c>
      <c r="P456" s="86">
        <f>IF(P455/B441=0,"",P455/B441)</f>
        <v>0.75</v>
      </c>
      <c r="Q456" s="112">
        <f>IF(P455/Q455=0,"",P455/Q455)</f>
        <v>1</v>
      </c>
      <c r="R456" s="200" t="s">
        <v>86</v>
      </c>
      <c r="T456" s="104"/>
    </row>
    <row r="457" spans="1:20" ht="15.75" customHeight="1" x14ac:dyDescent="0.25">
      <c r="A457" s="58">
        <v>2002</v>
      </c>
      <c r="B457" s="154"/>
      <c r="C457" s="154"/>
      <c r="D457" s="154"/>
      <c r="E457" s="154"/>
      <c r="F457" s="154"/>
      <c r="G457" s="154"/>
      <c r="H457" s="154"/>
      <c r="I457" s="154"/>
      <c r="J457" s="154"/>
      <c r="K457" s="144"/>
      <c r="L457" s="240"/>
      <c r="M457" s="241"/>
      <c r="N457" s="242"/>
      <c r="O457" s="90"/>
      <c r="P457" s="91"/>
      <c r="Q457" s="91"/>
      <c r="R457" s="113"/>
      <c r="T457" s="104"/>
    </row>
    <row r="458" spans="1:20" ht="18" customHeight="1" x14ac:dyDescent="0.25">
      <c r="A458" s="28"/>
      <c r="B458" s="297" t="s">
        <v>111</v>
      </c>
      <c r="C458" s="297"/>
      <c r="D458" s="297"/>
      <c r="E458" s="297"/>
      <c r="F458" s="297"/>
      <c r="G458" s="297"/>
      <c r="H458" s="297"/>
      <c r="I458" s="297"/>
      <c r="J458" s="297"/>
      <c r="K458" s="93">
        <f>SUM(K441:K454)</f>
        <v>6</v>
      </c>
      <c r="L458" s="94">
        <f>IF(SUM(K448:K449)=0,"",SUM(K448:K449)/B441)</f>
        <v>0.125</v>
      </c>
      <c r="M458" s="94">
        <f>IF(K458=0,"",K458/B441)</f>
        <v>0.75</v>
      </c>
      <c r="N458" s="94">
        <f>IF(K449=0,"",M458-L458)</f>
        <v>0.625</v>
      </c>
      <c r="O458" s="3"/>
      <c r="P458" s="29"/>
      <c r="Q458" s="22"/>
      <c r="R458" s="3"/>
      <c r="T458" s="104"/>
    </row>
    <row r="459" spans="1:20" ht="12.75" customHeight="1" x14ac:dyDescent="0.2">
      <c r="L459" s="3"/>
      <c r="M459" s="3"/>
      <c r="O459" s="3"/>
    </row>
    <row r="460" spans="1:20" ht="12.75" customHeight="1" x14ac:dyDescent="0.2">
      <c r="L460" s="3"/>
      <c r="M460" s="3"/>
      <c r="O460" s="3"/>
    </row>
    <row r="461" spans="1:20" ht="26.25" customHeight="1" x14ac:dyDescent="0.3">
      <c r="A461" s="215"/>
      <c r="B461" s="322" t="s">
        <v>99</v>
      </c>
      <c r="C461" s="322"/>
      <c r="D461" s="322"/>
      <c r="E461" s="322"/>
      <c r="F461" s="322"/>
      <c r="G461" s="322"/>
      <c r="H461" s="322"/>
      <c r="I461" s="322"/>
      <c r="J461" s="322"/>
      <c r="K461" s="223" t="s">
        <v>87</v>
      </c>
      <c r="L461" s="225"/>
      <c r="M461" s="225"/>
      <c r="N461" s="29"/>
      <c r="O461" s="3"/>
      <c r="P461" s="29"/>
      <c r="Q461" s="29"/>
      <c r="R461" s="29"/>
    </row>
    <row r="462" spans="1:20" ht="20.25" customHeight="1" x14ac:dyDescent="0.2">
      <c r="A462" s="300" t="s">
        <v>10</v>
      </c>
      <c r="B462" s="301" t="s">
        <v>100</v>
      </c>
      <c r="C462" s="302"/>
      <c r="D462" s="302"/>
      <c r="E462" s="302"/>
      <c r="F462" s="302"/>
      <c r="G462" s="302"/>
      <c r="H462" s="302"/>
      <c r="I462" s="302"/>
      <c r="J462" s="303"/>
      <c r="K462" s="304" t="s">
        <v>11</v>
      </c>
      <c r="L462" s="296" t="s">
        <v>3</v>
      </c>
      <c r="M462" s="296" t="s">
        <v>4</v>
      </c>
      <c r="N462" s="306" t="s">
        <v>5</v>
      </c>
      <c r="O462" s="296" t="s">
        <v>6</v>
      </c>
      <c r="P462" s="294" t="s">
        <v>7</v>
      </c>
      <c r="Q462" s="294" t="s">
        <v>8</v>
      </c>
      <c r="R462" s="296" t="s">
        <v>101</v>
      </c>
    </row>
    <row r="463" spans="1:20" ht="15.75" x14ac:dyDescent="0.25">
      <c r="A463" s="295"/>
      <c r="B463" s="58" t="s">
        <v>102</v>
      </c>
      <c r="C463" s="58" t="s">
        <v>103</v>
      </c>
      <c r="D463" s="58" t="s">
        <v>104</v>
      </c>
      <c r="E463" s="58" t="s">
        <v>105</v>
      </c>
      <c r="F463" s="58" t="s">
        <v>106</v>
      </c>
      <c r="G463" s="58" t="s">
        <v>107</v>
      </c>
      <c r="H463" s="58" t="s">
        <v>108</v>
      </c>
      <c r="I463" s="58" t="s">
        <v>109</v>
      </c>
      <c r="J463" s="58" t="s">
        <v>110</v>
      </c>
      <c r="K463" s="305"/>
      <c r="L463" s="295"/>
      <c r="M463" s="295"/>
      <c r="N463" s="295"/>
      <c r="O463" s="295"/>
      <c r="P463" s="295"/>
      <c r="Q463" s="295"/>
      <c r="R463" s="295"/>
      <c r="T463" s="104"/>
    </row>
    <row r="464" spans="1:20" ht="15.75" customHeight="1" x14ac:dyDescent="0.25">
      <c r="A464" s="58">
        <v>1301</v>
      </c>
      <c r="B464" s="154">
        <v>11</v>
      </c>
      <c r="C464" s="154"/>
      <c r="D464" s="154"/>
      <c r="E464" s="154"/>
      <c r="F464" s="154"/>
      <c r="G464" s="154"/>
      <c r="H464" s="154"/>
      <c r="I464" s="154"/>
      <c r="J464" s="154"/>
      <c r="K464" s="144"/>
      <c r="L464" s="234"/>
      <c r="M464" s="235"/>
      <c r="N464" s="236"/>
      <c r="O464" s="243"/>
      <c r="P464" s="63">
        <f>B464</f>
        <v>11</v>
      </c>
      <c r="Q464" s="244"/>
      <c r="R464" s="243"/>
      <c r="T464" s="104"/>
    </row>
    <row r="465" spans="1:20" ht="15.75" customHeight="1" x14ac:dyDescent="0.25">
      <c r="A465" s="58">
        <v>1302</v>
      </c>
      <c r="B465" s="154"/>
      <c r="C465" s="154">
        <v>7</v>
      </c>
      <c r="D465" s="154"/>
      <c r="E465" s="154"/>
      <c r="F465" s="154"/>
      <c r="G465" s="154"/>
      <c r="H465" s="154"/>
      <c r="I465" s="154"/>
      <c r="J465" s="154"/>
      <c r="K465" s="144"/>
      <c r="L465" s="237"/>
      <c r="M465" s="129"/>
      <c r="N465" s="238"/>
      <c r="O465" s="67">
        <f>IF(C465=0,"",C465/B464)</f>
        <v>0.63636363636363635</v>
      </c>
      <c r="P465" s="68">
        <v>8</v>
      </c>
      <c r="Q465" s="245">
        <f t="shared" ref="Q465:Q472" si="78">IF(P465=0,"",P465/P464)</f>
        <v>0.72727272727272729</v>
      </c>
      <c r="R465" s="245">
        <f t="shared" ref="R465:R472" si="79">IF(P465=0,"",100%-Q465)</f>
        <v>0.27272727272727271</v>
      </c>
      <c r="T465" s="104"/>
    </row>
    <row r="466" spans="1:20" ht="15.75" customHeight="1" x14ac:dyDescent="0.25">
      <c r="A466" s="58">
        <v>1401</v>
      </c>
      <c r="B466" s="154"/>
      <c r="C466" s="154"/>
      <c r="D466" s="154">
        <v>6</v>
      </c>
      <c r="E466" s="154"/>
      <c r="F466" s="154"/>
      <c r="G466" s="154"/>
      <c r="H466" s="154"/>
      <c r="I466" s="154"/>
      <c r="J466" s="154"/>
      <c r="K466" s="144"/>
      <c r="L466" s="237"/>
      <c r="M466" s="129"/>
      <c r="N466" s="238"/>
      <c r="O466" s="67">
        <f>IF(D466=0,"",D466/C465)</f>
        <v>0.8571428571428571</v>
      </c>
      <c r="P466" s="68">
        <v>7</v>
      </c>
      <c r="Q466" s="245">
        <f t="shared" si="78"/>
        <v>0.875</v>
      </c>
      <c r="R466" s="245">
        <f t="shared" si="79"/>
        <v>0.125</v>
      </c>
      <c r="T466" s="70">
        <f>P466/P464</f>
        <v>0.63636363636363635</v>
      </c>
    </row>
    <row r="467" spans="1:20" ht="15.75" customHeight="1" x14ac:dyDescent="0.25">
      <c r="A467" s="58">
        <v>1402</v>
      </c>
      <c r="B467" s="154"/>
      <c r="C467" s="154"/>
      <c r="D467" s="154"/>
      <c r="E467" s="154">
        <v>2</v>
      </c>
      <c r="F467" s="154"/>
      <c r="G467" s="154"/>
      <c r="H467" s="154"/>
      <c r="I467" s="154"/>
      <c r="J467" s="154"/>
      <c r="K467" s="144"/>
      <c r="L467" s="237"/>
      <c r="M467" s="129"/>
      <c r="N467" s="238"/>
      <c r="O467" s="67">
        <f>IF(E467=0,"",E467/D466)</f>
        <v>0.33333333333333331</v>
      </c>
      <c r="P467" s="68">
        <v>4</v>
      </c>
      <c r="Q467" s="245">
        <f t="shared" si="78"/>
        <v>0.5714285714285714</v>
      </c>
      <c r="R467" s="245">
        <f t="shared" si="79"/>
        <v>0.4285714285714286</v>
      </c>
      <c r="T467" s="104"/>
    </row>
    <row r="468" spans="1:20" ht="15.75" customHeight="1" x14ac:dyDescent="0.25">
      <c r="A468" s="58">
        <v>1501</v>
      </c>
      <c r="B468" s="154"/>
      <c r="C468" s="154"/>
      <c r="D468" s="154"/>
      <c r="E468" s="154"/>
      <c r="F468" s="154">
        <v>2</v>
      </c>
      <c r="G468" s="154"/>
      <c r="H468" s="154"/>
      <c r="I468" s="154"/>
      <c r="J468" s="154"/>
      <c r="K468" s="144"/>
      <c r="L468" s="237"/>
      <c r="M468" s="129"/>
      <c r="N468" s="238"/>
      <c r="O468" s="67">
        <f>IF(F468=0,"",F468/E467)</f>
        <v>1</v>
      </c>
      <c r="P468" s="68">
        <v>4</v>
      </c>
      <c r="Q468" s="245">
        <f t="shared" si="78"/>
        <v>1</v>
      </c>
      <c r="R468" s="245">
        <f t="shared" si="79"/>
        <v>0</v>
      </c>
      <c r="T468" s="104"/>
    </row>
    <row r="469" spans="1:20" ht="15.75" customHeight="1" x14ac:dyDescent="0.25">
      <c r="A469" s="58">
        <v>1502</v>
      </c>
      <c r="B469" s="154"/>
      <c r="C469" s="154"/>
      <c r="D469" s="154"/>
      <c r="E469" s="154"/>
      <c r="F469" s="154"/>
      <c r="G469" s="154">
        <v>1</v>
      </c>
      <c r="H469" s="154"/>
      <c r="I469" s="154"/>
      <c r="J469" s="154"/>
      <c r="K469" s="144"/>
      <c r="L469" s="237"/>
      <c r="M469" s="129"/>
      <c r="N469" s="238"/>
      <c r="O469" s="67">
        <f>IF(G469=0,"",G469/F468)</f>
        <v>0.5</v>
      </c>
      <c r="P469" s="68">
        <v>4</v>
      </c>
      <c r="Q469" s="245">
        <f t="shared" si="78"/>
        <v>1</v>
      </c>
      <c r="R469" s="245">
        <f t="shared" si="79"/>
        <v>0</v>
      </c>
      <c r="T469" s="104"/>
    </row>
    <row r="470" spans="1:20" ht="15.75" customHeight="1" x14ac:dyDescent="0.25">
      <c r="A470" s="58">
        <v>1601</v>
      </c>
      <c r="B470" s="154"/>
      <c r="C470" s="154"/>
      <c r="D470" s="154"/>
      <c r="E470" s="154"/>
      <c r="F470" s="154"/>
      <c r="G470" s="154"/>
      <c r="H470" s="154">
        <v>1</v>
      </c>
      <c r="I470" s="154"/>
      <c r="J470" s="154"/>
      <c r="K470" s="144"/>
      <c r="L470" s="237"/>
      <c r="M470" s="129"/>
      <c r="N470" s="238"/>
      <c r="O470" s="67">
        <f>IF(H470=0,"",H470/G469)</f>
        <v>1</v>
      </c>
      <c r="P470" s="68">
        <v>4</v>
      </c>
      <c r="Q470" s="245">
        <f t="shared" si="78"/>
        <v>1</v>
      </c>
      <c r="R470" s="245">
        <f t="shared" si="79"/>
        <v>0</v>
      </c>
      <c r="T470" s="104"/>
    </row>
    <row r="471" spans="1:20" ht="15.75" customHeight="1" x14ac:dyDescent="0.25">
      <c r="A471" s="58">
        <v>1602</v>
      </c>
      <c r="B471" s="154"/>
      <c r="C471" s="154"/>
      <c r="D471" s="154"/>
      <c r="E471" s="154"/>
      <c r="F471" s="154"/>
      <c r="G471" s="154"/>
      <c r="H471" s="154"/>
      <c r="I471" s="154">
        <v>1</v>
      </c>
      <c r="J471" s="154"/>
      <c r="K471" s="144"/>
      <c r="L471" s="237"/>
      <c r="M471" s="129"/>
      <c r="N471" s="238"/>
      <c r="O471" s="67">
        <f>IF(I471=0,"",I471/H470)</f>
        <v>1</v>
      </c>
      <c r="P471" s="68">
        <v>4</v>
      </c>
      <c r="Q471" s="245">
        <f t="shared" si="78"/>
        <v>1</v>
      </c>
      <c r="R471" s="245">
        <f t="shared" si="79"/>
        <v>0</v>
      </c>
      <c r="T471" s="104"/>
    </row>
    <row r="472" spans="1:20" ht="15.75" customHeight="1" x14ac:dyDescent="0.25">
      <c r="A472" s="58">
        <v>1701</v>
      </c>
      <c r="B472" s="154"/>
      <c r="C472" s="154"/>
      <c r="D472" s="154"/>
      <c r="E472" s="154"/>
      <c r="F472" s="154"/>
      <c r="G472" s="154"/>
      <c r="H472" s="154"/>
      <c r="I472" s="154"/>
      <c r="J472" s="154">
        <v>1</v>
      </c>
      <c r="K472" s="144">
        <v>1</v>
      </c>
      <c r="L472" s="237"/>
      <c r="M472" s="129"/>
      <c r="N472" s="238"/>
      <c r="O472" s="71">
        <f>IF(J472=0,"",J472/I471)</f>
        <v>1</v>
      </c>
      <c r="P472" s="68">
        <v>3</v>
      </c>
      <c r="Q472" s="71">
        <f t="shared" si="78"/>
        <v>0.75</v>
      </c>
      <c r="R472" s="71">
        <f t="shared" si="79"/>
        <v>0.25</v>
      </c>
      <c r="T472" s="104"/>
    </row>
    <row r="473" spans="1:20" ht="15.75" customHeight="1" x14ac:dyDescent="0.25">
      <c r="A473" s="58">
        <v>1702</v>
      </c>
      <c r="B473" s="154"/>
      <c r="C473" s="154"/>
      <c r="D473" s="154"/>
      <c r="E473" s="154"/>
      <c r="F473" s="154"/>
      <c r="G473" s="154"/>
      <c r="H473" s="154"/>
      <c r="I473" s="154"/>
      <c r="J473" s="154">
        <v>2</v>
      </c>
      <c r="K473" s="144"/>
      <c r="L473" s="237"/>
      <c r="M473" s="129"/>
      <c r="N473" s="239"/>
      <c r="O473" s="129"/>
      <c r="P473" s="68">
        <v>2</v>
      </c>
      <c r="Q473" s="129"/>
      <c r="R473" s="246"/>
      <c r="T473" s="104"/>
    </row>
    <row r="474" spans="1:20" ht="15.75" customHeight="1" x14ac:dyDescent="0.25">
      <c r="A474" s="58">
        <v>1801</v>
      </c>
      <c r="B474" s="154"/>
      <c r="C474" s="154"/>
      <c r="D474" s="154"/>
      <c r="E474" s="154"/>
      <c r="F474" s="154"/>
      <c r="G474" s="154"/>
      <c r="H474" s="154"/>
      <c r="I474" s="154"/>
      <c r="J474" s="154">
        <v>2</v>
      </c>
      <c r="K474" s="144">
        <v>2</v>
      </c>
      <c r="L474" s="237"/>
      <c r="M474" s="129"/>
      <c r="N474" s="239"/>
      <c r="O474" s="247"/>
      <c r="P474" s="109">
        <v>2</v>
      </c>
      <c r="Q474" s="248"/>
      <c r="R474" s="247"/>
      <c r="T474" s="104"/>
    </row>
    <row r="475" spans="1:20" ht="15.75" customHeight="1" x14ac:dyDescent="0.25">
      <c r="A475" s="58">
        <v>1802</v>
      </c>
      <c r="B475" s="154"/>
      <c r="C475" s="154"/>
      <c r="D475" s="154"/>
      <c r="E475" s="154"/>
      <c r="F475" s="154"/>
      <c r="G475" s="154"/>
      <c r="H475" s="154"/>
      <c r="I475" s="154"/>
      <c r="J475" s="154"/>
      <c r="K475" s="144"/>
      <c r="L475" s="237"/>
      <c r="M475" s="129"/>
      <c r="N475" s="239"/>
      <c r="O475" s="247"/>
      <c r="P475" s="109"/>
      <c r="Q475" s="248"/>
      <c r="R475" s="247"/>
      <c r="T475" s="104"/>
    </row>
    <row r="476" spans="1:20" ht="15.75" customHeight="1" x14ac:dyDescent="0.25">
      <c r="A476" s="58">
        <v>1901</v>
      </c>
      <c r="B476" s="154"/>
      <c r="C476" s="154"/>
      <c r="D476" s="154"/>
      <c r="E476" s="154"/>
      <c r="F476" s="154"/>
      <c r="G476" s="154"/>
      <c r="H476" s="154"/>
      <c r="I476" s="154"/>
      <c r="J476" s="154"/>
      <c r="K476" s="144"/>
      <c r="L476" s="237"/>
      <c r="M476" s="129"/>
      <c r="N476" s="239"/>
      <c r="O476" s="247"/>
      <c r="P476" s="109"/>
      <c r="Q476" s="248"/>
      <c r="R476" s="247"/>
      <c r="T476" s="104"/>
    </row>
    <row r="477" spans="1:20" ht="15.75" customHeight="1" x14ac:dyDescent="0.25">
      <c r="A477" s="58">
        <v>1902</v>
      </c>
      <c r="B477" s="154"/>
      <c r="C477" s="154"/>
      <c r="D477" s="154"/>
      <c r="E477" s="154"/>
      <c r="F477" s="154"/>
      <c r="G477" s="154"/>
      <c r="H477" s="154"/>
      <c r="I477" s="154"/>
      <c r="J477" s="154"/>
      <c r="K477" s="144"/>
      <c r="L477" s="237"/>
      <c r="M477" s="129"/>
      <c r="N477" s="239"/>
      <c r="O477" s="129"/>
      <c r="P477" s="239"/>
      <c r="Q477" s="124"/>
      <c r="R477" s="247"/>
      <c r="T477" s="104"/>
    </row>
    <row r="478" spans="1:20" ht="15.75" customHeight="1" x14ac:dyDescent="0.25">
      <c r="A478" s="58">
        <v>2001</v>
      </c>
      <c r="B478" s="154"/>
      <c r="C478" s="154"/>
      <c r="D478" s="154"/>
      <c r="E478" s="154"/>
      <c r="F478" s="154"/>
      <c r="G478" s="154"/>
      <c r="H478" s="154"/>
      <c r="I478" s="154"/>
      <c r="J478" s="154"/>
      <c r="K478" s="144"/>
      <c r="L478" s="237"/>
      <c r="M478" s="129"/>
      <c r="N478" s="239"/>
      <c r="O478" s="197" t="s">
        <v>83</v>
      </c>
      <c r="P478" s="82">
        <v>2</v>
      </c>
      <c r="Q478" s="111">
        <f>K481</f>
        <v>3</v>
      </c>
      <c r="R478" s="199" t="s">
        <v>11</v>
      </c>
      <c r="T478" s="104"/>
    </row>
    <row r="479" spans="1:20" ht="15.75" customHeight="1" x14ac:dyDescent="0.25">
      <c r="A479" s="58">
        <v>2002</v>
      </c>
      <c r="B479" s="154"/>
      <c r="C479" s="154"/>
      <c r="D479" s="154"/>
      <c r="E479" s="154"/>
      <c r="F479" s="154"/>
      <c r="G479" s="154"/>
      <c r="H479" s="154"/>
      <c r="I479" s="154"/>
      <c r="J479" s="154"/>
      <c r="K479" s="144"/>
      <c r="L479" s="237"/>
      <c r="M479" s="129"/>
      <c r="N479" s="239"/>
      <c r="O479" s="198" t="s">
        <v>85</v>
      </c>
      <c r="P479" s="86">
        <f>IF(P478/B464=0,"",P478/B464)</f>
        <v>0.18181818181818182</v>
      </c>
      <c r="Q479" s="112">
        <f>IF(P478/Q478=0,"",P478/Q478)</f>
        <v>0.66666666666666663</v>
      </c>
      <c r="R479" s="200" t="s">
        <v>86</v>
      </c>
      <c r="T479" s="104"/>
    </row>
    <row r="480" spans="1:20" ht="15.75" x14ac:dyDescent="0.25">
      <c r="A480" s="58">
        <v>2101</v>
      </c>
      <c r="B480" s="154"/>
      <c r="C480" s="154"/>
      <c r="D480" s="154"/>
      <c r="E480" s="154"/>
      <c r="F480" s="154"/>
      <c r="G480" s="154"/>
      <c r="H480" s="154"/>
      <c r="I480" s="154"/>
      <c r="J480" s="154"/>
      <c r="K480" s="144"/>
      <c r="L480" s="240"/>
      <c r="M480" s="241"/>
      <c r="N480" s="242"/>
      <c r="O480" s="90"/>
      <c r="P480" s="91"/>
      <c r="Q480" s="91"/>
      <c r="R480" s="113"/>
      <c r="T480" s="104"/>
    </row>
    <row r="481" spans="1:20" ht="18" x14ac:dyDescent="0.25">
      <c r="A481" s="28"/>
      <c r="B481" s="297" t="s">
        <v>111</v>
      </c>
      <c r="C481" s="297"/>
      <c r="D481" s="297"/>
      <c r="E481" s="297"/>
      <c r="F481" s="297"/>
      <c r="G481" s="297"/>
      <c r="H481" s="297"/>
      <c r="I481" s="297"/>
      <c r="J481" s="297"/>
      <c r="K481" s="93">
        <f>SUM(K464:K477)</f>
        <v>3</v>
      </c>
      <c r="L481" s="94">
        <f>IF(SUM(K471:K472)=0,"",SUM(K471:K472)/B464)</f>
        <v>9.0909090909090912E-2</v>
      </c>
      <c r="M481" s="94">
        <f>IF(K481=0,"",K481/B464)</f>
        <v>0.27272727272727271</v>
      </c>
      <c r="N481" s="94">
        <f>IF(K472=0,"",M481-L481)</f>
        <v>0.1818181818181818</v>
      </c>
      <c r="O481" s="3"/>
      <c r="P481" s="29"/>
      <c r="Q481" s="22"/>
      <c r="R481" s="3"/>
      <c r="T481" s="104"/>
    </row>
    <row r="482" spans="1:20" ht="12.75" customHeight="1" x14ac:dyDescent="0.2">
      <c r="L482" s="3"/>
      <c r="M482" s="3"/>
      <c r="O482" s="3"/>
    </row>
    <row r="483" spans="1:20" ht="12.75" customHeight="1" x14ac:dyDescent="0.2">
      <c r="L483" s="3"/>
      <c r="M483" s="3"/>
      <c r="O483" s="3"/>
    </row>
    <row r="484" spans="1:20" ht="26.25" x14ac:dyDescent="0.3">
      <c r="A484" s="215"/>
      <c r="B484" s="322" t="s">
        <v>99</v>
      </c>
      <c r="C484" s="322"/>
      <c r="D484" s="322"/>
      <c r="E484" s="322"/>
      <c r="F484" s="322"/>
      <c r="G484" s="322"/>
      <c r="H484" s="322"/>
      <c r="I484" s="322"/>
      <c r="J484" s="322"/>
      <c r="K484" s="223" t="s">
        <v>88</v>
      </c>
      <c r="L484" s="225"/>
      <c r="M484" s="225"/>
      <c r="N484" s="29"/>
      <c r="O484" s="3"/>
      <c r="P484" s="29"/>
      <c r="Q484" s="29"/>
      <c r="R484" s="29"/>
    </row>
    <row r="485" spans="1:20" ht="20.25" x14ac:dyDescent="0.2">
      <c r="A485" s="300" t="s">
        <v>10</v>
      </c>
      <c r="B485" s="301" t="s">
        <v>100</v>
      </c>
      <c r="C485" s="302"/>
      <c r="D485" s="302"/>
      <c r="E485" s="302"/>
      <c r="F485" s="302"/>
      <c r="G485" s="302"/>
      <c r="H485" s="302"/>
      <c r="I485" s="302"/>
      <c r="J485" s="303"/>
      <c r="K485" s="304" t="s">
        <v>11</v>
      </c>
      <c r="L485" s="296" t="s">
        <v>3</v>
      </c>
      <c r="M485" s="296" t="s">
        <v>4</v>
      </c>
      <c r="N485" s="306" t="s">
        <v>5</v>
      </c>
      <c r="O485" s="296" t="s">
        <v>6</v>
      </c>
      <c r="P485" s="294" t="s">
        <v>7</v>
      </c>
      <c r="Q485" s="294" t="s">
        <v>8</v>
      </c>
      <c r="R485" s="296" t="s">
        <v>101</v>
      </c>
    </row>
    <row r="486" spans="1:20" ht="15.75" x14ac:dyDescent="0.25">
      <c r="A486" s="295"/>
      <c r="B486" s="58" t="s">
        <v>102</v>
      </c>
      <c r="C486" s="58" t="s">
        <v>103</v>
      </c>
      <c r="D486" s="58" t="s">
        <v>104</v>
      </c>
      <c r="E486" s="58" t="s">
        <v>105</v>
      </c>
      <c r="F486" s="58" t="s">
        <v>106</v>
      </c>
      <c r="G486" s="58" t="s">
        <v>107</v>
      </c>
      <c r="H486" s="58" t="s">
        <v>108</v>
      </c>
      <c r="I486" s="58" t="s">
        <v>109</v>
      </c>
      <c r="J486" s="58" t="s">
        <v>110</v>
      </c>
      <c r="K486" s="305"/>
      <c r="L486" s="295"/>
      <c r="M486" s="295"/>
      <c r="N486" s="295"/>
      <c r="O486" s="295"/>
      <c r="P486" s="295"/>
      <c r="Q486" s="295"/>
      <c r="R486" s="295"/>
      <c r="T486" s="104"/>
    </row>
    <row r="487" spans="1:20" ht="15.75" customHeight="1" x14ac:dyDescent="0.25">
      <c r="A487" s="58">
        <v>1302</v>
      </c>
      <c r="B487" s="154">
        <v>17</v>
      </c>
      <c r="C487" s="154"/>
      <c r="D487" s="154"/>
      <c r="E487" s="154"/>
      <c r="F487" s="154"/>
      <c r="G487" s="154"/>
      <c r="H487" s="154"/>
      <c r="I487" s="154"/>
      <c r="J487" s="154"/>
      <c r="K487" s="144"/>
      <c r="L487" s="234"/>
      <c r="M487" s="235"/>
      <c r="N487" s="236"/>
      <c r="O487" s="243"/>
      <c r="P487" s="63">
        <f>B487</f>
        <v>17</v>
      </c>
      <c r="Q487" s="244"/>
      <c r="R487" s="243"/>
      <c r="T487" s="104"/>
    </row>
    <row r="488" spans="1:20" ht="15.75" customHeight="1" x14ac:dyDescent="0.25">
      <c r="A488" s="58">
        <v>1401</v>
      </c>
      <c r="B488" s="154"/>
      <c r="C488" s="154">
        <v>10</v>
      </c>
      <c r="D488" s="154"/>
      <c r="E488" s="154"/>
      <c r="F488" s="154"/>
      <c r="G488" s="154"/>
      <c r="H488" s="154"/>
      <c r="I488" s="154"/>
      <c r="J488" s="154"/>
      <c r="K488" s="144"/>
      <c r="L488" s="237"/>
      <c r="M488" s="129"/>
      <c r="N488" s="238"/>
      <c r="O488" s="67">
        <f>IF(C488=0,"",C488/B487)</f>
        <v>0.58823529411764708</v>
      </c>
      <c r="P488" s="68">
        <v>10</v>
      </c>
      <c r="Q488" s="245">
        <f t="shared" ref="Q488:Q495" si="80">IF(P488=0,"",P488/P487)</f>
        <v>0.58823529411764708</v>
      </c>
      <c r="R488" s="245">
        <f t="shared" ref="R488:R495" si="81">IF(P488=0,"",100%-Q488)</f>
        <v>0.41176470588235292</v>
      </c>
      <c r="T488" s="104"/>
    </row>
    <row r="489" spans="1:20" ht="15.75" customHeight="1" x14ac:dyDescent="0.25">
      <c r="A489" s="58">
        <v>1402</v>
      </c>
      <c r="B489" s="154"/>
      <c r="C489" s="154"/>
      <c r="D489" s="154">
        <v>9</v>
      </c>
      <c r="E489" s="154"/>
      <c r="F489" s="154"/>
      <c r="G489" s="154"/>
      <c r="H489" s="154"/>
      <c r="I489" s="154"/>
      <c r="J489" s="154"/>
      <c r="K489" s="144"/>
      <c r="L489" s="237"/>
      <c r="M489" s="129"/>
      <c r="N489" s="238"/>
      <c r="O489" s="67">
        <f>IF(D489=0,"",D489/C488)</f>
        <v>0.9</v>
      </c>
      <c r="P489" s="68">
        <v>10</v>
      </c>
      <c r="Q489" s="245">
        <f t="shared" si="80"/>
        <v>1</v>
      </c>
      <c r="R489" s="245">
        <f t="shared" si="81"/>
        <v>0</v>
      </c>
      <c r="T489" s="70">
        <f>P489/P487</f>
        <v>0.58823529411764708</v>
      </c>
    </row>
    <row r="490" spans="1:20" ht="15.75" customHeight="1" x14ac:dyDescent="0.25">
      <c r="A490" s="58">
        <v>1501</v>
      </c>
      <c r="B490" s="154"/>
      <c r="C490" s="154"/>
      <c r="D490" s="154"/>
      <c r="E490" s="154">
        <v>7</v>
      </c>
      <c r="F490" s="154"/>
      <c r="G490" s="154"/>
      <c r="H490" s="154"/>
      <c r="I490" s="154"/>
      <c r="J490" s="154"/>
      <c r="K490" s="144"/>
      <c r="L490" s="237"/>
      <c r="M490" s="129"/>
      <c r="N490" s="238"/>
      <c r="O490" s="67">
        <f>IF(E490=0,"",E490/D489)</f>
        <v>0.77777777777777779</v>
      </c>
      <c r="P490" s="68">
        <v>8</v>
      </c>
      <c r="Q490" s="245">
        <f t="shared" si="80"/>
        <v>0.8</v>
      </c>
      <c r="R490" s="245">
        <f t="shared" si="81"/>
        <v>0.19999999999999996</v>
      </c>
      <c r="T490" s="104"/>
    </row>
    <row r="491" spans="1:20" ht="15.75" customHeight="1" x14ac:dyDescent="0.25">
      <c r="A491" s="58">
        <v>1502</v>
      </c>
      <c r="B491" s="154"/>
      <c r="C491" s="154"/>
      <c r="D491" s="154"/>
      <c r="E491" s="154"/>
      <c r="F491" s="154">
        <v>6</v>
      </c>
      <c r="G491" s="154"/>
      <c r="H491" s="154"/>
      <c r="I491" s="154"/>
      <c r="J491" s="154"/>
      <c r="K491" s="144"/>
      <c r="L491" s="237"/>
      <c r="M491" s="129"/>
      <c r="N491" s="238"/>
      <c r="O491" s="67">
        <f>IF(F491=0,"",F491/E490)</f>
        <v>0.8571428571428571</v>
      </c>
      <c r="P491" s="68">
        <v>8</v>
      </c>
      <c r="Q491" s="245">
        <f t="shared" si="80"/>
        <v>1</v>
      </c>
      <c r="R491" s="245">
        <f t="shared" si="81"/>
        <v>0</v>
      </c>
      <c r="T491" s="104"/>
    </row>
    <row r="492" spans="1:20" ht="15.75" customHeight="1" x14ac:dyDescent="0.25">
      <c r="A492" s="58">
        <v>1601</v>
      </c>
      <c r="B492" s="154"/>
      <c r="C492" s="154"/>
      <c r="D492" s="154"/>
      <c r="E492" s="154"/>
      <c r="F492" s="154"/>
      <c r="G492" s="154">
        <v>6</v>
      </c>
      <c r="H492" s="154"/>
      <c r="I492" s="154"/>
      <c r="J492" s="154"/>
      <c r="K492" s="144"/>
      <c r="L492" s="237"/>
      <c r="M492" s="129"/>
      <c r="N492" s="238"/>
      <c r="O492" s="67">
        <f>IF(G492=0,"",G492/F491)</f>
        <v>1</v>
      </c>
      <c r="P492" s="68">
        <v>8</v>
      </c>
      <c r="Q492" s="245">
        <f t="shared" si="80"/>
        <v>1</v>
      </c>
      <c r="R492" s="245">
        <f t="shared" si="81"/>
        <v>0</v>
      </c>
      <c r="T492" s="104"/>
    </row>
    <row r="493" spans="1:20" ht="15.75" customHeight="1" x14ac:dyDescent="0.25">
      <c r="A493" s="58">
        <v>1602</v>
      </c>
      <c r="B493" s="154"/>
      <c r="C493" s="154"/>
      <c r="D493" s="154"/>
      <c r="E493" s="154"/>
      <c r="F493" s="154"/>
      <c r="G493" s="154"/>
      <c r="H493" s="154">
        <v>5</v>
      </c>
      <c r="I493" s="154"/>
      <c r="J493" s="154"/>
      <c r="K493" s="144"/>
      <c r="L493" s="237"/>
      <c r="M493" s="129"/>
      <c r="N493" s="238"/>
      <c r="O493" s="67">
        <f>IF(H493=0,"",H493/G492)</f>
        <v>0.83333333333333337</v>
      </c>
      <c r="P493" s="68">
        <v>8</v>
      </c>
      <c r="Q493" s="245">
        <f t="shared" si="80"/>
        <v>1</v>
      </c>
      <c r="R493" s="245">
        <f t="shared" si="81"/>
        <v>0</v>
      </c>
      <c r="T493" s="104"/>
    </row>
    <row r="494" spans="1:20" ht="15.75" customHeight="1" x14ac:dyDescent="0.25">
      <c r="A494" s="58">
        <v>1701</v>
      </c>
      <c r="B494" s="154"/>
      <c r="C494" s="154"/>
      <c r="D494" s="154"/>
      <c r="E494" s="154"/>
      <c r="F494" s="154"/>
      <c r="G494" s="154"/>
      <c r="H494" s="154"/>
      <c r="I494" s="154">
        <v>5</v>
      </c>
      <c r="J494" s="154"/>
      <c r="K494" s="144"/>
      <c r="L494" s="237"/>
      <c r="M494" s="129"/>
      <c r="N494" s="238"/>
      <c r="O494" s="67">
        <f>IF(I494=0,"",I494/H493)</f>
        <v>1</v>
      </c>
      <c r="P494" s="68">
        <v>8</v>
      </c>
      <c r="Q494" s="245">
        <f t="shared" si="80"/>
        <v>1</v>
      </c>
      <c r="R494" s="245">
        <f t="shared" si="81"/>
        <v>0</v>
      </c>
      <c r="T494" s="104"/>
    </row>
    <row r="495" spans="1:20" ht="15.75" customHeight="1" x14ac:dyDescent="0.25">
      <c r="A495" s="58">
        <v>1702</v>
      </c>
      <c r="B495" s="154"/>
      <c r="C495" s="154"/>
      <c r="D495" s="154"/>
      <c r="E495" s="154"/>
      <c r="F495" s="154"/>
      <c r="G495" s="154"/>
      <c r="H495" s="154"/>
      <c r="I495" s="154"/>
      <c r="J495" s="154">
        <v>4</v>
      </c>
      <c r="K495" s="144">
        <v>2</v>
      </c>
      <c r="L495" s="237"/>
      <c r="M495" s="129"/>
      <c r="N495" s="238"/>
      <c r="O495" s="71">
        <f>IF(J495=0,"",J495/I494)</f>
        <v>0.8</v>
      </c>
      <c r="P495" s="68">
        <v>8</v>
      </c>
      <c r="Q495" s="71">
        <f t="shared" si="80"/>
        <v>1</v>
      </c>
      <c r="R495" s="71">
        <f t="shared" si="81"/>
        <v>0</v>
      </c>
      <c r="T495" s="104"/>
    </row>
    <row r="496" spans="1:20" ht="15.75" customHeight="1" x14ac:dyDescent="0.25">
      <c r="A496" s="58">
        <v>1801</v>
      </c>
      <c r="B496" s="154"/>
      <c r="C496" s="154"/>
      <c r="D496" s="154"/>
      <c r="E496" s="154"/>
      <c r="F496" s="154"/>
      <c r="G496" s="154"/>
      <c r="H496" s="154"/>
      <c r="I496" s="154"/>
      <c r="J496" s="154">
        <v>6</v>
      </c>
      <c r="K496" s="144">
        <v>3</v>
      </c>
      <c r="L496" s="237"/>
      <c r="M496" s="129"/>
      <c r="N496" s="239"/>
      <c r="O496" s="129"/>
      <c r="P496" s="68">
        <v>8</v>
      </c>
      <c r="Q496" s="129"/>
      <c r="R496" s="246"/>
      <c r="T496" s="104"/>
    </row>
    <row r="497" spans="1:20" ht="15.75" customHeight="1" x14ac:dyDescent="0.25">
      <c r="A497" s="58">
        <v>1802</v>
      </c>
      <c r="B497" s="154"/>
      <c r="C497" s="154"/>
      <c r="D497" s="154"/>
      <c r="E497" s="154"/>
      <c r="F497" s="154"/>
      <c r="G497" s="154"/>
      <c r="H497" s="154"/>
      <c r="I497" s="154"/>
      <c r="J497" s="154">
        <v>2</v>
      </c>
      <c r="K497" s="144"/>
      <c r="L497" s="237"/>
      <c r="M497" s="129"/>
      <c r="N497" s="239"/>
      <c r="O497" s="247"/>
      <c r="P497" s="109">
        <v>4</v>
      </c>
      <c r="Q497" s="248"/>
      <c r="R497" s="247"/>
      <c r="T497" s="104"/>
    </row>
    <row r="498" spans="1:20" ht="15.75" customHeight="1" x14ac:dyDescent="0.25">
      <c r="A498" s="58">
        <v>1901</v>
      </c>
      <c r="B498" s="154"/>
      <c r="C498" s="154"/>
      <c r="D498" s="154"/>
      <c r="E498" s="154"/>
      <c r="F498" s="154"/>
      <c r="G498" s="154"/>
      <c r="H498" s="154"/>
      <c r="I498" s="154"/>
      <c r="J498" s="154">
        <v>2</v>
      </c>
      <c r="K498" s="144">
        <v>1</v>
      </c>
      <c r="L498" s="237"/>
      <c r="M498" s="129"/>
      <c r="N498" s="239"/>
      <c r="O498" s="247"/>
      <c r="P498" s="109">
        <v>2</v>
      </c>
      <c r="Q498" s="248"/>
      <c r="R498" s="247"/>
      <c r="T498" s="104"/>
    </row>
    <row r="499" spans="1:20" ht="15.75" customHeight="1" x14ac:dyDescent="0.25">
      <c r="A499" s="58">
        <v>1902</v>
      </c>
      <c r="B499" s="154"/>
      <c r="C499" s="154"/>
      <c r="D499" s="154"/>
      <c r="E499" s="154"/>
      <c r="F499" s="154"/>
      <c r="G499" s="154"/>
      <c r="H499" s="154"/>
      <c r="I499" s="154"/>
      <c r="J499" s="154">
        <v>1</v>
      </c>
      <c r="K499" s="144"/>
      <c r="L499" s="237"/>
      <c r="M499" s="129"/>
      <c r="N499" s="239"/>
      <c r="O499" s="247"/>
      <c r="P499" s="202">
        <v>1</v>
      </c>
      <c r="Q499" s="248"/>
      <c r="R499" s="247"/>
      <c r="T499" s="104"/>
    </row>
    <row r="500" spans="1:20" ht="15.75" customHeight="1" x14ac:dyDescent="0.25">
      <c r="A500" s="58">
        <v>2001</v>
      </c>
      <c r="B500" s="154"/>
      <c r="C500" s="154"/>
      <c r="D500" s="154"/>
      <c r="E500" s="154"/>
      <c r="F500" s="154"/>
      <c r="G500" s="154"/>
      <c r="H500" s="154"/>
      <c r="I500" s="154"/>
      <c r="J500" s="154">
        <v>1</v>
      </c>
      <c r="K500" s="144"/>
      <c r="L500" s="237"/>
      <c r="M500" s="129"/>
      <c r="N500" s="239"/>
      <c r="O500" s="129"/>
      <c r="P500" s="204">
        <v>1</v>
      </c>
      <c r="Q500" s="124"/>
      <c r="R500" s="247"/>
      <c r="T500" s="104"/>
    </row>
    <row r="501" spans="1:20" ht="15.75" customHeight="1" x14ac:dyDescent="0.25">
      <c r="A501" s="58">
        <v>2002</v>
      </c>
      <c r="B501" s="154"/>
      <c r="C501" s="154"/>
      <c r="D501" s="154"/>
      <c r="E501" s="154"/>
      <c r="F501" s="154"/>
      <c r="G501" s="154"/>
      <c r="H501" s="154"/>
      <c r="I501" s="154"/>
      <c r="J501" s="154">
        <v>1</v>
      </c>
      <c r="K501" s="144">
        <v>1</v>
      </c>
      <c r="L501" s="237"/>
      <c r="M501" s="129"/>
      <c r="N501" s="239"/>
      <c r="O501" s="197" t="s">
        <v>83</v>
      </c>
      <c r="P501" s="203">
        <v>5</v>
      </c>
      <c r="Q501" s="111">
        <f>K504</f>
        <v>7</v>
      </c>
      <c r="R501" s="199" t="s">
        <v>11</v>
      </c>
      <c r="T501" s="104"/>
    </row>
    <row r="502" spans="1:20" ht="15.75" customHeight="1" x14ac:dyDescent="0.25">
      <c r="A502" s="58">
        <v>2101</v>
      </c>
      <c r="B502" s="154"/>
      <c r="C502" s="154"/>
      <c r="D502" s="154"/>
      <c r="E502" s="154"/>
      <c r="F502" s="154"/>
      <c r="G502" s="154"/>
      <c r="H502" s="154"/>
      <c r="I502" s="154"/>
      <c r="J502" s="154"/>
      <c r="K502" s="144"/>
      <c r="L502" s="237"/>
      <c r="M502" s="129"/>
      <c r="N502" s="239"/>
      <c r="O502" s="198" t="s">
        <v>85</v>
      </c>
      <c r="P502" s="86">
        <f>IF(P501/B487=0,"",P501/B487)</f>
        <v>0.29411764705882354</v>
      </c>
      <c r="Q502" s="112">
        <f>IF(P501/Q501=0,"",P501/Q501)</f>
        <v>0.7142857142857143</v>
      </c>
      <c r="R502" s="200" t="s">
        <v>86</v>
      </c>
      <c r="T502" s="104"/>
    </row>
    <row r="503" spans="1:20" ht="15.75" x14ac:dyDescent="0.25">
      <c r="A503" s="58">
        <v>2102</v>
      </c>
      <c r="B503" s="154"/>
      <c r="C503" s="154"/>
      <c r="D503" s="154"/>
      <c r="E503" s="154"/>
      <c r="F503" s="154"/>
      <c r="G503" s="154"/>
      <c r="H503" s="154"/>
      <c r="I503" s="154"/>
      <c r="J503" s="154"/>
      <c r="K503" s="144"/>
      <c r="L503" s="240"/>
      <c r="M503" s="241"/>
      <c r="N503" s="242"/>
      <c r="O503" s="90"/>
      <c r="P503" s="91"/>
      <c r="Q503" s="91"/>
      <c r="R503" s="113"/>
      <c r="T503" s="104"/>
    </row>
    <row r="504" spans="1:20" ht="18" customHeight="1" x14ac:dyDescent="0.25">
      <c r="A504" s="28"/>
      <c r="B504" s="297" t="s">
        <v>111</v>
      </c>
      <c r="C504" s="297"/>
      <c r="D504" s="297"/>
      <c r="E504" s="297"/>
      <c r="F504" s="297"/>
      <c r="G504" s="297"/>
      <c r="H504" s="297"/>
      <c r="I504" s="297"/>
      <c r="J504" s="297"/>
      <c r="K504" s="93">
        <f>SUM(K487:K502)</f>
        <v>7</v>
      </c>
      <c r="L504" s="94">
        <f>IF(K495=0,"",K495/B487)</f>
        <v>0.11764705882352941</v>
      </c>
      <c r="M504" s="94">
        <f>IF(K504=0,"",K504/B487)</f>
        <v>0.41176470588235292</v>
      </c>
      <c r="N504" s="94">
        <f>IF(K495=0,"",M504-L504)</f>
        <v>0.29411764705882348</v>
      </c>
      <c r="O504" s="3"/>
      <c r="P504" s="29"/>
      <c r="Q504" s="22"/>
      <c r="R504" s="3"/>
      <c r="T504" s="104"/>
    </row>
    <row r="505" spans="1:20" ht="12.75" customHeight="1" x14ac:dyDescent="0.2">
      <c r="L505" s="3"/>
      <c r="M505" s="3"/>
      <c r="O505" s="3"/>
    </row>
    <row r="506" spans="1:20" ht="12.75" customHeight="1" x14ac:dyDescent="0.2">
      <c r="L506" s="3"/>
      <c r="M506" s="3"/>
      <c r="O506" s="3"/>
    </row>
    <row r="507" spans="1:20" ht="26.25" x14ac:dyDescent="0.3">
      <c r="A507" s="215"/>
      <c r="B507" s="322" t="s">
        <v>99</v>
      </c>
      <c r="C507" s="322"/>
      <c r="D507" s="322"/>
      <c r="E507" s="322"/>
      <c r="F507" s="322"/>
      <c r="G507" s="322"/>
      <c r="H507" s="322"/>
      <c r="I507" s="322"/>
      <c r="J507" s="322"/>
      <c r="K507" s="223" t="s">
        <v>91</v>
      </c>
      <c r="L507" s="225"/>
      <c r="M507" s="225"/>
      <c r="N507" s="29"/>
      <c r="O507" s="3"/>
      <c r="P507" s="29"/>
      <c r="Q507" s="29"/>
      <c r="R507" s="29"/>
    </row>
    <row r="508" spans="1:20" ht="20.25" x14ac:dyDescent="0.2">
      <c r="A508" s="300" t="s">
        <v>10</v>
      </c>
      <c r="B508" s="301" t="s">
        <v>100</v>
      </c>
      <c r="C508" s="302"/>
      <c r="D508" s="302"/>
      <c r="E508" s="302"/>
      <c r="F508" s="302"/>
      <c r="G508" s="302"/>
      <c r="H508" s="302"/>
      <c r="I508" s="302"/>
      <c r="J508" s="303"/>
      <c r="K508" s="304" t="s">
        <v>11</v>
      </c>
      <c r="L508" s="296" t="s">
        <v>3</v>
      </c>
      <c r="M508" s="296" t="s">
        <v>4</v>
      </c>
      <c r="N508" s="306" t="s">
        <v>5</v>
      </c>
      <c r="O508" s="296" t="s">
        <v>6</v>
      </c>
      <c r="P508" s="294" t="s">
        <v>7</v>
      </c>
      <c r="Q508" s="294" t="s">
        <v>8</v>
      </c>
      <c r="R508" s="296" t="s">
        <v>101</v>
      </c>
    </row>
    <row r="509" spans="1:20" ht="15.75" x14ac:dyDescent="0.25">
      <c r="A509" s="295"/>
      <c r="B509" s="58" t="s">
        <v>102</v>
      </c>
      <c r="C509" s="58" t="s">
        <v>103</v>
      </c>
      <c r="D509" s="58" t="s">
        <v>104</v>
      </c>
      <c r="E509" s="58" t="s">
        <v>105</v>
      </c>
      <c r="F509" s="58" t="s">
        <v>106</v>
      </c>
      <c r="G509" s="58" t="s">
        <v>107</v>
      </c>
      <c r="H509" s="58" t="s">
        <v>108</v>
      </c>
      <c r="I509" s="58" t="s">
        <v>109</v>
      </c>
      <c r="J509" s="58" t="s">
        <v>110</v>
      </c>
      <c r="K509" s="305"/>
      <c r="L509" s="295"/>
      <c r="M509" s="295"/>
      <c r="N509" s="295"/>
      <c r="O509" s="295"/>
      <c r="P509" s="295"/>
      <c r="Q509" s="295"/>
      <c r="R509" s="295"/>
      <c r="T509" s="104"/>
    </row>
    <row r="510" spans="1:20" ht="15.75" customHeight="1" x14ac:dyDescent="0.25">
      <c r="A510" s="58">
        <v>1401</v>
      </c>
      <c r="B510" s="154">
        <v>11</v>
      </c>
      <c r="C510" s="154"/>
      <c r="D510" s="154"/>
      <c r="E510" s="154"/>
      <c r="F510" s="154"/>
      <c r="G510" s="154"/>
      <c r="H510" s="154"/>
      <c r="I510" s="154"/>
      <c r="J510" s="154"/>
      <c r="K510" s="144"/>
      <c r="L510" s="234"/>
      <c r="M510" s="235"/>
      <c r="N510" s="236"/>
      <c r="O510" s="243"/>
      <c r="P510" s="63">
        <f>B510</f>
        <v>11</v>
      </c>
      <c r="Q510" s="244"/>
      <c r="R510" s="243"/>
      <c r="T510" s="104"/>
    </row>
    <row r="511" spans="1:20" ht="15.75" customHeight="1" x14ac:dyDescent="0.25">
      <c r="A511" s="58">
        <v>1402</v>
      </c>
      <c r="B511" s="154"/>
      <c r="C511" s="154">
        <v>7</v>
      </c>
      <c r="D511" s="154"/>
      <c r="E511" s="154"/>
      <c r="F511" s="154"/>
      <c r="G511" s="154"/>
      <c r="H511" s="154"/>
      <c r="I511" s="154"/>
      <c r="J511" s="154"/>
      <c r="K511" s="144"/>
      <c r="L511" s="237"/>
      <c r="M511" s="129"/>
      <c r="N511" s="238"/>
      <c r="O511" s="67">
        <f>IF(C511=0,"",C511/B510)</f>
        <v>0.63636363636363635</v>
      </c>
      <c r="P511" s="68">
        <v>9</v>
      </c>
      <c r="Q511" s="245">
        <f t="shared" ref="Q511:Q518" si="82">IF(P511=0,"",P511/P510)</f>
        <v>0.81818181818181823</v>
      </c>
      <c r="R511" s="245">
        <f t="shared" ref="R511:R518" si="83">IF(P511=0,"",100%-Q511)</f>
        <v>0.18181818181818177</v>
      </c>
      <c r="T511" s="104"/>
    </row>
    <row r="512" spans="1:20" ht="15.75" customHeight="1" x14ac:dyDescent="0.25">
      <c r="A512" s="58">
        <v>1501</v>
      </c>
      <c r="B512" s="154"/>
      <c r="C512" s="154"/>
      <c r="D512" s="154">
        <v>7</v>
      </c>
      <c r="E512" s="154"/>
      <c r="F512" s="154"/>
      <c r="G512" s="154"/>
      <c r="H512" s="154"/>
      <c r="I512" s="154"/>
      <c r="J512" s="154"/>
      <c r="K512" s="144"/>
      <c r="L512" s="237"/>
      <c r="M512" s="129"/>
      <c r="N512" s="238"/>
      <c r="O512" s="67">
        <f>IF(D512=0,"",D512/C511)</f>
        <v>1</v>
      </c>
      <c r="P512" s="68">
        <v>7</v>
      </c>
      <c r="Q512" s="245">
        <f t="shared" si="82"/>
        <v>0.77777777777777779</v>
      </c>
      <c r="R512" s="245">
        <f t="shared" si="83"/>
        <v>0.22222222222222221</v>
      </c>
      <c r="T512" s="70"/>
    </row>
    <row r="513" spans="1:20" ht="15.75" customHeight="1" x14ac:dyDescent="0.25">
      <c r="A513" s="58">
        <v>1502</v>
      </c>
      <c r="B513" s="154"/>
      <c r="C513" s="154"/>
      <c r="D513" s="154"/>
      <c r="E513" s="154">
        <v>6</v>
      </c>
      <c r="F513" s="154"/>
      <c r="G513" s="154"/>
      <c r="H513" s="154"/>
      <c r="I513" s="154"/>
      <c r="J513" s="154"/>
      <c r="K513" s="144"/>
      <c r="L513" s="237"/>
      <c r="M513" s="129"/>
      <c r="N513" s="238"/>
      <c r="O513" s="67">
        <f>IF(E513=0,"",E513/D512)</f>
        <v>0.8571428571428571</v>
      </c>
      <c r="P513" s="68">
        <v>6</v>
      </c>
      <c r="Q513" s="245">
        <f t="shared" si="82"/>
        <v>0.8571428571428571</v>
      </c>
      <c r="R513" s="245">
        <f t="shared" si="83"/>
        <v>0.1428571428571429</v>
      </c>
      <c r="T513" s="70">
        <f>P512/P510</f>
        <v>0.63636363636363635</v>
      </c>
    </row>
    <row r="514" spans="1:20" ht="15.75" customHeight="1" x14ac:dyDescent="0.25">
      <c r="A514" s="58">
        <v>1601</v>
      </c>
      <c r="B514" s="154"/>
      <c r="C514" s="154"/>
      <c r="D514" s="154"/>
      <c r="E514" s="154"/>
      <c r="F514" s="154">
        <v>6</v>
      </c>
      <c r="G514" s="154"/>
      <c r="H514" s="154"/>
      <c r="I514" s="154"/>
      <c r="J514" s="154"/>
      <c r="K514" s="144"/>
      <c r="L514" s="237"/>
      <c r="M514" s="129"/>
      <c r="N514" s="238"/>
      <c r="O514" s="67">
        <f>IF(F514=0,"",F514/E513)</f>
        <v>1</v>
      </c>
      <c r="P514" s="68">
        <v>6</v>
      </c>
      <c r="Q514" s="245">
        <f t="shared" si="82"/>
        <v>1</v>
      </c>
      <c r="R514" s="245">
        <f t="shared" si="83"/>
        <v>0</v>
      </c>
      <c r="T514" s="104"/>
    </row>
    <row r="515" spans="1:20" ht="15.75" customHeight="1" x14ac:dyDescent="0.25">
      <c r="A515" s="58">
        <v>1602</v>
      </c>
      <c r="B515" s="154"/>
      <c r="C515" s="154"/>
      <c r="D515" s="154"/>
      <c r="E515" s="154"/>
      <c r="F515" s="154"/>
      <c r="G515" s="154">
        <v>5</v>
      </c>
      <c r="H515" s="154"/>
      <c r="I515" s="154"/>
      <c r="J515" s="154"/>
      <c r="K515" s="144"/>
      <c r="L515" s="237"/>
      <c r="M515" s="129"/>
      <c r="N515" s="238"/>
      <c r="O515" s="67">
        <f>IF(G515=0,"",G515/F514)</f>
        <v>0.83333333333333337</v>
      </c>
      <c r="P515" s="68">
        <v>6</v>
      </c>
      <c r="Q515" s="245">
        <f t="shared" si="82"/>
        <v>1</v>
      </c>
      <c r="R515" s="245">
        <f t="shared" si="83"/>
        <v>0</v>
      </c>
      <c r="T515" s="104"/>
    </row>
    <row r="516" spans="1:20" ht="15.75" customHeight="1" x14ac:dyDescent="0.25">
      <c r="A516" s="58">
        <v>1701</v>
      </c>
      <c r="B516" s="154"/>
      <c r="C516" s="154"/>
      <c r="D516" s="154"/>
      <c r="E516" s="154"/>
      <c r="F516" s="154"/>
      <c r="G516" s="154"/>
      <c r="H516" s="154">
        <v>5</v>
      </c>
      <c r="I516" s="154"/>
      <c r="J516" s="154"/>
      <c r="K516" s="144"/>
      <c r="L516" s="237"/>
      <c r="M516" s="129"/>
      <c r="N516" s="238"/>
      <c r="O516" s="67">
        <f>IF(H516=0,"",H516/G515)</f>
        <v>1</v>
      </c>
      <c r="P516" s="68">
        <v>5</v>
      </c>
      <c r="Q516" s="245">
        <f t="shared" si="82"/>
        <v>0.83333333333333337</v>
      </c>
      <c r="R516" s="245">
        <f t="shared" si="83"/>
        <v>0.16666666666666663</v>
      </c>
      <c r="T516" s="104"/>
    </row>
    <row r="517" spans="1:20" ht="15.75" customHeight="1" x14ac:dyDescent="0.25">
      <c r="A517" s="58">
        <v>1702</v>
      </c>
      <c r="B517" s="154"/>
      <c r="C517" s="154"/>
      <c r="D517" s="154"/>
      <c r="E517" s="154"/>
      <c r="F517" s="154"/>
      <c r="G517" s="154"/>
      <c r="H517" s="154"/>
      <c r="I517" s="154">
        <v>5</v>
      </c>
      <c r="J517" s="154"/>
      <c r="K517" s="144"/>
      <c r="L517" s="237"/>
      <c r="M517" s="129"/>
      <c r="N517" s="238"/>
      <c r="O517" s="67">
        <f>IF(I517=0,"",I517/H516)</f>
        <v>1</v>
      </c>
      <c r="P517" s="68">
        <v>5</v>
      </c>
      <c r="Q517" s="245">
        <f t="shared" si="82"/>
        <v>1</v>
      </c>
      <c r="R517" s="245">
        <f t="shared" si="83"/>
        <v>0</v>
      </c>
      <c r="T517" s="104"/>
    </row>
    <row r="518" spans="1:20" ht="15.75" customHeight="1" x14ac:dyDescent="0.25">
      <c r="A518" s="58">
        <v>1801</v>
      </c>
      <c r="B518" s="154"/>
      <c r="C518" s="154"/>
      <c r="D518" s="154"/>
      <c r="E518" s="154"/>
      <c r="F518" s="154"/>
      <c r="G518" s="154"/>
      <c r="H518" s="154"/>
      <c r="I518" s="154"/>
      <c r="J518" s="154">
        <v>5</v>
      </c>
      <c r="K518" s="144">
        <v>1</v>
      </c>
      <c r="L518" s="237"/>
      <c r="M518" s="129"/>
      <c r="N518" s="238"/>
      <c r="O518" s="71">
        <f>IF(J518=0,"",J518/I517)</f>
        <v>1</v>
      </c>
      <c r="P518" s="68">
        <v>5</v>
      </c>
      <c r="Q518" s="71">
        <f t="shared" si="82"/>
        <v>1</v>
      </c>
      <c r="R518" s="71">
        <f t="shared" si="83"/>
        <v>0</v>
      </c>
      <c r="T518" s="104"/>
    </row>
    <row r="519" spans="1:20" ht="15.75" customHeight="1" x14ac:dyDescent="0.25">
      <c r="A519" s="58">
        <v>1802</v>
      </c>
      <c r="B519" s="154"/>
      <c r="C519" s="154"/>
      <c r="D519" s="154"/>
      <c r="E519" s="154"/>
      <c r="F519" s="154"/>
      <c r="G519" s="154"/>
      <c r="H519" s="154"/>
      <c r="I519" s="154"/>
      <c r="J519" s="154">
        <v>5</v>
      </c>
      <c r="K519" s="144">
        <v>3</v>
      </c>
      <c r="L519" s="237"/>
      <c r="M519" s="129"/>
      <c r="N519" s="239"/>
      <c r="O519" s="129"/>
      <c r="P519" s="68">
        <v>5</v>
      </c>
      <c r="Q519" s="129"/>
      <c r="R519" s="246"/>
      <c r="T519" s="104"/>
    </row>
    <row r="520" spans="1:20" ht="15.75" customHeight="1" x14ac:dyDescent="0.25">
      <c r="A520" s="58">
        <v>1901</v>
      </c>
      <c r="B520" s="154"/>
      <c r="C520" s="154"/>
      <c r="D520" s="154"/>
      <c r="E520" s="154"/>
      <c r="F520" s="154"/>
      <c r="G520" s="154"/>
      <c r="H520" s="154"/>
      <c r="I520" s="154"/>
      <c r="J520" s="154">
        <v>1</v>
      </c>
      <c r="K520" s="144">
        <v>1</v>
      </c>
      <c r="L520" s="237"/>
      <c r="M520" s="129"/>
      <c r="N520" s="239"/>
      <c r="O520" s="247"/>
      <c r="P520" s="109">
        <v>1</v>
      </c>
      <c r="Q520" s="248"/>
      <c r="R520" s="247"/>
      <c r="T520" s="104"/>
    </row>
    <row r="521" spans="1:20" ht="15.75" customHeight="1" x14ac:dyDescent="0.25">
      <c r="A521" s="58">
        <v>1902</v>
      </c>
      <c r="B521" s="154"/>
      <c r="C521" s="154"/>
      <c r="D521" s="154"/>
      <c r="E521" s="154"/>
      <c r="F521" s="154"/>
      <c r="G521" s="154"/>
      <c r="H521" s="154"/>
      <c r="I521" s="154"/>
      <c r="J521" s="154"/>
      <c r="K521" s="144"/>
      <c r="L521" s="237"/>
      <c r="M521" s="129"/>
      <c r="N521" s="239"/>
      <c r="O521" s="247"/>
      <c r="P521" s="109"/>
      <c r="Q521" s="248"/>
      <c r="R521" s="247"/>
      <c r="T521" s="104"/>
    </row>
    <row r="522" spans="1:20" ht="15.75" customHeight="1" x14ac:dyDescent="0.25">
      <c r="A522" s="58">
        <v>2001</v>
      </c>
      <c r="B522" s="154"/>
      <c r="C522" s="154"/>
      <c r="D522" s="154"/>
      <c r="E522" s="154"/>
      <c r="F522" s="154"/>
      <c r="G522" s="154"/>
      <c r="H522" s="154"/>
      <c r="I522" s="154"/>
      <c r="J522" s="154"/>
      <c r="K522" s="144"/>
      <c r="L522" s="237"/>
      <c r="M522" s="129"/>
      <c r="N522" s="239"/>
      <c r="O522" s="247"/>
      <c r="P522" s="109"/>
      <c r="Q522" s="248"/>
      <c r="R522" s="247"/>
      <c r="T522" s="104"/>
    </row>
    <row r="523" spans="1:20" ht="15.75" customHeight="1" x14ac:dyDescent="0.25">
      <c r="A523" s="58">
        <v>2002</v>
      </c>
      <c r="B523" s="154"/>
      <c r="C523" s="154"/>
      <c r="D523" s="154"/>
      <c r="E523" s="154"/>
      <c r="F523" s="154"/>
      <c r="G523" s="154"/>
      <c r="H523" s="154"/>
      <c r="I523" s="154"/>
      <c r="J523" s="154"/>
      <c r="K523" s="144"/>
      <c r="L523" s="237"/>
      <c r="M523" s="129"/>
      <c r="N523" s="239"/>
      <c r="O523" s="129"/>
      <c r="P523" s="239"/>
      <c r="Q523" s="124"/>
      <c r="R523" s="247"/>
      <c r="T523" s="104"/>
    </row>
    <row r="524" spans="1:20" ht="15.75" customHeight="1" x14ac:dyDescent="0.25">
      <c r="A524" s="58">
        <v>2101</v>
      </c>
      <c r="B524" s="154"/>
      <c r="C524" s="154"/>
      <c r="D524" s="154"/>
      <c r="E524" s="154"/>
      <c r="F524" s="154"/>
      <c r="G524" s="154"/>
      <c r="H524" s="154"/>
      <c r="I524" s="154"/>
      <c r="J524" s="154"/>
      <c r="K524" s="144"/>
      <c r="L524" s="237"/>
      <c r="M524" s="129"/>
      <c r="N524" s="239"/>
      <c r="O524" s="197" t="s">
        <v>83</v>
      </c>
      <c r="P524" s="82">
        <v>4</v>
      </c>
      <c r="Q524" s="111">
        <f>K527</f>
        <v>5</v>
      </c>
      <c r="R524" s="199" t="s">
        <v>11</v>
      </c>
      <c r="T524" s="104"/>
    </row>
    <row r="525" spans="1:20" ht="15.75" customHeight="1" x14ac:dyDescent="0.25">
      <c r="A525" s="58">
        <v>2102</v>
      </c>
      <c r="B525" s="154"/>
      <c r="C525" s="154"/>
      <c r="D525" s="154"/>
      <c r="E525" s="154"/>
      <c r="F525" s="154"/>
      <c r="G525" s="154"/>
      <c r="H525" s="154"/>
      <c r="I525" s="154"/>
      <c r="J525" s="154"/>
      <c r="K525" s="144"/>
      <c r="L525" s="237"/>
      <c r="M525" s="129"/>
      <c r="N525" s="239"/>
      <c r="O525" s="198" t="s">
        <v>85</v>
      </c>
      <c r="P525" s="86">
        <f>IF(P524/B510=0,"",P524/B510)</f>
        <v>0.36363636363636365</v>
      </c>
      <c r="Q525" s="112">
        <f>IF(P524/Q524=0,"",P524/Q524)</f>
        <v>0.8</v>
      </c>
      <c r="R525" s="200" t="s">
        <v>86</v>
      </c>
      <c r="T525" s="104"/>
    </row>
    <row r="526" spans="1:20" ht="15.75" x14ac:dyDescent="0.25">
      <c r="A526" s="58">
        <v>2201</v>
      </c>
      <c r="B526" s="154"/>
      <c r="C526" s="154"/>
      <c r="D526" s="154"/>
      <c r="E526" s="154"/>
      <c r="F526" s="154"/>
      <c r="G526" s="154"/>
      <c r="H526" s="154"/>
      <c r="I526" s="154"/>
      <c r="J526" s="154"/>
      <c r="K526" s="144"/>
      <c r="L526" s="240"/>
      <c r="M526" s="241"/>
      <c r="N526" s="242"/>
      <c r="O526" s="90"/>
      <c r="P526" s="91"/>
      <c r="Q526" s="91"/>
      <c r="R526" s="113"/>
      <c r="T526" s="104"/>
    </row>
    <row r="527" spans="1:20" ht="18" x14ac:dyDescent="0.25">
      <c r="A527" s="28"/>
      <c r="B527" s="297" t="s">
        <v>111</v>
      </c>
      <c r="C527" s="297"/>
      <c r="D527" s="297"/>
      <c r="E527" s="297"/>
      <c r="F527" s="297"/>
      <c r="G527" s="297"/>
      <c r="H527" s="297"/>
      <c r="I527" s="297"/>
      <c r="J527" s="297"/>
      <c r="K527" s="93">
        <f>SUM(K510:K523)</f>
        <v>5</v>
      </c>
      <c r="L527" s="94">
        <f>IF(K518=0,"",K518/B510)</f>
        <v>9.0909090909090912E-2</v>
      </c>
      <c r="M527" s="94">
        <f>IF(K527=0,"",K527/B510)</f>
        <v>0.45454545454545453</v>
      </c>
      <c r="N527" s="94">
        <f>IF(K518=0,"",M527-L527)</f>
        <v>0.36363636363636365</v>
      </c>
      <c r="O527" s="3"/>
      <c r="P527" s="29"/>
      <c r="Q527" s="22"/>
      <c r="R527" s="3"/>
      <c r="T527" s="104"/>
    </row>
    <row r="528" spans="1:20" ht="12.75" customHeight="1" x14ac:dyDescent="0.2">
      <c r="L528" s="3"/>
      <c r="M528" s="3"/>
      <c r="O528" s="3"/>
    </row>
    <row r="529" spans="12:20" ht="12.75" customHeight="1" x14ac:dyDescent="0.2">
      <c r="L529" s="3"/>
      <c r="M529" s="3"/>
      <c r="O529" s="3"/>
    </row>
    <row r="530" spans="12:20" ht="12.75" customHeight="1" x14ac:dyDescent="0.2">
      <c r="L530" s="3"/>
      <c r="M530" s="3"/>
      <c r="O530" s="3"/>
    </row>
    <row r="531" spans="12:20" ht="12.75" customHeight="1" x14ac:dyDescent="0.2">
      <c r="L531" s="3"/>
      <c r="M531" s="3"/>
      <c r="O531" s="3"/>
    </row>
    <row r="532" spans="12:20" ht="12.75" customHeight="1" x14ac:dyDescent="0.2">
      <c r="L532" s="3"/>
      <c r="M532" s="3"/>
      <c r="O532" s="3"/>
      <c r="T532" s="104"/>
    </row>
    <row r="533" spans="12:20" ht="12.75" customHeight="1" x14ac:dyDescent="0.2">
      <c r="L533" s="3"/>
      <c r="M533" s="3"/>
      <c r="O533" s="3"/>
      <c r="T533" s="104"/>
    </row>
    <row r="534" spans="12:20" ht="12.75" customHeight="1" x14ac:dyDescent="0.2">
      <c r="L534" s="3"/>
      <c r="M534" s="3"/>
      <c r="O534" s="3"/>
      <c r="T534" s="104"/>
    </row>
    <row r="535" spans="12:20" ht="12.75" customHeight="1" x14ac:dyDescent="0.25">
      <c r="L535" s="3"/>
      <c r="M535" s="3"/>
      <c r="O535" s="3"/>
      <c r="T535" s="70"/>
    </row>
    <row r="536" spans="12:20" ht="12.75" customHeight="1" x14ac:dyDescent="0.2">
      <c r="L536" s="3"/>
      <c r="M536" s="3"/>
      <c r="O536" s="3"/>
      <c r="T536" s="104"/>
    </row>
    <row r="537" spans="12:20" ht="12.75" customHeight="1" x14ac:dyDescent="0.2">
      <c r="L537" s="3"/>
      <c r="M537" s="3"/>
      <c r="O537" s="3"/>
      <c r="T537" s="104"/>
    </row>
    <row r="538" spans="12:20" ht="12.75" customHeight="1" x14ac:dyDescent="0.2">
      <c r="L538" s="3"/>
      <c r="M538" s="3"/>
      <c r="O538" s="3"/>
      <c r="T538" s="104"/>
    </row>
    <row r="539" spans="12:20" ht="12.75" customHeight="1" x14ac:dyDescent="0.2">
      <c r="L539" s="3"/>
      <c r="M539" s="3"/>
      <c r="O539" s="3"/>
      <c r="T539" s="104"/>
    </row>
    <row r="540" spans="12:20" ht="12.75" customHeight="1" x14ac:dyDescent="0.2">
      <c r="L540" s="3"/>
      <c r="M540" s="3"/>
      <c r="O540" s="3"/>
      <c r="T540" s="104"/>
    </row>
    <row r="541" spans="12:20" ht="12.75" customHeight="1" x14ac:dyDescent="0.2">
      <c r="L541" s="3"/>
      <c r="M541" s="3"/>
      <c r="O541" s="3"/>
      <c r="T541" s="104"/>
    </row>
    <row r="542" spans="12:20" ht="12.75" customHeight="1" x14ac:dyDescent="0.2">
      <c r="L542" s="3"/>
      <c r="M542" s="3"/>
      <c r="O542" s="3"/>
      <c r="T542" s="104"/>
    </row>
    <row r="543" spans="12:20" ht="12.75" customHeight="1" x14ac:dyDescent="0.2">
      <c r="L543" s="3"/>
      <c r="M543" s="3"/>
      <c r="O543" s="3"/>
      <c r="T543" s="104"/>
    </row>
    <row r="544" spans="12:20" ht="12.75" customHeight="1" x14ac:dyDescent="0.2">
      <c r="L544" s="3"/>
      <c r="M544" s="3"/>
      <c r="O544" s="3"/>
      <c r="T544" s="104"/>
    </row>
    <row r="545" spans="12:20" ht="12.75" customHeight="1" x14ac:dyDescent="0.2">
      <c r="L545" s="3"/>
      <c r="M545" s="3"/>
      <c r="O545" s="3"/>
      <c r="T545" s="104"/>
    </row>
    <row r="546" spans="12:20" ht="12.75" customHeight="1" x14ac:dyDescent="0.2">
      <c r="L546" s="3"/>
      <c r="M546" s="3"/>
      <c r="O546" s="3"/>
      <c r="T546" s="104"/>
    </row>
    <row r="547" spans="12:20" ht="12.75" customHeight="1" x14ac:dyDescent="0.2">
      <c r="L547" s="3"/>
      <c r="M547" s="3"/>
      <c r="O547" s="3"/>
      <c r="T547" s="104"/>
    </row>
    <row r="548" spans="12:20" ht="12.75" customHeight="1" x14ac:dyDescent="0.2">
      <c r="L548" s="3"/>
      <c r="M548" s="3"/>
      <c r="O548" s="3"/>
      <c r="T548" s="104"/>
    </row>
    <row r="549" spans="12:20" ht="12.75" customHeight="1" x14ac:dyDescent="0.2">
      <c r="L549" s="3"/>
      <c r="M549" s="3"/>
      <c r="O549" s="3"/>
      <c r="T549" s="104"/>
    </row>
    <row r="550" spans="12:20" ht="12.75" customHeight="1" x14ac:dyDescent="0.2">
      <c r="L550" s="3"/>
      <c r="M550" s="3"/>
      <c r="O550" s="3"/>
      <c r="T550" s="104"/>
    </row>
    <row r="551" spans="12:20" ht="12.75" customHeight="1" x14ac:dyDescent="0.2">
      <c r="L551" s="3"/>
      <c r="M551" s="3"/>
      <c r="O551" s="3"/>
    </row>
    <row r="552" spans="12:20" ht="12.75" customHeight="1" x14ac:dyDescent="0.2">
      <c r="L552" s="3"/>
      <c r="M552" s="3"/>
      <c r="O552" s="3"/>
    </row>
    <row r="553" spans="12:20" ht="12.75" customHeight="1" x14ac:dyDescent="0.2">
      <c r="L553" s="3"/>
      <c r="M553" s="3"/>
      <c r="O553" s="3"/>
    </row>
    <row r="554" spans="12:20" ht="12.75" customHeight="1" x14ac:dyDescent="0.2">
      <c r="L554" s="3"/>
      <c r="M554" s="3"/>
      <c r="O554" s="3"/>
    </row>
    <row r="555" spans="12:20" ht="12.75" customHeight="1" x14ac:dyDescent="0.2">
      <c r="L555" s="3"/>
      <c r="M555" s="3"/>
      <c r="O555" s="3"/>
      <c r="T555" s="104"/>
    </row>
    <row r="556" spans="12:20" ht="12.75" customHeight="1" x14ac:dyDescent="0.2">
      <c r="L556" s="3"/>
      <c r="M556" s="3"/>
      <c r="O556" s="3"/>
      <c r="T556" s="104"/>
    </row>
    <row r="557" spans="12:20" ht="12.75" customHeight="1" x14ac:dyDescent="0.2">
      <c r="L557" s="3"/>
      <c r="M557" s="3"/>
      <c r="O557" s="3"/>
      <c r="T557" s="104"/>
    </row>
    <row r="558" spans="12:20" ht="12.75" customHeight="1" x14ac:dyDescent="0.25">
      <c r="L558" s="3"/>
      <c r="M558" s="3"/>
      <c r="O558" s="3"/>
      <c r="T558" s="70">
        <f>Materiales!P45/Materiales!P43</f>
        <v>0.5714285714285714</v>
      </c>
    </row>
    <row r="559" spans="12:20" ht="12.75" customHeight="1" x14ac:dyDescent="0.2">
      <c r="L559" s="3"/>
      <c r="M559" s="3"/>
      <c r="O559" s="3"/>
      <c r="T559" s="104"/>
    </row>
    <row r="560" spans="12:20" ht="12.75" customHeight="1" x14ac:dyDescent="0.2">
      <c r="L560" s="3"/>
      <c r="M560" s="3"/>
      <c r="O560" s="3"/>
      <c r="T560" s="104"/>
    </row>
    <row r="561" spans="12:20" ht="12.75" customHeight="1" x14ac:dyDescent="0.2">
      <c r="L561" s="3"/>
      <c r="M561" s="3"/>
      <c r="O561" s="3"/>
      <c r="T561" s="104"/>
    </row>
    <row r="562" spans="12:20" ht="12.75" customHeight="1" x14ac:dyDescent="0.2">
      <c r="L562" s="3"/>
      <c r="M562" s="3"/>
      <c r="O562" s="3"/>
      <c r="T562" s="104"/>
    </row>
    <row r="563" spans="12:20" ht="12.75" customHeight="1" x14ac:dyDescent="0.2">
      <c r="L563" s="3"/>
      <c r="M563" s="3"/>
      <c r="O563" s="3"/>
      <c r="T563" s="104"/>
    </row>
    <row r="564" spans="12:20" ht="12.75" customHeight="1" x14ac:dyDescent="0.2">
      <c r="L564" s="3"/>
      <c r="M564" s="3"/>
      <c r="O564" s="3"/>
      <c r="T564" s="104"/>
    </row>
    <row r="565" spans="12:20" ht="12.75" customHeight="1" x14ac:dyDescent="0.2">
      <c r="L565" s="3"/>
      <c r="M565" s="3"/>
      <c r="O565" s="3"/>
      <c r="T565" s="104"/>
    </row>
    <row r="566" spans="12:20" ht="12.75" customHeight="1" x14ac:dyDescent="0.2">
      <c r="L566" s="3"/>
      <c r="M566" s="3"/>
      <c r="O566" s="3"/>
      <c r="T566" s="104"/>
    </row>
    <row r="567" spans="12:20" ht="12.75" customHeight="1" x14ac:dyDescent="0.2">
      <c r="L567" s="3"/>
      <c r="M567" s="3"/>
      <c r="O567" s="3"/>
      <c r="T567" s="104"/>
    </row>
    <row r="568" spans="12:20" ht="12.75" customHeight="1" x14ac:dyDescent="0.2">
      <c r="L568" s="3"/>
      <c r="M568" s="3"/>
      <c r="O568" s="3"/>
      <c r="T568" s="104"/>
    </row>
    <row r="569" spans="12:20" ht="12.75" customHeight="1" x14ac:dyDescent="0.2">
      <c r="L569" s="3"/>
      <c r="M569" s="3"/>
      <c r="O569" s="3"/>
      <c r="T569" s="104"/>
    </row>
    <row r="570" spans="12:20" ht="12.75" customHeight="1" x14ac:dyDescent="0.2">
      <c r="L570" s="3"/>
      <c r="M570" s="3"/>
      <c r="O570" s="3"/>
      <c r="T570" s="104"/>
    </row>
    <row r="571" spans="12:20" ht="12.75" customHeight="1" x14ac:dyDescent="0.2">
      <c r="L571" s="3"/>
      <c r="M571" s="3"/>
      <c r="O571" s="3"/>
      <c r="T571" s="104"/>
    </row>
    <row r="572" spans="12:20" ht="12.75" customHeight="1" x14ac:dyDescent="0.2">
      <c r="L572" s="3"/>
      <c r="M572" s="3"/>
      <c r="O572" s="3"/>
      <c r="T572" s="104"/>
    </row>
    <row r="573" spans="12:20" ht="12.75" customHeight="1" x14ac:dyDescent="0.2">
      <c r="L573" s="3"/>
      <c r="M573" s="3"/>
      <c r="O573" s="3"/>
      <c r="T573" s="104"/>
    </row>
    <row r="574" spans="12:20" ht="12.75" customHeight="1" x14ac:dyDescent="0.2">
      <c r="T574" s="104"/>
    </row>
    <row r="575" spans="12:20" ht="12.75" customHeight="1" x14ac:dyDescent="0.2">
      <c r="L575" s="3"/>
      <c r="M575" s="3"/>
      <c r="O575" s="3"/>
      <c r="T575" s="104"/>
    </row>
    <row r="576" spans="12:20" ht="12.75" customHeight="1" x14ac:dyDescent="0.2">
      <c r="L576" s="3"/>
      <c r="M576" s="3"/>
      <c r="O576" s="3"/>
      <c r="T576" s="104"/>
    </row>
    <row r="577" spans="12:20" ht="12.75" customHeight="1" x14ac:dyDescent="0.2">
      <c r="L577" s="3"/>
      <c r="M577" s="3"/>
      <c r="O577" s="3"/>
      <c r="T577" s="104"/>
    </row>
    <row r="578" spans="12:20" ht="12.75" customHeight="1" x14ac:dyDescent="0.2">
      <c r="L578" s="3"/>
      <c r="M578" s="3"/>
      <c r="O578" s="3"/>
      <c r="T578" s="104"/>
    </row>
    <row r="579" spans="12:20" ht="12.75" customHeight="1" x14ac:dyDescent="0.2">
      <c r="L579" s="3"/>
      <c r="M579" s="3"/>
      <c r="O579" s="3"/>
      <c r="T579" s="104"/>
    </row>
    <row r="580" spans="12:20" ht="12.75" customHeight="1" x14ac:dyDescent="0.2">
      <c r="L580" s="3"/>
      <c r="M580" s="3"/>
      <c r="O580" s="3"/>
      <c r="T580" s="104"/>
    </row>
    <row r="581" spans="12:20" ht="12.75" customHeight="1" x14ac:dyDescent="0.25">
      <c r="L581" s="3"/>
      <c r="M581" s="3"/>
      <c r="O581" s="3"/>
      <c r="T581" s="70">
        <f>Materiales!P68/Materiales!P66</f>
        <v>0.86206896551724133</v>
      </c>
    </row>
    <row r="582" spans="12:20" ht="12.75" customHeight="1" x14ac:dyDescent="0.2">
      <c r="L582" s="3"/>
      <c r="M582" s="3"/>
      <c r="O582" s="3"/>
      <c r="T582" s="104"/>
    </row>
    <row r="583" spans="12:20" ht="12.75" customHeight="1" x14ac:dyDescent="0.2">
      <c r="L583" s="3"/>
      <c r="M583" s="3"/>
      <c r="O583" s="3"/>
      <c r="T583" s="104"/>
    </row>
    <row r="584" spans="12:20" ht="12.75" customHeight="1" x14ac:dyDescent="0.2">
      <c r="L584" s="3"/>
      <c r="M584" s="3"/>
      <c r="O584" s="3"/>
      <c r="T584" s="104"/>
    </row>
    <row r="585" spans="12:20" ht="12.75" customHeight="1" x14ac:dyDescent="0.2">
      <c r="L585" s="3"/>
      <c r="M585" s="3"/>
      <c r="O585" s="3"/>
      <c r="T585" s="104"/>
    </row>
    <row r="586" spans="12:20" ht="12.75" customHeight="1" x14ac:dyDescent="0.2">
      <c r="L586" s="3"/>
      <c r="M586" s="3"/>
      <c r="O586" s="3"/>
      <c r="T586" s="104"/>
    </row>
    <row r="587" spans="12:20" ht="12.75" customHeight="1" x14ac:dyDescent="0.2">
      <c r="L587" s="3"/>
      <c r="M587" s="3"/>
      <c r="O587" s="3"/>
      <c r="T587" s="104"/>
    </row>
    <row r="588" spans="12:20" ht="12.75" customHeight="1" x14ac:dyDescent="0.2">
      <c r="L588" s="3"/>
      <c r="M588" s="3"/>
      <c r="O588" s="3"/>
      <c r="T588" s="104"/>
    </row>
    <row r="589" spans="12:20" ht="12.75" customHeight="1" x14ac:dyDescent="0.2">
      <c r="L589" s="3"/>
      <c r="M589" s="3"/>
      <c r="O589" s="3"/>
      <c r="T589" s="104"/>
    </row>
    <row r="590" spans="12:20" ht="12.75" customHeight="1" x14ac:dyDescent="0.2">
      <c r="L590" s="3"/>
      <c r="M590" s="3"/>
      <c r="O590" s="3"/>
      <c r="T590" s="104"/>
    </row>
    <row r="591" spans="12:20" ht="12.75" customHeight="1" x14ac:dyDescent="0.2">
      <c r="L591" s="3"/>
      <c r="M591" s="3"/>
      <c r="O591" s="3"/>
      <c r="T591" s="104"/>
    </row>
    <row r="592" spans="12:20" ht="12.75" customHeight="1" x14ac:dyDescent="0.2">
      <c r="L592" s="3"/>
      <c r="M592" s="3"/>
      <c r="O592" s="3"/>
      <c r="T592" s="104"/>
    </row>
    <row r="593" spans="12:20" ht="12.75" customHeight="1" x14ac:dyDescent="0.2">
      <c r="L593" s="3"/>
      <c r="M593" s="3"/>
      <c r="O593" s="3"/>
      <c r="T593" s="104"/>
    </row>
    <row r="594" spans="12:20" ht="12.75" customHeight="1" x14ac:dyDescent="0.2">
      <c r="L594" s="3"/>
      <c r="M594" s="3"/>
      <c r="O594" s="3"/>
      <c r="T594" s="104"/>
    </row>
    <row r="595" spans="12:20" ht="12.75" customHeight="1" x14ac:dyDescent="0.2">
      <c r="L595" s="3"/>
      <c r="M595" s="3"/>
      <c r="O595" s="3"/>
      <c r="T595" s="104"/>
    </row>
    <row r="596" spans="12:20" ht="12.75" customHeight="1" x14ac:dyDescent="0.2">
      <c r="L596" s="3"/>
      <c r="M596" s="3"/>
      <c r="O596" s="3"/>
      <c r="T596" s="104"/>
    </row>
    <row r="597" spans="12:20" ht="12.75" customHeight="1" x14ac:dyDescent="0.2">
      <c r="L597" s="3"/>
      <c r="M597" s="3"/>
      <c r="O597" s="3"/>
      <c r="T597" s="104"/>
    </row>
    <row r="598" spans="12:20" ht="12.75" customHeight="1" x14ac:dyDescent="0.2">
      <c r="L598" s="3"/>
      <c r="M598" s="3"/>
      <c r="O598" s="3"/>
      <c r="T598" s="104"/>
    </row>
    <row r="599" spans="12:20" ht="12.75" customHeight="1" x14ac:dyDescent="0.2">
      <c r="L599" s="3"/>
      <c r="M599" s="3"/>
      <c r="O599" s="3"/>
      <c r="T599" s="104"/>
    </row>
    <row r="600" spans="12:20" ht="12.75" customHeight="1" x14ac:dyDescent="0.2">
      <c r="L600" s="3"/>
      <c r="M600" s="3"/>
      <c r="O600" s="3"/>
      <c r="T600" s="104"/>
    </row>
    <row r="601" spans="12:20" ht="12.75" customHeight="1" x14ac:dyDescent="0.2">
      <c r="L601" s="3"/>
      <c r="M601" s="3"/>
      <c r="O601" s="3"/>
      <c r="T601" s="104"/>
    </row>
    <row r="602" spans="12:20" ht="12.75" customHeight="1" x14ac:dyDescent="0.2">
      <c r="L602" s="3"/>
      <c r="M602" s="3"/>
      <c r="O602" s="3"/>
      <c r="T602" s="104"/>
    </row>
    <row r="603" spans="12:20" ht="12.75" customHeight="1" x14ac:dyDescent="0.2">
      <c r="L603" s="3"/>
      <c r="M603" s="3"/>
      <c r="O603" s="3"/>
      <c r="T603" s="104"/>
    </row>
    <row r="604" spans="12:20" ht="12.75" customHeight="1" x14ac:dyDescent="0.25">
      <c r="L604" s="3"/>
      <c r="M604" s="3"/>
      <c r="O604" s="3"/>
      <c r="T604" s="70">
        <f>Materiales!P91/Materiales!P89</f>
        <v>0.6875</v>
      </c>
    </row>
    <row r="605" spans="12:20" ht="12.75" customHeight="1" x14ac:dyDescent="0.2">
      <c r="L605" s="3"/>
      <c r="M605" s="3"/>
      <c r="O605" s="3"/>
      <c r="T605" s="104"/>
    </row>
    <row r="606" spans="12:20" ht="12.75" customHeight="1" x14ac:dyDescent="0.2">
      <c r="L606" s="3"/>
      <c r="M606" s="3"/>
      <c r="O606" s="3"/>
      <c r="T606" s="104"/>
    </row>
    <row r="607" spans="12:20" ht="12.75" customHeight="1" x14ac:dyDescent="0.2">
      <c r="L607" s="3"/>
      <c r="M607" s="3"/>
      <c r="O607" s="3"/>
      <c r="T607" s="104"/>
    </row>
    <row r="608" spans="12:20" ht="12.75" customHeight="1" x14ac:dyDescent="0.2">
      <c r="L608" s="3"/>
      <c r="M608" s="3"/>
      <c r="O608" s="3"/>
      <c r="T608" s="104"/>
    </row>
    <row r="609" spans="12:20" ht="12.75" customHeight="1" x14ac:dyDescent="0.2">
      <c r="L609" s="3"/>
      <c r="M609" s="3"/>
      <c r="O609" s="3"/>
      <c r="T609" s="104"/>
    </row>
    <row r="610" spans="12:20" ht="12.75" customHeight="1" x14ac:dyDescent="0.2">
      <c r="L610" s="3"/>
      <c r="M610" s="3"/>
      <c r="O610" s="3"/>
    </row>
    <row r="611" spans="12:20" ht="12.75" customHeight="1" x14ac:dyDescent="0.2">
      <c r="L611" s="3"/>
      <c r="M611" s="3"/>
      <c r="O611" s="3"/>
    </row>
    <row r="612" spans="12:20" ht="12.75" customHeight="1" x14ac:dyDescent="0.2">
      <c r="L612" s="3"/>
      <c r="M612" s="3"/>
      <c r="O612" s="3"/>
    </row>
    <row r="613" spans="12:20" ht="12.75" customHeight="1" x14ac:dyDescent="0.2">
      <c r="L613" s="3"/>
      <c r="M613" s="3"/>
      <c r="O613" s="3"/>
    </row>
    <row r="614" spans="12:20" ht="12.75" customHeight="1" x14ac:dyDescent="0.2">
      <c r="L614" s="3"/>
      <c r="M614" s="3"/>
      <c r="O614" s="3"/>
    </row>
    <row r="615" spans="12:20" ht="12.75" customHeight="1" x14ac:dyDescent="0.2">
      <c r="L615" s="3"/>
      <c r="M615" s="3"/>
      <c r="O615" s="3"/>
    </row>
    <row r="616" spans="12:20" ht="12.75" customHeight="1" x14ac:dyDescent="0.2">
      <c r="L616" s="3"/>
      <c r="M616" s="3"/>
      <c r="O616" s="3"/>
    </row>
    <row r="617" spans="12:20" ht="12.75" customHeight="1" x14ac:dyDescent="0.2">
      <c r="L617" s="3"/>
      <c r="M617" s="3"/>
      <c r="O617" s="3"/>
    </row>
    <row r="618" spans="12:20" ht="12.75" customHeight="1" x14ac:dyDescent="0.2">
      <c r="L618" s="3"/>
      <c r="M618" s="3"/>
      <c r="O618" s="3"/>
    </row>
    <row r="619" spans="12:20" ht="12.75" customHeight="1" x14ac:dyDescent="0.2">
      <c r="L619" s="3"/>
      <c r="M619" s="3"/>
      <c r="O619" s="3"/>
    </row>
    <row r="620" spans="12:20" ht="12.75" customHeight="1" x14ac:dyDescent="0.2">
      <c r="L620" s="3"/>
      <c r="M620" s="3"/>
      <c r="O620" s="3"/>
    </row>
    <row r="621" spans="12:20" ht="12.75" customHeight="1" x14ac:dyDescent="0.2">
      <c r="L621" s="3"/>
      <c r="M621" s="3"/>
      <c r="O621" s="3"/>
    </row>
    <row r="622" spans="12:20" ht="12.75" customHeight="1" x14ac:dyDescent="0.2">
      <c r="L622" s="3"/>
      <c r="M622" s="3"/>
      <c r="O622" s="3"/>
    </row>
    <row r="623" spans="12:20" ht="12.75" customHeight="1" x14ac:dyDescent="0.2">
      <c r="L623" s="3"/>
      <c r="M623" s="3"/>
      <c r="O623" s="3"/>
    </row>
    <row r="624" spans="12:20" ht="12.75" customHeight="1" x14ac:dyDescent="0.2">
      <c r="L624" s="3"/>
      <c r="M624" s="3"/>
      <c r="O624" s="3"/>
    </row>
    <row r="625" spans="12:20" ht="12.75" customHeight="1" x14ac:dyDescent="0.2">
      <c r="L625" s="3"/>
      <c r="M625" s="3"/>
      <c r="O625" s="3"/>
    </row>
    <row r="626" spans="12:20" ht="12.75" customHeight="1" x14ac:dyDescent="0.2">
      <c r="L626" s="3"/>
      <c r="M626" s="3"/>
      <c r="O626" s="3"/>
    </row>
    <row r="627" spans="12:20" ht="12.75" customHeight="1" x14ac:dyDescent="0.25">
      <c r="L627" s="3"/>
      <c r="M627" s="3"/>
      <c r="O627" s="3"/>
      <c r="T627" s="70">
        <f>Materiales!P114/Materiales!P112</f>
        <v>0.84615384615384615</v>
      </c>
    </row>
    <row r="628" spans="12:20" ht="12.75" customHeight="1" x14ac:dyDescent="0.2">
      <c r="L628" s="3"/>
      <c r="M628" s="3"/>
      <c r="O628" s="3"/>
      <c r="T628" s="104"/>
    </row>
    <row r="629" spans="12:20" ht="12.75" customHeight="1" x14ac:dyDescent="0.2">
      <c r="L629" s="3"/>
      <c r="M629" s="3"/>
      <c r="O629" s="3"/>
      <c r="T629" s="104"/>
    </row>
    <row r="630" spans="12:20" ht="12.75" customHeight="1" x14ac:dyDescent="0.2">
      <c r="L630" s="3"/>
      <c r="M630" s="3"/>
      <c r="O630" s="3"/>
      <c r="T630" s="104"/>
    </row>
    <row r="631" spans="12:20" ht="12.75" customHeight="1" x14ac:dyDescent="0.2">
      <c r="L631" s="3"/>
      <c r="M631" s="3"/>
      <c r="O631" s="3"/>
      <c r="T631" s="104"/>
    </row>
    <row r="632" spans="12:20" ht="12.75" customHeight="1" x14ac:dyDescent="0.2">
      <c r="L632" s="3"/>
      <c r="M632" s="3"/>
      <c r="O632" s="3"/>
      <c r="T632" s="104"/>
    </row>
    <row r="633" spans="12:20" ht="12.75" customHeight="1" x14ac:dyDescent="0.2">
      <c r="L633" s="3"/>
      <c r="M633" s="3"/>
      <c r="O633" s="3"/>
      <c r="T633" s="104"/>
    </row>
    <row r="634" spans="12:20" ht="12.75" customHeight="1" x14ac:dyDescent="0.2">
      <c r="L634" s="3"/>
      <c r="M634" s="3"/>
      <c r="O634" s="3"/>
      <c r="T634" s="104"/>
    </row>
    <row r="635" spans="12:20" ht="12.75" customHeight="1" x14ac:dyDescent="0.2">
      <c r="L635" s="3"/>
      <c r="M635" s="3"/>
      <c r="O635" s="3"/>
      <c r="T635" s="104"/>
    </row>
    <row r="636" spans="12:20" ht="12.75" customHeight="1" x14ac:dyDescent="0.2">
      <c r="L636" s="3"/>
      <c r="M636" s="3"/>
      <c r="O636" s="3"/>
      <c r="T636" s="104"/>
    </row>
    <row r="637" spans="12:20" ht="12.75" customHeight="1" x14ac:dyDescent="0.2">
      <c r="L637" s="3"/>
      <c r="M637" s="3"/>
      <c r="O637" s="3"/>
      <c r="T637" s="104"/>
    </row>
    <row r="638" spans="12:20" ht="12.75" customHeight="1" x14ac:dyDescent="0.2">
      <c r="L638" s="3"/>
      <c r="M638" s="3"/>
      <c r="O638" s="3"/>
      <c r="T638" s="104"/>
    </row>
    <row r="639" spans="12:20" ht="12.75" customHeight="1" x14ac:dyDescent="0.2">
      <c r="L639" s="3"/>
      <c r="M639" s="3"/>
      <c r="O639" s="3"/>
      <c r="T639" s="104"/>
    </row>
    <row r="640" spans="12:20" ht="12.75" customHeight="1" x14ac:dyDescent="0.2">
      <c r="L640" s="3"/>
      <c r="M640" s="3"/>
      <c r="O640" s="3"/>
      <c r="T640" s="104"/>
    </row>
    <row r="641" spans="12:20" ht="12.75" customHeight="1" x14ac:dyDescent="0.2">
      <c r="L641" s="3"/>
      <c r="M641" s="3"/>
      <c r="O641" s="3"/>
      <c r="T641" s="104"/>
    </row>
    <row r="642" spans="12:20" ht="12.75" customHeight="1" x14ac:dyDescent="0.2">
      <c r="L642" s="3"/>
      <c r="M642" s="3"/>
      <c r="O642" s="3"/>
      <c r="T642" s="104"/>
    </row>
    <row r="643" spans="12:20" ht="12.75" customHeight="1" x14ac:dyDescent="0.2">
      <c r="T643" s="104"/>
    </row>
    <row r="644" spans="12:20" ht="12.75" customHeight="1" x14ac:dyDescent="0.2">
      <c r="T644" s="104"/>
    </row>
    <row r="645" spans="12:20" ht="12.75" customHeight="1" x14ac:dyDescent="0.2">
      <c r="L645" s="3"/>
      <c r="M645" s="3"/>
      <c r="O645" s="3"/>
    </row>
    <row r="646" spans="12:20" ht="12.75" customHeight="1" x14ac:dyDescent="0.2">
      <c r="L646" s="3"/>
      <c r="M646" s="3"/>
      <c r="O646" s="3"/>
      <c r="T646" s="104"/>
    </row>
    <row r="647" spans="12:20" ht="12.75" customHeight="1" x14ac:dyDescent="0.2">
      <c r="L647" s="3"/>
      <c r="M647" s="3"/>
      <c r="O647" s="3"/>
      <c r="T647" s="104"/>
    </row>
    <row r="648" spans="12:20" ht="12.75" customHeight="1" x14ac:dyDescent="0.2">
      <c r="L648" s="3"/>
      <c r="M648" s="3"/>
      <c r="O648" s="3"/>
      <c r="T648" s="104"/>
    </row>
    <row r="649" spans="12:20" ht="12.75" customHeight="1" x14ac:dyDescent="0.2">
      <c r="L649" s="3"/>
      <c r="M649" s="3"/>
      <c r="O649" s="3"/>
      <c r="T649" s="104"/>
    </row>
    <row r="650" spans="12:20" ht="12.75" customHeight="1" x14ac:dyDescent="0.25">
      <c r="L650" s="3"/>
      <c r="M650" s="3"/>
      <c r="O650" s="3"/>
      <c r="T650" s="70">
        <f>Materiales!P137/Materiales!P135</f>
        <v>0.61111111111111116</v>
      </c>
    </row>
    <row r="651" spans="12:20" ht="12.75" customHeight="1" x14ac:dyDescent="0.2">
      <c r="L651" s="3"/>
      <c r="M651" s="3"/>
      <c r="O651" s="3"/>
      <c r="T651" s="104"/>
    </row>
    <row r="652" spans="12:20" ht="12.75" customHeight="1" x14ac:dyDescent="0.2">
      <c r="L652" s="3"/>
      <c r="M652" s="3"/>
      <c r="O652" s="3"/>
    </row>
    <row r="653" spans="12:20" ht="12.75" customHeight="1" x14ac:dyDescent="0.2">
      <c r="L653" s="3"/>
      <c r="M653" s="3"/>
      <c r="O653" s="3"/>
    </row>
    <row r="654" spans="12:20" ht="12.75" customHeight="1" x14ac:dyDescent="0.2">
      <c r="L654" s="3"/>
      <c r="M654" s="3"/>
      <c r="O654" s="3"/>
    </row>
    <row r="655" spans="12:20" ht="12.75" customHeight="1" x14ac:dyDescent="0.2">
      <c r="L655" s="3"/>
      <c r="M655" s="3"/>
      <c r="O655" s="3"/>
    </row>
    <row r="656" spans="12:20" ht="12.75" customHeight="1" x14ac:dyDescent="0.2">
      <c r="L656" s="3"/>
      <c r="M656" s="3"/>
      <c r="O656" s="3"/>
    </row>
    <row r="657" spans="12:15" ht="12.75" customHeight="1" x14ac:dyDescent="0.2">
      <c r="L657" s="3"/>
      <c r="M657" s="3"/>
      <c r="O657" s="3"/>
    </row>
    <row r="658" spans="12:15" ht="12.75" customHeight="1" x14ac:dyDescent="0.2">
      <c r="L658" s="3"/>
      <c r="M658" s="3"/>
      <c r="O658" s="3"/>
    </row>
    <row r="659" spans="12:15" ht="12.75" customHeight="1" x14ac:dyDescent="0.2">
      <c r="L659" s="3"/>
      <c r="M659" s="3"/>
      <c r="O659" s="3"/>
    </row>
    <row r="660" spans="12:15" ht="12.75" customHeight="1" x14ac:dyDescent="0.2">
      <c r="L660" s="3"/>
      <c r="M660" s="3"/>
      <c r="O660" s="3"/>
    </row>
    <row r="661" spans="12:15" ht="12.75" customHeight="1" x14ac:dyDescent="0.2">
      <c r="L661" s="3"/>
      <c r="M661" s="3"/>
      <c r="O661" s="3"/>
    </row>
    <row r="662" spans="12:15" ht="12.75" customHeight="1" x14ac:dyDescent="0.2">
      <c r="L662" s="3"/>
      <c r="M662" s="3"/>
      <c r="O662" s="3"/>
    </row>
    <row r="663" spans="12:15" ht="12.75" customHeight="1" x14ac:dyDescent="0.2">
      <c r="L663" s="3"/>
      <c r="M663" s="3"/>
      <c r="O663" s="3"/>
    </row>
    <row r="664" spans="12:15" ht="12.75" customHeight="1" x14ac:dyDescent="0.2">
      <c r="L664" s="3"/>
      <c r="M664" s="3"/>
      <c r="O664" s="3"/>
    </row>
    <row r="665" spans="12:15" ht="12.75" customHeight="1" x14ac:dyDescent="0.2">
      <c r="L665" s="3"/>
      <c r="M665" s="3"/>
      <c r="O665" s="3"/>
    </row>
    <row r="666" spans="12:15" ht="12.75" customHeight="1" x14ac:dyDescent="0.2">
      <c r="L666" s="3"/>
      <c r="M666" s="3"/>
      <c r="O666" s="3"/>
    </row>
    <row r="667" spans="12:15" ht="12.75" customHeight="1" x14ac:dyDescent="0.2"/>
    <row r="668" spans="12:15" ht="12.75" customHeight="1" x14ac:dyDescent="0.2"/>
    <row r="669" spans="12:15" ht="12.75" customHeight="1" x14ac:dyDescent="0.2"/>
    <row r="670" spans="12:15" ht="12.75" customHeight="1" x14ac:dyDescent="0.2"/>
    <row r="671" spans="12:15" ht="12.75" customHeight="1" x14ac:dyDescent="0.2"/>
    <row r="672" spans="12:15" ht="12.75" customHeight="1" x14ac:dyDescent="0.2"/>
    <row r="673" spans="1:15" ht="12.75" customHeight="1" x14ac:dyDescent="0.2">
      <c r="A673" s="8"/>
    </row>
    <row r="674" spans="1:15" ht="12.75" customHeight="1" x14ac:dyDescent="0.2"/>
    <row r="675" spans="1:15" ht="12.75" customHeight="1" x14ac:dyDescent="0.2"/>
    <row r="676" spans="1:15" ht="12.75" customHeight="1" x14ac:dyDescent="0.2"/>
    <row r="677" spans="1:15" ht="12.75" customHeight="1" x14ac:dyDescent="0.2"/>
    <row r="678" spans="1:15" ht="12.75" customHeight="1" x14ac:dyDescent="0.2"/>
    <row r="679" spans="1:15" ht="12.75" customHeight="1" x14ac:dyDescent="0.2"/>
    <row r="680" spans="1:15" ht="12.75" customHeight="1" x14ac:dyDescent="0.2"/>
    <row r="681" spans="1:15" ht="12.75" customHeight="1" x14ac:dyDescent="0.2"/>
    <row r="682" spans="1:15" ht="12.75" customHeight="1" x14ac:dyDescent="0.2"/>
    <row r="683" spans="1:15" ht="12.75" customHeight="1" x14ac:dyDescent="0.2"/>
    <row r="684" spans="1:15" ht="12.75" customHeight="1" x14ac:dyDescent="0.2"/>
    <row r="685" spans="1:15" ht="12.75" customHeight="1" x14ac:dyDescent="0.2"/>
    <row r="686" spans="1:15" ht="12.75" customHeight="1" x14ac:dyDescent="0.2"/>
    <row r="687" spans="1:15" ht="12.75" customHeight="1" x14ac:dyDescent="0.2">
      <c r="L687" s="3"/>
      <c r="M687" s="3"/>
      <c r="O687" s="3"/>
    </row>
    <row r="688" spans="1:15" ht="12.75" customHeight="1" x14ac:dyDescent="0.2">
      <c r="L688" s="3"/>
      <c r="M688" s="3"/>
      <c r="O688" s="3"/>
    </row>
    <row r="689" spans="12:15" ht="12.75" customHeight="1" x14ac:dyDescent="0.2">
      <c r="L689" s="3"/>
      <c r="M689" s="3"/>
      <c r="O689" s="3"/>
    </row>
    <row r="690" spans="12:15" ht="12.75" customHeight="1" x14ac:dyDescent="0.2"/>
    <row r="691" spans="12:15" ht="12.75" customHeight="1" x14ac:dyDescent="0.2"/>
    <row r="692" spans="12:15" ht="12.75" customHeight="1" x14ac:dyDescent="0.2"/>
    <row r="693" spans="12:15" ht="12.75" customHeight="1" x14ac:dyDescent="0.2"/>
    <row r="694" spans="12:15" ht="12.75" customHeight="1" x14ac:dyDescent="0.2"/>
    <row r="695" spans="12:15" ht="12.75" customHeight="1" x14ac:dyDescent="0.2"/>
    <row r="696" spans="12:15" ht="12.75" customHeight="1" x14ac:dyDescent="0.2"/>
    <row r="697" spans="12:15" ht="12.75" customHeight="1" x14ac:dyDescent="0.2"/>
    <row r="698" spans="12:15" ht="12.75" customHeight="1" x14ac:dyDescent="0.2"/>
    <row r="699" spans="12:15" ht="12.75" customHeight="1" x14ac:dyDescent="0.2"/>
    <row r="700" spans="12:15" ht="12.75" customHeight="1" x14ac:dyDescent="0.2"/>
    <row r="701" spans="12:15" ht="12.75" customHeight="1" x14ac:dyDescent="0.2"/>
    <row r="702" spans="12:15" ht="12.75" customHeight="1" x14ac:dyDescent="0.2"/>
    <row r="703" spans="12:15" ht="12.75" customHeight="1" x14ac:dyDescent="0.2"/>
    <row r="704" spans="12:15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  <row r="23675" ht="12.75" customHeight="1" x14ac:dyDescent="0.2"/>
    <row r="23676" ht="12.75" customHeight="1" x14ac:dyDescent="0.2"/>
    <row r="23677" ht="12.75" customHeight="1" x14ac:dyDescent="0.2"/>
    <row r="23678" ht="12.75" customHeight="1" x14ac:dyDescent="0.2"/>
    <row r="23679" ht="12.75" customHeight="1" x14ac:dyDescent="0.2"/>
    <row r="23680" ht="12.75" customHeight="1" x14ac:dyDescent="0.2"/>
    <row r="23681" ht="12.75" customHeight="1" x14ac:dyDescent="0.2"/>
    <row r="23682" ht="12.75" customHeight="1" x14ac:dyDescent="0.2"/>
    <row r="23683" ht="12.75" customHeight="1" x14ac:dyDescent="0.2"/>
    <row r="23684" ht="12.75" customHeight="1" x14ac:dyDescent="0.2"/>
    <row r="23685" ht="12.75" customHeight="1" x14ac:dyDescent="0.2"/>
    <row r="23686" ht="12.75" customHeight="1" x14ac:dyDescent="0.2"/>
    <row r="23687" ht="12.75" customHeight="1" x14ac:dyDescent="0.2"/>
    <row r="23688" ht="12.75" customHeight="1" x14ac:dyDescent="0.2"/>
    <row r="23689" ht="12.75" customHeight="1" x14ac:dyDescent="0.2"/>
    <row r="23690" ht="12.75" customHeight="1" x14ac:dyDescent="0.2"/>
    <row r="23691" ht="12.75" customHeight="1" x14ac:dyDescent="0.2"/>
    <row r="23692" ht="12.75" customHeight="1" x14ac:dyDescent="0.2"/>
    <row r="23693" ht="12.75" customHeight="1" x14ac:dyDescent="0.2"/>
    <row r="23694" ht="12.75" customHeight="1" x14ac:dyDescent="0.2"/>
    <row r="23695" ht="12.75" customHeight="1" x14ac:dyDescent="0.2"/>
    <row r="23696" ht="12.75" customHeight="1" x14ac:dyDescent="0.2"/>
    <row r="23697" ht="12.75" customHeight="1" x14ac:dyDescent="0.2"/>
    <row r="23698" ht="12.75" customHeight="1" x14ac:dyDescent="0.2"/>
    <row r="23699" ht="12.75" customHeight="1" x14ac:dyDescent="0.2"/>
    <row r="23700" ht="12.75" customHeight="1" x14ac:dyDescent="0.2"/>
    <row r="23701" ht="12.75" customHeight="1" x14ac:dyDescent="0.2"/>
    <row r="23702" ht="12.75" customHeight="1" x14ac:dyDescent="0.2"/>
    <row r="23703" ht="12.75" customHeight="1" x14ac:dyDescent="0.2"/>
    <row r="23704" ht="12.75" customHeight="1" x14ac:dyDescent="0.2"/>
    <row r="23705" ht="12.75" customHeight="1" x14ac:dyDescent="0.2"/>
    <row r="23706" ht="12.75" customHeight="1" x14ac:dyDescent="0.2"/>
    <row r="23707" ht="12.75" customHeight="1" x14ac:dyDescent="0.2"/>
    <row r="23708" ht="12.75" customHeight="1" x14ac:dyDescent="0.2"/>
    <row r="23709" ht="12.75" customHeight="1" x14ac:dyDescent="0.2"/>
    <row r="23710" ht="12.75" customHeight="1" x14ac:dyDescent="0.2"/>
    <row r="23711" ht="12.75" customHeight="1" x14ac:dyDescent="0.2"/>
    <row r="23712" ht="12.75" customHeight="1" x14ac:dyDescent="0.2"/>
    <row r="23713" ht="12.75" customHeight="1" x14ac:dyDescent="0.2"/>
    <row r="23714" ht="12.75" customHeight="1" x14ac:dyDescent="0.2"/>
    <row r="23715" ht="12.75" customHeight="1" x14ac:dyDescent="0.2"/>
    <row r="23716" ht="12.75" customHeight="1" x14ac:dyDescent="0.2"/>
    <row r="23717" ht="12.75" customHeight="1" x14ac:dyDescent="0.2"/>
    <row r="23718" ht="12.75" customHeight="1" x14ac:dyDescent="0.2"/>
    <row r="23719" ht="12.75" customHeight="1" x14ac:dyDescent="0.2"/>
    <row r="23720" ht="12.75" customHeight="1" x14ac:dyDescent="0.2"/>
    <row r="23721" ht="12.75" customHeight="1" x14ac:dyDescent="0.2"/>
    <row r="23722" ht="12.75" customHeight="1" x14ac:dyDescent="0.2"/>
    <row r="23723" ht="12.75" customHeight="1" x14ac:dyDescent="0.2"/>
    <row r="23724" ht="12.75" customHeight="1" x14ac:dyDescent="0.2"/>
    <row r="23725" ht="12.75" customHeight="1" x14ac:dyDescent="0.2"/>
    <row r="23726" ht="12.75" customHeight="1" x14ac:dyDescent="0.2"/>
    <row r="23727" ht="12.75" customHeight="1" x14ac:dyDescent="0.2"/>
    <row r="23728" ht="12.75" customHeight="1" x14ac:dyDescent="0.2"/>
    <row r="23729" ht="12.75" customHeight="1" x14ac:dyDescent="0.2"/>
    <row r="23730" ht="12.75" customHeight="1" x14ac:dyDescent="0.2"/>
    <row r="23731" ht="12.75" customHeight="1" x14ac:dyDescent="0.2"/>
    <row r="23732" ht="12.75" customHeight="1" x14ac:dyDescent="0.2"/>
    <row r="23733" ht="12.75" customHeight="1" x14ac:dyDescent="0.2"/>
    <row r="23734" ht="12.75" customHeight="1" x14ac:dyDescent="0.2"/>
    <row r="23735" ht="12.75" customHeight="1" x14ac:dyDescent="0.2"/>
    <row r="23736" ht="12.75" customHeight="1" x14ac:dyDescent="0.2"/>
    <row r="23737" ht="12.75" customHeight="1" x14ac:dyDescent="0.2"/>
    <row r="23738" ht="12.75" customHeight="1" x14ac:dyDescent="0.2"/>
    <row r="23739" ht="12.75" customHeight="1" x14ac:dyDescent="0.2"/>
    <row r="23740" ht="12.75" customHeight="1" x14ac:dyDescent="0.2"/>
    <row r="23741" ht="12.75" customHeight="1" x14ac:dyDescent="0.2"/>
    <row r="23742" ht="12.75" customHeight="1" x14ac:dyDescent="0.2"/>
    <row r="23743" ht="12.75" customHeight="1" x14ac:dyDescent="0.2"/>
    <row r="23744" ht="12.75" customHeight="1" x14ac:dyDescent="0.2"/>
    <row r="23745" ht="12.75" customHeight="1" x14ac:dyDescent="0.2"/>
    <row r="23746" ht="12.75" customHeight="1" x14ac:dyDescent="0.2"/>
    <row r="23747" ht="12.75" customHeight="1" x14ac:dyDescent="0.2"/>
    <row r="23748" ht="12.75" customHeight="1" x14ac:dyDescent="0.2"/>
    <row r="23749" ht="12.75" customHeight="1" x14ac:dyDescent="0.2"/>
    <row r="23750" ht="12.75" customHeight="1" x14ac:dyDescent="0.2"/>
    <row r="23751" ht="12.75" customHeight="1" x14ac:dyDescent="0.2"/>
    <row r="23752" ht="12.75" customHeight="1" x14ac:dyDescent="0.2"/>
    <row r="23753" ht="12.75" customHeight="1" x14ac:dyDescent="0.2"/>
    <row r="23754" ht="12.75" customHeight="1" x14ac:dyDescent="0.2"/>
    <row r="23755" ht="12.75" customHeight="1" x14ac:dyDescent="0.2"/>
    <row r="23756" ht="12.75" customHeight="1" x14ac:dyDescent="0.2"/>
    <row r="23757" ht="12.75" customHeight="1" x14ac:dyDescent="0.2"/>
    <row r="23758" ht="12.75" customHeight="1" x14ac:dyDescent="0.2"/>
    <row r="23759" ht="12.75" customHeight="1" x14ac:dyDescent="0.2"/>
    <row r="23760" ht="12.75" customHeight="1" x14ac:dyDescent="0.2"/>
    <row r="23761" ht="12.75" customHeight="1" x14ac:dyDescent="0.2"/>
    <row r="23762" ht="12.75" customHeight="1" x14ac:dyDescent="0.2"/>
    <row r="23763" ht="12.75" customHeight="1" x14ac:dyDescent="0.2"/>
    <row r="23764" ht="12.75" customHeight="1" x14ac:dyDescent="0.2"/>
    <row r="23765" ht="12.75" customHeight="1" x14ac:dyDescent="0.2"/>
    <row r="23766" ht="12.75" customHeight="1" x14ac:dyDescent="0.2"/>
    <row r="23767" ht="12.75" customHeight="1" x14ac:dyDescent="0.2"/>
    <row r="23768" ht="12.75" customHeight="1" x14ac:dyDescent="0.2"/>
    <row r="23769" ht="12.75" customHeight="1" x14ac:dyDescent="0.2"/>
    <row r="23770" ht="12.75" customHeight="1" x14ac:dyDescent="0.2"/>
    <row r="23771" ht="12.75" customHeight="1" x14ac:dyDescent="0.2"/>
    <row r="23772" ht="12.75" customHeight="1" x14ac:dyDescent="0.2"/>
    <row r="23773" ht="12.75" customHeight="1" x14ac:dyDescent="0.2"/>
    <row r="23774" ht="12.75" customHeight="1" x14ac:dyDescent="0.2"/>
    <row r="23775" ht="12.75" customHeight="1" x14ac:dyDescent="0.2"/>
    <row r="23776" ht="12.75" customHeight="1" x14ac:dyDescent="0.2"/>
    <row r="23777" ht="12.75" customHeight="1" x14ac:dyDescent="0.2"/>
    <row r="23778" ht="12.75" customHeight="1" x14ac:dyDescent="0.2"/>
    <row r="23779" ht="12.75" customHeight="1" x14ac:dyDescent="0.2"/>
    <row r="23780" ht="12.75" customHeight="1" x14ac:dyDescent="0.2"/>
    <row r="23781" ht="12.75" customHeight="1" x14ac:dyDescent="0.2"/>
    <row r="23782" ht="12.75" customHeight="1" x14ac:dyDescent="0.2"/>
    <row r="23783" ht="12.75" customHeight="1" x14ac:dyDescent="0.2"/>
    <row r="23784" ht="12.75" customHeight="1" x14ac:dyDescent="0.2"/>
    <row r="23785" ht="12.75" customHeight="1" x14ac:dyDescent="0.2"/>
    <row r="23786" ht="12.75" customHeight="1" x14ac:dyDescent="0.2"/>
    <row r="23787" ht="12.75" customHeight="1" x14ac:dyDescent="0.2"/>
    <row r="23788" ht="12.75" customHeight="1" x14ac:dyDescent="0.2"/>
    <row r="23789" ht="12.75" customHeight="1" x14ac:dyDescent="0.2"/>
    <row r="23790" ht="12.75" customHeight="1" x14ac:dyDescent="0.2"/>
    <row r="23791" ht="12.75" customHeight="1" x14ac:dyDescent="0.2"/>
    <row r="23792" ht="12.75" customHeight="1" x14ac:dyDescent="0.2"/>
    <row r="23793" ht="12.75" customHeight="1" x14ac:dyDescent="0.2"/>
    <row r="23794" ht="12.75" customHeight="1" x14ac:dyDescent="0.2"/>
    <row r="23795" ht="12.75" customHeight="1" x14ac:dyDescent="0.2"/>
    <row r="23796" ht="12.75" customHeight="1" x14ac:dyDescent="0.2"/>
    <row r="23797" ht="12.75" customHeight="1" x14ac:dyDescent="0.2"/>
    <row r="23798" ht="12.75" customHeight="1" x14ac:dyDescent="0.2"/>
    <row r="23799" ht="12.75" customHeight="1" x14ac:dyDescent="0.2"/>
    <row r="23800" ht="12.75" customHeight="1" x14ac:dyDescent="0.2"/>
    <row r="23801" ht="12.75" customHeight="1" x14ac:dyDescent="0.2"/>
    <row r="23802" ht="12.75" customHeight="1" x14ac:dyDescent="0.2"/>
    <row r="23803" ht="12.75" customHeight="1" x14ac:dyDescent="0.2"/>
    <row r="23804" ht="12.75" customHeight="1" x14ac:dyDescent="0.2"/>
    <row r="23805" ht="12.75" customHeight="1" x14ac:dyDescent="0.2"/>
    <row r="23806" ht="12.75" customHeight="1" x14ac:dyDescent="0.2"/>
    <row r="23807" ht="12.75" customHeight="1" x14ac:dyDescent="0.2"/>
    <row r="23808" ht="12.75" customHeight="1" x14ac:dyDescent="0.2"/>
    <row r="23809" ht="12.75" customHeight="1" x14ac:dyDescent="0.2"/>
    <row r="23810" ht="12.75" customHeight="1" x14ac:dyDescent="0.2"/>
    <row r="23811" ht="12.75" customHeight="1" x14ac:dyDescent="0.2"/>
    <row r="23812" ht="12.75" customHeight="1" x14ac:dyDescent="0.2"/>
    <row r="23813" ht="12.75" customHeight="1" x14ac:dyDescent="0.2"/>
    <row r="23814" ht="12.75" customHeight="1" x14ac:dyDescent="0.2"/>
    <row r="23815" ht="12.75" customHeight="1" x14ac:dyDescent="0.2"/>
    <row r="23816" ht="12.75" customHeight="1" x14ac:dyDescent="0.2"/>
    <row r="23817" ht="12.75" customHeight="1" x14ac:dyDescent="0.2"/>
    <row r="23818" ht="12.75" customHeight="1" x14ac:dyDescent="0.2"/>
    <row r="23819" ht="12.75" customHeight="1" x14ac:dyDescent="0.2"/>
    <row r="23820" ht="12.75" customHeight="1" x14ac:dyDescent="0.2"/>
    <row r="23821" ht="12.75" customHeight="1" x14ac:dyDescent="0.2"/>
    <row r="23822" ht="12.75" customHeight="1" x14ac:dyDescent="0.2"/>
    <row r="23823" ht="12.75" customHeight="1" x14ac:dyDescent="0.2"/>
    <row r="23824" ht="12.75" customHeight="1" x14ac:dyDescent="0.2"/>
    <row r="23825" ht="12.75" customHeight="1" x14ac:dyDescent="0.2"/>
    <row r="23826" ht="12.75" customHeight="1" x14ac:dyDescent="0.2"/>
    <row r="23827" ht="12.75" customHeight="1" x14ac:dyDescent="0.2"/>
    <row r="23828" ht="12.75" customHeight="1" x14ac:dyDescent="0.2"/>
    <row r="23829" ht="12.75" customHeight="1" x14ac:dyDescent="0.2"/>
    <row r="23830" ht="12.75" customHeight="1" x14ac:dyDescent="0.2"/>
    <row r="23831" ht="12.75" customHeight="1" x14ac:dyDescent="0.2"/>
    <row r="23832" ht="12.75" customHeight="1" x14ac:dyDescent="0.2"/>
    <row r="23833" ht="12.75" customHeight="1" x14ac:dyDescent="0.2"/>
    <row r="23834" ht="12.75" customHeight="1" x14ac:dyDescent="0.2"/>
    <row r="23835" ht="12.75" customHeight="1" x14ac:dyDescent="0.2"/>
    <row r="23836" ht="12.75" customHeight="1" x14ac:dyDescent="0.2"/>
    <row r="23837" ht="12.75" customHeight="1" x14ac:dyDescent="0.2"/>
    <row r="23838" ht="12.75" customHeight="1" x14ac:dyDescent="0.2"/>
    <row r="23839" ht="12.75" customHeight="1" x14ac:dyDescent="0.2"/>
    <row r="23840" ht="12.75" customHeight="1" x14ac:dyDescent="0.2"/>
    <row r="23841" ht="12.75" customHeight="1" x14ac:dyDescent="0.2"/>
    <row r="23842" ht="12.75" customHeight="1" x14ac:dyDescent="0.2"/>
    <row r="23843" ht="12.75" customHeight="1" x14ac:dyDescent="0.2"/>
    <row r="23844" ht="12.75" customHeight="1" x14ac:dyDescent="0.2"/>
    <row r="23845" ht="12.75" customHeight="1" x14ac:dyDescent="0.2"/>
    <row r="23846" ht="12.75" customHeight="1" x14ac:dyDescent="0.2"/>
    <row r="23847" ht="12.75" customHeight="1" x14ac:dyDescent="0.2"/>
    <row r="23848" ht="12.75" customHeight="1" x14ac:dyDescent="0.2"/>
    <row r="23849" ht="12.75" customHeight="1" x14ac:dyDescent="0.2"/>
    <row r="23850" ht="12.75" customHeight="1" x14ac:dyDescent="0.2"/>
    <row r="23851" ht="12.75" customHeight="1" x14ac:dyDescent="0.2"/>
    <row r="23852" ht="12.75" customHeight="1" x14ac:dyDescent="0.2"/>
    <row r="23853" ht="12.75" customHeight="1" x14ac:dyDescent="0.2"/>
    <row r="23854" ht="12.75" customHeight="1" x14ac:dyDescent="0.2"/>
    <row r="23855" ht="12.75" customHeight="1" x14ac:dyDescent="0.2"/>
    <row r="23856" ht="12.75" customHeight="1" x14ac:dyDescent="0.2"/>
    <row r="23857" ht="12.75" customHeight="1" x14ac:dyDescent="0.2"/>
    <row r="23858" ht="12.75" customHeight="1" x14ac:dyDescent="0.2"/>
    <row r="23859" ht="12.75" customHeight="1" x14ac:dyDescent="0.2"/>
    <row r="23860" ht="12.75" customHeight="1" x14ac:dyDescent="0.2"/>
    <row r="23861" ht="12.75" customHeight="1" x14ac:dyDescent="0.2"/>
    <row r="23862" ht="12.75" customHeight="1" x14ac:dyDescent="0.2"/>
    <row r="23863" ht="12.75" customHeight="1" x14ac:dyDescent="0.2"/>
    <row r="23864" ht="12.75" customHeight="1" x14ac:dyDescent="0.2"/>
    <row r="23865" ht="12.75" customHeight="1" x14ac:dyDescent="0.2"/>
    <row r="23866" ht="12.75" customHeight="1" x14ac:dyDescent="0.2"/>
    <row r="23867" ht="12.75" customHeight="1" x14ac:dyDescent="0.2"/>
    <row r="23868" ht="12.75" customHeight="1" x14ac:dyDescent="0.2"/>
    <row r="23869" ht="12.75" customHeight="1" x14ac:dyDescent="0.2"/>
    <row r="23870" ht="12.75" customHeight="1" x14ac:dyDescent="0.2"/>
    <row r="23871" ht="12.75" customHeight="1" x14ac:dyDescent="0.2"/>
    <row r="23872" ht="12.75" customHeight="1" x14ac:dyDescent="0.2"/>
    <row r="23873" ht="12.75" customHeight="1" x14ac:dyDescent="0.2"/>
    <row r="23874" ht="12.75" customHeight="1" x14ac:dyDescent="0.2"/>
    <row r="23875" ht="12.75" customHeight="1" x14ac:dyDescent="0.2"/>
    <row r="23876" ht="12.75" customHeight="1" x14ac:dyDescent="0.2"/>
    <row r="23877" ht="12.75" customHeight="1" x14ac:dyDescent="0.2"/>
    <row r="23878" ht="12.75" customHeight="1" x14ac:dyDescent="0.2"/>
    <row r="23879" ht="12.75" customHeight="1" x14ac:dyDescent="0.2"/>
    <row r="23880" ht="12.75" customHeight="1" x14ac:dyDescent="0.2"/>
    <row r="23881" ht="12.75" customHeight="1" x14ac:dyDescent="0.2"/>
    <row r="23882" ht="12.75" customHeight="1" x14ac:dyDescent="0.2"/>
    <row r="23883" ht="12.75" customHeight="1" x14ac:dyDescent="0.2"/>
    <row r="23884" ht="12.75" customHeight="1" x14ac:dyDescent="0.2"/>
    <row r="23885" ht="12.75" customHeight="1" x14ac:dyDescent="0.2"/>
    <row r="23886" ht="12.75" customHeight="1" x14ac:dyDescent="0.2"/>
    <row r="23887" ht="12.75" customHeight="1" x14ac:dyDescent="0.2"/>
    <row r="23888" ht="12.75" customHeight="1" x14ac:dyDescent="0.2"/>
    <row r="23889" ht="12.75" customHeight="1" x14ac:dyDescent="0.2"/>
    <row r="23890" ht="12.75" customHeight="1" x14ac:dyDescent="0.2"/>
    <row r="23891" ht="12.75" customHeight="1" x14ac:dyDescent="0.2"/>
    <row r="23892" ht="12.75" customHeight="1" x14ac:dyDescent="0.2"/>
    <row r="23893" ht="12.75" customHeight="1" x14ac:dyDescent="0.2"/>
    <row r="23894" ht="12.75" customHeight="1" x14ac:dyDescent="0.2"/>
    <row r="23895" ht="12.75" customHeight="1" x14ac:dyDescent="0.2"/>
    <row r="23896" ht="12.75" customHeight="1" x14ac:dyDescent="0.2"/>
    <row r="23897" ht="12.75" customHeight="1" x14ac:dyDescent="0.2"/>
    <row r="23898" ht="12.75" customHeight="1" x14ac:dyDescent="0.2"/>
    <row r="23899" ht="12.75" customHeight="1" x14ac:dyDescent="0.2"/>
    <row r="23900" ht="12.75" customHeight="1" x14ac:dyDescent="0.2"/>
    <row r="23901" ht="12.75" customHeight="1" x14ac:dyDescent="0.2"/>
    <row r="23902" ht="12.75" customHeight="1" x14ac:dyDescent="0.2"/>
    <row r="23903" ht="12.75" customHeight="1" x14ac:dyDescent="0.2"/>
    <row r="23904" ht="12.75" customHeight="1" x14ac:dyDescent="0.2"/>
    <row r="23905" ht="12.75" customHeight="1" x14ac:dyDescent="0.2"/>
    <row r="23906" ht="12.75" customHeight="1" x14ac:dyDescent="0.2"/>
    <row r="23907" ht="12.75" customHeight="1" x14ac:dyDescent="0.2"/>
    <row r="23908" ht="12.75" customHeight="1" x14ac:dyDescent="0.2"/>
    <row r="23909" ht="12.75" customHeight="1" x14ac:dyDescent="0.2"/>
    <row r="23910" ht="12.75" customHeight="1" x14ac:dyDescent="0.2"/>
    <row r="23911" ht="12.75" customHeight="1" x14ac:dyDescent="0.2"/>
    <row r="23912" ht="12.75" customHeight="1" x14ac:dyDescent="0.2"/>
    <row r="23913" ht="12.75" customHeight="1" x14ac:dyDescent="0.2"/>
    <row r="23914" ht="12.75" customHeight="1" x14ac:dyDescent="0.2"/>
    <row r="23915" ht="12.75" customHeight="1" x14ac:dyDescent="0.2"/>
    <row r="23916" ht="12.75" customHeight="1" x14ac:dyDescent="0.2"/>
    <row r="23917" ht="12.75" customHeight="1" x14ac:dyDescent="0.2"/>
    <row r="23918" ht="12.75" customHeight="1" x14ac:dyDescent="0.2"/>
    <row r="23919" ht="12.75" customHeight="1" x14ac:dyDescent="0.2"/>
    <row r="23920" ht="12.75" customHeight="1" x14ac:dyDescent="0.2"/>
    <row r="23921" ht="12.75" customHeight="1" x14ac:dyDescent="0.2"/>
    <row r="23922" ht="12.75" customHeight="1" x14ac:dyDescent="0.2"/>
    <row r="23923" ht="12.75" customHeight="1" x14ac:dyDescent="0.2"/>
    <row r="23924" ht="12.75" customHeight="1" x14ac:dyDescent="0.2"/>
    <row r="23925" ht="12.75" customHeight="1" x14ac:dyDescent="0.2"/>
    <row r="23926" ht="12.75" customHeight="1" x14ac:dyDescent="0.2"/>
    <row r="23927" ht="12.75" customHeight="1" x14ac:dyDescent="0.2"/>
    <row r="23928" ht="12.75" customHeight="1" x14ac:dyDescent="0.2"/>
    <row r="23929" ht="12.75" customHeight="1" x14ac:dyDescent="0.2"/>
    <row r="23930" ht="12.75" customHeight="1" x14ac:dyDescent="0.2"/>
    <row r="23931" ht="12.75" customHeight="1" x14ac:dyDescent="0.2"/>
    <row r="23932" ht="12.75" customHeight="1" x14ac:dyDescent="0.2"/>
    <row r="23933" ht="12.75" customHeight="1" x14ac:dyDescent="0.2"/>
    <row r="23934" ht="12.75" customHeight="1" x14ac:dyDescent="0.2"/>
    <row r="23935" ht="12.75" customHeight="1" x14ac:dyDescent="0.2"/>
    <row r="23936" ht="12.75" customHeight="1" x14ac:dyDescent="0.2"/>
    <row r="23937" ht="12.75" customHeight="1" x14ac:dyDescent="0.2"/>
    <row r="23938" ht="12.75" customHeight="1" x14ac:dyDescent="0.2"/>
    <row r="23939" ht="12.75" customHeight="1" x14ac:dyDescent="0.2"/>
    <row r="23940" ht="12.75" customHeight="1" x14ac:dyDescent="0.2"/>
    <row r="23941" ht="12.75" customHeight="1" x14ac:dyDescent="0.2"/>
    <row r="23942" ht="12.75" customHeight="1" x14ac:dyDescent="0.2"/>
    <row r="23943" ht="12.75" customHeight="1" x14ac:dyDescent="0.2"/>
    <row r="23944" ht="12.75" customHeight="1" x14ac:dyDescent="0.2"/>
    <row r="23945" ht="12.75" customHeight="1" x14ac:dyDescent="0.2"/>
    <row r="23946" ht="12.75" customHeight="1" x14ac:dyDescent="0.2"/>
    <row r="23947" ht="12.75" customHeight="1" x14ac:dyDescent="0.2"/>
    <row r="23948" ht="12.75" customHeight="1" x14ac:dyDescent="0.2"/>
    <row r="23949" ht="12.75" customHeight="1" x14ac:dyDescent="0.2"/>
    <row r="23950" ht="12.75" customHeight="1" x14ac:dyDescent="0.2"/>
    <row r="23951" ht="12.75" customHeight="1" x14ac:dyDescent="0.2"/>
    <row r="23952" ht="12.75" customHeight="1" x14ac:dyDescent="0.2"/>
    <row r="23953" ht="12.75" customHeight="1" x14ac:dyDescent="0.2"/>
    <row r="23954" ht="12.75" customHeight="1" x14ac:dyDescent="0.2"/>
    <row r="23955" ht="12.75" customHeight="1" x14ac:dyDescent="0.2"/>
    <row r="23956" ht="12.75" customHeight="1" x14ac:dyDescent="0.2"/>
    <row r="23957" ht="12.75" customHeight="1" x14ac:dyDescent="0.2"/>
    <row r="23958" ht="12.75" customHeight="1" x14ac:dyDescent="0.2"/>
    <row r="23959" ht="12.75" customHeight="1" x14ac:dyDescent="0.2"/>
    <row r="23960" ht="12.75" customHeight="1" x14ac:dyDescent="0.2"/>
    <row r="23961" ht="12.75" customHeight="1" x14ac:dyDescent="0.2"/>
    <row r="23962" ht="12.75" customHeight="1" x14ac:dyDescent="0.2"/>
    <row r="23963" ht="12.75" customHeight="1" x14ac:dyDescent="0.2"/>
    <row r="23964" ht="12.75" customHeight="1" x14ac:dyDescent="0.2"/>
    <row r="23965" ht="12.75" customHeight="1" x14ac:dyDescent="0.2"/>
    <row r="23966" ht="12.75" customHeight="1" x14ac:dyDescent="0.2"/>
    <row r="23967" ht="12.75" customHeight="1" x14ac:dyDescent="0.2"/>
    <row r="23968" ht="12.75" customHeight="1" x14ac:dyDescent="0.2"/>
    <row r="23969" ht="12.75" customHeight="1" x14ac:dyDescent="0.2"/>
    <row r="23970" ht="12.75" customHeight="1" x14ac:dyDescent="0.2"/>
    <row r="23971" ht="12.75" customHeight="1" x14ac:dyDescent="0.2"/>
    <row r="23972" ht="12.75" customHeight="1" x14ac:dyDescent="0.2"/>
    <row r="23973" ht="12.75" customHeight="1" x14ac:dyDescent="0.2"/>
    <row r="23974" ht="12.75" customHeight="1" x14ac:dyDescent="0.2"/>
    <row r="23975" ht="12.75" customHeight="1" x14ac:dyDescent="0.2"/>
    <row r="23976" ht="12.75" customHeight="1" x14ac:dyDescent="0.2"/>
    <row r="23977" ht="12.75" customHeight="1" x14ac:dyDescent="0.2"/>
    <row r="23978" ht="12.75" customHeight="1" x14ac:dyDescent="0.2"/>
    <row r="23979" ht="12.75" customHeight="1" x14ac:dyDescent="0.2"/>
    <row r="23980" ht="12.75" customHeight="1" x14ac:dyDescent="0.2"/>
    <row r="23981" ht="12.75" customHeight="1" x14ac:dyDescent="0.2"/>
    <row r="23982" ht="12.75" customHeight="1" x14ac:dyDescent="0.2"/>
    <row r="23983" ht="12.75" customHeight="1" x14ac:dyDescent="0.2"/>
    <row r="23984" ht="12.75" customHeight="1" x14ac:dyDescent="0.2"/>
    <row r="23985" ht="12.75" customHeight="1" x14ac:dyDescent="0.2"/>
    <row r="23986" ht="12.75" customHeight="1" x14ac:dyDescent="0.2"/>
    <row r="23987" ht="12.75" customHeight="1" x14ac:dyDescent="0.2"/>
    <row r="23988" ht="12.75" customHeight="1" x14ac:dyDescent="0.2"/>
    <row r="23989" ht="12.75" customHeight="1" x14ac:dyDescent="0.2"/>
    <row r="23990" ht="12.75" customHeight="1" x14ac:dyDescent="0.2"/>
    <row r="23991" ht="12.75" customHeight="1" x14ac:dyDescent="0.2"/>
    <row r="23992" ht="12.75" customHeight="1" x14ac:dyDescent="0.2"/>
    <row r="23993" ht="12.75" customHeight="1" x14ac:dyDescent="0.2"/>
    <row r="23994" ht="12.75" customHeight="1" x14ac:dyDescent="0.2"/>
    <row r="23995" ht="12.75" customHeight="1" x14ac:dyDescent="0.2"/>
    <row r="23996" ht="12.75" customHeight="1" x14ac:dyDescent="0.2"/>
    <row r="23997" ht="12.75" customHeight="1" x14ac:dyDescent="0.2"/>
    <row r="23998" ht="12.75" customHeight="1" x14ac:dyDescent="0.2"/>
    <row r="23999" ht="12.75" customHeight="1" x14ac:dyDescent="0.2"/>
    <row r="24000" ht="12.75" customHeight="1" x14ac:dyDescent="0.2"/>
    <row r="24001" ht="12.75" customHeight="1" x14ac:dyDescent="0.2"/>
    <row r="24002" ht="12.75" customHeight="1" x14ac:dyDescent="0.2"/>
    <row r="24003" ht="12.75" customHeight="1" x14ac:dyDescent="0.2"/>
    <row r="24004" ht="12.75" customHeight="1" x14ac:dyDescent="0.2"/>
    <row r="24005" ht="12.75" customHeight="1" x14ac:dyDescent="0.2"/>
    <row r="24006" ht="12.75" customHeight="1" x14ac:dyDescent="0.2"/>
    <row r="24007" ht="12.75" customHeight="1" x14ac:dyDescent="0.2"/>
    <row r="24008" ht="12.75" customHeight="1" x14ac:dyDescent="0.2"/>
    <row r="24009" ht="12.75" customHeight="1" x14ac:dyDescent="0.2"/>
    <row r="24010" ht="12.75" customHeight="1" x14ac:dyDescent="0.2"/>
    <row r="24011" ht="12.75" customHeight="1" x14ac:dyDescent="0.2"/>
    <row r="24012" ht="12.75" customHeight="1" x14ac:dyDescent="0.2"/>
    <row r="24013" ht="12.75" customHeight="1" x14ac:dyDescent="0.2"/>
    <row r="24014" ht="12.75" customHeight="1" x14ac:dyDescent="0.2"/>
    <row r="24015" ht="12.75" customHeight="1" x14ac:dyDescent="0.2"/>
    <row r="24016" ht="12.75" customHeight="1" x14ac:dyDescent="0.2"/>
    <row r="24017" ht="12.75" customHeight="1" x14ac:dyDescent="0.2"/>
    <row r="24018" ht="12.75" customHeight="1" x14ac:dyDescent="0.2"/>
    <row r="24019" ht="12.75" customHeight="1" x14ac:dyDescent="0.2"/>
    <row r="24020" ht="12.75" customHeight="1" x14ac:dyDescent="0.2"/>
    <row r="24021" ht="12.75" customHeight="1" x14ac:dyDescent="0.2"/>
    <row r="24022" ht="12.75" customHeight="1" x14ac:dyDescent="0.2"/>
    <row r="24023" ht="12.75" customHeight="1" x14ac:dyDescent="0.2"/>
    <row r="24024" ht="12.75" customHeight="1" x14ac:dyDescent="0.2"/>
    <row r="24025" ht="12.75" customHeight="1" x14ac:dyDescent="0.2"/>
    <row r="24026" ht="12.75" customHeight="1" x14ac:dyDescent="0.2"/>
    <row r="24027" ht="12.75" customHeight="1" x14ac:dyDescent="0.2"/>
    <row r="24028" ht="12.75" customHeight="1" x14ac:dyDescent="0.2"/>
    <row r="24029" ht="12.75" customHeight="1" x14ac:dyDescent="0.2"/>
    <row r="24030" ht="12.75" customHeight="1" x14ac:dyDescent="0.2"/>
    <row r="24031" ht="12.75" customHeight="1" x14ac:dyDescent="0.2"/>
    <row r="24032" ht="12.75" customHeight="1" x14ac:dyDescent="0.2"/>
    <row r="24033" ht="12.75" customHeight="1" x14ac:dyDescent="0.2"/>
    <row r="24034" ht="12.75" customHeight="1" x14ac:dyDescent="0.2"/>
    <row r="24035" ht="12.75" customHeight="1" x14ac:dyDescent="0.2"/>
    <row r="24036" ht="12.75" customHeight="1" x14ac:dyDescent="0.2"/>
    <row r="24037" ht="12.75" customHeight="1" x14ac:dyDescent="0.2"/>
    <row r="24038" ht="12.75" customHeight="1" x14ac:dyDescent="0.2"/>
    <row r="24039" ht="12.75" customHeight="1" x14ac:dyDescent="0.2"/>
    <row r="24040" ht="12.75" customHeight="1" x14ac:dyDescent="0.2"/>
    <row r="24041" ht="12.75" customHeight="1" x14ac:dyDescent="0.2"/>
    <row r="24042" ht="12.75" customHeight="1" x14ac:dyDescent="0.2"/>
    <row r="24043" ht="12.75" customHeight="1" x14ac:dyDescent="0.2"/>
    <row r="24044" ht="12.75" customHeight="1" x14ac:dyDescent="0.2"/>
    <row r="24045" ht="12.75" customHeight="1" x14ac:dyDescent="0.2"/>
    <row r="24046" ht="12.75" customHeight="1" x14ac:dyDescent="0.2"/>
    <row r="24047" ht="12.75" customHeight="1" x14ac:dyDescent="0.2"/>
    <row r="24048" ht="12.75" customHeight="1" x14ac:dyDescent="0.2"/>
    <row r="24049" ht="12.75" customHeight="1" x14ac:dyDescent="0.2"/>
    <row r="24050" ht="12.75" customHeight="1" x14ac:dyDescent="0.2"/>
    <row r="24051" ht="12.75" customHeight="1" x14ac:dyDescent="0.2"/>
    <row r="24052" ht="12.75" customHeight="1" x14ac:dyDescent="0.2"/>
    <row r="24053" ht="12.75" customHeight="1" x14ac:dyDescent="0.2"/>
    <row r="24054" ht="12.75" customHeight="1" x14ac:dyDescent="0.2"/>
    <row r="24055" ht="12.75" customHeight="1" x14ac:dyDescent="0.2"/>
    <row r="24056" ht="12.75" customHeight="1" x14ac:dyDescent="0.2"/>
    <row r="24057" ht="12.75" customHeight="1" x14ac:dyDescent="0.2"/>
    <row r="24058" ht="12.75" customHeight="1" x14ac:dyDescent="0.2"/>
    <row r="24059" ht="12.75" customHeight="1" x14ac:dyDescent="0.2"/>
    <row r="24060" ht="12.75" customHeight="1" x14ac:dyDescent="0.2"/>
    <row r="24061" ht="12.75" customHeight="1" x14ac:dyDescent="0.2"/>
    <row r="24062" ht="12.75" customHeight="1" x14ac:dyDescent="0.2"/>
    <row r="24063" ht="12.75" customHeight="1" x14ac:dyDescent="0.2"/>
    <row r="24064" ht="12.75" customHeight="1" x14ac:dyDescent="0.2"/>
    <row r="24065" ht="12.75" customHeight="1" x14ac:dyDescent="0.2"/>
    <row r="24066" ht="12.75" customHeight="1" x14ac:dyDescent="0.2"/>
    <row r="24067" ht="12.75" customHeight="1" x14ac:dyDescent="0.2"/>
    <row r="24068" ht="12.75" customHeight="1" x14ac:dyDescent="0.2"/>
    <row r="24069" ht="12.75" customHeight="1" x14ac:dyDescent="0.2"/>
    <row r="24070" ht="12.75" customHeight="1" x14ac:dyDescent="0.2"/>
    <row r="24071" ht="12.75" customHeight="1" x14ac:dyDescent="0.2"/>
    <row r="24072" ht="12.75" customHeight="1" x14ac:dyDescent="0.2"/>
    <row r="24073" ht="12.75" customHeight="1" x14ac:dyDescent="0.2"/>
    <row r="24074" ht="12.75" customHeight="1" x14ac:dyDescent="0.2"/>
    <row r="24075" ht="12.75" customHeight="1" x14ac:dyDescent="0.2"/>
    <row r="24076" ht="12.75" customHeight="1" x14ac:dyDescent="0.2"/>
    <row r="24077" ht="12.75" customHeight="1" x14ac:dyDescent="0.2"/>
    <row r="24078" ht="12.75" customHeight="1" x14ac:dyDescent="0.2"/>
    <row r="24079" ht="12.75" customHeight="1" x14ac:dyDescent="0.2"/>
    <row r="24080" ht="12.75" customHeight="1" x14ac:dyDescent="0.2"/>
    <row r="24081" ht="12.75" customHeight="1" x14ac:dyDescent="0.2"/>
    <row r="24082" ht="12.75" customHeight="1" x14ac:dyDescent="0.2"/>
    <row r="24083" ht="12.75" customHeight="1" x14ac:dyDescent="0.2"/>
    <row r="24084" ht="12.75" customHeight="1" x14ac:dyDescent="0.2"/>
    <row r="24085" ht="12.75" customHeight="1" x14ac:dyDescent="0.2"/>
    <row r="24086" ht="12.75" customHeight="1" x14ac:dyDescent="0.2"/>
    <row r="24087" ht="12.75" customHeight="1" x14ac:dyDescent="0.2"/>
    <row r="24088" ht="12.75" customHeight="1" x14ac:dyDescent="0.2"/>
    <row r="24089" ht="12.75" customHeight="1" x14ac:dyDescent="0.2"/>
    <row r="24090" ht="12.75" customHeight="1" x14ac:dyDescent="0.2"/>
    <row r="24091" ht="12.75" customHeight="1" x14ac:dyDescent="0.2"/>
    <row r="24092" ht="12.75" customHeight="1" x14ac:dyDescent="0.2"/>
    <row r="24093" ht="12.75" customHeight="1" x14ac:dyDescent="0.2"/>
    <row r="24094" ht="12.75" customHeight="1" x14ac:dyDescent="0.2"/>
    <row r="24095" ht="12.75" customHeight="1" x14ac:dyDescent="0.2"/>
    <row r="24096" ht="12.75" customHeight="1" x14ac:dyDescent="0.2"/>
    <row r="24097" ht="12.75" customHeight="1" x14ac:dyDescent="0.2"/>
    <row r="24098" ht="12.75" customHeight="1" x14ac:dyDescent="0.2"/>
    <row r="24099" ht="12.75" customHeight="1" x14ac:dyDescent="0.2"/>
    <row r="24100" ht="12.75" customHeight="1" x14ac:dyDescent="0.2"/>
    <row r="24101" ht="12.75" customHeight="1" x14ac:dyDescent="0.2"/>
    <row r="24102" ht="12.75" customHeight="1" x14ac:dyDescent="0.2"/>
    <row r="24103" ht="12.75" customHeight="1" x14ac:dyDescent="0.2"/>
    <row r="24104" ht="12.75" customHeight="1" x14ac:dyDescent="0.2"/>
    <row r="24105" ht="12.75" customHeight="1" x14ac:dyDescent="0.2"/>
    <row r="24106" ht="12.75" customHeight="1" x14ac:dyDescent="0.2"/>
    <row r="24107" ht="12.75" customHeight="1" x14ac:dyDescent="0.2"/>
    <row r="24108" ht="12.75" customHeight="1" x14ac:dyDescent="0.2"/>
    <row r="24109" ht="12.75" customHeight="1" x14ac:dyDescent="0.2"/>
    <row r="24110" ht="12.75" customHeight="1" x14ac:dyDescent="0.2"/>
    <row r="24111" ht="12.75" customHeight="1" x14ac:dyDescent="0.2"/>
    <row r="24112" ht="12.75" customHeight="1" x14ac:dyDescent="0.2"/>
    <row r="24113" ht="12.75" customHeight="1" x14ac:dyDescent="0.2"/>
    <row r="24114" ht="12.75" customHeight="1" x14ac:dyDescent="0.2"/>
    <row r="24115" ht="12.75" customHeight="1" x14ac:dyDescent="0.2"/>
    <row r="24116" ht="12.75" customHeight="1" x14ac:dyDescent="0.2"/>
    <row r="24117" ht="12.75" customHeight="1" x14ac:dyDescent="0.2"/>
    <row r="24118" ht="12.75" customHeight="1" x14ac:dyDescent="0.2"/>
    <row r="24119" ht="12.75" customHeight="1" x14ac:dyDescent="0.2"/>
    <row r="24120" ht="12.75" customHeight="1" x14ac:dyDescent="0.2"/>
    <row r="24121" ht="12.75" customHeight="1" x14ac:dyDescent="0.2"/>
    <row r="24122" ht="12.75" customHeight="1" x14ac:dyDescent="0.2"/>
    <row r="24123" ht="12.75" customHeight="1" x14ac:dyDescent="0.2"/>
    <row r="24124" ht="12.75" customHeight="1" x14ac:dyDescent="0.2"/>
    <row r="24125" ht="12.75" customHeight="1" x14ac:dyDescent="0.2"/>
    <row r="24126" ht="12.75" customHeight="1" x14ac:dyDescent="0.2"/>
    <row r="24127" ht="12.75" customHeight="1" x14ac:dyDescent="0.2"/>
    <row r="24128" ht="12.75" customHeight="1" x14ac:dyDescent="0.2"/>
    <row r="24129" ht="12.75" customHeight="1" x14ac:dyDescent="0.2"/>
    <row r="24130" ht="12.75" customHeight="1" x14ac:dyDescent="0.2"/>
    <row r="24131" ht="12.75" customHeight="1" x14ac:dyDescent="0.2"/>
    <row r="24132" ht="12.75" customHeight="1" x14ac:dyDescent="0.2"/>
    <row r="24133" ht="12.75" customHeight="1" x14ac:dyDescent="0.2"/>
    <row r="24134" ht="12.75" customHeight="1" x14ac:dyDescent="0.2"/>
    <row r="24135" ht="12.75" customHeight="1" x14ac:dyDescent="0.2"/>
    <row r="24136" ht="12.75" customHeight="1" x14ac:dyDescent="0.2"/>
    <row r="24137" ht="12.75" customHeight="1" x14ac:dyDescent="0.2"/>
    <row r="24138" ht="12.75" customHeight="1" x14ac:dyDescent="0.2"/>
    <row r="24139" ht="12.75" customHeight="1" x14ac:dyDescent="0.2"/>
    <row r="24140" ht="12.75" customHeight="1" x14ac:dyDescent="0.2"/>
    <row r="24141" ht="12.75" customHeight="1" x14ac:dyDescent="0.2"/>
    <row r="24142" ht="12.75" customHeight="1" x14ac:dyDescent="0.2"/>
    <row r="24143" ht="12.75" customHeight="1" x14ac:dyDescent="0.2"/>
    <row r="24144" ht="12.75" customHeight="1" x14ac:dyDescent="0.2"/>
    <row r="24145" ht="12.75" customHeight="1" x14ac:dyDescent="0.2"/>
    <row r="24146" ht="12.75" customHeight="1" x14ac:dyDescent="0.2"/>
    <row r="24147" ht="12.75" customHeight="1" x14ac:dyDescent="0.2"/>
    <row r="24148" ht="12.75" customHeight="1" x14ac:dyDescent="0.2"/>
    <row r="24149" ht="12.75" customHeight="1" x14ac:dyDescent="0.2"/>
    <row r="24150" ht="12.75" customHeight="1" x14ac:dyDescent="0.2"/>
    <row r="24151" ht="12.75" customHeight="1" x14ac:dyDescent="0.2"/>
    <row r="24152" ht="12.75" customHeight="1" x14ac:dyDescent="0.2"/>
    <row r="24153" ht="12.75" customHeight="1" x14ac:dyDescent="0.2"/>
    <row r="24154" ht="12.75" customHeight="1" x14ac:dyDescent="0.2"/>
    <row r="24155" ht="12.75" customHeight="1" x14ac:dyDescent="0.2"/>
    <row r="24156" ht="12.75" customHeight="1" x14ac:dyDescent="0.2"/>
    <row r="24157" ht="12.75" customHeight="1" x14ac:dyDescent="0.2"/>
    <row r="24158" ht="12.75" customHeight="1" x14ac:dyDescent="0.2"/>
    <row r="24159" ht="12.75" customHeight="1" x14ac:dyDescent="0.2"/>
    <row r="24160" ht="12.75" customHeight="1" x14ac:dyDescent="0.2"/>
    <row r="24161" ht="12.75" customHeight="1" x14ac:dyDescent="0.2"/>
    <row r="24162" ht="12.75" customHeight="1" x14ac:dyDescent="0.2"/>
    <row r="24163" ht="12.75" customHeight="1" x14ac:dyDescent="0.2"/>
    <row r="24164" ht="12.75" customHeight="1" x14ac:dyDescent="0.2"/>
    <row r="24165" ht="12.75" customHeight="1" x14ac:dyDescent="0.2"/>
    <row r="24166" ht="12.75" customHeight="1" x14ac:dyDescent="0.2"/>
    <row r="24167" ht="12.75" customHeight="1" x14ac:dyDescent="0.2"/>
    <row r="24168" ht="12.75" customHeight="1" x14ac:dyDescent="0.2"/>
    <row r="24169" ht="12.75" customHeight="1" x14ac:dyDescent="0.2"/>
    <row r="24170" ht="12.75" customHeight="1" x14ac:dyDescent="0.2"/>
    <row r="24171" ht="12.75" customHeight="1" x14ac:dyDescent="0.2"/>
    <row r="24172" ht="12.75" customHeight="1" x14ac:dyDescent="0.2"/>
    <row r="24173" ht="12.75" customHeight="1" x14ac:dyDescent="0.2"/>
    <row r="24174" ht="12.75" customHeight="1" x14ac:dyDescent="0.2"/>
    <row r="24175" ht="12.75" customHeight="1" x14ac:dyDescent="0.2"/>
    <row r="24176" ht="12.75" customHeight="1" x14ac:dyDescent="0.2"/>
    <row r="24177" ht="12.75" customHeight="1" x14ac:dyDescent="0.2"/>
    <row r="24178" ht="12.75" customHeight="1" x14ac:dyDescent="0.2"/>
    <row r="24179" ht="12.75" customHeight="1" x14ac:dyDescent="0.2"/>
    <row r="24180" ht="12.75" customHeight="1" x14ac:dyDescent="0.2"/>
    <row r="24181" ht="12.75" customHeight="1" x14ac:dyDescent="0.2"/>
    <row r="24182" ht="12.75" customHeight="1" x14ac:dyDescent="0.2"/>
    <row r="24183" ht="12.75" customHeight="1" x14ac:dyDescent="0.2"/>
    <row r="24184" ht="12.75" customHeight="1" x14ac:dyDescent="0.2"/>
    <row r="24185" ht="12.75" customHeight="1" x14ac:dyDescent="0.2"/>
    <row r="24186" ht="12.75" customHeight="1" x14ac:dyDescent="0.2"/>
    <row r="24187" ht="12.75" customHeight="1" x14ac:dyDescent="0.2"/>
    <row r="24188" ht="12.75" customHeight="1" x14ac:dyDescent="0.2"/>
    <row r="24189" ht="12.75" customHeight="1" x14ac:dyDescent="0.2"/>
    <row r="24190" ht="12.75" customHeight="1" x14ac:dyDescent="0.2"/>
    <row r="24191" ht="12.75" customHeight="1" x14ac:dyDescent="0.2"/>
    <row r="24192" ht="12.75" customHeight="1" x14ac:dyDescent="0.2"/>
    <row r="24193" ht="12.75" customHeight="1" x14ac:dyDescent="0.2"/>
    <row r="24194" ht="12.75" customHeight="1" x14ac:dyDescent="0.2"/>
    <row r="24195" ht="12.75" customHeight="1" x14ac:dyDescent="0.2"/>
    <row r="24196" ht="12.75" customHeight="1" x14ac:dyDescent="0.2"/>
    <row r="24197" ht="12.75" customHeight="1" x14ac:dyDescent="0.2"/>
    <row r="24198" ht="12.75" customHeight="1" x14ac:dyDescent="0.2"/>
    <row r="24199" ht="12.75" customHeight="1" x14ac:dyDescent="0.2"/>
    <row r="24200" ht="12.75" customHeight="1" x14ac:dyDescent="0.2"/>
    <row r="24201" ht="12.75" customHeight="1" x14ac:dyDescent="0.2"/>
    <row r="24202" ht="12.75" customHeight="1" x14ac:dyDescent="0.2"/>
    <row r="24203" ht="12.75" customHeight="1" x14ac:dyDescent="0.2"/>
    <row r="24204" ht="12.75" customHeight="1" x14ac:dyDescent="0.2"/>
    <row r="24205" ht="12.75" customHeight="1" x14ac:dyDescent="0.2"/>
    <row r="24206" ht="12.75" customHeight="1" x14ac:dyDescent="0.2"/>
    <row r="24207" ht="12.75" customHeight="1" x14ac:dyDescent="0.2"/>
    <row r="24208" ht="12.75" customHeight="1" x14ac:dyDescent="0.2"/>
    <row r="24209" ht="12.75" customHeight="1" x14ac:dyDescent="0.2"/>
    <row r="24210" ht="12.75" customHeight="1" x14ac:dyDescent="0.2"/>
    <row r="24211" ht="12.75" customHeight="1" x14ac:dyDescent="0.2"/>
    <row r="24212" ht="12.75" customHeight="1" x14ac:dyDescent="0.2"/>
    <row r="24213" ht="12.75" customHeight="1" x14ac:dyDescent="0.2"/>
    <row r="24214" ht="12.75" customHeight="1" x14ac:dyDescent="0.2"/>
    <row r="24215" ht="12.75" customHeight="1" x14ac:dyDescent="0.2"/>
    <row r="24216" ht="12.75" customHeight="1" x14ac:dyDescent="0.2"/>
    <row r="24217" ht="12.75" customHeight="1" x14ac:dyDescent="0.2"/>
    <row r="24218" ht="12.75" customHeight="1" x14ac:dyDescent="0.2"/>
    <row r="24219" ht="12.75" customHeight="1" x14ac:dyDescent="0.2"/>
    <row r="24220" ht="12.75" customHeight="1" x14ac:dyDescent="0.2"/>
    <row r="24221" ht="12.75" customHeight="1" x14ac:dyDescent="0.2"/>
    <row r="24222" ht="12.75" customHeight="1" x14ac:dyDescent="0.2"/>
    <row r="24223" ht="12.75" customHeight="1" x14ac:dyDescent="0.2"/>
    <row r="24224" ht="12.75" customHeight="1" x14ac:dyDescent="0.2"/>
    <row r="24225" ht="12.75" customHeight="1" x14ac:dyDescent="0.2"/>
    <row r="24226" ht="12.75" customHeight="1" x14ac:dyDescent="0.2"/>
    <row r="24227" ht="12.75" customHeight="1" x14ac:dyDescent="0.2"/>
    <row r="24228" ht="12.75" customHeight="1" x14ac:dyDescent="0.2"/>
    <row r="24229" ht="12.75" customHeight="1" x14ac:dyDescent="0.2"/>
    <row r="24230" ht="12.75" customHeight="1" x14ac:dyDescent="0.2"/>
    <row r="24231" ht="12.75" customHeight="1" x14ac:dyDescent="0.2"/>
    <row r="24232" ht="12.75" customHeight="1" x14ac:dyDescent="0.2"/>
    <row r="24233" ht="12.75" customHeight="1" x14ac:dyDescent="0.2"/>
    <row r="24234" ht="12.75" customHeight="1" x14ac:dyDescent="0.2"/>
    <row r="24235" ht="12.75" customHeight="1" x14ac:dyDescent="0.2"/>
    <row r="24236" ht="12.75" customHeight="1" x14ac:dyDescent="0.2"/>
    <row r="24237" ht="12.75" customHeight="1" x14ac:dyDescent="0.2"/>
    <row r="24238" ht="12.75" customHeight="1" x14ac:dyDescent="0.2"/>
    <row r="24239" ht="12.75" customHeight="1" x14ac:dyDescent="0.2"/>
    <row r="24240" ht="12.75" customHeight="1" x14ac:dyDescent="0.2"/>
    <row r="24241" ht="12.75" customHeight="1" x14ac:dyDescent="0.2"/>
    <row r="24242" ht="12.75" customHeight="1" x14ac:dyDescent="0.2"/>
    <row r="24243" ht="12.75" customHeight="1" x14ac:dyDescent="0.2"/>
    <row r="24244" ht="12.75" customHeight="1" x14ac:dyDescent="0.2"/>
    <row r="24245" ht="12.75" customHeight="1" x14ac:dyDescent="0.2"/>
    <row r="24246" ht="12.75" customHeight="1" x14ac:dyDescent="0.2"/>
    <row r="24247" ht="12.75" customHeight="1" x14ac:dyDescent="0.2"/>
    <row r="24248" ht="12.75" customHeight="1" x14ac:dyDescent="0.2"/>
    <row r="24249" ht="12.75" customHeight="1" x14ac:dyDescent="0.2"/>
    <row r="24250" ht="12.75" customHeight="1" x14ac:dyDescent="0.2"/>
    <row r="24251" ht="12.75" customHeight="1" x14ac:dyDescent="0.2"/>
    <row r="24252" ht="12.75" customHeight="1" x14ac:dyDescent="0.2"/>
    <row r="24253" ht="12.75" customHeight="1" x14ac:dyDescent="0.2"/>
    <row r="24254" ht="12.75" customHeight="1" x14ac:dyDescent="0.2"/>
    <row r="24255" ht="12.75" customHeight="1" x14ac:dyDescent="0.2"/>
    <row r="24256" ht="12.75" customHeight="1" x14ac:dyDescent="0.2"/>
    <row r="24257" ht="12.75" customHeight="1" x14ac:dyDescent="0.2"/>
    <row r="24258" ht="12.75" customHeight="1" x14ac:dyDescent="0.2"/>
    <row r="24259" ht="12.75" customHeight="1" x14ac:dyDescent="0.2"/>
    <row r="24260" ht="12.75" customHeight="1" x14ac:dyDescent="0.2"/>
    <row r="24261" ht="12.75" customHeight="1" x14ac:dyDescent="0.2"/>
    <row r="24262" ht="12.75" customHeight="1" x14ac:dyDescent="0.2"/>
    <row r="24263" ht="12.75" customHeight="1" x14ac:dyDescent="0.2"/>
    <row r="24264" ht="12.75" customHeight="1" x14ac:dyDescent="0.2"/>
    <row r="24265" ht="12.75" customHeight="1" x14ac:dyDescent="0.2"/>
    <row r="24266" ht="12.75" customHeight="1" x14ac:dyDescent="0.2"/>
    <row r="24267" ht="12.75" customHeight="1" x14ac:dyDescent="0.2"/>
    <row r="24268" ht="12.75" customHeight="1" x14ac:dyDescent="0.2"/>
    <row r="24269" ht="12.75" customHeight="1" x14ac:dyDescent="0.2"/>
    <row r="24270" ht="12.75" customHeight="1" x14ac:dyDescent="0.2"/>
    <row r="24271" ht="12.75" customHeight="1" x14ac:dyDescent="0.2"/>
    <row r="24272" ht="12.75" customHeight="1" x14ac:dyDescent="0.2"/>
    <row r="24273" ht="12.75" customHeight="1" x14ac:dyDescent="0.2"/>
    <row r="24274" ht="12.75" customHeight="1" x14ac:dyDescent="0.2"/>
    <row r="24275" ht="12.75" customHeight="1" x14ac:dyDescent="0.2"/>
    <row r="24276" ht="12.75" customHeight="1" x14ac:dyDescent="0.2"/>
    <row r="24277" ht="12.75" customHeight="1" x14ac:dyDescent="0.2"/>
    <row r="24278" ht="12.75" customHeight="1" x14ac:dyDescent="0.2"/>
    <row r="24279" ht="12.75" customHeight="1" x14ac:dyDescent="0.2"/>
    <row r="24280" ht="12.75" customHeight="1" x14ac:dyDescent="0.2"/>
    <row r="24281" ht="12.75" customHeight="1" x14ac:dyDescent="0.2"/>
    <row r="24282" ht="12.75" customHeight="1" x14ac:dyDescent="0.2"/>
    <row r="24283" ht="12.75" customHeight="1" x14ac:dyDescent="0.2"/>
    <row r="24284" ht="12.75" customHeight="1" x14ac:dyDescent="0.2"/>
    <row r="24285" ht="12.75" customHeight="1" x14ac:dyDescent="0.2"/>
    <row r="24286" ht="12.75" customHeight="1" x14ac:dyDescent="0.2"/>
    <row r="24287" ht="12.75" customHeight="1" x14ac:dyDescent="0.2"/>
    <row r="24288" ht="12.75" customHeight="1" x14ac:dyDescent="0.2"/>
    <row r="24289" ht="12.75" customHeight="1" x14ac:dyDescent="0.2"/>
    <row r="24290" ht="12.75" customHeight="1" x14ac:dyDescent="0.2"/>
    <row r="24291" ht="12.75" customHeight="1" x14ac:dyDescent="0.2"/>
    <row r="24292" ht="12.75" customHeight="1" x14ac:dyDescent="0.2"/>
    <row r="24293" ht="12.75" customHeight="1" x14ac:dyDescent="0.2"/>
    <row r="24294" ht="12.75" customHeight="1" x14ac:dyDescent="0.2"/>
    <row r="24295" ht="12.75" customHeight="1" x14ac:dyDescent="0.2"/>
    <row r="24296" ht="12.75" customHeight="1" x14ac:dyDescent="0.2"/>
    <row r="24297" ht="12.75" customHeight="1" x14ac:dyDescent="0.2"/>
    <row r="24298" ht="12.75" customHeight="1" x14ac:dyDescent="0.2"/>
    <row r="24299" ht="12.75" customHeight="1" x14ac:dyDescent="0.2"/>
    <row r="24300" ht="12.75" customHeight="1" x14ac:dyDescent="0.2"/>
    <row r="24301" ht="12.75" customHeight="1" x14ac:dyDescent="0.2"/>
    <row r="24302" ht="12.75" customHeight="1" x14ac:dyDescent="0.2"/>
    <row r="24303" ht="12.75" customHeight="1" x14ac:dyDescent="0.2"/>
    <row r="24304" ht="12.75" customHeight="1" x14ac:dyDescent="0.2"/>
    <row r="24305" ht="12.75" customHeight="1" x14ac:dyDescent="0.2"/>
    <row r="24306" ht="12.75" customHeight="1" x14ac:dyDescent="0.2"/>
    <row r="24307" ht="12.75" customHeight="1" x14ac:dyDescent="0.2"/>
    <row r="24308" ht="12.75" customHeight="1" x14ac:dyDescent="0.2"/>
    <row r="24309" ht="12.75" customHeight="1" x14ac:dyDescent="0.2"/>
    <row r="24310" ht="12.75" customHeight="1" x14ac:dyDescent="0.2"/>
    <row r="24311" ht="12.75" customHeight="1" x14ac:dyDescent="0.2"/>
    <row r="24312" ht="12.75" customHeight="1" x14ac:dyDescent="0.2"/>
    <row r="24313" ht="12.75" customHeight="1" x14ac:dyDescent="0.2"/>
    <row r="24314" ht="12.75" customHeight="1" x14ac:dyDescent="0.2"/>
    <row r="24315" ht="12.75" customHeight="1" x14ac:dyDescent="0.2"/>
    <row r="24316" ht="12.75" customHeight="1" x14ac:dyDescent="0.2"/>
    <row r="24317" ht="12.75" customHeight="1" x14ac:dyDescent="0.2"/>
    <row r="24318" ht="12.75" customHeight="1" x14ac:dyDescent="0.2"/>
    <row r="24319" ht="12.75" customHeight="1" x14ac:dyDescent="0.2"/>
    <row r="24320" ht="12.75" customHeight="1" x14ac:dyDescent="0.2"/>
    <row r="24321" ht="12.75" customHeight="1" x14ac:dyDescent="0.2"/>
    <row r="24322" ht="12.75" customHeight="1" x14ac:dyDescent="0.2"/>
    <row r="24323" ht="12.75" customHeight="1" x14ac:dyDescent="0.2"/>
    <row r="24324" ht="12.75" customHeight="1" x14ac:dyDescent="0.2"/>
    <row r="24325" ht="12.75" customHeight="1" x14ac:dyDescent="0.2"/>
    <row r="24326" ht="12.75" customHeight="1" x14ac:dyDescent="0.2"/>
    <row r="24327" ht="12.75" customHeight="1" x14ac:dyDescent="0.2"/>
    <row r="24328" ht="12.75" customHeight="1" x14ac:dyDescent="0.2"/>
    <row r="24329" ht="12.75" customHeight="1" x14ac:dyDescent="0.2"/>
    <row r="24330" ht="12.75" customHeight="1" x14ac:dyDescent="0.2"/>
    <row r="24331" ht="12.75" customHeight="1" x14ac:dyDescent="0.2"/>
    <row r="24332" ht="12.75" customHeight="1" x14ac:dyDescent="0.2"/>
    <row r="24333" ht="12.75" customHeight="1" x14ac:dyDescent="0.2"/>
    <row r="24334" ht="12.75" customHeight="1" x14ac:dyDescent="0.2"/>
    <row r="24335" ht="12.75" customHeight="1" x14ac:dyDescent="0.2"/>
    <row r="24336" ht="12.75" customHeight="1" x14ac:dyDescent="0.2"/>
    <row r="24337" ht="12.75" customHeight="1" x14ac:dyDescent="0.2"/>
    <row r="24338" ht="12.75" customHeight="1" x14ac:dyDescent="0.2"/>
    <row r="24339" ht="12.75" customHeight="1" x14ac:dyDescent="0.2"/>
    <row r="24340" ht="12.75" customHeight="1" x14ac:dyDescent="0.2"/>
    <row r="24341" ht="12.75" customHeight="1" x14ac:dyDescent="0.2"/>
    <row r="24342" ht="12.75" customHeight="1" x14ac:dyDescent="0.2"/>
    <row r="24343" ht="12.75" customHeight="1" x14ac:dyDescent="0.2"/>
    <row r="24344" ht="12.75" customHeight="1" x14ac:dyDescent="0.2"/>
    <row r="24345" ht="12.75" customHeight="1" x14ac:dyDescent="0.2"/>
    <row r="24346" ht="12.75" customHeight="1" x14ac:dyDescent="0.2"/>
    <row r="24347" ht="12.75" customHeight="1" x14ac:dyDescent="0.2"/>
    <row r="24348" ht="12.75" customHeight="1" x14ac:dyDescent="0.2"/>
    <row r="24349" ht="12.75" customHeight="1" x14ac:dyDescent="0.2"/>
    <row r="24350" ht="12.75" customHeight="1" x14ac:dyDescent="0.2"/>
    <row r="24351" ht="12.75" customHeight="1" x14ac:dyDescent="0.2"/>
    <row r="24352" ht="12.75" customHeight="1" x14ac:dyDescent="0.2"/>
    <row r="24353" ht="12.75" customHeight="1" x14ac:dyDescent="0.2"/>
    <row r="24354" ht="12.75" customHeight="1" x14ac:dyDescent="0.2"/>
    <row r="24355" ht="12.75" customHeight="1" x14ac:dyDescent="0.2"/>
    <row r="24356" ht="12.75" customHeight="1" x14ac:dyDescent="0.2"/>
    <row r="24357" ht="12.75" customHeight="1" x14ac:dyDescent="0.2"/>
    <row r="24358" ht="12.75" customHeight="1" x14ac:dyDescent="0.2"/>
    <row r="24359" ht="12.75" customHeight="1" x14ac:dyDescent="0.2"/>
    <row r="24360" ht="12.75" customHeight="1" x14ac:dyDescent="0.2"/>
    <row r="24361" ht="12.75" customHeight="1" x14ac:dyDescent="0.2"/>
    <row r="24362" ht="12.75" customHeight="1" x14ac:dyDescent="0.2"/>
    <row r="24363" ht="12.75" customHeight="1" x14ac:dyDescent="0.2"/>
    <row r="24364" ht="12.75" customHeight="1" x14ac:dyDescent="0.2"/>
    <row r="24365" ht="12.75" customHeight="1" x14ac:dyDescent="0.2"/>
    <row r="24366" ht="12.75" customHeight="1" x14ac:dyDescent="0.2"/>
    <row r="24367" ht="12.75" customHeight="1" x14ac:dyDescent="0.2"/>
    <row r="24368" ht="12.75" customHeight="1" x14ac:dyDescent="0.2"/>
    <row r="24369" ht="12.75" customHeight="1" x14ac:dyDescent="0.2"/>
    <row r="24370" ht="12.75" customHeight="1" x14ac:dyDescent="0.2"/>
    <row r="24371" ht="12.75" customHeight="1" x14ac:dyDescent="0.2"/>
    <row r="24372" ht="12.75" customHeight="1" x14ac:dyDescent="0.2"/>
    <row r="24373" ht="12.75" customHeight="1" x14ac:dyDescent="0.2"/>
    <row r="24374" ht="12.75" customHeight="1" x14ac:dyDescent="0.2"/>
    <row r="24375" ht="12.75" customHeight="1" x14ac:dyDescent="0.2"/>
    <row r="24376" ht="12.75" customHeight="1" x14ac:dyDescent="0.2"/>
    <row r="24377" ht="12.75" customHeight="1" x14ac:dyDescent="0.2"/>
    <row r="24378" ht="12.75" customHeight="1" x14ac:dyDescent="0.2"/>
    <row r="24379" ht="12.75" customHeight="1" x14ac:dyDescent="0.2"/>
    <row r="24380" ht="12.75" customHeight="1" x14ac:dyDescent="0.2"/>
    <row r="24381" ht="12.75" customHeight="1" x14ac:dyDescent="0.2"/>
    <row r="24382" ht="12.75" customHeight="1" x14ac:dyDescent="0.2"/>
    <row r="24383" ht="12.75" customHeight="1" x14ac:dyDescent="0.2"/>
    <row r="24384" ht="12.75" customHeight="1" x14ac:dyDescent="0.2"/>
    <row r="24385" ht="12.75" customHeight="1" x14ac:dyDescent="0.2"/>
    <row r="24386" ht="12.75" customHeight="1" x14ac:dyDescent="0.2"/>
    <row r="24387" ht="12.75" customHeight="1" x14ac:dyDescent="0.2"/>
    <row r="24388" ht="12.75" customHeight="1" x14ac:dyDescent="0.2"/>
    <row r="24389" ht="12.75" customHeight="1" x14ac:dyDescent="0.2"/>
    <row r="24390" ht="12.75" customHeight="1" x14ac:dyDescent="0.2"/>
    <row r="24391" ht="12.75" customHeight="1" x14ac:dyDescent="0.2"/>
    <row r="24392" ht="12.75" customHeight="1" x14ac:dyDescent="0.2"/>
    <row r="24393" ht="12.75" customHeight="1" x14ac:dyDescent="0.2"/>
    <row r="24394" ht="12.75" customHeight="1" x14ac:dyDescent="0.2"/>
    <row r="24395" ht="12.75" customHeight="1" x14ac:dyDescent="0.2"/>
    <row r="24396" ht="12.75" customHeight="1" x14ac:dyDescent="0.2"/>
    <row r="24397" ht="12.75" customHeight="1" x14ac:dyDescent="0.2"/>
    <row r="24398" ht="12.75" customHeight="1" x14ac:dyDescent="0.2"/>
    <row r="24399" ht="12.75" customHeight="1" x14ac:dyDescent="0.2"/>
    <row r="24400" ht="12.75" customHeight="1" x14ac:dyDescent="0.2"/>
    <row r="24401" ht="12.75" customHeight="1" x14ac:dyDescent="0.2"/>
    <row r="24402" ht="12.75" customHeight="1" x14ac:dyDescent="0.2"/>
    <row r="24403" ht="12.75" customHeight="1" x14ac:dyDescent="0.2"/>
    <row r="24404" ht="12.75" customHeight="1" x14ac:dyDescent="0.2"/>
    <row r="24405" ht="12.75" customHeight="1" x14ac:dyDescent="0.2"/>
    <row r="24406" ht="12.75" customHeight="1" x14ac:dyDescent="0.2"/>
    <row r="24407" ht="12.75" customHeight="1" x14ac:dyDescent="0.2"/>
    <row r="24408" ht="12.75" customHeight="1" x14ac:dyDescent="0.2"/>
    <row r="24409" ht="12.75" customHeight="1" x14ac:dyDescent="0.2"/>
    <row r="24410" ht="12.75" customHeight="1" x14ac:dyDescent="0.2"/>
    <row r="24411" ht="12.75" customHeight="1" x14ac:dyDescent="0.2"/>
    <row r="24412" ht="12.75" customHeight="1" x14ac:dyDescent="0.2"/>
    <row r="24413" ht="12.75" customHeight="1" x14ac:dyDescent="0.2"/>
    <row r="24414" ht="12.75" customHeight="1" x14ac:dyDescent="0.2"/>
    <row r="24415" ht="12.75" customHeight="1" x14ac:dyDescent="0.2"/>
    <row r="24416" ht="12.75" customHeight="1" x14ac:dyDescent="0.2"/>
    <row r="24417" ht="12.75" customHeight="1" x14ac:dyDescent="0.2"/>
    <row r="24418" ht="12.75" customHeight="1" x14ac:dyDescent="0.2"/>
    <row r="24419" ht="12.75" customHeight="1" x14ac:dyDescent="0.2"/>
    <row r="24420" ht="12.75" customHeight="1" x14ac:dyDescent="0.2"/>
    <row r="24421" ht="12.75" customHeight="1" x14ac:dyDescent="0.2"/>
    <row r="24422" ht="12.75" customHeight="1" x14ac:dyDescent="0.2"/>
    <row r="24423" ht="12.75" customHeight="1" x14ac:dyDescent="0.2"/>
    <row r="24424" ht="12.75" customHeight="1" x14ac:dyDescent="0.2"/>
    <row r="24425" ht="12.75" customHeight="1" x14ac:dyDescent="0.2"/>
    <row r="24426" ht="12.75" customHeight="1" x14ac:dyDescent="0.2"/>
    <row r="24427" ht="12.75" customHeight="1" x14ac:dyDescent="0.2"/>
    <row r="24428" ht="12.75" customHeight="1" x14ac:dyDescent="0.2"/>
    <row r="24429" ht="12.75" customHeight="1" x14ac:dyDescent="0.2"/>
    <row r="24430" ht="12.75" customHeight="1" x14ac:dyDescent="0.2"/>
    <row r="24431" ht="12.75" customHeight="1" x14ac:dyDescent="0.2"/>
    <row r="24432" ht="12.75" customHeight="1" x14ac:dyDescent="0.2"/>
    <row r="24433" ht="12.75" customHeight="1" x14ac:dyDescent="0.2"/>
    <row r="24434" ht="12.75" customHeight="1" x14ac:dyDescent="0.2"/>
    <row r="24435" ht="12.75" customHeight="1" x14ac:dyDescent="0.2"/>
    <row r="24436" ht="12.75" customHeight="1" x14ac:dyDescent="0.2"/>
    <row r="24437" ht="12.75" customHeight="1" x14ac:dyDescent="0.2"/>
    <row r="24438" ht="12.75" customHeight="1" x14ac:dyDescent="0.2"/>
    <row r="24439" ht="12.75" customHeight="1" x14ac:dyDescent="0.2"/>
    <row r="24440" ht="12.75" customHeight="1" x14ac:dyDescent="0.2"/>
    <row r="24441" ht="12.75" customHeight="1" x14ac:dyDescent="0.2"/>
    <row r="24442" ht="12.75" customHeight="1" x14ac:dyDescent="0.2"/>
    <row r="24443" ht="12.75" customHeight="1" x14ac:dyDescent="0.2"/>
    <row r="24444" ht="12.75" customHeight="1" x14ac:dyDescent="0.2"/>
    <row r="24445" ht="12.75" customHeight="1" x14ac:dyDescent="0.2"/>
    <row r="24446" ht="12.75" customHeight="1" x14ac:dyDescent="0.2"/>
    <row r="24447" ht="12.75" customHeight="1" x14ac:dyDescent="0.2"/>
    <row r="24448" ht="12.75" customHeight="1" x14ac:dyDescent="0.2"/>
    <row r="24449" ht="12.75" customHeight="1" x14ac:dyDescent="0.2"/>
    <row r="24450" ht="12.75" customHeight="1" x14ac:dyDescent="0.2"/>
    <row r="24451" ht="12.75" customHeight="1" x14ac:dyDescent="0.2"/>
    <row r="24452" ht="12.75" customHeight="1" x14ac:dyDescent="0.2"/>
    <row r="24453" ht="12.75" customHeight="1" x14ac:dyDescent="0.2"/>
    <row r="24454" ht="12.75" customHeight="1" x14ac:dyDescent="0.2"/>
    <row r="24455" ht="12.75" customHeight="1" x14ac:dyDescent="0.2"/>
    <row r="24456" ht="12.75" customHeight="1" x14ac:dyDescent="0.2"/>
    <row r="24457" ht="12.75" customHeight="1" x14ac:dyDescent="0.2"/>
    <row r="24458" ht="12.75" customHeight="1" x14ac:dyDescent="0.2"/>
    <row r="24459" ht="12.75" customHeight="1" x14ac:dyDescent="0.2"/>
    <row r="24460" ht="12.75" customHeight="1" x14ac:dyDescent="0.2"/>
    <row r="24461" ht="12.75" customHeight="1" x14ac:dyDescent="0.2"/>
    <row r="24462" ht="12.75" customHeight="1" x14ac:dyDescent="0.2"/>
    <row r="24463" ht="12.75" customHeight="1" x14ac:dyDescent="0.2"/>
    <row r="24464" ht="12.75" customHeight="1" x14ac:dyDescent="0.2"/>
    <row r="24465" ht="12.75" customHeight="1" x14ac:dyDescent="0.2"/>
    <row r="24466" ht="12.75" customHeight="1" x14ac:dyDescent="0.2"/>
    <row r="24467" ht="12.75" customHeight="1" x14ac:dyDescent="0.2"/>
    <row r="24468" ht="12.75" customHeight="1" x14ac:dyDescent="0.2"/>
    <row r="24469" ht="12.75" customHeight="1" x14ac:dyDescent="0.2"/>
    <row r="24470" ht="12.75" customHeight="1" x14ac:dyDescent="0.2"/>
    <row r="24471" ht="12.75" customHeight="1" x14ac:dyDescent="0.2"/>
    <row r="24472" ht="12.75" customHeight="1" x14ac:dyDescent="0.2"/>
    <row r="24473" ht="12.75" customHeight="1" x14ac:dyDescent="0.2"/>
    <row r="24474" ht="12.75" customHeight="1" x14ac:dyDescent="0.2"/>
    <row r="24475" ht="12.75" customHeight="1" x14ac:dyDescent="0.2"/>
    <row r="24476" ht="12.75" customHeight="1" x14ac:dyDescent="0.2"/>
    <row r="24477" ht="12.75" customHeight="1" x14ac:dyDescent="0.2"/>
    <row r="24478" ht="12.75" customHeight="1" x14ac:dyDescent="0.2"/>
    <row r="24479" ht="12.75" customHeight="1" x14ac:dyDescent="0.2"/>
    <row r="24480" ht="12.75" customHeight="1" x14ac:dyDescent="0.2"/>
    <row r="24481" ht="12.75" customHeight="1" x14ac:dyDescent="0.2"/>
    <row r="24482" ht="12.75" customHeight="1" x14ac:dyDescent="0.2"/>
    <row r="24483" ht="12.75" customHeight="1" x14ac:dyDescent="0.2"/>
    <row r="24484" ht="12.75" customHeight="1" x14ac:dyDescent="0.2"/>
    <row r="24485" ht="12.75" customHeight="1" x14ac:dyDescent="0.2"/>
    <row r="24486" ht="12.75" customHeight="1" x14ac:dyDescent="0.2"/>
    <row r="24487" ht="12.75" customHeight="1" x14ac:dyDescent="0.2"/>
    <row r="24488" ht="12.75" customHeight="1" x14ac:dyDescent="0.2"/>
    <row r="24489" ht="12.75" customHeight="1" x14ac:dyDescent="0.2"/>
    <row r="24490" ht="12.75" customHeight="1" x14ac:dyDescent="0.2"/>
    <row r="24491" ht="12.75" customHeight="1" x14ac:dyDescent="0.2"/>
    <row r="24492" ht="12.75" customHeight="1" x14ac:dyDescent="0.2"/>
    <row r="24493" ht="12.75" customHeight="1" x14ac:dyDescent="0.2"/>
    <row r="24494" ht="12.75" customHeight="1" x14ac:dyDescent="0.2"/>
    <row r="24495" ht="12.75" customHeight="1" x14ac:dyDescent="0.2"/>
    <row r="24496" ht="12.75" customHeight="1" x14ac:dyDescent="0.2"/>
    <row r="24497" ht="12.75" customHeight="1" x14ac:dyDescent="0.2"/>
    <row r="24498" ht="12.75" customHeight="1" x14ac:dyDescent="0.2"/>
    <row r="24499" ht="12.75" customHeight="1" x14ac:dyDescent="0.2"/>
    <row r="24500" ht="12.75" customHeight="1" x14ac:dyDescent="0.2"/>
    <row r="24501" ht="12.75" customHeight="1" x14ac:dyDescent="0.2"/>
    <row r="24502" ht="12.75" customHeight="1" x14ac:dyDescent="0.2"/>
    <row r="24503" ht="12.75" customHeight="1" x14ac:dyDescent="0.2"/>
    <row r="24504" ht="12.75" customHeight="1" x14ac:dyDescent="0.2"/>
    <row r="24505" ht="12.75" customHeight="1" x14ac:dyDescent="0.2"/>
    <row r="24506" ht="12.75" customHeight="1" x14ac:dyDescent="0.2"/>
    <row r="24507" ht="12.75" customHeight="1" x14ac:dyDescent="0.2"/>
    <row r="24508" ht="12.75" customHeight="1" x14ac:dyDescent="0.2"/>
    <row r="24509" ht="12.75" customHeight="1" x14ac:dyDescent="0.2"/>
    <row r="24510" ht="12.75" customHeight="1" x14ac:dyDescent="0.2"/>
    <row r="24511" ht="12.75" customHeight="1" x14ac:dyDescent="0.2"/>
    <row r="24512" ht="12.75" customHeight="1" x14ac:dyDescent="0.2"/>
    <row r="24513" ht="12.75" customHeight="1" x14ac:dyDescent="0.2"/>
    <row r="24514" ht="12.75" customHeight="1" x14ac:dyDescent="0.2"/>
    <row r="24515" ht="12.75" customHeight="1" x14ac:dyDescent="0.2"/>
    <row r="24516" ht="12.75" customHeight="1" x14ac:dyDescent="0.2"/>
    <row r="24517" ht="12.75" customHeight="1" x14ac:dyDescent="0.2"/>
    <row r="24518" ht="12.75" customHeight="1" x14ac:dyDescent="0.2"/>
    <row r="24519" ht="12.75" customHeight="1" x14ac:dyDescent="0.2"/>
    <row r="24520" ht="12.75" customHeight="1" x14ac:dyDescent="0.2"/>
    <row r="24521" ht="12.75" customHeight="1" x14ac:dyDescent="0.2"/>
    <row r="24522" ht="12.75" customHeight="1" x14ac:dyDescent="0.2"/>
    <row r="24523" ht="12.75" customHeight="1" x14ac:dyDescent="0.2"/>
    <row r="24524" ht="12.75" customHeight="1" x14ac:dyDescent="0.2"/>
    <row r="24525" ht="12.75" customHeight="1" x14ac:dyDescent="0.2"/>
    <row r="24526" ht="12.75" customHeight="1" x14ac:dyDescent="0.2"/>
    <row r="24527" ht="12.75" customHeight="1" x14ac:dyDescent="0.2"/>
    <row r="24528" ht="12.75" customHeight="1" x14ac:dyDescent="0.2"/>
    <row r="24529" ht="12.75" customHeight="1" x14ac:dyDescent="0.2"/>
    <row r="24530" ht="12.75" customHeight="1" x14ac:dyDescent="0.2"/>
    <row r="24531" ht="12.75" customHeight="1" x14ac:dyDescent="0.2"/>
    <row r="24532" ht="12.75" customHeight="1" x14ac:dyDescent="0.2"/>
    <row r="24533" ht="12.75" customHeight="1" x14ac:dyDescent="0.2"/>
    <row r="24534" ht="12.75" customHeight="1" x14ac:dyDescent="0.2"/>
    <row r="24535" ht="12.75" customHeight="1" x14ac:dyDescent="0.2"/>
    <row r="24536" ht="12.75" customHeight="1" x14ac:dyDescent="0.2"/>
    <row r="24537" ht="12.75" customHeight="1" x14ac:dyDescent="0.2"/>
    <row r="24538" ht="12.75" customHeight="1" x14ac:dyDescent="0.2"/>
    <row r="24539" ht="12.75" customHeight="1" x14ac:dyDescent="0.2"/>
    <row r="24540" ht="12.75" customHeight="1" x14ac:dyDescent="0.2"/>
    <row r="24541" ht="12.75" customHeight="1" x14ac:dyDescent="0.2"/>
    <row r="24542" ht="12.75" customHeight="1" x14ac:dyDescent="0.2"/>
    <row r="24543" ht="12.75" customHeight="1" x14ac:dyDescent="0.2"/>
    <row r="24544" ht="12.75" customHeight="1" x14ac:dyDescent="0.2"/>
    <row r="24545" ht="12.75" customHeight="1" x14ac:dyDescent="0.2"/>
    <row r="24546" ht="12.75" customHeight="1" x14ac:dyDescent="0.2"/>
    <row r="24547" ht="12.75" customHeight="1" x14ac:dyDescent="0.2"/>
    <row r="24548" ht="12.75" customHeight="1" x14ac:dyDescent="0.2"/>
    <row r="24549" ht="12.75" customHeight="1" x14ac:dyDescent="0.2"/>
    <row r="24550" ht="12.75" customHeight="1" x14ac:dyDescent="0.2"/>
    <row r="24551" ht="12.75" customHeight="1" x14ac:dyDescent="0.2"/>
    <row r="24552" ht="12.75" customHeight="1" x14ac:dyDescent="0.2"/>
    <row r="24553" ht="12.75" customHeight="1" x14ac:dyDescent="0.2"/>
    <row r="24554" ht="12.75" customHeight="1" x14ac:dyDescent="0.2"/>
    <row r="24555" ht="12.75" customHeight="1" x14ac:dyDescent="0.2"/>
    <row r="24556" ht="12.75" customHeight="1" x14ac:dyDescent="0.2"/>
    <row r="24557" ht="12.75" customHeight="1" x14ac:dyDescent="0.2"/>
    <row r="24558" ht="12.75" customHeight="1" x14ac:dyDescent="0.2"/>
    <row r="24559" ht="12.75" customHeight="1" x14ac:dyDescent="0.2"/>
    <row r="24560" ht="12.75" customHeight="1" x14ac:dyDescent="0.2"/>
    <row r="24561" ht="12.75" customHeight="1" x14ac:dyDescent="0.2"/>
    <row r="24562" ht="12.75" customHeight="1" x14ac:dyDescent="0.2"/>
    <row r="24563" ht="12.75" customHeight="1" x14ac:dyDescent="0.2"/>
    <row r="24564" ht="12.75" customHeight="1" x14ac:dyDescent="0.2"/>
    <row r="24565" ht="12.75" customHeight="1" x14ac:dyDescent="0.2"/>
    <row r="24566" ht="12.75" customHeight="1" x14ac:dyDescent="0.2"/>
    <row r="24567" ht="12.75" customHeight="1" x14ac:dyDescent="0.2"/>
    <row r="24568" ht="12.75" customHeight="1" x14ac:dyDescent="0.2"/>
    <row r="24569" ht="12.75" customHeight="1" x14ac:dyDescent="0.2"/>
    <row r="24570" ht="12.75" customHeight="1" x14ac:dyDescent="0.2"/>
    <row r="24571" ht="12.75" customHeight="1" x14ac:dyDescent="0.2"/>
    <row r="24572" ht="12.75" customHeight="1" x14ac:dyDescent="0.2"/>
    <row r="24573" ht="12.75" customHeight="1" x14ac:dyDescent="0.2"/>
    <row r="24574" ht="12.75" customHeight="1" x14ac:dyDescent="0.2"/>
    <row r="24575" ht="12.75" customHeight="1" x14ac:dyDescent="0.2"/>
    <row r="24576" ht="12.75" customHeight="1" x14ac:dyDescent="0.2"/>
    <row r="24577" ht="12.75" customHeight="1" x14ac:dyDescent="0.2"/>
    <row r="24578" ht="12.75" customHeight="1" x14ac:dyDescent="0.2"/>
    <row r="24579" ht="12.75" customHeight="1" x14ac:dyDescent="0.2"/>
    <row r="24580" ht="12.75" customHeight="1" x14ac:dyDescent="0.2"/>
    <row r="24581" ht="12.75" customHeight="1" x14ac:dyDescent="0.2"/>
    <row r="24582" ht="12.75" customHeight="1" x14ac:dyDescent="0.2"/>
    <row r="24583" ht="12.75" customHeight="1" x14ac:dyDescent="0.2"/>
    <row r="24584" ht="12.75" customHeight="1" x14ac:dyDescent="0.2"/>
    <row r="24585" ht="12.75" customHeight="1" x14ac:dyDescent="0.2"/>
    <row r="24586" ht="12.75" customHeight="1" x14ac:dyDescent="0.2"/>
    <row r="24587" ht="12.75" customHeight="1" x14ac:dyDescent="0.2"/>
    <row r="24588" ht="12.75" customHeight="1" x14ac:dyDescent="0.2"/>
    <row r="24589" ht="12.75" customHeight="1" x14ac:dyDescent="0.2"/>
    <row r="24590" ht="12.75" customHeight="1" x14ac:dyDescent="0.2"/>
    <row r="24591" ht="12.75" customHeight="1" x14ac:dyDescent="0.2"/>
    <row r="24592" ht="12.75" customHeight="1" x14ac:dyDescent="0.2"/>
    <row r="24593" ht="12.75" customHeight="1" x14ac:dyDescent="0.2"/>
    <row r="24594" ht="12.75" customHeight="1" x14ac:dyDescent="0.2"/>
    <row r="24595" ht="12.75" customHeight="1" x14ac:dyDescent="0.2"/>
    <row r="24596" ht="12.75" customHeight="1" x14ac:dyDescent="0.2"/>
    <row r="24597" ht="12.75" customHeight="1" x14ac:dyDescent="0.2"/>
    <row r="24598" ht="12.75" customHeight="1" x14ac:dyDescent="0.2"/>
    <row r="24599" ht="12.75" customHeight="1" x14ac:dyDescent="0.2"/>
    <row r="24600" ht="12.75" customHeight="1" x14ac:dyDescent="0.2"/>
    <row r="24601" ht="12.75" customHeight="1" x14ac:dyDescent="0.2"/>
    <row r="24602" ht="12.75" customHeight="1" x14ac:dyDescent="0.2"/>
    <row r="24603" ht="12.75" customHeight="1" x14ac:dyDescent="0.2"/>
    <row r="24604" ht="12.75" customHeight="1" x14ac:dyDescent="0.2"/>
    <row r="24605" ht="12.75" customHeight="1" x14ac:dyDescent="0.2"/>
    <row r="24606" ht="12.75" customHeight="1" x14ac:dyDescent="0.2"/>
    <row r="24607" ht="12.75" customHeight="1" x14ac:dyDescent="0.2"/>
    <row r="24608" ht="12.75" customHeight="1" x14ac:dyDescent="0.2"/>
    <row r="24609" ht="12.75" customHeight="1" x14ac:dyDescent="0.2"/>
    <row r="24610" ht="12.75" customHeight="1" x14ac:dyDescent="0.2"/>
    <row r="24611" ht="12.75" customHeight="1" x14ac:dyDescent="0.2"/>
    <row r="24612" ht="12.75" customHeight="1" x14ac:dyDescent="0.2"/>
    <row r="24613" ht="12.75" customHeight="1" x14ac:dyDescent="0.2"/>
    <row r="24614" ht="12.75" customHeight="1" x14ac:dyDescent="0.2"/>
    <row r="24615" ht="12.75" customHeight="1" x14ac:dyDescent="0.2"/>
    <row r="24616" ht="12.75" customHeight="1" x14ac:dyDescent="0.2"/>
    <row r="24617" ht="12.75" customHeight="1" x14ac:dyDescent="0.2"/>
    <row r="24618" ht="12.75" customHeight="1" x14ac:dyDescent="0.2"/>
    <row r="24619" ht="12.75" customHeight="1" x14ac:dyDescent="0.2"/>
    <row r="24620" ht="12.75" customHeight="1" x14ac:dyDescent="0.2"/>
    <row r="24621" ht="12.75" customHeight="1" x14ac:dyDescent="0.2"/>
    <row r="24622" ht="12.75" customHeight="1" x14ac:dyDescent="0.2"/>
    <row r="24623" ht="12.75" customHeight="1" x14ac:dyDescent="0.2"/>
    <row r="24624" ht="12.75" customHeight="1" x14ac:dyDescent="0.2"/>
    <row r="24625" ht="12.75" customHeight="1" x14ac:dyDescent="0.2"/>
    <row r="24626" ht="12.75" customHeight="1" x14ac:dyDescent="0.2"/>
    <row r="24627" ht="12.75" customHeight="1" x14ac:dyDescent="0.2"/>
    <row r="24628" ht="12.75" customHeight="1" x14ac:dyDescent="0.2"/>
    <row r="24629" ht="12.75" customHeight="1" x14ac:dyDescent="0.2"/>
    <row r="24630" ht="12.75" customHeight="1" x14ac:dyDescent="0.2"/>
    <row r="24631" ht="12.75" customHeight="1" x14ac:dyDescent="0.2"/>
    <row r="24632" ht="12.75" customHeight="1" x14ac:dyDescent="0.2"/>
    <row r="24633" ht="12.75" customHeight="1" x14ac:dyDescent="0.2"/>
    <row r="24634" ht="12.75" customHeight="1" x14ac:dyDescent="0.2"/>
    <row r="24635" ht="12.75" customHeight="1" x14ac:dyDescent="0.2"/>
    <row r="24636" ht="12.75" customHeight="1" x14ac:dyDescent="0.2"/>
    <row r="24637" ht="12.75" customHeight="1" x14ac:dyDescent="0.2"/>
    <row r="24638" ht="12.75" customHeight="1" x14ac:dyDescent="0.2"/>
    <row r="24639" ht="12.75" customHeight="1" x14ac:dyDescent="0.2"/>
    <row r="24640" ht="12.75" customHeight="1" x14ac:dyDescent="0.2"/>
    <row r="24641" ht="12.75" customHeight="1" x14ac:dyDescent="0.2"/>
    <row r="24642" ht="12.75" customHeight="1" x14ac:dyDescent="0.2"/>
    <row r="24643" ht="12.75" customHeight="1" x14ac:dyDescent="0.2"/>
    <row r="24644" ht="12.75" customHeight="1" x14ac:dyDescent="0.2"/>
    <row r="24645" ht="12.75" customHeight="1" x14ac:dyDescent="0.2"/>
    <row r="24646" ht="12.75" customHeight="1" x14ac:dyDescent="0.2"/>
    <row r="24647" ht="12.75" customHeight="1" x14ac:dyDescent="0.2"/>
    <row r="24648" ht="12.75" customHeight="1" x14ac:dyDescent="0.2"/>
    <row r="24649" ht="12.75" customHeight="1" x14ac:dyDescent="0.2"/>
    <row r="24650" ht="12.75" customHeight="1" x14ac:dyDescent="0.2"/>
    <row r="24651" ht="12.75" customHeight="1" x14ac:dyDescent="0.2"/>
    <row r="24652" ht="12.75" customHeight="1" x14ac:dyDescent="0.2"/>
    <row r="24653" ht="12.75" customHeight="1" x14ac:dyDescent="0.2"/>
    <row r="24654" ht="12.75" customHeight="1" x14ac:dyDescent="0.2"/>
    <row r="24655" ht="12.75" customHeight="1" x14ac:dyDescent="0.2"/>
    <row r="24656" ht="12.75" customHeight="1" x14ac:dyDescent="0.2"/>
    <row r="24657" ht="12.75" customHeight="1" x14ac:dyDescent="0.2"/>
    <row r="24658" ht="12.75" customHeight="1" x14ac:dyDescent="0.2"/>
    <row r="24659" ht="12.75" customHeight="1" x14ac:dyDescent="0.2"/>
    <row r="24660" ht="12.75" customHeight="1" x14ac:dyDescent="0.2"/>
    <row r="24661" ht="12.75" customHeight="1" x14ac:dyDescent="0.2"/>
    <row r="24662" ht="12.75" customHeight="1" x14ac:dyDescent="0.2"/>
    <row r="24663" ht="12.75" customHeight="1" x14ac:dyDescent="0.2"/>
    <row r="24664" ht="12.75" customHeight="1" x14ac:dyDescent="0.2"/>
    <row r="24665" ht="12.75" customHeight="1" x14ac:dyDescent="0.2"/>
    <row r="24666" ht="12.75" customHeight="1" x14ac:dyDescent="0.2"/>
    <row r="24667" ht="12.75" customHeight="1" x14ac:dyDescent="0.2"/>
    <row r="24668" ht="12.75" customHeight="1" x14ac:dyDescent="0.2"/>
    <row r="24669" ht="12.75" customHeight="1" x14ac:dyDescent="0.2"/>
    <row r="24670" ht="12.75" customHeight="1" x14ac:dyDescent="0.2"/>
    <row r="24671" ht="12.75" customHeight="1" x14ac:dyDescent="0.2"/>
    <row r="24672" ht="12.75" customHeight="1" x14ac:dyDescent="0.2"/>
    <row r="24673" ht="12.75" customHeight="1" x14ac:dyDescent="0.2"/>
    <row r="24674" ht="12.75" customHeight="1" x14ac:dyDescent="0.2"/>
    <row r="24675" ht="12.75" customHeight="1" x14ac:dyDescent="0.2"/>
    <row r="24676" ht="12.75" customHeight="1" x14ac:dyDescent="0.2"/>
    <row r="24677" ht="12.75" customHeight="1" x14ac:dyDescent="0.2"/>
    <row r="24678" ht="12.75" customHeight="1" x14ac:dyDescent="0.2"/>
    <row r="24679" ht="12.75" customHeight="1" x14ac:dyDescent="0.2"/>
    <row r="24680" ht="12.75" customHeight="1" x14ac:dyDescent="0.2"/>
    <row r="24681" ht="12.75" customHeight="1" x14ac:dyDescent="0.2"/>
    <row r="24682" ht="12.75" customHeight="1" x14ac:dyDescent="0.2"/>
    <row r="24683" ht="12.75" customHeight="1" x14ac:dyDescent="0.2"/>
    <row r="24684" ht="12.75" customHeight="1" x14ac:dyDescent="0.2"/>
    <row r="24685" ht="12.75" customHeight="1" x14ac:dyDescent="0.2"/>
    <row r="24686" ht="12.75" customHeight="1" x14ac:dyDescent="0.2"/>
    <row r="24687" ht="12.75" customHeight="1" x14ac:dyDescent="0.2"/>
    <row r="24688" ht="12.75" customHeight="1" x14ac:dyDescent="0.2"/>
    <row r="24689" ht="12.75" customHeight="1" x14ac:dyDescent="0.2"/>
    <row r="24690" ht="12.75" customHeight="1" x14ac:dyDescent="0.2"/>
    <row r="24691" ht="12.75" customHeight="1" x14ac:dyDescent="0.2"/>
    <row r="24692" ht="12.75" customHeight="1" x14ac:dyDescent="0.2"/>
    <row r="24693" ht="12.75" customHeight="1" x14ac:dyDescent="0.2"/>
    <row r="24694" ht="12.75" customHeight="1" x14ac:dyDescent="0.2"/>
    <row r="24695" ht="12.75" customHeight="1" x14ac:dyDescent="0.2"/>
    <row r="24696" ht="12.75" customHeight="1" x14ac:dyDescent="0.2"/>
    <row r="24697" ht="12.75" customHeight="1" x14ac:dyDescent="0.2"/>
    <row r="24698" ht="12.75" customHeight="1" x14ac:dyDescent="0.2"/>
    <row r="24699" ht="12.75" customHeight="1" x14ac:dyDescent="0.2"/>
    <row r="24700" ht="12.75" customHeight="1" x14ac:dyDescent="0.2"/>
    <row r="24701" ht="12.75" customHeight="1" x14ac:dyDescent="0.2"/>
    <row r="24702" ht="12.75" customHeight="1" x14ac:dyDescent="0.2"/>
    <row r="24703" ht="12.75" customHeight="1" x14ac:dyDescent="0.2"/>
    <row r="24704" ht="12.75" customHeight="1" x14ac:dyDescent="0.2"/>
    <row r="24705" ht="12.75" customHeight="1" x14ac:dyDescent="0.2"/>
    <row r="24706" ht="12.75" customHeight="1" x14ac:dyDescent="0.2"/>
    <row r="24707" ht="12.75" customHeight="1" x14ac:dyDescent="0.2"/>
    <row r="24708" ht="12.75" customHeight="1" x14ac:dyDescent="0.2"/>
    <row r="24709" ht="12.75" customHeight="1" x14ac:dyDescent="0.2"/>
    <row r="24710" ht="12.75" customHeight="1" x14ac:dyDescent="0.2"/>
    <row r="24711" ht="12.75" customHeight="1" x14ac:dyDescent="0.2"/>
    <row r="24712" ht="12.75" customHeight="1" x14ac:dyDescent="0.2"/>
    <row r="24713" ht="12.75" customHeight="1" x14ac:dyDescent="0.2"/>
    <row r="24714" ht="12.75" customHeight="1" x14ac:dyDescent="0.2"/>
    <row r="24715" ht="12.75" customHeight="1" x14ac:dyDescent="0.2"/>
    <row r="24716" ht="12.75" customHeight="1" x14ac:dyDescent="0.2"/>
    <row r="24717" ht="12.75" customHeight="1" x14ac:dyDescent="0.2"/>
    <row r="24718" ht="12.75" customHeight="1" x14ac:dyDescent="0.2"/>
    <row r="24719" ht="12.75" customHeight="1" x14ac:dyDescent="0.2"/>
    <row r="24720" ht="12.75" customHeight="1" x14ac:dyDescent="0.2"/>
    <row r="24721" ht="12.75" customHeight="1" x14ac:dyDescent="0.2"/>
    <row r="24722" ht="12.75" customHeight="1" x14ac:dyDescent="0.2"/>
    <row r="24723" ht="12.75" customHeight="1" x14ac:dyDescent="0.2"/>
    <row r="24724" ht="12.75" customHeight="1" x14ac:dyDescent="0.2"/>
    <row r="24725" ht="12.75" customHeight="1" x14ac:dyDescent="0.2"/>
    <row r="24726" ht="12.75" customHeight="1" x14ac:dyDescent="0.2"/>
    <row r="24727" ht="12.75" customHeight="1" x14ac:dyDescent="0.2"/>
    <row r="24728" ht="12.75" customHeight="1" x14ac:dyDescent="0.2"/>
    <row r="24729" ht="12.75" customHeight="1" x14ac:dyDescent="0.2"/>
    <row r="24730" ht="12.75" customHeight="1" x14ac:dyDescent="0.2"/>
    <row r="24731" ht="12.75" customHeight="1" x14ac:dyDescent="0.2"/>
    <row r="24732" ht="12.75" customHeight="1" x14ac:dyDescent="0.2"/>
    <row r="24733" ht="12.75" customHeight="1" x14ac:dyDescent="0.2"/>
    <row r="24734" ht="12.75" customHeight="1" x14ac:dyDescent="0.2"/>
    <row r="24735" ht="12.75" customHeight="1" x14ac:dyDescent="0.2"/>
    <row r="24736" ht="12.75" customHeight="1" x14ac:dyDescent="0.2"/>
    <row r="24737" ht="12.75" customHeight="1" x14ac:dyDescent="0.2"/>
    <row r="24738" ht="12.75" customHeight="1" x14ac:dyDescent="0.2"/>
    <row r="24739" ht="12.75" customHeight="1" x14ac:dyDescent="0.2"/>
    <row r="24740" ht="12.75" customHeight="1" x14ac:dyDescent="0.2"/>
    <row r="24741" ht="12.75" customHeight="1" x14ac:dyDescent="0.2"/>
    <row r="24742" ht="12.75" customHeight="1" x14ac:dyDescent="0.2"/>
    <row r="24743" ht="12.75" customHeight="1" x14ac:dyDescent="0.2"/>
    <row r="24744" ht="12.75" customHeight="1" x14ac:dyDescent="0.2"/>
    <row r="24745" ht="12.75" customHeight="1" x14ac:dyDescent="0.2"/>
    <row r="24746" ht="12.75" customHeight="1" x14ac:dyDescent="0.2"/>
    <row r="24747" ht="12.75" customHeight="1" x14ac:dyDescent="0.2"/>
    <row r="24748" ht="12.75" customHeight="1" x14ac:dyDescent="0.2"/>
    <row r="24749" ht="12.75" customHeight="1" x14ac:dyDescent="0.2"/>
    <row r="24750" ht="12.75" customHeight="1" x14ac:dyDescent="0.2"/>
    <row r="24751" ht="12.75" customHeight="1" x14ac:dyDescent="0.2"/>
    <row r="24752" ht="12.75" customHeight="1" x14ac:dyDescent="0.2"/>
    <row r="24753" ht="12.75" customHeight="1" x14ac:dyDescent="0.2"/>
    <row r="24754" ht="12.75" customHeight="1" x14ac:dyDescent="0.2"/>
    <row r="24755" ht="12.75" customHeight="1" x14ac:dyDescent="0.2"/>
    <row r="24756" ht="12.75" customHeight="1" x14ac:dyDescent="0.2"/>
    <row r="24757" ht="12.75" customHeight="1" x14ac:dyDescent="0.2"/>
    <row r="24758" ht="12.75" customHeight="1" x14ac:dyDescent="0.2"/>
    <row r="24759" ht="12.75" customHeight="1" x14ac:dyDescent="0.2"/>
    <row r="24760" ht="12.75" customHeight="1" x14ac:dyDescent="0.2"/>
    <row r="24761" ht="12.75" customHeight="1" x14ac:dyDescent="0.2"/>
    <row r="24762" ht="12.75" customHeight="1" x14ac:dyDescent="0.2"/>
    <row r="24763" ht="12.75" customHeight="1" x14ac:dyDescent="0.2"/>
    <row r="24764" ht="12.75" customHeight="1" x14ac:dyDescent="0.2"/>
    <row r="24765" ht="12.75" customHeight="1" x14ac:dyDescent="0.2"/>
    <row r="24766" ht="12.75" customHeight="1" x14ac:dyDescent="0.2"/>
    <row r="24767" ht="12.75" customHeight="1" x14ac:dyDescent="0.2"/>
    <row r="24768" ht="12.75" customHeight="1" x14ac:dyDescent="0.2"/>
    <row r="24769" ht="12.75" customHeight="1" x14ac:dyDescent="0.2"/>
    <row r="24770" ht="12.75" customHeight="1" x14ac:dyDescent="0.2"/>
    <row r="24771" ht="12.75" customHeight="1" x14ac:dyDescent="0.2"/>
    <row r="24772" ht="12.75" customHeight="1" x14ac:dyDescent="0.2"/>
    <row r="24773" ht="12.75" customHeight="1" x14ac:dyDescent="0.2"/>
    <row r="24774" ht="12.75" customHeight="1" x14ac:dyDescent="0.2"/>
    <row r="24775" ht="12.75" customHeight="1" x14ac:dyDescent="0.2"/>
    <row r="24776" ht="12.75" customHeight="1" x14ac:dyDescent="0.2"/>
    <row r="24777" ht="12.75" customHeight="1" x14ac:dyDescent="0.2"/>
    <row r="24778" ht="12.75" customHeight="1" x14ac:dyDescent="0.2"/>
    <row r="24779" ht="12.75" customHeight="1" x14ac:dyDescent="0.2"/>
    <row r="24780" ht="12.75" customHeight="1" x14ac:dyDescent="0.2"/>
    <row r="24781" ht="12.75" customHeight="1" x14ac:dyDescent="0.2"/>
    <row r="24782" ht="12.75" customHeight="1" x14ac:dyDescent="0.2"/>
    <row r="24783" ht="12.75" customHeight="1" x14ac:dyDescent="0.2"/>
    <row r="24784" ht="12.75" customHeight="1" x14ac:dyDescent="0.2"/>
    <row r="24785" ht="12.75" customHeight="1" x14ac:dyDescent="0.2"/>
    <row r="24786" ht="12.75" customHeight="1" x14ac:dyDescent="0.2"/>
    <row r="24787" ht="12.75" customHeight="1" x14ac:dyDescent="0.2"/>
    <row r="24788" ht="12.75" customHeight="1" x14ac:dyDescent="0.2"/>
    <row r="24789" ht="12.75" customHeight="1" x14ac:dyDescent="0.2"/>
    <row r="24790" ht="12.75" customHeight="1" x14ac:dyDescent="0.2"/>
    <row r="24791" ht="12.75" customHeight="1" x14ac:dyDescent="0.2"/>
    <row r="24792" ht="12.75" customHeight="1" x14ac:dyDescent="0.2"/>
    <row r="24793" ht="12.75" customHeight="1" x14ac:dyDescent="0.2"/>
    <row r="24794" ht="12.75" customHeight="1" x14ac:dyDescent="0.2"/>
    <row r="24795" ht="12.75" customHeight="1" x14ac:dyDescent="0.2"/>
    <row r="24796" ht="12.75" customHeight="1" x14ac:dyDescent="0.2"/>
    <row r="24797" ht="12.75" customHeight="1" x14ac:dyDescent="0.2"/>
    <row r="24798" ht="12.75" customHeight="1" x14ac:dyDescent="0.2"/>
    <row r="24799" ht="12.75" customHeight="1" x14ac:dyDescent="0.2"/>
    <row r="24800" ht="12.75" customHeight="1" x14ac:dyDescent="0.2"/>
    <row r="24801" ht="12.75" customHeight="1" x14ac:dyDescent="0.2"/>
    <row r="24802" ht="12.75" customHeight="1" x14ac:dyDescent="0.2"/>
    <row r="24803" ht="12.75" customHeight="1" x14ac:dyDescent="0.2"/>
    <row r="24804" ht="12.75" customHeight="1" x14ac:dyDescent="0.2"/>
    <row r="24805" ht="12.75" customHeight="1" x14ac:dyDescent="0.2"/>
    <row r="24806" ht="12.75" customHeight="1" x14ac:dyDescent="0.2"/>
    <row r="24807" ht="12.75" customHeight="1" x14ac:dyDescent="0.2"/>
    <row r="24808" ht="12.75" customHeight="1" x14ac:dyDescent="0.2"/>
    <row r="24809" ht="12.75" customHeight="1" x14ac:dyDescent="0.2"/>
    <row r="24810" ht="12.75" customHeight="1" x14ac:dyDescent="0.2"/>
    <row r="24811" ht="12.75" customHeight="1" x14ac:dyDescent="0.2"/>
    <row r="24812" ht="12.75" customHeight="1" x14ac:dyDescent="0.2"/>
    <row r="24813" ht="12.75" customHeight="1" x14ac:dyDescent="0.2"/>
    <row r="24814" ht="12.75" customHeight="1" x14ac:dyDescent="0.2"/>
    <row r="24815" ht="12.75" customHeight="1" x14ac:dyDescent="0.2"/>
    <row r="24816" ht="12.75" customHeight="1" x14ac:dyDescent="0.2"/>
    <row r="24817" ht="12.75" customHeight="1" x14ac:dyDescent="0.2"/>
    <row r="24818" ht="12.75" customHeight="1" x14ac:dyDescent="0.2"/>
    <row r="24819" ht="12.75" customHeight="1" x14ac:dyDescent="0.2"/>
    <row r="24820" ht="12.75" customHeight="1" x14ac:dyDescent="0.2"/>
    <row r="24821" ht="12.75" customHeight="1" x14ac:dyDescent="0.2"/>
    <row r="24822" ht="12.75" customHeight="1" x14ac:dyDescent="0.2"/>
    <row r="24823" ht="12.75" customHeight="1" x14ac:dyDescent="0.2"/>
    <row r="24824" ht="12.75" customHeight="1" x14ac:dyDescent="0.2"/>
    <row r="24825" ht="12.75" customHeight="1" x14ac:dyDescent="0.2"/>
    <row r="24826" ht="12.75" customHeight="1" x14ac:dyDescent="0.2"/>
    <row r="24827" ht="12.75" customHeight="1" x14ac:dyDescent="0.2"/>
    <row r="24828" ht="12.75" customHeight="1" x14ac:dyDescent="0.2"/>
    <row r="24829" ht="12.75" customHeight="1" x14ac:dyDescent="0.2"/>
    <row r="24830" ht="12.75" customHeight="1" x14ac:dyDescent="0.2"/>
    <row r="24831" ht="12.75" customHeight="1" x14ac:dyDescent="0.2"/>
    <row r="24832" ht="12.75" customHeight="1" x14ac:dyDescent="0.2"/>
    <row r="24833" ht="12.75" customHeight="1" x14ac:dyDescent="0.2"/>
    <row r="24834" ht="12.75" customHeight="1" x14ac:dyDescent="0.2"/>
    <row r="24835" ht="12.75" customHeight="1" x14ac:dyDescent="0.2"/>
    <row r="24836" ht="12.75" customHeight="1" x14ac:dyDescent="0.2"/>
    <row r="24837" ht="12.75" customHeight="1" x14ac:dyDescent="0.2"/>
    <row r="24838" ht="12.75" customHeight="1" x14ac:dyDescent="0.2"/>
    <row r="24839" ht="12.75" customHeight="1" x14ac:dyDescent="0.2"/>
    <row r="24840" ht="12.75" customHeight="1" x14ac:dyDescent="0.2"/>
    <row r="24841" ht="12.75" customHeight="1" x14ac:dyDescent="0.2"/>
    <row r="24842" ht="12.75" customHeight="1" x14ac:dyDescent="0.2"/>
    <row r="24843" ht="12.75" customHeight="1" x14ac:dyDescent="0.2"/>
    <row r="24844" ht="12.75" customHeight="1" x14ac:dyDescent="0.2"/>
    <row r="24845" ht="12.75" customHeight="1" x14ac:dyDescent="0.2"/>
    <row r="24846" ht="12.75" customHeight="1" x14ac:dyDescent="0.2"/>
    <row r="24847" ht="12.75" customHeight="1" x14ac:dyDescent="0.2"/>
    <row r="24848" ht="12.75" customHeight="1" x14ac:dyDescent="0.2"/>
    <row r="24849" ht="12.75" customHeight="1" x14ac:dyDescent="0.2"/>
    <row r="24850" ht="12.75" customHeight="1" x14ac:dyDescent="0.2"/>
    <row r="24851" ht="12.75" customHeight="1" x14ac:dyDescent="0.2"/>
    <row r="24852" ht="12.75" customHeight="1" x14ac:dyDescent="0.2"/>
    <row r="24853" ht="12.75" customHeight="1" x14ac:dyDescent="0.2"/>
    <row r="24854" ht="12.75" customHeight="1" x14ac:dyDescent="0.2"/>
    <row r="24855" ht="12.75" customHeight="1" x14ac:dyDescent="0.2"/>
    <row r="24856" ht="12.75" customHeight="1" x14ac:dyDescent="0.2"/>
    <row r="24857" ht="12.75" customHeight="1" x14ac:dyDescent="0.2"/>
    <row r="24858" ht="12.75" customHeight="1" x14ac:dyDescent="0.2"/>
    <row r="24859" ht="12.75" customHeight="1" x14ac:dyDescent="0.2"/>
    <row r="24860" ht="12.75" customHeight="1" x14ac:dyDescent="0.2"/>
    <row r="24861" ht="12.75" customHeight="1" x14ac:dyDescent="0.2"/>
    <row r="24862" ht="12.75" customHeight="1" x14ac:dyDescent="0.2"/>
    <row r="24863" ht="12.75" customHeight="1" x14ac:dyDescent="0.2"/>
    <row r="24864" ht="12.75" customHeight="1" x14ac:dyDescent="0.2"/>
    <row r="24865" ht="12.75" customHeight="1" x14ac:dyDescent="0.2"/>
    <row r="24866" ht="12.75" customHeight="1" x14ac:dyDescent="0.2"/>
    <row r="24867" ht="12.75" customHeight="1" x14ac:dyDescent="0.2"/>
    <row r="24868" ht="12.75" customHeight="1" x14ac:dyDescent="0.2"/>
    <row r="24869" ht="12.75" customHeight="1" x14ac:dyDescent="0.2"/>
    <row r="24870" ht="12.75" customHeight="1" x14ac:dyDescent="0.2"/>
    <row r="24871" ht="12.75" customHeight="1" x14ac:dyDescent="0.2"/>
    <row r="24872" ht="12.75" customHeight="1" x14ac:dyDescent="0.2"/>
    <row r="24873" ht="12.75" customHeight="1" x14ac:dyDescent="0.2"/>
    <row r="24874" ht="12.75" customHeight="1" x14ac:dyDescent="0.2"/>
    <row r="24875" ht="12.75" customHeight="1" x14ac:dyDescent="0.2"/>
    <row r="24876" ht="12.75" customHeight="1" x14ac:dyDescent="0.2"/>
    <row r="24877" ht="12.75" customHeight="1" x14ac:dyDescent="0.2"/>
    <row r="24878" ht="12.75" customHeight="1" x14ac:dyDescent="0.2"/>
    <row r="24879" ht="12.75" customHeight="1" x14ac:dyDescent="0.2"/>
    <row r="24880" ht="12.75" customHeight="1" x14ac:dyDescent="0.2"/>
    <row r="24881" ht="12.75" customHeight="1" x14ac:dyDescent="0.2"/>
    <row r="24882" ht="12.75" customHeight="1" x14ac:dyDescent="0.2"/>
    <row r="24883" ht="12.75" customHeight="1" x14ac:dyDescent="0.2"/>
    <row r="24884" ht="12.75" customHeight="1" x14ac:dyDescent="0.2"/>
    <row r="24885" ht="12.75" customHeight="1" x14ac:dyDescent="0.2"/>
    <row r="24886" ht="12.75" customHeight="1" x14ac:dyDescent="0.2"/>
    <row r="24887" ht="12.75" customHeight="1" x14ac:dyDescent="0.2"/>
    <row r="24888" ht="12.75" customHeight="1" x14ac:dyDescent="0.2"/>
    <row r="24889" ht="12.75" customHeight="1" x14ac:dyDescent="0.2"/>
    <row r="24890" ht="12.75" customHeight="1" x14ac:dyDescent="0.2"/>
    <row r="24891" ht="12.75" customHeight="1" x14ac:dyDescent="0.2"/>
    <row r="24892" ht="12.75" customHeight="1" x14ac:dyDescent="0.2"/>
    <row r="24893" ht="12.75" customHeight="1" x14ac:dyDescent="0.2"/>
    <row r="24894" ht="12.75" customHeight="1" x14ac:dyDescent="0.2"/>
    <row r="24895" ht="12.75" customHeight="1" x14ac:dyDescent="0.2"/>
    <row r="24896" ht="12.75" customHeight="1" x14ac:dyDescent="0.2"/>
    <row r="24897" ht="12.75" customHeight="1" x14ac:dyDescent="0.2"/>
    <row r="24898" ht="12.75" customHeight="1" x14ac:dyDescent="0.2"/>
    <row r="24899" ht="12.75" customHeight="1" x14ac:dyDescent="0.2"/>
    <row r="24900" ht="12.75" customHeight="1" x14ac:dyDescent="0.2"/>
    <row r="24901" ht="12.75" customHeight="1" x14ac:dyDescent="0.2"/>
    <row r="24902" ht="12.75" customHeight="1" x14ac:dyDescent="0.2"/>
    <row r="24903" ht="12.75" customHeight="1" x14ac:dyDescent="0.2"/>
    <row r="24904" ht="12.75" customHeight="1" x14ac:dyDescent="0.2"/>
    <row r="24905" ht="12.75" customHeight="1" x14ac:dyDescent="0.2"/>
    <row r="24906" ht="12.75" customHeight="1" x14ac:dyDescent="0.2"/>
    <row r="24907" ht="12.75" customHeight="1" x14ac:dyDescent="0.2"/>
    <row r="24908" ht="12.75" customHeight="1" x14ac:dyDescent="0.2"/>
    <row r="24909" ht="12.75" customHeight="1" x14ac:dyDescent="0.2"/>
    <row r="24910" ht="12.75" customHeight="1" x14ac:dyDescent="0.2"/>
    <row r="24911" ht="12.75" customHeight="1" x14ac:dyDescent="0.2"/>
    <row r="24912" ht="12.75" customHeight="1" x14ac:dyDescent="0.2"/>
    <row r="24913" ht="12.75" customHeight="1" x14ac:dyDescent="0.2"/>
    <row r="24914" ht="12.75" customHeight="1" x14ac:dyDescent="0.2"/>
    <row r="24915" ht="12.75" customHeight="1" x14ac:dyDescent="0.2"/>
    <row r="24916" ht="12.75" customHeight="1" x14ac:dyDescent="0.2"/>
    <row r="24917" ht="12.75" customHeight="1" x14ac:dyDescent="0.2"/>
    <row r="24918" ht="12.75" customHeight="1" x14ac:dyDescent="0.2"/>
    <row r="24919" ht="12.75" customHeight="1" x14ac:dyDescent="0.2"/>
    <row r="24920" ht="12.75" customHeight="1" x14ac:dyDescent="0.2"/>
    <row r="24921" ht="12.75" customHeight="1" x14ac:dyDescent="0.2"/>
    <row r="24922" ht="12.75" customHeight="1" x14ac:dyDescent="0.2"/>
    <row r="24923" ht="12.75" customHeight="1" x14ac:dyDescent="0.2"/>
    <row r="24924" ht="12.75" customHeight="1" x14ac:dyDescent="0.2"/>
    <row r="24925" ht="12.75" customHeight="1" x14ac:dyDescent="0.2"/>
    <row r="24926" ht="12.75" customHeight="1" x14ac:dyDescent="0.2"/>
    <row r="24927" ht="12.75" customHeight="1" x14ac:dyDescent="0.2"/>
    <row r="24928" ht="12.75" customHeight="1" x14ac:dyDescent="0.2"/>
    <row r="24929" ht="12.75" customHeight="1" x14ac:dyDescent="0.2"/>
    <row r="24930" ht="12.75" customHeight="1" x14ac:dyDescent="0.2"/>
    <row r="24931" ht="12.75" customHeight="1" x14ac:dyDescent="0.2"/>
    <row r="24932" ht="12.75" customHeight="1" x14ac:dyDescent="0.2"/>
    <row r="24933" ht="12.75" customHeight="1" x14ac:dyDescent="0.2"/>
    <row r="24934" ht="12.75" customHeight="1" x14ac:dyDescent="0.2"/>
    <row r="24935" ht="12.75" customHeight="1" x14ac:dyDescent="0.2"/>
    <row r="24936" ht="12.75" customHeight="1" x14ac:dyDescent="0.2"/>
    <row r="24937" ht="12.75" customHeight="1" x14ac:dyDescent="0.2"/>
    <row r="24938" ht="12.75" customHeight="1" x14ac:dyDescent="0.2"/>
    <row r="24939" ht="12.75" customHeight="1" x14ac:dyDescent="0.2"/>
    <row r="24940" ht="12.75" customHeight="1" x14ac:dyDescent="0.2"/>
    <row r="24941" ht="12.75" customHeight="1" x14ac:dyDescent="0.2"/>
    <row r="24942" ht="12.75" customHeight="1" x14ac:dyDescent="0.2"/>
    <row r="24943" ht="12.75" customHeight="1" x14ac:dyDescent="0.2"/>
    <row r="24944" ht="12.75" customHeight="1" x14ac:dyDescent="0.2"/>
    <row r="24945" ht="12.75" customHeight="1" x14ac:dyDescent="0.2"/>
    <row r="24946" ht="12.75" customHeight="1" x14ac:dyDescent="0.2"/>
    <row r="24947" ht="12.75" customHeight="1" x14ac:dyDescent="0.2"/>
    <row r="24948" ht="12.75" customHeight="1" x14ac:dyDescent="0.2"/>
    <row r="24949" ht="12.75" customHeight="1" x14ac:dyDescent="0.2"/>
    <row r="24950" ht="12.75" customHeight="1" x14ac:dyDescent="0.2"/>
    <row r="24951" ht="12.75" customHeight="1" x14ac:dyDescent="0.2"/>
    <row r="24952" ht="12.75" customHeight="1" x14ac:dyDescent="0.2"/>
    <row r="24953" ht="12.75" customHeight="1" x14ac:dyDescent="0.2"/>
    <row r="24954" ht="12.75" customHeight="1" x14ac:dyDescent="0.2"/>
    <row r="24955" ht="12.75" customHeight="1" x14ac:dyDescent="0.2"/>
    <row r="24956" ht="12.75" customHeight="1" x14ac:dyDescent="0.2"/>
    <row r="24957" ht="12.75" customHeight="1" x14ac:dyDescent="0.2"/>
    <row r="24958" ht="12.75" customHeight="1" x14ac:dyDescent="0.2"/>
    <row r="24959" ht="12.75" customHeight="1" x14ac:dyDescent="0.2"/>
    <row r="24960" ht="12.75" customHeight="1" x14ac:dyDescent="0.2"/>
    <row r="24961" ht="12.75" customHeight="1" x14ac:dyDescent="0.2"/>
    <row r="24962" ht="12.75" customHeight="1" x14ac:dyDescent="0.2"/>
    <row r="24963" ht="12.75" customHeight="1" x14ac:dyDescent="0.2"/>
    <row r="24964" ht="12.75" customHeight="1" x14ac:dyDescent="0.2"/>
    <row r="24965" ht="12.75" customHeight="1" x14ac:dyDescent="0.2"/>
    <row r="24966" ht="12.75" customHeight="1" x14ac:dyDescent="0.2"/>
    <row r="24967" ht="12.75" customHeight="1" x14ac:dyDescent="0.2"/>
    <row r="24968" ht="12.75" customHeight="1" x14ac:dyDescent="0.2"/>
    <row r="24969" ht="12.75" customHeight="1" x14ac:dyDescent="0.2"/>
    <row r="24970" ht="12.75" customHeight="1" x14ac:dyDescent="0.2"/>
    <row r="24971" ht="12.75" customHeight="1" x14ac:dyDescent="0.2"/>
    <row r="24972" ht="12.75" customHeight="1" x14ac:dyDescent="0.2"/>
    <row r="24973" ht="12.75" customHeight="1" x14ac:dyDescent="0.2"/>
    <row r="24974" ht="12.75" customHeight="1" x14ac:dyDescent="0.2"/>
    <row r="24975" ht="12.75" customHeight="1" x14ac:dyDescent="0.2"/>
    <row r="24976" ht="12.75" customHeight="1" x14ac:dyDescent="0.2"/>
    <row r="24977" ht="12.75" customHeight="1" x14ac:dyDescent="0.2"/>
    <row r="24978" ht="12.75" customHeight="1" x14ac:dyDescent="0.2"/>
    <row r="24979" ht="12.75" customHeight="1" x14ac:dyDescent="0.2"/>
    <row r="24980" ht="12.75" customHeight="1" x14ac:dyDescent="0.2"/>
    <row r="24981" ht="12.75" customHeight="1" x14ac:dyDescent="0.2"/>
    <row r="24982" ht="12.75" customHeight="1" x14ac:dyDescent="0.2"/>
    <row r="24983" ht="12.75" customHeight="1" x14ac:dyDescent="0.2"/>
    <row r="24984" ht="12.75" customHeight="1" x14ac:dyDescent="0.2"/>
    <row r="24985" ht="12.75" customHeight="1" x14ac:dyDescent="0.2"/>
    <row r="24986" ht="12.75" customHeight="1" x14ac:dyDescent="0.2"/>
    <row r="24987" ht="12.75" customHeight="1" x14ac:dyDescent="0.2"/>
    <row r="24988" ht="12.75" customHeight="1" x14ac:dyDescent="0.2"/>
    <row r="24989" ht="12.75" customHeight="1" x14ac:dyDescent="0.2"/>
    <row r="24990" ht="12.75" customHeight="1" x14ac:dyDescent="0.2"/>
    <row r="24991" ht="12.75" customHeight="1" x14ac:dyDescent="0.2"/>
    <row r="24992" ht="12.75" customHeight="1" x14ac:dyDescent="0.2"/>
    <row r="24993" ht="12.75" customHeight="1" x14ac:dyDescent="0.2"/>
    <row r="24994" ht="12.75" customHeight="1" x14ac:dyDescent="0.2"/>
    <row r="24995" ht="12.75" customHeight="1" x14ac:dyDescent="0.2"/>
    <row r="24996" ht="12.75" customHeight="1" x14ac:dyDescent="0.2"/>
    <row r="24997" ht="12.75" customHeight="1" x14ac:dyDescent="0.2"/>
    <row r="24998" ht="12.75" customHeight="1" x14ac:dyDescent="0.2"/>
    <row r="24999" ht="12.75" customHeight="1" x14ac:dyDescent="0.2"/>
    <row r="25000" ht="12.75" customHeight="1" x14ac:dyDescent="0.2"/>
    <row r="25001" ht="12.75" customHeight="1" x14ac:dyDescent="0.2"/>
    <row r="25002" ht="12.75" customHeight="1" x14ac:dyDescent="0.2"/>
    <row r="25003" ht="12.75" customHeight="1" x14ac:dyDescent="0.2"/>
    <row r="25004" ht="12.75" customHeight="1" x14ac:dyDescent="0.2"/>
    <row r="25005" ht="12.75" customHeight="1" x14ac:dyDescent="0.2"/>
    <row r="25006" ht="12.75" customHeight="1" x14ac:dyDescent="0.2"/>
    <row r="25007" ht="12.75" customHeight="1" x14ac:dyDescent="0.2"/>
    <row r="25008" ht="12.75" customHeight="1" x14ac:dyDescent="0.2"/>
    <row r="25009" ht="12.75" customHeight="1" x14ac:dyDescent="0.2"/>
    <row r="25010" ht="12.75" customHeight="1" x14ac:dyDescent="0.2"/>
    <row r="25011" ht="12.75" customHeight="1" x14ac:dyDescent="0.2"/>
    <row r="25012" ht="12.75" customHeight="1" x14ac:dyDescent="0.2"/>
    <row r="25013" ht="12.75" customHeight="1" x14ac:dyDescent="0.2"/>
    <row r="25014" ht="12.75" customHeight="1" x14ac:dyDescent="0.2"/>
    <row r="25015" ht="12.75" customHeight="1" x14ac:dyDescent="0.2"/>
    <row r="25016" ht="12.75" customHeight="1" x14ac:dyDescent="0.2"/>
    <row r="25017" ht="12.75" customHeight="1" x14ac:dyDescent="0.2"/>
    <row r="25018" ht="12.75" customHeight="1" x14ac:dyDescent="0.2"/>
    <row r="25019" ht="12.75" customHeight="1" x14ac:dyDescent="0.2"/>
    <row r="25020" ht="12.75" customHeight="1" x14ac:dyDescent="0.2"/>
    <row r="25021" ht="12.75" customHeight="1" x14ac:dyDescent="0.2"/>
    <row r="25022" ht="12.75" customHeight="1" x14ac:dyDescent="0.2"/>
    <row r="25023" ht="12.75" customHeight="1" x14ac:dyDescent="0.2"/>
    <row r="25024" ht="12.75" customHeight="1" x14ac:dyDescent="0.2"/>
    <row r="25025" ht="12.75" customHeight="1" x14ac:dyDescent="0.2"/>
    <row r="25026" ht="12.75" customHeight="1" x14ac:dyDescent="0.2"/>
    <row r="25027" ht="12.75" customHeight="1" x14ac:dyDescent="0.2"/>
    <row r="25028" ht="12.75" customHeight="1" x14ac:dyDescent="0.2"/>
    <row r="25029" ht="12.75" customHeight="1" x14ac:dyDescent="0.2"/>
    <row r="25030" ht="12.75" customHeight="1" x14ac:dyDescent="0.2"/>
    <row r="25031" ht="12.75" customHeight="1" x14ac:dyDescent="0.2"/>
    <row r="25032" ht="12.75" customHeight="1" x14ac:dyDescent="0.2"/>
    <row r="25033" ht="12.75" customHeight="1" x14ac:dyDescent="0.2"/>
    <row r="25034" ht="12.75" customHeight="1" x14ac:dyDescent="0.2"/>
    <row r="25035" ht="12.75" customHeight="1" x14ac:dyDescent="0.2"/>
    <row r="25036" ht="12.75" customHeight="1" x14ac:dyDescent="0.2"/>
    <row r="25037" ht="12.75" customHeight="1" x14ac:dyDescent="0.2"/>
    <row r="25038" ht="12.75" customHeight="1" x14ac:dyDescent="0.2"/>
    <row r="25039" ht="12.75" customHeight="1" x14ac:dyDescent="0.2"/>
    <row r="25040" ht="12.75" customHeight="1" x14ac:dyDescent="0.2"/>
    <row r="25041" ht="12.75" customHeight="1" x14ac:dyDescent="0.2"/>
    <row r="25042" ht="12.75" customHeight="1" x14ac:dyDescent="0.2"/>
    <row r="25043" ht="12.75" customHeight="1" x14ac:dyDescent="0.2"/>
    <row r="25044" ht="12.75" customHeight="1" x14ac:dyDescent="0.2"/>
    <row r="25045" ht="12.75" customHeight="1" x14ac:dyDescent="0.2"/>
    <row r="25046" ht="12.75" customHeight="1" x14ac:dyDescent="0.2"/>
    <row r="25047" ht="12.75" customHeight="1" x14ac:dyDescent="0.2"/>
    <row r="25048" ht="12.75" customHeight="1" x14ac:dyDescent="0.2"/>
    <row r="25049" ht="12.75" customHeight="1" x14ac:dyDescent="0.2"/>
    <row r="25050" ht="12.75" customHeight="1" x14ac:dyDescent="0.2"/>
    <row r="25051" ht="12.75" customHeight="1" x14ac:dyDescent="0.2"/>
    <row r="25052" ht="12.75" customHeight="1" x14ac:dyDescent="0.2"/>
    <row r="25053" ht="12.75" customHeight="1" x14ac:dyDescent="0.2"/>
    <row r="25054" ht="12.75" customHeight="1" x14ac:dyDescent="0.2"/>
    <row r="25055" ht="12.75" customHeight="1" x14ac:dyDescent="0.2"/>
    <row r="25056" ht="12.75" customHeight="1" x14ac:dyDescent="0.2"/>
    <row r="25057" ht="12.75" customHeight="1" x14ac:dyDescent="0.2"/>
    <row r="25058" ht="12.75" customHeight="1" x14ac:dyDescent="0.2"/>
    <row r="25059" ht="12.75" customHeight="1" x14ac:dyDescent="0.2"/>
    <row r="25060" ht="12.75" customHeight="1" x14ac:dyDescent="0.2"/>
    <row r="25061" ht="12.75" customHeight="1" x14ac:dyDescent="0.2"/>
    <row r="25062" ht="12.75" customHeight="1" x14ac:dyDescent="0.2"/>
    <row r="25063" ht="12.75" customHeight="1" x14ac:dyDescent="0.2"/>
    <row r="25064" ht="12.75" customHeight="1" x14ac:dyDescent="0.2"/>
    <row r="25065" ht="12.75" customHeight="1" x14ac:dyDescent="0.2"/>
    <row r="25066" ht="12.75" customHeight="1" x14ac:dyDescent="0.2"/>
    <row r="25067" ht="12.75" customHeight="1" x14ac:dyDescent="0.2"/>
    <row r="25068" ht="12.75" customHeight="1" x14ac:dyDescent="0.2"/>
    <row r="25069" ht="12.75" customHeight="1" x14ac:dyDescent="0.2"/>
    <row r="25070" ht="12.75" customHeight="1" x14ac:dyDescent="0.2"/>
    <row r="25071" ht="12.75" customHeight="1" x14ac:dyDescent="0.2"/>
    <row r="25072" ht="12.75" customHeight="1" x14ac:dyDescent="0.2"/>
    <row r="25073" ht="12.75" customHeight="1" x14ac:dyDescent="0.2"/>
    <row r="25074" ht="12.75" customHeight="1" x14ac:dyDescent="0.2"/>
    <row r="25075" ht="12.75" customHeight="1" x14ac:dyDescent="0.2"/>
    <row r="25076" ht="12.75" customHeight="1" x14ac:dyDescent="0.2"/>
    <row r="25077" ht="12.75" customHeight="1" x14ac:dyDescent="0.2"/>
    <row r="25078" ht="12.75" customHeight="1" x14ac:dyDescent="0.2"/>
    <row r="25079" ht="12.75" customHeight="1" x14ac:dyDescent="0.2"/>
    <row r="25080" ht="12.75" customHeight="1" x14ac:dyDescent="0.2"/>
    <row r="25081" ht="12.75" customHeight="1" x14ac:dyDescent="0.2"/>
    <row r="25082" ht="12.75" customHeight="1" x14ac:dyDescent="0.2"/>
    <row r="25083" ht="12.75" customHeight="1" x14ac:dyDescent="0.2"/>
    <row r="25084" ht="12.75" customHeight="1" x14ac:dyDescent="0.2"/>
    <row r="25085" ht="12.75" customHeight="1" x14ac:dyDescent="0.2"/>
    <row r="25086" ht="12.75" customHeight="1" x14ac:dyDescent="0.2"/>
    <row r="25087" ht="12.75" customHeight="1" x14ac:dyDescent="0.2"/>
    <row r="25088" ht="12.75" customHeight="1" x14ac:dyDescent="0.2"/>
    <row r="25089" ht="12.75" customHeight="1" x14ac:dyDescent="0.2"/>
    <row r="25090" ht="12.75" customHeight="1" x14ac:dyDescent="0.2"/>
    <row r="25091" ht="12.75" customHeight="1" x14ac:dyDescent="0.2"/>
    <row r="25092" ht="12.75" customHeight="1" x14ac:dyDescent="0.2"/>
    <row r="25093" ht="12.75" customHeight="1" x14ac:dyDescent="0.2"/>
    <row r="25094" ht="12.75" customHeight="1" x14ac:dyDescent="0.2"/>
    <row r="25095" ht="12.75" customHeight="1" x14ac:dyDescent="0.2"/>
    <row r="25096" ht="12.75" customHeight="1" x14ac:dyDescent="0.2"/>
    <row r="25097" ht="12.75" customHeight="1" x14ac:dyDescent="0.2"/>
    <row r="25098" ht="12.75" customHeight="1" x14ac:dyDescent="0.2"/>
    <row r="25099" ht="12.75" customHeight="1" x14ac:dyDescent="0.2"/>
    <row r="25100" ht="12.75" customHeight="1" x14ac:dyDescent="0.2"/>
    <row r="25101" ht="12.75" customHeight="1" x14ac:dyDescent="0.2"/>
    <row r="25102" ht="12.75" customHeight="1" x14ac:dyDescent="0.2"/>
    <row r="25103" ht="12.75" customHeight="1" x14ac:dyDescent="0.2"/>
    <row r="25104" ht="12.75" customHeight="1" x14ac:dyDescent="0.2"/>
    <row r="25105" ht="12.75" customHeight="1" x14ac:dyDescent="0.2"/>
    <row r="25106" ht="12.75" customHeight="1" x14ac:dyDescent="0.2"/>
    <row r="25107" ht="12.75" customHeight="1" x14ac:dyDescent="0.2"/>
    <row r="25108" ht="12.75" customHeight="1" x14ac:dyDescent="0.2"/>
    <row r="25109" ht="12.75" customHeight="1" x14ac:dyDescent="0.2"/>
    <row r="25110" ht="12.75" customHeight="1" x14ac:dyDescent="0.2"/>
    <row r="25111" ht="12.75" customHeight="1" x14ac:dyDescent="0.2"/>
    <row r="25112" ht="12.75" customHeight="1" x14ac:dyDescent="0.2"/>
    <row r="25113" ht="12.75" customHeight="1" x14ac:dyDescent="0.2"/>
    <row r="25114" ht="12.75" customHeight="1" x14ac:dyDescent="0.2"/>
    <row r="25115" ht="12.75" customHeight="1" x14ac:dyDescent="0.2"/>
    <row r="25116" ht="12.75" customHeight="1" x14ac:dyDescent="0.2"/>
    <row r="25117" ht="12.75" customHeight="1" x14ac:dyDescent="0.2"/>
    <row r="25118" ht="12.75" customHeight="1" x14ac:dyDescent="0.2"/>
    <row r="25119" ht="12.75" customHeight="1" x14ac:dyDescent="0.2"/>
    <row r="25120" ht="12.75" customHeight="1" x14ac:dyDescent="0.2"/>
    <row r="25121" ht="12.75" customHeight="1" x14ac:dyDescent="0.2"/>
    <row r="25122" ht="12.75" customHeight="1" x14ac:dyDescent="0.2"/>
    <row r="25123" ht="12.75" customHeight="1" x14ac:dyDescent="0.2"/>
    <row r="25124" ht="12.75" customHeight="1" x14ac:dyDescent="0.2"/>
    <row r="25125" ht="12.75" customHeight="1" x14ac:dyDescent="0.2"/>
    <row r="25126" ht="12.75" customHeight="1" x14ac:dyDescent="0.2"/>
    <row r="25127" ht="12.75" customHeight="1" x14ac:dyDescent="0.2"/>
    <row r="25128" ht="12.75" customHeight="1" x14ac:dyDescent="0.2"/>
    <row r="25129" ht="12.75" customHeight="1" x14ac:dyDescent="0.2"/>
    <row r="25130" ht="12.75" customHeight="1" x14ac:dyDescent="0.2"/>
    <row r="25131" ht="12.75" customHeight="1" x14ac:dyDescent="0.2"/>
    <row r="25132" ht="12.75" customHeight="1" x14ac:dyDescent="0.2"/>
    <row r="25133" ht="12.75" customHeight="1" x14ac:dyDescent="0.2"/>
    <row r="25134" ht="12.75" customHeight="1" x14ac:dyDescent="0.2"/>
    <row r="25135" ht="12.75" customHeight="1" x14ac:dyDescent="0.2"/>
    <row r="25136" ht="12.75" customHeight="1" x14ac:dyDescent="0.2"/>
    <row r="25137" ht="12.75" customHeight="1" x14ac:dyDescent="0.2"/>
    <row r="25138" ht="12.75" customHeight="1" x14ac:dyDescent="0.2"/>
    <row r="25139" ht="12.75" customHeight="1" x14ac:dyDescent="0.2"/>
    <row r="25140" ht="12.75" customHeight="1" x14ac:dyDescent="0.2"/>
    <row r="25141" ht="12.75" customHeight="1" x14ac:dyDescent="0.2"/>
    <row r="25142" ht="12.75" customHeight="1" x14ac:dyDescent="0.2"/>
    <row r="25143" ht="12.75" customHeight="1" x14ac:dyDescent="0.2"/>
    <row r="25144" ht="12.75" customHeight="1" x14ac:dyDescent="0.2"/>
    <row r="25145" ht="12.75" customHeight="1" x14ac:dyDescent="0.2"/>
    <row r="25146" ht="12.75" customHeight="1" x14ac:dyDescent="0.2"/>
    <row r="25147" ht="12.75" customHeight="1" x14ac:dyDescent="0.2"/>
    <row r="25148" ht="12.75" customHeight="1" x14ac:dyDescent="0.2"/>
    <row r="25149" ht="12.75" customHeight="1" x14ac:dyDescent="0.2"/>
    <row r="25150" ht="12.75" customHeight="1" x14ac:dyDescent="0.2"/>
    <row r="25151" ht="12.75" customHeight="1" x14ac:dyDescent="0.2"/>
    <row r="25152" ht="12.75" customHeight="1" x14ac:dyDescent="0.2"/>
    <row r="25153" ht="12.75" customHeight="1" x14ac:dyDescent="0.2"/>
    <row r="25154" ht="12.75" customHeight="1" x14ac:dyDescent="0.2"/>
    <row r="25155" ht="12.75" customHeight="1" x14ac:dyDescent="0.2"/>
    <row r="25156" ht="12.75" customHeight="1" x14ac:dyDescent="0.2"/>
    <row r="25157" ht="12.75" customHeight="1" x14ac:dyDescent="0.2"/>
    <row r="25158" ht="12.75" customHeight="1" x14ac:dyDescent="0.2"/>
    <row r="25159" ht="12.75" customHeight="1" x14ac:dyDescent="0.2"/>
    <row r="25160" ht="12.75" customHeight="1" x14ac:dyDescent="0.2"/>
    <row r="25161" ht="12.75" customHeight="1" x14ac:dyDescent="0.2"/>
    <row r="25162" ht="12.75" customHeight="1" x14ac:dyDescent="0.2"/>
    <row r="25163" ht="12.75" customHeight="1" x14ac:dyDescent="0.2"/>
    <row r="25164" ht="12.75" customHeight="1" x14ac:dyDescent="0.2"/>
    <row r="25165" ht="12.75" customHeight="1" x14ac:dyDescent="0.2"/>
    <row r="25166" ht="12.75" customHeight="1" x14ac:dyDescent="0.2"/>
    <row r="25167" ht="12.75" customHeight="1" x14ac:dyDescent="0.2"/>
    <row r="25168" ht="12.75" customHeight="1" x14ac:dyDescent="0.2"/>
    <row r="25169" ht="12.75" customHeight="1" x14ac:dyDescent="0.2"/>
    <row r="25170" ht="12.75" customHeight="1" x14ac:dyDescent="0.2"/>
    <row r="25171" ht="12.75" customHeight="1" x14ac:dyDescent="0.2"/>
    <row r="25172" ht="12.75" customHeight="1" x14ac:dyDescent="0.2"/>
    <row r="25173" ht="12.75" customHeight="1" x14ac:dyDescent="0.2"/>
    <row r="25174" ht="12.75" customHeight="1" x14ac:dyDescent="0.2"/>
    <row r="25175" ht="12.75" customHeight="1" x14ac:dyDescent="0.2"/>
    <row r="25176" ht="12.75" customHeight="1" x14ac:dyDescent="0.2"/>
    <row r="25177" ht="12.75" customHeight="1" x14ac:dyDescent="0.2"/>
    <row r="25178" ht="12.75" customHeight="1" x14ac:dyDescent="0.2"/>
    <row r="25179" ht="12.75" customHeight="1" x14ac:dyDescent="0.2"/>
    <row r="25180" ht="12.75" customHeight="1" x14ac:dyDescent="0.2"/>
    <row r="25181" ht="12.75" customHeight="1" x14ac:dyDescent="0.2"/>
    <row r="25182" ht="12.75" customHeight="1" x14ac:dyDescent="0.2"/>
    <row r="25183" ht="12.75" customHeight="1" x14ac:dyDescent="0.2"/>
    <row r="25184" ht="12.75" customHeight="1" x14ac:dyDescent="0.2"/>
    <row r="25185" ht="12.75" customHeight="1" x14ac:dyDescent="0.2"/>
    <row r="25186" ht="12.75" customHeight="1" x14ac:dyDescent="0.2"/>
    <row r="25187" ht="12.75" customHeight="1" x14ac:dyDescent="0.2"/>
    <row r="25188" ht="12.75" customHeight="1" x14ac:dyDescent="0.2"/>
    <row r="25189" ht="12.75" customHeight="1" x14ac:dyDescent="0.2"/>
    <row r="25190" ht="12.75" customHeight="1" x14ac:dyDescent="0.2"/>
    <row r="25191" ht="12.75" customHeight="1" x14ac:dyDescent="0.2"/>
    <row r="25192" ht="12.75" customHeight="1" x14ac:dyDescent="0.2"/>
    <row r="25193" ht="12.75" customHeight="1" x14ac:dyDescent="0.2"/>
    <row r="25194" ht="12.75" customHeight="1" x14ac:dyDescent="0.2"/>
    <row r="25195" ht="12.75" customHeight="1" x14ac:dyDescent="0.2"/>
    <row r="25196" ht="12.75" customHeight="1" x14ac:dyDescent="0.2"/>
    <row r="25197" ht="12.75" customHeight="1" x14ac:dyDescent="0.2"/>
    <row r="25198" ht="12.75" customHeight="1" x14ac:dyDescent="0.2"/>
    <row r="25199" ht="12.75" customHeight="1" x14ac:dyDescent="0.2"/>
    <row r="25200" ht="12.75" customHeight="1" x14ac:dyDescent="0.2"/>
    <row r="25201" ht="12.75" customHeight="1" x14ac:dyDescent="0.2"/>
    <row r="25202" ht="12.75" customHeight="1" x14ac:dyDescent="0.2"/>
    <row r="25203" ht="12.75" customHeight="1" x14ac:dyDescent="0.2"/>
    <row r="25204" ht="12.75" customHeight="1" x14ac:dyDescent="0.2"/>
    <row r="25205" ht="12.75" customHeight="1" x14ac:dyDescent="0.2"/>
    <row r="25206" ht="12.75" customHeight="1" x14ac:dyDescent="0.2"/>
    <row r="25207" ht="12.75" customHeight="1" x14ac:dyDescent="0.2"/>
    <row r="25208" ht="12.75" customHeight="1" x14ac:dyDescent="0.2"/>
    <row r="25209" ht="12.75" customHeight="1" x14ac:dyDescent="0.2"/>
    <row r="25210" ht="12.75" customHeight="1" x14ac:dyDescent="0.2"/>
    <row r="25211" ht="12.75" customHeight="1" x14ac:dyDescent="0.2"/>
    <row r="25212" ht="12.75" customHeight="1" x14ac:dyDescent="0.2"/>
    <row r="25213" ht="12.75" customHeight="1" x14ac:dyDescent="0.2"/>
    <row r="25214" ht="12.75" customHeight="1" x14ac:dyDescent="0.2"/>
    <row r="25215" ht="12.75" customHeight="1" x14ac:dyDescent="0.2"/>
    <row r="25216" ht="12.75" customHeight="1" x14ac:dyDescent="0.2"/>
    <row r="25217" ht="12.75" customHeight="1" x14ac:dyDescent="0.2"/>
    <row r="25218" ht="12.75" customHeight="1" x14ac:dyDescent="0.2"/>
    <row r="25219" ht="12.75" customHeight="1" x14ac:dyDescent="0.2"/>
    <row r="25220" ht="12.75" customHeight="1" x14ac:dyDescent="0.2"/>
    <row r="25221" ht="12.75" customHeight="1" x14ac:dyDescent="0.2"/>
    <row r="25222" ht="12.75" customHeight="1" x14ac:dyDescent="0.2"/>
    <row r="25223" ht="12.75" customHeight="1" x14ac:dyDescent="0.2"/>
    <row r="25224" ht="12.75" customHeight="1" x14ac:dyDescent="0.2"/>
    <row r="25225" ht="12.75" customHeight="1" x14ac:dyDescent="0.2"/>
    <row r="25226" ht="12.75" customHeight="1" x14ac:dyDescent="0.2"/>
    <row r="25227" ht="12.75" customHeight="1" x14ac:dyDescent="0.2"/>
    <row r="25228" ht="12.75" customHeight="1" x14ac:dyDescent="0.2"/>
    <row r="25229" ht="12.75" customHeight="1" x14ac:dyDescent="0.2"/>
    <row r="25230" ht="12.75" customHeight="1" x14ac:dyDescent="0.2"/>
    <row r="25231" ht="12.75" customHeight="1" x14ac:dyDescent="0.2"/>
    <row r="25232" ht="12.75" customHeight="1" x14ac:dyDescent="0.2"/>
    <row r="25233" ht="12.75" customHeight="1" x14ac:dyDescent="0.2"/>
    <row r="25234" ht="12.75" customHeight="1" x14ac:dyDescent="0.2"/>
    <row r="25235" ht="12.75" customHeight="1" x14ac:dyDescent="0.2"/>
    <row r="25236" ht="12.75" customHeight="1" x14ac:dyDescent="0.2"/>
    <row r="25237" ht="12.75" customHeight="1" x14ac:dyDescent="0.2"/>
    <row r="25238" ht="12.75" customHeight="1" x14ac:dyDescent="0.2"/>
    <row r="25239" ht="12.75" customHeight="1" x14ac:dyDescent="0.2"/>
    <row r="25240" ht="12.75" customHeight="1" x14ac:dyDescent="0.2"/>
    <row r="25241" ht="12.75" customHeight="1" x14ac:dyDescent="0.2"/>
    <row r="25242" ht="12.75" customHeight="1" x14ac:dyDescent="0.2"/>
    <row r="25243" ht="12.75" customHeight="1" x14ac:dyDescent="0.2"/>
    <row r="25244" ht="12.75" customHeight="1" x14ac:dyDescent="0.2"/>
    <row r="25245" ht="12.75" customHeight="1" x14ac:dyDescent="0.2"/>
    <row r="25246" ht="12.75" customHeight="1" x14ac:dyDescent="0.2"/>
    <row r="25247" ht="12.75" customHeight="1" x14ac:dyDescent="0.2"/>
    <row r="25248" ht="12.75" customHeight="1" x14ac:dyDescent="0.2"/>
    <row r="25249" ht="12.75" customHeight="1" x14ac:dyDescent="0.2"/>
    <row r="25250" ht="12.75" customHeight="1" x14ac:dyDescent="0.2"/>
    <row r="25251" ht="12.75" customHeight="1" x14ac:dyDescent="0.2"/>
    <row r="25252" ht="12.75" customHeight="1" x14ac:dyDescent="0.2"/>
    <row r="25253" ht="12.75" customHeight="1" x14ac:dyDescent="0.2"/>
    <row r="25254" ht="12.75" customHeight="1" x14ac:dyDescent="0.2"/>
    <row r="25255" ht="12.75" customHeight="1" x14ac:dyDescent="0.2"/>
    <row r="25256" ht="12.75" customHeight="1" x14ac:dyDescent="0.2"/>
    <row r="25257" ht="12.75" customHeight="1" x14ac:dyDescent="0.2"/>
    <row r="25258" ht="12.75" customHeight="1" x14ac:dyDescent="0.2"/>
    <row r="25259" ht="12.75" customHeight="1" x14ac:dyDescent="0.2"/>
    <row r="25260" ht="12.75" customHeight="1" x14ac:dyDescent="0.2"/>
    <row r="25261" ht="12.75" customHeight="1" x14ac:dyDescent="0.2"/>
    <row r="25262" ht="12.75" customHeight="1" x14ac:dyDescent="0.2"/>
    <row r="25263" ht="12.75" customHeight="1" x14ac:dyDescent="0.2"/>
    <row r="25264" ht="12.75" customHeight="1" x14ac:dyDescent="0.2"/>
    <row r="25265" ht="12.75" customHeight="1" x14ac:dyDescent="0.2"/>
    <row r="25266" ht="12.75" customHeight="1" x14ac:dyDescent="0.2"/>
    <row r="25267" ht="12.75" customHeight="1" x14ac:dyDescent="0.2"/>
    <row r="25268" ht="12.75" customHeight="1" x14ac:dyDescent="0.2"/>
    <row r="25269" ht="12.75" customHeight="1" x14ac:dyDescent="0.2"/>
    <row r="25270" ht="12.75" customHeight="1" x14ac:dyDescent="0.2"/>
    <row r="25271" ht="12.75" customHeight="1" x14ac:dyDescent="0.2"/>
    <row r="25272" ht="12.75" customHeight="1" x14ac:dyDescent="0.2"/>
    <row r="25273" ht="12.75" customHeight="1" x14ac:dyDescent="0.2"/>
    <row r="25274" ht="12.75" customHeight="1" x14ac:dyDescent="0.2"/>
    <row r="25275" ht="12.75" customHeight="1" x14ac:dyDescent="0.2"/>
    <row r="25276" ht="12.75" customHeight="1" x14ac:dyDescent="0.2"/>
    <row r="25277" ht="12.75" customHeight="1" x14ac:dyDescent="0.2"/>
    <row r="25278" ht="12.75" customHeight="1" x14ac:dyDescent="0.2"/>
    <row r="25279" ht="12.75" customHeight="1" x14ac:dyDescent="0.2"/>
    <row r="25280" ht="12.75" customHeight="1" x14ac:dyDescent="0.2"/>
    <row r="25281" ht="12.75" customHeight="1" x14ac:dyDescent="0.2"/>
    <row r="25282" ht="12.75" customHeight="1" x14ac:dyDescent="0.2"/>
    <row r="25283" ht="12.75" customHeight="1" x14ac:dyDescent="0.2"/>
    <row r="25284" ht="12.75" customHeight="1" x14ac:dyDescent="0.2"/>
    <row r="25285" ht="12.75" customHeight="1" x14ac:dyDescent="0.2"/>
    <row r="25286" ht="12.75" customHeight="1" x14ac:dyDescent="0.2"/>
    <row r="25287" ht="12.75" customHeight="1" x14ac:dyDescent="0.2"/>
    <row r="25288" ht="12.75" customHeight="1" x14ac:dyDescent="0.2"/>
    <row r="25289" ht="12.75" customHeight="1" x14ac:dyDescent="0.2"/>
    <row r="25290" ht="12.75" customHeight="1" x14ac:dyDescent="0.2"/>
    <row r="25291" ht="12.75" customHeight="1" x14ac:dyDescent="0.2"/>
    <row r="25292" ht="12.75" customHeight="1" x14ac:dyDescent="0.2"/>
    <row r="25293" ht="12.75" customHeight="1" x14ac:dyDescent="0.2"/>
    <row r="25294" ht="12.75" customHeight="1" x14ac:dyDescent="0.2"/>
    <row r="25295" ht="12.75" customHeight="1" x14ac:dyDescent="0.2"/>
    <row r="25296" ht="12.75" customHeight="1" x14ac:dyDescent="0.2"/>
    <row r="25297" ht="12.75" customHeight="1" x14ac:dyDescent="0.2"/>
    <row r="25298" ht="12.75" customHeight="1" x14ac:dyDescent="0.2"/>
    <row r="25299" ht="12.75" customHeight="1" x14ac:dyDescent="0.2"/>
    <row r="25300" ht="12.75" customHeight="1" x14ac:dyDescent="0.2"/>
    <row r="25301" ht="12.75" customHeight="1" x14ac:dyDescent="0.2"/>
    <row r="25302" ht="12.75" customHeight="1" x14ac:dyDescent="0.2"/>
    <row r="25303" ht="12.75" customHeight="1" x14ac:dyDescent="0.2"/>
    <row r="25304" ht="12.75" customHeight="1" x14ac:dyDescent="0.2"/>
    <row r="25305" ht="12.75" customHeight="1" x14ac:dyDescent="0.2"/>
    <row r="25306" ht="12.75" customHeight="1" x14ac:dyDescent="0.2"/>
    <row r="25307" ht="12.75" customHeight="1" x14ac:dyDescent="0.2"/>
    <row r="25308" ht="12.75" customHeight="1" x14ac:dyDescent="0.2"/>
    <row r="25309" ht="12.75" customHeight="1" x14ac:dyDescent="0.2"/>
    <row r="25310" ht="12.75" customHeight="1" x14ac:dyDescent="0.2"/>
    <row r="25311" ht="12.75" customHeight="1" x14ac:dyDescent="0.2"/>
    <row r="25312" ht="12.75" customHeight="1" x14ac:dyDescent="0.2"/>
    <row r="25313" ht="12.75" customHeight="1" x14ac:dyDescent="0.2"/>
    <row r="25314" ht="12.75" customHeight="1" x14ac:dyDescent="0.2"/>
    <row r="25315" ht="12.75" customHeight="1" x14ac:dyDescent="0.2"/>
    <row r="25316" ht="12.75" customHeight="1" x14ac:dyDescent="0.2"/>
    <row r="25317" ht="12.75" customHeight="1" x14ac:dyDescent="0.2"/>
    <row r="25318" ht="12.75" customHeight="1" x14ac:dyDescent="0.2"/>
    <row r="25319" ht="12.75" customHeight="1" x14ac:dyDescent="0.2"/>
    <row r="25320" ht="12.75" customHeight="1" x14ac:dyDescent="0.2"/>
    <row r="25321" ht="12.75" customHeight="1" x14ac:dyDescent="0.2"/>
    <row r="25322" ht="12.75" customHeight="1" x14ac:dyDescent="0.2"/>
    <row r="25323" ht="12.75" customHeight="1" x14ac:dyDescent="0.2"/>
    <row r="25324" ht="12.75" customHeight="1" x14ac:dyDescent="0.2"/>
    <row r="25325" ht="12.75" customHeight="1" x14ac:dyDescent="0.2"/>
    <row r="25326" ht="12.75" customHeight="1" x14ac:dyDescent="0.2"/>
    <row r="25327" ht="12.75" customHeight="1" x14ac:dyDescent="0.2"/>
    <row r="25328" ht="12.75" customHeight="1" x14ac:dyDescent="0.2"/>
    <row r="25329" ht="12.75" customHeight="1" x14ac:dyDescent="0.2"/>
    <row r="25330" ht="12.75" customHeight="1" x14ac:dyDescent="0.2"/>
    <row r="25331" ht="12.75" customHeight="1" x14ac:dyDescent="0.2"/>
    <row r="25332" ht="12.75" customHeight="1" x14ac:dyDescent="0.2"/>
    <row r="25333" ht="12.75" customHeight="1" x14ac:dyDescent="0.2"/>
    <row r="25334" ht="12.75" customHeight="1" x14ac:dyDescent="0.2"/>
    <row r="25335" ht="12.75" customHeight="1" x14ac:dyDescent="0.2"/>
    <row r="25336" ht="12.75" customHeight="1" x14ac:dyDescent="0.2"/>
    <row r="25337" ht="12.75" customHeight="1" x14ac:dyDescent="0.2"/>
    <row r="25338" ht="12.75" customHeight="1" x14ac:dyDescent="0.2"/>
    <row r="25339" ht="12.75" customHeight="1" x14ac:dyDescent="0.2"/>
    <row r="25340" ht="12.75" customHeight="1" x14ac:dyDescent="0.2"/>
    <row r="25341" ht="12.75" customHeight="1" x14ac:dyDescent="0.2"/>
    <row r="25342" ht="12.75" customHeight="1" x14ac:dyDescent="0.2"/>
    <row r="25343" ht="12.75" customHeight="1" x14ac:dyDescent="0.2"/>
    <row r="25344" ht="12.75" customHeight="1" x14ac:dyDescent="0.2"/>
    <row r="25345" ht="12.75" customHeight="1" x14ac:dyDescent="0.2"/>
    <row r="25346" ht="12.75" customHeight="1" x14ac:dyDescent="0.2"/>
    <row r="25347" ht="12.75" customHeight="1" x14ac:dyDescent="0.2"/>
    <row r="25348" ht="12.75" customHeight="1" x14ac:dyDescent="0.2"/>
    <row r="25349" ht="12.75" customHeight="1" x14ac:dyDescent="0.2"/>
    <row r="25350" ht="12.75" customHeight="1" x14ac:dyDescent="0.2"/>
    <row r="25351" ht="12.75" customHeight="1" x14ac:dyDescent="0.2"/>
    <row r="25352" ht="12.75" customHeight="1" x14ac:dyDescent="0.2"/>
    <row r="25353" ht="12.75" customHeight="1" x14ac:dyDescent="0.2"/>
    <row r="25354" ht="12.75" customHeight="1" x14ac:dyDescent="0.2"/>
    <row r="25355" ht="12.75" customHeight="1" x14ac:dyDescent="0.2"/>
    <row r="25356" ht="12.75" customHeight="1" x14ac:dyDescent="0.2"/>
    <row r="25357" ht="12.75" customHeight="1" x14ac:dyDescent="0.2"/>
    <row r="25358" ht="12.75" customHeight="1" x14ac:dyDescent="0.2"/>
    <row r="25359" ht="12.75" customHeight="1" x14ac:dyDescent="0.2"/>
    <row r="25360" ht="12.75" customHeight="1" x14ac:dyDescent="0.2"/>
    <row r="25361" ht="12.75" customHeight="1" x14ac:dyDescent="0.2"/>
    <row r="25362" ht="12.75" customHeight="1" x14ac:dyDescent="0.2"/>
    <row r="25363" ht="12.75" customHeight="1" x14ac:dyDescent="0.2"/>
    <row r="25364" ht="12.75" customHeight="1" x14ac:dyDescent="0.2"/>
    <row r="25365" ht="12.75" customHeight="1" x14ac:dyDescent="0.2"/>
    <row r="25366" ht="12.75" customHeight="1" x14ac:dyDescent="0.2"/>
    <row r="25367" ht="12.75" customHeight="1" x14ac:dyDescent="0.2"/>
    <row r="25368" ht="12.75" customHeight="1" x14ac:dyDescent="0.2"/>
    <row r="25369" ht="12.75" customHeight="1" x14ac:dyDescent="0.2"/>
    <row r="25370" ht="12.75" customHeight="1" x14ac:dyDescent="0.2"/>
    <row r="25371" ht="12.75" customHeight="1" x14ac:dyDescent="0.2"/>
    <row r="25372" ht="12.75" customHeight="1" x14ac:dyDescent="0.2"/>
    <row r="25373" ht="12.75" customHeight="1" x14ac:dyDescent="0.2"/>
    <row r="25374" ht="12.75" customHeight="1" x14ac:dyDescent="0.2"/>
    <row r="25375" ht="12.75" customHeight="1" x14ac:dyDescent="0.2"/>
    <row r="25376" ht="12.75" customHeight="1" x14ac:dyDescent="0.2"/>
    <row r="25377" ht="12.75" customHeight="1" x14ac:dyDescent="0.2"/>
    <row r="25378" ht="12.75" customHeight="1" x14ac:dyDescent="0.2"/>
    <row r="25379" ht="12.75" customHeight="1" x14ac:dyDescent="0.2"/>
    <row r="25380" ht="12.75" customHeight="1" x14ac:dyDescent="0.2"/>
    <row r="25381" ht="12.75" customHeight="1" x14ac:dyDescent="0.2"/>
    <row r="25382" ht="12.75" customHeight="1" x14ac:dyDescent="0.2"/>
    <row r="25383" ht="12.75" customHeight="1" x14ac:dyDescent="0.2"/>
    <row r="25384" ht="12.75" customHeight="1" x14ac:dyDescent="0.2"/>
    <row r="25385" ht="12.75" customHeight="1" x14ac:dyDescent="0.2"/>
    <row r="25386" ht="12.75" customHeight="1" x14ac:dyDescent="0.2"/>
    <row r="25387" ht="12.75" customHeight="1" x14ac:dyDescent="0.2"/>
    <row r="25388" ht="12.75" customHeight="1" x14ac:dyDescent="0.2"/>
    <row r="25389" ht="12.75" customHeight="1" x14ac:dyDescent="0.2"/>
    <row r="25390" ht="12.75" customHeight="1" x14ac:dyDescent="0.2"/>
    <row r="25391" ht="12.75" customHeight="1" x14ac:dyDescent="0.2"/>
    <row r="25392" ht="12.75" customHeight="1" x14ac:dyDescent="0.2"/>
    <row r="25393" ht="12.75" customHeight="1" x14ac:dyDescent="0.2"/>
    <row r="25394" ht="12.75" customHeight="1" x14ac:dyDescent="0.2"/>
    <row r="25395" ht="12.75" customHeight="1" x14ac:dyDescent="0.2"/>
    <row r="25396" ht="12.75" customHeight="1" x14ac:dyDescent="0.2"/>
    <row r="25397" ht="12.75" customHeight="1" x14ac:dyDescent="0.2"/>
    <row r="25398" ht="12.75" customHeight="1" x14ac:dyDescent="0.2"/>
    <row r="25399" ht="12.75" customHeight="1" x14ac:dyDescent="0.2"/>
    <row r="25400" ht="12.75" customHeight="1" x14ac:dyDescent="0.2"/>
    <row r="25401" ht="12.75" customHeight="1" x14ac:dyDescent="0.2"/>
    <row r="25402" ht="12.75" customHeight="1" x14ac:dyDescent="0.2"/>
    <row r="25403" ht="12.75" customHeight="1" x14ac:dyDescent="0.2"/>
    <row r="25404" ht="12.75" customHeight="1" x14ac:dyDescent="0.2"/>
    <row r="25405" ht="12.75" customHeight="1" x14ac:dyDescent="0.2"/>
    <row r="25406" ht="12.75" customHeight="1" x14ac:dyDescent="0.2"/>
    <row r="25407" ht="12.75" customHeight="1" x14ac:dyDescent="0.2"/>
    <row r="25408" ht="12.75" customHeight="1" x14ac:dyDescent="0.2"/>
    <row r="25409" ht="12.75" customHeight="1" x14ac:dyDescent="0.2"/>
    <row r="25410" ht="12.75" customHeight="1" x14ac:dyDescent="0.2"/>
    <row r="25411" ht="12.75" customHeight="1" x14ac:dyDescent="0.2"/>
    <row r="25412" ht="12.75" customHeight="1" x14ac:dyDescent="0.2"/>
    <row r="25413" ht="12.75" customHeight="1" x14ac:dyDescent="0.2"/>
    <row r="25414" ht="12.75" customHeight="1" x14ac:dyDescent="0.2"/>
    <row r="25415" ht="12.75" customHeight="1" x14ac:dyDescent="0.2"/>
    <row r="25416" ht="12.75" customHeight="1" x14ac:dyDescent="0.2"/>
    <row r="25417" ht="12.75" customHeight="1" x14ac:dyDescent="0.2"/>
    <row r="25418" ht="12.75" customHeight="1" x14ac:dyDescent="0.2"/>
    <row r="25419" ht="12.75" customHeight="1" x14ac:dyDescent="0.2"/>
    <row r="25420" ht="12.75" customHeight="1" x14ac:dyDescent="0.2"/>
    <row r="25421" ht="12.75" customHeight="1" x14ac:dyDescent="0.2"/>
    <row r="25422" ht="12.75" customHeight="1" x14ac:dyDescent="0.2"/>
    <row r="25423" ht="12.75" customHeight="1" x14ac:dyDescent="0.2"/>
    <row r="25424" ht="12.75" customHeight="1" x14ac:dyDescent="0.2"/>
    <row r="25425" ht="12.75" customHeight="1" x14ac:dyDescent="0.2"/>
    <row r="25426" ht="12.75" customHeight="1" x14ac:dyDescent="0.2"/>
    <row r="25427" ht="12.75" customHeight="1" x14ac:dyDescent="0.2"/>
    <row r="25428" ht="12.75" customHeight="1" x14ac:dyDescent="0.2"/>
    <row r="25429" ht="12.75" customHeight="1" x14ac:dyDescent="0.2"/>
    <row r="25430" ht="12.75" customHeight="1" x14ac:dyDescent="0.2"/>
    <row r="25431" ht="12.75" customHeight="1" x14ac:dyDescent="0.2"/>
    <row r="25432" ht="12.75" customHeight="1" x14ac:dyDescent="0.2"/>
    <row r="25433" ht="12.75" customHeight="1" x14ac:dyDescent="0.2"/>
    <row r="25434" ht="12.75" customHeight="1" x14ac:dyDescent="0.2"/>
    <row r="25435" ht="12.75" customHeight="1" x14ac:dyDescent="0.2"/>
    <row r="25436" ht="12.75" customHeight="1" x14ac:dyDescent="0.2"/>
    <row r="25437" ht="12.75" customHeight="1" x14ac:dyDescent="0.2"/>
    <row r="25438" ht="12.75" customHeight="1" x14ac:dyDescent="0.2"/>
    <row r="25439" ht="12.75" customHeight="1" x14ac:dyDescent="0.2"/>
    <row r="25440" ht="12.75" customHeight="1" x14ac:dyDescent="0.2"/>
    <row r="25441" ht="12.75" customHeight="1" x14ac:dyDescent="0.2"/>
    <row r="25442" ht="12.75" customHeight="1" x14ac:dyDescent="0.2"/>
    <row r="25443" ht="12.75" customHeight="1" x14ac:dyDescent="0.2"/>
    <row r="25444" ht="12.75" customHeight="1" x14ac:dyDescent="0.2"/>
    <row r="25445" ht="12.75" customHeight="1" x14ac:dyDescent="0.2"/>
    <row r="25446" ht="12.75" customHeight="1" x14ac:dyDescent="0.2"/>
    <row r="25447" ht="12.75" customHeight="1" x14ac:dyDescent="0.2"/>
    <row r="25448" ht="12.75" customHeight="1" x14ac:dyDescent="0.2"/>
    <row r="25449" ht="12.75" customHeight="1" x14ac:dyDescent="0.2"/>
    <row r="25450" ht="12.75" customHeight="1" x14ac:dyDescent="0.2"/>
    <row r="25451" ht="12.75" customHeight="1" x14ac:dyDescent="0.2"/>
    <row r="25452" ht="12.75" customHeight="1" x14ac:dyDescent="0.2"/>
    <row r="25453" ht="12.75" customHeight="1" x14ac:dyDescent="0.2"/>
    <row r="25454" ht="12.75" customHeight="1" x14ac:dyDescent="0.2"/>
    <row r="25455" ht="12.75" customHeight="1" x14ac:dyDescent="0.2"/>
    <row r="25456" ht="12.75" customHeight="1" x14ac:dyDescent="0.2"/>
    <row r="25457" ht="12.75" customHeight="1" x14ac:dyDescent="0.2"/>
    <row r="25458" ht="12.75" customHeight="1" x14ac:dyDescent="0.2"/>
    <row r="25459" ht="12.75" customHeight="1" x14ac:dyDescent="0.2"/>
    <row r="25460" ht="12.75" customHeight="1" x14ac:dyDescent="0.2"/>
    <row r="25461" ht="12.75" customHeight="1" x14ac:dyDescent="0.2"/>
    <row r="25462" ht="12.75" customHeight="1" x14ac:dyDescent="0.2"/>
    <row r="25463" ht="12.75" customHeight="1" x14ac:dyDescent="0.2"/>
    <row r="25464" ht="12.75" customHeight="1" x14ac:dyDescent="0.2"/>
    <row r="25465" ht="12.75" customHeight="1" x14ac:dyDescent="0.2"/>
    <row r="25466" ht="12.75" customHeight="1" x14ac:dyDescent="0.2"/>
    <row r="25467" ht="12.75" customHeight="1" x14ac:dyDescent="0.2"/>
    <row r="25468" ht="12.75" customHeight="1" x14ac:dyDescent="0.2"/>
    <row r="25469" ht="12.75" customHeight="1" x14ac:dyDescent="0.2"/>
    <row r="25470" ht="12.75" customHeight="1" x14ac:dyDescent="0.2"/>
    <row r="25471" ht="12.75" customHeight="1" x14ac:dyDescent="0.2"/>
    <row r="25472" ht="12.75" customHeight="1" x14ac:dyDescent="0.2"/>
    <row r="25473" ht="12.75" customHeight="1" x14ac:dyDescent="0.2"/>
    <row r="25474" ht="12.75" customHeight="1" x14ac:dyDescent="0.2"/>
    <row r="25475" ht="12.75" customHeight="1" x14ac:dyDescent="0.2"/>
    <row r="25476" ht="12.75" customHeight="1" x14ac:dyDescent="0.2"/>
    <row r="25477" ht="12.75" customHeight="1" x14ac:dyDescent="0.2"/>
    <row r="25478" ht="12.75" customHeight="1" x14ac:dyDescent="0.2"/>
    <row r="25479" ht="12.75" customHeight="1" x14ac:dyDescent="0.2"/>
    <row r="25480" ht="12.75" customHeight="1" x14ac:dyDescent="0.2"/>
    <row r="25481" ht="12.75" customHeight="1" x14ac:dyDescent="0.2"/>
    <row r="25482" ht="12.75" customHeight="1" x14ac:dyDescent="0.2"/>
    <row r="25483" ht="12.75" customHeight="1" x14ac:dyDescent="0.2"/>
    <row r="25484" ht="12.75" customHeight="1" x14ac:dyDescent="0.2"/>
    <row r="25485" ht="12.75" customHeight="1" x14ac:dyDescent="0.2"/>
    <row r="25486" ht="12.75" customHeight="1" x14ac:dyDescent="0.2"/>
    <row r="25487" ht="12.75" customHeight="1" x14ac:dyDescent="0.2"/>
    <row r="25488" ht="12.75" customHeight="1" x14ac:dyDescent="0.2"/>
    <row r="25489" ht="12.75" customHeight="1" x14ac:dyDescent="0.2"/>
    <row r="25490" ht="12.75" customHeight="1" x14ac:dyDescent="0.2"/>
    <row r="25491" ht="12.75" customHeight="1" x14ac:dyDescent="0.2"/>
    <row r="25492" ht="12.75" customHeight="1" x14ac:dyDescent="0.2"/>
    <row r="25493" ht="12.75" customHeight="1" x14ac:dyDescent="0.2"/>
    <row r="25494" ht="12.75" customHeight="1" x14ac:dyDescent="0.2"/>
    <row r="25495" ht="12.75" customHeight="1" x14ac:dyDescent="0.2"/>
    <row r="25496" ht="12.75" customHeight="1" x14ac:dyDescent="0.2"/>
    <row r="25497" ht="12.75" customHeight="1" x14ac:dyDescent="0.2"/>
    <row r="25498" ht="12.75" customHeight="1" x14ac:dyDescent="0.2"/>
    <row r="25499" ht="12.75" customHeight="1" x14ac:dyDescent="0.2"/>
    <row r="25500" ht="12.75" customHeight="1" x14ac:dyDescent="0.2"/>
    <row r="25501" ht="12.75" customHeight="1" x14ac:dyDescent="0.2"/>
    <row r="25502" ht="12.75" customHeight="1" x14ac:dyDescent="0.2"/>
    <row r="25503" ht="12.75" customHeight="1" x14ac:dyDescent="0.2"/>
    <row r="25504" ht="12.75" customHeight="1" x14ac:dyDescent="0.2"/>
    <row r="25505" ht="12.75" customHeight="1" x14ac:dyDescent="0.2"/>
    <row r="25506" ht="12.75" customHeight="1" x14ac:dyDescent="0.2"/>
    <row r="25507" ht="12.75" customHeight="1" x14ac:dyDescent="0.2"/>
    <row r="25508" ht="12.75" customHeight="1" x14ac:dyDescent="0.2"/>
    <row r="25509" ht="12.75" customHeight="1" x14ac:dyDescent="0.2"/>
    <row r="25510" ht="12.75" customHeight="1" x14ac:dyDescent="0.2"/>
    <row r="25511" ht="12.75" customHeight="1" x14ac:dyDescent="0.2"/>
    <row r="25512" ht="12.75" customHeight="1" x14ac:dyDescent="0.2"/>
    <row r="25513" ht="12.75" customHeight="1" x14ac:dyDescent="0.2"/>
    <row r="25514" ht="12.75" customHeight="1" x14ac:dyDescent="0.2"/>
    <row r="25515" ht="12.75" customHeight="1" x14ac:dyDescent="0.2"/>
    <row r="25516" ht="12.75" customHeight="1" x14ac:dyDescent="0.2"/>
    <row r="25517" ht="12.75" customHeight="1" x14ac:dyDescent="0.2"/>
    <row r="25518" ht="12.75" customHeight="1" x14ac:dyDescent="0.2"/>
    <row r="25519" ht="12.75" customHeight="1" x14ac:dyDescent="0.2"/>
    <row r="25520" ht="12.75" customHeight="1" x14ac:dyDescent="0.2"/>
    <row r="25521" ht="12.75" customHeight="1" x14ac:dyDescent="0.2"/>
    <row r="25522" ht="12.75" customHeight="1" x14ac:dyDescent="0.2"/>
    <row r="25523" ht="12.75" customHeight="1" x14ac:dyDescent="0.2"/>
    <row r="25524" ht="12.75" customHeight="1" x14ac:dyDescent="0.2"/>
    <row r="25525" ht="12.75" customHeight="1" x14ac:dyDescent="0.2"/>
    <row r="25526" ht="12.75" customHeight="1" x14ac:dyDescent="0.2"/>
    <row r="25527" ht="12.75" customHeight="1" x14ac:dyDescent="0.2"/>
    <row r="25528" ht="12.75" customHeight="1" x14ac:dyDescent="0.2"/>
    <row r="25529" ht="12.75" customHeight="1" x14ac:dyDescent="0.2"/>
    <row r="25530" ht="12.75" customHeight="1" x14ac:dyDescent="0.2"/>
    <row r="25531" ht="12.75" customHeight="1" x14ac:dyDescent="0.2"/>
    <row r="25532" ht="12.75" customHeight="1" x14ac:dyDescent="0.2"/>
    <row r="25533" ht="12.75" customHeight="1" x14ac:dyDescent="0.2"/>
    <row r="25534" ht="12.75" customHeight="1" x14ac:dyDescent="0.2"/>
    <row r="25535" ht="12.75" customHeight="1" x14ac:dyDescent="0.2"/>
    <row r="25536" ht="12.75" customHeight="1" x14ac:dyDescent="0.2"/>
    <row r="25537" ht="12.75" customHeight="1" x14ac:dyDescent="0.2"/>
    <row r="25538" ht="12.75" customHeight="1" x14ac:dyDescent="0.2"/>
    <row r="25539" ht="12.75" customHeight="1" x14ac:dyDescent="0.2"/>
    <row r="25540" ht="12.75" customHeight="1" x14ac:dyDescent="0.2"/>
    <row r="25541" ht="12.75" customHeight="1" x14ac:dyDescent="0.2"/>
    <row r="25542" ht="12.75" customHeight="1" x14ac:dyDescent="0.2"/>
    <row r="25543" ht="12.75" customHeight="1" x14ac:dyDescent="0.2"/>
    <row r="25544" ht="12.75" customHeight="1" x14ac:dyDescent="0.2"/>
    <row r="25545" ht="12.75" customHeight="1" x14ac:dyDescent="0.2"/>
    <row r="25546" ht="12.75" customHeight="1" x14ac:dyDescent="0.2"/>
    <row r="25547" ht="12.75" customHeight="1" x14ac:dyDescent="0.2"/>
    <row r="25548" ht="12.75" customHeight="1" x14ac:dyDescent="0.2"/>
    <row r="25549" ht="12.75" customHeight="1" x14ac:dyDescent="0.2"/>
    <row r="25550" ht="12.75" customHeight="1" x14ac:dyDescent="0.2"/>
    <row r="25551" ht="12.75" customHeight="1" x14ac:dyDescent="0.2"/>
    <row r="25552" ht="12.75" customHeight="1" x14ac:dyDescent="0.2"/>
    <row r="25553" ht="12.75" customHeight="1" x14ac:dyDescent="0.2"/>
    <row r="25554" ht="12.75" customHeight="1" x14ac:dyDescent="0.2"/>
    <row r="25555" ht="12.75" customHeight="1" x14ac:dyDescent="0.2"/>
    <row r="25556" ht="12.75" customHeight="1" x14ac:dyDescent="0.2"/>
    <row r="25557" ht="12.75" customHeight="1" x14ac:dyDescent="0.2"/>
    <row r="25558" ht="12.75" customHeight="1" x14ac:dyDescent="0.2"/>
    <row r="25559" ht="12.75" customHeight="1" x14ac:dyDescent="0.2"/>
    <row r="25560" ht="12.75" customHeight="1" x14ac:dyDescent="0.2"/>
    <row r="25561" ht="12.75" customHeight="1" x14ac:dyDescent="0.2"/>
    <row r="25562" ht="12.75" customHeight="1" x14ac:dyDescent="0.2"/>
    <row r="25563" ht="12.75" customHeight="1" x14ac:dyDescent="0.2"/>
    <row r="25564" ht="12.75" customHeight="1" x14ac:dyDescent="0.2"/>
    <row r="25565" ht="12.75" customHeight="1" x14ac:dyDescent="0.2"/>
    <row r="25566" ht="12.75" customHeight="1" x14ac:dyDescent="0.2"/>
    <row r="25567" ht="12.75" customHeight="1" x14ac:dyDescent="0.2"/>
    <row r="25568" ht="12.75" customHeight="1" x14ac:dyDescent="0.2"/>
    <row r="25569" ht="12.75" customHeight="1" x14ac:dyDescent="0.2"/>
    <row r="25570" ht="12.75" customHeight="1" x14ac:dyDescent="0.2"/>
    <row r="25571" ht="12.75" customHeight="1" x14ac:dyDescent="0.2"/>
    <row r="25572" ht="12.75" customHeight="1" x14ac:dyDescent="0.2"/>
    <row r="25573" ht="12.75" customHeight="1" x14ac:dyDescent="0.2"/>
    <row r="25574" ht="12.75" customHeight="1" x14ac:dyDescent="0.2"/>
    <row r="25575" ht="12.75" customHeight="1" x14ac:dyDescent="0.2"/>
    <row r="25576" ht="12.75" customHeight="1" x14ac:dyDescent="0.2"/>
    <row r="25577" ht="12.75" customHeight="1" x14ac:dyDescent="0.2"/>
    <row r="25578" ht="12.75" customHeight="1" x14ac:dyDescent="0.2"/>
    <row r="25579" ht="12.75" customHeight="1" x14ac:dyDescent="0.2"/>
    <row r="25580" ht="12.75" customHeight="1" x14ac:dyDescent="0.2"/>
    <row r="25581" ht="12.75" customHeight="1" x14ac:dyDescent="0.2"/>
    <row r="25582" ht="12.75" customHeight="1" x14ac:dyDescent="0.2"/>
    <row r="25583" ht="12.75" customHeight="1" x14ac:dyDescent="0.2"/>
    <row r="25584" ht="12.75" customHeight="1" x14ac:dyDescent="0.2"/>
    <row r="25585" ht="12.75" customHeight="1" x14ac:dyDescent="0.2"/>
    <row r="25586" ht="12.75" customHeight="1" x14ac:dyDescent="0.2"/>
    <row r="25587" ht="12.75" customHeight="1" x14ac:dyDescent="0.2"/>
    <row r="25588" ht="12.75" customHeight="1" x14ac:dyDescent="0.2"/>
    <row r="25589" ht="12.75" customHeight="1" x14ac:dyDescent="0.2"/>
    <row r="25590" ht="12.75" customHeight="1" x14ac:dyDescent="0.2"/>
    <row r="25591" ht="12.75" customHeight="1" x14ac:dyDescent="0.2"/>
    <row r="25592" ht="12.75" customHeight="1" x14ac:dyDescent="0.2"/>
    <row r="25593" ht="12.75" customHeight="1" x14ac:dyDescent="0.2"/>
    <row r="25594" ht="12.75" customHeight="1" x14ac:dyDescent="0.2"/>
    <row r="25595" ht="12.75" customHeight="1" x14ac:dyDescent="0.2"/>
    <row r="25596" ht="12.75" customHeight="1" x14ac:dyDescent="0.2"/>
    <row r="25597" ht="12.75" customHeight="1" x14ac:dyDescent="0.2"/>
    <row r="25598" ht="12.75" customHeight="1" x14ac:dyDescent="0.2"/>
    <row r="25599" ht="12.75" customHeight="1" x14ac:dyDescent="0.2"/>
    <row r="25600" ht="12.75" customHeight="1" x14ac:dyDescent="0.2"/>
    <row r="25601" ht="12.75" customHeight="1" x14ac:dyDescent="0.2"/>
    <row r="25602" ht="12.75" customHeight="1" x14ac:dyDescent="0.2"/>
    <row r="25603" ht="12.75" customHeight="1" x14ac:dyDescent="0.2"/>
    <row r="25604" ht="12.75" customHeight="1" x14ac:dyDescent="0.2"/>
    <row r="25605" ht="12.75" customHeight="1" x14ac:dyDescent="0.2"/>
    <row r="25606" ht="12.75" customHeight="1" x14ac:dyDescent="0.2"/>
    <row r="25607" ht="12.75" customHeight="1" x14ac:dyDescent="0.2"/>
    <row r="25608" ht="12.75" customHeight="1" x14ac:dyDescent="0.2"/>
    <row r="25609" ht="12.75" customHeight="1" x14ac:dyDescent="0.2"/>
    <row r="25610" ht="12.75" customHeight="1" x14ac:dyDescent="0.2"/>
    <row r="25611" ht="12.75" customHeight="1" x14ac:dyDescent="0.2"/>
    <row r="25612" ht="12.75" customHeight="1" x14ac:dyDescent="0.2"/>
    <row r="25613" ht="12.75" customHeight="1" x14ac:dyDescent="0.2"/>
    <row r="25614" ht="12.75" customHeight="1" x14ac:dyDescent="0.2"/>
    <row r="25615" ht="12.75" customHeight="1" x14ac:dyDescent="0.2"/>
    <row r="25616" ht="12.75" customHeight="1" x14ac:dyDescent="0.2"/>
    <row r="25617" ht="12.75" customHeight="1" x14ac:dyDescent="0.2"/>
    <row r="25618" ht="12.75" customHeight="1" x14ac:dyDescent="0.2"/>
    <row r="25619" ht="12.75" customHeight="1" x14ac:dyDescent="0.2"/>
    <row r="25620" ht="12.75" customHeight="1" x14ac:dyDescent="0.2"/>
    <row r="25621" ht="12.75" customHeight="1" x14ac:dyDescent="0.2"/>
    <row r="25622" ht="12.75" customHeight="1" x14ac:dyDescent="0.2"/>
    <row r="25623" ht="12.75" customHeight="1" x14ac:dyDescent="0.2"/>
    <row r="25624" ht="12.75" customHeight="1" x14ac:dyDescent="0.2"/>
    <row r="25625" ht="12.75" customHeight="1" x14ac:dyDescent="0.2"/>
    <row r="25626" ht="12.75" customHeight="1" x14ac:dyDescent="0.2"/>
    <row r="25627" ht="12.75" customHeight="1" x14ac:dyDescent="0.2"/>
    <row r="25628" ht="12.75" customHeight="1" x14ac:dyDescent="0.2"/>
    <row r="25629" ht="12.75" customHeight="1" x14ac:dyDescent="0.2"/>
    <row r="25630" ht="12.75" customHeight="1" x14ac:dyDescent="0.2"/>
    <row r="25631" ht="12.75" customHeight="1" x14ac:dyDescent="0.2"/>
    <row r="25632" ht="12.75" customHeight="1" x14ac:dyDescent="0.2"/>
    <row r="25633" ht="12.75" customHeight="1" x14ac:dyDescent="0.2"/>
    <row r="25634" ht="12.75" customHeight="1" x14ac:dyDescent="0.2"/>
    <row r="25635" ht="12.75" customHeight="1" x14ac:dyDescent="0.2"/>
    <row r="25636" ht="12.75" customHeight="1" x14ac:dyDescent="0.2"/>
    <row r="25637" ht="12.75" customHeight="1" x14ac:dyDescent="0.2"/>
    <row r="25638" ht="12.75" customHeight="1" x14ac:dyDescent="0.2"/>
    <row r="25639" ht="12.75" customHeight="1" x14ac:dyDescent="0.2"/>
    <row r="25640" ht="12.75" customHeight="1" x14ac:dyDescent="0.2"/>
    <row r="25641" ht="12.75" customHeight="1" x14ac:dyDescent="0.2"/>
    <row r="25642" ht="12.75" customHeight="1" x14ac:dyDescent="0.2"/>
    <row r="25643" ht="12.75" customHeight="1" x14ac:dyDescent="0.2"/>
    <row r="25644" ht="12.75" customHeight="1" x14ac:dyDescent="0.2"/>
    <row r="25645" ht="12.75" customHeight="1" x14ac:dyDescent="0.2"/>
    <row r="25646" ht="12.75" customHeight="1" x14ac:dyDescent="0.2"/>
    <row r="25647" ht="12.75" customHeight="1" x14ac:dyDescent="0.2"/>
    <row r="25648" ht="12.75" customHeight="1" x14ac:dyDescent="0.2"/>
    <row r="25649" ht="12.75" customHeight="1" x14ac:dyDescent="0.2"/>
    <row r="25650" ht="12.75" customHeight="1" x14ac:dyDescent="0.2"/>
    <row r="25651" ht="12.75" customHeight="1" x14ac:dyDescent="0.2"/>
    <row r="25652" ht="12.75" customHeight="1" x14ac:dyDescent="0.2"/>
    <row r="25653" ht="12.75" customHeight="1" x14ac:dyDescent="0.2"/>
    <row r="25654" ht="12.75" customHeight="1" x14ac:dyDescent="0.2"/>
    <row r="25655" ht="12.75" customHeight="1" x14ac:dyDescent="0.2"/>
    <row r="25656" ht="12.75" customHeight="1" x14ac:dyDescent="0.2"/>
    <row r="25657" ht="12.75" customHeight="1" x14ac:dyDescent="0.2"/>
    <row r="25658" ht="12.75" customHeight="1" x14ac:dyDescent="0.2"/>
    <row r="25659" ht="12.75" customHeight="1" x14ac:dyDescent="0.2"/>
    <row r="25660" ht="12.75" customHeight="1" x14ac:dyDescent="0.2"/>
    <row r="25661" ht="12.75" customHeight="1" x14ac:dyDescent="0.2"/>
    <row r="25662" ht="12.75" customHeight="1" x14ac:dyDescent="0.2"/>
    <row r="25663" ht="12.75" customHeight="1" x14ac:dyDescent="0.2"/>
    <row r="25664" ht="12.75" customHeight="1" x14ac:dyDescent="0.2"/>
    <row r="25665" ht="12.75" customHeight="1" x14ac:dyDescent="0.2"/>
    <row r="25666" ht="12.75" customHeight="1" x14ac:dyDescent="0.2"/>
    <row r="25667" ht="12.75" customHeight="1" x14ac:dyDescent="0.2"/>
    <row r="25668" ht="12.75" customHeight="1" x14ac:dyDescent="0.2"/>
    <row r="25669" ht="12.75" customHeight="1" x14ac:dyDescent="0.2"/>
    <row r="25670" ht="12.75" customHeight="1" x14ac:dyDescent="0.2"/>
    <row r="25671" ht="12.75" customHeight="1" x14ac:dyDescent="0.2"/>
    <row r="25672" ht="12.75" customHeight="1" x14ac:dyDescent="0.2"/>
    <row r="25673" ht="12.75" customHeight="1" x14ac:dyDescent="0.2"/>
    <row r="25674" ht="12.75" customHeight="1" x14ac:dyDescent="0.2"/>
    <row r="25675" ht="12.75" customHeight="1" x14ac:dyDescent="0.2"/>
    <row r="25676" ht="12.75" customHeight="1" x14ac:dyDescent="0.2"/>
    <row r="25677" ht="12.75" customHeight="1" x14ac:dyDescent="0.2"/>
    <row r="25678" ht="12.75" customHeight="1" x14ac:dyDescent="0.2"/>
    <row r="25679" ht="12.75" customHeight="1" x14ac:dyDescent="0.2"/>
    <row r="25680" ht="12.75" customHeight="1" x14ac:dyDescent="0.2"/>
    <row r="25681" ht="12.75" customHeight="1" x14ac:dyDescent="0.2"/>
    <row r="25682" ht="12.75" customHeight="1" x14ac:dyDescent="0.2"/>
    <row r="25683" ht="12.75" customHeight="1" x14ac:dyDescent="0.2"/>
    <row r="25684" ht="12.75" customHeight="1" x14ac:dyDescent="0.2"/>
    <row r="25685" ht="12.75" customHeight="1" x14ac:dyDescent="0.2"/>
    <row r="25686" ht="12.75" customHeight="1" x14ac:dyDescent="0.2"/>
    <row r="25687" ht="12.75" customHeight="1" x14ac:dyDescent="0.2"/>
    <row r="25688" ht="12.75" customHeight="1" x14ac:dyDescent="0.2"/>
    <row r="25689" ht="12.75" customHeight="1" x14ac:dyDescent="0.2"/>
    <row r="25690" ht="12.75" customHeight="1" x14ac:dyDescent="0.2"/>
    <row r="25691" ht="12.75" customHeight="1" x14ac:dyDescent="0.2"/>
    <row r="25692" ht="12.75" customHeight="1" x14ac:dyDescent="0.2"/>
    <row r="25693" ht="12.75" customHeight="1" x14ac:dyDescent="0.2"/>
    <row r="25694" ht="12.75" customHeight="1" x14ac:dyDescent="0.2"/>
    <row r="25695" ht="12.75" customHeight="1" x14ac:dyDescent="0.2"/>
    <row r="25696" ht="12.75" customHeight="1" x14ac:dyDescent="0.2"/>
    <row r="25697" ht="12.75" customHeight="1" x14ac:dyDescent="0.2"/>
    <row r="25698" ht="12.75" customHeight="1" x14ac:dyDescent="0.2"/>
    <row r="25699" ht="12.75" customHeight="1" x14ac:dyDescent="0.2"/>
    <row r="25700" ht="12.75" customHeight="1" x14ac:dyDescent="0.2"/>
    <row r="25701" ht="12.75" customHeight="1" x14ac:dyDescent="0.2"/>
    <row r="25702" ht="12.75" customHeight="1" x14ac:dyDescent="0.2"/>
    <row r="25703" ht="12.75" customHeight="1" x14ac:dyDescent="0.2"/>
    <row r="25704" ht="12.75" customHeight="1" x14ac:dyDescent="0.2"/>
    <row r="25705" ht="12.75" customHeight="1" x14ac:dyDescent="0.2"/>
    <row r="25706" ht="12.75" customHeight="1" x14ac:dyDescent="0.2"/>
    <row r="25707" ht="12.75" customHeight="1" x14ac:dyDescent="0.2"/>
    <row r="25708" ht="12.75" customHeight="1" x14ac:dyDescent="0.2"/>
    <row r="25709" ht="12.75" customHeight="1" x14ac:dyDescent="0.2"/>
    <row r="25710" ht="12.75" customHeight="1" x14ac:dyDescent="0.2"/>
    <row r="25711" ht="12.75" customHeight="1" x14ac:dyDescent="0.2"/>
    <row r="25712" ht="12.75" customHeight="1" x14ac:dyDescent="0.2"/>
    <row r="25713" ht="12.75" customHeight="1" x14ac:dyDescent="0.2"/>
    <row r="25714" ht="12.75" customHeight="1" x14ac:dyDescent="0.2"/>
    <row r="25715" ht="12.75" customHeight="1" x14ac:dyDescent="0.2"/>
    <row r="25716" ht="12.75" customHeight="1" x14ac:dyDescent="0.2"/>
    <row r="25717" ht="12.75" customHeight="1" x14ac:dyDescent="0.2"/>
    <row r="25718" ht="12.75" customHeight="1" x14ac:dyDescent="0.2"/>
    <row r="25719" ht="12.75" customHeight="1" x14ac:dyDescent="0.2"/>
    <row r="25720" ht="12.75" customHeight="1" x14ac:dyDescent="0.2"/>
    <row r="25721" ht="12.75" customHeight="1" x14ac:dyDescent="0.2"/>
    <row r="25722" ht="12.75" customHeight="1" x14ac:dyDescent="0.2"/>
    <row r="25723" ht="12.75" customHeight="1" x14ac:dyDescent="0.2"/>
    <row r="25724" ht="12.75" customHeight="1" x14ac:dyDescent="0.2"/>
    <row r="25725" ht="12.75" customHeight="1" x14ac:dyDescent="0.2"/>
    <row r="25726" ht="12.75" customHeight="1" x14ac:dyDescent="0.2"/>
    <row r="25727" ht="12.75" customHeight="1" x14ac:dyDescent="0.2"/>
    <row r="25728" ht="12.75" customHeight="1" x14ac:dyDescent="0.2"/>
    <row r="25729" ht="12.75" customHeight="1" x14ac:dyDescent="0.2"/>
    <row r="25730" ht="12.75" customHeight="1" x14ac:dyDescent="0.2"/>
    <row r="25731" ht="12.75" customHeight="1" x14ac:dyDescent="0.2"/>
    <row r="25732" ht="12.75" customHeight="1" x14ac:dyDescent="0.2"/>
    <row r="25733" ht="12.75" customHeight="1" x14ac:dyDescent="0.2"/>
    <row r="25734" ht="12.75" customHeight="1" x14ac:dyDescent="0.2"/>
    <row r="25735" ht="12.75" customHeight="1" x14ac:dyDescent="0.2"/>
    <row r="25736" ht="12.75" customHeight="1" x14ac:dyDescent="0.2"/>
    <row r="25737" ht="12.75" customHeight="1" x14ac:dyDescent="0.2"/>
    <row r="25738" ht="12.75" customHeight="1" x14ac:dyDescent="0.2"/>
    <row r="25739" ht="12.75" customHeight="1" x14ac:dyDescent="0.2"/>
    <row r="25740" ht="12.75" customHeight="1" x14ac:dyDescent="0.2"/>
    <row r="25741" ht="12.75" customHeight="1" x14ac:dyDescent="0.2"/>
    <row r="25742" ht="12.75" customHeight="1" x14ac:dyDescent="0.2"/>
    <row r="25743" ht="12.75" customHeight="1" x14ac:dyDescent="0.2"/>
    <row r="25744" ht="12.75" customHeight="1" x14ac:dyDescent="0.2"/>
    <row r="25745" ht="12.75" customHeight="1" x14ac:dyDescent="0.2"/>
    <row r="25746" ht="12.75" customHeight="1" x14ac:dyDescent="0.2"/>
    <row r="25747" ht="12.75" customHeight="1" x14ac:dyDescent="0.2"/>
    <row r="25748" ht="12.75" customHeight="1" x14ac:dyDescent="0.2"/>
    <row r="25749" ht="12.75" customHeight="1" x14ac:dyDescent="0.2"/>
    <row r="25750" ht="12.75" customHeight="1" x14ac:dyDescent="0.2"/>
    <row r="25751" ht="12.75" customHeight="1" x14ac:dyDescent="0.2"/>
    <row r="25752" ht="12.75" customHeight="1" x14ac:dyDescent="0.2"/>
    <row r="25753" ht="12.75" customHeight="1" x14ac:dyDescent="0.2"/>
    <row r="25754" ht="12.75" customHeight="1" x14ac:dyDescent="0.2"/>
    <row r="25755" ht="12.75" customHeight="1" x14ac:dyDescent="0.2"/>
    <row r="25756" ht="12.75" customHeight="1" x14ac:dyDescent="0.2"/>
    <row r="25757" ht="12.75" customHeight="1" x14ac:dyDescent="0.2"/>
    <row r="25758" ht="12.75" customHeight="1" x14ac:dyDescent="0.2"/>
    <row r="25759" ht="12.75" customHeight="1" x14ac:dyDescent="0.2"/>
    <row r="25760" ht="12.75" customHeight="1" x14ac:dyDescent="0.2"/>
    <row r="25761" ht="12.75" customHeight="1" x14ac:dyDescent="0.2"/>
    <row r="25762" ht="12.75" customHeight="1" x14ac:dyDescent="0.2"/>
    <row r="25763" ht="12.75" customHeight="1" x14ac:dyDescent="0.2"/>
    <row r="25764" ht="12.75" customHeight="1" x14ac:dyDescent="0.2"/>
    <row r="25765" ht="12.75" customHeight="1" x14ac:dyDescent="0.2"/>
    <row r="25766" ht="12.75" customHeight="1" x14ac:dyDescent="0.2"/>
    <row r="25767" ht="12.75" customHeight="1" x14ac:dyDescent="0.2"/>
    <row r="25768" ht="12.75" customHeight="1" x14ac:dyDescent="0.2"/>
    <row r="25769" ht="12.75" customHeight="1" x14ac:dyDescent="0.2"/>
    <row r="25770" ht="12.75" customHeight="1" x14ac:dyDescent="0.2"/>
    <row r="25771" ht="12.75" customHeight="1" x14ac:dyDescent="0.2"/>
    <row r="25772" ht="12.75" customHeight="1" x14ac:dyDescent="0.2"/>
    <row r="25773" ht="12.75" customHeight="1" x14ac:dyDescent="0.2"/>
    <row r="25774" ht="12.75" customHeight="1" x14ac:dyDescent="0.2"/>
    <row r="25775" ht="12.75" customHeight="1" x14ac:dyDescent="0.2"/>
    <row r="25776" ht="12.75" customHeight="1" x14ac:dyDescent="0.2"/>
    <row r="25777" ht="12.75" customHeight="1" x14ac:dyDescent="0.2"/>
    <row r="25778" ht="12.75" customHeight="1" x14ac:dyDescent="0.2"/>
    <row r="25779" ht="12.75" customHeight="1" x14ac:dyDescent="0.2"/>
    <row r="25780" ht="12.75" customHeight="1" x14ac:dyDescent="0.2"/>
    <row r="25781" ht="12.75" customHeight="1" x14ac:dyDescent="0.2"/>
    <row r="25782" ht="12.75" customHeight="1" x14ac:dyDescent="0.2"/>
    <row r="25783" ht="12.75" customHeight="1" x14ac:dyDescent="0.2"/>
    <row r="25784" ht="12.75" customHeight="1" x14ac:dyDescent="0.2"/>
    <row r="25785" ht="12.75" customHeight="1" x14ac:dyDescent="0.2"/>
    <row r="25786" ht="12.75" customHeight="1" x14ac:dyDescent="0.2"/>
    <row r="25787" ht="12.75" customHeight="1" x14ac:dyDescent="0.2"/>
    <row r="25788" ht="12.75" customHeight="1" x14ac:dyDescent="0.2"/>
    <row r="25789" ht="12.75" customHeight="1" x14ac:dyDescent="0.2"/>
    <row r="25790" ht="12.75" customHeight="1" x14ac:dyDescent="0.2"/>
    <row r="25791" ht="12.75" customHeight="1" x14ac:dyDescent="0.2"/>
    <row r="25792" ht="12.75" customHeight="1" x14ac:dyDescent="0.2"/>
    <row r="25793" ht="12.75" customHeight="1" x14ac:dyDescent="0.2"/>
    <row r="25794" ht="12.75" customHeight="1" x14ac:dyDescent="0.2"/>
    <row r="25795" ht="12.75" customHeight="1" x14ac:dyDescent="0.2"/>
    <row r="25796" ht="12.75" customHeight="1" x14ac:dyDescent="0.2"/>
    <row r="25797" ht="12.75" customHeight="1" x14ac:dyDescent="0.2"/>
    <row r="25798" ht="12.75" customHeight="1" x14ac:dyDescent="0.2"/>
    <row r="25799" ht="12.75" customHeight="1" x14ac:dyDescent="0.2"/>
    <row r="25800" ht="12.75" customHeight="1" x14ac:dyDescent="0.2"/>
    <row r="25801" ht="12.75" customHeight="1" x14ac:dyDescent="0.2"/>
    <row r="25802" ht="12.75" customHeight="1" x14ac:dyDescent="0.2"/>
    <row r="25803" ht="12.75" customHeight="1" x14ac:dyDescent="0.2"/>
    <row r="25804" ht="12.75" customHeight="1" x14ac:dyDescent="0.2"/>
    <row r="25805" ht="12.75" customHeight="1" x14ac:dyDescent="0.2"/>
    <row r="25806" ht="12.75" customHeight="1" x14ac:dyDescent="0.2"/>
    <row r="25807" ht="12.75" customHeight="1" x14ac:dyDescent="0.2"/>
    <row r="25808" ht="12.75" customHeight="1" x14ac:dyDescent="0.2"/>
    <row r="25809" ht="12.75" customHeight="1" x14ac:dyDescent="0.2"/>
    <row r="25810" ht="12.75" customHeight="1" x14ac:dyDescent="0.2"/>
    <row r="25811" ht="12.75" customHeight="1" x14ac:dyDescent="0.2"/>
    <row r="25812" ht="12.75" customHeight="1" x14ac:dyDescent="0.2"/>
    <row r="25813" ht="12.75" customHeight="1" x14ac:dyDescent="0.2"/>
    <row r="25814" ht="12.75" customHeight="1" x14ac:dyDescent="0.2"/>
    <row r="25815" ht="12.75" customHeight="1" x14ac:dyDescent="0.2"/>
    <row r="25816" ht="12.75" customHeight="1" x14ac:dyDescent="0.2"/>
    <row r="25817" ht="12.75" customHeight="1" x14ac:dyDescent="0.2"/>
    <row r="25818" ht="12.75" customHeight="1" x14ac:dyDescent="0.2"/>
    <row r="25819" ht="12.75" customHeight="1" x14ac:dyDescent="0.2"/>
    <row r="25820" ht="12.75" customHeight="1" x14ac:dyDescent="0.2"/>
    <row r="25821" ht="12.75" customHeight="1" x14ac:dyDescent="0.2"/>
    <row r="25822" ht="12.75" customHeight="1" x14ac:dyDescent="0.2"/>
    <row r="25823" ht="12.75" customHeight="1" x14ac:dyDescent="0.2"/>
    <row r="25824" ht="12.75" customHeight="1" x14ac:dyDescent="0.2"/>
    <row r="25825" ht="12.75" customHeight="1" x14ac:dyDescent="0.2"/>
    <row r="25826" ht="12.75" customHeight="1" x14ac:dyDescent="0.2"/>
    <row r="25827" ht="12.75" customHeight="1" x14ac:dyDescent="0.2"/>
    <row r="25828" ht="12.75" customHeight="1" x14ac:dyDescent="0.2"/>
    <row r="25829" ht="12.75" customHeight="1" x14ac:dyDescent="0.2"/>
    <row r="25830" ht="12.75" customHeight="1" x14ac:dyDescent="0.2"/>
    <row r="25831" ht="12.75" customHeight="1" x14ac:dyDescent="0.2"/>
    <row r="25832" ht="12.75" customHeight="1" x14ac:dyDescent="0.2"/>
    <row r="25833" ht="12.75" customHeight="1" x14ac:dyDescent="0.2"/>
    <row r="25834" ht="12.75" customHeight="1" x14ac:dyDescent="0.2"/>
    <row r="25835" ht="12.75" customHeight="1" x14ac:dyDescent="0.2"/>
    <row r="25836" ht="12.75" customHeight="1" x14ac:dyDescent="0.2"/>
    <row r="25837" ht="12.75" customHeight="1" x14ac:dyDescent="0.2"/>
    <row r="25838" ht="12.75" customHeight="1" x14ac:dyDescent="0.2"/>
    <row r="25839" ht="12.75" customHeight="1" x14ac:dyDescent="0.2"/>
    <row r="25840" ht="12.75" customHeight="1" x14ac:dyDescent="0.2"/>
    <row r="25841" ht="12.75" customHeight="1" x14ac:dyDescent="0.2"/>
    <row r="25842" ht="12.75" customHeight="1" x14ac:dyDescent="0.2"/>
    <row r="25843" ht="12.75" customHeight="1" x14ac:dyDescent="0.2"/>
    <row r="25844" ht="12.75" customHeight="1" x14ac:dyDescent="0.2"/>
    <row r="25845" ht="12.75" customHeight="1" x14ac:dyDescent="0.2"/>
    <row r="25846" ht="12.75" customHeight="1" x14ac:dyDescent="0.2"/>
    <row r="25847" ht="12.75" customHeight="1" x14ac:dyDescent="0.2"/>
    <row r="25848" ht="12.75" customHeight="1" x14ac:dyDescent="0.2"/>
    <row r="25849" ht="12.75" customHeight="1" x14ac:dyDescent="0.2"/>
    <row r="25850" ht="12.75" customHeight="1" x14ac:dyDescent="0.2"/>
    <row r="25851" ht="12.75" customHeight="1" x14ac:dyDescent="0.2"/>
    <row r="25852" ht="12.75" customHeight="1" x14ac:dyDescent="0.2"/>
    <row r="25853" ht="12.75" customHeight="1" x14ac:dyDescent="0.2"/>
    <row r="25854" ht="12.75" customHeight="1" x14ac:dyDescent="0.2"/>
    <row r="25855" ht="12.75" customHeight="1" x14ac:dyDescent="0.2"/>
    <row r="25856" ht="12.75" customHeight="1" x14ac:dyDescent="0.2"/>
    <row r="25857" ht="12.75" customHeight="1" x14ac:dyDescent="0.2"/>
    <row r="25858" ht="12.75" customHeight="1" x14ac:dyDescent="0.2"/>
    <row r="25859" ht="12.75" customHeight="1" x14ac:dyDescent="0.2"/>
    <row r="25860" ht="12.75" customHeight="1" x14ac:dyDescent="0.2"/>
    <row r="25861" ht="12.75" customHeight="1" x14ac:dyDescent="0.2"/>
    <row r="25862" ht="12.75" customHeight="1" x14ac:dyDescent="0.2"/>
    <row r="25863" ht="12.75" customHeight="1" x14ac:dyDescent="0.2"/>
    <row r="25864" ht="12.75" customHeight="1" x14ac:dyDescent="0.2"/>
    <row r="25865" ht="12.75" customHeight="1" x14ac:dyDescent="0.2"/>
    <row r="25866" ht="12.75" customHeight="1" x14ac:dyDescent="0.2"/>
    <row r="25867" ht="12.75" customHeight="1" x14ac:dyDescent="0.2"/>
    <row r="25868" ht="12.75" customHeight="1" x14ac:dyDescent="0.2"/>
    <row r="25869" ht="12.75" customHeight="1" x14ac:dyDescent="0.2"/>
    <row r="25870" ht="12.75" customHeight="1" x14ac:dyDescent="0.2"/>
    <row r="25871" ht="12.75" customHeight="1" x14ac:dyDescent="0.2"/>
    <row r="25872" ht="12.75" customHeight="1" x14ac:dyDescent="0.2"/>
    <row r="25873" ht="12.75" customHeight="1" x14ac:dyDescent="0.2"/>
    <row r="25874" ht="12.75" customHeight="1" x14ac:dyDescent="0.2"/>
    <row r="25875" ht="12.75" customHeight="1" x14ac:dyDescent="0.2"/>
    <row r="25876" ht="12.75" customHeight="1" x14ac:dyDescent="0.2"/>
    <row r="25877" ht="12.75" customHeight="1" x14ac:dyDescent="0.2"/>
    <row r="25878" ht="12.75" customHeight="1" x14ac:dyDescent="0.2"/>
    <row r="25879" ht="12.75" customHeight="1" x14ac:dyDescent="0.2"/>
    <row r="25880" ht="12.75" customHeight="1" x14ac:dyDescent="0.2"/>
    <row r="25881" ht="12.75" customHeight="1" x14ac:dyDescent="0.2"/>
    <row r="25882" ht="12.75" customHeight="1" x14ac:dyDescent="0.2"/>
    <row r="25883" ht="12.75" customHeight="1" x14ac:dyDescent="0.2"/>
    <row r="25884" ht="12.75" customHeight="1" x14ac:dyDescent="0.2"/>
    <row r="25885" ht="12.75" customHeight="1" x14ac:dyDescent="0.2"/>
    <row r="25886" ht="12.75" customHeight="1" x14ac:dyDescent="0.2"/>
    <row r="25887" ht="12.75" customHeight="1" x14ac:dyDescent="0.2"/>
    <row r="25888" ht="12.75" customHeight="1" x14ac:dyDescent="0.2"/>
    <row r="25889" ht="12.75" customHeight="1" x14ac:dyDescent="0.2"/>
    <row r="25890" ht="12.75" customHeight="1" x14ac:dyDescent="0.2"/>
    <row r="25891" ht="12.75" customHeight="1" x14ac:dyDescent="0.2"/>
    <row r="25892" ht="12.75" customHeight="1" x14ac:dyDescent="0.2"/>
    <row r="25893" ht="12.75" customHeight="1" x14ac:dyDescent="0.2"/>
    <row r="25894" ht="12.75" customHeight="1" x14ac:dyDescent="0.2"/>
    <row r="25895" ht="12.75" customHeight="1" x14ac:dyDescent="0.2"/>
    <row r="25896" ht="12.75" customHeight="1" x14ac:dyDescent="0.2"/>
    <row r="25897" ht="12.75" customHeight="1" x14ac:dyDescent="0.2"/>
    <row r="25898" ht="12.75" customHeight="1" x14ac:dyDescent="0.2"/>
    <row r="25899" ht="12.75" customHeight="1" x14ac:dyDescent="0.2"/>
    <row r="25900" ht="12.75" customHeight="1" x14ac:dyDescent="0.2"/>
    <row r="25901" ht="12.75" customHeight="1" x14ac:dyDescent="0.2"/>
    <row r="25902" ht="12.75" customHeight="1" x14ac:dyDescent="0.2"/>
    <row r="25903" ht="12.75" customHeight="1" x14ac:dyDescent="0.2"/>
    <row r="25904" ht="12.75" customHeight="1" x14ac:dyDescent="0.2"/>
    <row r="25905" ht="12.75" customHeight="1" x14ac:dyDescent="0.2"/>
    <row r="25906" ht="12.75" customHeight="1" x14ac:dyDescent="0.2"/>
    <row r="25907" ht="12.75" customHeight="1" x14ac:dyDescent="0.2"/>
    <row r="25908" ht="12.75" customHeight="1" x14ac:dyDescent="0.2"/>
    <row r="25909" ht="12.75" customHeight="1" x14ac:dyDescent="0.2"/>
    <row r="25910" ht="12.75" customHeight="1" x14ac:dyDescent="0.2"/>
    <row r="25911" ht="12.75" customHeight="1" x14ac:dyDescent="0.2"/>
    <row r="25912" ht="12.75" customHeight="1" x14ac:dyDescent="0.2"/>
    <row r="25913" ht="12.75" customHeight="1" x14ac:dyDescent="0.2"/>
    <row r="25914" ht="12.75" customHeight="1" x14ac:dyDescent="0.2"/>
    <row r="25915" ht="12.75" customHeight="1" x14ac:dyDescent="0.2"/>
    <row r="25916" ht="12.75" customHeight="1" x14ac:dyDescent="0.2"/>
    <row r="25917" ht="12.75" customHeight="1" x14ac:dyDescent="0.2"/>
    <row r="25918" ht="12.75" customHeight="1" x14ac:dyDescent="0.2"/>
    <row r="25919" ht="12.75" customHeight="1" x14ac:dyDescent="0.2"/>
    <row r="25920" ht="12.75" customHeight="1" x14ac:dyDescent="0.2"/>
    <row r="25921" ht="12.75" customHeight="1" x14ac:dyDescent="0.2"/>
    <row r="25922" ht="12.75" customHeight="1" x14ac:dyDescent="0.2"/>
    <row r="25923" ht="12.75" customHeight="1" x14ac:dyDescent="0.2"/>
    <row r="25924" ht="12.75" customHeight="1" x14ac:dyDescent="0.2"/>
    <row r="25925" ht="12.75" customHeight="1" x14ac:dyDescent="0.2"/>
    <row r="25926" ht="12.75" customHeight="1" x14ac:dyDescent="0.2"/>
    <row r="25927" ht="12.75" customHeight="1" x14ac:dyDescent="0.2"/>
    <row r="25928" ht="12.75" customHeight="1" x14ac:dyDescent="0.2"/>
    <row r="25929" ht="12.75" customHeight="1" x14ac:dyDescent="0.2"/>
    <row r="25930" ht="12.75" customHeight="1" x14ac:dyDescent="0.2"/>
    <row r="25931" ht="12.75" customHeight="1" x14ac:dyDescent="0.2"/>
    <row r="25932" ht="12.75" customHeight="1" x14ac:dyDescent="0.2"/>
    <row r="25933" ht="12.75" customHeight="1" x14ac:dyDescent="0.2"/>
    <row r="25934" ht="12.75" customHeight="1" x14ac:dyDescent="0.2"/>
    <row r="25935" ht="12.75" customHeight="1" x14ac:dyDescent="0.2"/>
    <row r="25936" ht="12.75" customHeight="1" x14ac:dyDescent="0.2"/>
    <row r="25937" ht="12.75" customHeight="1" x14ac:dyDescent="0.2"/>
    <row r="25938" ht="12.75" customHeight="1" x14ac:dyDescent="0.2"/>
    <row r="25939" ht="12.75" customHeight="1" x14ac:dyDescent="0.2"/>
    <row r="25940" ht="12.75" customHeight="1" x14ac:dyDescent="0.2"/>
    <row r="25941" ht="12.75" customHeight="1" x14ac:dyDescent="0.2"/>
    <row r="25942" ht="12.75" customHeight="1" x14ac:dyDescent="0.2"/>
    <row r="25943" ht="12.75" customHeight="1" x14ac:dyDescent="0.2"/>
    <row r="25944" ht="12.75" customHeight="1" x14ac:dyDescent="0.2"/>
    <row r="25945" ht="12.75" customHeight="1" x14ac:dyDescent="0.2"/>
    <row r="25946" ht="12.75" customHeight="1" x14ac:dyDescent="0.2"/>
    <row r="25947" ht="12.75" customHeight="1" x14ac:dyDescent="0.2"/>
    <row r="25948" ht="12.75" customHeight="1" x14ac:dyDescent="0.2"/>
    <row r="25949" ht="12.75" customHeight="1" x14ac:dyDescent="0.2"/>
    <row r="25950" ht="12.75" customHeight="1" x14ac:dyDescent="0.2"/>
    <row r="25951" ht="12.75" customHeight="1" x14ac:dyDescent="0.2"/>
    <row r="25952" ht="12.75" customHeight="1" x14ac:dyDescent="0.2"/>
    <row r="25953" ht="12.75" customHeight="1" x14ac:dyDescent="0.2"/>
    <row r="25954" ht="12.75" customHeight="1" x14ac:dyDescent="0.2"/>
    <row r="25955" ht="12.75" customHeight="1" x14ac:dyDescent="0.2"/>
    <row r="25956" ht="12.75" customHeight="1" x14ac:dyDescent="0.2"/>
    <row r="25957" ht="12.75" customHeight="1" x14ac:dyDescent="0.2"/>
    <row r="25958" ht="12.75" customHeight="1" x14ac:dyDescent="0.2"/>
    <row r="25959" ht="12.75" customHeight="1" x14ac:dyDescent="0.2"/>
    <row r="25960" ht="12.75" customHeight="1" x14ac:dyDescent="0.2"/>
    <row r="25961" ht="12.75" customHeight="1" x14ac:dyDescent="0.2"/>
    <row r="25962" ht="12.75" customHeight="1" x14ac:dyDescent="0.2"/>
    <row r="25963" ht="12.75" customHeight="1" x14ac:dyDescent="0.2"/>
    <row r="25964" ht="12.75" customHeight="1" x14ac:dyDescent="0.2"/>
    <row r="25965" ht="12.75" customHeight="1" x14ac:dyDescent="0.2"/>
    <row r="25966" ht="12.75" customHeight="1" x14ac:dyDescent="0.2"/>
    <row r="25967" ht="12.75" customHeight="1" x14ac:dyDescent="0.2"/>
    <row r="25968" ht="12.75" customHeight="1" x14ac:dyDescent="0.2"/>
    <row r="25969" ht="12.75" customHeight="1" x14ac:dyDescent="0.2"/>
    <row r="25970" ht="12.75" customHeight="1" x14ac:dyDescent="0.2"/>
    <row r="25971" ht="12.75" customHeight="1" x14ac:dyDescent="0.2"/>
    <row r="25972" ht="12.75" customHeight="1" x14ac:dyDescent="0.2"/>
    <row r="25973" ht="12.75" customHeight="1" x14ac:dyDescent="0.2"/>
    <row r="25974" ht="12.75" customHeight="1" x14ac:dyDescent="0.2"/>
    <row r="25975" ht="12.75" customHeight="1" x14ac:dyDescent="0.2"/>
    <row r="25976" ht="12.75" customHeight="1" x14ac:dyDescent="0.2"/>
    <row r="25977" ht="12.75" customHeight="1" x14ac:dyDescent="0.2"/>
    <row r="25978" ht="12.75" customHeight="1" x14ac:dyDescent="0.2"/>
    <row r="25979" ht="12.75" customHeight="1" x14ac:dyDescent="0.2"/>
    <row r="25980" ht="12.75" customHeight="1" x14ac:dyDescent="0.2"/>
    <row r="25981" ht="12.75" customHeight="1" x14ac:dyDescent="0.2"/>
    <row r="25982" ht="12.75" customHeight="1" x14ac:dyDescent="0.2"/>
    <row r="25983" ht="12.75" customHeight="1" x14ac:dyDescent="0.2"/>
    <row r="25984" ht="12.75" customHeight="1" x14ac:dyDescent="0.2"/>
    <row r="25985" ht="12.75" customHeight="1" x14ac:dyDescent="0.2"/>
    <row r="25986" ht="12.75" customHeight="1" x14ac:dyDescent="0.2"/>
    <row r="25987" ht="12.75" customHeight="1" x14ac:dyDescent="0.2"/>
    <row r="25988" ht="12.75" customHeight="1" x14ac:dyDescent="0.2"/>
    <row r="25989" ht="12.75" customHeight="1" x14ac:dyDescent="0.2"/>
    <row r="25990" ht="12.75" customHeight="1" x14ac:dyDescent="0.2"/>
    <row r="25991" ht="12.75" customHeight="1" x14ac:dyDescent="0.2"/>
    <row r="25992" ht="12.75" customHeight="1" x14ac:dyDescent="0.2"/>
    <row r="25993" ht="12.75" customHeight="1" x14ac:dyDescent="0.2"/>
    <row r="25994" ht="12.75" customHeight="1" x14ac:dyDescent="0.2"/>
    <row r="25995" ht="12.75" customHeight="1" x14ac:dyDescent="0.2"/>
    <row r="25996" ht="12.75" customHeight="1" x14ac:dyDescent="0.2"/>
    <row r="25997" ht="12.75" customHeight="1" x14ac:dyDescent="0.2"/>
    <row r="25998" ht="12.75" customHeight="1" x14ac:dyDescent="0.2"/>
    <row r="25999" ht="12.75" customHeight="1" x14ac:dyDescent="0.2"/>
    <row r="26000" ht="12.75" customHeight="1" x14ac:dyDescent="0.2"/>
    <row r="26001" ht="12.75" customHeight="1" x14ac:dyDescent="0.2"/>
    <row r="26002" ht="12.75" customHeight="1" x14ac:dyDescent="0.2"/>
    <row r="26003" ht="12.75" customHeight="1" x14ac:dyDescent="0.2"/>
    <row r="26004" ht="12.75" customHeight="1" x14ac:dyDescent="0.2"/>
    <row r="26005" ht="12.75" customHeight="1" x14ac:dyDescent="0.2"/>
    <row r="26006" ht="12.75" customHeight="1" x14ac:dyDescent="0.2"/>
    <row r="26007" ht="12.75" customHeight="1" x14ac:dyDescent="0.2"/>
    <row r="26008" ht="12.75" customHeight="1" x14ac:dyDescent="0.2"/>
    <row r="26009" ht="12.75" customHeight="1" x14ac:dyDescent="0.2"/>
    <row r="26010" ht="12.75" customHeight="1" x14ac:dyDescent="0.2"/>
    <row r="26011" ht="12.75" customHeight="1" x14ac:dyDescent="0.2"/>
    <row r="26012" ht="12.75" customHeight="1" x14ac:dyDescent="0.2"/>
    <row r="26013" ht="12.75" customHeight="1" x14ac:dyDescent="0.2"/>
    <row r="26014" ht="12.75" customHeight="1" x14ac:dyDescent="0.2"/>
    <row r="26015" ht="12.75" customHeight="1" x14ac:dyDescent="0.2"/>
    <row r="26016" ht="12.75" customHeight="1" x14ac:dyDescent="0.2"/>
    <row r="26017" ht="12.75" customHeight="1" x14ac:dyDescent="0.2"/>
    <row r="26018" ht="12.75" customHeight="1" x14ac:dyDescent="0.2"/>
    <row r="26019" ht="12.75" customHeight="1" x14ac:dyDescent="0.2"/>
    <row r="26020" ht="12.75" customHeight="1" x14ac:dyDescent="0.2"/>
    <row r="26021" ht="12.75" customHeight="1" x14ac:dyDescent="0.2"/>
    <row r="26022" ht="12.75" customHeight="1" x14ac:dyDescent="0.2"/>
    <row r="26023" ht="12.75" customHeight="1" x14ac:dyDescent="0.2"/>
    <row r="26024" ht="12.75" customHeight="1" x14ac:dyDescent="0.2"/>
    <row r="26025" ht="12.75" customHeight="1" x14ac:dyDescent="0.2"/>
    <row r="26026" ht="12.75" customHeight="1" x14ac:dyDescent="0.2"/>
    <row r="26027" ht="12.75" customHeight="1" x14ac:dyDescent="0.2"/>
    <row r="26028" ht="12.75" customHeight="1" x14ac:dyDescent="0.2"/>
    <row r="26029" ht="12.75" customHeight="1" x14ac:dyDescent="0.2"/>
    <row r="26030" ht="12.75" customHeight="1" x14ac:dyDescent="0.2"/>
    <row r="26031" ht="12.75" customHeight="1" x14ac:dyDescent="0.2"/>
    <row r="26032" ht="12.75" customHeight="1" x14ac:dyDescent="0.2"/>
    <row r="26033" ht="12.75" customHeight="1" x14ac:dyDescent="0.2"/>
    <row r="26034" ht="12.75" customHeight="1" x14ac:dyDescent="0.2"/>
    <row r="26035" ht="12.75" customHeight="1" x14ac:dyDescent="0.2"/>
    <row r="26036" ht="12.75" customHeight="1" x14ac:dyDescent="0.2"/>
    <row r="26037" ht="12.75" customHeight="1" x14ac:dyDescent="0.2"/>
    <row r="26038" ht="12.75" customHeight="1" x14ac:dyDescent="0.2"/>
    <row r="26039" ht="12.75" customHeight="1" x14ac:dyDescent="0.2"/>
    <row r="26040" ht="12.75" customHeight="1" x14ac:dyDescent="0.2"/>
    <row r="26041" ht="12.75" customHeight="1" x14ac:dyDescent="0.2"/>
    <row r="26042" ht="12.75" customHeight="1" x14ac:dyDescent="0.2"/>
    <row r="26043" ht="12.75" customHeight="1" x14ac:dyDescent="0.2"/>
    <row r="26044" ht="12.75" customHeight="1" x14ac:dyDescent="0.2"/>
    <row r="26045" ht="12.75" customHeight="1" x14ac:dyDescent="0.2"/>
    <row r="26046" ht="12.75" customHeight="1" x14ac:dyDescent="0.2"/>
    <row r="26047" ht="12.75" customHeight="1" x14ac:dyDescent="0.2"/>
    <row r="26048" ht="12.75" customHeight="1" x14ac:dyDescent="0.2"/>
    <row r="26049" ht="12.75" customHeight="1" x14ac:dyDescent="0.2"/>
    <row r="26050" ht="12.75" customHeight="1" x14ac:dyDescent="0.2"/>
    <row r="26051" ht="12.75" customHeight="1" x14ac:dyDescent="0.2"/>
    <row r="26052" ht="12.75" customHeight="1" x14ac:dyDescent="0.2"/>
    <row r="26053" ht="12.75" customHeight="1" x14ac:dyDescent="0.2"/>
    <row r="26054" ht="12.75" customHeight="1" x14ac:dyDescent="0.2"/>
    <row r="26055" ht="12.75" customHeight="1" x14ac:dyDescent="0.2"/>
    <row r="26056" ht="12.75" customHeight="1" x14ac:dyDescent="0.2"/>
    <row r="26057" ht="12.75" customHeight="1" x14ac:dyDescent="0.2"/>
    <row r="26058" ht="12.75" customHeight="1" x14ac:dyDescent="0.2"/>
    <row r="26059" ht="12.75" customHeight="1" x14ac:dyDescent="0.2"/>
    <row r="26060" ht="12.75" customHeight="1" x14ac:dyDescent="0.2"/>
    <row r="26061" ht="12.75" customHeight="1" x14ac:dyDescent="0.2"/>
    <row r="26062" ht="12.75" customHeight="1" x14ac:dyDescent="0.2"/>
    <row r="26063" ht="12.75" customHeight="1" x14ac:dyDescent="0.2"/>
    <row r="26064" ht="12.75" customHeight="1" x14ac:dyDescent="0.2"/>
    <row r="26065" ht="12.75" customHeight="1" x14ac:dyDescent="0.2"/>
    <row r="26066" ht="12.75" customHeight="1" x14ac:dyDescent="0.2"/>
    <row r="26067" ht="12.75" customHeight="1" x14ac:dyDescent="0.2"/>
    <row r="26068" ht="12.75" customHeight="1" x14ac:dyDescent="0.2"/>
    <row r="26069" ht="12.75" customHeight="1" x14ac:dyDescent="0.2"/>
    <row r="26070" ht="12.75" customHeight="1" x14ac:dyDescent="0.2"/>
    <row r="26071" ht="12.75" customHeight="1" x14ac:dyDescent="0.2"/>
    <row r="26072" ht="12.75" customHeight="1" x14ac:dyDescent="0.2"/>
    <row r="26073" ht="12.75" customHeight="1" x14ac:dyDescent="0.2"/>
    <row r="26074" ht="12.75" customHeight="1" x14ac:dyDescent="0.2"/>
    <row r="26075" ht="12.75" customHeight="1" x14ac:dyDescent="0.2"/>
    <row r="26076" ht="12.75" customHeight="1" x14ac:dyDescent="0.2"/>
    <row r="26077" ht="12.75" customHeight="1" x14ac:dyDescent="0.2"/>
    <row r="26078" ht="12.75" customHeight="1" x14ac:dyDescent="0.2"/>
    <row r="26079" ht="12.75" customHeight="1" x14ac:dyDescent="0.2"/>
    <row r="26080" ht="12.75" customHeight="1" x14ac:dyDescent="0.2"/>
    <row r="26081" ht="12.75" customHeight="1" x14ac:dyDescent="0.2"/>
    <row r="26082" ht="12.75" customHeight="1" x14ac:dyDescent="0.2"/>
    <row r="26083" ht="12.75" customHeight="1" x14ac:dyDescent="0.2"/>
    <row r="26084" ht="12.75" customHeight="1" x14ac:dyDescent="0.2"/>
    <row r="26085" ht="12.75" customHeight="1" x14ac:dyDescent="0.2"/>
    <row r="26086" ht="12.75" customHeight="1" x14ac:dyDescent="0.2"/>
    <row r="26087" ht="12.75" customHeight="1" x14ac:dyDescent="0.2"/>
    <row r="26088" ht="12.75" customHeight="1" x14ac:dyDescent="0.2"/>
    <row r="26089" ht="12.75" customHeight="1" x14ac:dyDescent="0.2"/>
    <row r="26090" ht="12.75" customHeight="1" x14ac:dyDescent="0.2"/>
    <row r="26091" ht="12.75" customHeight="1" x14ac:dyDescent="0.2"/>
    <row r="26092" ht="12.75" customHeight="1" x14ac:dyDescent="0.2"/>
    <row r="26093" ht="12.75" customHeight="1" x14ac:dyDescent="0.2"/>
    <row r="26094" ht="12.75" customHeight="1" x14ac:dyDescent="0.2"/>
    <row r="26095" ht="12.75" customHeight="1" x14ac:dyDescent="0.2"/>
    <row r="26096" ht="12.75" customHeight="1" x14ac:dyDescent="0.2"/>
    <row r="26097" ht="12.75" customHeight="1" x14ac:dyDescent="0.2"/>
    <row r="26098" ht="12.75" customHeight="1" x14ac:dyDescent="0.2"/>
    <row r="26099" ht="12.75" customHeight="1" x14ac:dyDescent="0.2"/>
    <row r="26100" ht="12.75" customHeight="1" x14ac:dyDescent="0.2"/>
    <row r="26101" ht="12.75" customHeight="1" x14ac:dyDescent="0.2"/>
    <row r="26102" ht="12.75" customHeight="1" x14ac:dyDescent="0.2"/>
    <row r="26103" ht="12.75" customHeight="1" x14ac:dyDescent="0.2"/>
    <row r="26104" ht="12.75" customHeight="1" x14ac:dyDescent="0.2"/>
    <row r="26105" ht="12.75" customHeight="1" x14ac:dyDescent="0.2"/>
    <row r="26106" ht="12.75" customHeight="1" x14ac:dyDescent="0.2"/>
    <row r="26107" ht="12.75" customHeight="1" x14ac:dyDescent="0.2"/>
    <row r="26108" ht="12.75" customHeight="1" x14ac:dyDescent="0.2"/>
    <row r="26109" ht="12.75" customHeight="1" x14ac:dyDescent="0.2"/>
    <row r="26110" ht="12.75" customHeight="1" x14ac:dyDescent="0.2"/>
    <row r="26111" ht="12.75" customHeight="1" x14ac:dyDescent="0.2"/>
    <row r="26112" ht="12.75" customHeight="1" x14ac:dyDescent="0.2"/>
    <row r="26113" ht="12.75" customHeight="1" x14ac:dyDescent="0.2"/>
    <row r="26114" ht="12.75" customHeight="1" x14ac:dyDescent="0.2"/>
    <row r="26115" ht="12.75" customHeight="1" x14ac:dyDescent="0.2"/>
    <row r="26116" ht="12.75" customHeight="1" x14ac:dyDescent="0.2"/>
    <row r="26117" ht="12.75" customHeight="1" x14ac:dyDescent="0.2"/>
    <row r="26118" ht="12.75" customHeight="1" x14ac:dyDescent="0.2"/>
    <row r="26119" ht="12.75" customHeight="1" x14ac:dyDescent="0.2"/>
    <row r="26120" ht="12.75" customHeight="1" x14ac:dyDescent="0.2"/>
    <row r="26121" ht="12.75" customHeight="1" x14ac:dyDescent="0.2"/>
    <row r="26122" ht="12.75" customHeight="1" x14ac:dyDescent="0.2"/>
    <row r="26123" ht="12.75" customHeight="1" x14ac:dyDescent="0.2"/>
    <row r="26124" ht="12.75" customHeight="1" x14ac:dyDescent="0.2"/>
    <row r="26125" ht="12.75" customHeight="1" x14ac:dyDescent="0.2"/>
    <row r="26126" ht="12.75" customHeight="1" x14ac:dyDescent="0.2"/>
    <row r="26127" ht="12.75" customHeight="1" x14ac:dyDescent="0.2"/>
    <row r="26128" ht="12.75" customHeight="1" x14ac:dyDescent="0.2"/>
    <row r="26129" ht="12.75" customHeight="1" x14ac:dyDescent="0.2"/>
    <row r="26130" ht="12.75" customHeight="1" x14ac:dyDescent="0.2"/>
    <row r="26131" ht="12.75" customHeight="1" x14ac:dyDescent="0.2"/>
    <row r="26132" ht="12.75" customHeight="1" x14ac:dyDescent="0.2"/>
    <row r="26133" ht="12.75" customHeight="1" x14ac:dyDescent="0.2"/>
    <row r="26134" ht="12.75" customHeight="1" x14ac:dyDescent="0.2"/>
    <row r="26135" ht="12.75" customHeight="1" x14ac:dyDescent="0.2"/>
    <row r="26136" ht="12.75" customHeight="1" x14ac:dyDescent="0.2"/>
    <row r="26137" ht="12.75" customHeight="1" x14ac:dyDescent="0.2"/>
    <row r="26138" ht="12.75" customHeight="1" x14ac:dyDescent="0.2"/>
    <row r="26139" ht="12.75" customHeight="1" x14ac:dyDescent="0.2"/>
    <row r="26140" ht="12.75" customHeight="1" x14ac:dyDescent="0.2"/>
    <row r="26141" ht="12.75" customHeight="1" x14ac:dyDescent="0.2"/>
    <row r="26142" ht="12.75" customHeight="1" x14ac:dyDescent="0.2"/>
    <row r="26143" ht="12.75" customHeight="1" x14ac:dyDescent="0.2"/>
    <row r="26144" ht="12.75" customHeight="1" x14ac:dyDescent="0.2"/>
    <row r="26145" ht="12.75" customHeight="1" x14ac:dyDescent="0.2"/>
    <row r="26146" ht="12.75" customHeight="1" x14ac:dyDescent="0.2"/>
    <row r="26147" ht="12.75" customHeight="1" x14ac:dyDescent="0.2"/>
    <row r="26148" ht="12.75" customHeight="1" x14ac:dyDescent="0.2"/>
    <row r="26149" ht="12.75" customHeight="1" x14ac:dyDescent="0.2"/>
    <row r="26150" ht="12.75" customHeight="1" x14ac:dyDescent="0.2"/>
    <row r="26151" ht="12.75" customHeight="1" x14ac:dyDescent="0.2"/>
    <row r="26152" ht="12.75" customHeight="1" x14ac:dyDescent="0.2"/>
    <row r="26153" ht="12.75" customHeight="1" x14ac:dyDescent="0.2"/>
    <row r="26154" ht="12.75" customHeight="1" x14ac:dyDescent="0.2"/>
    <row r="26155" ht="12.75" customHeight="1" x14ac:dyDescent="0.2"/>
    <row r="26156" ht="12.75" customHeight="1" x14ac:dyDescent="0.2"/>
    <row r="26157" ht="12.75" customHeight="1" x14ac:dyDescent="0.2"/>
    <row r="26158" ht="12.75" customHeight="1" x14ac:dyDescent="0.2"/>
    <row r="26159" ht="12.75" customHeight="1" x14ac:dyDescent="0.2"/>
    <row r="26160" ht="12.75" customHeight="1" x14ac:dyDescent="0.2"/>
    <row r="26161" ht="12.75" customHeight="1" x14ac:dyDescent="0.2"/>
    <row r="26162" ht="12.75" customHeight="1" x14ac:dyDescent="0.2"/>
    <row r="26163" ht="12.75" customHeight="1" x14ac:dyDescent="0.2"/>
    <row r="26164" ht="12.75" customHeight="1" x14ac:dyDescent="0.2"/>
    <row r="26165" ht="12.75" customHeight="1" x14ac:dyDescent="0.2"/>
    <row r="26166" ht="12.75" customHeight="1" x14ac:dyDescent="0.2"/>
    <row r="26167" ht="12.75" customHeight="1" x14ac:dyDescent="0.2"/>
    <row r="26168" ht="12.75" customHeight="1" x14ac:dyDescent="0.2"/>
    <row r="26169" ht="12.75" customHeight="1" x14ac:dyDescent="0.2"/>
    <row r="26170" ht="12.75" customHeight="1" x14ac:dyDescent="0.2"/>
    <row r="26171" ht="12.75" customHeight="1" x14ac:dyDescent="0.2"/>
    <row r="26172" ht="12.75" customHeight="1" x14ac:dyDescent="0.2"/>
    <row r="26173" ht="12.75" customHeight="1" x14ac:dyDescent="0.2"/>
    <row r="26174" ht="12.75" customHeight="1" x14ac:dyDescent="0.2"/>
    <row r="26175" ht="12.75" customHeight="1" x14ac:dyDescent="0.2"/>
    <row r="26176" ht="12.75" customHeight="1" x14ac:dyDescent="0.2"/>
    <row r="26177" ht="12.75" customHeight="1" x14ac:dyDescent="0.2"/>
    <row r="26178" ht="12.75" customHeight="1" x14ac:dyDescent="0.2"/>
    <row r="26179" ht="12.75" customHeight="1" x14ac:dyDescent="0.2"/>
    <row r="26180" ht="12.75" customHeight="1" x14ac:dyDescent="0.2"/>
    <row r="26181" ht="12.75" customHeight="1" x14ac:dyDescent="0.2"/>
    <row r="26182" ht="12.75" customHeight="1" x14ac:dyDescent="0.2"/>
    <row r="26183" ht="12.75" customHeight="1" x14ac:dyDescent="0.2"/>
    <row r="26184" ht="12.75" customHeight="1" x14ac:dyDescent="0.2"/>
    <row r="26185" ht="12.75" customHeight="1" x14ac:dyDescent="0.2"/>
    <row r="26186" ht="12.75" customHeight="1" x14ac:dyDescent="0.2"/>
    <row r="26187" ht="12.75" customHeight="1" x14ac:dyDescent="0.2"/>
    <row r="26188" ht="12.75" customHeight="1" x14ac:dyDescent="0.2"/>
    <row r="26189" ht="12.75" customHeight="1" x14ac:dyDescent="0.2"/>
    <row r="26190" ht="12.75" customHeight="1" x14ac:dyDescent="0.2"/>
    <row r="26191" ht="12.75" customHeight="1" x14ac:dyDescent="0.2"/>
    <row r="26192" ht="12.75" customHeight="1" x14ac:dyDescent="0.2"/>
    <row r="26193" ht="12.75" customHeight="1" x14ac:dyDescent="0.2"/>
    <row r="26194" ht="12.75" customHeight="1" x14ac:dyDescent="0.2"/>
    <row r="26195" ht="12.75" customHeight="1" x14ac:dyDescent="0.2"/>
    <row r="26196" ht="12.75" customHeight="1" x14ac:dyDescent="0.2"/>
    <row r="26197" ht="12.75" customHeight="1" x14ac:dyDescent="0.2"/>
    <row r="26198" ht="12.75" customHeight="1" x14ac:dyDescent="0.2"/>
    <row r="26199" ht="12.75" customHeight="1" x14ac:dyDescent="0.2"/>
    <row r="26200" ht="12.75" customHeight="1" x14ac:dyDescent="0.2"/>
    <row r="26201" ht="12.75" customHeight="1" x14ac:dyDescent="0.2"/>
    <row r="26202" ht="12.75" customHeight="1" x14ac:dyDescent="0.2"/>
    <row r="26203" ht="12.75" customHeight="1" x14ac:dyDescent="0.2"/>
    <row r="26204" ht="12.75" customHeight="1" x14ac:dyDescent="0.2"/>
    <row r="26205" ht="12.75" customHeight="1" x14ac:dyDescent="0.2"/>
    <row r="26206" ht="12.75" customHeight="1" x14ac:dyDescent="0.2"/>
    <row r="26207" ht="12.75" customHeight="1" x14ac:dyDescent="0.2"/>
    <row r="26208" ht="12.75" customHeight="1" x14ac:dyDescent="0.2"/>
    <row r="26209" ht="12.75" customHeight="1" x14ac:dyDescent="0.2"/>
    <row r="26210" ht="12.75" customHeight="1" x14ac:dyDescent="0.2"/>
    <row r="26211" ht="12.75" customHeight="1" x14ac:dyDescent="0.2"/>
    <row r="26212" ht="12.75" customHeight="1" x14ac:dyDescent="0.2"/>
    <row r="26213" ht="12.75" customHeight="1" x14ac:dyDescent="0.2"/>
    <row r="26214" ht="12.75" customHeight="1" x14ac:dyDescent="0.2"/>
    <row r="26215" ht="12.75" customHeight="1" x14ac:dyDescent="0.2"/>
    <row r="26216" ht="12.75" customHeight="1" x14ac:dyDescent="0.2"/>
    <row r="26217" ht="12.75" customHeight="1" x14ac:dyDescent="0.2"/>
    <row r="26218" ht="12.75" customHeight="1" x14ac:dyDescent="0.2"/>
    <row r="26219" ht="12.75" customHeight="1" x14ac:dyDescent="0.2"/>
    <row r="26220" ht="12.75" customHeight="1" x14ac:dyDescent="0.2"/>
    <row r="26221" ht="12.75" customHeight="1" x14ac:dyDescent="0.2"/>
    <row r="26222" ht="12.75" customHeight="1" x14ac:dyDescent="0.2"/>
    <row r="26223" ht="12.75" customHeight="1" x14ac:dyDescent="0.2"/>
    <row r="26224" ht="12.75" customHeight="1" x14ac:dyDescent="0.2"/>
    <row r="26225" ht="12.75" customHeight="1" x14ac:dyDescent="0.2"/>
    <row r="26226" ht="12.75" customHeight="1" x14ac:dyDescent="0.2"/>
    <row r="26227" ht="12.75" customHeight="1" x14ac:dyDescent="0.2"/>
    <row r="26228" ht="12.75" customHeight="1" x14ac:dyDescent="0.2"/>
    <row r="26229" ht="12.75" customHeight="1" x14ac:dyDescent="0.2"/>
    <row r="26230" ht="12.75" customHeight="1" x14ac:dyDescent="0.2"/>
    <row r="26231" ht="12.75" customHeight="1" x14ac:dyDescent="0.2"/>
    <row r="26232" ht="12.75" customHeight="1" x14ac:dyDescent="0.2"/>
    <row r="26233" ht="12.75" customHeight="1" x14ac:dyDescent="0.2"/>
    <row r="26234" ht="12.75" customHeight="1" x14ac:dyDescent="0.2"/>
    <row r="26235" ht="12.75" customHeight="1" x14ac:dyDescent="0.2"/>
    <row r="26236" ht="12.75" customHeight="1" x14ac:dyDescent="0.2"/>
    <row r="26237" ht="12.75" customHeight="1" x14ac:dyDescent="0.2"/>
    <row r="26238" ht="12.75" customHeight="1" x14ac:dyDescent="0.2"/>
    <row r="26239" ht="12.75" customHeight="1" x14ac:dyDescent="0.2"/>
    <row r="26240" ht="12.75" customHeight="1" x14ac:dyDescent="0.2"/>
    <row r="26241" ht="12.75" customHeight="1" x14ac:dyDescent="0.2"/>
    <row r="26242" ht="12.75" customHeight="1" x14ac:dyDescent="0.2"/>
    <row r="26243" ht="12.75" customHeight="1" x14ac:dyDescent="0.2"/>
    <row r="26244" ht="12.75" customHeight="1" x14ac:dyDescent="0.2"/>
    <row r="26245" ht="12.75" customHeight="1" x14ac:dyDescent="0.2"/>
    <row r="26246" ht="12.75" customHeight="1" x14ac:dyDescent="0.2"/>
    <row r="26247" ht="12.75" customHeight="1" x14ac:dyDescent="0.2"/>
    <row r="26248" ht="12.75" customHeight="1" x14ac:dyDescent="0.2"/>
    <row r="26249" ht="12.75" customHeight="1" x14ac:dyDescent="0.2"/>
    <row r="26250" ht="12.75" customHeight="1" x14ac:dyDescent="0.2"/>
    <row r="26251" ht="12.75" customHeight="1" x14ac:dyDescent="0.2"/>
    <row r="26252" ht="12.75" customHeight="1" x14ac:dyDescent="0.2"/>
    <row r="26253" ht="12.75" customHeight="1" x14ac:dyDescent="0.2"/>
    <row r="26254" ht="12.75" customHeight="1" x14ac:dyDescent="0.2"/>
    <row r="26255" ht="12.75" customHeight="1" x14ac:dyDescent="0.2"/>
    <row r="26256" ht="12.75" customHeight="1" x14ac:dyDescent="0.2"/>
    <row r="26257" ht="12.75" customHeight="1" x14ac:dyDescent="0.2"/>
    <row r="26258" ht="12.75" customHeight="1" x14ac:dyDescent="0.2"/>
    <row r="26259" ht="12.75" customHeight="1" x14ac:dyDescent="0.2"/>
    <row r="26260" ht="12.75" customHeight="1" x14ac:dyDescent="0.2"/>
    <row r="26261" ht="12.75" customHeight="1" x14ac:dyDescent="0.2"/>
    <row r="26262" ht="12.75" customHeight="1" x14ac:dyDescent="0.2"/>
    <row r="26263" ht="12.75" customHeight="1" x14ac:dyDescent="0.2"/>
    <row r="26264" ht="12.75" customHeight="1" x14ac:dyDescent="0.2"/>
    <row r="26265" ht="12.75" customHeight="1" x14ac:dyDescent="0.2"/>
    <row r="26266" ht="12.75" customHeight="1" x14ac:dyDescent="0.2"/>
    <row r="26267" ht="12.75" customHeight="1" x14ac:dyDescent="0.2"/>
    <row r="26268" ht="12.75" customHeight="1" x14ac:dyDescent="0.2"/>
    <row r="26269" ht="12.75" customHeight="1" x14ac:dyDescent="0.2"/>
    <row r="26270" ht="12.75" customHeight="1" x14ac:dyDescent="0.2"/>
    <row r="26271" ht="12.75" customHeight="1" x14ac:dyDescent="0.2"/>
    <row r="26272" ht="12.75" customHeight="1" x14ac:dyDescent="0.2"/>
    <row r="26273" ht="12.75" customHeight="1" x14ac:dyDescent="0.2"/>
    <row r="26274" ht="12.75" customHeight="1" x14ac:dyDescent="0.2"/>
    <row r="26275" ht="12.75" customHeight="1" x14ac:dyDescent="0.2"/>
    <row r="26276" ht="12.75" customHeight="1" x14ac:dyDescent="0.2"/>
    <row r="26277" ht="12.75" customHeight="1" x14ac:dyDescent="0.2"/>
    <row r="26278" ht="12.75" customHeight="1" x14ac:dyDescent="0.2"/>
    <row r="26279" ht="12.75" customHeight="1" x14ac:dyDescent="0.2"/>
    <row r="26280" ht="12.75" customHeight="1" x14ac:dyDescent="0.2"/>
    <row r="26281" ht="12.75" customHeight="1" x14ac:dyDescent="0.2"/>
    <row r="26282" ht="12.75" customHeight="1" x14ac:dyDescent="0.2"/>
    <row r="26283" ht="12.75" customHeight="1" x14ac:dyDescent="0.2"/>
    <row r="26284" ht="12.75" customHeight="1" x14ac:dyDescent="0.2"/>
    <row r="26285" ht="12.75" customHeight="1" x14ac:dyDescent="0.2"/>
    <row r="26286" ht="12.75" customHeight="1" x14ac:dyDescent="0.2"/>
    <row r="26287" ht="12.75" customHeight="1" x14ac:dyDescent="0.2"/>
    <row r="26288" ht="12.75" customHeight="1" x14ac:dyDescent="0.2"/>
    <row r="26289" ht="12.75" customHeight="1" x14ac:dyDescent="0.2"/>
    <row r="26290" ht="12.75" customHeight="1" x14ac:dyDescent="0.2"/>
    <row r="26291" ht="12.75" customHeight="1" x14ac:dyDescent="0.2"/>
    <row r="26292" ht="12.75" customHeight="1" x14ac:dyDescent="0.2"/>
    <row r="26293" ht="12.75" customHeight="1" x14ac:dyDescent="0.2"/>
    <row r="26294" ht="12.75" customHeight="1" x14ac:dyDescent="0.2"/>
    <row r="26295" ht="12.75" customHeight="1" x14ac:dyDescent="0.2"/>
    <row r="26296" ht="12.75" customHeight="1" x14ac:dyDescent="0.2"/>
    <row r="26297" ht="12.75" customHeight="1" x14ac:dyDescent="0.2"/>
    <row r="26298" ht="12.75" customHeight="1" x14ac:dyDescent="0.2"/>
    <row r="26299" ht="12.75" customHeight="1" x14ac:dyDescent="0.2"/>
    <row r="26300" ht="12.75" customHeight="1" x14ac:dyDescent="0.2"/>
    <row r="26301" ht="12.75" customHeight="1" x14ac:dyDescent="0.2"/>
    <row r="26302" ht="12.75" customHeight="1" x14ac:dyDescent="0.2"/>
    <row r="26303" ht="12.75" customHeight="1" x14ac:dyDescent="0.2"/>
    <row r="26304" ht="12.75" customHeight="1" x14ac:dyDescent="0.2"/>
    <row r="26305" ht="12.75" customHeight="1" x14ac:dyDescent="0.2"/>
    <row r="26306" ht="12.75" customHeight="1" x14ac:dyDescent="0.2"/>
    <row r="26307" ht="12.75" customHeight="1" x14ac:dyDescent="0.2"/>
    <row r="26308" ht="12.75" customHeight="1" x14ac:dyDescent="0.2"/>
    <row r="26309" ht="12.75" customHeight="1" x14ac:dyDescent="0.2"/>
    <row r="26310" ht="12.75" customHeight="1" x14ac:dyDescent="0.2"/>
    <row r="26311" ht="12.75" customHeight="1" x14ac:dyDescent="0.2"/>
    <row r="26312" ht="12.75" customHeight="1" x14ac:dyDescent="0.2"/>
    <row r="26313" ht="12.75" customHeight="1" x14ac:dyDescent="0.2"/>
    <row r="26314" ht="12.75" customHeight="1" x14ac:dyDescent="0.2"/>
    <row r="26315" ht="12.75" customHeight="1" x14ac:dyDescent="0.2"/>
    <row r="26316" ht="12.75" customHeight="1" x14ac:dyDescent="0.2"/>
    <row r="26317" ht="12.75" customHeight="1" x14ac:dyDescent="0.2"/>
    <row r="26318" ht="12.75" customHeight="1" x14ac:dyDescent="0.2"/>
    <row r="26319" ht="12.75" customHeight="1" x14ac:dyDescent="0.2"/>
    <row r="26320" ht="12.75" customHeight="1" x14ac:dyDescent="0.2"/>
    <row r="26321" ht="12.75" customHeight="1" x14ac:dyDescent="0.2"/>
    <row r="26322" ht="12.75" customHeight="1" x14ac:dyDescent="0.2"/>
    <row r="26323" ht="12.75" customHeight="1" x14ac:dyDescent="0.2"/>
    <row r="26324" ht="12.75" customHeight="1" x14ac:dyDescent="0.2"/>
    <row r="26325" ht="12.75" customHeight="1" x14ac:dyDescent="0.2"/>
    <row r="26326" ht="12.75" customHeight="1" x14ac:dyDescent="0.2"/>
    <row r="26327" ht="12.75" customHeight="1" x14ac:dyDescent="0.2"/>
    <row r="26328" ht="12.75" customHeight="1" x14ac:dyDescent="0.2"/>
    <row r="26329" ht="12.75" customHeight="1" x14ac:dyDescent="0.2"/>
    <row r="26330" ht="12.75" customHeight="1" x14ac:dyDescent="0.2"/>
    <row r="26331" ht="12.75" customHeight="1" x14ac:dyDescent="0.2"/>
    <row r="26332" ht="12.75" customHeight="1" x14ac:dyDescent="0.2"/>
    <row r="26333" ht="12.75" customHeight="1" x14ac:dyDescent="0.2"/>
    <row r="26334" ht="12.75" customHeight="1" x14ac:dyDescent="0.2"/>
    <row r="26335" ht="12.75" customHeight="1" x14ac:dyDescent="0.2"/>
    <row r="26336" ht="12.75" customHeight="1" x14ac:dyDescent="0.2"/>
    <row r="26337" ht="12.75" customHeight="1" x14ac:dyDescent="0.2"/>
    <row r="26338" ht="12.75" customHeight="1" x14ac:dyDescent="0.2"/>
    <row r="26339" ht="12.75" customHeight="1" x14ac:dyDescent="0.2"/>
    <row r="26340" ht="12.75" customHeight="1" x14ac:dyDescent="0.2"/>
    <row r="26341" ht="12.75" customHeight="1" x14ac:dyDescent="0.2"/>
    <row r="26342" ht="12.75" customHeight="1" x14ac:dyDescent="0.2"/>
    <row r="26343" ht="12.75" customHeight="1" x14ac:dyDescent="0.2"/>
    <row r="26344" ht="12.75" customHeight="1" x14ac:dyDescent="0.2"/>
    <row r="26345" ht="12.75" customHeight="1" x14ac:dyDescent="0.2"/>
    <row r="26346" ht="12.75" customHeight="1" x14ac:dyDescent="0.2"/>
    <row r="26347" ht="12.75" customHeight="1" x14ac:dyDescent="0.2"/>
    <row r="26348" ht="12.75" customHeight="1" x14ac:dyDescent="0.2"/>
    <row r="26349" ht="12.75" customHeight="1" x14ac:dyDescent="0.2"/>
    <row r="26350" ht="12.75" customHeight="1" x14ac:dyDescent="0.2"/>
    <row r="26351" ht="12.75" customHeight="1" x14ac:dyDescent="0.2"/>
    <row r="26352" ht="12.75" customHeight="1" x14ac:dyDescent="0.2"/>
    <row r="26353" ht="12.75" customHeight="1" x14ac:dyDescent="0.2"/>
    <row r="26354" ht="12.75" customHeight="1" x14ac:dyDescent="0.2"/>
    <row r="26355" ht="12.75" customHeight="1" x14ac:dyDescent="0.2"/>
    <row r="26356" ht="12.75" customHeight="1" x14ac:dyDescent="0.2"/>
    <row r="26357" ht="12.75" customHeight="1" x14ac:dyDescent="0.2"/>
    <row r="26358" ht="12.75" customHeight="1" x14ac:dyDescent="0.2"/>
    <row r="26359" ht="12.75" customHeight="1" x14ac:dyDescent="0.2"/>
    <row r="26360" ht="12.75" customHeight="1" x14ac:dyDescent="0.2"/>
    <row r="26361" ht="12.75" customHeight="1" x14ac:dyDescent="0.2"/>
    <row r="26362" ht="12.75" customHeight="1" x14ac:dyDescent="0.2"/>
    <row r="26363" ht="12.75" customHeight="1" x14ac:dyDescent="0.2"/>
    <row r="26364" ht="12.75" customHeight="1" x14ac:dyDescent="0.2"/>
    <row r="26365" ht="12.75" customHeight="1" x14ac:dyDescent="0.2"/>
    <row r="26366" ht="12.75" customHeight="1" x14ac:dyDescent="0.2"/>
    <row r="26367" ht="12.75" customHeight="1" x14ac:dyDescent="0.2"/>
    <row r="26368" ht="12.75" customHeight="1" x14ac:dyDescent="0.2"/>
    <row r="26369" ht="12.75" customHeight="1" x14ac:dyDescent="0.2"/>
    <row r="26370" ht="12.75" customHeight="1" x14ac:dyDescent="0.2"/>
    <row r="26371" ht="12.75" customHeight="1" x14ac:dyDescent="0.2"/>
    <row r="26372" ht="12.75" customHeight="1" x14ac:dyDescent="0.2"/>
    <row r="26373" ht="12.75" customHeight="1" x14ac:dyDescent="0.2"/>
    <row r="26374" ht="12.75" customHeight="1" x14ac:dyDescent="0.2"/>
    <row r="26375" ht="12.75" customHeight="1" x14ac:dyDescent="0.2"/>
    <row r="26376" ht="12.75" customHeight="1" x14ac:dyDescent="0.2"/>
    <row r="26377" ht="12.75" customHeight="1" x14ac:dyDescent="0.2"/>
    <row r="26378" ht="12.75" customHeight="1" x14ac:dyDescent="0.2"/>
    <row r="26379" ht="12.75" customHeight="1" x14ac:dyDescent="0.2"/>
    <row r="26380" ht="12.75" customHeight="1" x14ac:dyDescent="0.2"/>
    <row r="26381" ht="12.75" customHeight="1" x14ac:dyDescent="0.2"/>
    <row r="26382" ht="12.75" customHeight="1" x14ac:dyDescent="0.2"/>
    <row r="26383" ht="12.75" customHeight="1" x14ac:dyDescent="0.2"/>
    <row r="26384" ht="12.75" customHeight="1" x14ac:dyDescent="0.2"/>
    <row r="26385" ht="12.75" customHeight="1" x14ac:dyDescent="0.2"/>
    <row r="26386" ht="12.75" customHeight="1" x14ac:dyDescent="0.2"/>
    <row r="26387" ht="12.75" customHeight="1" x14ac:dyDescent="0.2"/>
    <row r="26388" ht="12.75" customHeight="1" x14ac:dyDescent="0.2"/>
    <row r="26389" ht="12.75" customHeight="1" x14ac:dyDescent="0.2"/>
    <row r="26390" ht="12.75" customHeight="1" x14ac:dyDescent="0.2"/>
    <row r="26391" ht="12.75" customHeight="1" x14ac:dyDescent="0.2"/>
    <row r="26392" ht="12.75" customHeight="1" x14ac:dyDescent="0.2"/>
    <row r="26393" ht="12.75" customHeight="1" x14ac:dyDescent="0.2"/>
    <row r="26394" ht="12.75" customHeight="1" x14ac:dyDescent="0.2"/>
    <row r="26395" ht="12.75" customHeight="1" x14ac:dyDescent="0.2"/>
    <row r="26396" ht="12.75" customHeight="1" x14ac:dyDescent="0.2"/>
    <row r="26397" ht="12.75" customHeight="1" x14ac:dyDescent="0.2"/>
    <row r="26398" ht="12.75" customHeight="1" x14ac:dyDescent="0.2"/>
    <row r="26399" ht="12.75" customHeight="1" x14ac:dyDescent="0.2"/>
    <row r="26400" ht="12.75" customHeight="1" x14ac:dyDescent="0.2"/>
    <row r="26401" ht="12.75" customHeight="1" x14ac:dyDescent="0.2"/>
    <row r="26402" ht="12.75" customHeight="1" x14ac:dyDescent="0.2"/>
    <row r="26403" ht="12.75" customHeight="1" x14ac:dyDescent="0.2"/>
    <row r="26404" ht="12.75" customHeight="1" x14ac:dyDescent="0.2"/>
    <row r="26405" ht="12.75" customHeight="1" x14ac:dyDescent="0.2"/>
    <row r="26406" ht="12.75" customHeight="1" x14ac:dyDescent="0.2"/>
    <row r="26407" ht="12.75" customHeight="1" x14ac:dyDescent="0.2"/>
    <row r="26408" ht="12.75" customHeight="1" x14ac:dyDescent="0.2"/>
    <row r="26409" ht="12.75" customHeight="1" x14ac:dyDescent="0.2"/>
    <row r="26410" ht="12.75" customHeight="1" x14ac:dyDescent="0.2"/>
    <row r="26411" ht="12.75" customHeight="1" x14ac:dyDescent="0.2"/>
    <row r="26412" ht="12.75" customHeight="1" x14ac:dyDescent="0.2"/>
    <row r="26413" ht="12.75" customHeight="1" x14ac:dyDescent="0.2"/>
    <row r="26414" ht="12.75" customHeight="1" x14ac:dyDescent="0.2"/>
    <row r="26415" ht="12.75" customHeight="1" x14ac:dyDescent="0.2"/>
    <row r="26416" ht="12.75" customHeight="1" x14ac:dyDescent="0.2"/>
    <row r="26417" ht="12.75" customHeight="1" x14ac:dyDescent="0.2"/>
    <row r="26418" ht="12.75" customHeight="1" x14ac:dyDescent="0.2"/>
    <row r="26419" ht="12.75" customHeight="1" x14ac:dyDescent="0.2"/>
    <row r="26420" ht="12.75" customHeight="1" x14ac:dyDescent="0.2"/>
    <row r="26421" ht="12.75" customHeight="1" x14ac:dyDescent="0.2"/>
    <row r="26422" ht="12.75" customHeight="1" x14ac:dyDescent="0.2"/>
    <row r="26423" ht="12.75" customHeight="1" x14ac:dyDescent="0.2"/>
    <row r="26424" ht="12.75" customHeight="1" x14ac:dyDescent="0.2"/>
    <row r="26425" ht="12.75" customHeight="1" x14ac:dyDescent="0.2"/>
    <row r="26426" ht="12.75" customHeight="1" x14ac:dyDescent="0.2"/>
    <row r="26427" ht="12.75" customHeight="1" x14ac:dyDescent="0.2"/>
    <row r="26428" ht="12.75" customHeight="1" x14ac:dyDescent="0.2"/>
    <row r="26429" ht="12.75" customHeight="1" x14ac:dyDescent="0.2"/>
    <row r="26430" ht="12.75" customHeight="1" x14ac:dyDescent="0.2"/>
    <row r="26431" ht="12.75" customHeight="1" x14ac:dyDescent="0.2"/>
    <row r="26432" ht="12.75" customHeight="1" x14ac:dyDescent="0.2"/>
    <row r="26433" ht="12.75" customHeight="1" x14ac:dyDescent="0.2"/>
    <row r="26434" ht="12.75" customHeight="1" x14ac:dyDescent="0.2"/>
    <row r="26435" ht="12.75" customHeight="1" x14ac:dyDescent="0.2"/>
    <row r="26436" ht="12.75" customHeight="1" x14ac:dyDescent="0.2"/>
    <row r="26437" ht="12.75" customHeight="1" x14ac:dyDescent="0.2"/>
    <row r="26438" ht="12.75" customHeight="1" x14ac:dyDescent="0.2"/>
    <row r="26439" ht="12.75" customHeight="1" x14ac:dyDescent="0.2"/>
    <row r="26440" ht="12.75" customHeight="1" x14ac:dyDescent="0.2"/>
    <row r="26441" ht="12.75" customHeight="1" x14ac:dyDescent="0.2"/>
    <row r="26442" ht="12.75" customHeight="1" x14ac:dyDescent="0.2"/>
    <row r="26443" ht="12.75" customHeight="1" x14ac:dyDescent="0.2"/>
    <row r="26444" ht="12.75" customHeight="1" x14ac:dyDescent="0.2"/>
    <row r="26445" ht="12.75" customHeight="1" x14ac:dyDescent="0.2"/>
    <row r="26446" ht="12.75" customHeight="1" x14ac:dyDescent="0.2"/>
    <row r="26447" ht="12.75" customHeight="1" x14ac:dyDescent="0.2"/>
    <row r="26448" ht="12.75" customHeight="1" x14ac:dyDescent="0.2"/>
    <row r="26449" ht="12.75" customHeight="1" x14ac:dyDescent="0.2"/>
    <row r="26450" ht="12.75" customHeight="1" x14ac:dyDescent="0.2"/>
    <row r="26451" ht="12.75" customHeight="1" x14ac:dyDescent="0.2"/>
    <row r="26452" ht="12.75" customHeight="1" x14ac:dyDescent="0.2"/>
    <row r="26453" ht="12.75" customHeight="1" x14ac:dyDescent="0.2"/>
    <row r="26454" ht="12.75" customHeight="1" x14ac:dyDescent="0.2"/>
    <row r="26455" ht="12.75" customHeight="1" x14ac:dyDescent="0.2"/>
    <row r="26456" ht="12.75" customHeight="1" x14ac:dyDescent="0.2"/>
    <row r="26457" ht="12.75" customHeight="1" x14ac:dyDescent="0.2"/>
    <row r="26458" ht="12.75" customHeight="1" x14ac:dyDescent="0.2"/>
    <row r="26459" ht="12.75" customHeight="1" x14ac:dyDescent="0.2"/>
    <row r="26460" ht="12.75" customHeight="1" x14ac:dyDescent="0.2"/>
    <row r="26461" ht="12.75" customHeight="1" x14ac:dyDescent="0.2"/>
    <row r="26462" ht="12.75" customHeight="1" x14ac:dyDescent="0.2"/>
    <row r="26463" ht="12.75" customHeight="1" x14ac:dyDescent="0.2"/>
    <row r="26464" ht="12.75" customHeight="1" x14ac:dyDescent="0.2"/>
    <row r="26465" ht="12.75" customHeight="1" x14ac:dyDescent="0.2"/>
    <row r="26466" ht="12.75" customHeight="1" x14ac:dyDescent="0.2"/>
    <row r="26467" ht="12.75" customHeight="1" x14ac:dyDescent="0.2"/>
    <row r="26468" ht="12.75" customHeight="1" x14ac:dyDescent="0.2"/>
    <row r="26469" ht="12.75" customHeight="1" x14ac:dyDescent="0.2"/>
    <row r="26470" ht="12.75" customHeight="1" x14ac:dyDescent="0.2"/>
    <row r="26471" ht="12.75" customHeight="1" x14ac:dyDescent="0.2"/>
    <row r="26472" ht="12.75" customHeight="1" x14ac:dyDescent="0.2"/>
    <row r="26473" ht="12.75" customHeight="1" x14ac:dyDescent="0.2"/>
    <row r="26474" ht="12.75" customHeight="1" x14ac:dyDescent="0.2"/>
    <row r="26475" ht="12.75" customHeight="1" x14ac:dyDescent="0.2"/>
    <row r="26476" ht="12.75" customHeight="1" x14ac:dyDescent="0.2"/>
    <row r="26477" ht="12.75" customHeight="1" x14ac:dyDescent="0.2"/>
    <row r="26478" ht="12.75" customHeight="1" x14ac:dyDescent="0.2"/>
    <row r="26479" ht="12.75" customHeight="1" x14ac:dyDescent="0.2"/>
    <row r="26480" ht="12.75" customHeight="1" x14ac:dyDescent="0.2"/>
    <row r="26481" ht="12.75" customHeight="1" x14ac:dyDescent="0.2"/>
    <row r="26482" ht="12.75" customHeight="1" x14ac:dyDescent="0.2"/>
    <row r="26483" ht="12.75" customHeight="1" x14ac:dyDescent="0.2"/>
    <row r="26484" ht="12.75" customHeight="1" x14ac:dyDescent="0.2"/>
    <row r="26485" ht="12.75" customHeight="1" x14ac:dyDescent="0.2"/>
    <row r="26486" ht="12.75" customHeight="1" x14ac:dyDescent="0.2"/>
    <row r="26487" ht="12.75" customHeight="1" x14ac:dyDescent="0.2"/>
    <row r="26488" ht="12.75" customHeight="1" x14ac:dyDescent="0.2"/>
    <row r="26489" ht="12.75" customHeight="1" x14ac:dyDescent="0.2"/>
    <row r="26490" ht="12.75" customHeight="1" x14ac:dyDescent="0.2"/>
    <row r="26491" ht="12.75" customHeight="1" x14ac:dyDescent="0.2"/>
    <row r="26492" ht="12.75" customHeight="1" x14ac:dyDescent="0.2"/>
    <row r="26493" ht="12.75" customHeight="1" x14ac:dyDescent="0.2"/>
    <row r="26494" ht="12.75" customHeight="1" x14ac:dyDescent="0.2"/>
    <row r="26495" ht="12.75" customHeight="1" x14ac:dyDescent="0.2"/>
    <row r="26496" ht="12.75" customHeight="1" x14ac:dyDescent="0.2"/>
    <row r="26497" ht="12.75" customHeight="1" x14ac:dyDescent="0.2"/>
    <row r="26498" ht="12.75" customHeight="1" x14ac:dyDescent="0.2"/>
    <row r="26499" ht="12.75" customHeight="1" x14ac:dyDescent="0.2"/>
    <row r="26500" ht="12.75" customHeight="1" x14ac:dyDescent="0.2"/>
    <row r="26501" ht="12.75" customHeight="1" x14ac:dyDescent="0.2"/>
    <row r="26502" ht="12.75" customHeight="1" x14ac:dyDescent="0.2"/>
    <row r="26503" ht="12.75" customHeight="1" x14ac:dyDescent="0.2"/>
    <row r="26504" ht="12.75" customHeight="1" x14ac:dyDescent="0.2"/>
    <row r="26505" ht="12.75" customHeight="1" x14ac:dyDescent="0.2"/>
    <row r="26506" ht="12.75" customHeight="1" x14ac:dyDescent="0.2"/>
    <row r="26507" ht="12.75" customHeight="1" x14ac:dyDescent="0.2"/>
    <row r="26508" ht="12.75" customHeight="1" x14ac:dyDescent="0.2"/>
    <row r="26509" ht="12.75" customHeight="1" x14ac:dyDescent="0.2"/>
    <row r="26510" ht="12.75" customHeight="1" x14ac:dyDescent="0.2"/>
    <row r="26511" ht="12.75" customHeight="1" x14ac:dyDescent="0.2"/>
    <row r="26512" ht="12.75" customHeight="1" x14ac:dyDescent="0.2"/>
    <row r="26513" ht="12.75" customHeight="1" x14ac:dyDescent="0.2"/>
    <row r="26514" ht="12.75" customHeight="1" x14ac:dyDescent="0.2"/>
    <row r="26515" ht="12.75" customHeight="1" x14ac:dyDescent="0.2"/>
    <row r="26516" ht="12.75" customHeight="1" x14ac:dyDescent="0.2"/>
    <row r="26517" ht="12.75" customHeight="1" x14ac:dyDescent="0.2"/>
    <row r="26518" ht="12.75" customHeight="1" x14ac:dyDescent="0.2"/>
    <row r="26519" ht="12.75" customHeight="1" x14ac:dyDescent="0.2"/>
    <row r="26520" ht="12.75" customHeight="1" x14ac:dyDescent="0.2"/>
    <row r="26521" ht="12.75" customHeight="1" x14ac:dyDescent="0.2"/>
    <row r="26522" ht="12.75" customHeight="1" x14ac:dyDescent="0.2"/>
    <row r="26523" ht="12.75" customHeight="1" x14ac:dyDescent="0.2"/>
    <row r="26524" ht="12.75" customHeight="1" x14ac:dyDescent="0.2"/>
    <row r="26525" ht="12.75" customHeight="1" x14ac:dyDescent="0.2"/>
    <row r="26526" ht="12.75" customHeight="1" x14ac:dyDescent="0.2"/>
    <row r="26527" ht="12.75" customHeight="1" x14ac:dyDescent="0.2"/>
    <row r="26528" ht="12.75" customHeight="1" x14ac:dyDescent="0.2"/>
    <row r="26529" ht="12.75" customHeight="1" x14ac:dyDescent="0.2"/>
    <row r="26530" ht="12.75" customHeight="1" x14ac:dyDescent="0.2"/>
    <row r="26531" ht="12.75" customHeight="1" x14ac:dyDescent="0.2"/>
    <row r="26532" ht="12.75" customHeight="1" x14ac:dyDescent="0.2"/>
    <row r="26533" ht="12.75" customHeight="1" x14ac:dyDescent="0.2"/>
    <row r="26534" ht="12.75" customHeight="1" x14ac:dyDescent="0.2"/>
    <row r="26535" ht="12.75" customHeight="1" x14ac:dyDescent="0.2"/>
    <row r="26536" ht="12.75" customHeight="1" x14ac:dyDescent="0.2"/>
    <row r="26537" ht="12.75" customHeight="1" x14ac:dyDescent="0.2"/>
    <row r="26538" ht="12.75" customHeight="1" x14ac:dyDescent="0.2"/>
    <row r="26539" ht="12.75" customHeight="1" x14ac:dyDescent="0.2"/>
    <row r="26540" ht="12.75" customHeight="1" x14ac:dyDescent="0.2"/>
    <row r="26541" ht="12.75" customHeight="1" x14ac:dyDescent="0.2"/>
    <row r="26542" ht="12.75" customHeight="1" x14ac:dyDescent="0.2"/>
    <row r="26543" ht="12.75" customHeight="1" x14ac:dyDescent="0.2"/>
    <row r="26544" ht="12.75" customHeight="1" x14ac:dyDescent="0.2"/>
    <row r="26545" ht="12.75" customHeight="1" x14ac:dyDescent="0.2"/>
    <row r="26546" ht="12.75" customHeight="1" x14ac:dyDescent="0.2"/>
    <row r="26547" ht="12.75" customHeight="1" x14ac:dyDescent="0.2"/>
    <row r="26548" ht="12.75" customHeight="1" x14ac:dyDescent="0.2"/>
    <row r="26549" ht="12.75" customHeight="1" x14ac:dyDescent="0.2"/>
    <row r="26550" ht="12.75" customHeight="1" x14ac:dyDescent="0.2"/>
    <row r="26551" ht="12.75" customHeight="1" x14ac:dyDescent="0.2"/>
    <row r="26552" ht="12.75" customHeight="1" x14ac:dyDescent="0.2"/>
    <row r="26553" ht="12.75" customHeight="1" x14ac:dyDescent="0.2"/>
    <row r="26554" ht="12.75" customHeight="1" x14ac:dyDescent="0.2"/>
    <row r="26555" ht="12.75" customHeight="1" x14ac:dyDescent="0.2"/>
    <row r="26556" ht="12.75" customHeight="1" x14ac:dyDescent="0.2"/>
    <row r="26557" ht="12.75" customHeight="1" x14ac:dyDescent="0.2"/>
    <row r="26558" ht="12.75" customHeight="1" x14ac:dyDescent="0.2"/>
    <row r="26559" ht="12.75" customHeight="1" x14ac:dyDescent="0.2"/>
    <row r="26560" ht="12.75" customHeight="1" x14ac:dyDescent="0.2"/>
    <row r="26561" ht="12.75" customHeight="1" x14ac:dyDescent="0.2"/>
    <row r="26562" ht="12.75" customHeight="1" x14ac:dyDescent="0.2"/>
    <row r="26563" ht="12.75" customHeight="1" x14ac:dyDescent="0.2"/>
    <row r="26564" ht="12.75" customHeight="1" x14ac:dyDescent="0.2"/>
    <row r="26565" ht="12.75" customHeight="1" x14ac:dyDescent="0.2"/>
    <row r="26566" ht="12.75" customHeight="1" x14ac:dyDescent="0.2"/>
    <row r="26567" ht="12.75" customHeight="1" x14ac:dyDescent="0.2"/>
    <row r="26568" ht="12.75" customHeight="1" x14ac:dyDescent="0.2"/>
    <row r="26569" ht="12.75" customHeight="1" x14ac:dyDescent="0.2"/>
    <row r="26570" ht="12.75" customHeight="1" x14ac:dyDescent="0.2"/>
    <row r="26571" ht="12.75" customHeight="1" x14ac:dyDescent="0.2"/>
    <row r="26572" ht="12.75" customHeight="1" x14ac:dyDescent="0.2"/>
    <row r="26573" ht="12.75" customHeight="1" x14ac:dyDescent="0.2"/>
    <row r="26574" ht="12.75" customHeight="1" x14ac:dyDescent="0.2"/>
    <row r="26575" ht="12.75" customHeight="1" x14ac:dyDescent="0.2"/>
    <row r="26576" ht="12.75" customHeight="1" x14ac:dyDescent="0.2"/>
    <row r="26577" ht="12.75" customHeight="1" x14ac:dyDescent="0.2"/>
    <row r="26578" ht="12.75" customHeight="1" x14ac:dyDescent="0.2"/>
    <row r="26579" ht="12.75" customHeight="1" x14ac:dyDescent="0.2"/>
    <row r="26580" ht="12.75" customHeight="1" x14ac:dyDescent="0.2"/>
    <row r="26581" ht="12.75" customHeight="1" x14ac:dyDescent="0.2"/>
    <row r="26582" ht="12.75" customHeight="1" x14ac:dyDescent="0.2"/>
    <row r="26583" ht="12.75" customHeight="1" x14ac:dyDescent="0.2"/>
    <row r="26584" ht="12.75" customHeight="1" x14ac:dyDescent="0.2"/>
    <row r="26585" ht="12.75" customHeight="1" x14ac:dyDescent="0.2"/>
    <row r="26586" ht="12.75" customHeight="1" x14ac:dyDescent="0.2"/>
    <row r="26587" ht="12.75" customHeight="1" x14ac:dyDescent="0.2"/>
    <row r="26588" ht="12.75" customHeight="1" x14ac:dyDescent="0.2"/>
    <row r="26589" ht="12.75" customHeight="1" x14ac:dyDescent="0.2"/>
    <row r="26590" ht="12.75" customHeight="1" x14ac:dyDescent="0.2"/>
    <row r="26591" ht="12.75" customHeight="1" x14ac:dyDescent="0.2"/>
    <row r="26592" ht="12.75" customHeight="1" x14ac:dyDescent="0.2"/>
    <row r="26593" ht="12.75" customHeight="1" x14ac:dyDescent="0.2"/>
    <row r="26594" ht="12.75" customHeight="1" x14ac:dyDescent="0.2"/>
    <row r="26595" ht="12.75" customHeight="1" x14ac:dyDescent="0.2"/>
    <row r="26596" ht="12.75" customHeight="1" x14ac:dyDescent="0.2"/>
    <row r="26597" ht="12.75" customHeight="1" x14ac:dyDescent="0.2"/>
    <row r="26598" ht="12.75" customHeight="1" x14ac:dyDescent="0.2"/>
    <row r="26599" ht="12.75" customHeight="1" x14ac:dyDescent="0.2"/>
    <row r="26600" ht="12.75" customHeight="1" x14ac:dyDescent="0.2"/>
    <row r="26601" ht="12.75" customHeight="1" x14ac:dyDescent="0.2"/>
    <row r="26602" ht="12.75" customHeight="1" x14ac:dyDescent="0.2"/>
    <row r="26603" ht="12.75" customHeight="1" x14ac:dyDescent="0.2"/>
    <row r="26604" ht="12.75" customHeight="1" x14ac:dyDescent="0.2"/>
    <row r="26605" ht="12.75" customHeight="1" x14ac:dyDescent="0.2"/>
    <row r="26606" ht="12.75" customHeight="1" x14ac:dyDescent="0.2"/>
    <row r="26607" ht="12.75" customHeight="1" x14ac:dyDescent="0.2"/>
    <row r="26608" ht="12.75" customHeight="1" x14ac:dyDescent="0.2"/>
    <row r="26609" ht="12.75" customHeight="1" x14ac:dyDescent="0.2"/>
    <row r="26610" ht="12.75" customHeight="1" x14ac:dyDescent="0.2"/>
    <row r="26611" ht="12.75" customHeight="1" x14ac:dyDescent="0.2"/>
    <row r="26612" ht="12.75" customHeight="1" x14ac:dyDescent="0.2"/>
    <row r="26613" ht="12.75" customHeight="1" x14ac:dyDescent="0.2"/>
    <row r="26614" ht="12.75" customHeight="1" x14ac:dyDescent="0.2"/>
    <row r="26615" ht="12.75" customHeight="1" x14ac:dyDescent="0.2"/>
    <row r="26616" ht="12.75" customHeight="1" x14ac:dyDescent="0.2"/>
    <row r="26617" ht="12.75" customHeight="1" x14ac:dyDescent="0.2"/>
    <row r="26618" ht="12.75" customHeight="1" x14ac:dyDescent="0.2"/>
    <row r="26619" ht="12.75" customHeight="1" x14ac:dyDescent="0.2"/>
    <row r="26620" ht="12.75" customHeight="1" x14ac:dyDescent="0.2"/>
    <row r="26621" ht="12.75" customHeight="1" x14ac:dyDescent="0.2"/>
    <row r="26622" ht="12.75" customHeight="1" x14ac:dyDescent="0.2"/>
    <row r="26623" ht="12.75" customHeight="1" x14ac:dyDescent="0.2"/>
    <row r="26624" ht="12.75" customHeight="1" x14ac:dyDescent="0.2"/>
    <row r="26625" ht="12.75" customHeight="1" x14ac:dyDescent="0.2"/>
    <row r="26626" ht="12.75" customHeight="1" x14ac:dyDescent="0.2"/>
    <row r="26627" ht="12.75" customHeight="1" x14ac:dyDescent="0.2"/>
    <row r="26628" ht="12.75" customHeight="1" x14ac:dyDescent="0.2"/>
    <row r="26629" ht="12.75" customHeight="1" x14ac:dyDescent="0.2"/>
    <row r="26630" ht="12.75" customHeight="1" x14ac:dyDescent="0.2"/>
    <row r="26631" ht="12.75" customHeight="1" x14ac:dyDescent="0.2"/>
    <row r="26632" ht="12.75" customHeight="1" x14ac:dyDescent="0.2"/>
    <row r="26633" ht="12.75" customHeight="1" x14ac:dyDescent="0.2"/>
    <row r="26634" ht="12.75" customHeight="1" x14ac:dyDescent="0.2"/>
    <row r="26635" ht="12.75" customHeight="1" x14ac:dyDescent="0.2"/>
    <row r="26636" ht="12.75" customHeight="1" x14ac:dyDescent="0.2"/>
    <row r="26637" ht="12.75" customHeight="1" x14ac:dyDescent="0.2"/>
    <row r="26638" ht="12.75" customHeight="1" x14ac:dyDescent="0.2"/>
    <row r="26639" ht="12.75" customHeight="1" x14ac:dyDescent="0.2"/>
    <row r="26640" ht="12.75" customHeight="1" x14ac:dyDescent="0.2"/>
    <row r="26641" ht="12.75" customHeight="1" x14ac:dyDescent="0.2"/>
    <row r="26642" ht="12.75" customHeight="1" x14ac:dyDescent="0.2"/>
    <row r="26643" ht="12.75" customHeight="1" x14ac:dyDescent="0.2"/>
    <row r="26644" ht="12.75" customHeight="1" x14ac:dyDescent="0.2"/>
    <row r="26645" ht="12.75" customHeight="1" x14ac:dyDescent="0.2"/>
    <row r="26646" ht="12.75" customHeight="1" x14ac:dyDescent="0.2"/>
    <row r="26647" ht="12.75" customHeight="1" x14ac:dyDescent="0.2"/>
    <row r="26648" ht="12.75" customHeight="1" x14ac:dyDescent="0.2"/>
    <row r="26649" ht="12.75" customHeight="1" x14ac:dyDescent="0.2"/>
    <row r="26650" ht="12.75" customHeight="1" x14ac:dyDescent="0.2"/>
    <row r="26651" ht="12.75" customHeight="1" x14ac:dyDescent="0.2"/>
    <row r="26652" ht="12.75" customHeight="1" x14ac:dyDescent="0.2"/>
    <row r="26653" ht="12.75" customHeight="1" x14ac:dyDescent="0.2"/>
    <row r="26654" ht="12.75" customHeight="1" x14ac:dyDescent="0.2"/>
    <row r="26655" ht="12.75" customHeight="1" x14ac:dyDescent="0.2"/>
    <row r="26656" ht="12.75" customHeight="1" x14ac:dyDescent="0.2"/>
    <row r="26657" ht="12.75" customHeight="1" x14ac:dyDescent="0.2"/>
    <row r="26658" ht="12.75" customHeight="1" x14ac:dyDescent="0.2"/>
    <row r="26659" ht="12.75" customHeight="1" x14ac:dyDescent="0.2"/>
    <row r="26660" ht="12.75" customHeight="1" x14ac:dyDescent="0.2"/>
    <row r="26661" ht="12.75" customHeight="1" x14ac:dyDescent="0.2"/>
    <row r="26662" ht="12.75" customHeight="1" x14ac:dyDescent="0.2"/>
    <row r="26663" ht="12.75" customHeight="1" x14ac:dyDescent="0.2"/>
    <row r="26664" ht="12.75" customHeight="1" x14ac:dyDescent="0.2"/>
    <row r="26665" ht="12.75" customHeight="1" x14ac:dyDescent="0.2"/>
    <row r="26666" ht="12.75" customHeight="1" x14ac:dyDescent="0.2"/>
    <row r="26667" ht="12.75" customHeight="1" x14ac:dyDescent="0.2"/>
    <row r="26668" ht="12.75" customHeight="1" x14ac:dyDescent="0.2"/>
    <row r="26669" ht="12.75" customHeight="1" x14ac:dyDescent="0.2"/>
    <row r="26670" ht="12.75" customHeight="1" x14ac:dyDescent="0.2"/>
    <row r="26671" ht="12.75" customHeight="1" x14ac:dyDescent="0.2"/>
    <row r="26672" ht="12.75" customHeight="1" x14ac:dyDescent="0.2"/>
    <row r="26673" ht="12.75" customHeight="1" x14ac:dyDescent="0.2"/>
    <row r="26674" ht="12.75" customHeight="1" x14ac:dyDescent="0.2"/>
    <row r="26675" ht="12.75" customHeight="1" x14ac:dyDescent="0.2"/>
    <row r="26676" ht="12.75" customHeight="1" x14ac:dyDescent="0.2"/>
    <row r="26677" ht="12.75" customHeight="1" x14ac:dyDescent="0.2"/>
    <row r="26678" ht="12.75" customHeight="1" x14ac:dyDescent="0.2"/>
    <row r="26679" ht="12.75" customHeight="1" x14ac:dyDescent="0.2"/>
    <row r="26680" ht="12.75" customHeight="1" x14ac:dyDescent="0.2"/>
    <row r="26681" ht="12.75" customHeight="1" x14ac:dyDescent="0.2"/>
    <row r="26682" ht="12.75" customHeight="1" x14ac:dyDescent="0.2"/>
    <row r="26683" ht="12.75" customHeight="1" x14ac:dyDescent="0.2"/>
    <row r="26684" ht="12.75" customHeight="1" x14ac:dyDescent="0.2"/>
    <row r="26685" ht="12.75" customHeight="1" x14ac:dyDescent="0.2"/>
    <row r="26686" ht="12.75" customHeight="1" x14ac:dyDescent="0.2"/>
    <row r="26687" ht="12.75" customHeight="1" x14ac:dyDescent="0.2"/>
    <row r="26688" ht="12.75" customHeight="1" x14ac:dyDescent="0.2"/>
    <row r="26689" ht="12.75" customHeight="1" x14ac:dyDescent="0.2"/>
    <row r="26690" ht="12.75" customHeight="1" x14ac:dyDescent="0.2"/>
    <row r="26691" ht="12.75" customHeight="1" x14ac:dyDescent="0.2"/>
    <row r="26692" ht="12.75" customHeight="1" x14ac:dyDescent="0.2"/>
    <row r="26693" ht="12.75" customHeight="1" x14ac:dyDescent="0.2"/>
    <row r="26694" ht="12.75" customHeight="1" x14ac:dyDescent="0.2"/>
    <row r="26695" ht="12.75" customHeight="1" x14ac:dyDescent="0.2"/>
    <row r="26696" ht="12.75" customHeight="1" x14ac:dyDescent="0.2"/>
    <row r="26697" ht="12.75" customHeight="1" x14ac:dyDescent="0.2"/>
    <row r="26698" ht="12.75" customHeight="1" x14ac:dyDescent="0.2"/>
    <row r="26699" ht="12.75" customHeight="1" x14ac:dyDescent="0.2"/>
    <row r="26700" ht="12.75" customHeight="1" x14ac:dyDescent="0.2"/>
    <row r="26701" ht="12.75" customHeight="1" x14ac:dyDescent="0.2"/>
    <row r="26702" ht="12.75" customHeight="1" x14ac:dyDescent="0.2"/>
    <row r="26703" ht="12.75" customHeight="1" x14ac:dyDescent="0.2"/>
    <row r="26704" ht="12.75" customHeight="1" x14ac:dyDescent="0.2"/>
    <row r="26705" ht="12.75" customHeight="1" x14ac:dyDescent="0.2"/>
    <row r="26706" ht="12.75" customHeight="1" x14ac:dyDescent="0.2"/>
    <row r="26707" ht="12.75" customHeight="1" x14ac:dyDescent="0.2"/>
    <row r="26708" ht="12.75" customHeight="1" x14ac:dyDescent="0.2"/>
    <row r="26709" ht="12.75" customHeight="1" x14ac:dyDescent="0.2"/>
    <row r="26710" ht="12.75" customHeight="1" x14ac:dyDescent="0.2"/>
    <row r="26711" ht="12.75" customHeight="1" x14ac:dyDescent="0.2"/>
    <row r="26712" ht="12.75" customHeight="1" x14ac:dyDescent="0.2"/>
    <row r="26713" ht="12.75" customHeight="1" x14ac:dyDescent="0.2"/>
    <row r="26714" ht="12.75" customHeight="1" x14ac:dyDescent="0.2"/>
    <row r="26715" ht="12.75" customHeight="1" x14ac:dyDescent="0.2"/>
    <row r="26716" ht="12.75" customHeight="1" x14ac:dyDescent="0.2"/>
    <row r="26717" ht="12.75" customHeight="1" x14ac:dyDescent="0.2"/>
    <row r="26718" ht="12.75" customHeight="1" x14ac:dyDescent="0.2"/>
    <row r="26719" ht="12.75" customHeight="1" x14ac:dyDescent="0.2"/>
    <row r="26720" ht="12.75" customHeight="1" x14ac:dyDescent="0.2"/>
    <row r="26721" ht="12.75" customHeight="1" x14ac:dyDescent="0.2"/>
    <row r="26722" ht="12.75" customHeight="1" x14ac:dyDescent="0.2"/>
    <row r="26723" ht="12.75" customHeight="1" x14ac:dyDescent="0.2"/>
    <row r="26724" ht="12.75" customHeight="1" x14ac:dyDescent="0.2"/>
    <row r="26725" ht="12.75" customHeight="1" x14ac:dyDescent="0.2"/>
    <row r="26726" ht="12.75" customHeight="1" x14ac:dyDescent="0.2"/>
    <row r="26727" ht="12.75" customHeight="1" x14ac:dyDescent="0.2"/>
    <row r="26728" ht="12.75" customHeight="1" x14ac:dyDescent="0.2"/>
    <row r="26729" ht="12.75" customHeight="1" x14ac:dyDescent="0.2"/>
    <row r="26730" ht="12.75" customHeight="1" x14ac:dyDescent="0.2"/>
    <row r="26731" ht="12.75" customHeight="1" x14ac:dyDescent="0.2"/>
    <row r="26732" ht="12.75" customHeight="1" x14ac:dyDescent="0.2"/>
    <row r="26733" ht="12.75" customHeight="1" x14ac:dyDescent="0.2"/>
    <row r="26734" ht="12.75" customHeight="1" x14ac:dyDescent="0.2"/>
    <row r="26735" ht="12.75" customHeight="1" x14ac:dyDescent="0.2"/>
    <row r="26736" ht="12.75" customHeight="1" x14ac:dyDescent="0.2"/>
    <row r="26737" ht="12.75" customHeight="1" x14ac:dyDescent="0.2"/>
    <row r="26738" ht="12.75" customHeight="1" x14ac:dyDescent="0.2"/>
    <row r="26739" ht="12.75" customHeight="1" x14ac:dyDescent="0.2"/>
    <row r="26740" ht="12.75" customHeight="1" x14ac:dyDescent="0.2"/>
    <row r="26741" ht="12.75" customHeight="1" x14ac:dyDescent="0.2"/>
    <row r="26742" ht="12.75" customHeight="1" x14ac:dyDescent="0.2"/>
    <row r="26743" ht="12.75" customHeight="1" x14ac:dyDescent="0.2"/>
    <row r="26744" ht="12.75" customHeight="1" x14ac:dyDescent="0.2"/>
    <row r="26745" ht="12.75" customHeight="1" x14ac:dyDescent="0.2"/>
    <row r="26746" ht="12.75" customHeight="1" x14ac:dyDescent="0.2"/>
    <row r="26747" ht="12.75" customHeight="1" x14ac:dyDescent="0.2"/>
    <row r="26748" ht="12.75" customHeight="1" x14ac:dyDescent="0.2"/>
    <row r="26749" ht="12.75" customHeight="1" x14ac:dyDescent="0.2"/>
    <row r="26750" ht="12.75" customHeight="1" x14ac:dyDescent="0.2"/>
    <row r="26751" ht="12.75" customHeight="1" x14ac:dyDescent="0.2"/>
    <row r="26752" ht="12.75" customHeight="1" x14ac:dyDescent="0.2"/>
    <row r="26753" ht="12.75" customHeight="1" x14ac:dyDescent="0.2"/>
    <row r="26754" ht="12.75" customHeight="1" x14ac:dyDescent="0.2"/>
    <row r="26755" ht="12.75" customHeight="1" x14ac:dyDescent="0.2"/>
    <row r="26756" ht="12.75" customHeight="1" x14ac:dyDescent="0.2"/>
    <row r="26757" ht="12.75" customHeight="1" x14ac:dyDescent="0.2"/>
    <row r="26758" ht="12.75" customHeight="1" x14ac:dyDescent="0.2"/>
    <row r="26759" ht="12.75" customHeight="1" x14ac:dyDescent="0.2"/>
    <row r="26760" ht="12.75" customHeight="1" x14ac:dyDescent="0.2"/>
    <row r="26761" ht="12.75" customHeight="1" x14ac:dyDescent="0.2"/>
    <row r="26762" ht="12.75" customHeight="1" x14ac:dyDescent="0.2"/>
    <row r="26763" ht="12.75" customHeight="1" x14ac:dyDescent="0.2"/>
    <row r="26764" ht="12.75" customHeight="1" x14ac:dyDescent="0.2"/>
    <row r="26765" ht="12.75" customHeight="1" x14ac:dyDescent="0.2"/>
    <row r="26766" ht="12.75" customHeight="1" x14ac:dyDescent="0.2"/>
    <row r="26767" ht="12.75" customHeight="1" x14ac:dyDescent="0.2"/>
    <row r="26768" ht="12.75" customHeight="1" x14ac:dyDescent="0.2"/>
    <row r="26769" ht="12.75" customHeight="1" x14ac:dyDescent="0.2"/>
    <row r="26770" ht="12.75" customHeight="1" x14ac:dyDescent="0.2"/>
    <row r="26771" ht="12.75" customHeight="1" x14ac:dyDescent="0.2"/>
    <row r="26772" ht="12.75" customHeight="1" x14ac:dyDescent="0.2"/>
    <row r="26773" ht="12.75" customHeight="1" x14ac:dyDescent="0.2"/>
    <row r="26774" ht="12.75" customHeight="1" x14ac:dyDescent="0.2"/>
    <row r="26775" ht="12.75" customHeight="1" x14ac:dyDescent="0.2"/>
    <row r="26776" ht="12.75" customHeight="1" x14ac:dyDescent="0.2"/>
    <row r="26777" ht="12.75" customHeight="1" x14ac:dyDescent="0.2"/>
    <row r="26778" ht="12.75" customHeight="1" x14ac:dyDescent="0.2"/>
    <row r="26779" ht="12.75" customHeight="1" x14ac:dyDescent="0.2"/>
    <row r="26780" ht="12.75" customHeight="1" x14ac:dyDescent="0.2"/>
    <row r="26781" ht="12.75" customHeight="1" x14ac:dyDescent="0.2"/>
    <row r="26782" ht="12.75" customHeight="1" x14ac:dyDescent="0.2"/>
    <row r="26783" ht="12.75" customHeight="1" x14ac:dyDescent="0.2"/>
    <row r="26784" ht="12.75" customHeight="1" x14ac:dyDescent="0.2"/>
    <row r="26785" ht="12.75" customHeight="1" x14ac:dyDescent="0.2"/>
    <row r="26786" ht="12.75" customHeight="1" x14ac:dyDescent="0.2"/>
    <row r="26787" ht="12.75" customHeight="1" x14ac:dyDescent="0.2"/>
    <row r="26788" ht="12.75" customHeight="1" x14ac:dyDescent="0.2"/>
    <row r="26789" ht="12.75" customHeight="1" x14ac:dyDescent="0.2"/>
    <row r="26790" ht="12.75" customHeight="1" x14ac:dyDescent="0.2"/>
    <row r="26791" ht="12.75" customHeight="1" x14ac:dyDescent="0.2"/>
    <row r="26792" ht="12.75" customHeight="1" x14ac:dyDescent="0.2"/>
    <row r="26793" ht="12.75" customHeight="1" x14ac:dyDescent="0.2"/>
    <row r="26794" ht="12.75" customHeight="1" x14ac:dyDescent="0.2"/>
    <row r="26795" ht="12.75" customHeight="1" x14ac:dyDescent="0.2"/>
    <row r="26796" ht="12.75" customHeight="1" x14ac:dyDescent="0.2"/>
    <row r="26797" ht="12.75" customHeight="1" x14ac:dyDescent="0.2"/>
    <row r="26798" ht="12.75" customHeight="1" x14ac:dyDescent="0.2"/>
    <row r="26799" ht="12.75" customHeight="1" x14ac:dyDescent="0.2"/>
    <row r="26800" ht="12.75" customHeight="1" x14ac:dyDescent="0.2"/>
    <row r="26801" ht="12.75" customHeight="1" x14ac:dyDescent="0.2"/>
    <row r="26802" ht="12.75" customHeight="1" x14ac:dyDescent="0.2"/>
    <row r="26803" ht="12.75" customHeight="1" x14ac:dyDescent="0.2"/>
    <row r="26804" ht="12.75" customHeight="1" x14ac:dyDescent="0.2"/>
    <row r="26805" ht="12.75" customHeight="1" x14ac:dyDescent="0.2"/>
    <row r="26806" ht="12.75" customHeight="1" x14ac:dyDescent="0.2"/>
    <row r="26807" ht="12.75" customHeight="1" x14ac:dyDescent="0.2"/>
    <row r="26808" ht="12.75" customHeight="1" x14ac:dyDescent="0.2"/>
    <row r="26809" ht="12.75" customHeight="1" x14ac:dyDescent="0.2"/>
    <row r="26810" ht="12.75" customHeight="1" x14ac:dyDescent="0.2"/>
    <row r="26811" ht="12.75" customHeight="1" x14ac:dyDescent="0.2"/>
    <row r="26812" ht="12.75" customHeight="1" x14ac:dyDescent="0.2"/>
    <row r="26813" ht="12.75" customHeight="1" x14ac:dyDescent="0.2"/>
    <row r="26814" ht="12.75" customHeight="1" x14ac:dyDescent="0.2"/>
    <row r="26815" ht="12.75" customHeight="1" x14ac:dyDescent="0.2"/>
    <row r="26816" ht="12.75" customHeight="1" x14ac:dyDescent="0.2"/>
    <row r="26817" ht="12.75" customHeight="1" x14ac:dyDescent="0.2"/>
    <row r="26818" ht="12.75" customHeight="1" x14ac:dyDescent="0.2"/>
    <row r="26819" ht="12.75" customHeight="1" x14ac:dyDescent="0.2"/>
    <row r="26820" ht="12.75" customHeight="1" x14ac:dyDescent="0.2"/>
    <row r="26821" ht="12.75" customHeight="1" x14ac:dyDescent="0.2"/>
    <row r="26822" ht="12.75" customHeight="1" x14ac:dyDescent="0.2"/>
    <row r="26823" ht="12.75" customHeight="1" x14ac:dyDescent="0.2"/>
    <row r="26824" ht="12.75" customHeight="1" x14ac:dyDescent="0.2"/>
    <row r="26825" ht="12.75" customHeight="1" x14ac:dyDescent="0.2"/>
    <row r="26826" ht="12.75" customHeight="1" x14ac:dyDescent="0.2"/>
    <row r="26827" ht="12.75" customHeight="1" x14ac:dyDescent="0.2"/>
    <row r="26828" ht="12.75" customHeight="1" x14ac:dyDescent="0.2"/>
    <row r="26829" ht="12.75" customHeight="1" x14ac:dyDescent="0.2"/>
    <row r="26830" ht="12.75" customHeight="1" x14ac:dyDescent="0.2"/>
    <row r="26831" ht="12.75" customHeight="1" x14ac:dyDescent="0.2"/>
    <row r="26832" ht="12.75" customHeight="1" x14ac:dyDescent="0.2"/>
    <row r="26833" ht="12.75" customHeight="1" x14ac:dyDescent="0.2"/>
    <row r="26834" ht="12.75" customHeight="1" x14ac:dyDescent="0.2"/>
    <row r="26835" ht="12.75" customHeight="1" x14ac:dyDescent="0.2"/>
    <row r="26836" ht="12.75" customHeight="1" x14ac:dyDescent="0.2"/>
    <row r="26837" ht="12.75" customHeight="1" x14ac:dyDescent="0.2"/>
    <row r="26838" ht="12.75" customHeight="1" x14ac:dyDescent="0.2"/>
    <row r="26839" ht="12.75" customHeight="1" x14ac:dyDescent="0.2"/>
    <row r="26840" ht="12.75" customHeight="1" x14ac:dyDescent="0.2"/>
    <row r="26841" ht="12.75" customHeight="1" x14ac:dyDescent="0.2"/>
    <row r="26842" ht="12.75" customHeight="1" x14ac:dyDescent="0.2"/>
    <row r="26843" ht="12.75" customHeight="1" x14ac:dyDescent="0.2"/>
    <row r="26844" ht="12.75" customHeight="1" x14ac:dyDescent="0.2"/>
    <row r="26845" ht="12.75" customHeight="1" x14ac:dyDescent="0.2"/>
    <row r="26846" ht="12.75" customHeight="1" x14ac:dyDescent="0.2"/>
    <row r="26847" ht="12.75" customHeight="1" x14ac:dyDescent="0.2"/>
    <row r="26848" ht="12.75" customHeight="1" x14ac:dyDescent="0.2"/>
    <row r="26849" ht="12.75" customHeight="1" x14ac:dyDescent="0.2"/>
    <row r="26850" ht="12.75" customHeight="1" x14ac:dyDescent="0.2"/>
    <row r="26851" ht="12.75" customHeight="1" x14ac:dyDescent="0.2"/>
    <row r="26852" ht="12.75" customHeight="1" x14ac:dyDescent="0.2"/>
    <row r="26853" ht="12.75" customHeight="1" x14ac:dyDescent="0.2"/>
    <row r="26854" ht="12.75" customHeight="1" x14ac:dyDescent="0.2"/>
    <row r="26855" ht="12.75" customHeight="1" x14ac:dyDescent="0.2"/>
    <row r="26856" ht="12.75" customHeight="1" x14ac:dyDescent="0.2"/>
    <row r="26857" ht="12.75" customHeight="1" x14ac:dyDescent="0.2"/>
    <row r="26858" ht="12.75" customHeight="1" x14ac:dyDescent="0.2"/>
    <row r="26859" ht="12.75" customHeight="1" x14ac:dyDescent="0.2"/>
    <row r="26860" ht="12.75" customHeight="1" x14ac:dyDescent="0.2"/>
    <row r="26861" ht="12.75" customHeight="1" x14ac:dyDescent="0.2"/>
    <row r="26862" ht="12.75" customHeight="1" x14ac:dyDescent="0.2"/>
    <row r="26863" ht="12.75" customHeight="1" x14ac:dyDescent="0.2"/>
    <row r="26864" ht="12.75" customHeight="1" x14ac:dyDescent="0.2"/>
    <row r="26865" ht="12.75" customHeight="1" x14ac:dyDescent="0.2"/>
    <row r="26866" ht="12.75" customHeight="1" x14ac:dyDescent="0.2"/>
    <row r="26867" ht="12.75" customHeight="1" x14ac:dyDescent="0.2"/>
    <row r="26868" ht="12.75" customHeight="1" x14ac:dyDescent="0.2"/>
    <row r="26869" ht="12.75" customHeight="1" x14ac:dyDescent="0.2"/>
    <row r="26870" ht="12.75" customHeight="1" x14ac:dyDescent="0.2"/>
    <row r="26871" ht="12.75" customHeight="1" x14ac:dyDescent="0.2"/>
    <row r="26872" ht="12.75" customHeight="1" x14ac:dyDescent="0.2"/>
    <row r="26873" ht="12.75" customHeight="1" x14ac:dyDescent="0.2"/>
    <row r="26874" ht="12.75" customHeight="1" x14ac:dyDescent="0.2"/>
    <row r="26875" ht="12.75" customHeight="1" x14ac:dyDescent="0.2"/>
    <row r="26876" ht="12.75" customHeight="1" x14ac:dyDescent="0.2"/>
    <row r="26877" ht="12.75" customHeight="1" x14ac:dyDescent="0.2"/>
    <row r="26878" ht="12.75" customHeight="1" x14ac:dyDescent="0.2"/>
    <row r="26879" ht="12.75" customHeight="1" x14ac:dyDescent="0.2"/>
    <row r="26880" ht="12.75" customHeight="1" x14ac:dyDescent="0.2"/>
    <row r="26881" ht="12.75" customHeight="1" x14ac:dyDescent="0.2"/>
    <row r="26882" ht="12.75" customHeight="1" x14ac:dyDescent="0.2"/>
    <row r="26883" ht="12.75" customHeight="1" x14ac:dyDescent="0.2"/>
    <row r="26884" ht="12.75" customHeight="1" x14ac:dyDescent="0.2"/>
    <row r="26885" ht="12.75" customHeight="1" x14ac:dyDescent="0.2"/>
    <row r="26886" ht="12.75" customHeight="1" x14ac:dyDescent="0.2"/>
    <row r="26887" ht="12.75" customHeight="1" x14ac:dyDescent="0.2"/>
    <row r="26888" ht="12.75" customHeight="1" x14ac:dyDescent="0.2"/>
    <row r="26889" ht="12.75" customHeight="1" x14ac:dyDescent="0.2"/>
    <row r="26890" ht="12.75" customHeight="1" x14ac:dyDescent="0.2"/>
    <row r="26891" ht="12.75" customHeight="1" x14ac:dyDescent="0.2"/>
    <row r="26892" ht="12.75" customHeight="1" x14ac:dyDescent="0.2"/>
    <row r="26893" ht="12.75" customHeight="1" x14ac:dyDescent="0.2"/>
    <row r="26894" ht="12.75" customHeight="1" x14ac:dyDescent="0.2"/>
    <row r="26895" ht="12.75" customHeight="1" x14ac:dyDescent="0.2"/>
    <row r="26896" ht="12.75" customHeight="1" x14ac:dyDescent="0.2"/>
    <row r="26897" ht="12.75" customHeight="1" x14ac:dyDescent="0.2"/>
    <row r="26898" ht="12.75" customHeight="1" x14ac:dyDescent="0.2"/>
    <row r="26899" ht="12.75" customHeight="1" x14ac:dyDescent="0.2"/>
    <row r="26900" ht="12.75" customHeight="1" x14ac:dyDescent="0.2"/>
    <row r="26901" ht="12.75" customHeight="1" x14ac:dyDescent="0.2"/>
    <row r="26902" ht="12.75" customHeight="1" x14ac:dyDescent="0.2"/>
    <row r="26903" ht="12.75" customHeight="1" x14ac:dyDescent="0.2"/>
    <row r="26904" ht="12.75" customHeight="1" x14ac:dyDescent="0.2"/>
    <row r="26905" ht="12.75" customHeight="1" x14ac:dyDescent="0.2"/>
    <row r="26906" ht="12.75" customHeight="1" x14ac:dyDescent="0.2"/>
    <row r="26907" ht="12.75" customHeight="1" x14ac:dyDescent="0.2"/>
    <row r="26908" ht="12.75" customHeight="1" x14ac:dyDescent="0.2"/>
    <row r="26909" ht="12.75" customHeight="1" x14ac:dyDescent="0.2"/>
    <row r="26910" ht="12.75" customHeight="1" x14ac:dyDescent="0.2"/>
    <row r="26911" ht="12.75" customHeight="1" x14ac:dyDescent="0.2"/>
    <row r="26912" ht="12.75" customHeight="1" x14ac:dyDescent="0.2"/>
    <row r="26913" ht="12.75" customHeight="1" x14ac:dyDescent="0.2"/>
    <row r="26914" ht="12.75" customHeight="1" x14ac:dyDescent="0.2"/>
    <row r="26915" ht="12.75" customHeight="1" x14ac:dyDescent="0.2"/>
    <row r="26916" ht="12.75" customHeight="1" x14ac:dyDescent="0.2"/>
    <row r="26917" ht="12.75" customHeight="1" x14ac:dyDescent="0.2"/>
    <row r="26918" ht="12.75" customHeight="1" x14ac:dyDescent="0.2"/>
    <row r="26919" ht="12.75" customHeight="1" x14ac:dyDescent="0.2"/>
    <row r="26920" ht="12.75" customHeight="1" x14ac:dyDescent="0.2"/>
    <row r="26921" ht="12.75" customHeight="1" x14ac:dyDescent="0.2"/>
    <row r="26922" ht="12.75" customHeight="1" x14ac:dyDescent="0.2"/>
    <row r="26923" ht="12.75" customHeight="1" x14ac:dyDescent="0.2"/>
    <row r="26924" ht="12.75" customHeight="1" x14ac:dyDescent="0.2"/>
    <row r="26925" ht="12.75" customHeight="1" x14ac:dyDescent="0.2"/>
    <row r="26926" ht="12.75" customHeight="1" x14ac:dyDescent="0.2"/>
    <row r="26927" ht="12.75" customHeight="1" x14ac:dyDescent="0.2"/>
    <row r="26928" ht="12.75" customHeight="1" x14ac:dyDescent="0.2"/>
    <row r="26929" ht="12.75" customHeight="1" x14ac:dyDescent="0.2"/>
    <row r="26930" ht="12.75" customHeight="1" x14ac:dyDescent="0.2"/>
    <row r="26931" ht="12.75" customHeight="1" x14ac:dyDescent="0.2"/>
    <row r="26932" ht="12.75" customHeight="1" x14ac:dyDescent="0.2"/>
    <row r="26933" ht="12.75" customHeight="1" x14ac:dyDescent="0.2"/>
    <row r="26934" ht="12.75" customHeight="1" x14ac:dyDescent="0.2"/>
    <row r="26935" ht="12.75" customHeight="1" x14ac:dyDescent="0.2"/>
    <row r="26936" ht="12.75" customHeight="1" x14ac:dyDescent="0.2"/>
    <row r="26937" ht="12.75" customHeight="1" x14ac:dyDescent="0.2"/>
    <row r="26938" ht="12.75" customHeight="1" x14ac:dyDescent="0.2"/>
    <row r="26939" ht="12.75" customHeight="1" x14ac:dyDescent="0.2"/>
    <row r="26940" ht="12.75" customHeight="1" x14ac:dyDescent="0.2"/>
    <row r="26941" ht="12.75" customHeight="1" x14ac:dyDescent="0.2"/>
    <row r="26942" ht="12.75" customHeight="1" x14ac:dyDescent="0.2"/>
    <row r="26943" ht="12.75" customHeight="1" x14ac:dyDescent="0.2"/>
    <row r="26944" ht="12.75" customHeight="1" x14ac:dyDescent="0.2"/>
    <row r="26945" ht="12.75" customHeight="1" x14ac:dyDescent="0.2"/>
    <row r="26946" ht="12.75" customHeight="1" x14ac:dyDescent="0.2"/>
    <row r="26947" ht="12.75" customHeight="1" x14ac:dyDescent="0.2"/>
    <row r="26948" ht="12.75" customHeight="1" x14ac:dyDescent="0.2"/>
    <row r="26949" ht="12.75" customHeight="1" x14ac:dyDescent="0.2"/>
    <row r="26950" ht="12.75" customHeight="1" x14ac:dyDescent="0.2"/>
    <row r="26951" ht="12.75" customHeight="1" x14ac:dyDescent="0.2"/>
    <row r="26952" ht="12.75" customHeight="1" x14ac:dyDescent="0.2"/>
    <row r="26953" ht="12.75" customHeight="1" x14ac:dyDescent="0.2"/>
    <row r="26954" ht="12.75" customHeight="1" x14ac:dyDescent="0.2"/>
    <row r="26955" ht="12.75" customHeight="1" x14ac:dyDescent="0.2"/>
    <row r="26956" ht="12.75" customHeight="1" x14ac:dyDescent="0.2"/>
    <row r="26957" ht="12.75" customHeight="1" x14ac:dyDescent="0.2"/>
    <row r="26958" ht="12.75" customHeight="1" x14ac:dyDescent="0.2"/>
    <row r="26959" ht="12.75" customHeight="1" x14ac:dyDescent="0.2"/>
    <row r="26960" ht="12.75" customHeight="1" x14ac:dyDescent="0.2"/>
    <row r="26961" ht="12.75" customHeight="1" x14ac:dyDescent="0.2"/>
    <row r="26962" ht="12.75" customHeight="1" x14ac:dyDescent="0.2"/>
    <row r="26963" ht="12.75" customHeight="1" x14ac:dyDescent="0.2"/>
    <row r="26964" ht="12.75" customHeight="1" x14ac:dyDescent="0.2"/>
    <row r="26965" ht="12.75" customHeight="1" x14ac:dyDescent="0.2"/>
    <row r="26966" ht="12.75" customHeight="1" x14ac:dyDescent="0.2"/>
    <row r="26967" ht="12.75" customHeight="1" x14ac:dyDescent="0.2"/>
    <row r="26968" ht="12.75" customHeight="1" x14ac:dyDescent="0.2"/>
    <row r="26969" ht="12.75" customHeight="1" x14ac:dyDescent="0.2"/>
    <row r="26970" ht="12.75" customHeight="1" x14ac:dyDescent="0.2"/>
    <row r="26971" ht="12.75" customHeight="1" x14ac:dyDescent="0.2"/>
    <row r="26972" ht="12.75" customHeight="1" x14ac:dyDescent="0.2"/>
    <row r="26973" ht="12.75" customHeight="1" x14ac:dyDescent="0.2"/>
    <row r="26974" ht="12.75" customHeight="1" x14ac:dyDescent="0.2"/>
    <row r="26975" ht="12.75" customHeight="1" x14ac:dyDescent="0.2"/>
    <row r="26976" ht="12.75" customHeight="1" x14ac:dyDescent="0.2"/>
    <row r="26977" ht="12.75" customHeight="1" x14ac:dyDescent="0.2"/>
    <row r="26978" ht="12.75" customHeight="1" x14ac:dyDescent="0.2"/>
    <row r="26979" ht="12.75" customHeight="1" x14ac:dyDescent="0.2"/>
    <row r="26980" ht="12.75" customHeight="1" x14ac:dyDescent="0.2"/>
    <row r="26981" ht="12.75" customHeight="1" x14ac:dyDescent="0.2"/>
    <row r="26982" ht="12.75" customHeight="1" x14ac:dyDescent="0.2"/>
    <row r="26983" ht="12.75" customHeight="1" x14ac:dyDescent="0.2"/>
    <row r="26984" ht="12.75" customHeight="1" x14ac:dyDescent="0.2"/>
    <row r="26985" ht="12.75" customHeight="1" x14ac:dyDescent="0.2"/>
    <row r="26986" ht="12.75" customHeight="1" x14ac:dyDescent="0.2"/>
    <row r="26987" ht="12.75" customHeight="1" x14ac:dyDescent="0.2"/>
    <row r="26988" ht="12.75" customHeight="1" x14ac:dyDescent="0.2"/>
    <row r="26989" ht="12.75" customHeight="1" x14ac:dyDescent="0.2"/>
    <row r="26990" ht="12.75" customHeight="1" x14ac:dyDescent="0.2"/>
    <row r="26991" ht="12.75" customHeight="1" x14ac:dyDescent="0.2"/>
    <row r="26992" ht="12.75" customHeight="1" x14ac:dyDescent="0.2"/>
    <row r="26993" ht="12.75" customHeight="1" x14ac:dyDescent="0.2"/>
    <row r="26994" ht="12.75" customHeight="1" x14ac:dyDescent="0.2"/>
    <row r="26995" ht="12.75" customHeight="1" x14ac:dyDescent="0.2"/>
    <row r="26996" ht="12.75" customHeight="1" x14ac:dyDescent="0.2"/>
    <row r="26997" ht="12.75" customHeight="1" x14ac:dyDescent="0.2"/>
    <row r="26998" ht="12.75" customHeight="1" x14ac:dyDescent="0.2"/>
    <row r="26999" ht="12.75" customHeight="1" x14ac:dyDescent="0.2"/>
    <row r="27000" ht="12.75" customHeight="1" x14ac:dyDescent="0.2"/>
    <row r="27001" ht="12.75" customHeight="1" x14ac:dyDescent="0.2"/>
    <row r="27002" ht="12.75" customHeight="1" x14ac:dyDescent="0.2"/>
    <row r="27003" ht="12.75" customHeight="1" x14ac:dyDescent="0.2"/>
    <row r="27004" ht="12.75" customHeight="1" x14ac:dyDescent="0.2"/>
    <row r="27005" ht="12.75" customHeight="1" x14ac:dyDescent="0.2"/>
    <row r="27006" ht="12.75" customHeight="1" x14ac:dyDescent="0.2"/>
    <row r="27007" ht="12.75" customHeight="1" x14ac:dyDescent="0.2"/>
    <row r="27008" ht="12.75" customHeight="1" x14ac:dyDescent="0.2"/>
    <row r="27009" ht="12.75" customHeight="1" x14ac:dyDescent="0.2"/>
    <row r="27010" ht="12.75" customHeight="1" x14ac:dyDescent="0.2"/>
    <row r="27011" ht="12.75" customHeight="1" x14ac:dyDescent="0.2"/>
    <row r="27012" ht="12.75" customHeight="1" x14ac:dyDescent="0.2"/>
    <row r="27013" ht="12.75" customHeight="1" x14ac:dyDescent="0.2"/>
    <row r="27014" ht="12.75" customHeight="1" x14ac:dyDescent="0.2"/>
    <row r="27015" ht="12.75" customHeight="1" x14ac:dyDescent="0.2"/>
    <row r="27016" ht="12.75" customHeight="1" x14ac:dyDescent="0.2"/>
    <row r="27017" ht="12.75" customHeight="1" x14ac:dyDescent="0.2"/>
    <row r="27018" ht="12.75" customHeight="1" x14ac:dyDescent="0.2"/>
    <row r="27019" ht="12.75" customHeight="1" x14ac:dyDescent="0.2"/>
    <row r="27020" ht="12.75" customHeight="1" x14ac:dyDescent="0.2"/>
    <row r="27021" ht="12.75" customHeight="1" x14ac:dyDescent="0.2"/>
    <row r="27022" ht="12.75" customHeight="1" x14ac:dyDescent="0.2"/>
    <row r="27023" ht="12.75" customHeight="1" x14ac:dyDescent="0.2"/>
    <row r="27024" ht="12.75" customHeight="1" x14ac:dyDescent="0.2"/>
    <row r="27025" ht="12.75" customHeight="1" x14ac:dyDescent="0.2"/>
    <row r="27026" ht="12.75" customHeight="1" x14ac:dyDescent="0.2"/>
    <row r="27027" ht="12.75" customHeight="1" x14ac:dyDescent="0.2"/>
    <row r="27028" ht="12.75" customHeight="1" x14ac:dyDescent="0.2"/>
    <row r="27029" ht="12.75" customHeight="1" x14ac:dyDescent="0.2"/>
    <row r="27030" ht="12.75" customHeight="1" x14ac:dyDescent="0.2"/>
    <row r="27031" ht="12.75" customHeight="1" x14ac:dyDescent="0.2"/>
    <row r="27032" ht="12.75" customHeight="1" x14ac:dyDescent="0.2"/>
    <row r="27033" ht="12.75" customHeight="1" x14ac:dyDescent="0.2"/>
    <row r="27034" ht="12.75" customHeight="1" x14ac:dyDescent="0.2"/>
    <row r="27035" ht="12.75" customHeight="1" x14ac:dyDescent="0.2"/>
    <row r="27036" ht="12.75" customHeight="1" x14ac:dyDescent="0.2"/>
    <row r="27037" ht="12.75" customHeight="1" x14ac:dyDescent="0.2"/>
    <row r="27038" ht="12.75" customHeight="1" x14ac:dyDescent="0.2"/>
    <row r="27039" ht="12.75" customHeight="1" x14ac:dyDescent="0.2"/>
    <row r="27040" ht="12.75" customHeight="1" x14ac:dyDescent="0.2"/>
    <row r="27041" ht="12.75" customHeight="1" x14ac:dyDescent="0.2"/>
    <row r="27042" ht="12.75" customHeight="1" x14ac:dyDescent="0.2"/>
    <row r="27043" ht="12.75" customHeight="1" x14ac:dyDescent="0.2"/>
    <row r="27044" ht="12.75" customHeight="1" x14ac:dyDescent="0.2"/>
    <row r="27045" ht="12.75" customHeight="1" x14ac:dyDescent="0.2"/>
    <row r="27046" ht="12.75" customHeight="1" x14ac:dyDescent="0.2"/>
    <row r="27047" ht="12.75" customHeight="1" x14ac:dyDescent="0.2"/>
    <row r="27048" ht="12.75" customHeight="1" x14ac:dyDescent="0.2"/>
    <row r="27049" ht="12.75" customHeight="1" x14ac:dyDescent="0.2"/>
    <row r="27050" ht="12.75" customHeight="1" x14ac:dyDescent="0.2"/>
    <row r="27051" ht="12.75" customHeight="1" x14ac:dyDescent="0.2"/>
    <row r="27052" ht="12.75" customHeight="1" x14ac:dyDescent="0.2"/>
    <row r="27053" ht="12.75" customHeight="1" x14ac:dyDescent="0.2"/>
    <row r="27054" ht="12.75" customHeight="1" x14ac:dyDescent="0.2"/>
    <row r="27055" ht="12.75" customHeight="1" x14ac:dyDescent="0.2"/>
    <row r="27056" ht="12.75" customHeight="1" x14ac:dyDescent="0.2"/>
    <row r="27057" ht="12.75" customHeight="1" x14ac:dyDescent="0.2"/>
    <row r="27058" ht="12.75" customHeight="1" x14ac:dyDescent="0.2"/>
    <row r="27059" ht="12.75" customHeight="1" x14ac:dyDescent="0.2"/>
    <row r="27060" ht="12.75" customHeight="1" x14ac:dyDescent="0.2"/>
    <row r="27061" ht="12.75" customHeight="1" x14ac:dyDescent="0.2"/>
    <row r="27062" ht="12.75" customHeight="1" x14ac:dyDescent="0.2"/>
    <row r="27063" ht="12.75" customHeight="1" x14ac:dyDescent="0.2"/>
    <row r="27064" ht="12.75" customHeight="1" x14ac:dyDescent="0.2"/>
    <row r="27065" ht="12.75" customHeight="1" x14ac:dyDescent="0.2"/>
    <row r="27066" ht="12.75" customHeight="1" x14ac:dyDescent="0.2"/>
    <row r="27067" ht="12.75" customHeight="1" x14ac:dyDescent="0.2"/>
    <row r="27068" ht="12.75" customHeight="1" x14ac:dyDescent="0.2"/>
    <row r="27069" ht="12.75" customHeight="1" x14ac:dyDescent="0.2"/>
    <row r="27070" ht="12.75" customHeight="1" x14ac:dyDescent="0.2"/>
    <row r="27071" ht="12.75" customHeight="1" x14ac:dyDescent="0.2"/>
    <row r="27072" ht="12.75" customHeight="1" x14ac:dyDescent="0.2"/>
    <row r="27073" ht="12.75" customHeight="1" x14ac:dyDescent="0.2"/>
    <row r="27074" ht="12.75" customHeight="1" x14ac:dyDescent="0.2"/>
    <row r="27075" ht="12.75" customHeight="1" x14ac:dyDescent="0.2"/>
    <row r="27076" ht="12.75" customHeight="1" x14ac:dyDescent="0.2"/>
    <row r="27077" ht="12.75" customHeight="1" x14ac:dyDescent="0.2"/>
    <row r="27078" ht="12.75" customHeight="1" x14ac:dyDescent="0.2"/>
    <row r="27079" ht="12.75" customHeight="1" x14ac:dyDescent="0.2"/>
    <row r="27080" ht="12.75" customHeight="1" x14ac:dyDescent="0.2"/>
    <row r="27081" ht="12.75" customHeight="1" x14ac:dyDescent="0.2"/>
    <row r="27082" ht="12.75" customHeight="1" x14ac:dyDescent="0.2"/>
    <row r="27083" ht="12.75" customHeight="1" x14ac:dyDescent="0.2"/>
    <row r="27084" ht="12.75" customHeight="1" x14ac:dyDescent="0.2"/>
    <row r="27085" ht="12.75" customHeight="1" x14ac:dyDescent="0.2"/>
    <row r="27086" ht="12.75" customHeight="1" x14ac:dyDescent="0.2"/>
    <row r="27087" ht="12.75" customHeight="1" x14ac:dyDescent="0.2"/>
    <row r="27088" ht="12.75" customHeight="1" x14ac:dyDescent="0.2"/>
    <row r="27089" ht="12.75" customHeight="1" x14ac:dyDescent="0.2"/>
    <row r="27090" ht="12.75" customHeight="1" x14ac:dyDescent="0.2"/>
    <row r="27091" ht="12.75" customHeight="1" x14ac:dyDescent="0.2"/>
    <row r="27092" ht="12.75" customHeight="1" x14ac:dyDescent="0.2"/>
    <row r="27093" ht="12.75" customHeight="1" x14ac:dyDescent="0.2"/>
    <row r="27094" ht="12.75" customHeight="1" x14ac:dyDescent="0.2"/>
    <row r="27095" ht="12.75" customHeight="1" x14ac:dyDescent="0.2"/>
    <row r="27096" ht="12.75" customHeight="1" x14ac:dyDescent="0.2"/>
    <row r="27097" ht="12.75" customHeight="1" x14ac:dyDescent="0.2"/>
    <row r="27098" ht="12.75" customHeight="1" x14ac:dyDescent="0.2"/>
    <row r="27099" ht="12.75" customHeight="1" x14ac:dyDescent="0.2"/>
    <row r="27100" ht="12.75" customHeight="1" x14ac:dyDescent="0.2"/>
    <row r="27101" ht="12.75" customHeight="1" x14ac:dyDescent="0.2"/>
    <row r="27102" ht="12.75" customHeight="1" x14ac:dyDescent="0.2"/>
    <row r="27103" ht="12.75" customHeight="1" x14ac:dyDescent="0.2"/>
    <row r="27104" ht="12.75" customHeight="1" x14ac:dyDescent="0.2"/>
    <row r="27105" ht="12.75" customHeight="1" x14ac:dyDescent="0.2"/>
    <row r="27106" ht="12.75" customHeight="1" x14ac:dyDescent="0.2"/>
    <row r="27107" ht="12.75" customHeight="1" x14ac:dyDescent="0.2"/>
    <row r="27108" ht="12.75" customHeight="1" x14ac:dyDescent="0.2"/>
    <row r="27109" ht="12.75" customHeight="1" x14ac:dyDescent="0.2"/>
    <row r="27110" ht="12.75" customHeight="1" x14ac:dyDescent="0.2"/>
    <row r="27111" ht="12.75" customHeight="1" x14ac:dyDescent="0.2"/>
    <row r="27112" ht="12.75" customHeight="1" x14ac:dyDescent="0.2"/>
    <row r="27113" ht="12.75" customHeight="1" x14ac:dyDescent="0.2"/>
    <row r="27114" ht="12.75" customHeight="1" x14ac:dyDescent="0.2"/>
    <row r="27115" ht="12.75" customHeight="1" x14ac:dyDescent="0.2"/>
    <row r="27116" ht="12.75" customHeight="1" x14ac:dyDescent="0.2"/>
    <row r="27117" ht="12.75" customHeight="1" x14ac:dyDescent="0.2"/>
    <row r="27118" ht="12.75" customHeight="1" x14ac:dyDescent="0.2"/>
    <row r="27119" ht="12.75" customHeight="1" x14ac:dyDescent="0.2"/>
    <row r="27120" ht="12.75" customHeight="1" x14ac:dyDescent="0.2"/>
    <row r="27121" ht="12.75" customHeight="1" x14ac:dyDescent="0.2"/>
    <row r="27122" ht="12.75" customHeight="1" x14ac:dyDescent="0.2"/>
    <row r="27123" ht="12.75" customHeight="1" x14ac:dyDescent="0.2"/>
    <row r="27124" ht="12.75" customHeight="1" x14ac:dyDescent="0.2"/>
    <row r="27125" ht="12.75" customHeight="1" x14ac:dyDescent="0.2"/>
    <row r="27126" ht="12.75" customHeight="1" x14ac:dyDescent="0.2"/>
    <row r="27127" ht="12.75" customHeight="1" x14ac:dyDescent="0.2"/>
    <row r="27128" ht="12.75" customHeight="1" x14ac:dyDescent="0.2"/>
    <row r="27129" ht="12.75" customHeight="1" x14ac:dyDescent="0.2"/>
    <row r="27130" ht="12.75" customHeight="1" x14ac:dyDescent="0.2"/>
    <row r="27131" ht="12.75" customHeight="1" x14ac:dyDescent="0.2"/>
    <row r="27132" ht="12.75" customHeight="1" x14ac:dyDescent="0.2"/>
    <row r="27133" ht="12.75" customHeight="1" x14ac:dyDescent="0.2"/>
    <row r="27134" ht="12.75" customHeight="1" x14ac:dyDescent="0.2"/>
    <row r="27135" ht="12.75" customHeight="1" x14ac:dyDescent="0.2"/>
    <row r="27136" ht="12.75" customHeight="1" x14ac:dyDescent="0.2"/>
    <row r="27137" ht="12.75" customHeight="1" x14ac:dyDescent="0.2"/>
    <row r="27138" ht="12.75" customHeight="1" x14ac:dyDescent="0.2"/>
    <row r="27139" ht="12.75" customHeight="1" x14ac:dyDescent="0.2"/>
    <row r="27140" ht="12.75" customHeight="1" x14ac:dyDescent="0.2"/>
    <row r="27141" ht="12.75" customHeight="1" x14ac:dyDescent="0.2"/>
    <row r="27142" ht="12.75" customHeight="1" x14ac:dyDescent="0.2"/>
    <row r="27143" ht="12.75" customHeight="1" x14ac:dyDescent="0.2"/>
    <row r="27144" ht="12.75" customHeight="1" x14ac:dyDescent="0.2"/>
    <row r="27145" ht="12.75" customHeight="1" x14ac:dyDescent="0.2"/>
    <row r="27146" ht="12.75" customHeight="1" x14ac:dyDescent="0.2"/>
    <row r="27147" ht="12.75" customHeight="1" x14ac:dyDescent="0.2"/>
    <row r="27148" ht="12.75" customHeight="1" x14ac:dyDescent="0.2"/>
    <row r="27149" ht="12.75" customHeight="1" x14ac:dyDescent="0.2"/>
    <row r="27150" ht="12.75" customHeight="1" x14ac:dyDescent="0.2"/>
    <row r="27151" ht="12.75" customHeight="1" x14ac:dyDescent="0.2"/>
    <row r="27152" ht="12.75" customHeight="1" x14ac:dyDescent="0.2"/>
    <row r="27153" ht="12.75" customHeight="1" x14ac:dyDescent="0.2"/>
    <row r="27154" ht="12.75" customHeight="1" x14ac:dyDescent="0.2"/>
    <row r="27155" ht="12.75" customHeight="1" x14ac:dyDescent="0.2"/>
    <row r="27156" ht="12.75" customHeight="1" x14ac:dyDescent="0.2"/>
    <row r="27157" ht="12.75" customHeight="1" x14ac:dyDescent="0.2"/>
    <row r="27158" ht="12.75" customHeight="1" x14ac:dyDescent="0.2"/>
    <row r="27159" ht="12.75" customHeight="1" x14ac:dyDescent="0.2"/>
    <row r="27160" ht="12.75" customHeight="1" x14ac:dyDescent="0.2"/>
    <row r="27161" ht="12.75" customHeight="1" x14ac:dyDescent="0.2"/>
    <row r="27162" ht="12.75" customHeight="1" x14ac:dyDescent="0.2"/>
    <row r="27163" ht="12.75" customHeight="1" x14ac:dyDescent="0.2"/>
    <row r="27164" ht="12.75" customHeight="1" x14ac:dyDescent="0.2"/>
    <row r="27165" ht="12.75" customHeight="1" x14ac:dyDescent="0.2"/>
    <row r="27166" ht="12.75" customHeight="1" x14ac:dyDescent="0.2"/>
    <row r="27167" ht="12.75" customHeight="1" x14ac:dyDescent="0.2"/>
    <row r="27168" ht="12.75" customHeight="1" x14ac:dyDescent="0.2"/>
    <row r="27169" ht="12.75" customHeight="1" x14ac:dyDescent="0.2"/>
    <row r="27170" ht="12.75" customHeight="1" x14ac:dyDescent="0.2"/>
    <row r="27171" ht="12.75" customHeight="1" x14ac:dyDescent="0.2"/>
    <row r="27172" ht="12.75" customHeight="1" x14ac:dyDescent="0.2"/>
    <row r="27173" ht="12.75" customHeight="1" x14ac:dyDescent="0.2"/>
    <row r="27174" ht="12.75" customHeight="1" x14ac:dyDescent="0.2"/>
    <row r="27175" ht="12.75" customHeight="1" x14ac:dyDescent="0.2"/>
    <row r="27176" ht="12.75" customHeight="1" x14ac:dyDescent="0.2"/>
    <row r="27177" ht="12.75" customHeight="1" x14ac:dyDescent="0.2"/>
    <row r="27178" ht="12.75" customHeight="1" x14ac:dyDescent="0.2"/>
    <row r="27179" ht="12.75" customHeight="1" x14ac:dyDescent="0.2"/>
    <row r="27180" ht="12.75" customHeight="1" x14ac:dyDescent="0.2"/>
    <row r="27181" ht="12.75" customHeight="1" x14ac:dyDescent="0.2"/>
    <row r="27182" ht="12.75" customHeight="1" x14ac:dyDescent="0.2"/>
    <row r="27183" ht="12.75" customHeight="1" x14ac:dyDescent="0.2"/>
    <row r="27184" ht="12.75" customHeight="1" x14ac:dyDescent="0.2"/>
    <row r="27185" ht="12.75" customHeight="1" x14ac:dyDescent="0.2"/>
    <row r="27186" ht="12.75" customHeight="1" x14ac:dyDescent="0.2"/>
    <row r="27187" ht="12.75" customHeight="1" x14ac:dyDescent="0.2"/>
    <row r="27188" ht="12.75" customHeight="1" x14ac:dyDescent="0.2"/>
    <row r="27189" ht="12.75" customHeight="1" x14ac:dyDescent="0.2"/>
    <row r="27190" ht="12.75" customHeight="1" x14ac:dyDescent="0.2"/>
    <row r="27191" ht="12.75" customHeight="1" x14ac:dyDescent="0.2"/>
    <row r="27192" ht="12.75" customHeight="1" x14ac:dyDescent="0.2"/>
    <row r="27193" ht="12.75" customHeight="1" x14ac:dyDescent="0.2"/>
    <row r="27194" ht="12.75" customHeight="1" x14ac:dyDescent="0.2"/>
    <row r="27195" ht="12.75" customHeight="1" x14ac:dyDescent="0.2"/>
    <row r="27196" ht="12.75" customHeight="1" x14ac:dyDescent="0.2"/>
    <row r="27197" ht="12.75" customHeight="1" x14ac:dyDescent="0.2"/>
    <row r="27198" ht="12.75" customHeight="1" x14ac:dyDescent="0.2"/>
    <row r="27199" ht="12.75" customHeight="1" x14ac:dyDescent="0.2"/>
    <row r="27200" ht="12.75" customHeight="1" x14ac:dyDescent="0.2"/>
    <row r="27201" ht="12.75" customHeight="1" x14ac:dyDescent="0.2"/>
    <row r="27202" ht="12.75" customHeight="1" x14ac:dyDescent="0.2"/>
    <row r="27203" ht="12.75" customHeight="1" x14ac:dyDescent="0.2"/>
    <row r="27204" ht="12.75" customHeight="1" x14ac:dyDescent="0.2"/>
    <row r="27205" ht="12.75" customHeight="1" x14ac:dyDescent="0.2"/>
    <row r="27206" ht="12.75" customHeight="1" x14ac:dyDescent="0.2"/>
    <row r="27207" ht="12.75" customHeight="1" x14ac:dyDescent="0.2"/>
    <row r="27208" ht="12.75" customHeight="1" x14ac:dyDescent="0.2"/>
    <row r="27209" ht="12.75" customHeight="1" x14ac:dyDescent="0.2"/>
    <row r="27210" ht="12.75" customHeight="1" x14ac:dyDescent="0.2"/>
    <row r="27211" ht="12.75" customHeight="1" x14ac:dyDescent="0.2"/>
    <row r="27212" ht="12.75" customHeight="1" x14ac:dyDescent="0.2"/>
    <row r="27213" ht="12.75" customHeight="1" x14ac:dyDescent="0.2"/>
    <row r="27214" ht="12.75" customHeight="1" x14ac:dyDescent="0.2"/>
    <row r="27215" ht="12.75" customHeight="1" x14ac:dyDescent="0.2"/>
    <row r="27216" ht="12.75" customHeight="1" x14ac:dyDescent="0.2"/>
    <row r="27217" ht="12.75" customHeight="1" x14ac:dyDescent="0.2"/>
    <row r="27218" ht="12.75" customHeight="1" x14ac:dyDescent="0.2"/>
    <row r="27219" ht="12.75" customHeight="1" x14ac:dyDescent="0.2"/>
    <row r="27220" ht="12.75" customHeight="1" x14ac:dyDescent="0.2"/>
    <row r="27221" ht="12.75" customHeight="1" x14ac:dyDescent="0.2"/>
    <row r="27222" ht="12.75" customHeight="1" x14ac:dyDescent="0.2"/>
    <row r="27223" ht="12.75" customHeight="1" x14ac:dyDescent="0.2"/>
    <row r="27224" ht="12.75" customHeight="1" x14ac:dyDescent="0.2"/>
    <row r="27225" ht="12.75" customHeight="1" x14ac:dyDescent="0.2"/>
    <row r="27226" ht="12.75" customHeight="1" x14ac:dyDescent="0.2"/>
    <row r="27227" ht="12.75" customHeight="1" x14ac:dyDescent="0.2"/>
    <row r="27228" ht="12.75" customHeight="1" x14ac:dyDescent="0.2"/>
    <row r="27229" ht="12.75" customHeight="1" x14ac:dyDescent="0.2"/>
    <row r="27230" ht="12.75" customHeight="1" x14ac:dyDescent="0.2"/>
    <row r="27231" ht="12.75" customHeight="1" x14ac:dyDescent="0.2"/>
    <row r="27232" ht="12.75" customHeight="1" x14ac:dyDescent="0.2"/>
    <row r="27233" ht="12.75" customHeight="1" x14ac:dyDescent="0.2"/>
    <row r="27234" ht="12.75" customHeight="1" x14ac:dyDescent="0.2"/>
    <row r="27235" ht="12.75" customHeight="1" x14ac:dyDescent="0.2"/>
    <row r="27236" ht="12.75" customHeight="1" x14ac:dyDescent="0.2"/>
    <row r="27237" ht="12.75" customHeight="1" x14ac:dyDescent="0.2"/>
    <row r="27238" ht="12.75" customHeight="1" x14ac:dyDescent="0.2"/>
    <row r="27239" ht="12.75" customHeight="1" x14ac:dyDescent="0.2"/>
    <row r="27240" ht="12.75" customHeight="1" x14ac:dyDescent="0.2"/>
    <row r="27241" ht="12.75" customHeight="1" x14ac:dyDescent="0.2"/>
    <row r="27242" ht="12.75" customHeight="1" x14ac:dyDescent="0.2"/>
    <row r="27243" ht="12.75" customHeight="1" x14ac:dyDescent="0.2"/>
    <row r="27244" ht="12.75" customHeight="1" x14ac:dyDescent="0.2"/>
    <row r="27245" ht="12.75" customHeight="1" x14ac:dyDescent="0.2"/>
    <row r="27246" ht="12.75" customHeight="1" x14ac:dyDescent="0.2"/>
    <row r="27247" ht="12.75" customHeight="1" x14ac:dyDescent="0.2"/>
    <row r="27248" ht="12.75" customHeight="1" x14ac:dyDescent="0.2"/>
    <row r="27249" ht="12.75" customHeight="1" x14ac:dyDescent="0.2"/>
    <row r="27250" ht="12.75" customHeight="1" x14ac:dyDescent="0.2"/>
    <row r="27251" ht="12.75" customHeight="1" x14ac:dyDescent="0.2"/>
    <row r="27252" ht="12.75" customHeight="1" x14ac:dyDescent="0.2"/>
    <row r="27253" ht="12.75" customHeight="1" x14ac:dyDescent="0.2"/>
    <row r="27254" ht="12.75" customHeight="1" x14ac:dyDescent="0.2"/>
    <row r="27255" ht="12.75" customHeight="1" x14ac:dyDescent="0.2"/>
    <row r="27256" ht="12.75" customHeight="1" x14ac:dyDescent="0.2"/>
    <row r="27257" ht="12.75" customHeight="1" x14ac:dyDescent="0.2"/>
    <row r="27258" ht="12.75" customHeight="1" x14ac:dyDescent="0.2"/>
    <row r="27259" ht="12.75" customHeight="1" x14ac:dyDescent="0.2"/>
    <row r="27260" ht="12.75" customHeight="1" x14ac:dyDescent="0.2"/>
    <row r="27261" ht="12.75" customHeight="1" x14ac:dyDescent="0.2"/>
    <row r="27262" ht="12.75" customHeight="1" x14ac:dyDescent="0.2"/>
    <row r="27263" ht="12.75" customHeight="1" x14ac:dyDescent="0.2"/>
    <row r="27264" ht="12.75" customHeight="1" x14ac:dyDescent="0.2"/>
    <row r="27265" ht="12.75" customHeight="1" x14ac:dyDescent="0.2"/>
    <row r="27266" ht="12.75" customHeight="1" x14ac:dyDescent="0.2"/>
    <row r="27267" ht="12.75" customHeight="1" x14ac:dyDescent="0.2"/>
    <row r="27268" ht="12.75" customHeight="1" x14ac:dyDescent="0.2"/>
    <row r="27269" ht="12.75" customHeight="1" x14ac:dyDescent="0.2"/>
    <row r="27270" ht="12.75" customHeight="1" x14ac:dyDescent="0.2"/>
    <row r="27271" ht="12.75" customHeight="1" x14ac:dyDescent="0.2"/>
    <row r="27272" ht="12.75" customHeight="1" x14ac:dyDescent="0.2"/>
    <row r="27273" ht="12.75" customHeight="1" x14ac:dyDescent="0.2"/>
    <row r="27274" ht="12.75" customHeight="1" x14ac:dyDescent="0.2"/>
    <row r="27275" ht="12.75" customHeight="1" x14ac:dyDescent="0.2"/>
    <row r="27276" ht="12.75" customHeight="1" x14ac:dyDescent="0.2"/>
    <row r="27277" ht="12.75" customHeight="1" x14ac:dyDescent="0.2"/>
    <row r="27278" ht="12.75" customHeight="1" x14ac:dyDescent="0.2"/>
    <row r="27279" ht="12.75" customHeight="1" x14ac:dyDescent="0.2"/>
    <row r="27280" ht="12.75" customHeight="1" x14ac:dyDescent="0.2"/>
    <row r="27281" ht="12.75" customHeight="1" x14ac:dyDescent="0.2"/>
    <row r="27282" ht="12.75" customHeight="1" x14ac:dyDescent="0.2"/>
    <row r="27283" ht="12.75" customHeight="1" x14ac:dyDescent="0.2"/>
    <row r="27284" ht="12.75" customHeight="1" x14ac:dyDescent="0.2"/>
    <row r="27285" ht="12.75" customHeight="1" x14ac:dyDescent="0.2"/>
    <row r="27286" ht="12.75" customHeight="1" x14ac:dyDescent="0.2"/>
    <row r="27287" ht="12.75" customHeight="1" x14ac:dyDescent="0.2"/>
    <row r="27288" ht="12.75" customHeight="1" x14ac:dyDescent="0.2"/>
    <row r="27289" ht="12.75" customHeight="1" x14ac:dyDescent="0.2"/>
    <row r="27290" ht="12.75" customHeight="1" x14ac:dyDescent="0.2"/>
    <row r="27291" ht="12.75" customHeight="1" x14ac:dyDescent="0.2"/>
    <row r="27292" ht="12.75" customHeight="1" x14ac:dyDescent="0.2"/>
    <row r="27293" ht="12.75" customHeight="1" x14ac:dyDescent="0.2"/>
    <row r="27294" ht="12.75" customHeight="1" x14ac:dyDescent="0.2"/>
    <row r="27295" ht="12.75" customHeight="1" x14ac:dyDescent="0.2"/>
    <row r="27296" ht="12.75" customHeight="1" x14ac:dyDescent="0.2"/>
    <row r="27297" ht="12.75" customHeight="1" x14ac:dyDescent="0.2"/>
    <row r="27298" ht="12.75" customHeight="1" x14ac:dyDescent="0.2"/>
    <row r="27299" ht="12.75" customHeight="1" x14ac:dyDescent="0.2"/>
    <row r="27300" ht="12.75" customHeight="1" x14ac:dyDescent="0.2"/>
    <row r="27301" ht="12.75" customHeight="1" x14ac:dyDescent="0.2"/>
    <row r="27302" ht="12.75" customHeight="1" x14ac:dyDescent="0.2"/>
    <row r="27303" ht="12.75" customHeight="1" x14ac:dyDescent="0.2"/>
    <row r="27304" ht="12.75" customHeight="1" x14ac:dyDescent="0.2"/>
    <row r="27305" ht="12.75" customHeight="1" x14ac:dyDescent="0.2"/>
    <row r="27306" ht="12.75" customHeight="1" x14ac:dyDescent="0.2"/>
    <row r="27307" ht="12.75" customHeight="1" x14ac:dyDescent="0.2"/>
    <row r="27308" ht="12.75" customHeight="1" x14ac:dyDescent="0.2"/>
    <row r="27309" ht="12.75" customHeight="1" x14ac:dyDescent="0.2"/>
    <row r="27310" ht="12.75" customHeight="1" x14ac:dyDescent="0.2"/>
    <row r="27311" ht="12.75" customHeight="1" x14ac:dyDescent="0.2"/>
    <row r="27312" ht="12.75" customHeight="1" x14ac:dyDescent="0.2"/>
    <row r="27313" ht="12.75" customHeight="1" x14ac:dyDescent="0.2"/>
    <row r="27314" ht="12.75" customHeight="1" x14ac:dyDescent="0.2"/>
    <row r="27315" ht="12.75" customHeight="1" x14ac:dyDescent="0.2"/>
    <row r="27316" ht="12.75" customHeight="1" x14ac:dyDescent="0.2"/>
    <row r="27317" ht="12.75" customHeight="1" x14ac:dyDescent="0.2"/>
    <row r="27318" ht="12.75" customHeight="1" x14ac:dyDescent="0.2"/>
    <row r="27319" ht="12.75" customHeight="1" x14ac:dyDescent="0.2"/>
    <row r="27320" ht="12.75" customHeight="1" x14ac:dyDescent="0.2"/>
    <row r="27321" ht="12.75" customHeight="1" x14ac:dyDescent="0.2"/>
    <row r="27322" ht="12.75" customHeight="1" x14ac:dyDescent="0.2"/>
    <row r="27323" ht="12.75" customHeight="1" x14ac:dyDescent="0.2"/>
    <row r="27324" ht="12.75" customHeight="1" x14ac:dyDescent="0.2"/>
    <row r="27325" ht="12.75" customHeight="1" x14ac:dyDescent="0.2"/>
    <row r="27326" ht="12.75" customHeight="1" x14ac:dyDescent="0.2"/>
    <row r="27327" ht="12.75" customHeight="1" x14ac:dyDescent="0.2"/>
    <row r="27328" ht="12.75" customHeight="1" x14ac:dyDescent="0.2"/>
    <row r="27329" ht="12.75" customHeight="1" x14ac:dyDescent="0.2"/>
    <row r="27330" ht="12.75" customHeight="1" x14ac:dyDescent="0.2"/>
    <row r="27331" ht="12.75" customHeight="1" x14ac:dyDescent="0.2"/>
    <row r="27332" ht="12.75" customHeight="1" x14ac:dyDescent="0.2"/>
    <row r="27333" ht="12.75" customHeight="1" x14ac:dyDescent="0.2"/>
    <row r="27334" ht="12.75" customHeight="1" x14ac:dyDescent="0.2"/>
    <row r="27335" ht="12.75" customHeight="1" x14ac:dyDescent="0.2"/>
    <row r="27336" ht="12.75" customHeight="1" x14ac:dyDescent="0.2"/>
    <row r="27337" ht="12.75" customHeight="1" x14ac:dyDescent="0.2"/>
    <row r="27338" ht="12.75" customHeight="1" x14ac:dyDescent="0.2"/>
    <row r="27339" ht="12.75" customHeight="1" x14ac:dyDescent="0.2"/>
    <row r="27340" ht="12.75" customHeight="1" x14ac:dyDescent="0.2"/>
    <row r="27341" ht="12.75" customHeight="1" x14ac:dyDescent="0.2"/>
    <row r="27342" ht="12.75" customHeight="1" x14ac:dyDescent="0.2"/>
    <row r="27343" ht="12.75" customHeight="1" x14ac:dyDescent="0.2"/>
    <row r="27344" ht="12.75" customHeight="1" x14ac:dyDescent="0.2"/>
    <row r="27345" ht="12.75" customHeight="1" x14ac:dyDescent="0.2"/>
    <row r="27346" ht="12.75" customHeight="1" x14ac:dyDescent="0.2"/>
    <row r="27347" ht="12.75" customHeight="1" x14ac:dyDescent="0.2"/>
    <row r="27348" ht="12.75" customHeight="1" x14ac:dyDescent="0.2"/>
    <row r="27349" ht="12.75" customHeight="1" x14ac:dyDescent="0.2"/>
    <row r="27350" ht="12.75" customHeight="1" x14ac:dyDescent="0.2"/>
    <row r="27351" ht="12.75" customHeight="1" x14ac:dyDescent="0.2"/>
    <row r="27352" ht="12.75" customHeight="1" x14ac:dyDescent="0.2"/>
    <row r="27353" ht="12.75" customHeight="1" x14ac:dyDescent="0.2"/>
    <row r="27354" ht="12.75" customHeight="1" x14ac:dyDescent="0.2"/>
    <row r="27355" ht="12.75" customHeight="1" x14ac:dyDescent="0.2"/>
    <row r="27356" ht="12.75" customHeight="1" x14ac:dyDescent="0.2"/>
    <row r="27357" ht="12.75" customHeight="1" x14ac:dyDescent="0.2"/>
    <row r="27358" ht="12.75" customHeight="1" x14ac:dyDescent="0.2"/>
    <row r="27359" ht="12.75" customHeight="1" x14ac:dyDescent="0.2"/>
    <row r="27360" ht="12.75" customHeight="1" x14ac:dyDescent="0.2"/>
    <row r="27361" ht="12.75" customHeight="1" x14ac:dyDescent="0.2"/>
    <row r="27362" ht="12.75" customHeight="1" x14ac:dyDescent="0.2"/>
    <row r="27363" ht="12.75" customHeight="1" x14ac:dyDescent="0.2"/>
    <row r="27364" ht="12.75" customHeight="1" x14ac:dyDescent="0.2"/>
    <row r="27365" ht="12.75" customHeight="1" x14ac:dyDescent="0.2"/>
    <row r="27366" ht="12.75" customHeight="1" x14ac:dyDescent="0.2"/>
    <row r="27367" ht="12.75" customHeight="1" x14ac:dyDescent="0.2"/>
    <row r="27368" ht="12.75" customHeight="1" x14ac:dyDescent="0.2"/>
    <row r="27369" ht="12.75" customHeight="1" x14ac:dyDescent="0.2"/>
    <row r="27370" ht="12.75" customHeight="1" x14ac:dyDescent="0.2"/>
    <row r="27371" ht="12.75" customHeight="1" x14ac:dyDescent="0.2"/>
    <row r="27372" ht="12.75" customHeight="1" x14ac:dyDescent="0.2"/>
    <row r="27373" ht="12.75" customHeight="1" x14ac:dyDescent="0.2"/>
    <row r="27374" ht="12.75" customHeight="1" x14ac:dyDescent="0.2"/>
    <row r="27375" ht="12.75" customHeight="1" x14ac:dyDescent="0.2"/>
    <row r="27376" ht="12.75" customHeight="1" x14ac:dyDescent="0.2"/>
    <row r="27377" ht="12.75" customHeight="1" x14ac:dyDescent="0.2"/>
    <row r="27378" ht="12.75" customHeight="1" x14ac:dyDescent="0.2"/>
    <row r="27379" ht="12.75" customHeight="1" x14ac:dyDescent="0.2"/>
    <row r="27380" ht="12.75" customHeight="1" x14ac:dyDescent="0.2"/>
    <row r="27381" ht="12.75" customHeight="1" x14ac:dyDescent="0.2"/>
    <row r="27382" ht="12.75" customHeight="1" x14ac:dyDescent="0.2"/>
    <row r="27383" ht="12.75" customHeight="1" x14ac:dyDescent="0.2"/>
    <row r="27384" ht="12.75" customHeight="1" x14ac:dyDescent="0.2"/>
    <row r="27385" ht="12.75" customHeight="1" x14ac:dyDescent="0.2"/>
    <row r="27386" ht="12.75" customHeight="1" x14ac:dyDescent="0.2"/>
    <row r="27387" ht="12.75" customHeight="1" x14ac:dyDescent="0.2"/>
    <row r="27388" ht="12.75" customHeight="1" x14ac:dyDescent="0.2"/>
    <row r="27389" ht="12.75" customHeight="1" x14ac:dyDescent="0.2"/>
    <row r="27390" ht="12.75" customHeight="1" x14ac:dyDescent="0.2"/>
    <row r="27391" ht="12.75" customHeight="1" x14ac:dyDescent="0.2"/>
    <row r="27392" ht="12.75" customHeight="1" x14ac:dyDescent="0.2"/>
    <row r="27393" ht="12.75" customHeight="1" x14ac:dyDescent="0.2"/>
    <row r="27394" ht="12.75" customHeight="1" x14ac:dyDescent="0.2"/>
    <row r="27395" ht="12.75" customHeight="1" x14ac:dyDescent="0.2"/>
    <row r="27396" ht="12.75" customHeight="1" x14ac:dyDescent="0.2"/>
    <row r="27397" ht="12.75" customHeight="1" x14ac:dyDescent="0.2"/>
    <row r="27398" ht="12.75" customHeight="1" x14ac:dyDescent="0.2"/>
    <row r="27399" ht="12.75" customHeight="1" x14ac:dyDescent="0.2"/>
    <row r="27400" ht="12.75" customHeight="1" x14ac:dyDescent="0.2"/>
    <row r="27401" ht="12.75" customHeight="1" x14ac:dyDescent="0.2"/>
    <row r="27402" ht="12.75" customHeight="1" x14ac:dyDescent="0.2"/>
    <row r="27403" ht="12.75" customHeight="1" x14ac:dyDescent="0.2"/>
    <row r="27404" ht="12.75" customHeight="1" x14ac:dyDescent="0.2"/>
    <row r="27405" ht="12.75" customHeight="1" x14ac:dyDescent="0.2"/>
    <row r="27406" ht="12.75" customHeight="1" x14ac:dyDescent="0.2"/>
    <row r="27407" ht="12.75" customHeight="1" x14ac:dyDescent="0.2"/>
    <row r="27408" ht="12.75" customHeight="1" x14ac:dyDescent="0.2"/>
    <row r="27409" ht="12.75" customHeight="1" x14ac:dyDescent="0.2"/>
    <row r="27410" ht="12.75" customHeight="1" x14ac:dyDescent="0.2"/>
    <row r="27411" ht="12.75" customHeight="1" x14ac:dyDescent="0.2"/>
    <row r="27412" ht="12.75" customHeight="1" x14ac:dyDescent="0.2"/>
    <row r="27413" ht="12.75" customHeight="1" x14ac:dyDescent="0.2"/>
    <row r="27414" ht="12.75" customHeight="1" x14ac:dyDescent="0.2"/>
    <row r="27415" ht="12.75" customHeight="1" x14ac:dyDescent="0.2"/>
    <row r="27416" ht="12.75" customHeight="1" x14ac:dyDescent="0.2"/>
    <row r="27417" ht="12.75" customHeight="1" x14ac:dyDescent="0.2"/>
    <row r="27418" ht="12.75" customHeight="1" x14ac:dyDescent="0.2"/>
    <row r="27419" ht="12.75" customHeight="1" x14ac:dyDescent="0.2"/>
    <row r="27420" ht="12.75" customHeight="1" x14ac:dyDescent="0.2"/>
    <row r="27421" ht="12.75" customHeight="1" x14ac:dyDescent="0.2"/>
    <row r="27422" ht="12.75" customHeight="1" x14ac:dyDescent="0.2"/>
    <row r="27423" ht="12.75" customHeight="1" x14ac:dyDescent="0.2"/>
    <row r="27424" ht="12.75" customHeight="1" x14ac:dyDescent="0.2"/>
    <row r="27425" ht="12.75" customHeight="1" x14ac:dyDescent="0.2"/>
    <row r="27426" ht="12.75" customHeight="1" x14ac:dyDescent="0.2"/>
    <row r="27427" ht="12.75" customHeight="1" x14ac:dyDescent="0.2"/>
    <row r="27428" ht="12.75" customHeight="1" x14ac:dyDescent="0.2"/>
    <row r="27429" ht="12.75" customHeight="1" x14ac:dyDescent="0.2"/>
    <row r="27430" ht="12.75" customHeight="1" x14ac:dyDescent="0.2"/>
    <row r="27431" ht="12.75" customHeight="1" x14ac:dyDescent="0.2"/>
    <row r="27432" ht="12.75" customHeight="1" x14ac:dyDescent="0.2"/>
    <row r="27433" ht="12.75" customHeight="1" x14ac:dyDescent="0.2"/>
    <row r="27434" ht="12.75" customHeight="1" x14ac:dyDescent="0.2"/>
    <row r="27435" ht="12.75" customHeight="1" x14ac:dyDescent="0.2"/>
    <row r="27436" ht="12.75" customHeight="1" x14ac:dyDescent="0.2"/>
    <row r="27437" ht="12.75" customHeight="1" x14ac:dyDescent="0.2"/>
    <row r="27438" ht="12.75" customHeight="1" x14ac:dyDescent="0.2"/>
    <row r="27439" ht="12.75" customHeight="1" x14ac:dyDescent="0.2"/>
    <row r="27440" ht="12.75" customHeight="1" x14ac:dyDescent="0.2"/>
    <row r="27441" ht="12.75" customHeight="1" x14ac:dyDescent="0.2"/>
    <row r="27442" ht="12.75" customHeight="1" x14ac:dyDescent="0.2"/>
    <row r="27443" ht="12.75" customHeight="1" x14ac:dyDescent="0.2"/>
    <row r="27444" ht="12.75" customHeight="1" x14ac:dyDescent="0.2"/>
    <row r="27445" ht="12.75" customHeight="1" x14ac:dyDescent="0.2"/>
    <row r="27446" ht="12.75" customHeight="1" x14ac:dyDescent="0.2"/>
    <row r="27447" ht="12.75" customHeight="1" x14ac:dyDescent="0.2"/>
    <row r="27448" ht="12.75" customHeight="1" x14ac:dyDescent="0.2"/>
    <row r="27449" ht="12.75" customHeight="1" x14ac:dyDescent="0.2"/>
    <row r="27450" ht="12.75" customHeight="1" x14ac:dyDescent="0.2"/>
    <row r="27451" ht="12.75" customHeight="1" x14ac:dyDescent="0.2"/>
    <row r="27452" ht="12.75" customHeight="1" x14ac:dyDescent="0.2"/>
    <row r="27453" ht="12.75" customHeight="1" x14ac:dyDescent="0.2"/>
    <row r="27454" ht="12.75" customHeight="1" x14ac:dyDescent="0.2"/>
    <row r="27455" ht="12.75" customHeight="1" x14ac:dyDescent="0.2"/>
    <row r="27456" ht="12.75" customHeight="1" x14ac:dyDescent="0.2"/>
    <row r="27457" ht="12.75" customHeight="1" x14ac:dyDescent="0.2"/>
    <row r="27458" ht="12.75" customHeight="1" x14ac:dyDescent="0.2"/>
    <row r="27459" ht="12.75" customHeight="1" x14ac:dyDescent="0.2"/>
    <row r="27460" ht="12.75" customHeight="1" x14ac:dyDescent="0.2"/>
    <row r="27461" ht="12.75" customHeight="1" x14ac:dyDescent="0.2"/>
    <row r="27462" ht="12.75" customHeight="1" x14ac:dyDescent="0.2"/>
    <row r="27463" ht="12.75" customHeight="1" x14ac:dyDescent="0.2"/>
    <row r="27464" ht="12.75" customHeight="1" x14ac:dyDescent="0.2"/>
    <row r="27465" ht="12.75" customHeight="1" x14ac:dyDescent="0.2"/>
    <row r="27466" ht="12.75" customHeight="1" x14ac:dyDescent="0.2"/>
    <row r="27467" ht="12.75" customHeight="1" x14ac:dyDescent="0.2"/>
    <row r="27468" ht="12.75" customHeight="1" x14ac:dyDescent="0.2"/>
    <row r="27469" ht="12.75" customHeight="1" x14ac:dyDescent="0.2"/>
    <row r="27470" ht="12.75" customHeight="1" x14ac:dyDescent="0.2"/>
    <row r="27471" ht="12.75" customHeight="1" x14ac:dyDescent="0.2"/>
    <row r="27472" ht="12.75" customHeight="1" x14ac:dyDescent="0.2"/>
    <row r="27473" ht="12.75" customHeight="1" x14ac:dyDescent="0.2"/>
    <row r="27474" ht="12.75" customHeight="1" x14ac:dyDescent="0.2"/>
    <row r="27475" ht="12.75" customHeight="1" x14ac:dyDescent="0.2"/>
    <row r="27476" ht="12.75" customHeight="1" x14ac:dyDescent="0.2"/>
    <row r="27477" ht="12.75" customHeight="1" x14ac:dyDescent="0.2"/>
    <row r="27478" ht="12.75" customHeight="1" x14ac:dyDescent="0.2"/>
    <row r="27479" ht="12.75" customHeight="1" x14ac:dyDescent="0.2"/>
    <row r="27480" ht="12.75" customHeight="1" x14ac:dyDescent="0.2"/>
    <row r="27481" ht="12.75" customHeight="1" x14ac:dyDescent="0.2"/>
    <row r="27482" ht="12.75" customHeight="1" x14ac:dyDescent="0.2"/>
    <row r="27483" ht="12.75" customHeight="1" x14ac:dyDescent="0.2"/>
    <row r="27484" ht="12.75" customHeight="1" x14ac:dyDescent="0.2"/>
    <row r="27485" ht="12.75" customHeight="1" x14ac:dyDescent="0.2"/>
    <row r="27486" ht="12.75" customHeight="1" x14ac:dyDescent="0.2"/>
    <row r="27487" ht="12.75" customHeight="1" x14ac:dyDescent="0.2"/>
    <row r="27488" ht="12.75" customHeight="1" x14ac:dyDescent="0.2"/>
    <row r="27489" ht="12.75" customHeight="1" x14ac:dyDescent="0.2"/>
    <row r="27490" ht="12.75" customHeight="1" x14ac:dyDescent="0.2"/>
    <row r="27491" ht="12.75" customHeight="1" x14ac:dyDescent="0.2"/>
    <row r="27492" ht="12.75" customHeight="1" x14ac:dyDescent="0.2"/>
    <row r="27493" ht="12.75" customHeight="1" x14ac:dyDescent="0.2"/>
    <row r="27494" ht="12.75" customHeight="1" x14ac:dyDescent="0.2"/>
    <row r="27495" ht="12.75" customHeight="1" x14ac:dyDescent="0.2"/>
    <row r="27496" ht="12.75" customHeight="1" x14ac:dyDescent="0.2"/>
    <row r="27497" ht="12.75" customHeight="1" x14ac:dyDescent="0.2"/>
    <row r="27498" ht="12.75" customHeight="1" x14ac:dyDescent="0.2"/>
    <row r="27499" ht="12.75" customHeight="1" x14ac:dyDescent="0.2"/>
    <row r="27500" ht="12.75" customHeight="1" x14ac:dyDescent="0.2"/>
    <row r="27501" ht="12.75" customHeight="1" x14ac:dyDescent="0.2"/>
    <row r="27502" ht="12.75" customHeight="1" x14ac:dyDescent="0.2"/>
    <row r="27503" ht="12.75" customHeight="1" x14ac:dyDescent="0.2"/>
    <row r="27504" ht="12.75" customHeight="1" x14ac:dyDescent="0.2"/>
    <row r="27505" ht="12.75" customHeight="1" x14ac:dyDescent="0.2"/>
    <row r="27506" ht="12.75" customHeight="1" x14ac:dyDescent="0.2"/>
    <row r="27507" ht="12.75" customHeight="1" x14ac:dyDescent="0.2"/>
    <row r="27508" ht="12.75" customHeight="1" x14ac:dyDescent="0.2"/>
    <row r="27509" ht="12.75" customHeight="1" x14ac:dyDescent="0.2"/>
    <row r="27510" ht="12.75" customHeight="1" x14ac:dyDescent="0.2"/>
    <row r="27511" ht="12.75" customHeight="1" x14ac:dyDescent="0.2"/>
    <row r="27512" ht="12.75" customHeight="1" x14ac:dyDescent="0.2"/>
    <row r="27513" ht="12.75" customHeight="1" x14ac:dyDescent="0.2"/>
    <row r="27514" ht="12.75" customHeight="1" x14ac:dyDescent="0.2"/>
    <row r="27515" ht="12.75" customHeight="1" x14ac:dyDescent="0.2"/>
    <row r="27516" ht="12.75" customHeight="1" x14ac:dyDescent="0.2"/>
    <row r="27517" ht="12.75" customHeight="1" x14ac:dyDescent="0.2"/>
    <row r="27518" ht="12.75" customHeight="1" x14ac:dyDescent="0.2"/>
    <row r="27519" ht="12.75" customHeight="1" x14ac:dyDescent="0.2"/>
    <row r="27520" ht="12.75" customHeight="1" x14ac:dyDescent="0.2"/>
    <row r="27521" ht="12.75" customHeight="1" x14ac:dyDescent="0.2"/>
    <row r="27522" ht="12.75" customHeight="1" x14ac:dyDescent="0.2"/>
    <row r="27523" ht="12.75" customHeight="1" x14ac:dyDescent="0.2"/>
    <row r="27524" ht="12.75" customHeight="1" x14ac:dyDescent="0.2"/>
    <row r="27525" ht="12.75" customHeight="1" x14ac:dyDescent="0.2"/>
    <row r="27526" ht="12.75" customHeight="1" x14ac:dyDescent="0.2"/>
    <row r="27527" ht="12.75" customHeight="1" x14ac:dyDescent="0.2"/>
    <row r="27528" ht="12.75" customHeight="1" x14ac:dyDescent="0.2"/>
    <row r="27529" ht="12.75" customHeight="1" x14ac:dyDescent="0.2"/>
    <row r="27530" ht="12.75" customHeight="1" x14ac:dyDescent="0.2"/>
    <row r="27531" ht="12.75" customHeight="1" x14ac:dyDescent="0.2"/>
    <row r="27532" ht="12.75" customHeight="1" x14ac:dyDescent="0.2"/>
    <row r="27533" ht="12.75" customHeight="1" x14ac:dyDescent="0.2"/>
    <row r="27534" ht="12.75" customHeight="1" x14ac:dyDescent="0.2"/>
    <row r="27535" ht="12.75" customHeight="1" x14ac:dyDescent="0.2"/>
    <row r="27536" ht="12.75" customHeight="1" x14ac:dyDescent="0.2"/>
    <row r="27537" ht="12.75" customHeight="1" x14ac:dyDescent="0.2"/>
    <row r="27538" ht="12.75" customHeight="1" x14ac:dyDescent="0.2"/>
    <row r="27539" ht="12.75" customHeight="1" x14ac:dyDescent="0.2"/>
    <row r="27540" ht="12.75" customHeight="1" x14ac:dyDescent="0.2"/>
    <row r="27541" ht="12.75" customHeight="1" x14ac:dyDescent="0.2"/>
    <row r="27542" ht="12.75" customHeight="1" x14ac:dyDescent="0.2"/>
    <row r="27543" ht="12.75" customHeight="1" x14ac:dyDescent="0.2"/>
    <row r="27544" ht="12.75" customHeight="1" x14ac:dyDescent="0.2"/>
    <row r="27545" ht="12.75" customHeight="1" x14ac:dyDescent="0.2"/>
    <row r="27546" ht="12.75" customHeight="1" x14ac:dyDescent="0.2"/>
    <row r="27547" ht="12.75" customHeight="1" x14ac:dyDescent="0.2"/>
    <row r="27548" ht="12.75" customHeight="1" x14ac:dyDescent="0.2"/>
    <row r="27549" ht="12.75" customHeight="1" x14ac:dyDescent="0.2"/>
    <row r="27550" ht="12.75" customHeight="1" x14ac:dyDescent="0.2"/>
    <row r="27551" ht="12.75" customHeight="1" x14ac:dyDescent="0.2"/>
    <row r="27552" ht="12.75" customHeight="1" x14ac:dyDescent="0.2"/>
    <row r="27553" ht="12.75" customHeight="1" x14ac:dyDescent="0.2"/>
    <row r="27554" ht="12.75" customHeight="1" x14ac:dyDescent="0.2"/>
    <row r="27555" ht="12.75" customHeight="1" x14ac:dyDescent="0.2"/>
    <row r="27556" ht="12.75" customHeight="1" x14ac:dyDescent="0.2"/>
    <row r="27557" ht="12.75" customHeight="1" x14ac:dyDescent="0.2"/>
    <row r="27558" ht="12.75" customHeight="1" x14ac:dyDescent="0.2"/>
    <row r="27559" ht="12.75" customHeight="1" x14ac:dyDescent="0.2"/>
    <row r="27560" ht="12.75" customHeight="1" x14ac:dyDescent="0.2"/>
    <row r="27561" ht="12.75" customHeight="1" x14ac:dyDescent="0.2"/>
    <row r="27562" ht="12.75" customHeight="1" x14ac:dyDescent="0.2"/>
    <row r="27563" ht="12.75" customHeight="1" x14ac:dyDescent="0.2"/>
    <row r="27564" ht="12.75" customHeight="1" x14ac:dyDescent="0.2"/>
    <row r="27565" ht="12.75" customHeight="1" x14ac:dyDescent="0.2"/>
    <row r="27566" ht="12.75" customHeight="1" x14ac:dyDescent="0.2"/>
    <row r="27567" ht="12.75" customHeight="1" x14ac:dyDescent="0.2"/>
    <row r="27568" ht="12.75" customHeight="1" x14ac:dyDescent="0.2"/>
    <row r="27569" ht="12.75" customHeight="1" x14ac:dyDescent="0.2"/>
    <row r="27570" ht="12.75" customHeight="1" x14ac:dyDescent="0.2"/>
    <row r="27571" ht="12.75" customHeight="1" x14ac:dyDescent="0.2"/>
    <row r="27572" ht="12.75" customHeight="1" x14ac:dyDescent="0.2"/>
    <row r="27573" ht="12.75" customHeight="1" x14ac:dyDescent="0.2"/>
    <row r="27574" ht="12.75" customHeight="1" x14ac:dyDescent="0.2"/>
    <row r="27575" ht="12.75" customHeight="1" x14ac:dyDescent="0.2"/>
    <row r="27576" ht="12.75" customHeight="1" x14ac:dyDescent="0.2"/>
    <row r="27577" ht="12.75" customHeight="1" x14ac:dyDescent="0.2"/>
    <row r="27578" ht="12.75" customHeight="1" x14ac:dyDescent="0.2"/>
    <row r="27579" ht="12.75" customHeight="1" x14ac:dyDescent="0.2"/>
    <row r="27580" ht="12.75" customHeight="1" x14ac:dyDescent="0.2"/>
    <row r="27581" ht="12.75" customHeight="1" x14ac:dyDescent="0.2"/>
    <row r="27582" ht="12.75" customHeight="1" x14ac:dyDescent="0.2"/>
    <row r="27583" ht="12.75" customHeight="1" x14ac:dyDescent="0.2"/>
    <row r="27584" ht="12.75" customHeight="1" x14ac:dyDescent="0.2"/>
    <row r="27585" ht="12.75" customHeight="1" x14ac:dyDescent="0.2"/>
    <row r="27586" ht="12.75" customHeight="1" x14ac:dyDescent="0.2"/>
    <row r="27587" ht="12.75" customHeight="1" x14ac:dyDescent="0.2"/>
    <row r="27588" ht="12.75" customHeight="1" x14ac:dyDescent="0.2"/>
    <row r="27589" ht="12.75" customHeight="1" x14ac:dyDescent="0.2"/>
    <row r="27590" ht="12.75" customHeight="1" x14ac:dyDescent="0.2"/>
    <row r="27591" ht="12.75" customHeight="1" x14ac:dyDescent="0.2"/>
    <row r="27592" ht="12.75" customHeight="1" x14ac:dyDescent="0.2"/>
    <row r="27593" ht="12.75" customHeight="1" x14ac:dyDescent="0.2"/>
    <row r="27594" ht="12.75" customHeight="1" x14ac:dyDescent="0.2"/>
    <row r="27595" ht="12.75" customHeight="1" x14ac:dyDescent="0.2"/>
    <row r="27596" ht="12.75" customHeight="1" x14ac:dyDescent="0.2"/>
    <row r="27597" ht="12.75" customHeight="1" x14ac:dyDescent="0.2"/>
    <row r="27598" ht="12.75" customHeight="1" x14ac:dyDescent="0.2"/>
    <row r="27599" ht="12.75" customHeight="1" x14ac:dyDescent="0.2"/>
    <row r="27600" ht="12.75" customHeight="1" x14ac:dyDescent="0.2"/>
    <row r="27601" ht="12.75" customHeight="1" x14ac:dyDescent="0.2"/>
    <row r="27602" ht="12.75" customHeight="1" x14ac:dyDescent="0.2"/>
    <row r="27603" ht="12.75" customHeight="1" x14ac:dyDescent="0.2"/>
    <row r="27604" ht="12.75" customHeight="1" x14ac:dyDescent="0.2"/>
    <row r="27605" ht="12.75" customHeight="1" x14ac:dyDescent="0.2"/>
    <row r="27606" ht="12.75" customHeight="1" x14ac:dyDescent="0.2"/>
    <row r="27607" ht="12.75" customHeight="1" x14ac:dyDescent="0.2"/>
    <row r="27608" ht="12.75" customHeight="1" x14ac:dyDescent="0.2"/>
    <row r="27609" ht="12.75" customHeight="1" x14ac:dyDescent="0.2"/>
    <row r="27610" ht="12.75" customHeight="1" x14ac:dyDescent="0.2"/>
    <row r="27611" ht="12.75" customHeight="1" x14ac:dyDescent="0.2"/>
    <row r="27612" ht="12.75" customHeight="1" x14ac:dyDescent="0.2"/>
    <row r="27613" ht="12.75" customHeight="1" x14ac:dyDescent="0.2"/>
    <row r="27614" ht="12.75" customHeight="1" x14ac:dyDescent="0.2"/>
    <row r="27615" ht="12.75" customHeight="1" x14ac:dyDescent="0.2"/>
    <row r="27616" ht="12.75" customHeight="1" x14ac:dyDescent="0.2"/>
    <row r="27617" ht="12.75" customHeight="1" x14ac:dyDescent="0.2"/>
    <row r="27618" ht="12.75" customHeight="1" x14ac:dyDescent="0.2"/>
    <row r="27619" ht="12.75" customHeight="1" x14ac:dyDescent="0.2"/>
    <row r="27620" ht="12.75" customHeight="1" x14ac:dyDescent="0.2"/>
    <row r="27621" ht="12.75" customHeight="1" x14ac:dyDescent="0.2"/>
    <row r="27622" ht="12.75" customHeight="1" x14ac:dyDescent="0.2"/>
    <row r="27623" ht="12.75" customHeight="1" x14ac:dyDescent="0.2"/>
    <row r="27624" ht="12.75" customHeight="1" x14ac:dyDescent="0.2"/>
    <row r="27625" ht="12.75" customHeight="1" x14ac:dyDescent="0.2"/>
    <row r="27626" ht="12.75" customHeight="1" x14ac:dyDescent="0.2"/>
    <row r="27627" ht="12.75" customHeight="1" x14ac:dyDescent="0.2"/>
    <row r="27628" ht="12.75" customHeight="1" x14ac:dyDescent="0.2"/>
    <row r="27629" ht="12.75" customHeight="1" x14ac:dyDescent="0.2"/>
    <row r="27630" ht="12.75" customHeight="1" x14ac:dyDescent="0.2"/>
    <row r="27631" ht="12.75" customHeight="1" x14ac:dyDescent="0.2"/>
    <row r="27632" ht="12.75" customHeight="1" x14ac:dyDescent="0.2"/>
    <row r="27633" ht="12.75" customHeight="1" x14ac:dyDescent="0.2"/>
    <row r="27634" ht="12.75" customHeight="1" x14ac:dyDescent="0.2"/>
    <row r="27635" ht="12.75" customHeight="1" x14ac:dyDescent="0.2"/>
    <row r="27636" ht="12.75" customHeight="1" x14ac:dyDescent="0.2"/>
    <row r="27637" ht="12.75" customHeight="1" x14ac:dyDescent="0.2"/>
    <row r="27638" ht="12.75" customHeight="1" x14ac:dyDescent="0.2"/>
    <row r="27639" ht="12.75" customHeight="1" x14ac:dyDescent="0.2"/>
    <row r="27640" ht="12.75" customHeight="1" x14ac:dyDescent="0.2"/>
    <row r="27641" ht="12.75" customHeight="1" x14ac:dyDescent="0.2"/>
    <row r="27642" ht="12.75" customHeight="1" x14ac:dyDescent="0.2"/>
    <row r="27643" ht="12.75" customHeight="1" x14ac:dyDescent="0.2"/>
    <row r="27644" ht="12.75" customHeight="1" x14ac:dyDescent="0.2"/>
    <row r="27645" ht="12.75" customHeight="1" x14ac:dyDescent="0.2"/>
    <row r="27646" ht="12.75" customHeight="1" x14ac:dyDescent="0.2"/>
    <row r="27647" ht="12.75" customHeight="1" x14ac:dyDescent="0.2"/>
    <row r="27648" ht="12.75" customHeight="1" x14ac:dyDescent="0.2"/>
    <row r="27649" ht="12.75" customHeight="1" x14ac:dyDescent="0.2"/>
    <row r="27650" ht="12.75" customHeight="1" x14ac:dyDescent="0.2"/>
    <row r="27651" ht="12.75" customHeight="1" x14ac:dyDescent="0.2"/>
    <row r="27652" ht="12.75" customHeight="1" x14ac:dyDescent="0.2"/>
    <row r="27653" ht="12.75" customHeight="1" x14ac:dyDescent="0.2"/>
    <row r="27654" ht="12.75" customHeight="1" x14ac:dyDescent="0.2"/>
    <row r="27655" ht="12.75" customHeight="1" x14ac:dyDescent="0.2"/>
    <row r="27656" ht="12.75" customHeight="1" x14ac:dyDescent="0.2"/>
    <row r="27657" ht="12.75" customHeight="1" x14ac:dyDescent="0.2"/>
    <row r="27658" ht="12.75" customHeight="1" x14ac:dyDescent="0.2"/>
    <row r="27659" ht="12.75" customHeight="1" x14ac:dyDescent="0.2"/>
    <row r="27660" ht="12.75" customHeight="1" x14ac:dyDescent="0.2"/>
    <row r="27661" ht="12.75" customHeight="1" x14ac:dyDescent="0.2"/>
    <row r="27662" ht="12.75" customHeight="1" x14ac:dyDescent="0.2"/>
    <row r="27663" ht="12.75" customHeight="1" x14ac:dyDescent="0.2"/>
    <row r="27664" ht="12.75" customHeight="1" x14ac:dyDescent="0.2"/>
    <row r="27665" ht="12.75" customHeight="1" x14ac:dyDescent="0.2"/>
    <row r="27666" ht="12.75" customHeight="1" x14ac:dyDescent="0.2"/>
    <row r="27667" ht="12.75" customHeight="1" x14ac:dyDescent="0.2"/>
    <row r="27668" ht="12.75" customHeight="1" x14ac:dyDescent="0.2"/>
    <row r="27669" ht="12.75" customHeight="1" x14ac:dyDescent="0.2"/>
    <row r="27670" ht="12.75" customHeight="1" x14ac:dyDescent="0.2"/>
    <row r="27671" ht="12.75" customHeight="1" x14ac:dyDescent="0.2"/>
    <row r="27672" ht="12.75" customHeight="1" x14ac:dyDescent="0.2"/>
    <row r="27673" ht="12.75" customHeight="1" x14ac:dyDescent="0.2"/>
    <row r="27674" ht="12.75" customHeight="1" x14ac:dyDescent="0.2"/>
    <row r="27675" ht="12.75" customHeight="1" x14ac:dyDescent="0.2"/>
    <row r="27676" ht="12.75" customHeight="1" x14ac:dyDescent="0.2"/>
    <row r="27677" ht="12.75" customHeight="1" x14ac:dyDescent="0.2"/>
    <row r="27678" ht="12.75" customHeight="1" x14ac:dyDescent="0.2"/>
    <row r="27679" ht="12.75" customHeight="1" x14ac:dyDescent="0.2"/>
    <row r="27680" ht="12.75" customHeight="1" x14ac:dyDescent="0.2"/>
    <row r="27681" ht="12.75" customHeight="1" x14ac:dyDescent="0.2"/>
    <row r="27682" ht="12.75" customHeight="1" x14ac:dyDescent="0.2"/>
    <row r="27683" ht="12.75" customHeight="1" x14ac:dyDescent="0.2"/>
    <row r="27684" ht="12.75" customHeight="1" x14ac:dyDescent="0.2"/>
    <row r="27685" ht="12.75" customHeight="1" x14ac:dyDescent="0.2"/>
    <row r="27686" ht="12.75" customHeight="1" x14ac:dyDescent="0.2"/>
    <row r="27687" ht="12.75" customHeight="1" x14ac:dyDescent="0.2"/>
    <row r="27688" ht="12.75" customHeight="1" x14ac:dyDescent="0.2"/>
    <row r="27689" ht="12.75" customHeight="1" x14ac:dyDescent="0.2"/>
    <row r="27690" ht="12.75" customHeight="1" x14ac:dyDescent="0.2"/>
    <row r="27691" ht="12.75" customHeight="1" x14ac:dyDescent="0.2"/>
    <row r="27692" ht="12.75" customHeight="1" x14ac:dyDescent="0.2"/>
    <row r="27693" ht="12.75" customHeight="1" x14ac:dyDescent="0.2"/>
    <row r="27694" ht="12.75" customHeight="1" x14ac:dyDescent="0.2"/>
    <row r="27695" ht="12.75" customHeight="1" x14ac:dyDescent="0.2"/>
    <row r="27696" ht="12.75" customHeight="1" x14ac:dyDescent="0.2"/>
    <row r="27697" ht="12.75" customHeight="1" x14ac:dyDescent="0.2"/>
    <row r="27698" ht="12.75" customHeight="1" x14ac:dyDescent="0.2"/>
    <row r="27699" ht="12.75" customHeight="1" x14ac:dyDescent="0.2"/>
    <row r="27700" ht="12.75" customHeight="1" x14ac:dyDescent="0.2"/>
    <row r="27701" ht="12.75" customHeight="1" x14ac:dyDescent="0.2"/>
    <row r="27702" ht="12.75" customHeight="1" x14ac:dyDescent="0.2"/>
    <row r="27703" ht="12.75" customHeight="1" x14ac:dyDescent="0.2"/>
    <row r="27704" ht="12.75" customHeight="1" x14ac:dyDescent="0.2"/>
    <row r="27705" ht="12.75" customHeight="1" x14ac:dyDescent="0.2"/>
    <row r="27706" ht="12.75" customHeight="1" x14ac:dyDescent="0.2"/>
    <row r="27707" ht="12.75" customHeight="1" x14ac:dyDescent="0.2"/>
    <row r="27708" ht="12.75" customHeight="1" x14ac:dyDescent="0.2"/>
    <row r="27709" ht="12.75" customHeight="1" x14ac:dyDescent="0.2"/>
    <row r="27710" ht="12.75" customHeight="1" x14ac:dyDescent="0.2"/>
    <row r="27711" ht="12.75" customHeight="1" x14ac:dyDescent="0.2"/>
    <row r="27712" ht="12.75" customHeight="1" x14ac:dyDescent="0.2"/>
    <row r="27713" ht="12.75" customHeight="1" x14ac:dyDescent="0.2"/>
    <row r="27714" ht="12.75" customHeight="1" x14ac:dyDescent="0.2"/>
    <row r="27715" ht="12.75" customHeight="1" x14ac:dyDescent="0.2"/>
    <row r="27716" ht="12.75" customHeight="1" x14ac:dyDescent="0.2"/>
    <row r="27717" ht="12.75" customHeight="1" x14ac:dyDescent="0.2"/>
    <row r="27718" ht="12.75" customHeight="1" x14ac:dyDescent="0.2"/>
    <row r="27719" ht="12.75" customHeight="1" x14ac:dyDescent="0.2"/>
    <row r="27720" ht="12.75" customHeight="1" x14ac:dyDescent="0.2"/>
    <row r="27721" ht="12.75" customHeight="1" x14ac:dyDescent="0.2"/>
    <row r="27722" ht="12.75" customHeight="1" x14ac:dyDescent="0.2"/>
    <row r="27723" ht="12.75" customHeight="1" x14ac:dyDescent="0.2"/>
    <row r="27724" ht="12.75" customHeight="1" x14ac:dyDescent="0.2"/>
    <row r="27725" ht="12.75" customHeight="1" x14ac:dyDescent="0.2"/>
    <row r="27726" ht="12.75" customHeight="1" x14ac:dyDescent="0.2"/>
    <row r="27727" ht="12.75" customHeight="1" x14ac:dyDescent="0.2"/>
    <row r="27728" ht="12.75" customHeight="1" x14ac:dyDescent="0.2"/>
    <row r="27729" ht="12.75" customHeight="1" x14ac:dyDescent="0.2"/>
    <row r="27730" ht="12.75" customHeight="1" x14ac:dyDescent="0.2"/>
    <row r="27731" ht="12.75" customHeight="1" x14ac:dyDescent="0.2"/>
    <row r="27732" ht="12.75" customHeight="1" x14ac:dyDescent="0.2"/>
    <row r="27733" ht="12.75" customHeight="1" x14ac:dyDescent="0.2"/>
    <row r="27734" ht="12.75" customHeight="1" x14ac:dyDescent="0.2"/>
    <row r="27735" ht="12.75" customHeight="1" x14ac:dyDescent="0.2"/>
    <row r="27736" ht="12.75" customHeight="1" x14ac:dyDescent="0.2"/>
    <row r="27737" ht="12.75" customHeight="1" x14ac:dyDescent="0.2"/>
    <row r="27738" ht="12.75" customHeight="1" x14ac:dyDescent="0.2"/>
    <row r="27739" ht="12.75" customHeight="1" x14ac:dyDescent="0.2"/>
    <row r="27740" ht="12.75" customHeight="1" x14ac:dyDescent="0.2"/>
    <row r="27741" ht="12.75" customHeight="1" x14ac:dyDescent="0.2"/>
    <row r="27742" ht="12.75" customHeight="1" x14ac:dyDescent="0.2"/>
    <row r="27743" ht="12.75" customHeight="1" x14ac:dyDescent="0.2"/>
    <row r="27744" ht="12.75" customHeight="1" x14ac:dyDescent="0.2"/>
    <row r="27745" ht="12.75" customHeight="1" x14ac:dyDescent="0.2"/>
    <row r="27746" ht="12.75" customHeight="1" x14ac:dyDescent="0.2"/>
    <row r="27747" ht="12.75" customHeight="1" x14ac:dyDescent="0.2"/>
    <row r="27748" ht="12.75" customHeight="1" x14ac:dyDescent="0.2"/>
    <row r="27749" ht="12.75" customHeight="1" x14ac:dyDescent="0.2"/>
    <row r="27750" ht="12.75" customHeight="1" x14ac:dyDescent="0.2"/>
    <row r="27751" ht="12.75" customHeight="1" x14ac:dyDescent="0.2"/>
    <row r="27752" ht="12.75" customHeight="1" x14ac:dyDescent="0.2"/>
    <row r="27753" ht="12.75" customHeight="1" x14ac:dyDescent="0.2"/>
    <row r="27754" ht="12.75" customHeight="1" x14ac:dyDescent="0.2"/>
    <row r="27755" ht="12.75" customHeight="1" x14ac:dyDescent="0.2"/>
    <row r="27756" ht="12.75" customHeight="1" x14ac:dyDescent="0.2"/>
    <row r="27757" ht="12.75" customHeight="1" x14ac:dyDescent="0.2"/>
    <row r="27758" ht="12.75" customHeight="1" x14ac:dyDescent="0.2"/>
    <row r="27759" ht="12.75" customHeight="1" x14ac:dyDescent="0.2"/>
    <row r="27760" ht="12.75" customHeight="1" x14ac:dyDescent="0.2"/>
    <row r="27761" ht="12.75" customHeight="1" x14ac:dyDescent="0.2"/>
    <row r="27762" ht="12.75" customHeight="1" x14ac:dyDescent="0.2"/>
    <row r="27763" ht="12.75" customHeight="1" x14ac:dyDescent="0.2"/>
    <row r="27764" ht="12.75" customHeight="1" x14ac:dyDescent="0.2"/>
    <row r="27765" ht="12.75" customHeight="1" x14ac:dyDescent="0.2"/>
    <row r="27766" ht="12.75" customHeight="1" x14ac:dyDescent="0.2"/>
    <row r="27767" ht="12.75" customHeight="1" x14ac:dyDescent="0.2"/>
    <row r="27768" ht="12.75" customHeight="1" x14ac:dyDescent="0.2"/>
    <row r="27769" ht="12.75" customHeight="1" x14ac:dyDescent="0.2"/>
    <row r="27770" ht="12.75" customHeight="1" x14ac:dyDescent="0.2"/>
    <row r="27771" ht="12.75" customHeight="1" x14ac:dyDescent="0.2"/>
    <row r="27772" ht="12.75" customHeight="1" x14ac:dyDescent="0.2"/>
    <row r="27773" ht="12.75" customHeight="1" x14ac:dyDescent="0.2"/>
    <row r="27774" ht="12.75" customHeight="1" x14ac:dyDescent="0.2"/>
    <row r="27775" ht="12.75" customHeight="1" x14ac:dyDescent="0.2"/>
    <row r="27776" ht="12.75" customHeight="1" x14ac:dyDescent="0.2"/>
    <row r="27777" ht="12.75" customHeight="1" x14ac:dyDescent="0.2"/>
    <row r="27778" ht="12.75" customHeight="1" x14ac:dyDescent="0.2"/>
    <row r="27779" ht="12.75" customHeight="1" x14ac:dyDescent="0.2"/>
    <row r="27780" ht="12.75" customHeight="1" x14ac:dyDescent="0.2"/>
    <row r="27781" ht="12.75" customHeight="1" x14ac:dyDescent="0.2"/>
    <row r="27782" ht="12.75" customHeight="1" x14ac:dyDescent="0.2"/>
    <row r="27783" ht="12.75" customHeight="1" x14ac:dyDescent="0.2"/>
    <row r="27784" ht="12.75" customHeight="1" x14ac:dyDescent="0.2"/>
    <row r="27785" ht="12.75" customHeight="1" x14ac:dyDescent="0.2"/>
    <row r="27786" ht="12.75" customHeight="1" x14ac:dyDescent="0.2"/>
    <row r="27787" ht="12.75" customHeight="1" x14ac:dyDescent="0.2"/>
    <row r="27788" ht="12.75" customHeight="1" x14ac:dyDescent="0.2"/>
    <row r="27789" ht="12.75" customHeight="1" x14ac:dyDescent="0.2"/>
    <row r="27790" ht="12.75" customHeight="1" x14ac:dyDescent="0.2"/>
    <row r="27791" ht="12.75" customHeight="1" x14ac:dyDescent="0.2"/>
    <row r="27792" ht="12.75" customHeight="1" x14ac:dyDescent="0.2"/>
    <row r="27793" ht="12.75" customHeight="1" x14ac:dyDescent="0.2"/>
    <row r="27794" ht="12.75" customHeight="1" x14ac:dyDescent="0.2"/>
    <row r="27795" ht="12.75" customHeight="1" x14ac:dyDescent="0.2"/>
    <row r="27796" ht="12.75" customHeight="1" x14ac:dyDescent="0.2"/>
    <row r="27797" ht="12.75" customHeight="1" x14ac:dyDescent="0.2"/>
    <row r="27798" ht="12.75" customHeight="1" x14ac:dyDescent="0.2"/>
    <row r="27799" ht="12.75" customHeight="1" x14ac:dyDescent="0.2"/>
    <row r="27800" ht="12.75" customHeight="1" x14ac:dyDescent="0.2"/>
    <row r="27801" ht="12.75" customHeight="1" x14ac:dyDescent="0.2"/>
    <row r="27802" ht="12.75" customHeight="1" x14ac:dyDescent="0.2"/>
    <row r="27803" ht="12.75" customHeight="1" x14ac:dyDescent="0.2"/>
    <row r="27804" ht="12.75" customHeight="1" x14ac:dyDescent="0.2"/>
    <row r="27805" ht="12.75" customHeight="1" x14ac:dyDescent="0.2"/>
    <row r="27806" ht="12.75" customHeight="1" x14ac:dyDescent="0.2"/>
    <row r="27807" ht="12.75" customHeight="1" x14ac:dyDescent="0.2"/>
    <row r="27808" ht="12.75" customHeight="1" x14ac:dyDescent="0.2"/>
    <row r="27809" ht="12.75" customHeight="1" x14ac:dyDescent="0.2"/>
    <row r="27810" ht="12.75" customHeight="1" x14ac:dyDescent="0.2"/>
    <row r="27811" ht="12.75" customHeight="1" x14ac:dyDescent="0.2"/>
    <row r="27812" ht="12.75" customHeight="1" x14ac:dyDescent="0.2"/>
    <row r="27813" ht="12.75" customHeight="1" x14ac:dyDescent="0.2"/>
    <row r="27814" ht="12.75" customHeight="1" x14ac:dyDescent="0.2"/>
    <row r="27815" ht="12.75" customHeight="1" x14ac:dyDescent="0.2"/>
    <row r="27816" ht="12.75" customHeight="1" x14ac:dyDescent="0.2"/>
    <row r="27817" ht="12.75" customHeight="1" x14ac:dyDescent="0.2"/>
    <row r="27818" ht="12.75" customHeight="1" x14ac:dyDescent="0.2"/>
    <row r="27819" ht="12.75" customHeight="1" x14ac:dyDescent="0.2"/>
    <row r="27820" ht="12.75" customHeight="1" x14ac:dyDescent="0.2"/>
    <row r="27821" ht="12.75" customHeight="1" x14ac:dyDescent="0.2"/>
    <row r="27822" ht="12.75" customHeight="1" x14ac:dyDescent="0.2"/>
    <row r="27823" ht="12.75" customHeight="1" x14ac:dyDescent="0.2"/>
    <row r="27824" ht="12.75" customHeight="1" x14ac:dyDescent="0.2"/>
    <row r="27825" ht="12.75" customHeight="1" x14ac:dyDescent="0.2"/>
    <row r="27826" ht="12.75" customHeight="1" x14ac:dyDescent="0.2"/>
    <row r="27827" ht="12.75" customHeight="1" x14ac:dyDescent="0.2"/>
    <row r="27828" ht="12.75" customHeight="1" x14ac:dyDescent="0.2"/>
    <row r="27829" ht="12.75" customHeight="1" x14ac:dyDescent="0.2"/>
    <row r="27830" ht="12.75" customHeight="1" x14ac:dyDescent="0.2"/>
    <row r="27831" ht="12.75" customHeight="1" x14ac:dyDescent="0.2"/>
    <row r="27832" ht="12.75" customHeight="1" x14ac:dyDescent="0.2"/>
    <row r="27833" ht="12.75" customHeight="1" x14ac:dyDescent="0.2"/>
    <row r="27834" ht="12.75" customHeight="1" x14ac:dyDescent="0.2"/>
    <row r="27835" ht="12.75" customHeight="1" x14ac:dyDescent="0.2"/>
    <row r="27836" ht="12.75" customHeight="1" x14ac:dyDescent="0.2"/>
    <row r="27837" ht="12.75" customHeight="1" x14ac:dyDescent="0.2"/>
    <row r="27838" ht="12.75" customHeight="1" x14ac:dyDescent="0.2"/>
    <row r="27839" ht="12.75" customHeight="1" x14ac:dyDescent="0.2"/>
    <row r="27840" ht="12.75" customHeight="1" x14ac:dyDescent="0.2"/>
    <row r="27841" ht="12.75" customHeight="1" x14ac:dyDescent="0.2"/>
    <row r="27842" ht="12.75" customHeight="1" x14ac:dyDescent="0.2"/>
    <row r="27843" ht="12.75" customHeight="1" x14ac:dyDescent="0.2"/>
    <row r="27844" ht="12.75" customHeight="1" x14ac:dyDescent="0.2"/>
    <row r="27845" ht="12.75" customHeight="1" x14ac:dyDescent="0.2"/>
    <row r="27846" ht="12.75" customHeight="1" x14ac:dyDescent="0.2"/>
    <row r="27847" ht="12.75" customHeight="1" x14ac:dyDescent="0.2"/>
    <row r="27848" ht="12.75" customHeight="1" x14ac:dyDescent="0.2"/>
    <row r="27849" ht="12.75" customHeight="1" x14ac:dyDescent="0.2"/>
    <row r="27850" ht="12.75" customHeight="1" x14ac:dyDescent="0.2"/>
    <row r="27851" ht="12.75" customHeight="1" x14ac:dyDescent="0.2"/>
    <row r="27852" ht="12.75" customHeight="1" x14ac:dyDescent="0.2"/>
    <row r="27853" ht="12.75" customHeight="1" x14ac:dyDescent="0.2"/>
    <row r="27854" ht="12.75" customHeight="1" x14ac:dyDescent="0.2"/>
    <row r="27855" ht="12.75" customHeight="1" x14ac:dyDescent="0.2"/>
    <row r="27856" ht="12.75" customHeight="1" x14ac:dyDescent="0.2"/>
    <row r="27857" ht="12.75" customHeight="1" x14ac:dyDescent="0.2"/>
    <row r="27858" ht="12.75" customHeight="1" x14ac:dyDescent="0.2"/>
    <row r="27859" ht="12.75" customHeight="1" x14ac:dyDescent="0.2"/>
    <row r="27860" ht="12.75" customHeight="1" x14ac:dyDescent="0.2"/>
    <row r="27861" ht="12.75" customHeight="1" x14ac:dyDescent="0.2"/>
    <row r="27862" ht="12.75" customHeight="1" x14ac:dyDescent="0.2"/>
    <row r="27863" ht="12.75" customHeight="1" x14ac:dyDescent="0.2"/>
    <row r="27864" ht="12.75" customHeight="1" x14ac:dyDescent="0.2"/>
    <row r="27865" ht="12.75" customHeight="1" x14ac:dyDescent="0.2"/>
    <row r="27866" ht="12.75" customHeight="1" x14ac:dyDescent="0.2"/>
    <row r="27867" ht="12.75" customHeight="1" x14ac:dyDescent="0.2"/>
    <row r="27868" ht="12.75" customHeight="1" x14ac:dyDescent="0.2"/>
    <row r="27869" ht="12.75" customHeight="1" x14ac:dyDescent="0.2"/>
    <row r="27870" ht="12.75" customHeight="1" x14ac:dyDescent="0.2"/>
    <row r="27871" ht="12.75" customHeight="1" x14ac:dyDescent="0.2"/>
    <row r="27872" ht="12.75" customHeight="1" x14ac:dyDescent="0.2"/>
    <row r="27873" ht="12.75" customHeight="1" x14ac:dyDescent="0.2"/>
    <row r="27874" ht="12.75" customHeight="1" x14ac:dyDescent="0.2"/>
    <row r="27875" ht="12.75" customHeight="1" x14ac:dyDescent="0.2"/>
    <row r="27876" ht="12.75" customHeight="1" x14ac:dyDescent="0.2"/>
    <row r="27877" ht="12.75" customHeight="1" x14ac:dyDescent="0.2"/>
    <row r="27878" ht="12.75" customHeight="1" x14ac:dyDescent="0.2"/>
    <row r="27879" ht="12.75" customHeight="1" x14ac:dyDescent="0.2"/>
    <row r="27880" ht="12.75" customHeight="1" x14ac:dyDescent="0.2"/>
    <row r="27881" ht="12.75" customHeight="1" x14ac:dyDescent="0.2"/>
    <row r="27882" ht="12.75" customHeight="1" x14ac:dyDescent="0.2"/>
    <row r="27883" ht="12.75" customHeight="1" x14ac:dyDescent="0.2"/>
    <row r="27884" ht="12.75" customHeight="1" x14ac:dyDescent="0.2"/>
    <row r="27885" ht="12.75" customHeight="1" x14ac:dyDescent="0.2"/>
    <row r="27886" ht="12.75" customHeight="1" x14ac:dyDescent="0.2"/>
    <row r="27887" ht="12.75" customHeight="1" x14ac:dyDescent="0.2"/>
    <row r="27888" ht="12.75" customHeight="1" x14ac:dyDescent="0.2"/>
    <row r="27889" ht="12.75" customHeight="1" x14ac:dyDescent="0.2"/>
    <row r="27890" ht="12.75" customHeight="1" x14ac:dyDescent="0.2"/>
    <row r="27891" ht="12.75" customHeight="1" x14ac:dyDescent="0.2"/>
    <row r="27892" ht="12.75" customHeight="1" x14ac:dyDescent="0.2"/>
    <row r="27893" ht="12.75" customHeight="1" x14ac:dyDescent="0.2"/>
    <row r="27894" ht="12.75" customHeight="1" x14ac:dyDescent="0.2"/>
    <row r="27895" ht="12.75" customHeight="1" x14ac:dyDescent="0.2"/>
    <row r="27896" ht="12.75" customHeight="1" x14ac:dyDescent="0.2"/>
    <row r="27897" ht="12.75" customHeight="1" x14ac:dyDescent="0.2"/>
    <row r="27898" ht="12.75" customHeight="1" x14ac:dyDescent="0.2"/>
    <row r="27899" ht="12.75" customHeight="1" x14ac:dyDescent="0.2"/>
    <row r="27900" ht="12.75" customHeight="1" x14ac:dyDescent="0.2"/>
    <row r="27901" ht="12.75" customHeight="1" x14ac:dyDescent="0.2"/>
    <row r="27902" ht="12.75" customHeight="1" x14ac:dyDescent="0.2"/>
    <row r="27903" ht="12.75" customHeight="1" x14ac:dyDescent="0.2"/>
    <row r="27904" ht="12.75" customHeight="1" x14ac:dyDescent="0.2"/>
    <row r="27905" ht="12.75" customHeight="1" x14ac:dyDescent="0.2"/>
    <row r="27906" ht="12.75" customHeight="1" x14ac:dyDescent="0.2"/>
    <row r="27907" ht="12.75" customHeight="1" x14ac:dyDescent="0.2"/>
    <row r="27908" ht="12.75" customHeight="1" x14ac:dyDescent="0.2"/>
    <row r="27909" ht="12.75" customHeight="1" x14ac:dyDescent="0.2"/>
    <row r="27910" ht="12.75" customHeight="1" x14ac:dyDescent="0.2"/>
    <row r="27911" ht="12.75" customHeight="1" x14ac:dyDescent="0.2"/>
    <row r="27912" ht="12.75" customHeight="1" x14ac:dyDescent="0.2"/>
    <row r="27913" ht="12.75" customHeight="1" x14ac:dyDescent="0.2"/>
    <row r="27914" ht="12.75" customHeight="1" x14ac:dyDescent="0.2"/>
    <row r="27915" ht="12.75" customHeight="1" x14ac:dyDescent="0.2"/>
    <row r="27916" ht="12.75" customHeight="1" x14ac:dyDescent="0.2"/>
    <row r="27917" ht="12.75" customHeight="1" x14ac:dyDescent="0.2"/>
    <row r="27918" ht="12.75" customHeight="1" x14ac:dyDescent="0.2"/>
    <row r="27919" ht="12.75" customHeight="1" x14ac:dyDescent="0.2"/>
    <row r="27920" ht="12.75" customHeight="1" x14ac:dyDescent="0.2"/>
    <row r="27921" ht="12.75" customHeight="1" x14ac:dyDescent="0.2"/>
    <row r="27922" ht="12.75" customHeight="1" x14ac:dyDescent="0.2"/>
    <row r="27923" ht="12.75" customHeight="1" x14ac:dyDescent="0.2"/>
    <row r="27924" ht="12.75" customHeight="1" x14ac:dyDescent="0.2"/>
    <row r="27925" ht="12.75" customHeight="1" x14ac:dyDescent="0.2"/>
    <row r="27926" ht="12.75" customHeight="1" x14ac:dyDescent="0.2"/>
    <row r="27927" ht="12.75" customHeight="1" x14ac:dyDescent="0.2"/>
    <row r="27928" ht="12.75" customHeight="1" x14ac:dyDescent="0.2"/>
    <row r="27929" ht="12.75" customHeight="1" x14ac:dyDescent="0.2"/>
    <row r="27930" ht="12.75" customHeight="1" x14ac:dyDescent="0.2"/>
    <row r="27931" ht="12.75" customHeight="1" x14ac:dyDescent="0.2"/>
    <row r="27932" ht="12.75" customHeight="1" x14ac:dyDescent="0.2"/>
    <row r="27933" ht="12.75" customHeight="1" x14ac:dyDescent="0.2"/>
    <row r="27934" ht="12.75" customHeight="1" x14ac:dyDescent="0.2"/>
    <row r="27935" ht="12.75" customHeight="1" x14ac:dyDescent="0.2"/>
    <row r="27936" ht="12.75" customHeight="1" x14ac:dyDescent="0.2"/>
    <row r="27937" ht="12.75" customHeight="1" x14ac:dyDescent="0.2"/>
    <row r="27938" ht="12.75" customHeight="1" x14ac:dyDescent="0.2"/>
    <row r="27939" ht="12.75" customHeight="1" x14ac:dyDescent="0.2"/>
    <row r="27940" ht="12.75" customHeight="1" x14ac:dyDescent="0.2"/>
    <row r="27941" ht="12.75" customHeight="1" x14ac:dyDescent="0.2"/>
    <row r="27942" ht="12.75" customHeight="1" x14ac:dyDescent="0.2"/>
    <row r="27943" ht="12.75" customHeight="1" x14ac:dyDescent="0.2"/>
    <row r="27944" ht="12.75" customHeight="1" x14ac:dyDescent="0.2"/>
    <row r="27945" ht="12.75" customHeight="1" x14ac:dyDescent="0.2"/>
    <row r="27946" ht="12.75" customHeight="1" x14ac:dyDescent="0.2"/>
    <row r="27947" ht="12.75" customHeight="1" x14ac:dyDescent="0.2"/>
    <row r="27948" ht="12.75" customHeight="1" x14ac:dyDescent="0.2"/>
    <row r="27949" ht="12.75" customHeight="1" x14ac:dyDescent="0.2"/>
    <row r="27950" ht="12.75" customHeight="1" x14ac:dyDescent="0.2"/>
    <row r="27951" ht="12.75" customHeight="1" x14ac:dyDescent="0.2"/>
    <row r="27952" ht="12.75" customHeight="1" x14ac:dyDescent="0.2"/>
    <row r="27953" ht="12.75" customHeight="1" x14ac:dyDescent="0.2"/>
    <row r="27954" ht="12.75" customHeight="1" x14ac:dyDescent="0.2"/>
    <row r="27955" ht="12.75" customHeight="1" x14ac:dyDescent="0.2"/>
    <row r="27956" ht="12.75" customHeight="1" x14ac:dyDescent="0.2"/>
    <row r="27957" ht="12.75" customHeight="1" x14ac:dyDescent="0.2"/>
    <row r="27958" ht="12.75" customHeight="1" x14ac:dyDescent="0.2"/>
    <row r="27959" ht="12.75" customHeight="1" x14ac:dyDescent="0.2"/>
    <row r="27960" ht="12.75" customHeight="1" x14ac:dyDescent="0.2"/>
    <row r="27961" ht="12.75" customHeight="1" x14ac:dyDescent="0.2"/>
    <row r="27962" ht="12.75" customHeight="1" x14ac:dyDescent="0.2"/>
    <row r="27963" ht="12.75" customHeight="1" x14ac:dyDescent="0.2"/>
    <row r="27964" ht="12.75" customHeight="1" x14ac:dyDescent="0.2"/>
    <row r="27965" ht="12.75" customHeight="1" x14ac:dyDescent="0.2"/>
    <row r="27966" ht="12.75" customHeight="1" x14ac:dyDescent="0.2"/>
    <row r="27967" ht="12.75" customHeight="1" x14ac:dyDescent="0.2"/>
    <row r="27968" ht="12.75" customHeight="1" x14ac:dyDescent="0.2"/>
    <row r="27969" ht="12.75" customHeight="1" x14ac:dyDescent="0.2"/>
    <row r="27970" ht="12.75" customHeight="1" x14ac:dyDescent="0.2"/>
    <row r="27971" ht="12.75" customHeight="1" x14ac:dyDescent="0.2"/>
    <row r="27972" ht="12.75" customHeight="1" x14ac:dyDescent="0.2"/>
    <row r="27973" ht="12.75" customHeight="1" x14ac:dyDescent="0.2"/>
    <row r="27974" ht="12.75" customHeight="1" x14ac:dyDescent="0.2"/>
    <row r="27975" ht="12.75" customHeight="1" x14ac:dyDescent="0.2"/>
    <row r="27976" ht="12.75" customHeight="1" x14ac:dyDescent="0.2"/>
    <row r="27977" ht="12.75" customHeight="1" x14ac:dyDescent="0.2"/>
    <row r="27978" ht="12.75" customHeight="1" x14ac:dyDescent="0.2"/>
    <row r="27979" ht="12.75" customHeight="1" x14ac:dyDescent="0.2"/>
    <row r="27980" ht="12.75" customHeight="1" x14ac:dyDescent="0.2"/>
    <row r="27981" ht="12.75" customHeight="1" x14ac:dyDescent="0.2"/>
    <row r="27982" ht="12.75" customHeight="1" x14ac:dyDescent="0.2"/>
    <row r="27983" ht="12.75" customHeight="1" x14ac:dyDescent="0.2"/>
    <row r="27984" ht="12.75" customHeight="1" x14ac:dyDescent="0.2"/>
    <row r="27985" ht="12.75" customHeight="1" x14ac:dyDescent="0.2"/>
    <row r="27986" ht="12.75" customHeight="1" x14ac:dyDescent="0.2"/>
    <row r="27987" ht="12.75" customHeight="1" x14ac:dyDescent="0.2"/>
    <row r="27988" ht="12.75" customHeight="1" x14ac:dyDescent="0.2"/>
    <row r="27989" ht="12.75" customHeight="1" x14ac:dyDescent="0.2"/>
    <row r="27990" ht="12.75" customHeight="1" x14ac:dyDescent="0.2"/>
    <row r="27991" ht="12.75" customHeight="1" x14ac:dyDescent="0.2"/>
    <row r="27992" ht="12.75" customHeight="1" x14ac:dyDescent="0.2"/>
    <row r="27993" ht="12.75" customHeight="1" x14ac:dyDescent="0.2"/>
    <row r="27994" ht="12.75" customHeight="1" x14ac:dyDescent="0.2"/>
    <row r="27995" ht="12.75" customHeight="1" x14ac:dyDescent="0.2"/>
    <row r="27996" ht="12.75" customHeight="1" x14ac:dyDescent="0.2"/>
    <row r="27997" ht="12.75" customHeight="1" x14ac:dyDescent="0.2"/>
    <row r="27998" ht="12.75" customHeight="1" x14ac:dyDescent="0.2"/>
    <row r="27999" ht="12.75" customHeight="1" x14ac:dyDescent="0.2"/>
    <row r="28000" ht="12.75" customHeight="1" x14ac:dyDescent="0.2"/>
    <row r="28001" ht="12.75" customHeight="1" x14ac:dyDescent="0.2"/>
    <row r="28002" ht="12.75" customHeight="1" x14ac:dyDescent="0.2"/>
    <row r="28003" ht="12.75" customHeight="1" x14ac:dyDescent="0.2"/>
    <row r="28004" ht="12.75" customHeight="1" x14ac:dyDescent="0.2"/>
    <row r="28005" ht="12.75" customHeight="1" x14ac:dyDescent="0.2"/>
    <row r="28006" ht="12.75" customHeight="1" x14ac:dyDescent="0.2"/>
    <row r="28007" ht="12.75" customHeight="1" x14ac:dyDescent="0.2"/>
    <row r="28008" ht="12.75" customHeight="1" x14ac:dyDescent="0.2"/>
    <row r="28009" ht="12.75" customHeight="1" x14ac:dyDescent="0.2"/>
    <row r="28010" ht="12.75" customHeight="1" x14ac:dyDescent="0.2"/>
    <row r="28011" ht="12.75" customHeight="1" x14ac:dyDescent="0.2"/>
    <row r="28012" ht="12.75" customHeight="1" x14ac:dyDescent="0.2"/>
    <row r="28013" ht="12.75" customHeight="1" x14ac:dyDescent="0.2"/>
    <row r="28014" ht="12.75" customHeight="1" x14ac:dyDescent="0.2"/>
    <row r="28015" ht="12.75" customHeight="1" x14ac:dyDescent="0.2"/>
    <row r="28016" ht="12.75" customHeight="1" x14ac:dyDescent="0.2"/>
    <row r="28017" ht="12.75" customHeight="1" x14ac:dyDescent="0.2"/>
    <row r="28018" ht="12.75" customHeight="1" x14ac:dyDescent="0.2"/>
    <row r="28019" ht="12.75" customHeight="1" x14ac:dyDescent="0.2"/>
    <row r="28020" ht="12.75" customHeight="1" x14ac:dyDescent="0.2"/>
    <row r="28021" ht="12.75" customHeight="1" x14ac:dyDescent="0.2"/>
    <row r="28022" ht="12.75" customHeight="1" x14ac:dyDescent="0.2"/>
    <row r="28023" ht="12.75" customHeight="1" x14ac:dyDescent="0.2"/>
    <row r="28024" ht="12.75" customHeight="1" x14ac:dyDescent="0.2"/>
    <row r="28025" ht="12.75" customHeight="1" x14ac:dyDescent="0.2"/>
    <row r="28026" ht="12.75" customHeight="1" x14ac:dyDescent="0.2"/>
    <row r="28027" ht="12.75" customHeight="1" x14ac:dyDescent="0.2"/>
    <row r="28028" ht="12.75" customHeight="1" x14ac:dyDescent="0.2"/>
    <row r="28029" ht="12.75" customHeight="1" x14ac:dyDescent="0.2"/>
    <row r="28030" ht="12.75" customHeight="1" x14ac:dyDescent="0.2"/>
    <row r="28031" ht="12.75" customHeight="1" x14ac:dyDescent="0.2"/>
    <row r="28032" ht="12.75" customHeight="1" x14ac:dyDescent="0.2"/>
    <row r="28033" ht="12.75" customHeight="1" x14ac:dyDescent="0.2"/>
    <row r="28034" ht="12.75" customHeight="1" x14ac:dyDescent="0.2"/>
    <row r="28035" ht="12.75" customHeight="1" x14ac:dyDescent="0.2"/>
    <row r="28036" ht="12.75" customHeight="1" x14ac:dyDescent="0.2"/>
    <row r="28037" ht="12.75" customHeight="1" x14ac:dyDescent="0.2"/>
    <row r="28038" ht="12.75" customHeight="1" x14ac:dyDescent="0.2"/>
    <row r="28039" ht="12.75" customHeight="1" x14ac:dyDescent="0.2"/>
    <row r="28040" ht="12.75" customHeight="1" x14ac:dyDescent="0.2"/>
    <row r="28041" ht="12.75" customHeight="1" x14ac:dyDescent="0.2"/>
    <row r="28042" ht="12.75" customHeight="1" x14ac:dyDescent="0.2"/>
    <row r="28043" ht="12.75" customHeight="1" x14ac:dyDescent="0.2"/>
    <row r="28044" ht="12.75" customHeight="1" x14ac:dyDescent="0.2"/>
    <row r="28045" ht="12.75" customHeight="1" x14ac:dyDescent="0.2"/>
    <row r="28046" ht="12.75" customHeight="1" x14ac:dyDescent="0.2"/>
    <row r="28047" ht="12.75" customHeight="1" x14ac:dyDescent="0.2"/>
    <row r="28048" ht="12.75" customHeight="1" x14ac:dyDescent="0.2"/>
    <row r="28049" ht="12.75" customHeight="1" x14ac:dyDescent="0.2"/>
    <row r="28050" ht="12.75" customHeight="1" x14ac:dyDescent="0.2"/>
    <row r="28051" ht="12.75" customHeight="1" x14ac:dyDescent="0.2"/>
    <row r="28052" ht="12.75" customHeight="1" x14ac:dyDescent="0.2"/>
    <row r="28053" ht="12.75" customHeight="1" x14ac:dyDescent="0.2"/>
    <row r="28054" ht="12.75" customHeight="1" x14ac:dyDescent="0.2"/>
    <row r="28055" ht="12.75" customHeight="1" x14ac:dyDescent="0.2"/>
    <row r="28056" ht="12.75" customHeight="1" x14ac:dyDescent="0.2"/>
    <row r="28057" ht="12.75" customHeight="1" x14ac:dyDescent="0.2"/>
    <row r="28058" ht="12.75" customHeight="1" x14ac:dyDescent="0.2"/>
    <row r="28059" ht="12.75" customHeight="1" x14ac:dyDescent="0.2"/>
    <row r="28060" ht="12.75" customHeight="1" x14ac:dyDescent="0.2"/>
    <row r="28061" ht="12.75" customHeight="1" x14ac:dyDescent="0.2"/>
    <row r="28062" ht="12.75" customHeight="1" x14ac:dyDescent="0.2"/>
    <row r="28063" ht="12.75" customHeight="1" x14ac:dyDescent="0.2"/>
    <row r="28064" ht="12.75" customHeight="1" x14ac:dyDescent="0.2"/>
    <row r="28065" ht="12.75" customHeight="1" x14ac:dyDescent="0.2"/>
    <row r="28066" ht="12.75" customHeight="1" x14ac:dyDescent="0.2"/>
    <row r="28067" ht="12.75" customHeight="1" x14ac:dyDescent="0.2"/>
    <row r="28068" ht="12.75" customHeight="1" x14ac:dyDescent="0.2"/>
    <row r="28069" ht="12.75" customHeight="1" x14ac:dyDescent="0.2"/>
    <row r="28070" ht="12.75" customHeight="1" x14ac:dyDescent="0.2"/>
    <row r="28071" ht="12.75" customHeight="1" x14ac:dyDescent="0.2"/>
    <row r="28072" ht="12.75" customHeight="1" x14ac:dyDescent="0.2"/>
    <row r="28073" ht="12.75" customHeight="1" x14ac:dyDescent="0.2"/>
    <row r="28074" ht="12.75" customHeight="1" x14ac:dyDescent="0.2"/>
    <row r="28075" ht="12.75" customHeight="1" x14ac:dyDescent="0.2"/>
    <row r="28076" ht="12.75" customHeight="1" x14ac:dyDescent="0.2"/>
    <row r="28077" ht="12.75" customHeight="1" x14ac:dyDescent="0.2"/>
    <row r="28078" ht="12.75" customHeight="1" x14ac:dyDescent="0.2"/>
    <row r="28079" ht="12.75" customHeight="1" x14ac:dyDescent="0.2"/>
    <row r="28080" ht="12.75" customHeight="1" x14ac:dyDescent="0.2"/>
    <row r="28081" ht="12.75" customHeight="1" x14ac:dyDescent="0.2"/>
    <row r="28082" ht="12.75" customHeight="1" x14ac:dyDescent="0.2"/>
    <row r="28083" ht="12.75" customHeight="1" x14ac:dyDescent="0.2"/>
    <row r="28084" ht="12.75" customHeight="1" x14ac:dyDescent="0.2"/>
    <row r="28085" ht="12.75" customHeight="1" x14ac:dyDescent="0.2"/>
    <row r="28086" ht="12.75" customHeight="1" x14ac:dyDescent="0.2"/>
    <row r="28087" ht="12.75" customHeight="1" x14ac:dyDescent="0.2"/>
    <row r="28088" ht="12.75" customHeight="1" x14ac:dyDescent="0.2"/>
    <row r="28089" ht="12.75" customHeight="1" x14ac:dyDescent="0.2"/>
    <row r="28090" ht="12.75" customHeight="1" x14ac:dyDescent="0.2"/>
    <row r="28091" ht="12.75" customHeight="1" x14ac:dyDescent="0.2"/>
    <row r="28092" ht="12.75" customHeight="1" x14ac:dyDescent="0.2"/>
    <row r="28093" ht="12.75" customHeight="1" x14ac:dyDescent="0.2"/>
    <row r="28094" ht="12.75" customHeight="1" x14ac:dyDescent="0.2"/>
    <row r="28095" ht="12.75" customHeight="1" x14ac:dyDescent="0.2"/>
    <row r="28096" ht="12.75" customHeight="1" x14ac:dyDescent="0.2"/>
    <row r="28097" ht="12.75" customHeight="1" x14ac:dyDescent="0.2"/>
    <row r="28098" ht="12.75" customHeight="1" x14ac:dyDescent="0.2"/>
    <row r="28099" ht="12.75" customHeight="1" x14ac:dyDescent="0.2"/>
    <row r="28100" ht="12.75" customHeight="1" x14ac:dyDescent="0.2"/>
    <row r="28101" ht="12.75" customHeight="1" x14ac:dyDescent="0.2"/>
    <row r="28102" ht="12.75" customHeight="1" x14ac:dyDescent="0.2"/>
    <row r="28103" ht="12.75" customHeight="1" x14ac:dyDescent="0.2"/>
    <row r="28104" ht="12.75" customHeight="1" x14ac:dyDescent="0.2"/>
    <row r="28105" ht="12.75" customHeight="1" x14ac:dyDescent="0.2"/>
    <row r="28106" ht="12.75" customHeight="1" x14ac:dyDescent="0.2"/>
    <row r="28107" ht="12.75" customHeight="1" x14ac:dyDescent="0.2"/>
    <row r="28108" ht="12.75" customHeight="1" x14ac:dyDescent="0.2"/>
    <row r="28109" ht="12.75" customHeight="1" x14ac:dyDescent="0.2"/>
    <row r="28110" ht="12.75" customHeight="1" x14ac:dyDescent="0.2"/>
    <row r="28111" ht="12.75" customHeight="1" x14ac:dyDescent="0.2"/>
    <row r="28112" ht="12.75" customHeight="1" x14ac:dyDescent="0.2"/>
    <row r="28113" ht="12.75" customHeight="1" x14ac:dyDescent="0.2"/>
    <row r="28114" ht="12.75" customHeight="1" x14ac:dyDescent="0.2"/>
    <row r="28115" ht="12.75" customHeight="1" x14ac:dyDescent="0.2"/>
    <row r="28116" ht="12.75" customHeight="1" x14ac:dyDescent="0.2"/>
    <row r="28117" ht="12.75" customHeight="1" x14ac:dyDescent="0.2"/>
    <row r="28118" ht="12.75" customHeight="1" x14ac:dyDescent="0.2"/>
    <row r="28119" ht="12.75" customHeight="1" x14ac:dyDescent="0.2"/>
    <row r="28120" ht="12.75" customHeight="1" x14ac:dyDescent="0.2"/>
    <row r="28121" ht="12.75" customHeight="1" x14ac:dyDescent="0.2"/>
    <row r="28122" ht="12.75" customHeight="1" x14ac:dyDescent="0.2"/>
    <row r="28123" ht="12.75" customHeight="1" x14ac:dyDescent="0.2"/>
    <row r="28124" ht="12.75" customHeight="1" x14ac:dyDescent="0.2"/>
    <row r="28125" ht="12.75" customHeight="1" x14ac:dyDescent="0.2"/>
    <row r="28126" ht="12.75" customHeight="1" x14ac:dyDescent="0.2"/>
    <row r="28127" ht="12.75" customHeight="1" x14ac:dyDescent="0.2"/>
    <row r="28128" ht="12.75" customHeight="1" x14ac:dyDescent="0.2"/>
    <row r="28129" ht="12.75" customHeight="1" x14ac:dyDescent="0.2"/>
    <row r="28130" ht="12.75" customHeight="1" x14ac:dyDescent="0.2"/>
    <row r="28131" ht="12.75" customHeight="1" x14ac:dyDescent="0.2"/>
    <row r="28132" ht="12.75" customHeight="1" x14ac:dyDescent="0.2"/>
    <row r="28133" ht="12.75" customHeight="1" x14ac:dyDescent="0.2"/>
    <row r="28134" ht="12.75" customHeight="1" x14ac:dyDescent="0.2"/>
    <row r="28135" ht="12.75" customHeight="1" x14ac:dyDescent="0.2"/>
    <row r="28136" ht="12.75" customHeight="1" x14ac:dyDescent="0.2"/>
    <row r="28137" ht="12.75" customHeight="1" x14ac:dyDescent="0.2"/>
    <row r="28138" ht="12.75" customHeight="1" x14ac:dyDescent="0.2"/>
    <row r="28139" ht="12.75" customHeight="1" x14ac:dyDescent="0.2"/>
    <row r="28140" ht="12.75" customHeight="1" x14ac:dyDescent="0.2"/>
    <row r="28141" ht="12.75" customHeight="1" x14ac:dyDescent="0.2"/>
    <row r="28142" ht="12.75" customHeight="1" x14ac:dyDescent="0.2"/>
    <row r="28143" ht="12.75" customHeight="1" x14ac:dyDescent="0.2"/>
    <row r="28144" ht="12.75" customHeight="1" x14ac:dyDescent="0.2"/>
    <row r="28145" ht="12.75" customHeight="1" x14ac:dyDescent="0.2"/>
    <row r="28146" ht="12.75" customHeight="1" x14ac:dyDescent="0.2"/>
    <row r="28147" ht="12.75" customHeight="1" x14ac:dyDescent="0.2"/>
    <row r="28148" ht="12.75" customHeight="1" x14ac:dyDescent="0.2"/>
    <row r="28149" ht="12.75" customHeight="1" x14ac:dyDescent="0.2"/>
    <row r="28150" ht="12.75" customHeight="1" x14ac:dyDescent="0.2"/>
    <row r="28151" ht="12.75" customHeight="1" x14ac:dyDescent="0.2"/>
    <row r="28152" ht="12.75" customHeight="1" x14ac:dyDescent="0.2"/>
    <row r="28153" ht="12.75" customHeight="1" x14ac:dyDescent="0.2"/>
    <row r="28154" ht="12.75" customHeight="1" x14ac:dyDescent="0.2"/>
    <row r="28155" ht="12.75" customHeight="1" x14ac:dyDescent="0.2"/>
    <row r="28156" ht="12.75" customHeight="1" x14ac:dyDescent="0.2"/>
    <row r="28157" ht="12.75" customHeight="1" x14ac:dyDescent="0.2"/>
    <row r="28158" ht="12.75" customHeight="1" x14ac:dyDescent="0.2"/>
    <row r="28159" ht="12.75" customHeight="1" x14ac:dyDescent="0.2"/>
    <row r="28160" ht="12.75" customHeight="1" x14ac:dyDescent="0.2"/>
    <row r="28161" ht="12.75" customHeight="1" x14ac:dyDescent="0.2"/>
    <row r="28162" ht="12.75" customHeight="1" x14ac:dyDescent="0.2"/>
    <row r="28163" ht="12.75" customHeight="1" x14ac:dyDescent="0.2"/>
    <row r="28164" ht="12.75" customHeight="1" x14ac:dyDescent="0.2"/>
    <row r="28165" ht="12.75" customHeight="1" x14ac:dyDescent="0.2"/>
    <row r="28166" ht="12.75" customHeight="1" x14ac:dyDescent="0.2"/>
    <row r="28167" ht="12.75" customHeight="1" x14ac:dyDescent="0.2"/>
    <row r="28168" ht="12.75" customHeight="1" x14ac:dyDescent="0.2"/>
    <row r="28169" ht="12.75" customHeight="1" x14ac:dyDescent="0.2"/>
    <row r="28170" ht="12.75" customHeight="1" x14ac:dyDescent="0.2"/>
    <row r="28171" ht="12.75" customHeight="1" x14ac:dyDescent="0.2"/>
    <row r="28172" ht="12.75" customHeight="1" x14ac:dyDescent="0.2"/>
    <row r="28173" ht="12.75" customHeight="1" x14ac:dyDescent="0.2"/>
    <row r="28174" ht="12.75" customHeight="1" x14ac:dyDescent="0.2"/>
    <row r="28175" ht="12.75" customHeight="1" x14ac:dyDescent="0.2"/>
    <row r="28176" ht="12.75" customHeight="1" x14ac:dyDescent="0.2"/>
    <row r="28177" ht="12.75" customHeight="1" x14ac:dyDescent="0.2"/>
    <row r="28178" ht="12.75" customHeight="1" x14ac:dyDescent="0.2"/>
    <row r="28179" ht="12.75" customHeight="1" x14ac:dyDescent="0.2"/>
    <row r="28180" ht="12.75" customHeight="1" x14ac:dyDescent="0.2"/>
    <row r="28181" ht="12.75" customHeight="1" x14ac:dyDescent="0.2"/>
    <row r="28182" ht="12.75" customHeight="1" x14ac:dyDescent="0.2"/>
    <row r="28183" ht="12.75" customHeight="1" x14ac:dyDescent="0.2"/>
    <row r="28184" ht="12.75" customHeight="1" x14ac:dyDescent="0.2"/>
    <row r="28185" ht="12.75" customHeight="1" x14ac:dyDescent="0.2"/>
    <row r="28186" ht="12.75" customHeight="1" x14ac:dyDescent="0.2"/>
    <row r="28187" ht="12.75" customHeight="1" x14ac:dyDescent="0.2"/>
    <row r="28188" ht="12.75" customHeight="1" x14ac:dyDescent="0.2"/>
    <row r="28189" ht="12.75" customHeight="1" x14ac:dyDescent="0.2"/>
    <row r="28190" ht="12.75" customHeight="1" x14ac:dyDescent="0.2"/>
    <row r="28191" ht="12.75" customHeight="1" x14ac:dyDescent="0.2"/>
    <row r="28192" ht="12.75" customHeight="1" x14ac:dyDescent="0.2"/>
    <row r="28193" ht="12.75" customHeight="1" x14ac:dyDescent="0.2"/>
    <row r="28194" ht="12.75" customHeight="1" x14ac:dyDescent="0.2"/>
    <row r="28195" ht="12.75" customHeight="1" x14ac:dyDescent="0.2"/>
    <row r="28196" ht="12.75" customHeight="1" x14ac:dyDescent="0.2"/>
    <row r="28197" ht="12.75" customHeight="1" x14ac:dyDescent="0.2"/>
    <row r="28198" ht="12.75" customHeight="1" x14ac:dyDescent="0.2"/>
    <row r="28199" ht="12.75" customHeight="1" x14ac:dyDescent="0.2"/>
    <row r="28200" ht="12.75" customHeight="1" x14ac:dyDescent="0.2"/>
    <row r="28201" ht="12.75" customHeight="1" x14ac:dyDescent="0.2"/>
    <row r="28202" ht="12.75" customHeight="1" x14ac:dyDescent="0.2"/>
    <row r="28203" ht="12.75" customHeight="1" x14ac:dyDescent="0.2"/>
    <row r="28204" ht="12.75" customHeight="1" x14ac:dyDescent="0.2"/>
    <row r="28205" ht="12.75" customHeight="1" x14ac:dyDescent="0.2"/>
    <row r="28206" ht="12.75" customHeight="1" x14ac:dyDescent="0.2"/>
    <row r="28207" ht="12.75" customHeight="1" x14ac:dyDescent="0.2"/>
    <row r="28208" ht="12.75" customHeight="1" x14ac:dyDescent="0.2"/>
    <row r="28209" ht="12.75" customHeight="1" x14ac:dyDescent="0.2"/>
    <row r="28210" ht="12.75" customHeight="1" x14ac:dyDescent="0.2"/>
    <row r="28211" ht="12.75" customHeight="1" x14ac:dyDescent="0.2"/>
    <row r="28212" ht="12.75" customHeight="1" x14ac:dyDescent="0.2"/>
    <row r="28213" ht="12.75" customHeight="1" x14ac:dyDescent="0.2"/>
    <row r="28214" ht="12.75" customHeight="1" x14ac:dyDescent="0.2"/>
    <row r="28215" ht="12.75" customHeight="1" x14ac:dyDescent="0.2"/>
    <row r="28216" ht="12.75" customHeight="1" x14ac:dyDescent="0.2"/>
    <row r="28217" ht="12.75" customHeight="1" x14ac:dyDescent="0.2"/>
    <row r="28218" ht="12.75" customHeight="1" x14ac:dyDescent="0.2"/>
    <row r="28219" ht="12.75" customHeight="1" x14ac:dyDescent="0.2"/>
    <row r="28220" ht="12.75" customHeight="1" x14ac:dyDescent="0.2"/>
    <row r="28221" ht="12.75" customHeight="1" x14ac:dyDescent="0.2"/>
    <row r="28222" ht="12.75" customHeight="1" x14ac:dyDescent="0.2"/>
    <row r="28223" ht="12.75" customHeight="1" x14ac:dyDescent="0.2"/>
    <row r="28224" ht="12.75" customHeight="1" x14ac:dyDescent="0.2"/>
    <row r="28225" ht="12.75" customHeight="1" x14ac:dyDescent="0.2"/>
    <row r="28226" ht="12.75" customHeight="1" x14ac:dyDescent="0.2"/>
    <row r="28227" ht="12.75" customHeight="1" x14ac:dyDescent="0.2"/>
    <row r="28228" ht="12.75" customHeight="1" x14ac:dyDescent="0.2"/>
    <row r="28229" ht="12.75" customHeight="1" x14ac:dyDescent="0.2"/>
    <row r="28230" ht="12.75" customHeight="1" x14ac:dyDescent="0.2"/>
    <row r="28231" ht="12.75" customHeight="1" x14ac:dyDescent="0.2"/>
    <row r="28232" ht="12.75" customHeight="1" x14ac:dyDescent="0.2"/>
    <row r="28233" ht="12.75" customHeight="1" x14ac:dyDescent="0.2"/>
    <row r="28234" ht="12.75" customHeight="1" x14ac:dyDescent="0.2"/>
    <row r="28235" ht="12.75" customHeight="1" x14ac:dyDescent="0.2"/>
    <row r="28236" ht="12.75" customHeight="1" x14ac:dyDescent="0.2"/>
    <row r="28237" ht="12.75" customHeight="1" x14ac:dyDescent="0.2"/>
    <row r="28238" ht="12.75" customHeight="1" x14ac:dyDescent="0.2"/>
    <row r="28239" ht="12.75" customHeight="1" x14ac:dyDescent="0.2"/>
    <row r="28240" ht="12.75" customHeight="1" x14ac:dyDescent="0.2"/>
    <row r="28241" ht="12.75" customHeight="1" x14ac:dyDescent="0.2"/>
    <row r="28242" ht="12.75" customHeight="1" x14ac:dyDescent="0.2"/>
    <row r="28243" ht="12.75" customHeight="1" x14ac:dyDescent="0.2"/>
    <row r="28244" ht="12.75" customHeight="1" x14ac:dyDescent="0.2"/>
    <row r="28245" ht="12.75" customHeight="1" x14ac:dyDescent="0.2"/>
    <row r="28246" ht="12.75" customHeight="1" x14ac:dyDescent="0.2"/>
    <row r="28247" ht="12.75" customHeight="1" x14ac:dyDescent="0.2"/>
    <row r="28248" ht="12.75" customHeight="1" x14ac:dyDescent="0.2"/>
    <row r="28249" ht="12.75" customHeight="1" x14ac:dyDescent="0.2"/>
    <row r="28250" ht="12.75" customHeight="1" x14ac:dyDescent="0.2"/>
    <row r="28251" ht="12.75" customHeight="1" x14ac:dyDescent="0.2"/>
    <row r="28252" ht="12.75" customHeight="1" x14ac:dyDescent="0.2"/>
    <row r="28253" ht="12.75" customHeight="1" x14ac:dyDescent="0.2"/>
    <row r="28254" ht="12.75" customHeight="1" x14ac:dyDescent="0.2"/>
    <row r="28255" ht="12.75" customHeight="1" x14ac:dyDescent="0.2"/>
    <row r="28256" ht="12.75" customHeight="1" x14ac:dyDescent="0.2"/>
    <row r="28257" ht="12.75" customHeight="1" x14ac:dyDescent="0.2"/>
    <row r="28258" ht="12.75" customHeight="1" x14ac:dyDescent="0.2"/>
    <row r="28259" ht="12.75" customHeight="1" x14ac:dyDescent="0.2"/>
    <row r="28260" ht="12.75" customHeight="1" x14ac:dyDescent="0.2"/>
    <row r="28261" ht="12.75" customHeight="1" x14ac:dyDescent="0.2"/>
    <row r="28262" ht="12.75" customHeight="1" x14ac:dyDescent="0.2"/>
    <row r="28263" ht="12.75" customHeight="1" x14ac:dyDescent="0.2"/>
    <row r="28264" ht="12.75" customHeight="1" x14ac:dyDescent="0.2"/>
    <row r="28265" ht="12.75" customHeight="1" x14ac:dyDescent="0.2"/>
    <row r="28266" ht="12.75" customHeight="1" x14ac:dyDescent="0.2"/>
    <row r="28267" ht="12.75" customHeight="1" x14ac:dyDescent="0.2"/>
    <row r="28268" ht="12.75" customHeight="1" x14ac:dyDescent="0.2"/>
    <row r="28269" ht="12.75" customHeight="1" x14ac:dyDescent="0.2"/>
    <row r="28270" ht="12.75" customHeight="1" x14ac:dyDescent="0.2"/>
    <row r="28271" ht="12.75" customHeight="1" x14ac:dyDescent="0.2"/>
    <row r="28272" ht="12.75" customHeight="1" x14ac:dyDescent="0.2"/>
    <row r="28273" ht="12.75" customHeight="1" x14ac:dyDescent="0.2"/>
    <row r="28274" ht="12.75" customHeight="1" x14ac:dyDescent="0.2"/>
    <row r="28275" ht="12.75" customHeight="1" x14ac:dyDescent="0.2"/>
    <row r="28276" ht="12.75" customHeight="1" x14ac:dyDescent="0.2"/>
    <row r="28277" ht="12.75" customHeight="1" x14ac:dyDescent="0.2"/>
    <row r="28278" ht="12.75" customHeight="1" x14ac:dyDescent="0.2"/>
    <row r="28279" ht="12.75" customHeight="1" x14ac:dyDescent="0.2"/>
    <row r="28280" ht="12.75" customHeight="1" x14ac:dyDescent="0.2"/>
    <row r="28281" ht="12.75" customHeight="1" x14ac:dyDescent="0.2"/>
    <row r="28282" ht="12.75" customHeight="1" x14ac:dyDescent="0.2"/>
    <row r="28283" ht="12.75" customHeight="1" x14ac:dyDescent="0.2"/>
    <row r="28284" ht="12.75" customHeight="1" x14ac:dyDescent="0.2"/>
    <row r="28285" ht="12.75" customHeight="1" x14ac:dyDescent="0.2"/>
    <row r="28286" ht="12.75" customHeight="1" x14ac:dyDescent="0.2"/>
    <row r="28287" ht="12.75" customHeight="1" x14ac:dyDescent="0.2"/>
    <row r="28288" ht="12.75" customHeight="1" x14ac:dyDescent="0.2"/>
    <row r="28289" ht="12.75" customHeight="1" x14ac:dyDescent="0.2"/>
    <row r="28290" ht="12.75" customHeight="1" x14ac:dyDescent="0.2"/>
    <row r="28291" ht="12.75" customHeight="1" x14ac:dyDescent="0.2"/>
    <row r="28292" ht="12.75" customHeight="1" x14ac:dyDescent="0.2"/>
    <row r="28293" ht="12.75" customHeight="1" x14ac:dyDescent="0.2"/>
    <row r="28294" ht="12.75" customHeight="1" x14ac:dyDescent="0.2"/>
    <row r="28295" ht="12.75" customHeight="1" x14ac:dyDescent="0.2"/>
    <row r="28296" ht="12.75" customHeight="1" x14ac:dyDescent="0.2"/>
    <row r="28297" ht="12.75" customHeight="1" x14ac:dyDescent="0.2"/>
    <row r="28298" ht="12.75" customHeight="1" x14ac:dyDescent="0.2"/>
    <row r="28299" ht="12.75" customHeight="1" x14ac:dyDescent="0.2"/>
    <row r="28300" ht="12.75" customHeight="1" x14ac:dyDescent="0.2"/>
    <row r="28301" ht="12.75" customHeight="1" x14ac:dyDescent="0.2"/>
    <row r="28302" ht="12.75" customHeight="1" x14ac:dyDescent="0.2"/>
    <row r="28303" ht="12.75" customHeight="1" x14ac:dyDescent="0.2"/>
    <row r="28304" ht="12.75" customHeight="1" x14ac:dyDescent="0.2"/>
    <row r="28305" ht="12.75" customHeight="1" x14ac:dyDescent="0.2"/>
    <row r="28306" ht="12.75" customHeight="1" x14ac:dyDescent="0.2"/>
    <row r="28307" ht="12.75" customHeight="1" x14ac:dyDescent="0.2"/>
    <row r="28308" ht="12.75" customHeight="1" x14ac:dyDescent="0.2"/>
    <row r="28309" ht="12.75" customHeight="1" x14ac:dyDescent="0.2"/>
    <row r="28310" ht="12.75" customHeight="1" x14ac:dyDescent="0.2"/>
    <row r="28311" ht="12.75" customHeight="1" x14ac:dyDescent="0.2"/>
    <row r="28312" ht="12.75" customHeight="1" x14ac:dyDescent="0.2"/>
    <row r="28313" ht="12.75" customHeight="1" x14ac:dyDescent="0.2"/>
    <row r="28314" ht="12.75" customHeight="1" x14ac:dyDescent="0.2"/>
    <row r="28315" ht="12.75" customHeight="1" x14ac:dyDescent="0.2"/>
    <row r="28316" ht="12.75" customHeight="1" x14ac:dyDescent="0.2"/>
    <row r="28317" ht="12.75" customHeight="1" x14ac:dyDescent="0.2"/>
    <row r="28318" ht="12.75" customHeight="1" x14ac:dyDescent="0.2"/>
    <row r="28319" ht="12.75" customHeight="1" x14ac:dyDescent="0.2"/>
    <row r="28320" ht="12.75" customHeight="1" x14ac:dyDescent="0.2"/>
    <row r="28321" ht="12.75" customHeight="1" x14ac:dyDescent="0.2"/>
    <row r="28322" ht="12.75" customHeight="1" x14ac:dyDescent="0.2"/>
    <row r="28323" ht="12.75" customHeight="1" x14ac:dyDescent="0.2"/>
    <row r="28324" ht="12.75" customHeight="1" x14ac:dyDescent="0.2"/>
    <row r="28325" ht="12.75" customHeight="1" x14ac:dyDescent="0.2"/>
    <row r="28326" ht="12.75" customHeight="1" x14ac:dyDescent="0.2"/>
    <row r="28327" ht="12.75" customHeight="1" x14ac:dyDescent="0.2"/>
    <row r="28328" ht="12.75" customHeight="1" x14ac:dyDescent="0.2"/>
    <row r="28329" ht="12.75" customHeight="1" x14ac:dyDescent="0.2"/>
    <row r="28330" ht="12.75" customHeight="1" x14ac:dyDescent="0.2"/>
    <row r="28331" ht="12.75" customHeight="1" x14ac:dyDescent="0.2"/>
    <row r="28332" ht="12.75" customHeight="1" x14ac:dyDescent="0.2"/>
    <row r="28333" ht="12.75" customHeight="1" x14ac:dyDescent="0.2"/>
    <row r="28334" ht="12.75" customHeight="1" x14ac:dyDescent="0.2"/>
    <row r="28335" ht="12.75" customHeight="1" x14ac:dyDescent="0.2"/>
    <row r="28336" ht="12.75" customHeight="1" x14ac:dyDescent="0.2"/>
    <row r="28337" ht="12.75" customHeight="1" x14ac:dyDescent="0.2"/>
    <row r="28338" ht="12.75" customHeight="1" x14ac:dyDescent="0.2"/>
    <row r="28339" ht="12.75" customHeight="1" x14ac:dyDescent="0.2"/>
    <row r="28340" ht="12.75" customHeight="1" x14ac:dyDescent="0.2"/>
    <row r="28341" ht="12.75" customHeight="1" x14ac:dyDescent="0.2"/>
    <row r="28342" ht="12.75" customHeight="1" x14ac:dyDescent="0.2"/>
    <row r="28343" ht="12.75" customHeight="1" x14ac:dyDescent="0.2"/>
    <row r="28344" ht="12.75" customHeight="1" x14ac:dyDescent="0.2"/>
    <row r="28345" ht="12.75" customHeight="1" x14ac:dyDescent="0.2"/>
    <row r="28346" ht="12.75" customHeight="1" x14ac:dyDescent="0.2"/>
    <row r="28347" ht="12.75" customHeight="1" x14ac:dyDescent="0.2"/>
    <row r="28348" ht="12.75" customHeight="1" x14ac:dyDescent="0.2"/>
    <row r="28349" ht="12.75" customHeight="1" x14ac:dyDescent="0.2"/>
    <row r="28350" ht="12.75" customHeight="1" x14ac:dyDescent="0.2"/>
    <row r="28351" ht="12.75" customHeight="1" x14ac:dyDescent="0.2"/>
    <row r="28352" ht="12.75" customHeight="1" x14ac:dyDescent="0.2"/>
    <row r="28353" ht="12.75" customHeight="1" x14ac:dyDescent="0.2"/>
    <row r="28354" ht="12.75" customHeight="1" x14ac:dyDescent="0.2"/>
    <row r="28355" ht="12.75" customHeight="1" x14ac:dyDescent="0.2"/>
    <row r="28356" ht="12.75" customHeight="1" x14ac:dyDescent="0.2"/>
    <row r="28357" ht="12.75" customHeight="1" x14ac:dyDescent="0.2"/>
    <row r="28358" ht="12.75" customHeight="1" x14ac:dyDescent="0.2"/>
    <row r="28359" ht="12.75" customHeight="1" x14ac:dyDescent="0.2"/>
    <row r="28360" ht="12.75" customHeight="1" x14ac:dyDescent="0.2"/>
    <row r="28361" ht="12.75" customHeight="1" x14ac:dyDescent="0.2"/>
    <row r="28362" ht="12.75" customHeight="1" x14ac:dyDescent="0.2"/>
    <row r="28363" ht="12.75" customHeight="1" x14ac:dyDescent="0.2"/>
    <row r="28364" ht="12.75" customHeight="1" x14ac:dyDescent="0.2"/>
    <row r="28365" ht="12.75" customHeight="1" x14ac:dyDescent="0.2"/>
    <row r="28366" ht="12.75" customHeight="1" x14ac:dyDescent="0.2"/>
    <row r="28367" ht="12.75" customHeight="1" x14ac:dyDescent="0.2"/>
    <row r="28368" ht="12.75" customHeight="1" x14ac:dyDescent="0.2"/>
    <row r="28369" ht="12.75" customHeight="1" x14ac:dyDescent="0.2"/>
    <row r="28370" ht="12.75" customHeight="1" x14ac:dyDescent="0.2"/>
    <row r="28371" ht="12.75" customHeight="1" x14ac:dyDescent="0.2"/>
    <row r="28372" ht="12.75" customHeight="1" x14ac:dyDescent="0.2"/>
    <row r="28373" ht="12.75" customHeight="1" x14ac:dyDescent="0.2"/>
    <row r="28374" ht="12.75" customHeight="1" x14ac:dyDescent="0.2"/>
    <row r="28375" ht="12.75" customHeight="1" x14ac:dyDescent="0.2"/>
    <row r="28376" ht="12.75" customHeight="1" x14ac:dyDescent="0.2"/>
    <row r="28377" ht="12.75" customHeight="1" x14ac:dyDescent="0.2"/>
    <row r="28378" ht="12.75" customHeight="1" x14ac:dyDescent="0.2"/>
    <row r="28379" ht="12.75" customHeight="1" x14ac:dyDescent="0.2"/>
    <row r="28380" ht="12.75" customHeight="1" x14ac:dyDescent="0.2"/>
    <row r="28381" ht="12.75" customHeight="1" x14ac:dyDescent="0.2"/>
    <row r="28382" ht="12.75" customHeight="1" x14ac:dyDescent="0.2"/>
    <row r="28383" ht="12.75" customHeight="1" x14ac:dyDescent="0.2"/>
    <row r="28384" ht="12.75" customHeight="1" x14ac:dyDescent="0.2"/>
    <row r="28385" ht="12.75" customHeight="1" x14ac:dyDescent="0.2"/>
    <row r="28386" ht="12.75" customHeight="1" x14ac:dyDescent="0.2"/>
    <row r="28387" ht="12.75" customHeight="1" x14ac:dyDescent="0.2"/>
    <row r="28388" ht="12.75" customHeight="1" x14ac:dyDescent="0.2"/>
    <row r="28389" ht="12.75" customHeight="1" x14ac:dyDescent="0.2"/>
    <row r="28390" ht="12.75" customHeight="1" x14ac:dyDescent="0.2"/>
    <row r="28391" ht="12.75" customHeight="1" x14ac:dyDescent="0.2"/>
    <row r="28392" ht="12.75" customHeight="1" x14ac:dyDescent="0.2"/>
    <row r="28393" ht="12.75" customHeight="1" x14ac:dyDescent="0.2"/>
    <row r="28394" ht="12.75" customHeight="1" x14ac:dyDescent="0.2"/>
    <row r="28395" ht="12.75" customHeight="1" x14ac:dyDescent="0.2"/>
    <row r="28396" ht="12.75" customHeight="1" x14ac:dyDescent="0.2"/>
    <row r="28397" ht="12.75" customHeight="1" x14ac:dyDescent="0.2"/>
    <row r="28398" ht="12.75" customHeight="1" x14ac:dyDescent="0.2"/>
    <row r="28399" ht="12.75" customHeight="1" x14ac:dyDescent="0.2"/>
    <row r="28400" ht="12.75" customHeight="1" x14ac:dyDescent="0.2"/>
    <row r="28401" ht="12.75" customHeight="1" x14ac:dyDescent="0.2"/>
    <row r="28402" ht="12.75" customHeight="1" x14ac:dyDescent="0.2"/>
    <row r="28403" ht="12.75" customHeight="1" x14ac:dyDescent="0.2"/>
    <row r="28404" ht="12.75" customHeight="1" x14ac:dyDescent="0.2"/>
    <row r="28405" ht="12.75" customHeight="1" x14ac:dyDescent="0.2"/>
    <row r="28406" ht="12.75" customHeight="1" x14ac:dyDescent="0.2"/>
    <row r="28407" ht="12.75" customHeight="1" x14ac:dyDescent="0.2"/>
    <row r="28408" ht="12.75" customHeight="1" x14ac:dyDescent="0.2"/>
    <row r="28409" ht="12.75" customHeight="1" x14ac:dyDescent="0.2"/>
    <row r="28410" ht="12.75" customHeight="1" x14ac:dyDescent="0.2"/>
    <row r="28411" ht="12.75" customHeight="1" x14ac:dyDescent="0.2"/>
    <row r="28412" ht="12.75" customHeight="1" x14ac:dyDescent="0.2"/>
    <row r="28413" ht="12.75" customHeight="1" x14ac:dyDescent="0.2"/>
    <row r="28414" ht="12.75" customHeight="1" x14ac:dyDescent="0.2"/>
    <row r="28415" ht="12.75" customHeight="1" x14ac:dyDescent="0.2"/>
    <row r="28416" ht="12.75" customHeight="1" x14ac:dyDescent="0.2"/>
    <row r="28417" ht="12.75" customHeight="1" x14ac:dyDescent="0.2"/>
    <row r="28418" ht="12.75" customHeight="1" x14ac:dyDescent="0.2"/>
    <row r="28419" ht="12.75" customHeight="1" x14ac:dyDescent="0.2"/>
    <row r="28420" ht="12.75" customHeight="1" x14ac:dyDescent="0.2"/>
    <row r="28421" ht="12.75" customHeight="1" x14ac:dyDescent="0.2"/>
    <row r="28422" ht="12.75" customHeight="1" x14ac:dyDescent="0.2"/>
    <row r="28423" ht="12.75" customHeight="1" x14ac:dyDescent="0.2"/>
    <row r="28424" ht="12.75" customHeight="1" x14ac:dyDescent="0.2"/>
    <row r="28425" ht="12.75" customHeight="1" x14ac:dyDescent="0.2"/>
    <row r="28426" ht="12.75" customHeight="1" x14ac:dyDescent="0.2"/>
    <row r="28427" ht="12.75" customHeight="1" x14ac:dyDescent="0.2"/>
    <row r="28428" ht="12.75" customHeight="1" x14ac:dyDescent="0.2"/>
    <row r="28429" ht="12.75" customHeight="1" x14ac:dyDescent="0.2"/>
    <row r="28430" ht="12.75" customHeight="1" x14ac:dyDescent="0.2"/>
    <row r="28431" ht="12.75" customHeight="1" x14ac:dyDescent="0.2"/>
    <row r="28432" ht="12.75" customHeight="1" x14ac:dyDescent="0.2"/>
    <row r="28433" ht="12.75" customHeight="1" x14ac:dyDescent="0.2"/>
    <row r="28434" ht="12.75" customHeight="1" x14ac:dyDescent="0.2"/>
    <row r="28435" ht="12.75" customHeight="1" x14ac:dyDescent="0.2"/>
    <row r="28436" ht="12.75" customHeight="1" x14ac:dyDescent="0.2"/>
    <row r="28437" ht="12.75" customHeight="1" x14ac:dyDescent="0.2"/>
    <row r="28438" ht="12.75" customHeight="1" x14ac:dyDescent="0.2"/>
    <row r="28439" ht="12.75" customHeight="1" x14ac:dyDescent="0.2"/>
    <row r="28440" ht="12.75" customHeight="1" x14ac:dyDescent="0.2"/>
    <row r="28441" ht="12.75" customHeight="1" x14ac:dyDescent="0.2"/>
    <row r="28442" ht="12.75" customHeight="1" x14ac:dyDescent="0.2"/>
    <row r="28443" ht="12.75" customHeight="1" x14ac:dyDescent="0.2"/>
    <row r="28444" ht="12.75" customHeight="1" x14ac:dyDescent="0.2"/>
    <row r="28445" ht="12.75" customHeight="1" x14ac:dyDescent="0.2"/>
    <row r="28446" ht="12.75" customHeight="1" x14ac:dyDescent="0.2"/>
    <row r="28447" ht="12.75" customHeight="1" x14ac:dyDescent="0.2"/>
    <row r="28448" ht="12.75" customHeight="1" x14ac:dyDescent="0.2"/>
    <row r="28449" ht="12.75" customHeight="1" x14ac:dyDescent="0.2"/>
    <row r="28450" ht="12.75" customHeight="1" x14ac:dyDescent="0.2"/>
    <row r="28451" ht="12.75" customHeight="1" x14ac:dyDescent="0.2"/>
    <row r="28452" ht="12.75" customHeight="1" x14ac:dyDescent="0.2"/>
    <row r="28453" ht="12.75" customHeight="1" x14ac:dyDescent="0.2"/>
    <row r="28454" ht="12.75" customHeight="1" x14ac:dyDescent="0.2"/>
    <row r="28455" ht="12.75" customHeight="1" x14ac:dyDescent="0.2"/>
    <row r="28456" ht="12.75" customHeight="1" x14ac:dyDescent="0.2"/>
    <row r="28457" ht="12.75" customHeight="1" x14ac:dyDescent="0.2"/>
    <row r="28458" ht="12.75" customHeight="1" x14ac:dyDescent="0.2"/>
    <row r="28459" ht="12.75" customHeight="1" x14ac:dyDescent="0.2"/>
    <row r="28460" ht="12.75" customHeight="1" x14ac:dyDescent="0.2"/>
    <row r="28461" ht="12.75" customHeight="1" x14ac:dyDescent="0.2"/>
    <row r="28462" ht="12.75" customHeight="1" x14ac:dyDescent="0.2"/>
    <row r="28463" ht="12.75" customHeight="1" x14ac:dyDescent="0.2"/>
    <row r="28464" ht="12.75" customHeight="1" x14ac:dyDescent="0.2"/>
    <row r="28465" ht="12.75" customHeight="1" x14ac:dyDescent="0.2"/>
    <row r="28466" ht="12.75" customHeight="1" x14ac:dyDescent="0.2"/>
    <row r="28467" ht="12.75" customHeight="1" x14ac:dyDescent="0.2"/>
    <row r="28468" ht="12.75" customHeight="1" x14ac:dyDescent="0.2"/>
    <row r="28469" ht="12.75" customHeight="1" x14ac:dyDescent="0.2"/>
    <row r="28470" ht="12.75" customHeight="1" x14ac:dyDescent="0.2"/>
    <row r="28471" ht="12.75" customHeight="1" x14ac:dyDescent="0.2"/>
    <row r="28472" ht="12.75" customHeight="1" x14ac:dyDescent="0.2"/>
    <row r="28473" ht="12.75" customHeight="1" x14ac:dyDescent="0.2"/>
    <row r="28474" ht="12.75" customHeight="1" x14ac:dyDescent="0.2"/>
    <row r="28475" ht="12.75" customHeight="1" x14ac:dyDescent="0.2"/>
    <row r="28476" ht="12.75" customHeight="1" x14ac:dyDescent="0.2"/>
    <row r="28477" ht="12.75" customHeight="1" x14ac:dyDescent="0.2"/>
    <row r="28478" ht="12.75" customHeight="1" x14ac:dyDescent="0.2"/>
    <row r="28479" ht="12.75" customHeight="1" x14ac:dyDescent="0.2"/>
    <row r="28480" ht="12.75" customHeight="1" x14ac:dyDescent="0.2"/>
    <row r="28481" ht="12.75" customHeight="1" x14ac:dyDescent="0.2"/>
    <row r="28482" ht="12.75" customHeight="1" x14ac:dyDescent="0.2"/>
    <row r="28483" ht="12.75" customHeight="1" x14ac:dyDescent="0.2"/>
    <row r="28484" ht="12.75" customHeight="1" x14ac:dyDescent="0.2"/>
    <row r="28485" ht="12.75" customHeight="1" x14ac:dyDescent="0.2"/>
    <row r="28486" ht="12.75" customHeight="1" x14ac:dyDescent="0.2"/>
    <row r="28487" ht="12.75" customHeight="1" x14ac:dyDescent="0.2"/>
    <row r="28488" ht="12.75" customHeight="1" x14ac:dyDescent="0.2"/>
    <row r="28489" ht="12.75" customHeight="1" x14ac:dyDescent="0.2"/>
    <row r="28490" ht="12.75" customHeight="1" x14ac:dyDescent="0.2"/>
    <row r="28491" ht="12.75" customHeight="1" x14ac:dyDescent="0.2"/>
    <row r="28492" ht="12.75" customHeight="1" x14ac:dyDescent="0.2"/>
    <row r="28493" ht="12.75" customHeight="1" x14ac:dyDescent="0.2"/>
    <row r="28494" ht="12.75" customHeight="1" x14ac:dyDescent="0.2"/>
    <row r="28495" ht="12.75" customHeight="1" x14ac:dyDescent="0.2"/>
    <row r="28496" ht="12.75" customHeight="1" x14ac:dyDescent="0.2"/>
    <row r="28497" ht="12.75" customHeight="1" x14ac:dyDescent="0.2"/>
    <row r="28498" ht="12.75" customHeight="1" x14ac:dyDescent="0.2"/>
    <row r="28499" ht="12.75" customHeight="1" x14ac:dyDescent="0.2"/>
    <row r="28500" ht="12.75" customHeight="1" x14ac:dyDescent="0.2"/>
    <row r="28501" ht="12.75" customHeight="1" x14ac:dyDescent="0.2"/>
    <row r="28502" ht="12.75" customHeight="1" x14ac:dyDescent="0.2"/>
    <row r="28503" ht="12.75" customHeight="1" x14ac:dyDescent="0.2"/>
    <row r="28504" ht="12.75" customHeight="1" x14ac:dyDescent="0.2"/>
    <row r="28505" ht="12.75" customHeight="1" x14ac:dyDescent="0.2"/>
    <row r="28506" ht="12.75" customHeight="1" x14ac:dyDescent="0.2"/>
    <row r="28507" ht="12.75" customHeight="1" x14ac:dyDescent="0.2"/>
    <row r="28508" ht="12.75" customHeight="1" x14ac:dyDescent="0.2"/>
    <row r="28509" ht="12.75" customHeight="1" x14ac:dyDescent="0.2"/>
    <row r="28510" ht="12.75" customHeight="1" x14ac:dyDescent="0.2"/>
    <row r="28511" ht="12.75" customHeight="1" x14ac:dyDescent="0.2"/>
    <row r="28512" ht="12.75" customHeight="1" x14ac:dyDescent="0.2"/>
    <row r="28513" ht="12.75" customHeight="1" x14ac:dyDescent="0.2"/>
    <row r="28514" ht="12.75" customHeight="1" x14ac:dyDescent="0.2"/>
    <row r="28515" ht="12.75" customHeight="1" x14ac:dyDescent="0.2"/>
    <row r="28516" ht="12.75" customHeight="1" x14ac:dyDescent="0.2"/>
    <row r="28517" ht="12.75" customHeight="1" x14ac:dyDescent="0.2"/>
    <row r="28518" ht="12.75" customHeight="1" x14ac:dyDescent="0.2"/>
    <row r="28519" ht="12.75" customHeight="1" x14ac:dyDescent="0.2"/>
    <row r="28520" ht="12.75" customHeight="1" x14ac:dyDescent="0.2"/>
    <row r="28521" ht="12.75" customHeight="1" x14ac:dyDescent="0.2"/>
    <row r="28522" ht="12.75" customHeight="1" x14ac:dyDescent="0.2"/>
    <row r="28523" ht="12.75" customHeight="1" x14ac:dyDescent="0.2"/>
    <row r="28524" ht="12.75" customHeight="1" x14ac:dyDescent="0.2"/>
    <row r="28525" ht="12.75" customHeight="1" x14ac:dyDescent="0.2"/>
    <row r="28526" ht="12.75" customHeight="1" x14ac:dyDescent="0.2"/>
    <row r="28527" ht="12.75" customHeight="1" x14ac:dyDescent="0.2"/>
    <row r="28528" ht="12.75" customHeight="1" x14ac:dyDescent="0.2"/>
    <row r="28529" ht="12.75" customHeight="1" x14ac:dyDescent="0.2"/>
    <row r="28530" ht="12.75" customHeight="1" x14ac:dyDescent="0.2"/>
    <row r="28531" ht="12.75" customHeight="1" x14ac:dyDescent="0.2"/>
    <row r="28532" ht="12.75" customHeight="1" x14ac:dyDescent="0.2"/>
    <row r="28533" ht="12.75" customHeight="1" x14ac:dyDescent="0.2"/>
    <row r="28534" ht="12.75" customHeight="1" x14ac:dyDescent="0.2"/>
    <row r="28535" ht="12.75" customHeight="1" x14ac:dyDescent="0.2"/>
    <row r="28536" ht="12.75" customHeight="1" x14ac:dyDescent="0.2"/>
    <row r="28537" ht="12.75" customHeight="1" x14ac:dyDescent="0.2"/>
    <row r="28538" ht="12.75" customHeight="1" x14ac:dyDescent="0.2"/>
    <row r="28539" ht="12.75" customHeight="1" x14ac:dyDescent="0.2"/>
    <row r="28540" ht="12.75" customHeight="1" x14ac:dyDescent="0.2"/>
    <row r="28541" ht="12.75" customHeight="1" x14ac:dyDescent="0.2"/>
    <row r="28542" ht="12.75" customHeight="1" x14ac:dyDescent="0.2"/>
    <row r="28543" ht="12.75" customHeight="1" x14ac:dyDescent="0.2"/>
    <row r="28544" ht="12.75" customHeight="1" x14ac:dyDescent="0.2"/>
    <row r="28545" ht="12.75" customHeight="1" x14ac:dyDescent="0.2"/>
    <row r="28546" ht="12.75" customHeight="1" x14ac:dyDescent="0.2"/>
    <row r="28547" ht="12.75" customHeight="1" x14ac:dyDescent="0.2"/>
    <row r="28548" ht="12.75" customHeight="1" x14ac:dyDescent="0.2"/>
    <row r="28549" ht="12.75" customHeight="1" x14ac:dyDescent="0.2"/>
    <row r="28550" ht="12.75" customHeight="1" x14ac:dyDescent="0.2"/>
    <row r="28551" ht="12.75" customHeight="1" x14ac:dyDescent="0.2"/>
    <row r="28552" ht="12.75" customHeight="1" x14ac:dyDescent="0.2"/>
    <row r="28553" ht="12.75" customHeight="1" x14ac:dyDescent="0.2"/>
    <row r="28554" ht="12.75" customHeight="1" x14ac:dyDescent="0.2"/>
    <row r="28555" ht="12.75" customHeight="1" x14ac:dyDescent="0.2"/>
    <row r="28556" ht="12.75" customHeight="1" x14ac:dyDescent="0.2"/>
    <row r="28557" ht="12.75" customHeight="1" x14ac:dyDescent="0.2"/>
    <row r="28558" ht="12.75" customHeight="1" x14ac:dyDescent="0.2"/>
    <row r="28559" ht="12.75" customHeight="1" x14ac:dyDescent="0.2"/>
    <row r="28560" ht="12.75" customHeight="1" x14ac:dyDescent="0.2"/>
    <row r="28561" ht="12.75" customHeight="1" x14ac:dyDescent="0.2"/>
    <row r="28562" ht="12.75" customHeight="1" x14ac:dyDescent="0.2"/>
    <row r="28563" ht="12.75" customHeight="1" x14ac:dyDescent="0.2"/>
    <row r="28564" ht="12.75" customHeight="1" x14ac:dyDescent="0.2"/>
    <row r="28565" ht="12.75" customHeight="1" x14ac:dyDescent="0.2"/>
    <row r="28566" ht="12.75" customHeight="1" x14ac:dyDescent="0.2"/>
    <row r="28567" ht="12.75" customHeight="1" x14ac:dyDescent="0.2"/>
    <row r="28568" ht="12.75" customHeight="1" x14ac:dyDescent="0.2"/>
    <row r="28569" ht="12.75" customHeight="1" x14ac:dyDescent="0.2"/>
    <row r="28570" ht="12.75" customHeight="1" x14ac:dyDescent="0.2"/>
    <row r="28571" ht="12.75" customHeight="1" x14ac:dyDescent="0.2"/>
    <row r="28572" ht="12.75" customHeight="1" x14ac:dyDescent="0.2"/>
    <row r="28573" ht="12.75" customHeight="1" x14ac:dyDescent="0.2"/>
    <row r="28574" ht="12.75" customHeight="1" x14ac:dyDescent="0.2"/>
    <row r="28575" ht="12.75" customHeight="1" x14ac:dyDescent="0.2"/>
    <row r="28576" ht="12.75" customHeight="1" x14ac:dyDescent="0.2"/>
    <row r="28577" ht="12.75" customHeight="1" x14ac:dyDescent="0.2"/>
    <row r="28578" ht="12.75" customHeight="1" x14ac:dyDescent="0.2"/>
    <row r="28579" ht="12.75" customHeight="1" x14ac:dyDescent="0.2"/>
    <row r="28580" ht="12.75" customHeight="1" x14ac:dyDescent="0.2"/>
    <row r="28581" ht="12.75" customHeight="1" x14ac:dyDescent="0.2"/>
    <row r="28582" ht="12.75" customHeight="1" x14ac:dyDescent="0.2"/>
    <row r="28583" ht="12.75" customHeight="1" x14ac:dyDescent="0.2"/>
    <row r="28584" ht="12.75" customHeight="1" x14ac:dyDescent="0.2"/>
    <row r="28585" ht="12.75" customHeight="1" x14ac:dyDescent="0.2"/>
    <row r="28586" ht="12.75" customHeight="1" x14ac:dyDescent="0.2"/>
    <row r="28587" ht="12.75" customHeight="1" x14ac:dyDescent="0.2"/>
    <row r="28588" ht="12.75" customHeight="1" x14ac:dyDescent="0.2"/>
    <row r="28589" ht="12.75" customHeight="1" x14ac:dyDescent="0.2"/>
    <row r="28590" ht="12.75" customHeight="1" x14ac:dyDescent="0.2"/>
    <row r="28591" ht="12.75" customHeight="1" x14ac:dyDescent="0.2"/>
    <row r="28592" ht="12.75" customHeight="1" x14ac:dyDescent="0.2"/>
    <row r="28593" ht="12.75" customHeight="1" x14ac:dyDescent="0.2"/>
    <row r="28594" ht="12.75" customHeight="1" x14ac:dyDescent="0.2"/>
    <row r="28595" ht="12.75" customHeight="1" x14ac:dyDescent="0.2"/>
    <row r="28596" ht="12.75" customHeight="1" x14ac:dyDescent="0.2"/>
    <row r="28597" ht="12.75" customHeight="1" x14ac:dyDescent="0.2"/>
    <row r="28598" ht="12.75" customHeight="1" x14ac:dyDescent="0.2"/>
    <row r="28599" ht="12.75" customHeight="1" x14ac:dyDescent="0.2"/>
    <row r="28600" ht="12.75" customHeight="1" x14ac:dyDescent="0.2"/>
    <row r="28601" ht="12.75" customHeight="1" x14ac:dyDescent="0.2"/>
    <row r="28602" ht="12.75" customHeight="1" x14ac:dyDescent="0.2"/>
    <row r="28603" ht="12.75" customHeight="1" x14ac:dyDescent="0.2"/>
    <row r="28604" ht="12.75" customHeight="1" x14ac:dyDescent="0.2"/>
    <row r="28605" ht="12.75" customHeight="1" x14ac:dyDescent="0.2"/>
    <row r="28606" ht="12.75" customHeight="1" x14ac:dyDescent="0.2"/>
    <row r="28607" ht="12.75" customHeight="1" x14ac:dyDescent="0.2"/>
    <row r="28608" ht="12.75" customHeight="1" x14ac:dyDescent="0.2"/>
    <row r="28609" ht="12.75" customHeight="1" x14ac:dyDescent="0.2"/>
    <row r="28610" ht="12.75" customHeight="1" x14ac:dyDescent="0.2"/>
    <row r="28611" ht="12.75" customHeight="1" x14ac:dyDescent="0.2"/>
    <row r="28612" ht="12.75" customHeight="1" x14ac:dyDescent="0.2"/>
    <row r="28613" ht="12.75" customHeight="1" x14ac:dyDescent="0.2"/>
    <row r="28614" ht="12.75" customHeight="1" x14ac:dyDescent="0.2"/>
    <row r="28615" ht="12.75" customHeight="1" x14ac:dyDescent="0.2"/>
    <row r="28616" ht="12.75" customHeight="1" x14ac:dyDescent="0.2"/>
    <row r="28617" ht="12.75" customHeight="1" x14ac:dyDescent="0.2"/>
    <row r="28618" ht="12.75" customHeight="1" x14ac:dyDescent="0.2"/>
    <row r="28619" ht="12.75" customHeight="1" x14ac:dyDescent="0.2"/>
    <row r="28620" ht="12.75" customHeight="1" x14ac:dyDescent="0.2"/>
    <row r="28621" ht="12.75" customHeight="1" x14ac:dyDescent="0.2"/>
    <row r="28622" ht="12.75" customHeight="1" x14ac:dyDescent="0.2"/>
    <row r="28623" ht="12.75" customHeight="1" x14ac:dyDescent="0.2"/>
    <row r="28624" ht="12.75" customHeight="1" x14ac:dyDescent="0.2"/>
    <row r="28625" ht="12.75" customHeight="1" x14ac:dyDescent="0.2"/>
    <row r="28626" ht="12.75" customHeight="1" x14ac:dyDescent="0.2"/>
    <row r="28627" ht="12.75" customHeight="1" x14ac:dyDescent="0.2"/>
    <row r="28628" ht="12.75" customHeight="1" x14ac:dyDescent="0.2"/>
    <row r="28629" ht="12.75" customHeight="1" x14ac:dyDescent="0.2"/>
    <row r="28630" ht="12.75" customHeight="1" x14ac:dyDescent="0.2"/>
    <row r="28631" ht="12.75" customHeight="1" x14ac:dyDescent="0.2"/>
    <row r="28632" ht="12.75" customHeight="1" x14ac:dyDescent="0.2"/>
    <row r="28633" ht="12.75" customHeight="1" x14ac:dyDescent="0.2"/>
    <row r="28634" ht="12.75" customHeight="1" x14ac:dyDescent="0.2"/>
    <row r="28635" ht="12.75" customHeight="1" x14ac:dyDescent="0.2"/>
    <row r="28636" ht="12.75" customHeight="1" x14ac:dyDescent="0.2"/>
    <row r="28637" ht="12.75" customHeight="1" x14ac:dyDescent="0.2"/>
    <row r="28638" ht="12.75" customHeight="1" x14ac:dyDescent="0.2"/>
    <row r="28639" ht="12.75" customHeight="1" x14ac:dyDescent="0.2"/>
    <row r="28640" ht="12.75" customHeight="1" x14ac:dyDescent="0.2"/>
    <row r="28641" ht="12.75" customHeight="1" x14ac:dyDescent="0.2"/>
    <row r="28642" ht="12.75" customHeight="1" x14ac:dyDescent="0.2"/>
    <row r="28643" ht="12.75" customHeight="1" x14ac:dyDescent="0.2"/>
    <row r="28644" ht="12.75" customHeight="1" x14ac:dyDescent="0.2"/>
    <row r="28645" ht="12.75" customHeight="1" x14ac:dyDescent="0.2"/>
    <row r="28646" ht="12.75" customHeight="1" x14ac:dyDescent="0.2"/>
    <row r="28647" ht="12.75" customHeight="1" x14ac:dyDescent="0.2"/>
    <row r="28648" ht="12.75" customHeight="1" x14ac:dyDescent="0.2"/>
    <row r="28649" ht="12.75" customHeight="1" x14ac:dyDescent="0.2"/>
    <row r="28650" ht="12.75" customHeight="1" x14ac:dyDescent="0.2"/>
    <row r="28651" ht="12.75" customHeight="1" x14ac:dyDescent="0.2"/>
    <row r="28652" ht="12.75" customHeight="1" x14ac:dyDescent="0.2"/>
    <row r="28653" ht="12.75" customHeight="1" x14ac:dyDescent="0.2"/>
    <row r="28654" ht="12.75" customHeight="1" x14ac:dyDescent="0.2"/>
    <row r="28655" ht="12.75" customHeight="1" x14ac:dyDescent="0.2"/>
    <row r="28656" ht="12.75" customHeight="1" x14ac:dyDescent="0.2"/>
    <row r="28657" ht="12.75" customHeight="1" x14ac:dyDescent="0.2"/>
    <row r="28658" ht="12.75" customHeight="1" x14ac:dyDescent="0.2"/>
    <row r="28659" ht="12.75" customHeight="1" x14ac:dyDescent="0.2"/>
    <row r="28660" ht="12.75" customHeight="1" x14ac:dyDescent="0.2"/>
    <row r="28661" ht="12.75" customHeight="1" x14ac:dyDescent="0.2"/>
    <row r="28662" ht="12.75" customHeight="1" x14ac:dyDescent="0.2"/>
    <row r="28663" ht="12.75" customHeight="1" x14ac:dyDescent="0.2"/>
    <row r="28664" ht="12.75" customHeight="1" x14ac:dyDescent="0.2"/>
    <row r="28665" ht="12.75" customHeight="1" x14ac:dyDescent="0.2"/>
    <row r="28666" ht="12.75" customHeight="1" x14ac:dyDescent="0.2"/>
    <row r="28667" ht="12.75" customHeight="1" x14ac:dyDescent="0.2"/>
    <row r="28668" ht="12.75" customHeight="1" x14ac:dyDescent="0.2"/>
    <row r="28669" ht="12.75" customHeight="1" x14ac:dyDescent="0.2"/>
    <row r="28670" ht="12.75" customHeight="1" x14ac:dyDescent="0.2"/>
    <row r="28671" ht="12.75" customHeight="1" x14ac:dyDescent="0.2"/>
    <row r="28672" ht="12.75" customHeight="1" x14ac:dyDescent="0.2"/>
    <row r="28673" ht="12.75" customHeight="1" x14ac:dyDescent="0.2"/>
    <row r="28674" ht="12.75" customHeight="1" x14ac:dyDescent="0.2"/>
    <row r="28675" ht="12.75" customHeight="1" x14ac:dyDescent="0.2"/>
    <row r="28676" ht="12.75" customHeight="1" x14ac:dyDescent="0.2"/>
    <row r="28677" ht="12.75" customHeight="1" x14ac:dyDescent="0.2"/>
    <row r="28678" ht="12.75" customHeight="1" x14ac:dyDescent="0.2"/>
    <row r="28679" ht="12.75" customHeight="1" x14ac:dyDescent="0.2"/>
    <row r="28680" ht="12.75" customHeight="1" x14ac:dyDescent="0.2"/>
    <row r="28681" ht="12.75" customHeight="1" x14ac:dyDescent="0.2"/>
    <row r="28682" ht="12.75" customHeight="1" x14ac:dyDescent="0.2"/>
    <row r="28683" ht="12.75" customHeight="1" x14ac:dyDescent="0.2"/>
    <row r="28684" ht="12.75" customHeight="1" x14ac:dyDescent="0.2"/>
    <row r="28685" ht="12.75" customHeight="1" x14ac:dyDescent="0.2"/>
    <row r="28686" ht="12.75" customHeight="1" x14ac:dyDescent="0.2"/>
    <row r="28687" ht="12.75" customHeight="1" x14ac:dyDescent="0.2"/>
    <row r="28688" ht="12.75" customHeight="1" x14ac:dyDescent="0.2"/>
    <row r="28689" ht="12.75" customHeight="1" x14ac:dyDescent="0.2"/>
    <row r="28690" ht="12.75" customHeight="1" x14ac:dyDescent="0.2"/>
    <row r="28691" ht="12.75" customHeight="1" x14ac:dyDescent="0.2"/>
    <row r="28692" ht="12.75" customHeight="1" x14ac:dyDescent="0.2"/>
    <row r="28693" ht="12.75" customHeight="1" x14ac:dyDescent="0.2"/>
    <row r="28694" ht="12.75" customHeight="1" x14ac:dyDescent="0.2"/>
    <row r="28695" ht="12.75" customHeight="1" x14ac:dyDescent="0.2"/>
    <row r="28696" ht="12.75" customHeight="1" x14ac:dyDescent="0.2"/>
    <row r="28697" ht="12.75" customHeight="1" x14ac:dyDescent="0.2"/>
    <row r="28698" ht="12.75" customHeight="1" x14ac:dyDescent="0.2"/>
    <row r="28699" ht="12.75" customHeight="1" x14ac:dyDescent="0.2"/>
    <row r="28700" ht="12.75" customHeight="1" x14ac:dyDescent="0.2"/>
    <row r="28701" ht="12.75" customHeight="1" x14ac:dyDescent="0.2"/>
    <row r="28702" ht="12.75" customHeight="1" x14ac:dyDescent="0.2"/>
    <row r="28703" ht="12.75" customHeight="1" x14ac:dyDescent="0.2"/>
    <row r="28704" ht="12.75" customHeight="1" x14ac:dyDescent="0.2"/>
    <row r="28705" ht="12.75" customHeight="1" x14ac:dyDescent="0.2"/>
    <row r="28706" ht="12.75" customHeight="1" x14ac:dyDescent="0.2"/>
    <row r="28707" ht="12.75" customHeight="1" x14ac:dyDescent="0.2"/>
    <row r="28708" ht="12.75" customHeight="1" x14ac:dyDescent="0.2"/>
    <row r="28709" ht="12.75" customHeight="1" x14ac:dyDescent="0.2"/>
    <row r="28710" ht="12.75" customHeight="1" x14ac:dyDescent="0.2"/>
    <row r="28711" ht="12.75" customHeight="1" x14ac:dyDescent="0.2"/>
    <row r="28712" ht="12.75" customHeight="1" x14ac:dyDescent="0.2"/>
    <row r="28713" ht="12.75" customHeight="1" x14ac:dyDescent="0.2"/>
    <row r="28714" ht="12.75" customHeight="1" x14ac:dyDescent="0.2"/>
    <row r="28715" ht="12.75" customHeight="1" x14ac:dyDescent="0.2"/>
    <row r="28716" ht="12.75" customHeight="1" x14ac:dyDescent="0.2"/>
    <row r="28717" ht="12.75" customHeight="1" x14ac:dyDescent="0.2"/>
    <row r="28718" ht="12.75" customHeight="1" x14ac:dyDescent="0.2"/>
    <row r="28719" ht="12.75" customHeight="1" x14ac:dyDescent="0.2"/>
    <row r="28720" ht="12.75" customHeight="1" x14ac:dyDescent="0.2"/>
    <row r="28721" ht="12.75" customHeight="1" x14ac:dyDescent="0.2"/>
    <row r="28722" ht="12.75" customHeight="1" x14ac:dyDescent="0.2"/>
    <row r="28723" ht="12.75" customHeight="1" x14ac:dyDescent="0.2"/>
    <row r="28724" ht="12.75" customHeight="1" x14ac:dyDescent="0.2"/>
    <row r="28725" ht="12.75" customHeight="1" x14ac:dyDescent="0.2"/>
    <row r="28726" ht="12.75" customHeight="1" x14ac:dyDescent="0.2"/>
    <row r="28727" ht="12.75" customHeight="1" x14ac:dyDescent="0.2"/>
    <row r="28728" ht="12.75" customHeight="1" x14ac:dyDescent="0.2"/>
    <row r="28729" ht="12.75" customHeight="1" x14ac:dyDescent="0.2"/>
    <row r="28730" ht="12.75" customHeight="1" x14ac:dyDescent="0.2"/>
    <row r="28731" ht="12.75" customHeight="1" x14ac:dyDescent="0.2"/>
    <row r="28732" ht="12.75" customHeight="1" x14ac:dyDescent="0.2"/>
    <row r="28733" ht="12.75" customHeight="1" x14ac:dyDescent="0.2"/>
    <row r="28734" ht="12.75" customHeight="1" x14ac:dyDescent="0.2"/>
    <row r="28735" ht="12.75" customHeight="1" x14ac:dyDescent="0.2"/>
    <row r="28736" ht="12.75" customHeight="1" x14ac:dyDescent="0.2"/>
    <row r="28737" ht="12.75" customHeight="1" x14ac:dyDescent="0.2"/>
    <row r="28738" ht="12.75" customHeight="1" x14ac:dyDescent="0.2"/>
    <row r="28739" ht="12.75" customHeight="1" x14ac:dyDescent="0.2"/>
    <row r="28740" ht="12.75" customHeight="1" x14ac:dyDescent="0.2"/>
    <row r="28741" ht="12.75" customHeight="1" x14ac:dyDescent="0.2"/>
    <row r="28742" ht="12.75" customHeight="1" x14ac:dyDescent="0.2"/>
    <row r="28743" ht="12.75" customHeight="1" x14ac:dyDescent="0.2"/>
    <row r="28744" ht="12.75" customHeight="1" x14ac:dyDescent="0.2"/>
    <row r="28745" ht="12.75" customHeight="1" x14ac:dyDescent="0.2"/>
    <row r="28746" ht="12.75" customHeight="1" x14ac:dyDescent="0.2"/>
    <row r="28747" ht="12.75" customHeight="1" x14ac:dyDescent="0.2"/>
    <row r="28748" ht="12.75" customHeight="1" x14ac:dyDescent="0.2"/>
    <row r="28749" ht="12.75" customHeight="1" x14ac:dyDescent="0.2"/>
    <row r="28750" ht="12.75" customHeight="1" x14ac:dyDescent="0.2"/>
    <row r="28751" ht="12.75" customHeight="1" x14ac:dyDescent="0.2"/>
    <row r="28752" ht="12.75" customHeight="1" x14ac:dyDescent="0.2"/>
    <row r="28753" ht="12.75" customHeight="1" x14ac:dyDescent="0.2"/>
    <row r="28754" ht="12.75" customHeight="1" x14ac:dyDescent="0.2"/>
    <row r="28755" ht="12.75" customHeight="1" x14ac:dyDescent="0.2"/>
    <row r="28756" ht="12.75" customHeight="1" x14ac:dyDescent="0.2"/>
    <row r="28757" ht="12.75" customHeight="1" x14ac:dyDescent="0.2"/>
    <row r="28758" ht="12.75" customHeight="1" x14ac:dyDescent="0.2"/>
    <row r="28759" ht="12.75" customHeight="1" x14ac:dyDescent="0.2"/>
    <row r="28760" ht="12.75" customHeight="1" x14ac:dyDescent="0.2"/>
    <row r="28761" ht="12.75" customHeight="1" x14ac:dyDescent="0.2"/>
    <row r="28762" ht="12.75" customHeight="1" x14ac:dyDescent="0.2"/>
    <row r="28763" ht="12.75" customHeight="1" x14ac:dyDescent="0.2"/>
    <row r="28764" ht="12.75" customHeight="1" x14ac:dyDescent="0.2"/>
    <row r="28765" ht="12.75" customHeight="1" x14ac:dyDescent="0.2"/>
    <row r="28766" ht="12.75" customHeight="1" x14ac:dyDescent="0.2"/>
    <row r="28767" ht="12.75" customHeight="1" x14ac:dyDescent="0.2"/>
    <row r="28768" ht="12.75" customHeight="1" x14ac:dyDescent="0.2"/>
    <row r="28769" ht="12.75" customHeight="1" x14ac:dyDescent="0.2"/>
    <row r="28770" ht="12.75" customHeight="1" x14ac:dyDescent="0.2"/>
    <row r="28771" ht="12.75" customHeight="1" x14ac:dyDescent="0.2"/>
    <row r="28772" ht="12.75" customHeight="1" x14ac:dyDescent="0.2"/>
    <row r="28773" ht="12.75" customHeight="1" x14ac:dyDescent="0.2"/>
    <row r="28774" ht="12.75" customHeight="1" x14ac:dyDescent="0.2"/>
    <row r="28775" ht="12.75" customHeight="1" x14ac:dyDescent="0.2"/>
    <row r="28776" ht="12.75" customHeight="1" x14ac:dyDescent="0.2"/>
    <row r="28777" ht="12.75" customHeight="1" x14ac:dyDescent="0.2"/>
    <row r="28778" ht="12.75" customHeight="1" x14ac:dyDescent="0.2"/>
    <row r="28779" ht="12.75" customHeight="1" x14ac:dyDescent="0.2"/>
    <row r="28780" ht="12.75" customHeight="1" x14ac:dyDescent="0.2"/>
    <row r="28781" ht="12.75" customHeight="1" x14ac:dyDescent="0.2"/>
    <row r="28782" ht="12.75" customHeight="1" x14ac:dyDescent="0.2"/>
    <row r="28783" ht="12.75" customHeight="1" x14ac:dyDescent="0.2"/>
    <row r="28784" ht="12.75" customHeight="1" x14ac:dyDescent="0.2"/>
    <row r="28785" ht="12.75" customHeight="1" x14ac:dyDescent="0.2"/>
    <row r="28786" ht="12.75" customHeight="1" x14ac:dyDescent="0.2"/>
    <row r="28787" ht="12.75" customHeight="1" x14ac:dyDescent="0.2"/>
    <row r="28788" ht="12.75" customHeight="1" x14ac:dyDescent="0.2"/>
    <row r="28789" ht="12.75" customHeight="1" x14ac:dyDescent="0.2"/>
    <row r="28790" ht="12.75" customHeight="1" x14ac:dyDescent="0.2"/>
    <row r="28791" ht="12.75" customHeight="1" x14ac:dyDescent="0.2"/>
    <row r="28792" ht="12.75" customHeight="1" x14ac:dyDescent="0.2"/>
    <row r="28793" ht="12.75" customHeight="1" x14ac:dyDescent="0.2"/>
    <row r="28794" ht="12.75" customHeight="1" x14ac:dyDescent="0.2"/>
    <row r="28795" ht="12.75" customHeight="1" x14ac:dyDescent="0.2"/>
    <row r="28796" ht="12.75" customHeight="1" x14ac:dyDescent="0.2"/>
    <row r="28797" ht="12.75" customHeight="1" x14ac:dyDescent="0.2"/>
    <row r="28798" ht="12.75" customHeight="1" x14ac:dyDescent="0.2"/>
    <row r="28799" ht="12.75" customHeight="1" x14ac:dyDescent="0.2"/>
    <row r="28800" ht="12.75" customHeight="1" x14ac:dyDescent="0.2"/>
    <row r="28801" ht="12.75" customHeight="1" x14ac:dyDescent="0.2"/>
    <row r="28802" ht="12.75" customHeight="1" x14ac:dyDescent="0.2"/>
    <row r="28803" ht="12.75" customHeight="1" x14ac:dyDescent="0.2"/>
    <row r="28804" ht="12.75" customHeight="1" x14ac:dyDescent="0.2"/>
    <row r="28805" ht="12.75" customHeight="1" x14ac:dyDescent="0.2"/>
    <row r="28806" ht="12.75" customHeight="1" x14ac:dyDescent="0.2"/>
    <row r="28807" ht="12.75" customHeight="1" x14ac:dyDescent="0.2"/>
    <row r="28808" ht="12.75" customHeight="1" x14ac:dyDescent="0.2"/>
    <row r="28809" ht="12.75" customHeight="1" x14ac:dyDescent="0.2"/>
    <row r="28810" ht="12.75" customHeight="1" x14ac:dyDescent="0.2"/>
    <row r="28811" ht="12.75" customHeight="1" x14ac:dyDescent="0.2"/>
    <row r="28812" ht="12.75" customHeight="1" x14ac:dyDescent="0.2"/>
    <row r="28813" ht="12.75" customHeight="1" x14ac:dyDescent="0.2"/>
    <row r="28814" ht="12.75" customHeight="1" x14ac:dyDescent="0.2"/>
    <row r="28815" ht="12.75" customHeight="1" x14ac:dyDescent="0.2"/>
    <row r="28816" ht="12.75" customHeight="1" x14ac:dyDescent="0.2"/>
    <row r="28817" ht="12.75" customHeight="1" x14ac:dyDescent="0.2"/>
    <row r="28818" ht="12.75" customHeight="1" x14ac:dyDescent="0.2"/>
    <row r="28819" ht="12.75" customHeight="1" x14ac:dyDescent="0.2"/>
    <row r="28820" ht="12.75" customHeight="1" x14ac:dyDescent="0.2"/>
    <row r="28821" ht="12.75" customHeight="1" x14ac:dyDescent="0.2"/>
    <row r="28822" ht="12.75" customHeight="1" x14ac:dyDescent="0.2"/>
    <row r="28823" ht="12.75" customHeight="1" x14ac:dyDescent="0.2"/>
    <row r="28824" ht="12.75" customHeight="1" x14ac:dyDescent="0.2"/>
    <row r="28825" ht="12.75" customHeight="1" x14ac:dyDescent="0.2"/>
    <row r="28826" ht="12.75" customHeight="1" x14ac:dyDescent="0.2"/>
    <row r="28827" ht="12.75" customHeight="1" x14ac:dyDescent="0.2"/>
    <row r="28828" ht="12.75" customHeight="1" x14ac:dyDescent="0.2"/>
    <row r="28829" ht="12.75" customHeight="1" x14ac:dyDescent="0.2"/>
    <row r="28830" ht="12.75" customHeight="1" x14ac:dyDescent="0.2"/>
    <row r="28831" ht="12.75" customHeight="1" x14ac:dyDescent="0.2"/>
    <row r="28832" ht="12.75" customHeight="1" x14ac:dyDescent="0.2"/>
    <row r="28833" ht="12.75" customHeight="1" x14ac:dyDescent="0.2"/>
    <row r="28834" ht="12.75" customHeight="1" x14ac:dyDescent="0.2"/>
    <row r="28835" ht="12.75" customHeight="1" x14ac:dyDescent="0.2"/>
    <row r="28836" ht="12.75" customHeight="1" x14ac:dyDescent="0.2"/>
    <row r="28837" ht="12.75" customHeight="1" x14ac:dyDescent="0.2"/>
    <row r="28838" ht="12.75" customHeight="1" x14ac:dyDescent="0.2"/>
    <row r="28839" ht="12.75" customHeight="1" x14ac:dyDescent="0.2"/>
    <row r="28840" ht="12.75" customHeight="1" x14ac:dyDescent="0.2"/>
    <row r="28841" ht="12.75" customHeight="1" x14ac:dyDescent="0.2"/>
    <row r="28842" ht="12.75" customHeight="1" x14ac:dyDescent="0.2"/>
    <row r="28843" ht="12.75" customHeight="1" x14ac:dyDescent="0.2"/>
    <row r="28844" ht="12.75" customHeight="1" x14ac:dyDescent="0.2"/>
    <row r="28845" ht="12.75" customHeight="1" x14ac:dyDescent="0.2"/>
    <row r="28846" ht="12.75" customHeight="1" x14ac:dyDescent="0.2"/>
    <row r="28847" ht="12.75" customHeight="1" x14ac:dyDescent="0.2"/>
    <row r="28848" ht="12.75" customHeight="1" x14ac:dyDescent="0.2"/>
    <row r="28849" ht="12.75" customHeight="1" x14ac:dyDescent="0.2"/>
    <row r="28850" ht="12.75" customHeight="1" x14ac:dyDescent="0.2"/>
    <row r="28851" ht="12.75" customHeight="1" x14ac:dyDescent="0.2"/>
    <row r="28852" ht="12.75" customHeight="1" x14ac:dyDescent="0.2"/>
    <row r="28853" ht="12.75" customHeight="1" x14ac:dyDescent="0.2"/>
    <row r="28854" ht="12.75" customHeight="1" x14ac:dyDescent="0.2"/>
    <row r="28855" ht="12.75" customHeight="1" x14ac:dyDescent="0.2"/>
    <row r="28856" ht="12.75" customHeight="1" x14ac:dyDescent="0.2"/>
    <row r="28857" ht="12.75" customHeight="1" x14ac:dyDescent="0.2"/>
    <row r="28858" ht="12.75" customHeight="1" x14ac:dyDescent="0.2"/>
    <row r="28859" ht="12.75" customHeight="1" x14ac:dyDescent="0.2"/>
    <row r="28860" ht="12.75" customHeight="1" x14ac:dyDescent="0.2"/>
    <row r="28861" ht="12.75" customHeight="1" x14ac:dyDescent="0.2"/>
    <row r="28862" ht="12.75" customHeight="1" x14ac:dyDescent="0.2"/>
    <row r="28863" ht="12.75" customHeight="1" x14ac:dyDescent="0.2"/>
    <row r="28864" ht="12.75" customHeight="1" x14ac:dyDescent="0.2"/>
    <row r="28865" ht="12.75" customHeight="1" x14ac:dyDescent="0.2"/>
    <row r="28866" ht="12.75" customHeight="1" x14ac:dyDescent="0.2"/>
    <row r="28867" ht="12.75" customHeight="1" x14ac:dyDescent="0.2"/>
    <row r="28868" ht="12.75" customHeight="1" x14ac:dyDescent="0.2"/>
    <row r="28869" ht="12.75" customHeight="1" x14ac:dyDescent="0.2"/>
    <row r="28870" ht="12.75" customHeight="1" x14ac:dyDescent="0.2"/>
    <row r="28871" ht="12.75" customHeight="1" x14ac:dyDescent="0.2"/>
    <row r="28872" ht="12.75" customHeight="1" x14ac:dyDescent="0.2"/>
    <row r="28873" ht="12.75" customHeight="1" x14ac:dyDescent="0.2"/>
    <row r="28874" ht="12.75" customHeight="1" x14ac:dyDescent="0.2"/>
    <row r="28875" ht="12.75" customHeight="1" x14ac:dyDescent="0.2"/>
    <row r="28876" ht="12.75" customHeight="1" x14ac:dyDescent="0.2"/>
    <row r="28877" ht="12.75" customHeight="1" x14ac:dyDescent="0.2"/>
    <row r="28878" ht="12.75" customHeight="1" x14ac:dyDescent="0.2"/>
    <row r="28879" ht="12.75" customHeight="1" x14ac:dyDescent="0.2"/>
    <row r="28880" ht="12.75" customHeight="1" x14ac:dyDescent="0.2"/>
    <row r="28881" ht="12.75" customHeight="1" x14ac:dyDescent="0.2"/>
    <row r="28882" ht="12.75" customHeight="1" x14ac:dyDescent="0.2"/>
    <row r="28883" ht="12.75" customHeight="1" x14ac:dyDescent="0.2"/>
    <row r="28884" ht="12.75" customHeight="1" x14ac:dyDescent="0.2"/>
    <row r="28885" ht="12.75" customHeight="1" x14ac:dyDescent="0.2"/>
    <row r="28886" ht="12.75" customHeight="1" x14ac:dyDescent="0.2"/>
    <row r="28887" ht="12.75" customHeight="1" x14ac:dyDescent="0.2"/>
    <row r="28888" ht="12.75" customHeight="1" x14ac:dyDescent="0.2"/>
    <row r="28889" ht="12.75" customHeight="1" x14ac:dyDescent="0.2"/>
    <row r="28890" ht="12.75" customHeight="1" x14ac:dyDescent="0.2"/>
    <row r="28891" ht="12.75" customHeight="1" x14ac:dyDescent="0.2"/>
    <row r="28892" ht="12.75" customHeight="1" x14ac:dyDescent="0.2"/>
    <row r="28893" ht="12.75" customHeight="1" x14ac:dyDescent="0.2"/>
    <row r="28894" ht="12.75" customHeight="1" x14ac:dyDescent="0.2"/>
    <row r="28895" ht="12.75" customHeight="1" x14ac:dyDescent="0.2"/>
    <row r="28896" ht="12.75" customHeight="1" x14ac:dyDescent="0.2"/>
    <row r="28897" ht="12.75" customHeight="1" x14ac:dyDescent="0.2"/>
    <row r="28898" ht="12.75" customHeight="1" x14ac:dyDescent="0.2"/>
    <row r="28899" ht="12.75" customHeight="1" x14ac:dyDescent="0.2"/>
    <row r="28900" ht="12.75" customHeight="1" x14ac:dyDescent="0.2"/>
    <row r="28901" ht="12.75" customHeight="1" x14ac:dyDescent="0.2"/>
    <row r="28902" ht="12.75" customHeight="1" x14ac:dyDescent="0.2"/>
    <row r="28903" ht="12.75" customHeight="1" x14ac:dyDescent="0.2"/>
    <row r="28904" ht="12.75" customHeight="1" x14ac:dyDescent="0.2"/>
    <row r="28905" ht="12.75" customHeight="1" x14ac:dyDescent="0.2"/>
    <row r="28906" ht="12.75" customHeight="1" x14ac:dyDescent="0.2"/>
    <row r="28907" ht="12.75" customHeight="1" x14ac:dyDescent="0.2"/>
    <row r="28908" ht="12.75" customHeight="1" x14ac:dyDescent="0.2"/>
    <row r="28909" ht="12.75" customHeight="1" x14ac:dyDescent="0.2"/>
    <row r="28910" ht="12.75" customHeight="1" x14ac:dyDescent="0.2"/>
    <row r="28911" ht="12.75" customHeight="1" x14ac:dyDescent="0.2"/>
    <row r="28912" ht="12.75" customHeight="1" x14ac:dyDescent="0.2"/>
    <row r="28913" ht="12.75" customHeight="1" x14ac:dyDescent="0.2"/>
    <row r="28914" ht="12.75" customHeight="1" x14ac:dyDescent="0.2"/>
    <row r="28915" ht="12.75" customHeight="1" x14ac:dyDescent="0.2"/>
    <row r="28916" ht="12.75" customHeight="1" x14ac:dyDescent="0.2"/>
    <row r="28917" ht="12.75" customHeight="1" x14ac:dyDescent="0.2"/>
    <row r="28918" ht="12.75" customHeight="1" x14ac:dyDescent="0.2"/>
    <row r="28919" ht="12.75" customHeight="1" x14ac:dyDescent="0.2"/>
    <row r="28920" ht="12.75" customHeight="1" x14ac:dyDescent="0.2"/>
    <row r="28921" ht="12.75" customHeight="1" x14ac:dyDescent="0.2"/>
    <row r="28922" ht="12.75" customHeight="1" x14ac:dyDescent="0.2"/>
    <row r="28923" ht="12.75" customHeight="1" x14ac:dyDescent="0.2"/>
    <row r="28924" ht="12.75" customHeight="1" x14ac:dyDescent="0.2"/>
    <row r="28925" ht="12.75" customHeight="1" x14ac:dyDescent="0.2"/>
    <row r="28926" ht="12.75" customHeight="1" x14ac:dyDescent="0.2"/>
    <row r="28927" ht="12.75" customHeight="1" x14ac:dyDescent="0.2"/>
    <row r="28928" ht="12.75" customHeight="1" x14ac:dyDescent="0.2"/>
    <row r="28929" ht="12.75" customHeight="1" x14ac:dyDescent="0.2"/>
    <row r="28930" ht="12.75" customHeight="1" x14ac:dyDescent="0.2"/>
    <row r="28931" ht="12.75" customHeight="1" x14ac:dyDescent="0.2"/>
    <row r="28932" ht="12.75" customHeight="1" x14ac:dyDescent="0.2"/>
    <row r="28933" ht="12.75" customHeight="1" x14ac:dyDescent="0.2"/>
    <row r="28934" ht="12.75" customHeight="1" x14ac:dyDescent="0.2"/>
    <row r="28935" ht="12.75" customHeight="1" x14ac:dyDescent="0.2"/>
    <row r="28936" ht="12.75" customHeight="1" x14ac:dyDescent="0.2"/>
    <row r="28937" ht="12.75" customHeight="1" x14ac:dyDescent="0.2"/>
    <row r="28938" ht="12.75" customHeight="1" x14ac:dyDescent="0.2"/>
    <row r="28939" ht="12.75" customHeight="1" x14ac:dyDescent="0.2"/>
    <row r="28940" ht="12.75" customHeight="1" x14ac:dyDescent="0.2"/>
    <row r="28941" ht="12.75" customHeight="1" x14ac:dyDescent="0.2"/>
    <row r="28942" ht="12.75" customHeight="1" x14ac:dyDescent="0.2"/>
    <row r="28943" ht="12.75" customHeight="1" x14ac:dyDescent="0.2"/>
    <row r="28944" ht="12.75" customHeight="1" x14ac:dyDescent="0.2"/>
    <row r="28945" ht="12.75" customHeight="1" x14ac:dyDescent="0.2"/>
    <row r="28946" ht="12.75" customHeight="1" x14ac:dyDescent="0.2"/>
    <row r="28947" ht="12.75" customHeight="1" x14ac:dyDescent="0.2"/>
    <row r="28948" ht="12.75" customHeight="1" x14ac:dyDescent="0.2"/>
    <row r="28949" ht="12.75" customHeight="1" x14ac:dyDescent="0.2"/>
    <row r="28950" ht="12.75" customHeight="1" x14ac:dyDescent="0.2"/>
    <row r="28951" ht="12.75" customHeight="1" x14ac:dyDescent="0.2"/>
    <row r="28952" ht="12.75" customHeight="1" x14ac:dyDescent="0.2"/>
    <row r="28953" ht="12.75" customHeight="1" x14ac:dyDescent="0.2"/>
    <row r="28954" ht="12.75" customHeight="1" x14ac:dyDescent="0.2"/>
    <row r="28955" ht="12.75" customHeight="1" x14ac:dyDescent="0.2"/>
    <row r="28956" ht="12.75" customHeight="1" x14ac:dyDescent="0.2"/>
    <row r="28957" ht="12.75" customHeight="1" x14ac:dyDescent="0.2"/>
    <row r="28958" ht="12.75" customHeight="1" x14ac:dyDescent="0.2"/>
    <row r="28959" ht="12.75" customHeight="1" x14ac:dyDescent="0.2"/>
    <row r="28960" ht="12.75" customHeight="1" x14ac:dyDescent="0.2"/>
    <row r="28961" ht="12.75" customHeight="1" x14ac:dyDescent="0.2"/>
    <row r="28962" ht="12.75" customHeight="1" x14ac:dyDescent="0.2"/>
    <row r="28963" ht="12.75" customHeight="1" x14ac:dyDescent="0.2"/>
    <row r="28964" ht="12.75" customHeight="1" x14ac:dyDescent="0.2"/>
    <row r="28965" ht="12.75" customHeight="1" x14ac:dyDescent="0.2"/>
    <row r="28966" ht="12.75" customHeight="1" x14ac:dyDescent="0.2"/>
    <row r="28967" ht="12.75" customHeight="1" x14ac:dyDescent="0.2"/>
    <row r="28968" ht="12.75" customHeight="1" x14ac:dyDescent="0.2"/>
    <row r="28969" ht="12.75" customHeight="1" x14ac:dyDescent="0.2"/>
    <row r="28970" ht="12.75" customHeight="1" x14ac:dyDescent="0.2"/>
    <row r="28971" ht="12.75" customHeight="1" x14ac:dyDescent="0.2"/>
    <row r="28972" ht="12.75" customHeight="1" x14ac:dyDescent="0.2"/>
    <row r="28973" ht="12.75" customHeight="1" x14ac:dyDescent="0.2"/>
    <row r="28974" ht="12.75" customHeight="1" x14ac:dyDescent="0.2"/>
    <row r="28975" ht="12.75" customHeight="1" x14ac:dyDescent="0.2"/>
    <row r="28976" ht="12.75" customHeight="1" x14ac:dyDescent="0.2"/>
    <row r="28977" ht="12.75" customHeight="1" x14ac:dyDescent="0.2"/>
    <row r="28978" ht="12.75" customHeight="1" x14ac:dyDescent="0.2"/>
    <row r="28979" ht="12.75" customHeight="1" x14ac:dyDescent="0.2"/>
    <row r="28980" ht="12.75" customHeight="1" x14ac:dyDescent="0.2"/>
    <row r="28981" ht="12.75" customHeight="1" x14ac:dyDescent="0.2"/>
    <row r="28982" ht="12.75" customHeight="1" x14ac:dyDescent="0.2"/>
    <row r="28983" ht="12.75" customHeight="1" x14ac:dyDescent="0.2"/>
    <row r="28984" ht="12.75" customHeight="1" x14ac:dyDescent="0.2"/>
    <row r="28985" ht="12.75" customHeight="1" x14ac:dyDescent="0.2"/>
    <row r="28986" ht="12.75" customHeight="1" x14ac:dyDescent="0.2"/>
    <row r="28987" ht="12.75" customHeight="1" x14ac:dyDescent="0.2"/>
    <row r="28988" ht="12.75" customHeight="1" x14ac:dyDescent="0.2"/>
    <row r="28989" ht="12.75" customHeight="1" x14ac:dyDescent="0.2"/>
    <row r="28990" ht="12.75" customHeight="1" x14ac:dyDescent="0.2"/>
    <row r="28991" ht="12.75" customHeight="1" x14ac:dyDescent="0.2"/>
    <row r="28992" ht="12.75" customHeight="1" x14ac:dyDescent="0.2"/>
    <row r="28993" ht="12.75" customHeight="1" x14ac:dyDescent="0.2"/>
    <row r="28994" ht="12.75" customHeight="1" x14ac:dyDescent="0.2"/>
    <row r="28995" ht="12.75" customHeight="1" x14ac:dyDescent="0.2"/>
    <row r="28996" ht="12.75" customHeight="1" x14ac:dyDescent="0.2"/>
    <row r="28997" ht="12.75" customHeight="1" x14ac:dyDescent="0.2"/>
    <row r="28998" ht="12.75" customHeight="1" x14ac:dyDescent="0.2"/>
    <row r="28999" ht="12.75" customHeight="1" x14ac:dyDescent="0.2"/>
    <row r="29000" ht="12.75" customHeight="1" x14ac:dyDescent="0.2"/>
    <row r="29001" ht="12.75" customHeight="1" x14ac:dyDescent="0.2"/>
    <row r="29002" ht="12.75" customHeight="1" x14ac:dyDescent="0.2"/>
    <row r="29003" ht="12.75" customHeight="1" x14ac:dyDescent="0.2"/>
    <row r="29004" ht="12.75" customHeight="1" x14ac:dyDescent="0.2"/>
    <row r="29005" ht="12.75" customHeight="1" x14ac:dyDescent="0.2"/>
    <row r="29006" ht="12.75" customHeight="1" x14ac:dyDescent="0.2"/>
    <row r="29007" ht="12.75" customHeight="1" x14ac:dyDescent="0.2"/>
    <row r="29008" ht="12.75" customHeight="1" x14ac:dyDescent="0.2"/>
    <row r="29009" ht="12.75" customHeight="1" x14ac:dyDescent="0.2"/>
    <row r="29010" ht="12.75" customHeight="1" x14ac:dyDescent="0.2"/>
    <row r="29011" ht="12.75" customHeight="1" x14ac:dyDescent="0.2"/>
    <row r="29012" ht="12.75" customHeight="1" x14ac:dyDescent="0.2"/>
    <row r="29013" ht="12.75" customHeight="1" x14ac:dyDescent="0.2"/>
    <row r="29014" ht="12.75" customHeight="1" x14ac:dyDescent="0.2"/>
    <row r="29015" ht="12.75" customHeight="1" x14ac:dyDescent="0.2"/>
    <row r="29016" ht="12.75" customHeight="1" x14ac:dyDescent="0.2"/>
    <row r="29017" ht="12.75" customHeight="1" x14ac:dyDescent="0.2"/>
    <row r="29018" ht="12.75" customHeight="1" x14ac:dyDescent="0.2"/>
    <row r="29019" ht="12.75" customHeight="1" x14ac:dyDescent="0.2"/>
    <row r="29020" ht="12.75" customHeight="1" x14ac:dyDescent="0.2"/>
    <row r="29021" ht="12.75" customHeight="1" x14ac:dyDescent="0.2"/>
    <row r="29022" ht="12.75" customHeight="1" x14ac:dyDescent="0.2"/>
    <row r="29023" ht="12.75" customHeight="1" x14ac:dyDescent="0.2"/>
    <row r="29024" ht="12.75" customHeight="1" x14ac:dyDescent="0.2"/>
    <row r="29025" ht="12.75" customHeight="1" x14ac:dyDescent="0.2"/>
    <row r="29026" ht="12.75" customHeight="1" x14ac:dyDescent="0.2"/>
    <row r="29027" ht="12.75" customHeight="1" x14ac:dyDescent="0.2"/>
    <row r="29028" ht="12.75" customHeight="1" x14ac:dyDescent="0.2"/>
    <row r="29029" ht="12.75" customHeight="1" x14ac:dyDescent="0.2"/>
    <row r="29030" ht="12.75" customHeight="1" x14ac:dyDescent="0.2"/>
    <row r="29031" ht="12.75" customHeight="1" x14ac:dyDescent="0.2"/>
    <row r="29032" ht="12.75" customHeight="1" x14ac:dyDescent="0.2"/>
    <row r="29033" ht="12.75" customHeight="1" x14ac:dyDescent="0.2"/>
    <row r="29034" ht="12.75" customHeight="1" x14ac:dyDescent="0.2"/>
    <row r="29035" ht="12.75" customHeight="1" x14ac:dyDescent="0.2"/>
    <row r="29036" ht="12.75" customHeight="1" x14ac:dyDescent="0.2"/>
    <row r="29037" ht="12.75" customHeight="1" x14ac:dyDescent="0.2"/>
    <row r="29038" ht="12.75" customHeight="1" x14ac:dyDescent="0.2"/>
    <row r="29039" ht="12.75" customHeight="1" x14ac:dyDescent="0.2"/>
    <row r="29040" ht="12.75" customHeight="1" x14ac:dyDescent="0.2"/>
    <row r="29041" ht="12.75" customHeight="1" x14ac:dyDescent="0.2"/>
    <row r="29042" ht="12.75" customHeight="1" x14ac:dyDescent="0.2"/>
    <row r="29043" ht="12.75" customHeight="1" x14ac:dyDescent="0.2"/>
    <row r="29044" ht="12.75" customHeight="1" x14ac:dyDescent="0.2"/>
    <row r="29045" ht="12.75" customHeight="1" x14ac:dyDescent="0.2"/>
    <row r="29046" ht="12.75" customHeight="1" x14ac:dyDescent="0.2"/>
    <row r="29047" ht="12.75" customHeight="1" x14ac:dyDescent="0.2"/>
    <row r="29048" ht="12.75" customHeight="1" x14ac:dyDescent="0.2"/>
    <row r="29049" ht="12.75" customHeight="1" x14ac:dyDescent="0.2"/>
    <row r="29050" ht="12.75" customHeight="1" x14ac:dyDescent="0.2"/>
    <row r="29051" ht="12.75" customHeight="1" x14ac:dyDescent="0.2"/>
    <row r="29052" ht="12.75" customHeight="1" x14ac:dyDescent="0.2"/>
    <row r="29053" ht="12.75" customHeight="1" x14ac:dyDescent="0.2"/>
    <row r="29054" ht="12.75" customHeight="1" x14ac:dyDescent="0.2"/>
    <row r="29055" ht="12.75" customHeight="1" x14ac:dyDescent="0.2"/>
    <row r="29056" ht="12.75" customHeight="1" x14ac:dyDescent="0.2"/>
    <row r="29057" ht="12.75" customHeight="1" x14ac:dyDescent="0.2"/>
    <row r="29058" ht="12.75" customHeight="1" x14ac:dyDescent="0.2"/>
    <row r="29059" ht="12.75" customHeight="1" x14ac:dyDescent="0.2"/>
    <row r="29060" ht="12.75" customHeight="1" x14ac:dyDescent="0.2"/>
    <row r="29061" ht="12.75" customHeight="1" x14ac:dyDescent="0.2"/>
    <row r="29062" ht="12.75" customHeight="1" x14ac:dyDescent="0.2"/>
    <row r="29063" ht="12.75" customHeight="1" x14ac:dyDescent="0.2"/>
    <row r="29064" ht="12.75" customHeight="1" x14ac:dyDescent="0.2"/>
    <row r="29065" ht="12.75" customHeight="1" x14ac:dyDescent="0.2"/>
    <row r="29066" ht="12.75" customHeight="1" x14ac:dyDescent="0.2"/>
    <row r="29067" ht="12.75" customHeight="1" x14ac:dyDescent="0.2"/>
    <row r="29068" ht="12.75" customHeight="1" x14ac:dyDescent="0.2"/>
    <row r="29069" ht="12.75" customHeight="1" x14ac:dyDescent="0.2"/>
    <row r="29070" ht="12.75" customHeight="1" x14ac:dyDescent="0.2"/>
    <row r="29071" ht="12.75" customHeight="1" x14ac:dyDescent="0.2"/>
    <row r="29072" ht="12.75" customHeight="1" x14ac:dyDescent="0.2"/>
    <row r="29073" ht="12.75" customHeight="1" x14ac:dyDescent="0.2"/>
    <row r="29074" ht="12.75" customHeight="1" x14ac:dyDescent="0.2"/>
    <row r="29075" ht="12.75" customHeight="1" x14ac:dyDescent="0.2"/>
    <row r="29076" ht="12.75" customHeight="1" x14ac:dyDescent="0.2"/>
    <row r="29077" ht="12.75" customHeight="1" x14ac:dyDescent="0.2"/>
    <row r="29078" ht="12.75" customHeight="1" x14ac:dyDescent="0.2"/>
    <row r="29079" ht="12.75" customHeight="1" x14ac:dyDescent="0.2"/>
    <row r="29080" ht="12.75" customHeight="1" x14ac:dyDescent="0.2"/>
    <row r="29081" ht="12.75" customHeight="1" x14ac:dyDescent="0.2"/>
    <row r="29082" ht="12.75" customHeight="1" x14ac:dyDescent="0.2"/>
    <row r="29083" ht="12.75" customHeight="1" x14ac:dyDescent="0.2"/>
    <row r="29084" ht="12.75" customHeight="1" x14ac:dyDescent="0.2"/>
    <row r="29085" ht="12.75" customHeight="1" x14ac:dyDescent="0.2"/>
    <row r="29086" ht="12.75" customHeight="1" x14ac:dyDescent="0.2"/>
    <row r="29087" ht="12.75" customHeight="1" x14ac:dyDescent="0.2"/>
    <row r="29088" ht="12.75" customHeight="1" x14ac:dyDescent="0.2"/>
    <row r="29089" ht="12.75" customHeight="1" x14ac:dyDescent="0.2"/>
    <row r="29090" ht="12.75" customHeight="1" x14ac:dyDescent="0.2"/>
    <row r="29091" ht="12.75" customHeight="1" x14ac:dyDescent="0.2"/>
    <row r="29092" ht="12.75" customHeight="1" x14ac:dyDescent="0.2"/>
    <row r="29093" ht="12.75" customHeight="1" x14ac:dyDescent="0.2"/>
    <row r="29094" ht="12.75" customHeight="1" x14ac:dyDescent="0.2"/>
    <row r="29095" ht="12.75" customHeight="1" x14ac:dyDescent="0.2"/>
    <row r="29096" ht="12.75" customHeight="1" x14ac:dyDescent="0.2"/>
    <row r="29097" ht="12.75" customHeight="1" x14ac:dyDescent="0.2"/>
    <row r="29098" ht="12.75" customHeight="1" x14ac:dyDescent="0.2"/>
    <row r="29099" ht="12.75" customHeight="1" x14ac:dyDescent="0.2"/>
    <row r="29100" ht="12.75" customHeight="1" x14ac:dyDescent="0.2"/>
    <row r="29101" ht="12.75" customHeight="1" x14ac:dyDescent="0.2"/>
    <row r="29102" ht="12.75" customHeight="1" x14ac:dyDescent="0.2"/>
    <row r="29103" ht="12.75" customHeight="1" x14ac:dyDescent="0.2"/>
    <row r="29104" ht="12.75" customHeight="1" x14ac:dyDescent="0.2"/>
    <row r="29105" ht="12.75" customHeight="1" x14ac:dyDescent="0.2"/>
    <row r="29106" ht="12.75" customHeight="1" x14ac:dyDescent="0.2"/>
    <row r="29107" ht="12.75" customHeight="1" x14ac:dyDescent="0.2"/>
    <row r="29108" ht="12.75" customHeight="1" x14ac:dyDescent="0.2"/>
    <row r="29109" ht="12.75" customHeight="1" x14ac:dyDescent="0.2"/>
    <row r="29110" ht="12.75" customHeight="1" x14ac:dyDescent="0.2"/>
    <row r="29111" ht="12.75" customHeight="1" x14ac:dyDescent="0.2"/>
    <row r="29112" ht="12.75" customHeight="1" x14ac:dyDescent="0.2"/>
    <row r="29113" ht="12.75" customHeight="1" x14ac:dyDescent="0.2"/>
    <row r="29114" ht="12.75" customHeight="1" x14ac:dyDescent="0.2"/>
    <row r="29115" ht="12.75" customHeight="1" x14ac:dyDescent="0.2"/>
    <row r="29116" ht="12.75" customHeight="1" x14ac:dyDescent="0.2"/>
    <row r="29117" ht="12.75" customHeight="1" x14ac:dyDescent="0.2"/>
    <row r="29118" ht="12.75" customHeight="1" x14ac:dyDescent="0.2"/>
    <row r="29119" ht="12.75" customHeight="1" x14ac:dyDescent="0.2"/>
    <row r="29120" ht="12.75" customHeight="1" x14ac:dyDescent="0.2"/>
    <row r="29121" ht="12.75" customHeight="1" x14ac:dyDescent="0.2"/>
    <row r="29122" ht="12.75" customHeight="1" x14ac:dyDescent="0.2"/>
    <row r="29123" ht="12.75" customHeight="1" x14ac:dyDescent="0.2"/>
    <row r="29124" ht="12.75" customHeight="1" x14ac:dyDescent="0.2"/>
    <row r="29125" ht="12.75" customHeight="1" x14ac:dyDescent="0.2"/>
    <row r="29126" ht="12.75" customHeight="1" x14ac:dyDescent="0.2"/>
    <row r="29127" ht="12.75" customHeight="1" x14ac:dyDescent="0.2"/>
    <row r="29128" ht="12.75" customHeight="1" x14ac:dyDescent="0.2"/>
    <row r="29129" ht="12.75" customHeight="1" x14ac:dyDescent="0.2"/>
    <row r="29130" ht="12.75" customHeight="1" x14ac:dyDescent="0.2"/>
    <row r="29131" ht="12.75" customHeight="1" x14ac:dyDescent="0.2"/>
    <row r="29132" ht="12.75" customHeight="1" x14ac:dyDescent="0.2"/>
    <row r="29133" ht="12.75" customHeight="1" x14ac:dyDescent="0.2"/>
    <row r="29134" ht="12.75" customHeight="1" x14ac:dyDescent="0.2"/>
    <row r="29135" ht="12.75" customHeight="1" x14ac:dyDescent="0.2"/>
    <row r="29136" ht="12.75" customHeight="1" x14ac:dyDescent="0.2"/>
    <row r="29137" ht="12.75" customHeight="1" x14ac:dyDescent="0.2"/>
    <row r="29138" ht="12.75" customHeight="1" x14ac:dyDescent="0.2"/>
    <row r="29139" ht="12.75" customHeight="1" x14ac:dyDescent="0.2"/>
    <row r="29140" ht="12.75" customHeight="1" x14ac:dyDescent="0.2"/>
    <row r="29141" ht="12.75" customHeight="1" x14ac:dyDescent="0.2"/>
    <row r="29142" ht="12.75" customHeight="1" x14ac:dyDescent="0.2"/>
    <row r="29143" ht="12.75" customHeight="1" x14ac:dyDescent="0.2"/>
    <row r="29144" ht="12.75" customHeight="1" x14ac:dyDescent="0.2"/>
    <row r="29145" ht="12.75" customHeight="1" x14ac:dyDescent="0.2"/>
    <row r="29146" ht="12.75" customHeight="1" x14ac:dyDescent="0.2"/>
    <row r="29147" ht="12.75" customHeight="1" x14ac:dyDescent="0.2"/>
    <row r="29148" ht="12.75" customHeight="1" x14ac:dyDescent="0.2"/>
    <row r="29149" ht="12.75" customHeight="1" x14ac:dyDescent="0.2"/>
    <row r="29150" ht="12.75" customHeight="1" x14ac:dyDescent="0.2"/>
    <row r="29151" ht="12.75" customHeight="1" x14ac:dyDescent="0.2"/>
    <row r="29152" ht="12.75" customHeight="1" x14ac:dyDescent="0.2"/>
    <row r="29153" ht="12.75" customHeight="1" x14ac:dyDescent="0.2"/>
    <row r="29154" ht="12.75" customHeight="1" x14ac:dyDescent="0.2"/>
    <row r="29155" ht="12.75" customHeight="1" x14ac:dyDescent="0.2"/>
    <row r="29156" ht="12.75" customHeight="1" x14ac:dyDescent="0.2"/>
    <row r="29157" ht="12.75" customHeight="1" x14ac:dyDescent="0.2"/>
    <row r="29158" ht="12.75" customHeight="1" x14ac:dyDescent="0.2"/>
    <row r="29159" ht="12.75" customHeight="1" x14ac:dyDescent="0.2"/>
    <row r="29160" ht="12.75" customHeight="1" x14ac:dyDescent="0.2"/>
    <row r="29161" ht="12.75" customHeight="1" x14ac:dyDescent="0.2"/>
    <row r="29162" ht="12.75" customHeight="1" x14ac:dyDescent="0.2"/>
    <row r="29163" ht="12.75" customHeight="1" x14ac:dyDescent="0.2"/>
    <row r="29164" ht="12.75" customHeight="1" x14ac:dyDescent="0.2"/>
    <row r="29165" ht="12.75" customHeight="1" x14ac:dyDescent="0.2"/>
    <row r="29166" ht="12.75" customHeight="1" x14ac:dyDescent="0.2"/>
    <row r="29167" ht="12.75" customHeight="1" x14ac:dyDescent="0.2"/>
    <row r="29168" ht="12.75" customHeight="1" x14ac:dyDescent="0.2"/>
    <row r="29169" ht="12.75" customHeight="1" x14ac:dyDescent="0.2"/>
    <row r="29170" ht="12.75" customHeight="1" x14ac:dyDescent="0.2"/>
    <row r="29171" ht="12.75" customHeight="1" x14ac:dyDescent="0.2"/>
    <row r="29172" ht="12.75" customHeight="1" x14ac:dyDescent="0.2"/>
    <row r="29173" ht="12.75" customHeight="1" x14ac:dyDescent="0.2"/>
    <row r="29174" ht="12.75" customHeight="1" x14ac:dyDescent="0.2"/>
    <row r="29175" ht="12.75" customHeight="1" x14ac:dyDescent="0.2"/>
    <row r="29176" ht="12.75" customHeight="1" x14ac:dyDescent="0.2"/>
    <row r="29177" ht="12.75" customHeight="1" x14ac:dyDescent="0.2"/>
    <row r="29178" ht="12.75" customHeight="1" x14ac:dyDescent="0.2"/>
    <row r="29179" ht="12.75" customHeight="1" x14ac:dyDescent="0.2"/>
    <row r="29180" ht="12.75" customHeight="1" x14ac:dyDescent="0.2"/>
    <row r="29181" ht="12.75" customHeight="1" x14ac:dyDescent="0.2"/>
    <row r="29182" ht="12.75" customHeight="1" x14ac:dyDescent="0.2"/>
    <row r="29183" ht="12.75" customHeight="1" x14ac:dyDescent="0.2"/>
    <row r="29184" ht="12.75" customHeight="1" x14ac:dyDescent="0.2"/>
    <row r="29185" ht="12.75" customHeight="1" x14ac:dyDescent="0.2"/>
    <row r="29186" ht="12.75" customHeight="1" x14ac:dyDescent="0.2"/>
    <row r="29187" ht="12.75" customHeight="1" x14ac:dyDescent="0.2"/>
    <row r="29188" ht="12.75" customHeight="1" x14ac:dyDescent="0.2"/>
    <row r="29189" ht="12.75" customHeight="1" x14ac:dyDescent="0.2"/>
    <row r="29190" ht="12.75" customHeight="1" x14ac:dyDescent="0.2"/>
    <row r="29191" ht="12.75" customHeight="1" x14ac:dyDescent="0.2"/>
    <row r="29192" ht="12.75" customHeight="1" x14ac:dyDescent="0.2"/>
    <row r="29193" ht="12.75" customHeight="1" x14ac:dyDescent="0.2"/>
    <row r="29194" ht="12.75" customHeight="1" x14ac:dyDescent="0.2"/>
    <row r="29195" ht="12.75" customHeight="1" x14ac:dyDescent="0.2"/>
    <row r="29196" ht="12.75" customHeight="1" x14ac:dyDescent="0.2"/>
    <row r="29197" ht="12.75" customHeight="1" x14ac:dyDescent="0.2"/>
    <row r="29198" ht="12.75" customHeight="1" x14ac:dyDescent="0.2"/>
    <row r="29199" ht="12.75" customHeight="1" x14ac:dyDescent="0.2"/>
    <row r="29200" ht="12.75" customHeight="1" x14ac:dyDescent="0.2"/>
    <row r="29201" ht="12.75" customHeight="1" x14ac:dyDescent="0.2"/>
    <row r="29202" ht="12.75" customHeight="1" x14ac:dyDescent="0.2"/>
    <row r="29203" ht="12.75" customHeight="1" x14ac:dyDescent="0.2"/>
    <row r="29204" ht="12.75" customHeight="1" x14ac:dyDescent="0.2"/>
    <row r="29205" ht="12.75" customHeight="1" x14ac:dyDescent="0.2"/>
    <row r="29206" ht="12.75" customHeight="1" x14ac:dyDescent="0.2"/>
    <row r="29207" ht="12.75" customHeight="1" x14ac:dyDescent="0.2"/>
    <row r="29208" ht="12.75" customHeight="1" x14ac:dyDescent="0.2"/>
    <row r="29209" ht="12.75" customHeight="1" x14ac:dyDescent="0.2"/>
    <row r="29210" ht="12.75" customHeight="1" x14ac:dyDescent="0.2"/>
    <row r="29211" ht="12.75" customHeight="1" x14ac:dyDescent="0.2"/>
    <row r="29212" ht="12.75" customHeight="1" x14ac:dyDescent="0.2"/>
    <row r="29213" ht="12.75" customHeight="1" x14ac:dyDescent="0.2"/>
    <row r="29214" ht="12.75" customHeight="1" x14ac:dyDescent="0.2"/>
    <row r="29215" ht="12.75" customHeight="1" x14ac:dyDescent="0.2"/>
    <row r="29216" ht="12.75" customHeight="1" x14ac:dyDescent="0.2"/>
    <row r="29217" ht="12.75" customHeight="1" x14ac:dyDescent="0.2"/>
    <row r="29218" ht="12.75" customHeight="1" x14ac:dyDescent="0.2"/>
    <row r="29219" ht="12.75" customHeight="1" x14ac:dyDescent="0.2"/>
    <row r="29220" ht="12.75" customHeight="1" x14ac:dyDescent="0.2"/>
    <row r="29221" ht="12.75" customHeight="1" x14ac:dyDescent="0.2"/>
    <row r="29222" ht="12.75" customHeight="1" x14ac:dyDescent="0.2"/>
    <row r="29223" ht="12.75" customHeight="1" x14ac:dyDescent="0.2"/>
    <row r="29224" ht="12.75" customHeight="1" x14ac:dyDescent="0.2"/>
    <row r="29225" ht="12.75" customHeight="1" x14ac:dyDescent="0.2"/>
    <row r="29226" ht="12.75" customHeight="1" x14ac:dyDescent="0.2"/>
    <row r="29227" ht="12.75" customHeight="1" x14ac:dyDescent="0.2"/>
    <row r="29228" ht="12.75" customHeight="1" x14ac:dyDescent="0.2"/>
    <row r="29229" ht="12.75" customHeight="1" x14ac:dyDescent="0.2"/>
    <row r="29230" ht="12.75" customHeight="1" x14ac:dyDescent="0.2"/>
    <row r="29231" ht="12.75" customHeight="1" x14ac:dyDescent="0.2"/>
    <row r="29232" ht="12.75" customHeight="1" x14ac:dyDescent="0.2"/>
    <row r="29233" ht="12.75" customHeight="1" x14ac:dyDescent="0.2"/>
    <row r="29234" ht="12.75" customHeight="1" x14ac:dyDescent="0.2"/>
    <row r="29235" ht="12.75" customHeight="1" x14ac:dyDescent="0.2"/>
    <row r="29236" ht="12.75" customHeight="1" x14ac:dyDescent="0.2"/>
    <row r="29237" ht="12.75" customHeight="1" x14ac:dyDescent="0.2"/>
    <row r="29238" ht="12.75" customHeight="1" x14ac:dyDescent="0.2"/>
    <row r="29239" ht="12.75" customHeight="1" x14ac:dyDescent="0.2"/>
    <row r="29240" ht="12.75" customHeight="1" x14ac:dyDescent="0.2"/>
    <row r="29241" ht="12.75" customHeight="1" x14ac:dyDescent="0.2"/>
    <row r="29242" ht="12.75" customHeight="1" x14ac:dyDescent="0.2"/>
    <row r="29243" ht="12.75" customHeight="1" x14ac:dyDescent="0.2"/>
    <row r="29244" ht="12.75" customHeight="1" x14ac:dyDescent="0.2"/>
    <row r="29245" ht="12.75" customHeight="1" x14ac:dyDescent="0.2"/>
    <row r="29246" ht="12.75" customHeight="1" x14ac:dyDescent="0.2"/>
    <row r="29247" ht="12.75" customHeight="1" x14ac:dyDescent="0.2"/>
    <row r="29248" ht="12.75" customHeight="1" x14ac:dyDescent="0.2"/>
    <row r="29249" ht="12.75" customHeight="1" x14ac:dyDescent="0.2"/>
    <row r="29250" ht="12.75" customHeight="1" x14ac:dyDescent="0.2"/>
    <row r="29251" ht="12.75" customHeight="1" x14ac:dyDescent="0.2"/>
    <row r="29252" ht="12.75" customHeight="1" x14ac:dyDescent="0.2"/>
    <row r="29253" ht="12.75" customHeight="1" x14ac:dyDescent="0.2"/>
    <row r="29254" ht="12.75" customHeight="1" x14ac:dyDescent="0.2"/>
    <row r="29255" ht="12.75" customHeight="1" x14ac:dyDescent="0.2"/>
    <row r="29256" ht="12.75" customHeight="1" x14ac:dyDescent="0.2"/>
    <row r="29257" ht="12.75" customHeight="1" x14ac:dyDescent="0.2"/>
    <row r="29258" ht="12.75" customHeight="1" x14ac:dyDescent="0.2"/>
    <row r="29259" ht="12.75" customHeight="1" x14ac:dyDescent="0.2"/>
    <row r="29260" ht="12.75" customHeight="1" x14ac:dyDescent="0.2"/>
    <row r="29261" ht="12.75" customHeight="1" x14ac:dyDescent="0.2"/>
    <row r="29262" ht="12.75" customHeight="1" x14ac:dyDescent="0.2"/>
    <row r="29263" ht="12.75" customHeight="1" x14ac:dyDescent="0.2"/>
    <row r="29264" ht="12.75" customHeight="1" x14ac:dyDescent="0.2"/>
    <row r="29265" ht="12.75" customHeight="1" x14ac:dyDescent="0.2"/>
    <row r="29266" ht="12.75" customHeight="1" x14ac:dyDescent="0.2"/>
    <row r="29267" ht="12.75" customHeight="1" x14ac:dyDescent="0.2"/>
    <row r="29268" ht="12.75" customHeight="1" x14ac:dyDescent="0.2"/>
    <row r="29269" ht="12.75" customHeight="1" x14ac:dyDescent="0.2"/>
    <row r="29270" ht="12.75" customHeight="1" x14ac:dyDescent="0.2"/>
    <row r="29271" ht="12.75" customHeight="1" x14ac:dyDescent="0.2"/>
    <row r="29272" ht="12.75" customHeight="1" x14ac:dyDescent="0.2"/>
    <row r="29273" ht="12.75" customHeight="1" x14ac:dyDescent="0.2"/>
    <row r="29274" ht="12.75" customHeight="1" x14ac:dyDescent="0.2"/>
    <row r="29275" ht="12.75" customHeight="1" x14ac:dyDescent="0.2"/>
    <row r="29276" ht="12.75" customHeight="1" x14ac:dyDescent="0.2"/>
    <row r="29277" ht="12.75" customHeight="1" x14ac:dyDescent="0.2"/>
    <row r="29278" ht="12.75" customHeight="1" x14ac:dyDescent="0.2"/>
    <row r="29279" ht="12.75" customHeight="1" x14ac:dyDescent="0.2"/>
    <row r="29280" ht="12.75" customHeight="1" x14ac:dyDescent="0.2"/>
    <row r="29281" ht="12.75" customHeight="1" x14ac:dyDescent="0.2"/>
    <row r="29282" ht="12.75" customHeight="1" x14ac:dyDescent="0.2"/>
    <row r="29283" ht="12.75" customHeight="1" x14ac:dyDescent="0.2"/>
    <row r="29284" ht="12.75" customHeight="1" x14ac:dyDescent="0.2"/>
    <row r="29285" ht="12.75" customHeight="1" x14ac:dyDescent="0.2"/>
    <row r="29286" ht="12.75" customHeight="1" x14ac:dyDescent="0.2"/>
    <row r="29287" ht="12.75" customHeight="1" x14ac:dyDescent="0.2"/>
    <row r="29288" ht="12.75" customHeight="1" x14ac:dyDescent="0.2"/>
    <row r="29289" ht="12.75" customHeight="1" x14ac:dyDescent="0.2"/>
    <row r="29290" ht="12.75" customHeight="1" x14ac:dyDescent="0.2"/>
    <row r="29291" ht="12.75" customHeight="1" x14ac:dyDescent="0.2"/>
    <row r="29292" ht="12.75" customHeight="1" x14ac:dyDescent="0.2"/>
    <row r="29293" ht="12.75" customHeight="1" x14ac:dyDescent="0.2"/>
    <row r="29294" ht="12.75" customHeight="1" x14ac:dyDescent="0.2"/>
    <row r="29295" ht="12.75" customHeight="1" x14ac:dyDescent="0.2"/>
    <row r="29296" ht="12.75" customHeight="1" x14ac:dyDescent="0.2"/>
    <row r="29297" ht="12.75" customHeight="1" x14ac:dyDescent="0.2"/>
    <row r="29298" ht="12.75" customHeight="1" x14ac:dyDescent="0.2"/>
    <row r="29299" ht="12.75" customHeight="1" x14ac:dyDescent="0.2"/>
    <row r="29300" ht="12.75" customHeight="1" x14ac:dyDescent="0.2"/>
    <row r="29301" ht="12.75" customHeight="1" x14ac:dyDescent="0.2"/>
    <row r="29302" ht="12.75" customHeight="1" x14ac:dyDescent="0.2"/>
    <row r="29303" ht="12.75" customHeight="1" x14ac:dyDescent="0.2"/>
    <row r="29304" ht="12.75" customHeight="1" x14ac:dyDescent="0.2"/>
    <row r="29305" ht="12.75" customHeight="1" x14ac:dyDescent="0.2"/>
    <row r="29306" ht="12.75" customHeight="1" x14ac:dyDescent="0.2"/>
    <row r="29307" ht="12.75" customHeight="1" x14ac:dyDescent="0.2"/>
    <row r="29308" ht="12.75" customHeight="1" x14ac:dyDescent="0.2"/>
    <row r="29309" ht="12.75" customHeight="1" x14ac:dyDescent="0.2"/>
    <row r="29310" ht="12.75" customHeight="1" x14ac:dyDescent="0.2"/>
    <row r="29311" ht="12.75" customHeight="1" x14ac:dyDescent="0.2"/>
    <row r="29312" ht="12.75" customHeight="1" x14ac:dyDescent="0.2"/>
    <row r="29313" ht="12.75" customHeight="1" x14ac:dyDescent="0.2"/>
    <row r="29314" ht="12.75" customHeight="1" x14ac:dyDescent="0.2"/>
    <row r="29315" ht="12.75" customHeight="1" x14ac:dyDescent="0.2"/>
    <row r="29316" ht="12.75" customHeight="1" x14ac:dyDescent="0.2"/>
    <row r="29317" ht="12.75" customHeight="1" x14ac:dyDescent="0.2"/>
    <row r="29318" ht="12.75" customHeight="1" x14ac:dyDescent="0.2"/>
    <row r="29319" ht="12.75" customHeight="1" x14ac:dyDescent="0.2"/>
    <row r="29320" ht="12.75" customHeight="1" x14ac:dyDescent="0.2"/>
    <row r="29321" ht="12.75" customHeight="1" x14ac:dyDescent="0.2"/>
    <row r="29322" ht="12.75" customHeight="1" x14ac:dyDescent="0.2"/>
    <row r="29323" ht="12.75" customHeight="1" x14ac:dyDescent="0.2"/>
    <row r="29324" ht="12.75" customHeight="1" x14ac:dyDescent="0.2"/>
    <row r="29325" ht="12.75" customHeight="1" x14ac:dyDescent="0.2"/>
    <row r="29326" ht="12.75" customHeight="1" x14ac:dyDescent="0.2"/>
    <row r="29327" ht="12.75" customHeight="1" x14ac:dyDescent="0.2"/>
    <row r="29328" ht="12.75" customHeight="1" x14ac:dyDescent="0.2"/>
    <row r="29329" ht="12.75" customHeight="1" x14ac:dyDescent="0.2"/>
    <row r="29330" ht="12.75" customHeight="1" x14ac:dyDescent="0.2"/>
    <row r="29331" ht="12.75" customHeight="1" x14ac:dyDescent="0.2"/>
    <row r="29332" ht="12.75" customHeight="1" x14ac:dyDescent="0.2"/>
    <row r="29333" ht="12.75" customHeight="1" x14ac:dyDescent="0.2"/>
    <row r="29334" ht="12.75" customHeight="1" x14ac:dyDescent="0.2"/>
    <row r="29335" ht="12.75" customHeight="1" x14ac:dyDescent="0.2"/>
    <row r="29336" ht="12.75" customHeight="1" x14ac:dyDescent="0.2"/>
    <row r="29337" ht="12.75" customHeight="1" x14ac:dyDescent="0.2"/>
    <row r="29338" ht="12.75" customHeight="1" x14ac:dyDescent="0.2"/>
    <row r="29339" ht="12.75" customHeight="1" x14ac:dyDescent="0.2"/>
    <row r="29340" ht="12.75" customHeight="1" x14ac:dyDescent="0.2"/>
    <row r="29341" ht="12.75" customHeight="1" x14ac:dyDescent="0.2"/>
    <row r="29342" ht="12.75" customHeight="1" x14ac:dyDescent="0.2"/>
    <row r="29343" ht="12.75" customHeight="1" x14ac:dyDescent="0.2"/>
    <row r="29344" ht="12.75" customHeight="1" x14ac:dyDescent="0.2"/>
    <row r="29345" ht="12.75" customHeight="1" x14ac:dyDescent="0.2"/>
    <row r="29346" ht="12.75" customHeight="1" x14ac:dyDescent="0.2"/>
    <row r="29347" ht="12.75" customHeight="1" x14ac:dyDescent="0.2"/>
    <row r="29348" ht="12.75" customHeight="1" x14ac:dyDescent="0.2"/>
    <row r="29349" ht="12.75" customHeight="1" x14ac:dyDescent="0.2"/>
    <row r="29350" ht="12.75" customHeight="1" x14ac:dyDescent="0.2"/>
    <row r="29351" ht="12.75" customHeight="1" x14ac:dyDescent="0.2"/>
    <row r="29352" ht="12.75" customHeight="1" x14ac:dyDescent="0.2"/>
    <row r="29353" ht="12.75" customHeight="1" x14ac:dyDescent="0.2"/>
    <row r="29354" ht="12.75" customHeight="1" x14ac:dyDescent="0.2"/>
    <row r="29355" ht="12.75" customHeight="1" x14ac:dyDescent="0.2"/>
    <row r="29356" ht="12.75" customHeight="1" x14ac:dyDescent="0.2"/>
    <row r="29357" ht="12.75" customHeight="1" x14ac:dyDescent="0.2"/>
    <row r="29358" ht="12.75" customHeight="1" x14ac:dyDescent="0.2"/>
    <row r="29359" ht="12.75" customHeight="1" x14ac:dyDescent="0.2"/>
    <row r="29360" ht="12.75" customHeight="1" x14ac:dyDescent="0.2"/>
    <row r="29361" ht="12.75" customHeight="1" x14ac:dyDescent="0.2"/>
    <row r="29362" ht="12.75" customHeight="1" x14ac:dyDescent="0.2"/>
    <row r="29363" ht="12.75" customHeight="1" x14ac:dyDescent="0.2"/>
    <row r="29364" ht="12.75" customHeight="1" x14ac:dyDescent="0.2"/>
    <row r="29365" ht="12.75" customHeight="1" x14ac:dyDescent="0.2"/>
    <row r="29366" ht="12.75" customHeight="1" x14ac:dyDescent="0.2"/>
    <row r="29367" ht="12.75" customHeight="1" x14ac:dyDescent="0.2"/>
    <row r="29368" ht="12.75" customHeight="1" x14ac:dyDescent="0.2"/>
    <row r="29369" ht="12.75" customHeight="1" x14ac:dyDescent="0.2"/>
    <row r="29370" ht="12.75" customHeight="1" x14ac:dyDescent="0.2"/>
    <row r="29371" ht="12.75" customHeight="1" x14ac:dyDescent="0.2"/>
    <row r="29372" ht="12.75" customHeight="1" x14ac:dyDescent="0.2"/>
    <row r="29373" ht="12.75" customHeight="1" x14ac:dyDescent="0.2"/>
    <row r="29374" ht="12.75" customHeight="1" x14ac:dyDescent="0.2"/>
    <row r="29375" ht="12.75" customHeight="1" x14ac:dyDescent="0.2"/>
    <row r="29376" ht="12.75" customHeight="1" x14ac:dyDescent="0.2"/>
    <row r="29377" ht="12.75" customHeight="1" x14ac:dyDescent="0.2"/>
    <row r="29378" ht="12.75" customHeight="1" x14ac:dyDescent="0.2"/>
    <row r="29379" ht="12.75" customHeight="1" x14ac:dyDescent="0.2"/>
    <row r="29380" ht="12.75" customHeight="1" x14ac:dyDescent="0.2"/>
    <row r="29381" ht="12.75" customHeight="1" x14ac:dyDescent="0.2"/>
    <row r="29382" ht="12.75" customHeight="1" x14ac:dyDescent="0.2"/>
    <row r="29383" ht="12.75" customHeight="1" x14ac:dyDescent="0.2"/>
    <row r="29384" ht="12.75" customHeight="1" x14ac:dyDescent="0.2"/>
    <row r="29385" ht="12.75" customHeight="1" x14ac:dyDescent="0.2"/>
    <row r="29386" ht="12.75" customHeight="1" x14ac:dyDescent="0.2"/>
    <row r="29387" ht="12.75" customHeight="1" x14ac:dyDescent="0.2"/>
    <row r="29388" ht="12.75" customHeight="1" x14ac:dyDescent="0.2"/>
    <row r="29389" ht="12.75" customHeight="1" x14ac:dyDescent="0.2"/>
    <row r="29390" ht="12.75" customHeight="1" x14ac:dyDescent="0.2"/>
    <row r="29391" ht="12.75" customHeight="1" x14ac:dyDescent="0.2"/>
    <row r="29392" ht="12.75" customHeight="1" x14ac:dyDescent="0.2"/>
    <row r="29393" ht="12.75" customHeight="1" x14ac:dyDescent="0.2"/>
    <row r="29394" ht="12.75" customHeight="1" x14ac:dyDescent="0.2"/>
    <row r="29395" ht="12.75" customHeight="1" x14ac:dyDescent="0.2"/>
    <row r="29396" ht="12.75" customHeight="1" x14ac:dyDescent="0.2"/>
    <row r="29397" ht="12.75" customHeight="1" x14ac:dyDescent="0.2"/>
    <row r="29398" ht="12.75" customHeight="1" x14ac:dyDescent="0.2"/>
    <row r="29399" ht="12.75" customHeight="1" x14ac:dyDescent="0.2"/>
    <row r="29400" ht="12.75" customHeight="1" x14ac:dyDescent="0.2"/>
    <row r="29401" ht="12.75" customHeight="1" x14ac:dyDescent="0.2"/>
    <row r="29402" ht="12.75" customHeight="1" x14ac:dyDescent="0.2"/>
    <row r="29403" ht="12.75" customHeight="1" x14ac:dyDescent="0.2"/>
    <row r="29404" ht="12.75" customHeight="1" x14ac:dyDescent="0.2"/>
    <row r="29405" ht="12.75" customHeight="1" x14ac:dyDescent="0.2"/>
    <row r="29406" ht="12.75" customHeight="1" x14ac:dyDescent="0.2"/>
    <row r="29407" ht="12.75" customHeight="1" x14ac:dyDescent="0.2"/>
    <row r="29408" ht="12.75" customHeight="1" x14ac:dyDescent="0.2"/>
    <row r="29409" ht="12.75" customHeight="1" x14ac:dyDescent="0.2"/>
    <row r="29410" ht="12.75" customHeight="1" x14ac:dyDescent="0.2"/>
    <row r="29411" ht="12.75" customHeight="1" x14ac:dyDescent="0.2"/>
    <row r="29412" ht="12.75" customHeight="1" x14ac:dyDescent="0.2"/>
    <row r="29413" ht="12.75" customHeight="1" x14ac:dyDescent="0.2"/>
    <row r="29414" ht="12.75" customHeight="1" x14ac:dyDescent="0.2"/>
    <row r="29415" ht="12.75" customHeight="1" x14ac:dyDescent="0.2"/>
    <row r="29416" ht="12.75" customHeight="1" x14ac:dyDescent="0.2"/>
    <row r="29417" ht="12.75" customHeight="1" x14ac:dyDescent="0.2"/>
    <row r="29418" ht="12.75" customHeight="1" x14ac:dyDescent="0.2"/>
    <row r="29419" ht="12.75" customHeight="1" x14ac:dyDescent="0.2"/>
    <row r="29420" ht="12.75" customHeight="1" x14ac:dyDescent="0.2"/>
    <row r="29421" ht="12.75" customHeight="1" x14ac:dyDescent="0.2"/>
    <row r="29422" ht="12.75" customHeight="1" x14ac:dyDescent="0.2"/>
    <row r="29423" ht="12.75" customHeight="1" x14ac:dyDescent="0.2"/>
    <row r="29424" ht="12.75" customHeight="1" x14ac:dyDescent="0.2"/>
    <row r="29425" ht="12.75" customHeight="1" x14ac:dyDescent="0.2"/>
    <row r="29426" ht="12.75" customHeight="1" x14ac:dyDescent="0.2"/>
    <row r="29427" ht="12.75" customHeight="1" x14ac:dyDescent="0.2"/>
    <row r="29428" ht="12.75" customHeight="1" x14ac:dyDescent="0.2"/>
    <row r="29429" ht="12.75" customHeight="1" x14ac:dyDescent="0.2"/>
    <row r="29430" ht="12.75" customHeight="1" x14ac:dyDescent="0.2"/>
    <row r="29431" ht="12.75" customHeight="1" x14ac:dyDescent="0.2"/>
    <row r="29432" ht="12.75" customHeight="1" x14ac:dyDescent="0.2"/>
    <row r="29433" ht="12.75" customHeight="1" x14ac:dyDescent="0.2"/>
    <row r="29434" ht="12.75" customHeight="1" x14ac:dyDescent="0.2"/>
    <row r="29435" ht="12.75" customHeight="1" x14ac:dyDescent="0.2"/>
    <row r="29436" ht="12.75" customHeight="1" x14ac:dyDescent="0.2"/>
    <row r="29437" ht="12.75" customHeight="1" x14ac:dyDescent="0.2"/>
    <row r="29438" ht="12.75" customHeight="1" x14ac:dyDescent="0.2"/>
    <row r="29439" ht="12.75" customHeight="1" x14ac:dyDescent="0.2"/>
    <row r="29440" ht="12.75" customHeight="1" x14ac:dyDescent="0.2"/>
    <row r="29441" ht="12.75" customHeight="1" x14ac:dyDescent="0.2"/>
    <row r="29442" ht="12.75" customHeight="1" x14ac:dyDescent="0.2"/>
    <row r="29443" ht="12.75" customHeight="1" x14ac:dyDescent="0.2"/>
    <row r="29444" ht="12.75" customHeight="1" x14ac:dyDescent="0.2"/>
    <row r="29445" ht="12.75" customHeight="1" x14ac:dyDescent="0.2"/>
    <row r="29446" ht="12.75" customHeight="1" x14ac:dyDescent="0.2"/>
    <row r="29447" ht="12.75" customHeight="1" x14ac:dyDescent="0.2"/>
    <row r="29448" ht="12.75" customHeight="1" x14ac:dyDescent="0.2"/>
    <row r="29449" ht="12.75" customHeight="1" x14ac:dyDescent="0.2"/>
    <row r="29450" ht="12.75" customHeight="1" x14ac:dyDescent="0.2"/>
    <row r="29451" ht="12.75" customHeight="1" x14ac:dyDescent="0.2"/>
    <row r="29452" ht="12.75" customHeight="1" x14ac:dyDescent="0.2"/>
    <row r="29453" ht="12.75" customHeight="1" x14ac:dyDescent="0.2"/>
    <row r="29454" ht="12.75" customHeight="1" x14ac:dyDescent="0.2"/>
    <row r="29455" ht="12.75" customHeight="1" x14ac:dyDescent="0.2"/>
    <row r="29456" ht="12.75" customHeight="1" x14ac:dyDescent="0.2"/>
    <row r="29457" ht="12.75" customHeight="1" x14ac:dyDescent="0.2"/>
    <row r="29458" ht="12.75" customHeight="1" x14ac:dyDescent="0.2"/>
    <row r="29459" ht="12.75" customHeight="1" x14ac:dyDescent="0.2"/>
    <row r="29460" ht="12.75" customHeight="1" x14ac:dyDescent="0.2"/>
    <row r="29461" ht="12.75" customHeight="1" x14ac:dyDescent="0.2"/>
    <row r="29462" ht="12.75" customHeight="1" x14ac:dyDescent="0.2"/>
    <row r="29463" ht="12.75" customHeight="1" x14ac:dyDescent="0.2"/>
    <row r="29464" ht="12.75" customHeight="1" x14ac:dyDescent="0.2"/>
    <row r="29465" ht="12.75" customHeight="1" x14ac:dyDescent="0.2"/>
    <row r="29466" ht="12.75" customHeight="1" x14ac:dyDescent="0.2"/>
    <row r="29467" ht="12.75" customHeight="1" x14ac:dyDescent="0.2"/>
    <row r="29468" ht="12.75" customHeight="1" x14ac:dyDescent="0.2"/>
    <row r="29469" ht="12.75" customHeight="1" x14ac:dyDescent="0.2"/>
    <row r="29470" ht="12.75" customHeight="1" x14ac:dyDescent="0.2"/>
    <row r="29471" ht="12.75" customHeight="1" x14ac:dyDescent="0.2"/>
    <row r="29472" ht="12.75" customHeight="1" x14ac:dyDescent="0.2"/>
    <row r="29473" ht="12.75" customHeight="1" x14ac:dyDescent="0.2"/>
    <row r="29474" ht="12.75" customHeight="1" x14ac:dyDescent="0.2"/>
    <row r="29475" ht="12.75" customHeight="1" x14ac:dyDescent="0.2"/>
    <row r="29476" ht="12.75" customHeight="1" x14ac:dyDescent="0.2"/>
    <row r="29477" ht="12.75" customHeight="1" x14ac:dyDescent="0.2"/>
    <row r="29478" ht="12.75" customHeight="1" x14ac:dyDescent="0.2"/>
    <row r="29479" ht="12.75" customHeight="1" x14ac:dyDescent="0.2"/>
    <row r="29480" ht="12.75" customHeight="1" x14ac:dyDescent="0.2"/>
    <row r="29481" ht="12.75" customHeight="1" x14ac:dyDescent="0.2"/>
    <row r="29482" ht="12.75" customHeight="1" x14ac:dyDescent="0.2"/>
    <row r="29483" ht="12.75" customHeight="1" x14ac:dyDescent="0.2"/>
    <row r="29484" ht="12.75" customHeight="1" x14ac:dyDescent="0.2"/>
    <row r="29485" ht="12.75" customHeight="1" x14ac:dyDescent="0.2"/>
    <row r="29486" ht="12.75" customHeight="1" x14ac:dyDescent="0.2"/>
    <row r="29487" ht="12.75" customHeight="1" x14ac:dyDescent="0.2"/>
    <row r="29488" ht="12.75" customHeight="1" x14ac:dyDescent="0.2"/>
    <row r="29489" ht="12.75" customHeight="1" x14ac:dyDescent="0.2"/>
    <row r="29490" ht="12.75" customHeight="1" x14ac:dyDescent="0.2"/>
    <row r="29491" ht="12.75" customHeight="1" x14ac:dyDescent="0.2"/>
    <row r="29492" ht="12.75" customHeight="1" x14ac:dyDescent="0.2"/>
    <row r="29493" ht="12.75" customHeight="1" x14ac:dyDescent="0.2"/>
    <row r="29494" ht="12.75" customHeight="1" x14ac:dyDescent="0.2"/>
    <row r="29495" ht="12.75" customHeight="1" x14ac:dyDescent="0.2"/>
    <row r="29496" ht="12.75" customHeight="1" x14ac:dyDescent="0.2"/>
    <row r="29497" ht="12.75" customHeight="1" x14ac:dyDescent="0.2"/>
    <row r="29498" ht="12.75" customHeight="1" x14ac:dyDescent="0.2"/>
    <row r="29499" ht="12.75" customHeight="1" x14ac:dyDescent="0.2"/>
    <row r="29500" ht="12.75" customHeight="1" x14ac:dyDescent="0.2"/>
    <row r="29501" ht="12.75" customHeight="1" x14ac:dyDescent="0.2"/>
    <row r="29502" ht="12.75" customHeight="1" x14ac:dyDescent="0.2"/>
    <row r="29503" ht="12.75" customHeight="1" x14ac:dyDescent="0.2"/>
    <row r="29504" ht="12.75" customHeight="1" x14ac:dyDescent="0.2"/>
    <row r="29505" ht="12.75" customHeight="1" x14ac:dyDescent="0.2"/>
    <row r="29506" ht="12.75" customHeight="1" x14ac:dyDescent="0.2"/>
    <row r="29507" ht="12.75" customHeight="1" x14ac:dyDescent="0.2"/>
    <row r="29508" ht="12.75" customHeight="1" x14ac:dyDescent="0.2"/>
    <row r="29509" ht="12.75" customHeight="1" x14ac:dyDescent="0.2"/>
    <row r="29510" ht="12.75" customHeight="1" x14ac:dyDescent="0.2"/>
    <row r="29511" ht="12.75" customHeight="1" x14ac:dyDescent="0.2"/>
    <row r="29512" ht="12.75" customHeight="1" x14ac:dyDescent="0.2"/>
    <row r="29513" ht="12.75" customHeight="1" x14ac:dyDescent="0.2"/>
    <row r="29514" ht="12.75" customHeight="1" x14ac:dyDescent="0.2"/>
    <row r="29515" ht="12.75" customHeight="1" x14ac:dyDescent="0.2"/>
    <row r="29516" ht="12.75" customHeight="1" x14ac:dyDescent="0.2"/>
    <row r="29517" ht="12.75" customHeight="1" x14ac:dyDescent="0.2"/>
    <row r="29518" ht="12.75" customHeight="1" x14ac:dyDescent="0.2"/>
    <row r="29519" ht="12.75" customHeight="1" x14ac:dyDescent="0.2"/>
    <row r="29520" ht="12.75" customHeight="1" x14ac:dyDescent="0.2"/>
    <row r="29521" ht="12.75" customHeight="1" x14ac:dyDescent="0.2"/>
    <row r="29522" ht="12.75" customHeight="1" x14ac:dyDescent="0.2"/>
    <row r="29523" ht="12.75" customHeight="1" x14ac:dyDescent="0.2"/>
    <row r="29524" ht="12.75" customHeight="1" x14ac:dyDescent="0.2"/>
    <row r="29525" ht="12.75" customHeight="1" x14ac:dyDescent="0.2"/>
    <row r="29526" ht="12.75" customHeight="1" x14ac:dyDescent="0.2"/>
    <row r="29527" ht="12.75" customHeight="1" x14ac:dyDescent="0.2"/>
    <row r="29528" ht="12.75" customHeight="1" x14ac:dyDescent="0.2"/>
    <row r="29529" ht="12.75" customHeight="1" x14ac:dyDescent="0.2"/>
    <row r="29530" ht="12.75" customHeight="1" x14ac:dyDescent="0.2"/>
    <row r="29531" ht="12.75" customHeight="1" x14ac:dyDescent="0.2"/>
    <row r="29532" ht="12.75" customHeight="1" x14ac:dyDescent="0.2"/>
    <row r="29533" ht="12.75" customHeight="1" x14ac:dyDescent="0.2"/>
    <row r="29534" ht="12.75" customHeight="1" x14ac:dyDescent="0.2"/>
    <row r="29535" ht="12.75" customHeight="1" x14ac:dyDescent="0.2"/>
    <row r="29536" ht="12.75" customHeight="1" x14ac:dyDescent="0.2"/>
    <row r="29537" ht="12.75" customHeight="1" x14ac:dyDescent="0.2"/>
    <row r="29538" ht="12.75" customHeight="1" x14ac:dyDescent="0.2"/>
    <row r="29539" ht="12.75" customHeight="1" x14ac:dyDescent="0.2"/>
    <row r="29540" ht="12.75" customHeight="1" x14ac:dyDescent="0.2"/>
    <row r="29541" ht="12.75" customHeight="1" x14ac:dyDescent="0.2"/>
    <row r="29542" ht="12.75" customHeight="1" x14ac:dyDescent="0.2"/>
    <row r="29543" ht="12.75" customHeight="1" x14ac:dyDescent="0.2"/>
    <row r="29544" ht="12.75" customHeight="1" x14ac:dyDescent="0.2"/>
    <row r="29545" ht="12.75" customHeight="1" x14ac:dyDescent="0.2"/>
    <row r="29546" ht="12.75" customHeight="1" x14ac:dyDescent="0.2"/>
    <row r="29547" ht="12.75" customHeight="1" x14ac:dyDescent="0.2"/>
    <row r="29548" ht="12.75" customHeight="1" x14ac:dyDescent="0.2"/>
    <row r="29549" ht="12.75" customHeight="1" x14ac:dyDescent="0.2"/>
    <row r="29550" ht="12.75" customHeight="1" x14ac:dyDescent="0.2"/>
    <row r="29551" ht="12.75" customHeight="1" x14ac:dyDescent="0.2"/>
    <row r="29552" ht="12.75" customHeight="1" x14ac:dyDescent="0.2"/>
    <row r="29553" ht="12.75" customHeight="1" x14ac:dyDescent="0.2"/>
    <row r="29554" ht="12.75" customHeight="1" x14ac:dyDescent="0.2"/>
    <row r="29555" ht="12.75" customHeight="1" x14ac:dyDescent="0.2"/>
    <row r="29556" ht="12.75" customHeight="1" x14ac:dyDescent="0.2"/>
    <row r="29557" ht="12.75" customHeight="1" x14ac:dyDescent="0.2"/>
    <row r="29558" ht="12.75" customHeight="1" x14ac:dyDescent="0.2"/>
    <row r="29559" ht="12.75" customHeight="1" x14ac:dyDescent="0.2"/>
    <row r="29560" ht="12.75" customHeight="1" x14ac:dyDescent="0.2"/>
    <row r="29561" ht="12.75" customHeight="1" x14ac:dyDescent="0.2"/>
    <row r="29562" ht="12.75" customHeight="1" x14ac:dyDescent="0.2"/>
    <row r="29563" ht="12.75" customHeight="1" x14ac:dyDescent="0.2"/>
    <row r="29564" ht="12.75" customHeight="1" x14ac:dyDescent="0.2"/>
    <row r="29565" ht="12.75" customHeight="1" x14ac:dyDescent="0.2"/>
    <row r="29566" ht="12.75" customHeight="1" x14ac:dyDescent="0.2"/>
    <row r="29567" ht="12.75" customHeight="1" x14ac:dyDescent="0.2"/>
    <row r="29568" ht="12.75" customHeight="1" x14ac:dyDescent="0.2"/>
    <row r="29569" ht="12.75" customHeight="1" x14ac:dyDescent="0.2"/>
    <row r="29570" ht="12.75" customHeight="1" x14ac:dyDescent="0.2"/>
    <row r="29571" ht="12.75" customHeight="1" x14ac:dyDescent="0.2"/>
    <row r="29572" ht="12.75" customHeight="1" x14ac:dyDescent="0.2"/>
    <row r="29573" ht="12.75" customHeight="1" x14ac:dyDescent="0.2"/>
    <row r="29574" ht="12.75" customHeight="1" x14ac:dyDescent="0.2"/>
    <row r="29575" ht="12.75" customHeight="1" x14ac:dyDescent="0.2"/>
    <row r="29576" ht="12.75" customHeight="1" x14ac:dyDescent="0.2"/>
    <row r="29577" ht="12.75" customHeight="1" x14ac:dyDescent="0.2"/>
    <row r="29578" ht="12.75" customHeight="1" x14ac:dyDescent="0.2"/>
    <row r="29579" ht="12.75" customHeight="1" x14ac:dyDescent="0.2"/>
    <row r="29580" ht="12.75" customHeight="1" x14ac:dyDescent="0.2"/>
    <row r="29581" ht="12.75" customHeight="1" x14ac:dyDescent="0.2"/>
    <row r="29582" ht="12.75" customHeight="1" x14ac:dyDescent="0.2"/>
    <row r="29583" ht="12.75" customHeight="1" x14ac:dyDescent="0.2"/>
    <row r="29584" ht="12.75" customHeight="1" x14ac:dyDescent="0.2"/>
    <row r="29585" ht="12.75" customHeight="1" x14ac:dyDescent="0.2"/>
    <row r="29586" ht="12.75" customHeight="1" x14ac:dyDescent="0.2"/>
    <row r="29587" ht="12.75" customHeight="1" x14ac:dyDescent="0.2"/>
    <row r="29588" ht="12.75" customHeight="1" x14ac:dyDescent="0.2"/>
    <row r="29589" ht="12.75" customHeight="1" x14ac:dyDescent="0.2"/>
    <row r="29590" ht="12.75" customHeight="1" x14ac:dyDescent="0.2"/>
    <row r="29591" ht="12.75" customHeight="1" x14ac:dyDescent="0.2"/>
    <row r="29592" ht="12.75" customHeight="1" x14ac:dyDescent="0.2"/>
    <row r="29593" ht="12.75" customHeight="1" x14ac:dyDescent="0.2"/>
    <row r="29594" ht="12.75" customHeight="1" x14ac:dyDescent="0.2"/>
    <row r="29595" ht="12.75" customHeight="1" x14ac:dyDescent="0.2"/>
    <row r="29596" ht="12.75" customHeight="1" x14ac:dyDescent="0.2"/>
    <row r="29597" ht="12.75" customHeight="1" x14ac:dyDescent="0.2"/>
    <row r="29598" ht="12.75" customHeight="1" x14ac:dyDescent="0.2"/>
    <row r="29599" ht="12.75" customHeight="1" x14ac:dyDescent="0.2"/>
    <row r="29600" ht="12.75" customHeight="1" x14ac:dyDescent="0.2"/>
    <row r="29601" ht="12.75" customHeight="1" x14ac:dyDescent="0.2"/>
    <row r="29602" ht="12.75" customHeight="1" x14ac:dyDescent="0.2"/>
    <row r="29603" ht="12.75" customHeight="1" x14ac:dyDescent="0.2"/>
    <row r="29604" ht="12.75" customHeight="1" x14ac:dyDescent="0.2"/>
    <row r="29605" ht="12.75" customHeight="1" x14ac:dyDescent="0.2"/>
    <row r="29606" ht="12.75" customHeight="1" x14ac:dyDescent="0.2"/>
    <row r="29607" ht="12.75" customHeight="1" x14ac:dyDescent="0.2"/>
    <row r="29608" ht="12.75" customHeight="1" x14ac:dyDescent="0.2"/>
    <row r="29609" ht="12.75" customHeight="1" x14ac:dyDescent="0.2"/>
    <row r="29610" ht="12.75" customHeight="1" x14ac:dyDescent="0.2"/>
    <row r="29611" ht="12.75" customHeight="1" x14ac:dyDescent="0.2"/>
    <row r="29612" ht="12.75" customHeight="1" x14ac:dyDescent="0.2"/>
    <row r="29613" ht="12.75" customHeight="1" x14ac:dyDescent="0.2"/>
    <row r="29614" ht="12.75" customHeight="1" x14ac:dyDescent="0.2"/>
    <row r="29615" ht="12.75" customHeight="1" x14ac:dyDescent="0.2"/>
    <row r="29616" ht="12.75" customHeight="1" x14ac:dyDescent="0.2"/>
    <row r="29617" ht="12.75" customHeight="1" x14ac:dyDescent="0.2"/>
    <row r="29618" ht="12.75" customHeight="1" x14ac:dyDescent="0.2"/>
    <row r="29619" ht="12.75" customHeight="1" x14ac:dyDescent="0.2"/>
    <row r="29620" ht="12.75" customHeight="1" x14ac:dyDescent="0.2"/>
    <row r="29621" ht="12.75" customHeight="1" x14ac:dyDescent="0.2"/>
    <row r="29622" ht="12.75" customHeight="1" x14ac:dyDescent="0.2"/>
    <row r="29623" ht="12.75" customHeight="1" x14ac:dyDescent="0.2"/>
    <row r="29624" ht="12.75" customHeight="1" x14ac:dyDescent="0.2"/>
    <row r="29625" ht="12.75" customHeight="1" x14ac:dyDescent="0.2"/>
    <row r="29626" ht="12.75" customHeight="1" x14ac:dyDescent="0.2"/>
    <row r="29627" ht="12.75" customHeight="1" x14ac:dyDescent="0.2"/>
    <row r="29628" ht="12.75" customHeight="1" x14ac:dyDescent="0.2"/>
    <row r="29629" ht="12.75" customHeight="1" x14ac:dyDescent="0.2"/>
    <row r="29630" ht="12.75" customHeight="1" x14ac:dyDescent="0.2"/>
    <row r="29631" ht="12.75" customHeight="1" x14ac:dyDescent="0.2"/>
    <row r="29632" ht="12.75" customHeight="1" x14ac:dyDescent="0.2"/>
    <row r="29633" ht="12.75" customHeight="1" x14ac:dyDescent="0.2"/>
    <row r="29634" ht="12.75" customHeight="1" x14ac:dyDescent="0.2"/>
    <row r="29635" ht="12.75" customHeight="1" x14ac:dyDescent="0.2"/>
    <row r="29636" ht="12.75" customHeight="1" x14ac:dyDescent="0.2"/>
    <row r="29637" ht="12.75" customHeight="1" x14ac:dyDescent="0.2"/>
    <row r="29638" ht="12.75" customHeight="1" x14ac:dyDescent="0.2"/>
    <row r="29639" ht="12.75" customHeight="1" x14ac:dyDescent="0.2"/>
    <row r="29640" ht="12.75" customHeight="1" x14ac:dyDescent="0.2"/>
    <row r="29641" ht="12.75" customHeight="1" x14ac:dyDescent="0.2"/>
    <row r="29642" ht="12.75" customHeight="1" x14ac:dyDescent="0.2"/>
    <row r="29643" ht="12.75" customHeight="1" x14ac:dyDescent="0.2"/>
    <row r="29644" ht="12.75" customHeight="1" x14ac:dyDescent="0.2"/>
    <row r="29645" ht="12.75" customHeight="1" x14ac:dyDescent="0.2"/>
    <row r="29646" ht="12.75" customHeight="1" x14ac:dyDescent="0.2"/>
    <row r="29647" ht="12.75" customHeight="1" x14ac:dyDescent="0.2"/>
    <row r="29648" ht="12.75" customHeight="1" x14ac:dyDescent="0.2"/>
    <row r="29649" ht="12.75" customHeight="1" x14ac:dyDescent="0.2"/>
    <row r="29650" ht="12.75" customHeight="1" x14ac:dyDescent="0.2"/>
    <row r="29651" ht="12.75" customHeight="1" x14ac:dyDescent="0.2"/>
    <row r="29652" ht="12.75" customHeight="1" x14ac:dyDescent="0.2"/>
    <row r="29653" ht="12.75" customHeight="1" x14ac:dyDescent="0.2"/>
    <row r="29654" ht="12.75" customHeight="1" x14ac:dyDescent="0.2"/>
    <row r="29655" ht="12.75" customHeight="1" x14ac:dyDescent="0.2"/>
    <row r="29656" ht="12.75" customHeight="1" x14ac:dyDescent="0.2"/>
    <row r="29657" ht="12.75" customHeight="1" x14ac:dyDescent="0.2"/>
    <row r="29658" ht="12.75" customHeight="1" x14ac:dyDescent="0.2"/>
    <row r="29659" ht="12.75" customHeight="1" x14ac:dyDescent="0.2"/>
    <row r="29660" ht="12.75" customHeight="1" x14ac:dyDescent="0.2"/>
    <row r="29661" ht="12.75" customHeight="1" x14ac:dyDescent="0.2"/>
    <row r="29662" ht="12.75" customHeight="1" x14ac:dyDescent="0.2"/>
    <row r="29663" ht="12.75" customHeight="1" x14ac:dyDescent="0.2"/>
    <row r="29664" ht="12.75" customHeight="1" x14ac:dyDescent="0.2"/>
    <row r="29665" ht="12.75" customHeight="1" x14ac:dyDescent="0.2"/>
    <row r="29666" ht="12.75" customHeight="1" x14ac:dyDescent="0.2"/>
    <row r="29667" ht="12.75" customHeight="1" x14ac:dyDescent="0.2"/>
    <row r="29668" ht="12.75" customHeight="1" x14ac:dyDescent="0.2"/>
    <row r="29669" ht="12.75" customHeight="1" x14ac:dyDescent="0.2"/>
    <row r="29670" ht="12.75" customHeight="1" x14ac:dyDescent="0.2"/>
    <row r="29671" ht="12.75" customHeight="1" x14ac:dyDescent="0.2"/>
    <row r="29672" ht="12.75" customHeight="1" x14ac:dyDescent="0.2"/>
    <row r="29673" ht="12.75" customHeight="1" x14ac:dyDescent="0.2"/>
    <row r="29674" ht="12.75" customHeight="1" x14ac:dyDescent="0.2"/>
    <row r="29675" ht="12.75" customHeight="1" x14ac:dyDescent="0.2"/>
    <row r="29676" ht="12.75" customHeight="1" x14ac:dyDescent="0.2"/>
    <row r="29677" ht="12.75" customHeight="1" x14ac:dyDescent="0.2"/>
    <row r="29678" ht="12.75" customHeight="1" x14ac:dyDescent="0.2"/>
    <row r="29679" ht="12.75" customHeight="1" x14ac:dyDescent="0.2"/>
    <row r="29680" ht="12.75" customHeight="1" x14ac:dyDescent="0.2"/>
    <row r="29681" ht="12.75" customHeight="1" x14ac:dyDescent="0.2"/>
    <row r="29682" ht="12.75" customHeight="1" x14ac:dyDescent="0.2"/>
    <row r="29683" ht="12.75" customHeight="1" x14ac:dyDescent="0.2"/>
    <row r="29684" ht="12.75" customHeight="1" x14ac:dyDescent="0.2"/>
    <row r="29685" ht="12.75" customHeight="1" x14ac:dyDescent="0.2"/>
    <row r="29686" ht="12.75" customHeight="1" x14ac:dyDescent="0.2"/>
    <row r="29687" ht="12.75" customHeight="1" x14ac:dyDescent="0.2"/>
    <row r="29688" ht="12.75" customHeight="1" x14ac:dyDescent="0.2"/>
    <row r="29689" ht="12.75" customHeight="1" x14ac:dyDescent="0.2"/>
    <row r="29690" ht="12.75" customHeight="1" x14ac:dyDescent="0.2"/>
    <row r="29691" ht="12.75" customHeight="1" x14ac:dyDescent="0.2"/>
    <row r="29692" ht="12.75" customHeight="1" x14ac:dyDescent="0.2"/>
    <row r="29693" ht="12.75" customHeight="1" x14ac:dyDescent="0.2"/>
    <row r="29694" ht="12.75" customHeight="1" x14ac:dyDescent="0.2"/>
    <row r="29695" ht="12.75" customHeight="1" x14ac:dyDescent="0.2"/>
    <row r="29696" ht="12.75" customHeight="1" x14ac:dyDescent="0.2"/>
    <row r="29697" ht="12.75" customHeight="1" x14ac:dyDescent="0.2"/>
    <row r="29698" ht="12.75" customHeight="1" x14ac:dyDescent="0.2"/>
    <row r="29699" ht="12.75" customHeight="1" x14ac:dyDescent="0.2"/>
    <row r="29700" ht="12.75" customHeight="1" x14ac:dyDescent="0.2"/>
    <row r="29701" ht="12.75" customHeight="1" x14ac:dyDescent="0.2"/>
    <row r="29702" ht="12.75" customHeight="1" x14ac:dyDescent="0.2"/>
    <row r="29703" ht="12.75" customHeight="1" x14ac:dyDescent="0.2"/>
    <row r="29704" ht="12.75" customHeight="1" x14ac:dyDescent="0.2"/>
    <row r="29705" ht="12.75" customHeight="1" x14ac:dyDescent="0.2"/>
    <row r="29706" ht="12.75" customHeight="1" x14ac:dyDescent="0.2"/>
    <row r="29707" ht="12.75" customHeight="1" x14ac:dyDescent="0.2"/>
    <row r="29708" ht="12.75" customHeight="1" x14ac:dyDescent="0.2"/>
    <row r="29709" ht="12.75" customHeight="1" x14ac:dyDescent="0.2"/>
    <row r="29710" ht="12.75" customHeight="1" x14ac:dyDescent="0.2"/>
    <row r="29711" ht="12.75" customHeight="1" x14ac:dyDescent="0.2"/>
    <row r="29712" ht="12.75" customHeight="1" x14ac:dyDescent="0.2"/>
    <row r="29713" ht="12.75" customHeight="1" x14ac:dyDescent="0.2"/>
    <row r="29714" ht="12.75" customHeight="1" x14ac:dyDescent="0.2"/>
    <row r="29715" ht="12.75" customHeight="1" x14ac:dyDescent="0.2"/>
    <row r="29716" ht="12.75" customHeight="1" x14ac:dyDescent="0.2"/>
    <row r="29717" ht="12.75" customHeight="1" x14ac:dyDescent="0.2"/>
    <row r="29718" ht="12.75" customHeight="1" x14ac:dyDescent="0.2"/>
    <row r="29719" ht="12.75" customHeight="1" x14ac:dyDescent="0.2"/>
    <row r="29720" ht="12.75" customHeight="1" x14ac:dyDescent="0.2"/>
    <row r="29721" ht="12.75" customHeight="1" x14ac:dyDescent="0.2"/>
    <row r="29722" ht="12.75" customHeight="1" x14ac:dyDescent="0.2"/>
    <row r="29723" ht="12.75" customHeight="1" x14ac:dyDescent="0.2"/>
    <row r="29724" ht="12.75" customHeight="1" x14ac:dyDescent="0.2"/>
    <row r="29725" ht="12.75" customHeight="1" x14ac:dyDescent="0.2"/>
    <row r="29726" ht="12.75" customHeight="1" x14ac:dyDescent="0.2"/>
    <row r="29727" ht="12.75" customHeight="1" x14ac:dyDescent="0.2"/>
    <row r="29728" ht="12.75" customHeight="1" x14ac:dyDescent="0.2"/>
    <row r="29729" ht="12.75" customHeight="1" x14ac:dyDescent="0.2"/>
    <row r="29730" ht="12.75" customHeight="1" x14ac:dyDescent="0.2"/>
    <row r="29731" ht="12.75" customHeight="1" x14ac:dyDescent="0.2"/>
    <row r="29732" ht="12.75" customHeight="1" x14ac:dyDescent="0.2"/>
    <row r="29733" ht="12.75" customHeight="1" x14ac:dyDescent="0.2"/>
    <row r="29734" ht="12.75" customHeight="1" x14ac:dyDescent="0.2"/>
    <row r="29735" ht="12.75" customHeight="1" x14ac:dyDescent="0.2"/>
    <row r="29736" ht="12.75" customHeight="1" x14ac:dyDescent="0.2"/>
    <row r="29737" ht="12.75" customHeight="1" x14ac:dyDescent="0.2"/>
    <row r="29738" ht="12.75" customHeight="1" x14ac:dyDescent="0.2"/>
    <row r="29739" ht="12.75" customHeight="1" x14ac:dyDescent="0.2"/>
    <row r="29740" ht="12.75" customHeight="1" x14ac:dyDescent="0.2"/>
    <row r="29741" ht="12.75" customHeight="1" x14ac:dyDescent="0.2"/>
    <row r="29742" ht="12.75" customHeight="1" x14ac:dyDescent="0.2"/>
    <row r="29743" ht="12.75" customHeight="1" x14ac:dyDescent="0.2"/>
    <row r="29744" ht="12.75" customHeight="1" x14ac:dyDescent="0.2"/>
    <row r="29745" ht="12.75" customHeight="1" x14ac:dyDescent="0.2"/>
    <row r="29746" ht="12.75" customHeight="1" x14ac:dyDescent="0.2"/>
    <row r="29747" ht="12.75" customHeight="1" x14ac:dyDescent="0.2"/>
    <row r="29748" ht="12.75" customHeight="1" x14ac:dyDescent="0.2"/>
    <row r="29749" ht="12.75" customHeight="1" x14ac:dyDescent="0.2"/>
    <row r="29750" ht="12.75" customHeight="1" x14ac:dyDescent="0.2"/>
    <row r="29751" ht="12.75" customHeight="1" x14ac:dyDescent="0.2"/>
    <row r="29752" ht="12.75" customHeight="1" x14ac:dyDescent="0.2"/>
    <row r="29753" ht="12.75" customHeight="1" x14ac:dyDescent="0.2"/>
    <row r="29754" ht="12.75" customHeight="1" x14ac:dyDescent="0.2"/>
    <row r="29755" ht="12.75" customHeight="1" x14ac:dyDescent="0.2"/>
    <row r="29756" ht="12.75" customHeight="1" x14ac:dyDescent="0.2"/>
    <row r="29757" ht="12.75" customHeight="1" x14ac:dyDescent="0.2"/>
    <row r="29758" ht="12.75" customHeight="1" x14ac:dyDescent="0.2"/>
    <row r="29759" ht="12.75" customHeight="1" x14ac:dyDescent="0.2"/>
    <row r="29760" ht="12.75" customHeight="1" x14ac:dyDescent="0.2"/>
    <row r="29761" ht="12.75" customHeight="1" x14ac:dyDescent="0.2"/>
    <row r="29762" ht="12.75" customHeight="1" x14ac:dyDescent="0.2"/>
    <row r="29763" ht="12.75" customHeight="1" x14ac:dyDescent="0.2"/>
    <row r="29764" ht="12.75" customHeight="1" x14ac:dyDescent="0.2"/>
    <row r="29765" ht="12.75" customHeight="1" x14ac:dyDescent="0.2"/>
    <row r="29766" ht="12.75" customHeight="1" x14ac:dyDescent="0.2"/>
    <row r="29767" ht="12.75" customHeight="1" x14ac:dyDescent="0.2"/>
    <row r="29768" ht="12.75" customHeight="1" x14ac:dyDescent="0.2"/>
    <row r="29769" ht="12.75" customHeight="1" x14ac:dyDescent="0.2"/>
    <row r="29770" ht="12.75" customHeight="1" x14ac:dyDescent="0.2"/>
    <row r="29771" ht="12.75" customHeight="1" x14ac:dyDescent="0.2"/>
    <row r="29772" ht="12.75" customHeight="1" x14ac:dyDescent="0.2"/>
    <row r="29773" ht="12.75" customHeight="1" x14ac:dyDescent="0.2"/>
    <row r="29774" ht="12.75" customHeight="1" x14ac:dyDescent="0.2"/>
    <row r="29775" ht="12.75" customHeight="1" x14ac:dyDescent="0.2"/>
    <row r="29776" ht="12.75" customHeight="1" x14ac:dyDescent="0.2"/>
    <row r="29777" ht="12.75" customHeight="1" x14ac:dyDescent="0.2"/>
    <row r="29778" ht="12.75" customHeight="1" x14ac:dyDescent="0.2"/>
    <row r="29779" ht="12.75" customHeight="1" x14ac:dyDescent="0.2"/>
    <row r="29780" ht="12.75" customHeight="1" x14ac:dyDescent="0.2"/>
    <row r="29781" ht="12.75" customHeight="1" x14ac:dyDescent="0.2"/>
    <row r="29782" ht="12.75" customHeight="1" x14ac:dyDescent="0.2"/>
    <row r="29783" ht="12.75" customHeight="1" x14ac:dyDescent="0.2"/>
    <row r="29784" ht="12.75" customHeight="1" x14ac:dyDescent="0.2"/>
    <row r="29785" ht="12.75" customHeight="1" x14ac:dyDescent="0.2"/>
    <row r="29786" ht="12.75" customHeight="1" x14ac:dyDescent="0.2"/>
    <row r="29787" ht="12.75" customHeight="1" x14ac:dyDescent="0.2"/>
    <row r="29788" ht="12.75" customHeight="1" x14ac:dyDescent="0.2"/>
    <row r="29789" ht="12.75" customHeight="1" x14ac:dyDescent="0.2"/>
    <row r="29790" ht="12.75" customHeight="1" x14ac:dyDescent="0.2"/>
    <row r="29791" ht="12.75" customHeight="1" x14ac:dyDescent="0.2"/>
    <row r="29792" ht="12.75" customHeight="1" x14ac:dyDescent="0.2"/>
    <row r="29793" ht="12.75" customHeight="1" x14ac:dyDescent="0.2"/>
    <row r="29794" ht="12.75" customHeight="1" x14ac:dyDescent="0.2"/>
    <row r="29795" ht="12.75" customHeight="1" x14ac:dyDescent="0.2"/>
    <row r="29796" ht="12.75" customHeight="1" x14ac:dyDescent="0.2"/>
    <row r="29797" ht="12.75" customHeight="1" x14ac:dyDescent="0.2"/>
    <row r="29798" ht="12.75" customHeight="1" x14ac:dyDescent="0.2"/>
    <row r="29799" ht="12.75" customHeight="1" x14ac:dyDescent="0.2"/>
    <row r="29800" ht="12.75" customHeight="1" x14ac:dyDescent="0.2"/>
    <row r="29801" ht="12.75" customHeight="1" x14ac:dyDescent="0.2"/>
    <row r="29802" ht="12.75" customHeight="1" x14ac:dyDescent="0.2"/>
    <row r="29803" ht="12.75" customHeight="1" x14ac:dyDescent="0.2"/>
    <row r="29804" ht="12.75" customHeight="1" x14ac:dyDescent="0.2"/>
    <row r="29805" ht="12.75" customHeight="1" x14ac:dyDescent="0.2"/>
    <row r="29806" ht="12.75" customHeight="1" x14ac:dyDescent="0.2"/>
    <row r="29807" ht="12.75" customHeight="1" x14ac:dyDescent="0.2"/>
    <row r="29808" ht="12.75" customHeight="1" x14ac:dyDescent="0.2"/>
    <row r="29809" ht="12.75" customHeight="1" x14ac:dyDescent="0.2"/>
    <row r="29810" ht="12.75" customHeight="1" x14ac:dyDescent="0.2"/>
    <row r="29811" ht="12.75" customHeight="1" x14ac:dyDescent="0.2"/>
    <row r="29812" ht="12.75" customHeight="1" x14ac:dyDescent="0.2"/>
    <row r="29813" ht="12.75" customHeight="1" x14ac:dyDescent="0.2"/>
    <row r="29814" ht="12.75" customHeight="1" x14ac:dyDescent="0.2"/>
    <row r="29815" ht="12.75" customHeight="1" x14ac:dyDescent="0.2"/>
    <row r="29816" ht="12.75" customHeight="1" x14ac:dyDescent="0.2"/>
    <row r="29817" ht="12.75" customHeight="1" x14ac:dyDescent="0.2"/>
    <row r="29818" ht="12.75" customHeight="1" x14ac:dyDescent="0.2"/>
    <row r="29819" ht="12.75" customHeight="1" x14ac:dyDescent="0.2"/>
    <row r="29820" ht="12.75" customHeight="1" x14ac:dyDescent="0.2"/>
    <row r="29821" ht="12.75" customHeight="1" x14ac:dyDescent="0.2"/>
    <row r="29822" ht="12.75" customHeight="1" x14ac:dyDescent="0.2"/>
    <row r="29823" ht="12.75" customHeight="1" x14ac:dyDescent="0.2"/>
    <row r="29824" ht="12.75" customHeight="1" x14ac:dyDescent="0.2"/>
    <row r="29825" ht="12.75" customHeight="1" x14ac:dyDescent="0.2"/>
    <row r="29826" ht="12.75" customHeight="1" x14ac:dyDescent="0.2"/>
    <row r="29827" ht="12.75" customHeight="1" x14ac:dyDescent="0.2"/>
    <row r="29828" ht="12.75" customHeight="1" x14ac:dyDescent="0.2"/>
    <row r="29829" ht="12.75" customHeight="1" x14ac:dyDescent="0.2"/>
    <row r="29830" ht="12.75" customHeight="1" x14ac:dyDescent="0.2"/>
    <row r="29831" ht="12.75" customHeight="1" x14ac:dyDescent="0.2"/>
    <row r="29832" ht="12.75" customHeight="1" x14ac:dyDescent="0.2"/>
    <row r="29833" ht="12.75" customHeight="1" x14ac:dyDescent="0.2"/>
    <row r="29834" ht="12.75" customHeight="1" x14ac:dyDescent="0.2"/>
    <row r="29835" ht="12.75" customHeight="1" x14ac:dyDescent="0.2"/>
    <row r="29836" ht="12.75" customHeight="1" x14ac:dyDescent="0.2"/>
    <row r="29837" ht="12.75" customHeight="1" x14ac:dyDescent="0.2"/>
    <row r="29838" ht="12.75" customHeight="1" x14ac:dyDescent="0.2"/>
    <row r="29839" ht="12.75" customHeight="1" x14ac:dyDescent="0.2"/>
    <row r="29840" ht="12.75" customHeight="1" x14ac:dyDescent="0.2"/>
    <row r="29841" ht="12.75" customHeight="1" x14ac:dyDescent="0.2"/>
    <row r="29842" ht="12.75" customHeight="1" x14ac:dyDescent="0.2"/>
    <row r="29843" ht="12.75" customHeight="1" x14ac:dyDescent="0.2"/>
    <row r="29844" ht="12.75" customHeight="1" x14ac:dyDescent="0.2"/>
    <row r="29845" ht="12.75" customHeight="1" x14ac:dyDescent="0.2"/>
    <row r="29846" ht="12.75" customHeight="1" x14ac:dyDescent="0.2"/>
    <row r="29847" ht="12.75" customHeight="1" x14ac:dyDescent="0.2"/>
    <row r="29848" ht="12.75" customHeight="1" x14ac:dyDescent="0.2"/>
    <row r="29849" ht="12.75" customHeight="1" x14ac:dyDescent="0.2"/>
    <row r="29850" ht="12.75" customHeight="1" x14ac:dyDescent="0.2"/>
    <row r="29851" ht="12.75" customHeight="1" x14ac:dyDescent="0.2"/>
    <row r="29852" ht="12.75" customHeight="1" x14ac:dyDescent="0.2"/>
    <row r="29853" ht="12.75" customHeight="1" x14ac:dyDescent="0.2"/>
    <row r="29854" ht="12.75" customHeight="1" x14ac:dyDescent="0.2"/>
    <row r="29855" ht="12.75" customHeight="1" x14ac:dyDescent="0.2"/>
    <row r="29856" ht="12.75" customHeight="1" x14ac:dyDescent="0.2"/>
    <row r="29857" ht="12.75" customHeight="1" x14ac:dyDescent="0.2"/>
    <row r="29858" ht="12.75" customHeight="1" x14ac:dyDescent="0.2"/>
    <row r="29859" ht="12.75" customHeight="1" x14ac:dyDescent="0.2"/>
    <row r="29860" ht="12.75" customHeight="1" x14ac:dyDescent="0.2"/>
    <row r="29861" ht="12.75" customHeight="1" x14ac:dyDescent="0.2"/>
    <row r="29862" ht="12.75" customHeight="1" x14ac:dyDescent="0.2"/>
    <row r="29863" ht="12.75" customHeight="1" x14ac:dyDescent="0.2"/>
    <row r="29864" ht="12.75" customHeight="1" x14ac:dyDescent="0.2"/>
    <row r="29865" ht="12.75" customHeight="1" x14ac:dyDescent="0.2"/>
    <row r="29866" ht="12.75" customHeight="1" x14ac:dyDescent="0.2"/>
    <row r="29867" ht="12.75" customHeight="1" x14ac:dyDescent="0.2"/>
    <row r="29868" ht="12.75" customHeight="1" x14ac:dyDescent="0.2"/>
    <row r="29869" ht="12.75" customHeight="1" x14ac:dyDescent="0.2"/>
    <row r="29870" ht="12.75" customHeight="1" x14ac:dyDescent="0.2"/>
    <row r="29871" ht="12.75" customHeight="1" x14ac:dyDescent="0.2"/>
    <row r="29872" ht="12.75" customHeight="1" x14ac:dyDescent="0.2"/>
    <row r="29873" ht="12.75" customHeight="1" x14ac:dyDescent="0.2"/>
    <row r="29874" ht="12.75" customHeight="1" x14ac:dyDescent="0.2"/>
    <row r="29875" ht="12.75" customHeight="1" x14ac:dyDescent="0.2"/>
    <row r="29876" ht="12.75" customHeight="1" x14ac:dyDescent="0.2"/>
    <row r="29877" ht="12.75" customHeight="1" x14ac:dyDescent="0.2"/>
    <row r="29878" ht="12.75" customHeight="1" x14ac:dyDescent="0.2"/>
    <row r="29879" ht="12.75" customHeight="1" x14ac:dyDescent="0.2"/>
    <row r="29880" ht="12.75" customHeight="1" x14ac:dyDescent="0.2"/>
    <row r="29881" ht="12.75" customHeight="1" x14ac:dyDescent="0.2"/>
    <row r="29882" ht="12.75" customHeight="1" x14ac:dyDescent="0.2"/>
    <row r="29883" ht="12.75" customHeight="1" x14ac:dyDescent="0.2"/>
    <row r="29884" ht="12.75" customHeight="1" x14ac:dyDescent="0.2"/>
    <row r="29885" ht="12.75" customHeight="1" x14ac:dyDescent="0.2"/>
    <row r="29886" ht="12.75" customHeight="1" x14ac:dyDescent="0.2"/>
    <row r="29887" ht="12.75" customHeight="1" x14ac:dyDescent="0.2"/>
    <row r="29888" ht="12.75" customHeight="1" x14ac:dyDescent="0.2"/>
    <row r="29889" ht="12.75" customHeight="1" x14ac:dyDescent="0.2"/>
    <row r="29890" ht="12.75" customHeight="1" x14ac:dyDescent="0.2"/>
    <row r="29891" ht="12.75" customHeight="1" x14ac:dyDescent="0.2"/>
    <row r="29892" ht="12.75" customHeight="1" x14ac:dyDescent="0.2"/>
    <row r="29893" ht="12.75" customHeight="1" x14ac:dyDescent="0.2"/>
    <row r="29894" ht="12.75" customHeight="1" x14ac:dyDescent="0.2"/>
    <row r="29895" ht="12.75" customHeight="1" x14ac:dyDescent="0.2"/>
    <row r="29896" ht="12.75" customHeight="1" x14ac:dyDescent="0.2"/>
    <row r="29897" ht="12.75" customHeight="1" x14ac:dyDescent="0.2"/>
    <row r="29898" ht="12.75" customHeight="1" x14ac:dyDescent="0.2"/>
    <row r="29899" ht="12.75" customHeight="1" x14ac:dyDescent="0.2"/>
    <row r="29900" ht="12.75" customHeight="1" x14ac:dyDescent="0.2"/>
    <row r="29901" ht="12.75" customHeight="1" x14ac:dyDescent="0.2"/>
    <row r="29902" ht="12.75" customHeight="1" x14ac:dyDescent="0.2"/>
    <row r="29903" ht="12.75" customHeight="1" x14ac:dyDescent="0.2"/>
    <row r="29904" ht="12.75" customHeight="1" x14ac:dyDescent="0.2"/>
    <row r="29905" ht="12.75" customHeight="1" x14ac:dyDescent="0.2"/>
    <row r="29906" ht="12.75" customHeight="1" x14ac:dyDescent="0.2"/>
    <row r="29907" ht="12.75" customHeight="1" x14ac:dyDescent="0.2"/>
    <row r="29908" ht="12.75" customHeight="1" x14ac:dyDescent="0.2"/>
    <row r="29909" ht="12.75" customHeight="1" x14ac:dyDescent="0.2"/>
    <row r="29910" ht="12.75" customHeight="1" x14ac:dyDescent="0.2"/>
    <row r="29911" ht="12.75" customHeight="1" x14ac:dyDescent="0.2"/>
    <row r="29912" ht="12.75" customHeight="1" x14ac:dyDescent="0.2"/>
    <row r="29913" ht="12.75" customHeight="1" x14ac:dyDescent="0.2"/>
    <row r="29914" ht="12.75" customHeight="1" x14ac:dyDescent="0.2"/>
    <row r="29915" ht="12.75" customHeight="1" x14ac:dyDescent="0.2"/>
    <row r="29916" ht="12.75" customHeight="1" x14ac:dyDescent="0.2"/>
    <row r="29917" ht="12.75" customHeight="1" x14ac:dyDescent="0.2"/>
    <row r="29918" ht="12.75" customHeight="1" x14ac:dyDescent="0.2"/>
    <row r="29919" ht="12.75" customHeight="1" x14ac:dyDescent="0.2"/>
    <row r="29920" ht="12.75" customHeight="1" x14ac:dyDescent="0.2"/>
    <row r="29921" ht="12.75" customHeight="1" x14ac:dyDescent="0.2"/>
    <row r="29922" ht="12.75" customHeight="1" x14ac:dyDescent="0.2"/>
    <row r="29923" ht="12.75" customHeight="1" x14ac:dyDescent="0.2"/>
    <row r="29924" ht="12.75" customHeight="1" x14ac:dyDescent="0.2"/>
    <row r="29925" ht="12.75" customHeight="1" x14ac:dyDescent="0.2"/>
    <row r="29926" ht="12.75" customHeight="1" x14ac:dyDescent="0.2"/>
    <row r="29927" ht="12.75" customHeight="1" x14ac:dyDescent="0.2"/>
    <row r="29928" ht="12.75" customHeight="1" x14ac:dyDescent="0.2"/>
    <row r="29929" ht="12.75" customHeight="1" x14ac:dyDescent="0.2"/>
    <row r="29930" ht="12.75" customHeight="1" x14ac:dyDescent="0.2"/>
    <row r="29931" ht="12.75" customHeight="1" x14ac:dyDescent="0.2"/>
    <row r="29932" ht="12.75" customHeight="1" x14ac:dyDescent="0.2"/>
    <row r="29933" ht="12.75" customHeight="1" x14ac:dyDescent="0.2"/>
    <row r="29934" ht="12.75" customHeight="1" x14ac:dyDescent="0.2"/>
    <row r="29935" ht="12.75" customHeight="1" x14ac:dyDescent="0.2"/>
    <row r="29936" ht="12.75" customHeight="1" x14ac:dyDescent="0.2"/>
    <row r="29937" ht="12.75" customHeight="1" x14ac:dyDescent="0.2"/>
    <row r="29938" ht="12.75" customHeight="1" x14ac:dyDescent="0.2"/>
    <row r="29939" ht="12.75" customHeight="1" x14ac:dyDescent="0.2"/>
    <row r="29940" ht="12.75" customHeight="1" x14ac:dyDescent="0.2"/>
    <row r="29941" ht="12.75" customHeight="1" x14ac:dyDescent="0.2"/>
    <row r="29942" ht="12.75" customHeight="1" x14ac:dyDescent="0.2"/>
    <row r="29943" ht="12.75" customHeight="1" x14ac:dyDescent="0.2"/>
    <row r="29944" ht="12.75" customHeight="1" x14ac:dyDescent="0.2"/>
    <row r="29945" ht="12.75" customHeight="1" x14ac:dyDescent="0.2"/>
    <row r="29946" ht="12.75" customHeight="1" x14ac:dyDescent="0.2"/>
    <row r="29947" ht="12.75" customHeight="1" x14ac:dyDescent="0.2"/>
    <row r="29948" ht="12.75" customHeight="1" x14ac:dyDescent="0.2"/>
    <row r="29949" ht="12.75" customHeight="1" x14ac:dyDescent="0.2"/>
    <row r="29950" ht="12.75" customHeight="1" x14ac:dyDescent="0.2"/>
    <row r="29951" ht="12.75" customHeight="1" x14ac:dyDescent="0.2"/>
    <row r="29952" ht="12.75" customHeight="1" x14ac:dyDescent="0.2"/>
    <row r="29953" ht="12.75" customHeight="1" x14ac:dyDescent="0.2"/>
    <row r="29954" ht="12.75" customHeight="1" x14ac:dyDescent="0.2"/>
    <row r="29955" ht="12.75" customHeight="1" x14ac:dyDescent="0.2"/>
    <row r="29956" ht="12.75" customHeight="1" x14ac:dyDescent="0.2"/>
    <row r="29957" ht="12.75" customHeight="1" x14ac:dyDescent="0.2"/>
    <row r="29958" ht="12.75" customHeight="1" x14ac:dyDescent="0.2"/>
    <row r="29959" ht="12.75" customHeight="1" x14ac:dyDescent="0.2"/>
    <row r="29960" ht="12.75" customHeight="1" x14ac:dyDescent="0.2"/>
    <row r="29961" ht="12.75" customHeight="1" x14ac:dyDescent="0.2"/>
    <row r="29962" ht="12.75" customHeight="1" x14ac:dyDescent="0.2"/>
    <row r="29963" ht="12.75" customHeight="1" x14ac:dyDescent="0.2"/>
    <row r="29964" ht="12.75" customHeight="1" x14ac:dyDescent="0.2"/>
    <row r="29965" ht="12.75" customHeight="1" x14ac:dyDescent="0.2"/>
    <row r="29966" ht="12.75" customHeight="1" x14ac:dyDescent="0.2"/>
    <row r="29967" ht="12.75" customHeight="1" x14ac:dyDescent="0.2"/>
    <row r="29968" ht="12.75" customHeight="1" x14ac:dyDescent="0.2"/>
    <row r="29969" ht="12.75" customHeight="1" x14ac:dyDescent="0.2"/>
    <row r="29970" ht="12.75" customHeight="1" x14ac:dyDescent="0.2"/>
    <row r="29971" ht="12.75" customHeight="1" x14ac:dyDescent="0.2"/>
    <row r="29972" ht="12.75" customHeight="1" x14ac:dyDescent="0.2"/>
    <row r="29973" ht="12.75" customHeight="1" x14ac:dyDescent="0.2"/>
    <row r="29974" ht="12.75" customHeight="1" x14ac:dyDescent="0.2"/>
    <row r="29975" ht="12.75" customHeight="1" x14ac:dyDescent="0.2"/>
    <row r="29976" ht="12.75" customHeight="1" x14ac:dyDescent="0.2"/>
    <row r="29977" ht="12.75" customHeight="1" x14ac:dyDescent="0.2"/>
    <row r="29978" ht="12.75" customHeight="1" x14ac:dyDescent="0.2"/>
    <row r="29979" ht="12.75" customHeight="1" x14ac:dyDescent="0.2"/>
    <row r="29980" ht="12.75" customHeight="1" x14ac:dyDescent="0.2"/>
    <row r="29981" ht="12.75" customHeight="1" x14ac:dyDescent="0.2"/>
    <row r="29982" ht="12.75" customHeight="1" x14ac:dyDescent="0.2"/>
    <row r="29983" ht="12.75" customHeight="1" x14ac:dyDescent="0.2"/>
    <row r="29984" ht="12.75" customHeight="1" x14ac:dyDescent="0.2"/>
    <row r="29985" ht="12.75" customHeight="1" x14ac:dyDescent="0.2"/>
    <row r="29986" ht="12.75" customHeight="1" x14ac:dyDescent="0.2"/>
    <row r="29987" ht="12.75" customHeight="1" x14ac:dyDescent="0.2"/>
    <row r="29988" ht="12.75" customHeight="1" x14ac:dyDescent="0.2"/>
    <row r="29989" ht="12.75" customHeight="1" x14ac:dyDescent="0.2"/>
    <row r="29990" ht="12.75" customHeight="1" x14ac:dyDescent="0.2"/>
    <row r="29991" ht="12.75" customHeight="1" x14ac:dyDescent="0.2"/>
    <row r="29992" ht="12.75" customHeight="1" x14ac:dyDescent="0.2"/>
    <row r="29993" ht="12.75" customHeight="1" x14ac:dyDescent="0.2"/>
    <row r="29994" ht="12.75" customHeight="1" x14ac:dyDescent="0.2"/>
    <row r="29995" ht="12.75" customHeight="1" x14ac:dyDescent="0.2"/>
    <row r="29996" ht="12.75" customHeight="1" x14ac:dyDescent="0.2"/>
    <row r="29997" ht="12.75" customHeight="1" x14ac:dyDescent="0.2"/>
    <row r="29998" ht="12.75" customHeight="1" x14ac:dyDescent="0.2"/>
    <row r="29999" ht="12.75" customHeight="1" x14ac:dyDescent="0.2"/>
    <row r="30000" ht="12.75" customHeight="1" x14ac:dyDescent="0.2"/>
    <row r="30001" ht="12.75" customHeight="1" x14ac:dyDescent="0.2"/>
    <row r="30002" ht="12.75" customHeight="1" x14ac:dyDescent="0.2"/>
    <row r="30003" ht="12.75" customHeight="1" x14ac:dyDescent="0.2"/>
    <row r="30004" ht="12.75" customHeight="1" x14ac:dyDescent="0.2"/>
    <row r="30005" ht="12.75" customHeight="1" x14ac:dyDescent="0.2"/>
    <row r="30006" ht="12.75" customHeight="1" x14ac:dyDescent="0.2"/>
    <row r="30007" ht="12.75" customHeight="1" x14ac:dyDescent="0.2"/>
    <row r="30008" ht="12.75" customHeight="1" x14ac:dyDescent="0.2"/>
    <row r="30009" ht="12.75" customHeight="1" x14ac:dyDescent="0.2"/>
    <row r="30010" ht="12.75" customHeight="1" x14ac:dyDescent="0.2"/>
    <row r="30011" ht="12.75" customHeight="1" x14ac:dyDescent="0.2"/>
    <row r="30012" ht="12.75" customHeight="1" x14ac:dyDescent="0.2"/>
    <row r="30013" ht="12.75" customHeight="1" x14ac:dyDescent="0.2"/>
    <row r="30014" ht="12.75" customHeight="1" x14ac:dyDescent="0.2"/>
    <row r="30015" ht="12.75" customHeight="1" x14ac:dyDescent="0.2"/>
    <row r="30016" ht="12.75" customHeight="1" x14ac:dyDescent="0.2"/>
    <row r="30017" ht="12.75" customHeight="1" x14ac:dyDescent="0.2"/>
    <row r="30018" ht="12.75" customHeight="1" x14ac:dyDescent="0.2"/>
    <row r="30019" ht="12.75" customHeight="1" x14ac:dyDescent="0.2"/>
    <row r="30020" ht="12.75" customHeight="1" x14ac:dyDescent="0.2"/>
    <row r="30021" ht="12.75" customHeight="1" x14ac:dyDescent="0.2"/>
    <row r="30022" ht="12.75" customHeight="1" x14ac:dyDescent="0.2"/>
    <row r="30023" ht="12.75" customHeight="1" x14ac:dyDescent="0.2"/>
    <row r="30024" ht="12.75" customHeight="1" x14ac:dyDescent="0.2"/>
    <row r="30025" ht="12.75" customHeight="1" x14ac:dyDescent="0.2"/>
    <row r="30026" ht="12.75" customHeight="1" x14ac:dyDescent="0.2"/>
    <row r="30027" ht="12.75" customHeight="1" x14ac:dyDescent="0.2"/>
    <row r="30028" ht="12.75" customHeight="1" x14ac:dyDescent="0.2"/>
    <row r="30029" ht="12.75" customHeight="1" x14ac:dyDescent="0.2"/>
    <row r="30030" ht="12.75" customHeight="1" x14ac:dyDescent="0.2"/>
    <row r="30031" ht="12.75" customHeight="1" x14ac:dyDescent="0.2"/>
    <row r="30032" ht="12.75" customHeight="1" x14ac:dyDescent="0.2"/>
    <row r="30033" ht="12.75" customHeight="1" x14ac:dyDescent="0.2"/>
    <row r="30034" ht="12.75" customHeight="1" x14ac:dyDescent="0.2"/>
    <row r="30035" ht="12.75" customHeight="1" x14ac:dyDescent="0.2"/>
    <row r="30036" ht="12.75" customHeight="1" x14ac:dyDescent="0.2"/>
    <row r="30037" ht="12.75" customHeight="1" x14ac:dyDescent="0.2"/>
    <row r="30038" ht="12.75" customHeight="1" x14ac:dyDescent="0.2"/>
    <row r="30039" ht="12.75" customHeight="1" x14ac:dyDescent="0.2"/>
    <row r="30040" ht="12.75" customHeight="1" x14ac:dyDescent="0.2"/>
    <row r="30041" ht="12.75" customHeight="1" x14ac:dyDescent="0.2"/>
    <row r="30042" ht="12.75" customHeight="1" x14ac:dyDescent="0.2"/>
    <row r="30043" ht="12.75" customHeight="1" x14ac:dyDescent="0.2"/>
    <row r="30044" ht="12.75" customHeight="1" x14ac:dyDescent="0.2"/>
    <row r="30045" ht="12.75" customHeight="1" x14ac:dyDescent="0.2"/>
    <row r="30046" ht="12.75" customHeight="1" x14ac:dyDescent="0.2"/>
    <row r="30047" ht="12.75" customHeight="1" x14ac:dyDescent="0.2"/>
    <row r="30048" ht="12.75" customHeight="1" x14ac:dyDescent="0.2"/>
    <row r="30049" ht="12.75" customHeight="1" x14ac:dyDescent="0.2"/>
    <row r="30050" ht="12.75" customHeight="1" x14ac:dyDescent="0.2"/>
    <row r="30051" ht="12.75" customHeight="1" x14ac:dyDescent="0.2"/>
    <row r="30052" ht="12.75" customHeight="1" x14ac:dyDescent="0.2"/>
    <row r="30053" ht="12.75" customHeight="1" x14ac:dyDescent="0.2"/>
    <row r="30054" ht="12.75" customHeight="1" x14ac:dyDescent="0.2"/>
    <row r="30055" ht="12.75" customHeight="1" x14ac:dyDescent="0.2"/>
    <row r="30056" ht="12.75" customHeight="1" x14ac:dyDescent="0.2"/>
    <row r="30057" ht="12.75" customHeight="1" x14ac:dyDescent="0.2"/>
    <row r="30058" ht="12.75" customHeight="1" x14ac:dyDescent="0.2"/>
    <row r="30059" ht="12.75" customHeight="1" x14ac:dyDescent="0.2"/>
    <row r="30060" ht="12.75" customHeight="1" x14ac:dyDescent="0.2"/>
    <row r="30061" ht="12.75" customHeight="1" x14ac:dyDescent="0.2"/>
    <row r="30062" ht="12.75" customHeight="1" x14ac:dyDescent="0.2"/>
    <row r="30063" ht="12.75" customHeight="1" x14ac:dyDescent="0.2"/>
    <row r="30064" ht="12.75" customHeight="1" x14ac:dyDescent="0.2"/>
    <row r="30065" ht="12.75" customHeight="1" x14ac:dyDescent="0.2"/>
    <row r="30066" ht="12.75" customHeight="1" x14ac:dyDescent="0.2"/>
    <row r="30067" ht="12.75" customHeight="1" x14ac:dyDescent="0.2"/>
    <row r="30068" ht="12.75" customHeight="1" x14ac:dyDescent="0.2"/>
    <row r="30069" ht="12.75" customHeight="1" x14ac:dyDescent="0.2"/>
    <row r="30070" ht="12.75" customHeight="1" x14ac:dyDescent="0.2"/>
    <row r="30071" ht="12.75" customHeight="1" x14ac:dyDescent="0.2"/>
    <row r="30072" ht="12.75" customHeight="1" x14ac:dyDescent="0.2"/>
    <row r="30073" ht="12.75" customHeight="1" x14ac:dyDescent="0.2"/>
    <row r="30074" ht="12.75" customHeight="1" x14ac:dyDescent="0.2"/>
    <row r="30075" ht="12.75" customHeight="1" x14ac:dyDescent="0.2"/>
    <row r="30076" ht="12.75" customHeight="1" x14ac:dyDescent="0.2"/>
    <row r="30077" ht="12.75" customHeight="1" x14ac:dyDescent="0.2"/>
    <row r="30078" ht="12.75" customHeight="1" x14ac:dyDescent="0.2"/>
    <row r="30079" ht="12.75" customHeight="1" x14ac:dyDescent="0.2"/>
    <row r="30080" ht="12.75" customHeight="1" x14ac:dyDescent="0.2"/>
    <row r="30081" ht="12.75" customHeight="1" x14ac:dyDescent="0.2"/>
    <row r="30082" ht="12.75" customHeight="1" x14ac:dyDescent="0.2"/>
    <row r="30083" ht="12.75" customHeight="1" x14ac:dyDescent="0.2"/>
    <row r="30084" ht="12.75" customHeight="1" x14ac:dyDescent="0.2"/>
    <row r="30085" ht="12.75" customHeight="1" x14ac:dyDescent="0.2"/>
    <row r="30086" ht="12.75" customHeight="1" x14ac:dyDescent="0.2"/>
    <row r="30087" ht="12.75" customHeight="1" x14ac:dyDescent="0.2"/>
    <row r="30088" ht="12.75" customHeight="1" x14ac:dyDescent="0.2"/>
    <row r="30089" ht="12.75" customHeight="1" x14ac:dyDescent="0.2"/>
    <row r="30090" ht="12.75" customHeight="1" x14ac:dyDescent="0.2"/>
    <row r="30091" ht="12.75" customHeight="1" x14ac:dyDescent="0.2"/>
    <row r="30092" ht="12.75" customHeight="1" x14ac:dyDescent="0.2"/>
    <row r="30093" ht="12.75" customHeight="1" x14ac:dyDescent="0.2"/>
    <row r="30094" ht="12.75" customHeight="1" x14ac:dyDescent="0.2"/>
    <row r="30095" ht="12.75" customHeight="1" x14ac:dyDescent="0.2"/>
    <row r="30096" ht="12.75" customHeight="1" x14ac:dyDescent="0.2"/>
    <row r="30097" ht="12.75" customHeight="1" x14ac:dyDescent="0.2"/>
    <row r="30098" ht="12.75" customHeight="1" x14ac:dyDescent="0.2"/>
    <row r="30099" ht="12.75" customHeight="1" x14ac:dyDescent="0.2"/>
    <row r="30100" ht="12.75" customHeight="1" x14ac:dyDescent="0.2"/>
    <row r="30101" ht="12.75" customHeight="1" x14ac:dyDescent="0.2"/>
    <row r="30102" ht="12.75" customHeight="1" x14ac:dyDescent="0.2"/>
    <row r="30103" ht="12.75" customHeight="1" x14ac:dyDescent="0.2"/>
    <row r="30104" ht="12.75" customHeight="1" x14ac:dyDescent="0.2"/>
    <row r="30105" ht="12.75" customHeight="1" x14ac:dyDescent="0.2"/>
    <row r="30106" ht="12.75" customHeight="1" x14ac:dyDescent="0.2"/>
    <row r="30107" ht="12.75" customHeight="1" x14ac:dyDescent="0.2"/>
    <row r="30108" ht="12.75" customHeight="1" x14ac:dyDescent="0.2"/>
    <row r="30109" ht="12.75" customHeight="1" x14ac:dyDescent="0.2"/>
    <row r="30110" ht="12.75" customHeight="1" x14ac:dyDescent="0.2"/>
    <row r="30111" ht="12.75" customHeight="1" x14ac:dyDescent="0.2"/>
    <row r="30112" ht="12.75" customHeight="1" x14ac:dyDescent="0.2"/>
    <row r="30113" ht="12.75" customHeight="1" x14ac:dyDescent="0.2"/>
    <row r="30114" ht="12.75" customHeight="1" x14ac:dyDescent="0.2"/>
    <row r="30115" ht="12.75" customHeight="1" x14ac:dyDescent="0.2"/>
    <row r="30116" ht="12.75" customHeight="1" x14ac:dyDescent="0.2"/>
    <row r="30117" ht="12.75" customHeight="1" x14ac:dyDescent="0.2"/>
    <row r="30118" ht="12.75" customHeight="1" x14ac:dyDescent="0.2"/>
    <row r="30119" ht="12.75" customHeight="1" x14ac:dyDescent="0.2"/>
    <row r="30120" ht="12.75" customHeight="1" x14ac:dyDescent="0.2"/>
    <row r="30121" ht="12.75" customHeight="1" x14ac:dyDescent="0.2"/>
    <row r="30122" ht="12.75" customHeight="1" x14ac:dyDescent="0.2"/>
    <row r="30123" ht="12.75" customHeight="1" x14ac:dyDescent="0.2"/>
    <row r="30124" ht="12.75" customHeight="1" x14ac:dyDescent="0.2"/>
    <row r="30125" ht="12.75" customHeight="1" x14ac:dyDescent="0.2"/>
    <row r="30126" ht="12.75" customHeight="1" x14ac:dyDescent="0.2"/>
    <row r="30127" ht="12.75" customHeight="1" x14ac:dyDescent="0.2"/>
    <row r="30128" ht="12.75" customHeight="1" x14ac:dyDescent="0.2"/>
    <row r="30129" ht="12.75" customHeight="1" x14ac:dyDescent="0.2"/>
    <row r="30130" ht="12.75" customHeight="1" x14ac:dyDescent="0.2"/>
    <row r="30131" ht="12.75" customHeight="1" x14ac:dyDescent="0.2"/>
    <row r="30132" ht="12.75" customHeight="1" x14ac:dyDescent="0.2"/>
    <row r="30133" ht="12.75" customHeight="1" x14ac:dyDescent="0.2"/>
    <row r="30134" ht="12.75" customHeight="1" x14ac:dyDescent="0.2"/>
    <row r="30135" ht="12.75" customHeight="1" x14ac:dyDescent="0.2"/>
    <row r="30136" ht="12.75" customHeight="1" x14ac:dyDescent="0.2"/>
    <row r="30137" ht="12.75" customHeight="1" x14ac:dyDescent="0.2"/>
    <row r="30138" ht="12.75" customHeight="1" x14ac:dyDescent="0.2"/>
    <row r="30139" ht="12.75" customHeight="1" x14ac:dyDescent="0.2"/>
    <row r="30140" ht="12.75" customHeight="1" x14ac:dyDescent="0.2"/>
    <row r="30141" ht="12.75" customHeight="1" x14ac:dyDescent="0.2"/>
    <row r="30142" ht="12.75" customHeight="1" x14ac:dyDescent="0.2"/>
    <row r="30143" ht="12.75" customHeight="1" x14ac:dyDescent="0.2"/>
    <row r="30144" ht="12.75" customHeight="1" x14ac:dyDescent="0.2"/>
    <row r="30145" ht="12.75" customHeight="1" x14ac:dyDescent="0.2"/>
    <row r="30146" ht="12.75" customHeight="1" x14ac:dyDescent="0.2"/>
    <row r="30147" ht="12.75" customHeight="1" x14ac:dyDescent="0.2"/>
    <row r="30148" ht="12.75" customHeight="1" x14ac:dyDescent="0.2"/>
    <row r="30149" ht="12.75" customHeight="1" x14ac:dyDescent="0.2"/>
    <row r="30150" ht="12.75" customHeight="1" x14ac:dyDescent="0.2"/>
    <row r="30151" ht="12.75" customHeight="1" x14ac:dyDescent="0.2"/>
    <row r="30152" ht="12.75" customHeight="1" x14ac:dyDescent="0.2"/>
    <row r="30153" ht="12.75" customHeight="1" x14ac:dyDescent="0.2"/>
    <row r="30154" ht="12.75" customHeight="1" x14ac:dyDescent="0.2"/>
    <row r="30155" ht="12.75" customHeight="1" x14ac:dyDescent="0.2"/>
    <row r="30156" ht="12.75" customHeight="1" x14ac:dyDescent="0.2"/>
    <row r="30157" ht="12.75" customHeight="1" x14ac:dyDescent="0.2"/>
    <row r="30158" ht="12.75" customHeight="1" x14ac:dyDescent="0.2"/>
    <row r="30159" ht="12.75" customHeight="1" x14ac:dyDescent="0.2"/>
    <row r="30160" ht="12.75" customHeight="1" x14ac:dyDescent="0.2"/>
    <row r="30161" ht="12.75" customHeight="1" x14ac:dyDescent="0.2"/>
    <row r="30162" ht="12.75" customHeight="1" x14ac:dyDescent="0.2"/>
    <row r="30163" ht="12.75" customHeight="1" x14ac:dyDescent="0.2"/>
    <row r="30164" ht="12.75" customHeight="1" x14ac:dyDescent="0.2"/>
    <row r="30165" ht="12.75" customHeight="1" x14ac:dyDescent="0.2"/>
    <row r="30166" ht="12.75" customHeight="1" x14ac:dyDescent="0.2"/>
    <row r="30167" ht="12.75" customHeight="1" x14ac:dyDescent="0.2"/>
    <row r="30168" ht="12.75" customHeight="1" x14ac:dyDescent="0.2"/>
    <row r="30169" ht="12.75" customHeight="1" x14ac:dyDescent="0.2"/>
    <row r="30170" ht="12.75" customHeight="1" x14ac:dyDescent="0.2"/>
    <row r="30171" ht="12.75" customHeight="1" x14ac:dyDescent="0.2"/>
    <row r="30172" ht="12.75" customHeight="1" x14ac:dyDescent="0.2"/>
    <row r="30173" ht="12.75" customHeight="1" x14ac:dyDescent="0.2"/>
    <row r="30174" ht="12.75" customHeight="1" x14ac:dyDescent="0.2"/>
    <row r="30175" ht="12.75" customHeight="1" x14ac:dyDescent="0.2"/>
    <row r="30176" ht="12.75" customHeight="1" x14ac:dyDescent="0.2"/>
    <row r="30177" ht="12.75" customHeight="1" x14ac:dyDescent="0.2"/>
    <row r="30178" ht="12.75" customHeight="1" x14ac:dyDescent="0.2"/>
    <row r="30179" ht="12.75" customHeight="1" x14ac:dyDescent="0.2"/>
    <row r="30180" ht="12.75" customHeight="1" x14ac:dyDescent="0.2"/>
    <row r="30181" ht="12.75" customHeight="1" x14ac:dyDescent="0.2"/>
    <row r="30182" ht="12.75" customHeight="1" x14ac:dyDescent="0.2"/>
    <row r="30183" ht="12.75" customHeight="1" x14ac:dyDescent="0.2"/>
    <row r="30184" ht="12.75" customHeight="1" x14ac:dyDescent="0.2"/>
    <row r="30185" ht="12.75" customHeight="1" x14ac:dyDescent="0.2"/>
    <row r="30186" ht="12.75" customHeight="1" x14ac:dyDescent="0.2"/>
    <row r="30187" ht="12.75" customHeight="1" x14ac:dyDescent="0.2"/>
    <row r="30188" ht="12.75" customHeight="1" x14ac:dyDescent="0.2"/>
    <row r="30189" ht="12.75" customHeight="1" x14ac:dyDescent="0.2"/>
    <row r="30190" ht="12.75" customHeight="1" x14ac:dyDescent="0.2"/>
    <row r="30191" ht="12.75" customHeight="1" x14ac:dyDescent="0.2"/>
    <row r="30192" ht="12.75" customHeight="1" x14ac:dyDescent="0.2"/>
    <row r="30193" ht="12.75" customHeight="1" x14ac:dyDescent="0.2"/>
    <row r="30194" ht="12.75" customHeight="1" x14ac:dyDescent="0.2"/>
    <row r="30195" ht="12.75" customHeight="1" x14ac:dyDescent="0.2"/>
    <row r="30196" ht="12.75" customHeight="1" x14ac:dyDescent="0.2"/>
    <row r="30197" ht="12.75" customHeight="1" x14ac:dyDescent="0.2"/>
    <row r="30198" ht="12.75" customHeight="1" x14ac:dyDescent="0.2"/>
    <row r="30199" ht="12.75" customHeight="1" x14ac:dyDescent="0.2"/>
    <row r="30200" ht="12.75" customHeight="1" x14ac:dyDescent="0.2"/>
    <row r="30201" ht="12.75" customHeight="1" x14ac:dyDescent="0.2"/>
    <row r="30202" ht="12.75" customHeight="1" x14ac:dyDescent="0.2"/>
    <row r="30203" ht="12.75" customHeight="1" x14ac:dyDescent="0.2"/>
    <row r="30204" ht="12.75" customHeight="1" x14ac:dyDescent="0.2"/>
    <row r="30205" ht="12.75" customHeight="1" x14ac:dyDescent="0.2"/>
    <row r="30206" ht="12.75" customHeight="1" x14ac:dyDescent="0.2"/>
    <row r="30207" ht="12.75" customHeight="1" x14ac:dyDescent="0.2"/>
    <row r="30208" ht="12.75" customHeight="1" x14ac:dyDescent="0.2"/>
    <row r="30209" ht="12.75" customHeight="1" x14ac:dyDescent="0.2"/>
    <row r="30210" ht="12.75" customHeight="1" x14ac:dyDescent="0.2"/>
    <row r="30211" ht="12.75" customHeight="1" x14ac:dyDescent="0.2"/>
    <row r="30212" ht="12.75" customHeight="1" x14ac:dyDescent="0.2"/>
    <row r="30213" ht="12.75" customHeight="1" x14ac:dyDescent="0.2"/>
    <row r="30214" ht="12.75" customHeight="1" x14ac:dyDescent="0.2"/>
    <row r="30215" ht="12.75" customHeight="1" x14ac:dyDescent="0.2"/>
    <row r="30216" ht="12.75" customHeight="1" x14ac:dyDescent="0.2"/>
    <row r="30217" ht="12.75" customHeight="1" x14ac:dyDescent="0.2"/>
    <row r="30218" ht="12.75" customHeight="1" x14ac:dyDescent="0.2"/>
    <row r="30219" ht="12.75" customHeight="1" x14ac:dyDescent="0.2"/>
    <row r="30220" ht="12.75" customHeight="1" x14ac:dyDescent="0.2"/>
    <row r="30221" ht="12.75" customHeight="1" x14ac:dyDescent="0.2"/>
    <row r="30222" ht="12.75" customHeight="1" x14ac:dyDescent="0.2"/>
    <row r="30223" ht="12.75" customHeight="1" x14ac:dyDescent="0.2"/>
    <row r="30224" ht="12.75" customHeight="1" x14ac:dyDescent="0.2"/>
    <row r="30225" ht="12.75" customHeight="1" x14ac:dyDescent="0.2"/>
    <row r="30226" ht="12.75" customHeight="1" x14ac:dyDescent="0.2"/>
    <row r="30227" ht="12.75" customHeight="1" x14ac:dyDescent="0.2"/>
    <row r="30228" ht="12.75" customHeight="1" x14ac:dyDescent="0.2"/>
    <row r="30229" ht="12.75" customHeight="1" x14ac:dyDescent="0.2"/>
    <row r="30230" ht="12.75" customHeight="1" x14ac:dyDescent="0.2"/>
    <row r="30231" ht="12.75" customHeight="1" x14ac:dyDescent="0.2"/>
    <row r="30232" ht="12.75" customHeight="1" x14ac:dyDescent="0.2"/>
    <row r="30233" ht="12.75" customHeight="1" x14ac:dyDescent="0.2"/>
    <row r="30234" ht="12.75" customHeight="1" x14ac:dyDescent="0.2"/>
    <row r="30235" ht="12.75" customHeight="1" x14ac:dyDescent="0.2"/>
    <row r="30236" ht="12.75" customHeight="1" x14ac:dyDescent="0.2"/>
    <row r="30237" ht="12.75" customHeight="1" x14ac:dyDescent="0.2"/>
    <row r="30238" ht="12.75" customHeight="1" x14ac:dyDescent="0.2"/>
    <row r="30239" ht="12.75" customHeight="1" x14ac:dyDescent="0.2"/>
    <row r="30240" ht="12.75" customHeight="1" x14ac:dyDescent="0.2"/>
    <row r="30241" ht="12.75" customHeight="1" x14ac:dyDescent="0.2"/>
    <row r="30242" ht="12.75" customHeight="1" x14ac:dyDescent="0.2"/>
    <row r="30243" ht="12.75" customHeight="1" x14ac:dyDescent="0.2"/>
    <row r="30244" ht="12.75" customHeight="1" x14ac:dyDescent="0.2"/>
    <row r="30245" ht="12.75" customHeight="1" x14ac:dyDescent="0.2"/>
    <row r="30246" ht="12.75" customHeight="1" x14ac:dyDescent="0.2"/>
    <row r="30247" ht="12.75" customHeight="1" x14ac:dyDescent="0.2"/>
    <row r="30248" ht="12.75" customHeight="1" x14ac:dyDescent="0.2"/>
    <row r="30249" ht="12.75" customHeight="1" x14ac:dyDescent="0.2"/>
    <row r="30250" ht="12.75" customHeight="1" x14ac:dyDescent="0.2"/>
    <row r="30251" ht="12.75" customHeight="1" x14ac:dyDescent="0.2"/>
    <row r="30252" ht="12.75" customHeight="1" x14ac:dyDescent="0.2"/>
    <row r="30253" ht="12.75" customHeight="1" x14ac:dyDescent="0.2"/>
    <row r="30254" ht="12.75" customHeight="1" x14ac:dyDescent="0.2"/>
    <row r="30255" ht="12.75" customHeight="1" x14ac:dyDescent="0.2"/>
    <row r="30256" ht="12.75" customHeight="1" x14ac:dyDescent="0.2"/>
    <row r="30257" ht="12.75" customHeight="1" x14ac:dyDescent="0.2"/>
    <row r="30258" ht="12.75" customHeight="1" x14ac:dyDescent="0.2"/>
    <row r="30259" ht="12.75" customHeight="1" x14ac:dyDescent="0.2"/>
    <row r="30260" ht="12.75" customHeight="1" x14ac:dyDescent="0.2"/>
    <row r="30261" ht="12.75" customHeight="1" x14ac:dyDescent="0.2"/>
    <row r="30262" ht="12.75" customHeight="1" x14ac:dyDescent="0.2"/>
    <row r="30263" ht="12.75" customHeight="1" x14ac:dyDescent="0.2"/>
    <row r="30264" ht="12.75" customHeight="1" x14ac:dyDescent="0.2"/>
    <row r="30265" ht="12.75" customHeight="1" x14ac:dyDescent="0.2"/>
    <row r="30266" ht="12.75" customHeight="1" x14ac:dyDescent="0.2"/>
    <row r="30267" ht="12.75" customHeight="1" x14ac:dyDescent="0.2"/>
    <row r="30268" ht="12.75" customHeight="1" x14ac:dyDescent="0.2"/>
    <row r="30269" ht="12.75" customHeight="1" x14ac:dyDescent="0.2"/>
    <row r="30270" ht="12.75" customHeight="1" x14ac:dyDescent="0.2"/>
    <row r="30271" ht="12.75" customHeight="1" x14ac:dyDescent="0.2"/>
    <row r="30272" ht="12.75" customHeight="1" x14ac:dyDescent="0.2"/>
    <row r="30273" ht="12.75" customHeight="1" x14ac:dyDescent="0.2"/>
    <row r="30274" ht="12.75" customHeight="1" x14ac:dyDescent="0.2"/>
    <row r="30275" ht="12.75" customHeight="1" x14ac:dyDescent="0.2"/>
    <row r="30276" ht="12.75" customHeight="1" x14ac:dyDescent="0.2"/>
    <row r="30277" ht="12.75" customHeight="1" x14ac:dyDescent="0.2"/>
    <row r="30278" ht="12.75" customHeight="1" x14ac:dyDescent="0.2"/>
    <row r="30279" ht="12.75" customHeight="1" x14ac:dyDescent="0.2"/>
    <row r="30280" ht="12.75" customHeight="1" x14ac:dyDescent="0.2"/>
    <row r="30281" ht="12.75" customHeight="1" x14ac:dyDescent="0.2"/>
    <row r="30282" ht="12.75" customHeight="1" x14ac:dyDescent="0.2"/>
    <row r="30283" ht="12.75" customHeight="1" x14ac:dyDescent="0.2"/>
    <row r="30284" ht="12.75" customHeight="1" x14ac:dyDescent="0.2"/>
    <row r="30285" ht="12.75" customHeight="1" x14ac:dyDescent="0.2"/>
    <row r="30286" ht="12.75" customHeight="1" x14ac:dyDescent="0.2"/>
    <row r="30287" ht="12.75" customHeight="1" x14ac:dyDescent="0.2"/>
    <row r="30288" ht="12.75" customHeight="1" x14ac:dyDescent="0.2"/>
    <row r="30289" ht="12.75" customHeight="1" x14ac:dyDescent="0.2"/>
    <row r="30290" ht="12.75" customHeight="1" x14ac:dyDescent="0.2"/>
    <row r="30291" ht="12.75" customHeight="1" x14ac:dyDescent="0.2"/>
    <row r="30292" ht="12.75" customHeight="1" x14ac:dyDescent="0.2"/>
    <row r="30293" ht="12.75" customHeight="1" x14ac:dyDescent="0.2"/>
    <row r="30294" ht="12.75" customHeight="1" x14ac:dyDescent="0.2"/>
    <row r="30295" ht="12.75" customHeight="1" x14ac:dyDescent="0.2"/>
    <row r="30296" ht="12.75" customHeight="1" x14ac:dyDescent="0.2"/>
    <row r="30297" ht="12.75" customHeight="1" x14ac:dyDescent="0.2"/>
    <row r="30298" ht="12.75" customHeight="1" x14ac:dyDescent="0.2"/>
    <row r="30299" ht="12.75" customHeight="1" x14ac:dyDescent="0.2"/>
    <row r="30300" ht="12.75" customHeight="1" x14ac:dyDescent="0.2"/>
    <row r="30301" ht="12.75" customHeight="1" x14ac:dyDescent="0.2"/>
    <row r="30302" ht="12.75" customHeight="1" x14ac:dyDescent="0.2"/>
    <row r="30303" ht="12.75" customHeight="1" x14ac:dyDescent="0.2"/>
    <row r="30304" ht="12.75" customHeight="1" x14ac:dyDescent="0.2"/>
    <row r="30305" ht="12.75" customHeight="1" x14ac:dyDescent="0.2"/>
    <row r="30306" ht="12.75" customHeight="1" x14ac:dyDescent="0.2"/>
    <row r="30307" ht="12.75" customHeight="1" x14ac:dyDescent="0.2"/>
    <row r="30308" ht="12.75" customHeight="1" x14ac:dyDescent="0.2"/>
    <row r="30309" ht="12.75" customHeight="1" x14ac:dyDescent="0.2"/>
    <row r="30310" ht="12.75" customHeight="1" x14ac:dyDescent="0.2"/>
    <row r="30311" ht="12.75" customHeight="1" x14ac:dyDescent="0.2"/>
    <row r="30312" ht="12.75" customHeight="1" x14ac:dyDescent="0.2"/>
    <row r="30313" ht="12.75" customHeight="1" x14ac:dyDescent="0.2"/>
    <row r="30314" ht="12.75" customHeight="1" x14ac:dyDescent="0.2"/>
    <row r="30315" ht="12.75" customHeight="1" x14ac:dyDescent="0.2"/>
    <row r="30316" ht="12.75" customHeight="1" x14ac:dyDescent="0.2"/>
    <row r="30317" ht="12.75" customHeight="1" x14ac:dyDescent="0.2"/>
    <row r="30318" ht="12.75" customHeight="1" x14ac:dyDescent="0.2"/>
    <row r="30319" ht="12.75" customHeight="1" x14ac:dyDescent="0.2"/>
    <row r="30320" ht="12.75" customHeight="1" x14ac:dyDescent="0.2"/>
    <row r="30321" ht="12.75" customHeight="1" x14ac:dyDescent="0.2"/>
    <row r="30322" ht="12.75" customHeight="1" x14ac:dyDescent="0.2"/>
    <row r="30323" ht="12.75" customHeight="1" x14ac:dyDescent="0.2"/>
    <row r="30324" ht="12.75" customHeight="1" x14ac:dyDescent="0.2"/>
    <row r="30325" ht="12.75" customHeight="1" x14ac:dyDescent="0.2"/>
    <row r="30326" ht="12.75" customHeight="1" x14ac:dyDescent="0.2"/>
    <row r="30327" ht="12.75" customHeight="1" x14ac:dyDescent="0.2"/>
    <row r="30328" ht="12.75" customHeight="1" x14ac:dyDescent="0.2"/>
    <row r="30329" ht="12.75" customHeight="1" x14ac:dyDescent="0.2"/>
    <row r="30330" ht="12.75" customHeight="1" x14ac:dyDescent="0.2"/>
    <row r="30331" ht="12.75" customHeight="1" x14ac:dyDescent="0.2"/>
    <row r="30332" ht="12.75" customHeight="1" x14ac:dyDescent="0.2"/>
    <row r="30333" ht="12.75" customHeight="1" x14ac:dyDescent="0.2"/>
    <row r="30334" ht="12.75" customHeight="1" x14ac:dyDescent="0.2"/>
    <row r="30335" ht="12.75" customHeight="1" x14ac:dyDescent="0.2"/>
    <row r="30336" ht="12.75" customHeight="1" x14ac:dyDescent="0.2"/>
    <row r="30337" ht="12.75" customHeight="1" x14ac:dyDescent="0.2"/>
    <row r="30338" ht="12.75" customHeight="1" x14ac:dyDescent="0.2"/>
    <row r="30339" ht="12.75" customHeight="1" x14ac:dyDescent="0.2"/>
    <row r="30340" ht="12.75" customHeight="1" x14ac:dyDescent="0.2"/>
    <row r="30341" ht="12.75" customHeight="1" x14ac:dyDescent="0.2"/>
    <row r="30342" ht="12.75" customHeight="1" x14ac:dyDescent="0.2"/>
    <row r="30343" ht="12.75" customHeight="1" x14ac:dyDescent="0.2"/>
    <row r="30344" ht="12.75" customHeight="1" x14ac:dyDescent="0.2"/>
    <row r="30345" ht="12.75" customHeight="1" x14ac:dyDescent="0.2"/>
    <row r="30346" ht="12.75" customHeight="1" x14ac:dyDescent="0.2"/>
    <row r="30347" ht="12.75" customHeight="1" x14ac:dyDescent="0.2"/>
    <row r="30348" ht="12.75" customHeight="1" x14ac:dyDescent="0.2"/>
    <row r="30349" ht="12.75" customHeight="1" x14ac:dyDescent="0.2"/>
    <row r="30350" ht="12.75" customHeight="1" x14ac:dyDescent="0.2"/>
    <row r="30351" ht="12.75" customHeight="1" x14ac:dyDescent="0.2"/>
    <row r="30352" ht="12.75" customHeight="1" x14ac:dyDescent="0.2"/>
    <row r="30353" ht="12.75" customHeight="1" x14ac:dyDescent="0.2"/>
    <row r="30354" ht="12.75" customHeight="1" x14ac:dyDescent="0.2"/>
    <row r="30355" ht="12.75" customHeight="1" x14ac:dyDescent="0.2"/>
    <row r="30356" ht="12.75" customHeight="1" x14ac:dyDescent="0.2"/>
    <row r="30357" ht="12.75" customHeight="1" x14ac:dyDescent="0.2"/>
    <row r="30358" ht="12.75" customHeight="1" x14ac:dyDescent="0.2"/>
    <row r="30359" ht="12.75" customHeight="1" x14ac:dyDescent="0.2"/>
    <row r="30360" ht="12.75" customHeight="1" x14ac:dyDescent="0.2"/>
    <row r="30361" ht="12.75" customHeight="1" x14ac:dyDescent="0.2"/>
    <row r="30362" ht="12.75" customHeight="1" x14ac:dyDescent="0.2"/>
    <row r="30363" ht="12.75" customHeight="1" x14ac:dyDescent="0.2"/>
    <row r="30364" ht="12.75" customHeight="1" x14ac:dyDescent="0.2"/>
    <row r="30365" ht="12.75" customHeight="1" x14ac:dyDescent="0.2"/>
    <row r="30366" ht="12.75" customHeight="1" x14ac:dyDescent="0.2"/>
    <row r="30367" ht="12.75" customHeight="1" x14ac:dyDescent="0.2"/>
    <row r="30368" ht="12.75" customHeight="1" x14ac:dyDescent="0.2"/>
    <row r="30369" ht="12.75" customHeight="1" x14ac:dyDescent="0.2"/>
    <row r="30370" ht="12.75" customHeight="1" x14ac:dyDescent="0.2"/>
    <row r="30371" ht="12.75" customHeight="1" x14ac:dyDescent="0.2"/>
    <row r="30372" ht="12.75" customHeight="1" x14ac:dyDescent="0.2"/>
    <row r="30373" ht="12.75" customHeight="1" x14ac:dyDescent="0.2"/>
    <row r="30374" ht="12.75" customHeight="1" x14ac:dyDescent="0.2"/>
    <row r="30375" ht="12.75" customHeight="1" x14ac:dyDescent="0.2"/>
    <row r="30376" ht="12.75" customHeight="1" x14ac:dyDescent="0.2"/>
    <row r="30377" ht="12.75" customHeight="1" x14ac:dyDescent="0.2"/>
    <row r="30378" ht="12.75" customHeight="1" x14ac:dyDescent="0.2"/>
    <row r="30379" ht="12.75" customHeight="1" x14ac:dyDescent="0.2"/>
    <row r="30380" ht="12.75" customHeight="1" x14ac:dyDescent="0.2"/>
    <row r="30381" ht="12.75" customHeight="1" x14ac:dyDescent="0.2"/>
    <row r="30382" ht="12.75" customHeight="1" x14ac:dyDescent="0.2"/>
    <row r="30383" ht="12.75" customHeight="1" x14ac:dyDescent="0.2"/>
    <row r="30384" ht="12.75" customHeight="1" x14ac:dyDescent="0.2"/>
    <row r="30385" ht="12.75" customHeight="1" x14ac:dyDescent="0.2"/>
    <row r="30386" ht="12.75" customHeight="1" x14ac:dyDescent="0.2"/>
    <row r="30387" ht="12.75" customHeight="1" x14ac:dyDescent="0.2"/>
    <row r="30388" ht="12.75" customHeight="1" x14ac:dyDescent="0.2"/>
    <row r="30389" ht="12.75" customHeight="1" x14ac:dyDescent="0.2"/>
    <row r="30390" ht="12.75" customHeight="1" x14ac:dyDescent="0.2"/>
    <row r="30391" ht="12.75" customHeight="1" x14ac:dyDescent="0.2"/>
    <row r="30392" ht="12.75" customHeight="1" x14ac:dyDescent="0.2"/>
    <row r="30393" ht="12.75" customHeight="1" x14ac:dyDescent="0.2"/>
    <row r="30394" ht="12.75" customHeight="1" x14ac:dyDescent="0.2"/>
    <row r="30395" ht="12.75" customHeight="1" x14ac:dyDescent="0.2"/>
    <row r="30396" ht="12.75" customHeight="1" x14ac:dyDescent="0.2"/>
    <row r="30397" ht="12.75" customHeight="1" x14ac:dyDescent="0.2"/>
    <row r="30398" ht="12.75" customHeight="1" x14ac:dyDescent="0.2"/>
    <row r="30399" ht="12.75" customHeight="1" x14ac:dyDescent="0.2"/>
    <row r="30400" ht="12.75" customHeight="1" x14ac:dyDescent="0.2"/>
    <row r="30401" ht="12.75" customHeight="1" x14ac:dyDescent="0.2"/>
    <row r="30402" ht="12.75" customHeight="1" x14ac:dyDescent="0.2"/>
    <row r="30403" ht="12.75" customHeight="1" x14ac:dyDescent="0.2"/>
    <row r="30404" ht="12.75" customHeight="1" x14ac:dyDescent="0.2"/>
    <row r="30405" ht="12.75" customHeight="1" x14ac:dyDescent="0.2"/>
    <row r="30406" ht="12.75" customHeight="1" x14ac:dyDescent="0.2"/>
    <row r="30407" ht="12.75" customHeight="1" x14ac:dyDescent="0.2"/>
    <row r="30408" ht="12.75" customHeight="1" x14ac:dyDescent="0.2"/>
    <row r="30409" ht="12.75" customHeight="1" x14ac:dyDescent="0.2"/>
    <row r="30410" ht="12.75" customHeight="1" x14ac:dyDescent="0.2"/>
    <row r="30411" ht="12.75" customHeight="1" x14ac:dyDescent="0.2"/>
    <row r="30412" ht="12.75" customHeight="1" x14ac:dyDescent="0.2"/>
    <row r="30413" ht="12.75" customHeight="1" x14ac:dyDescent="0.2"/>
    <row r="30414" ht="12.75" customHeight="1" x14ac:dyDescent="0.2"/>
    <row r="30415" ht="12.75" customHeight="1" x14ac:dyDescent="0.2"/>
    <row r="30416" ht="12.75" customHeight="1" x14ac:dyDescent="0.2"/>
    <row r="30417" ht="12.75" customHeight="1" x14ac:dyDescent="0.2"/>
    <row r="30418" ht="12.75" customHeight="1" x14ac:dyDescent="0.2"/>
    <row r="30419" ht="12.75" customHeight="1" x14ac:dyDescent="0.2"/>
    <row r="30420" ht="12.75" customHeight="1" x14ac:dyDescent="0.2"/>
    <row r="30421" ht="12.75" customHeight="1" x14ac:dyDescent="0.2"/>
    <row r="30422" ht="12.75" customHeight="1" x14ac:dyDescent="0.2"/>
    <row r="30423" ht="12.75" customHeight="1" x14ac:dyDescent="0.2"/>
    <row r="30424" ht="12.75" customHeight="1" x14ac:dyDescent="0.2"/>
    <row r="30425" ht="12.75" customHeight="1" x14ac:dyDescent="0.2"/>
    <row r="30426" ht="12.75" customHeight="1" x14ac:dyDescent="0.2"/>
    <row r="30427" ht="12.75" customHeight="1" x14ac:dyDescent="0.2"/>
    <row r="30428" ht="12.75" customHeight="1" x14ac:dyDescent="0.2"/>
    <row r="30429" ht="12.75" customHeight="1" x14ac:dyDescent="0.2"/>
    <row r="30430" ht="12.75" customHeight="1" x14ac:dyDescent="0.2"/>
    <row r="30431" ht="12.75" customHeight="1" x14ac:dyDescent="0.2"/>
    <row r="30432" ht="12.75" customHeight="1" x14ac:dyDescent="0.2"/>
    <row r="30433" ht="12.75" customHeight="1" x14ac:dyDescent="0.2"/>
    <row r="30434" ht="12.75" customHeight="1" x14ac:dyDescent="0.2"/>
    <row r="30435" ht="12.75" customHeight="1" x14ac:dyDescent="0.2"/>
    <row r="30436" ht="12.75" customHeight="1" x14ac:dyDescent="0.2"/>
    <row r="30437" ht="12.75" customHeight="1" x14ac:dyDescent="0.2"/>
    <row r="30438" ht="12.75" customHeight="1" x14ac:dyDescent="0.2"/>
    <row r="30439" ht="12.75" customHeight="1" x14ac:dyDescent="0.2"/>
    <row r="30440" ht="12.75" customHeight="1" x14ac:dyDescent="0.2"/>
    <row r="30441" ht="12.75" customHeight="1" x14ac:dyDescent="0.2"/>
    <row r="30442" ht="12.75" customHeight="1" x14ac:dyDescent="0.2"/>
    <row r="30443" ht="12.75" customHeight="1" x14ac:dyDescent="0.2"/>
    <row r="30444" ht="12.75" customHeight="1" x14ac:dyDescent="0.2"/>
    <row r="30445" ht="12.75" customHeight="1" x14ac:dyDescent="0.2"/>
    <row r="30446" ht="12.75" customHeight="1" x14ac:dyDescent="0.2"/>
    <row r="30447" ht="12.75" customHeight="1" x14ac:dyDescent="0.2"/>
    <row r="30448" ht="12.75" customHeight="1" x14ac:dyDescent="0.2"/>
    <row r="30449" ht="12.75" customHeight="1" x14ac:dyDescent="0.2"/>
    <row r="30450" ht="12.75" customHeight="1" x14ac:dyDescent="0.2"/>
    <row r="30451" ht="12.75" customHeight="1" x14ac:dyDescent="0.2"/>
    <row r="30452" ht="12.75" customHeight="1" x14ac:dyDescent="0.2"/>
    <row r="30453" ht="12.75" customHeight="1" x14ac:dyDescent="0.2"/>
    <row r="30454" ht="12.75" customHeight="1" x14ac:dyDescent="0.2"/>
    <row r="30455" ht="12.75" customHeight="1" x14ac:dyDescent="0.2"/>
    <row r="30456" ht="12.75" customHeight="1" x14ac:dyDescent="0.2"/>
    <row r="30457" ht="12.75" customHeight="1" x14ac:dyDescent="0.2"/>
    <row r="30458" ht="12.75" customHeight="1" x14ac:dyDescent="0.2"/>
    <row r="30459" ht="12.75" customHeight="1" x14ac:dyDescent="0.2"/>
    <row r="30460" ht="12.75" customHeight="1" x14ac:dyDescent="0.2"/>
    <row r="30461" ht="12.75" customHeight="1" x14ac:dyDescent="0.2"/>
    <row r="30462" ht="12.75" customHeight="1" x14ac:dyDescent="0.2"/>
    <row r="30463" ht="12.75" customHeight="1" x14ac:dyDescent="0.2"/>
    <row r="30464" ht="12.75" customHeight="1" x14ac:dyDescent="0.2"/>
    <row r="30465" ht="12.75" customHeight="1" x14ac:dyDescent="0.2"/>
    <row r="30466" ht="12.75" customHeight="1" x14ac:dyDescent="0.2"/>
    <row r="30467" ht="12.75" customHeight="1" x14ac:dyDescent="0.2"/>
    <row r="30468" ht="12.75" customHeight="1" x14ac:dyDescent="0.2"/>
    <row r="30469" ht="12.75" customHeight="1" x14ac:dyDescent="0.2"/>
    <row r="30470" ht="12.75" customHeight="1" x14ac:dyDescent="0.2"/>
    <row r="30471" ht="12.75" customHeight="1" x14ac:dyDescent="0.2"/>
    <row r="30472" ht="12.75" customHeight="1" x14ac:dyDescent="0.2"/>
    <row r="30473" ht="12.75" customHeight="1" x14ac:dyDescent="0.2"/>
    <row r="30474" ht="12.75" customHeight="1" x14ac:dyDescent="0.2"/>
    <row r="30475" ht="12.75" customHeight="1" x14ac:dyDescent="0.2"/>
    <row r="30476" ht="12.75" customHeight="1" x14ac:dyDescent="0.2"/>
    <row r="30477" ht="12.75" customHeight="1" x14ac:dyDescent="0.2"/>
    <row r="30478" ht="12.75" customHeight="1" x14ac:dyDescent="0.2"/>
    <row r="30479" ht="12.75" customHeight="1" x14ac:dyDescent="0.2"/>
    <row r="30480" ht="12.75" customHeight="1" x14ac:dyDescent="0.2"/>
    <row r="30481" ht="12.75" customHeight="1" x14ac:dyDescent="0.2"/>
    <row r="30482" ht="12.75" customHeight="1" x14ac:dyDescent="0.2"/>
    <row r="30483" ht="12.75" customHeight="1" x14ac:dyDescent="0.2"/>
    <row r="30484" ht="12.75" customHeight="1" x14ac:dyDescent="0.2"/>
    <row r="30485" ht="12.75" customHeight="1" x14ac:dyDescent="0.2"/>
    <row r="30486" ht="12.75" customHeight="1" x14ac:dyDescent="0.2"/>
    <row r="30487" ht="12.75" customHeight="1" x14ac:dyDescent="0.2"/>
    <row r="30488" ht="12.75" customHeight="1" x14ac:dyDescent="0.2"/>
    <row r="30489" ht="12.75" customHeight="1" x14ac:dyDescent="0.2"/>
    <row r="30490" ht="12.75" customHeight="1" x14ac:dyDescent="0.2"/>
    <row r="30491" ht="12.75" customHeight="1" x14ac:dyDescent="0.2"/>
    <row r="30492" ht="12.75" customHeight="1" x14ac:dyDescent="0.2"/>
    <row r="30493" ht="12.75" customHeight="1" x14ac:dyDescent="0.2"/>
    <row r="30494" ht="12.75" customHeight="1" x14ac:dyDescent="0.2"/>
    <row r="30495" ht="12.75" customHeight="1" x14ac:dyDescent="0.2"/>
    <row r="30496" ht="12.75" customHeight="1" x14ac:dyDescent="0.2"/>
    <row r="30497" ht="12.75" customHeight="1" x14ac:dyDescent="0.2"/>
    <row r="30498" ht="12.75" customHeight="1" x14ac:dyDescent="0.2"/>
    <row r="30499" ht="12.75" customHeight="1" x14ac:dyDescent="0.2"/>
    <row r="30500" ht="12.75" customHeight="1" x14ac:dyDescent="0.2"/>
    <row r="30501" ht="12.75" customHeight="1" x14ac:dyDescent="0.2"/>
    <row r="30502" ht="12.75" customHeight="1" x14ac:dyDescent="0.2"/>
    <row r="30503" ht="12.75" customHeight="1" x14ac:dyDescent="0.2"/>
    <row r="30504" ht="12.75" customHeight="1" x14ac:dyDescent="0.2"/>
    <row r="30505" ht="12.75" customHeight="1" x14ac:dyDescent="0.2"/>
    <row r="30506" ht="12.75" customHeight="1" x14ac:dyDescent="0.2"/>
    <row r="30507" ht="12.75" customHeight="1" x14ac:dyDescent="0.2"/>
    <row r="30508" ht="12.75" customHeight="1" x14ac:dyDescent="0.2"/>
    <row r="30509" ht="12.75" customHeight="1" x14ac:dyDescent="0.2"/>
    <row r="30510" ht="12.75" customHeight="1" x14ac:dyDescent="0.2"/>
    <row r="30511" ht="12.75" customHeight="1" x14ac:dyDescent="0.2"/>
    <row r="30512" ht="12.75" customHeight="1" x14ac:dyDescent="0.2"/>
    <row r="30513" ht="12.75" customHeight="1" x14ac:dyDescent="0.2"/>
    <row r="30514" ht="12.75" customHeight="1" x14ac:dyDescent="0.2"/>
    <row r="30515" ht="12.75" customHeight="1" x14ac:dyDescent="0.2"/>
    <row r="30516" ht="12.75" customHeight="1" x14ac:dyDescent="0.2"/>
    <row r="30517" ht="12.75" customHeight="1" x14ac:dyDescent="0.2"/>
    <row r="30518" ht="12.75" customHeight="1" x14ac:dyDescent="0.2"/>
    <row r="30519" ht="12.75" customHeight="1" x14ac:dyDescent="0.2"/>
    <row r="30520" ht="12.75" customHeight="1" x14ac:dyDescent="0.2"/>
    <row r="30521" ht="12.75" customHeight="1" x14ac:dyDescent="0.2"/>
    <row r="30522" ht="12.75" customHeight="1" x14ac:dyDescent="0.2"/>
    <row r="30523" ht="12.75" customHeight="1" x14ac:dyDescent="0.2"/>
    <row r="30524" ht="12.75" customHeight="1" x14ac:dyDescent="0.2"/>
    <row r="30525" ht="12.75" customHeight="1" x14ac:dyDescent="0.2"/>
    <row r="30526" ht="12.75" customHeight="1" x14ac:dyDescent="0.2"/>
    <row r="30527" ht="12.75" customHeight="1" x14ac:dyDescent="0.2"/>
    <row r="30528" ht="12.75" customHeight="1" x14ac:dyDescent="0.2"/>
    <row r="30529" ht="12.75" customHeight="1" x14ac:dyDescent="0.2"/>
    <row r="30530" ht="12.75" customHeight="1" x14ac:dyDescent="0.2"/>
    <row r="30531" ht="12.75" customHeight="1" x14ac:dyDescent="0.2"/>
    <row r="30532" ht="12.75" customHeight="1" x14ac:dyDescent="0.2"/>
    <row r="30533" ht="12.75" customHeight="1" x14ac:dyDescent="0.2"/>
    <row r="30534" ht="12.75" customHeight="1" x14ac:dyDescent="0.2"/>
    <row r="30535" ht="12.75" customHeight="1" x14ac:dyDescent="0.2"/>
    <row r="30536" ht="12.75" customHeight="1" x14ac:dyDescent="0.2"/>
    <row r="30537" ht="12.75" customHeight="1" x14ac:dyDescent="0.2"/>
    <row r="30538" ht="12.75" customHeight="1" x14ac:dyDescent="0.2"/>
    <row r="30539" ht="12.75" customHeight="1" x14ac:dyDescent="0.2"/>
    <row r="30540" ht="12.75" customHeight="1" x14ac:dyDescent="0.2"/>
    <row r="30541" ht="12.75" customHeight="1" x14ac:dyDescent="0.2"/>
    <row r="30542" ht="12.75" customHeight="1" x14ac:dyDescent="0.2"/>
    <row r="30543" ht="12.75" customHeight="1" x14ac:dyDescent="0.2"/>
    <row r="30544" ht="12.75" customHeight="1" x14ac:dyDescent="0.2"/>
    <row r="30545" ht="12.75" customHeight="1" x14ac:dyDescent="0.2"/>
    <row r="30546" ht="12.75" customHeight="1" x14ac:dyDescent="0.2"/>
    <row r="30547" ht="12.75" customHeight="1" x14ac:dyDescent="0.2"/>
    <row r="30548" ht="12.75" customHeight="1" x14ac:dyDescent="0.2"/>
    <row r="30549" ht="12.75" customHeight="1" x14ac:dyDescent="0.2"/>
    <row r="30550" ht="12.75" customHeight="1" x14ac:dyDescent="0.2"/>
    <row r="30551" ht="12.75" customHeight="1" x14ac:dyDescent="0.2"/>
    <row r="30552" ht="12.75" customHeight="1" x14ac:dyDescent="0.2"/>
    <row r="30553" ht="12.75" customHeight="1" x14ac:dyDescent="0.2"/>
    <row r="30554" ht="12.75" customHeight="1" x14ac:dyDescent="0.2"/>
    <row r="30555" ht="12.75" customHeight="1" x14ac:dyDescent="0.2"/>
    <row r="30556" ht="12.75" customHeight="1" x14ac:dyDescent="0.2"/>
    <row r="30557" ht="12.75" customHeight="1" x14ac:dyDescent="0.2"/>
    <row r="30558" ht="12.75" customHeight="1" x14ac:dyDescent="0.2"/>
    <row r="30559" ht="12.75" customHeight="1" x14ac:dyDescent="0.2"/>
    <row r="30560" ht="12.75" customHeight="1" x14ac:dyDescent="0.2"/>
    <row r="30561" ht="12.75" customHeight="1" x14ac:dyDescent="0.2"/>
    <row r="30562" ht="12.75" customHeight="1" x14ac:dyDescent="0.2"/>
    <row r="30563" ht="12.75" customHeight="1" x14ac:dyDescent="0.2"/>
    <row r="30564" ht="12.75" customHeight="1" x14ac:dyDescent="0.2"/>
    <row r="30565" ht="12.75" customHeight="1" x14ac:dyDescent="0.2"/>
    <row r="30566" ht="12.75" customHeight="1" x14ac:dyDescent="0.2"/>
    <row r="30567" ht="12.75" customHeight="1" x14ac:dyDescent="0.2"/>
    <row r="30568" ht="12.75" customHeight="1" x14ac:dyDescent="0.2"/>
    <row r="30569" ht="12.75" customHeight="1" x14ac:dyDescent="0.2"/>
    <row r="30570" ht="12.75" customHeight="1" x14ac:dyDescent="0.2"/>
    <row r="30571" ht="12.75" customHeight="1" x14ac:dyDescent="0.2"/>
    <row r="30572" ht="12.75" customHeight="1" x14ac:dyDescent="0.2"/>
    <row r="30573" ht="12.75" customHeight="1" x14ac:dyDescent="0.2"/>
    <row r="30574" ht="12.75" customHeight="1" x14ac:dyDescent="0.2"/>
    <row r="30575" ht="12.75" customHeight="1" x14ac:dyDescent="0.2"/>
    <row r="30576" ht="12.75" customHeight="1" x14ac:dyDescent="0.2"/>
    <row r="30577" ht="12.75" customHeight="1" x14ac:dyDescent="0.2"/>
    <row r="30578" ht="12.75" customHeight="1" x14ac:dyDescent="0.2"/>
    <row r="30579" ht="12.75" customHeight="1" x14ac:dyDescent="0.2"/>
    <row r="30580" ht="12.75" customHeight="1" x14ac:dyDescent="0.2"/>
    <row r="30581" ht="12.75" customHeight="1" x14ac:dyDescent="0.2"/>
    <row r="30582" ht="12.75" customHeight="1" x14ac:dyDescent="0.2"/>
    <row r="30583" ht="12.75" customHeight="1" x14ac:dyDescent="0.2"/>
    <row r="30584" ht="12.75" customHeight="1" x14ac:dyDescent="0.2"/>
    <row r="30585" ht="12.75" customHeight="1" x14ac:dyDescent="0.2"/>
    <row r="30586" ht="12.75" customHeight="1" x14ac:dyDescent="0.2"/>
    <row r="30587" ht="12.75" customHeight="1" x14ac:dyDescent="0.2"/>
    <row r="30588" ht="12.75" customHeight="1" x14ac:dyDescent="0.2"/>
    <row r="30589" ht="12.75" customHeight="1" x14ac:dyDescent="0.2"/>
    <row r="30590" ht="12.75" customHeight="1" x14ac:dyDescent="0.2"/>
    <row r="30591" ht="12.75" customHeight="1" x14ac:dyDescent="0.2"/>
    <row r="30592" ht="12.75" customHeight="1" x14ac:dyDescent="0.2"/>
    <row r="30593" ht="12.75" customHeight="1" x14ac:dyDescent="0.2"/>
    <row r="30594" ht="12.75" customHeight="1" x14ac:dyDescent="0.2"/>
    <row r="30595" ht="12.75" customHeight="1" x14ac:dyDescent="0.2"/>
    <row r="30596" ht="12.75" customHeight="1" x14ac:dyDescent="0.2"/>
    <row r="30597" ht="12.75" customHeight="1" x14ac:dyDescent="0.2"/>
    <row r="30598" ht="12.75" customHeight="1" x14ac:dyDescent="0.2"/>
    <row r="30599" ht="12.75" customHeight="1" x14ac:dyDescent="0.2"/>
    <row r="30600" ht="12.75" customHeight="1" x14ac:dyDescent="0.2"/>
    <row r="30601" ht="12.75" customHeight="1" x14ac:dyDescent="0.2"/>
    <row r="30602" ht="12.75" customHeight="1" x14ac:dyDescent="0.2"/>
    <row r="30603" ht="12.75" customHeight="1" x14ac:dyDescent="0.2"/>
    <row r="30604" ht="12.75" customHeight="1" x14ac:dyDescent="0.2"/>
    <row r="30605" ht="12.75" customHeight="1" x14ac:dyDescent="0.2"/>
    <row r="30606" ht="12.75" customHeight="1" x14ac:dyDescent="0.2"/>
    <row r="30607" ht="12.75" customHeight="1" x14ac:dyDescent="0.2"/>
    <row r="30608" ht="12.75" customHeight="1" x14ac:dyDescent="0.2"/>
    <row r="30609" ht="12.75" customHeight="1" x14ac:dyDescent="0.2"/>
    <row r="30610" ht="12.75" customHeight="1" x14ac:dyDescent="0.2"/>
    <row r="30611" ht="12.75" customHeight="1" x14ac:dyDescent="0.2"/>
    <row r="30612" ht="12.75" customHeight="1" x14ac:dyDescent="0.2"/>
    <row r="30613" ht="12.75" customHeight="1" x14ac:dyDescent="0.2"/>
    <row r="30614" ht="12.75" customHeight="1" x14ac:dyDescent="0.2"/>
    <row r="30615" ht="12.75" customHeight="1" x14ac:dyDescent="0.2"/>
    <row r="30616" ht="12.75" customHeight="1" x14ac:dyDescent="0.2"/>
    <row r="30617" ht="12.75" customHeight="1" x14ac:dyDescent="0.2"/>
    <row r="30618" ht="12.75" customHeight="1" x14ac:dyDescent="0.2"/>
    <row r="30619" ht="12.75" customHeight="1" x14ac:dyDescent="0.2"/>
    <row r="30620" ht="12.75" customHeight="1" x14ac:dyDescent="0.2"/>
    <row r="30621" ht="12.75" customHeight="1" x14ac:dyDescent="0.2"/>
    <row r="30622" ht="12.75" customHeight="1" x14ac:dyDescent="0.2"/>
    <row r="30623" ht="12.75" customHeight="1" x14ac:dyDescent="0.2"/>
    <row r="30624" ht="12.75" customHeight="1" x14ac:dyDescent="0.2"/>
    <row r="30625" ht="12.75" customHeight="1" x14ac:dyDescent="0.2"/>
    <row r="30626" ht="12.75" customHeight="1" x14ac:dyDescent="0.2"/>
    <row r="30627" ht="12.75" customHeight="1" x14ac:dyDescent="0.2"/>
    <row r="30628" ht="12.75" customHeight="1" x14ac:dyDescent="0.2"/>
    <row r="30629" ht="12.75" customHeight="1" x14ac:dyDescent="0.2"/>
    <row r="30630" ht="12.75" customHeight="1" x14ac:dyDescent="0.2"/>
    <row r="30631" ht="12.75" customHeight="1" x14ac:dyDescent="0.2"/>
    <row r="30632" ht="12.75" customHeight="1" x14ac:dyDescent="0.2"/>
    <row r="30633" ht="12.75" customHeight="1" x14ac:dyDescent="0.2"/>
    <row r="30634" ht="12.75" customHeight="1" x14ac:dyDescent="0.2"/>
    <row r="30635" ht="12.75" customHeight="1" x14ac:dyDescent="0.2"/>
    <row r="30636" ht="12.75" customHeight="1" x14ac:dyDescent="0.2"/>
    <row r="30637" ht="12.75" customHeight="1" x14ac:dyDescent="0.2"/>
    <row r="30638" ht="12.75" customHeight="1" x14ac:dyDescent="0.2"/>
    <row r="30639" ht="12.75" customHeight="1" x14ac:dyDescent="0.2"/>
    <row r="30640" ht="12.75" customHeight="1" x14ac:dyDescent="0.2"/>
    <row r="30641" ht="12.75" customHeight="1" x14ac:dyDescent="0.2"/>
    <row r="30642" ht="12.75" customHeight="1" x14ac:dyDescent="0.2"/>
    <row r="30643" ht="12.75" customHeight="1" x14ac:dyDescent="0.2"/>
    <row r="30644" ht="12.75" customHeight="1" x14ac:dyDescent="0.2"/>
    <row r="30645" ht="12.75" customHeight="1" x14ac:dyDescent="0.2"/>
    <row r="30646" ht="12.75" customHeight="1" x14ac:dyDescent="0.2"/>
    <row r="30647" ht="12.75" customHeight="1" x14ac:dyDescent="0.2"/>
    <row r="30648" ht="12.75" customHeight="1" x14ac:dyDescent="0.2"/>
    <row r="30649" ht="12.75" customHeight="1" x14ac:dyDescent="0.2"/>
    <row r="30650" ht="12.75" customHeight="1" x14ac:dyDescent="0.2"/>
    <row r="30651" ht="12.75" customHeight="1" x14ac:dyDescent="0.2"/>
    <row r="30652" ht="12.75" customHeight="1" x14ac:dyDescent="0.2"/>
    <row r="30653" ht="12.75" customHeight="1" x14ac:dyDescent="0.2"/>
    <row r="30654" ht="12.75" customHeight="1" x14ac:dyDescent="0.2"/>
    <row r="30655" ht="12.75" customHeight="1" x14ac:dyDescent="0.2"/>
    <row r="30656" ht="12.75" customHeight="1" x14ac:dyDescent="0.2"/>
    <row r="30657" ht="12.75" customHeight="1" x14ac:dyDescent="0.2"/>
    <row r="30658" ht="12.75" customHeight="1" x14ac:dyDescent="0.2"/>
    <row r="30659" ht="12.75" customHeight="1" x14ac:dyDescent="0.2"/>
    <row r="30660" ht="12.75" customHeight="1" x14ac:dyDescent="0.2"/>
    <row r="30661" ht="12.75" customHeight="1" x14ac:dyDescent="0.2"/>
    <row r="30662" ht="12.75" customHeight="1" x14ac:dyDescent="0.2"/>
    <row r="30663" ht="12.75" customHeight="1" x14ac:dyDescent="0.2"/>
    <row r="30664" ht="12.75" customHeight="1" x14ac:dyDescent="0.2"/>
    <row r="30665" ht="12.75" customHeight="1" x14ac:dyDescent="0.2"/>
    <row r="30666" ht="12.75" customHeight="1" x14ac:dyDescent="0.2"/>
    <row r="30667" ht="12.75" customHeight="1" x14ac:dyDescent="0.2"/>
    <row r="30668" ht="12.75" customHeight="1" x14ac:dyDescent="0.2"/>
    <row r="30669" ht="12.75" customHeight="1" x14ac:dyDescent="0.2"/>
    <row r="30670" ht="12.75" customHeight="1" x14ac:dyDescent="0.2"/>
    <row r="30671" ht="12.75" customHeight="1" x14ac:dyDescent="0.2"/>
    <row r="30672" ht="12.75" customHeight="1" x14ac:dyDescent="0.2"/>
    <row r="30673" ht="12.75" customHeight="1" x14ac:dyDescent="0.2"/>
    <row r="30674" ht="12.75" customHeight="1" x14ac:dyDescent="0.2"/>
    <row r="30675" ht="12.75" customHeight="1" x14ac:dyDescent="0.2"/>
    <row r="30676" ht="12.75" customHeight="1" x14ac:dyDescent="0.2"/>
    <row r="30677" ht="12.75" customHeight="1" x14ac:dyDescent="0.2"/>
    <row r="30678" ht="12.75" customHeight="1" x14ac:dyDescent="0.2"/>
    <row r="30679" ht="12.75" customHeight="1" x14ac:dyDescent="0.2"/>
    <row r="30680" ht="12.75" customHeight="1" x14ac:dyDescent="0.2"/>
    <row r="30681" ht="12.75" customHeight="1" x14ac:dyDescent="0.2"/>
    <row r="30682" ht="12.75" customHeight="1" x14ac:dyDescent="0.2"/>
    <row r="30683" ht="12.75" customHeight="1" x14ac:dyDescent="0.2"/>
    <row r="30684" ht="12.75" customHeight="1" x14ac:dyDescent="0.2"/>
    <row r="30685" ht="12.75" customHeight="1" x14ac:dyDescent="0.2"/>
    <row r="30686" ht="12.75" customHeight="1" x14ac:dyDescent="0.2"/>
    <row r="30687" ht="12.75" customHeight="1" x14ac:dyDescent="0.2"/>
    <row r="30688" ht="12.75" customHeight="1" x14ac:dyDescent="0.2"/>
    <row r="30689" ht="12.75" customHeight="1" x14ac:dyDescent="0.2"/>
    <row r="30690" ht="12.75" customHeight="1" x14ac:dyDescent="0.2"/>
    <row r="30691" ht="12.75" customHeight="1" x14ac:dyDescent="0.2"/>
    <row r="30692" ht="12.75" customHeight="1" x14ac:dyDescent="0.2"/>
    <row r="30693" ht="12.75" customHeight="1" x14ac:dyDescent="0.2"/>
    <row r="30694" ht="12.75" customHeight="1" x14ac:dyDescent="0.2"/>
    <row r="30695" ht="12.75" customHeight="1" x14ac:dyDescent="0.2"/>
    <row r="30696" ht="12.75" customHeight="1" x14ac:dyDescent="0.2"/>
    <row r="30697" ht="12.75" customHeight="1" x14ac:dyDescent="0.2"/>
    <row r="30698" ht="12.75" customHeight="1" x14ac:dyDescent="0.2"/>
    <row r="30699" ht="12.75" customHeight="1" x14ac:dyDescent="0.2"/>
    <row r="30700" ht="12.75" customHeight="1" x14ac:dyDescent="0.2"/>
    <row r="30701" ht="12.75" customHeight="1" x14ac:dyDescent="0.2"/>
    <row r="30702" ht="12.75" customHeight="1" x14ac:dyDescent="0.2"/>
    <row r="30703" ht="12.75" customHeight="1" x14ac:dyDescent="0.2"/>
    <row r="30704" ht="12.75" customHeight="1" x14ac:dyDescent="0.2"/>
    <row r="30705" ht="12.75" customHeight="1" x14ac:dyDescent="0.2"/>
    <row r="30706" ht="12.75" customHeight="1" x14ac:dyDescent="0.2"/>
    <row r="30707" ht="12.75" customHeight="1" x14ac:dyDescent="0.2"/>
    <row r="30708" ht="12.75" customHeight="1" x14ac:dyDescent="0.2"/>
    <row r="30709" ht="12.75" customHeight="1" x14ac:dyDescent="0.2"/>
    <row r="30710" ht="12.75" customHeight="1" x14ac:dyDescent="0.2"/>
    <row r="30711" ht="12.75" customHeight="1" x14ac:dyDescent="0.2"/>
    <row r="30712" ht="12.75" customHeight="1" x14ac:dyDescent="0.2"/>
    <row r="30713" ht="12.75" customHeight="1" x14ac:dyDescent="0.2"/>
    <row r="30714" ht="12.75" customHeight="1" x14ac:dyDescent="0.2"/>
    <row r="30715" ht="12.75" customHeight="1" x14ac:dyDescent="0.2"/>
    <row r="30716" ht="12.75" customHeight="1" x14ac:dyDescent="0.2"/>
    <row r="30717" ht="12.75" customHeight="1" x14ac:dyDescent="0.2"/>
    <row r="30718" ht="12.75" customHeight="1" x14ac:dyDescent="0.2"/>
    <row r="30719" ht="12.75" customHeight="1" x14ac:dyDescent="0.2"/>
    <row r="30720" ht="12.75" customHeight="1" x14ac:dyDescent="0.2"/>
    <row r="30721" ht="12.75" customHeight="1" x14ac:dyDescent="0.2"/>
    <row r="30722" ht="12.75" customHeight="1" x14ac:dyDescent="0.2"/>
    <row r="30723" ht="12.75" customHeight="1" x14ac:dyDescent="0.2"/>
    <row r="30724" ht="12.75" customHeight="1" x14ac:dyDescent="0.2"/>
    <row r="30725" ht="12.75" customHeight="1" x14ac:dyDescent="0.2"/>
    <row r="30726" ht="12.75" customHeight="1" x14ac:dyDescent="0.2"/>
    <row r="30727" ht="12.75" customHeight="1" x14ac:dyDescent="0.2"/>
    <row r="30728" ht="12.75" customHeight="1" x14ac:dyDescent="0.2"/>
    <row r="30729" ht="12.75" customHeight="1" x14ac:dyDescent="0.2"/>
    <row r="30730" ht="12.75" customHeight="1" x14ac:dyDescent="0.2"/>
    <row r="30731" ht="12.75" customHeight="1" x14ac:dyDescent="0.2"/>
    <row r="30732" ht="12.75" customHeight="1" x14ac:dyDescent="0.2"/>
    <row r="30733" ht="12.75" customHeight="1" x14ac:dyDescent="0.2"/>
    <row r="30734" ht="12.75" customHeight="1" x14ac:dyDescent="0.2"/>
    <row r="30735" ht="12.75" customHeight="1" x14ac:dyDescent="0.2"/>
    <row r="30736" ht="12.75" customHeight="1" x14ac:dyDescent="0.2"/>
    <row r="30737" ht="12.75" customHeight="1" x14ac:dyDescent="0.2"/>
    <row r="30738" ht="12.75" customHeight="1" x14ac:dyDescent="0.2"/>
    <row r="30739" ht="12.75" customHeight="1" x14ac:dyDescent="0.2"/>
    <row r="30740" ht="12.75" customHeight="1" x14ac:dyDescent="0.2"/>
    <row r="30741" ht="12.75" customHeight="1" x14ac:dyDescent="0.2"/>
    <row r="30742" ht="12.75" customHeight="1" x14ac:dyDescent="0.2"/>
    <row r="30743" ht="12.75" customHeight="1" x14ac:dyDescent="0.2"/>
    <row r="30744" ht="12.75" customHeight="1" x14ac:dyDescent="0.2"/>
    <row r="30745" ht="12.75" customHeight="1" x14ac:dyDescent="0.2"/>
    <row r="30746" ht="12.75" customHeight="1" x14ac:dyDescent="0.2"/>
    <row r="30747" ht="12.75" customHeight="1" x14ac:dyDescent="0.2"/>
    <row r="30748" ht="12.75" customHeight="1" x14ac:dyDescent="0.2"/>
    <row r="30749" ht="12.75" customHeight="1" x14ac:dyDescent="0.2"/>
    <row r="30750" ht="12.75" customHeight="1" x14ac:dyDescent="0.2"/>
    <row r="30751" ht="12.75" customHeight="1" x14ac:dyDescent="0.2"/>
    <row r="30752" ht="12.75" customHeight="1" x14ac:dyDescent="0.2"/>
    <row r="30753" ht="12.75" customHeight="1" x14ac:dyDescent="0.2"/>
    <row r="30754" ht="12.75" customHeight="1" x14ac:dyDescent="0.2"/>
    <row r="30755" ht="12.75" customHeight="1" x14ac:dyDescent="0.2"/>
    <row r="30756" ht="12.75" customHeight="1" x14ac:dyDescent="0.2"/>
    <row r="30757" ht="12.75" customHeight="1" x14ac:dyDescent="0.2"/>
    <row r="30758" ht="12.75" customHeight="1" x14ac:dyDescent="0.2"/>
    <row r="30759" ht="12.75" customHeight="1" x14ac:dyDescent="0.2"/>
    <row r="30760" ht="12.75" customHeight="1" x14ac:dyDescent="0.2"/>
    <row r="30761" ht="12.75" customHeight="1" x14ac:dyDescent="0.2"/>
    <row r="30762" ht="12.75" customHeight="1" x14ac:dyDescent="0.2"/>
    <row r="30763" ht="12.75" customHeight="1" x14ac:dyDescent="0.2"/>
    <row r="30764" ht="12.75" customHeight="1" x14ac:dyDescent="0.2"/>
    <row r="30765" ht="12.75" customHeight="1" x14ac:dyDescent="0.2"/>
    <row r="30766" ht="12.75" customHeight="1" x14ac:dyDescent="0.2"/>
    <row r="30767" ht="12.75" customHeight="1" x14ac:dyDescent="0.2"/>
    <row r="30768" ht="12.75" customHeight="1" x14ac:dyDescent="0.2"/>
    <row r="30769" ht="12.75" customHeight="1" x14ac:dyDescent="0.2"/>
    <row r="30770" ht="12.75" customHeight="1" x14ac:dyDescent="0.2"/>
    <row r="30771" ht="12.75" customHeight="1" x14ac:dyDescent="0.2"/>
    <row r="30772" ht="12.75" customHeight="1" x14ac:dyDescent="0.2"/>
    <row r="30773" ht="12.75" customHeight="1" x14ac:dyDescent="0.2"/>
    <row r="30774" ht="12.75" customHeight="1" x14ac:dyDescent="0.2"/>
    <row r="30775" ht="12.75" customHeight="1" x14ac:dyDescent="0.2"/>
    <row r="30776" ht="12.75" customHeight="1" x14ac:dyDescent="0.2"/>
    <row r="30777" ht="12.75" customHeight="1" x14ac:dyDescent="0.2"/>
    <row r="30778" ht="12.75" customHeight="1" x14ac:dyDescent="0.2"/>
    <row r="30779" ht="12.75" customHeight="1" x14ac:dyDescent="0.2"/>
    <row r="30780" ht="12.75" customHeight="1" x14ac:dyDescent="0.2"/>
    <row r="30781" ht="12.75" customHeight="1" x14ac:dyDescent="0.2"/>
    <row r="30782" ht="12.75" customHeight="1" x14ac:dyDescent="0.2"/>
    <row r="30783" ht="12.75" customHeight="1" x14ac:dyDescent="0.2"/>
    <row r="30784" ht="12.75" customHeight="1" x14ac:dyDescent="0.2"/>
    <row r="30785" ht="12.75" customHeight="1" x14ac:dyDescent="0.2"/>
    <row r="30786" ht="12.75" customHeight="1" x14ac:dyDescent="0.2"/>
    <row r="30787" ht="12.75" customHeight="1" x14ac:dyDescent="0.2"/>
    <row r="30788" ht="12.75" customHeight="1" x14ac:dyDescent="0.2"/>
    <row r="30789" ht="12.75" customHeight="1" x14ac:dyDescent="0.2"/>
    <row r="30790" ht="12.75" customHeight="1" x14ac:dyDescent="0.2"/>
    <row r="30791" ht="12.75" customHeight="1" x14ac:dyDescent="0.2"/>
    <row r="30792" ht="12.75" customHeight="1" x14ac:dyDescent="0.2"/>
    <row r="30793" ht="12.75" customHeight="1" x14ac:dyDescent="0.2"/>
    <row r="30794" ht="12.75" customHeight="1" x14ac:dyDescent="0.2"/>
    <row r="30795" ht="12.75" customHeight="1" x14ac:dyDescent="0.2"/>
    <row r="30796" ht="12.75" customHeight="1" x14ac:dyDescent="0.2"/>
    <row r="30797" ht="12.75" customHeight="1" x14ac:dyDescent="0.2"/>
    <row r="30798" ht="12.75" customHeight="1" x14ac:dyDescent="0.2"/>
    <row r="30799" ht="12.75" customHeight="1" x14ac:dyDescent="0.2"/>
    <row r="30800" ht="12.75" customHeight="1" x14ac:dyDescent="0.2"/>
    <row r="30801" ht="12.75" customHeight="1" x14ac:dyDescent="0.2"/>
    <row r="30802" ht="12.75" customHeight="1" x14ac:dyDescent="0.2"/>
    <row r="30803" ht="12.75" customHeight="1" x14ac:dyDescent="0.2"/>
    <row r="30804" ht="12.75" customHeight="1" x14ac:dyDescent="0.2"/>
    <row r="30805" ht="12.75" customHeight="1" x14ac:dyDescent="0.2"/>
    <row r="30806" ht="12.75" customHeight="1" x14ac:dyDescent="0.2"/>
    <row r="30807" ht="12.75" customHeight="1" x14ac:dyDescent="0.2"/>
    <row r="30808" ht="12.75" customHeight="1" x14ac:dyDescent="0.2"/>
    <row r="30809" ht="12.75" customHeight="1" x14ac:dyDescent="0.2"/>
    <row r="30810" ht="12.75" customHeight="1" x14ac:dyDescent="0.2"/>
    <row r="30811" ht="12.75" customHeight="1" x14ac:dyDescent="0.2"/>
    <row r="30812" ht="12.75" customHeight="1" x14ac:dyDescent="0.2"/>
    <row r="30813" ht="12.75" customHeight="1" x14ac:dyDescent="0.2"/>
    <row r="30814" ht="12.75" customHeight="1" x14ac:dyDescent="0.2"/>
    <row r="30815" ht="12.75" customHeight="1" x14ac:dyDescent="0.2"/>
    <row r="30816" ht="12.75" customHeight="1" x14ac:dyDescent="0.2"/>
    <row r="30817" ht="12.75" customHeight="1" x14ac:dyDescent="0.2"/>
    <row r="30818" ht="12.75" customHeight="1" x14ac:dyDescent="0.2"/>
    <row r="30819" ht="12.75" customHeight="1" x14ac:dyDescent="0.2"/>
    <row r="30820" ht="12.75" customHeight="1" x14ac:dyDescent="0.2"/>
    <row r="30821" ht="12.75" customHeight="1" x14ac:dyDescent="0.2"/>
    <row r="30822" ht="12.75" customHeight="1" x14ac:dyDescent="0.2"/>
    <row r="30823" ht="12.75" customHeight="1" x14ac:dyDescent="0.2"/>
    <row r="30824" ht="12.75" customHeight="1" x14ac:dyDescent="0.2"/>
    <row r="30825" ht="12.75" customHeight="1" x14ac:dyDescent="0.2"/>
    <row r="30826" ht="12.75" customHeight="1" x14ac:dyDescent="0.2"/>
    <row r="30827" ht="12.75" customHeight="1" x14ac:dyDescent="0.2"/>
    <row r="30828" ht="12.75" customHeight="1" x14ac:dyDescent="0.2"/>
    <row r="30829" ht="12.75" customHeight="1" x14ac:dyDescent="0.2"/>
    <row r="30830" ht="12.75" customHeight="1" x14ac:dyDescent="0.2"/>
    <row r="30831" ht="12.75" customHeight="1" x14ac:dyDescent="0.2"/>
    <row r="30832" ht="12.75" customHeight="1" x14ac:dyDescent="0.2"/>
    <row r="30833" ht="12.75" customHeight="1" x14ac:dyDescent="0.2"/>
    <row r="30834" ht="12.75" customHeight="1" x14ac:dyDescent="0.2"/>
    <row r="30835" ht="12.75" customHeight="1" x14ac:dyDescent="0.2"/>
    <row r="30836" ht="12.75" customHeight="1" x14ac:dyDescent="0.2"/>
    <row r="30837" ht="12.75" customHeight="1" x14ac:dyDescent="0.2"/>
    <row r="30838" ht="12.75" customHeight="1" x14ac:dyDescent="0.2"/>
    <row r="30839" ht="12.75" customHeight="1" x14ac:dyDescent="0.2"/>
    <row r="30840" ht="12.75" customHeight="1" x14ac:dyDescent="0.2"/>
    <row r="30841" ht="12.75" customHeight="1" x14ac:dyDescent="0.2"/>
    <row r="30842" ht="12.75" customHeight="1" x14ac:dyDescent="0.2"/>
    <row r="30843" ht="12.75" customHeight="1" x14ac:dyDescent="0.2"/>
    <row r="30844" ht="12.75" customHeight="1" x14ac:dyDescent="0.2"/>
    <row r="30845" ht="12.75" customHeight="1" x14ac:dyDescent="0.2"/>
    <row r="30846" ht="12.75" customHeight="1" x14ac:dyDescent="0.2"/>
    <row r="30847" ht="12.75" customHeight="1" x14ac:dyDescent="0.2"/>
    <row r="30848" ht="12.75" customHeight="1" x14ac:dyDescent="0.2"/>
    <row r="30849" ht="12.75" customHeight="1" x14ac:dyDescent="0.2"/>
    <row r="30850" ht="12.75" customHeight="1" x14ac:dyDescent="0.2"/>
    <row r="30851" ht="12.75" customHeight="1" x14ac:dyDescent="0.2"/>
    <row r="30852" ht="12.75" customHeight="1" x14ac:dyDescent="0.2"/>
    <row r="30853" ht="12.75" customHeight="1" x14ac:dyDescent="0.2"/>
    <row r="30854" ht="12.75" customHeight="1" x14ac:dyDescent="0.2"/>
    <row r="30855" ht="12.75" customHeight="1" x14ac:dyDescent="0.2"/>
    <row r="30856" ht="12.75" customHeight="1" x14ac:dyDescent="0.2"/>
    <row r="30857" ht="12.75" customHeight="1" x14ac:dyDescent="0.2"/>
    <row r="30858" ht="12.75" customHeight="1" x14ac:dyDescent="0.2"/>
    <row r="30859" ht="12.75" customHeight="1" x14ac:dyDescent="0.2"/>
    <row r="30860" ht="12.75" customHeight="1" x14ac:dyDescent="0.2"/>
    <row r="30861" ht="12.75" customHeight="1" x14ac:dyDescent="0.2"/>
    <row r="30862" ht="12.75" customHeight="1" x14ac:dyDescent="0.2"/>
    <row r="30863" ht="12.75" customHeight="1" x14ac:dyDescent="0.2"/>
    <row r="30864" ht="12.75" customHeight="1" x14ac:dyDescent="0.2"/>
    <row r="30865" ht="12.75" customHeight="1" x14ac:dyDescent="0.2"/>
    <row r="30866" ht="12.75" customHeight="1" x14ac:dyDescent="0.2"/>
    <row r="30867" ht="12.75" customHeight="1" x14ac:dyDescent="0.2"/>
    <row r="30868" ht="12.75" customHeight="1" x14ac:dyDescent="0.2"/>
    <row r="30869" ht="12.75" customHeight="1" x14ac:dyDescent="0.2"/>
    <row r="30870" ht="12.75" customHeight="1" x14ac:dyDescent="0.2"/>
    <row r="30871" ht="12.75" customHeight="1" x14ac:dyDescent="0.2"/>
    <row r="30872" ht="12.75" customHeight="1" x14ac:dyDescent="0.2"/>
    <row r="30873" ht="12.75" customHeight="1" x14ac:dyDescent="0.2"/>
    <row r="30874" ht="12.75" customHeight="1" x14ac:dyDescent="0.2"/>
    <row r="30875" ht="12.75" customHeight="1" x14ac:dyDescent="0.2"/>
    <row r="30876" ht="12.75" customHeight="1" x14ac:dyDescent="0.2"/>
    <row r="30877" ht="12.75" customHeight="1" x14ac:dyDescent="0.2"/>
    <row r="30878" ht="12.75" customHeight="1" x14ac:dyDescent="0.2"/>
    <row r="30879" ht="12.75" customHeight="1" x14ac:dyDescent="0.2"/>
    <row r="30880" ht="12.75" customHeight="1" x14ac:dyDescent="0.2"/>
    <row r="30881" ht="12.75" customHeight="1" x14ac:dyDescent="0.2"/>
    <row r="30882" ht="12.75" customHeight="1" x14ac:dyDescent="0.2"/>
    <row r="30883" ht="12.75" customHeight="1" x14ac:dyDescent="0.2"/>
    <row r="30884" ht="12.75" customHeight="1" x14ac:dyDescent="0.2"/>
    <row r="30885" ht="12.75" customHeight="1" x14ac:dyDescent="0.2"/>
    <row r="30886" ht="12.75" customHeight="1" x14ac:dyDescent="0.2"/>
    <row r="30887" ht="12.75" customHeight="1" x14ac:dyDescent="0.2"/>
    <row r="30888" ht="12.75" customHeight="1" x14ac:dyDescent="0.2"/>
    <row r="30889" ht="12.75" customHeight="1" x14ac:dyDescent="0.2"/>
    <row r="30890" ht="12.75" customHeight="1" x14ac:dyDescent="0.2"/>
    <row r="30891" ht="12.75" customHeight="1" x14ac:dyDescent="0.2"/>
    <row r="30892" ht="12.75" customHeight="1" x14ac:dyDescent="0.2"/>
    <row r="30893" ht="12.75" customHeight="1" x14ac:dyDescent="0.2"/>
    <row r="30894" ht="12.75" customHeight="1" x14ac:dyDescent="0.2"/>
    <row r="30895" ht="12.75" customHeight="1" x14ac:dyDescent="0.2"/>
    <row r="30896" ht="12.75" customHeight="1" x14ac:dyDescent="0.2"/>
    <row r="30897" ht="12.75" customHeight="1" x14ac:dyDescent="0.2"/>
    <row r="30898" ht="12.75" customHeight="1" x14ac:dyDescent="0.2"/>
    <row r="30899" ht="12.75" customHeight="1" x14ac:dyDescent="0.2"/>
    <row r="30900" ht="12.75" customHeight="1" x14ac:dyDescent="0.2"/>
    <row r="30901" ht="12.75" customHeight="1" x14ac:dyDescent="0.2"/>
    <row r="30902" ht="12.75" customHeight="1" x14ac:dyDescent="0.2"/>
    <row r="30903" ht="12.75" customHeight="1" x14ac:dyDescent="0.2"/>
    <row r="30904" ht="12.75" customHeight="1" x14ac:dyDescent="0.2"/>
    <row r="30905" ht="12.75" customHeight="1" x14ac:dyDescent="0.2"/>
    <row r="30906" ht="12.75" customHeight="1" x14ac:dyDescent="0.2"/>
    <row r="30907" ht="12.75" customHeight="1" x14ac:dyDescent="0.2"/>
    <row r="30908" ht="12.75" customHeight="1" x14ac:dyDescent="0.2"/>
    <row r="30909" ht="12.75" customHeight="1" x14ac:dyDescent="0.2"/>
    <row r="30910" ht="12.75" customHeight="1" x14ac:dyDescent="0.2"/>
    <row r="30911" ht="12.75" customHeight="1" x14ac:dyDescent="0.2"/>
    <row r="30912" ht="12.75" customHeight="1" x14ac:dyDescent="0.2"/>
    <row r="30913" ht="12.75" customHeight="1" x14ac:dyDescent="0.2"/>
    <row r="30914" ht="12.75" customHeight="1" x14ac:dyDescent="0.2"/>
    <row r="30915" ht="12.75" customHeight="1" x14ac:dyDescent="0.2"/>
    <row r="30916" ht="12.75" customHeight="1" x14ac:dyDescent="0.2"/>
    <row r="30917" ht="12.75" customHeight="1" x14ac:dyDescent="0.2"/>
    <row r="30918" ht="12.75" customHeight="1" x14ac:dyDescent="0.2"/>
    <row r="30919" ht="12.75" customHeight="1" x14ac:dyDescent="0.2"/>
    <row r="30920" ht="12.75" customHeight="1" x14ac:dyDescent="0.2"/>
    <row r="30921" ht="12.75" customHeight="1" x14ac:dyDescent="0.2"/>
    <row r="30922" ht="12.75" customHeight="1" x14ac:dyDescent="0.2"/>
    <row r="30923" ht="12.75" customHeight="1" x14ac:dyDescent="0.2"/>
    <row r="30924" ht="12.75" customHeight="1" x14ac:dyDescent="0.2"/>
    <row r="30925" ht="12.75" customHeight="1" x14ac:dyDescent="0.2"/>
    <row r="30926" ht="12.75" customHeight="1" x14ac:dyDescent="0.2"/>
    <row r="30927" ht="12.75" customHeight="1" x14ac:dyDescent="0.2"/>
    <row r="30928" ht="12.75" customHeight="1" x14ac:dyDescent="0.2"/>
    <row r="30929" ht="12.75" customHeight="1" x14ac:dyDescent="0.2"/>
    <row r="30930" ht="12.75" customHeight="1" x14ac:dyDescent="0.2"/>
    <row r="30931" ht="12.75" customHeight="1" x14ac:dyDescent="0.2"/>
    <row r="30932" ht="12.75" customHeight="1" x14ac:dyDescent="0.2"/>
    <row r="30933" ht="12.75" customHeight="1" x14ac:dyDescent="0.2"/>
    <row r="30934" ht="12.75" customHeight="1" x14ac:dyDescent="0.2"/>
    <row r="30935" ht="12.75" customHeight="1" x14ac:dyDescent="0.2"/>
    <row r="30936" ht="12.75" customHeight="1" x14ac:dyDescent="0.2"/>
    <row r="30937" ht="12.75" customHeight="1" x14ac:dyDescent="0.2"/>
    <row r="30938" ht="12.75" customHeight="1" x14ac:dyDescent="0.2"/>
    <row r="30939" ht="12.75" customHeight="1" x14ac:dyDescent="0.2"/>
    <row r="30940" ht="12.75" customHeight="1" x14ac:dyDescent="0.2"/>
    <row r="30941" ht="12.75" customHeight="1" x14ac:dyDescent="0.2"/>
    <row r="30942" ht="12.75" customHeight="1" x14ac:dyDescent="0.2"/>
    <row r="30943" ht="12.75" customHeight="1" x14ac:dyDescent="0.2"/>
    <row r="30944" ht="12.75" customHeight="1" x14ac:dyDescent="0.2"/>
    <row r="30945" ht="12.75" customHeight="1" x14ac:dyDescent="0.2"/>
    <row r="30946" ht="12.75" customHeight="1" x14ac:dyDescent="0.2"/>
    <row r="30947" ht="12.75" customHeight="1" x14ac:dyDescent="0.2"/>
    <row r="30948" ht="12.75" customHeight="1" x14ac:dyDescent="0.2"/>
    <row r="30949" ht="12.75" customHeight="1" x14ac:dyDescent="0.2"/>
    <row r="30950" ht="12.75" customHeight="1" x14ac:dyDescent="0.2"/>
    <row r="30951" ht="12.75" customHeight="1" x14ac:dyDescent="0.2"/>
    <row r="30952" ht="12.75" customHeight="1" x14ac:dyDescent="0.2"/>
    <row r="30953" ht="12.75" customHeight="1" x14ac:dyDescent="0.2"/>
    <row r="30954" ht="12.75" customHeight="1" x14ac:dyDescent="0.2"/>
    <row r="30955" ht="12.75" customHeight="1" x14ac:dyDescent="0.2"/>
    <row r="30956" ht="12.75" customHeight="1" x14ac:dyDescent="0.2"/>
    <row r="30957" ht="12.75" customHeight="1" x14ac:dyDescent="0.2"/>
    <row r="30958" ht="12.75" customHeight="1" x14ac:dyDescent="0.2"/>
    <row r="30959" ht="12.75" customHeight="1" x14ac:dyDescent="0.2"/>
    <row r="30960" ht="12.75" customHeight="1" x14ac:dyDescent="0.2"/>
    <row r="30961" ht="12.75" customHeight="1" x14ac:dyDescent="0.2"/>
    <row r="30962" ht="12.75" customHeight="1" x14ac:dyDescent="0.2"/>
    <row r="30963" ht="12.75" customHeight="1" x14ac:dyDescent="0.2"/>
    <row r="30964" ht="12.75" customHeight="1" x14ac:dyDescent="0.2"/>
    <row r="30965" ht="12.75" customHeight="1" x14ac:dyDescent="0.2"/>
    <row r="30966" ht="12.75" customHeight="1" x14ac:dyDescent="0.2"/>
    <row r="30967" ht="12.75" customHeight="1" x14ac:dyDescent="0.2"/>
    <row r="30968" ht="12.75" customHeight="1" x14ac:dyDescent="0.2"/>
    <row r="30969" ht="12.75" customHeight="1" x14ac:dyDescent="0.2"/>
    <row r="30970" ht="12.75" customHeight="1" x14ac:dyDescent="0.2"/>
    <row r="30971" ht="12.75" customHeight="1" x14ac:dyDescent="0.2"/>
    <row r="30972" ht="12.75" customHeight="1" x14ac:dyDescent="0.2"/>
    <row r="30973" ht="12.75" customHeight="1" x14ac:dyDescent="0.2"/>
    <row r="30974" ht="12.75" customHeight="1" x14ac:dyDescent="0.2"/>
    <row r="30975" ht="12.75" customHeight="1" x14ac:dyDescent="0.2"/>
    <row r="30976" ht="12.75" customHeight="1" x14ac:dyDescent="0.2"/>
    <row r="30977" ht="12.75" customHeight="1" x14ac:dyDescent="0.2"/>
    <row r="30978" ht="12.75" customHeight="1" x14ac:dyDescent="0.2"/>
    <row r="30979" ht="12.75" customHeight="1" x14ac:dyDescent="0.2"/>
    <row r="30980" ht="12.75" customHeight="1" x14ac:dyDescent="0.2"/>
    <row r="30981" ht="12.75" customHeight="1" x14ac:dyDescent="0.2"/>
    <row r="30982" ht="12.75" customHeight="1" x14ac:dyDescent="0.2"/>
    <row r="30983" ht="12.75" customHeight="1" x14ac:dyDescent="0.2"/>
    <row r="30984" ht="12.75" customHeight="1" x14ac:dyDescent="0.2"/>
    <row r="30985" ht="12.75" customHeight="1" x14ac:dyDescent="0.2"/>
    <row r="30986" ht="12.75" customHeight="1" x14ac:dyDescent="0.2"/>
    <row r="30987" ht="12.75" customHeight="1" x14ac:dyDescent="0.2"/>
    <row r="30988" ht="12.75" customHeight="1" x14ac:dyDescent="0.2"/>
    <row r="30989" ht="12.75" customHeight="1" x14ac:dyDescent="0.2"/>
    <row r="30990" ht="12.75" customHeight="1" x14ac:dyDescent="0.2"/>
    <row r="30991" ht="12.75" customHeight="1" x14ac:dyDescent="0.2"/>
    <row r="30992" ht="12.75" customHeight="1" x14ac:dyDescent="0.2"/>
    <row r="30993" ht="12.75" customHeight="1" x14ac:dyDescent="0.2"/>
    <row r="30994" ht="12.75" customHeight="1" x14ac:dyDescent="0.2"/>
    <row r="30995" ht="12.75" customHeight="1" x14ac:dyDescent="0.2"/>
    <row r="30996" ht="12.75" customHeight="1" x14ac:dyDescent="0.2"/>
    <row r="30997" ht="12.75" customHeight="1" x14ac:dyDescent="0.2"/>
    <row r="30998" ht="12.75" customHeight="1" x14ac:dyDescent="0.2"/>
    <row r="30999" ht="12.75" customHeight="1" x14ac:dyDescent="0.2"/>
    <row r="31000" ht="12.75" customHeight="1" x14ac:dyDescent="0.2"/>
    <row r="31001" ht="12.75" customHeight="1" x14ac:dyDescent="0.2"/>
    <row r="31002" ht="12.75" customHeight="1" x14ac:dyDescent="0.2"/>
    <row r="31003" ht="12.75" customHeight="1" x14ac:dyDescent="0.2"/>
    <row r="31004" ht="12.75" customHeight="1" x14ac:dyDescent="0.2"/>
    <row r="31005" ht="12.75" customHeight="1" x14ac:dyDescent="0.2"/>
    <row r="31006" ht="12.75" customHeight="1" x14ac:dyDescent="0.2"/>
    <row r="31007" ht="12.75" customHeight="1" x14ac:dyDescent="0.2"/>
    <row r="31008" ht="12.75" customHeight="1" x14ac:dyDescent="0.2"/>
    <row r="31009" ht="12.75" customHeight="1" x14ac:dyDescent="0.2"/>
    <row r="31010" ht="12.75" customHeight="1" x14ac:dyDescent="0.2"/>
    <row r="31011" ht="12.75" customHeight="1" x14ac:dyDescent="0.2"/>
    <row r="31012" ht="12.75" customHeight="1" x14ac:dyDescent="0.2"/>
    <row r="31013" ht="12.75" customHeight="1" x14ac:dyDescent="0.2"/>
    <row r="31014" ht="12.75" customHeight="1" x14ac:dyDescent="0.2"/>
    <row r="31015" ht="12.75" customHeight="1" x14ac:dyDescent="0.2"/>
    <row r="31016" ht="12.75" customHeight="1" x14ac:dyDescent="0.2"/>
    <row r="31017" ht="12.75" customHeight="1" x14ac:dyDescent="0.2"/>
    <row r="31018" ht="12.75" customHeight="1" x14ac:dyDescent="0.2"/>
    <row r="31019" ht="12.75" customHeight="1" x14ac:dyDescent="0.2"/>
    <row r="31020" ht="12.75" customHeight="1" x14ac:dyDescent="0.2"/>
    <row r="31021" ht="12.75" customHeight="1" x14ac:dyDescent="0.2"/>
    <row r="31022" ht="12.75" customHeight="1" x14ac:dyDescent="0.2"/>
    <row r="31023" ht="12.75" customHeight="1" x14ac:dyDescent="0.2"/>
    <row r="31024" ht="12.75" customHeight="1" x14ac:dyDescent="0.2"/>
    <row r="31025" ht="12.75" customHeight="1" x14ac:dyDescent="0.2"/>
    <row r="31026" ht="12.75" customHeight="1" x14ac:dyDescent="0.2"/>
    <row r="31027" ht="12.75" customHeight="1" x14ac:dyDescent="0.2"/>
    <row r="31028" ht="12.75" customHeight="1" x14ac:dyDescent="0.2"/>
    <row r="31029" ht="12.75" customHeight="1" x14ac:dyDescent="0.2"/>
    <row r="31030" ht="12.75" customHeight="1" x14ac:dyDescent="0.2"/>
    <row r="31031" ht="12.75" customHeight="1" x14ac:dyDescent="0.2"/>
    <row r="31032" ht="12.75" customHeight="1" x14ac:dyDescent="0.2"/>
    <row r="31033" ht="12.75" customHeight="1" x14ac:dyDescent="0.2"/>
    <row r="31034" ht="12.75" customHeight="1" x14ac:dyDescent="0.2"/>
    <row r="31035" ht="12.75" customHeight="1" x14ac:dyDescent="0.2"/>
    <row r="31036" ht="12.75" customHeight="1" x14ac:dyDescent="0.2"/>
    <row r="31037" ht="12.75" customHeight="1" x14ac:dyDescent="0.2"/>
    <row r="31038" ht="12.75" customHeight="1" x14ac:dyDescent="0.2"/>
    <row r="31039" ht="12.75" customHeight="1" x14ac:dyDescent="0.2"/>
    <row r="31040" ht="12.75" customHeight="1" x14ac:dyDescent="0.2"/>
    <row r="31041" ht="12.75" customHeight="1" x14ac:dyDescent="0.2"/>
    <row r="31042" ht="12.75" customHeight="1" x14ac:dyDescent="0.2"/>
    <row r="31043" ht="12.75" customHeight="1" x14ac:dyDescent="0.2"/>
    <row r="31044" ht="12.75" customHeight="1" x14ac:dyDescent="0.2"/>
    <row r="31045" ht="12.75" customHeight="1" x14ac:dyDescent="0.2"/>
    <row r="31046" ht="12.75" customHeight="1" x14ac:dyDescent="0.2"/>
    <row r="31047" ht="12.75" customHeight="1" x14ac:dyDescent="0.2"/>
    <row r="31048" ht="12.75" customHeight="1" x14ac:dyDescent="0.2"/>
    <row r="31049" ht="12.75" customHeight="1" x14ac:dyDescent="0.2"/>
    <row r="31050" ht="12.75" customHeight="1" x14ac:dyDescent="0.2"/>
    <row r="31051" ht="12.75" customHeight="1" x14ac:dyDescent="0.2"/>
    <row r="31052" ht="12.75" customHeight="1" x14ac:dyDescent="0.2"/>
    <row r="31053" ht="12.75" customHeight="1" x14ac:dyDescent="0.2"/>
    <row r="31054" ht="12.75" customHeight="1" x14ac:dyDescent="0.2"/>
    <row r="31055" ht="12.75" customHeight="1" x14ac:dyDescent="0.2"/>
    <row r="31056" ht="12.75" customHeight="1" x14ac:dyDescent="0.2"/>
    <row r="31057" ht="12.75" customHeight="1" x14ac:dyDescent="0.2"/>
    <row r="31058" ht="12.75" customHeight="1" x14ac:dyDescent="0.2"/>
    <row r="31059" ht="12.75" customHeight="1" x14ac:dyDescent="0.2"/>
    <row r="31060" ht="12.75" customHeight="1" x14ac:dyDescent="0.2"/>
    <row r="31061" ht="12.75" customHeight="1" x14ac:dyDescent="0.2"/>
    <row r="31062" ht="12.75" customHeight="1" x14ac:dyDescent="0.2"/>
    <row r="31063" ht="12.75" customHeight="1" x14ac:dyDescent="0.2"/>
    <row r="31064" ht="12.75" customHeight="1" x14ac:dyDescent="0.2"/>
    <row r="31065" ht="12.75" customHeight="1" x14ac:dyDescent="0.2"/>
    <row r="31066" ht="12.75" customHeight="1" x14ac:dyDescent="0.2"/>
    <row r="31067" ht="12.75" customHeight="1" x14ac:dyDescent="0.2"/>
    <row r="31068" ht="12.75" customHeight="1" x14ac:dyDescent="0.2"/>
    <row r="31069" ht="12.75" customHeight="1" x14ac:dyDescent="0.2"/>
    <row r="31070" ht="12.75" customHeight="1" x14ac:dyDescent="0.2"/>
    <row r="31071" ht="12.75" customHeight="1" x14ac:dyDescent="0.2"/>
    <row r="31072" ht="12.75" customHeight="1" x14ac:dyDescent="0.2"/>
    <row r="31073" ht="12.75" customHeight="1" x14ac:dyDescent="0.2"/>
    <row r="31074" ht="12.75" customHeight="1" x14ac:dyDescent="0.2"/>
    <row r="31075" ht="12.75" customHeight="1" x14ac:dyDescent="0.2"/>
    <row r="31076" ht="12.75" customHeight="1" x14ac:dyDescent="0.2"/>
    <row r="31077" ht="12.75" customHeight="1" x14ac:dyDescent="0.2"/>
    <row r="31078" ht="12.75" customHeight="1" x14ac:dyDescent="0.2"/>
    <row r="31079" ht="12.75" customHeight="1" x14ac:dyDescent="0.2"/>
    <row r="31080" ht="12.75" customHeight="1" x14ac:dyDescent="0.2"/>
    <row r="31081" ht="12.75" customHeight="1" x14ac:dyDescent="0.2"/>
    <row r="31082" ht="12.75" customHeight="1" x14ac:dyDescent="0.2"/>
    <row r="31083" ht="12.75" customHeight="1" x14ac:dyDescent="0.2"/>
    <row r="31084" ht="12.75" customHeight="1" x14ac:dyDescent="0.2"/>
    <row r="31085" ht="12.75" customHeight="1" x14ac:dyDescent="0.2"/>
    <row r="31086" ht="12.75" customHeight="1" x14ac:dyDescent="0.2"/>
    <row r="31087" ht="12.75" customHeight="1" x14ac:dyDescent="0.2"/>
    <row r="31088" ht="12.75" customHeight="1" x14ac:dyDescent="0.2"/>
    <row r="31089" ht="12.75" customHeight="1" x14ac:dyDescent="0.2"/>
    <row r="31090" ht="12.75" customHeight="1" x14ac:dyDescent="0.2"/>
    <row r="31091" ht="12.75" customHeight="1" x14ac:dyDescent="0.2"/>
    <row r="31092" ht="12.75" customHeight="1" x14ac:dyDescent="0.2"/>
    <row r="31093" ht="12.75" customHeight="1" x14ac:dyDescent="0.2"/>
    <row r="31094" ht="12.75" customHeight="1" x14ac:dyDescent="0.2"/>
    <row r="31095" ht="12.75" customHeight="1" x14ac:dyDescent="0.2"/>
    <row r="31096" ht="12.75" customHeight="1" x14ac:dyDescent="0.2"/>
    <row r="31097" ht="12.75" customHeight="1" x14ac:dyDescent="0.2"/>
    <row r="31098" ht="12.75" customHeight="1" x14ac:dyDescent="0.2"/>
    <row r="31099" ht="12.75" customHeight="1" x14ac:dyDescent="0.2"/>
    <row r="31100" ht="12.75" customHeight="1" x14ac:dyDescent="0.2"/>
    <row r="31101" ht="12.75" customHeight="1" x14ac:dyDescent="0.2"/>
    <row r="31102" ht="12.75" customHeight="1" x14ac:dyDescent="0.2"/>
    <row r="31103" ht="12.75" customHeight="1" x14ac:dyDescent="0.2"/>
    <row r="31104" ht="12.75" customHeight="1" x14ac:dyDescent="0.2"/>
    <row r="31105" ht="12.75" customHeight="1" x14ac:dyDescent="0.2"/>
    <row r="31106" ht="12.75" customHeight="1" x14ac:dyDescent="0.2"/>
    <row r="31107" ht="12.75" customHeight="1" x14ac:dyDescent="0.2"/>
    <row r="31108" ht="12.75" customHeight="1" x14ac:dyDescent="0.2"/>
    <row r="31109" ht="12.75" customHeight="1" x14ac:dyDescent="0.2"/>
    <row r="31110" ht="12.75" customHeight="1" x14ac:dyDescent="0.2"/>
    <row r="31111" ht="12.75" customHeight="1" x14ac:dyDescent="0.2"/>
    <row r="31112" ht="12.75" customHeight="1" x14ac:dyDescent="0.2"/>
    <row r="31113" ht="12.75" customHeight="1" x14ac:dyDescent="0.2"/>
    <row r="31114" ht="12.75" customHeight="1" x14ac:dyDescent="0.2"/>
    <row r="31115" ht="12.75" customHeight="1" x14ac:dyDescent="0.2"/>
    <row r="31116" ht="12.75" customHeight="1" x14ac:dyDescent="0.2"/>
    <row r="31117" ht="12.75" customHeight="1" x14ac:dyDescent="0.2"/>
    <row r="31118" ht="12.75" customHeight="1" x14ac:dyDescent="0.2"/>
    <row r="31119" ht="12.75" customHeight="1" x14ac:dyDescent="0.2"/>
    <row r="31120" ht="12.75" customHeight="1" x14ac:dyDescent="0.2"/>
    <row r="31121" ht="12.75" customHeight="1" x14ac:dyDescent="0.2"/>
    <row r="31122" ht="12.75" customHeight="1" x14ac:dyDescent="0.2"/>
    <row r="31123" ht="12.75" customHeight="1" x14ac:dyDescent="0.2"/>
    <row r="31124" ht="12.75" customHeight="1" x14ac:dyDescent="0.2"/>
    <row r="31125" ht="12.75" customHeight="1" x14ac:dyDescent="0.2"/>
    <row r="31126" ht="12.75" customHeight="1" x14ac:dyDescent="0.2"/>
    <row r="31127" ht="12.75" customHeight="1" x14ac:dyDescent="0.2"/>
    <row r="31128" ht="12.75" customHeight="1" x14ac:dyDescent="0.2"/>
    <row r="31129" ht="12.75" customHeight="1" x14ac:dyDescent="0.2"/>
    <row r="31130" ht="12.75" customHeight="1" x14ac:dyDescent="0.2"/>
    <row r="31131" ht="12.75" customHeight="1" x14ac:dyDescent="0.2"/>
    <row r="31132" ht="12.75" customHeight="1" x14ac:dyDescent="0.2"/>
    <row r="31133" ht="12.75" customHeight="1" x14ac:dyDescent="0.2"/>
    <row r="31134" ht="12.75" customHeight="1" x14ac:dyDescent="0.2"/>
    <row r="31135" ht="12.75" customHeight="1" x14ac:dyDescent="0.2"/>
    <row r="31136" ht="12.75" customHeight="1" x14ac:dyDescent="0.2"/>
    <row r="31137" ht="12.75" customHeight="1" x14ac:dyDescent="0.2"/>
    <row r="31138" ht="12.75" customHeight="1" x14ac:dyDescent="0.2"/>
    <row r="31139" ht="12.75" customHeight="1" x14ac:dyDescent="0.2"/>
    <row r="31140" ht="12.75" customHeight="1" x14ac:dyDescent="0.2"/>
    <row r="31141" ht="12.75" customHeight="1" x14ac:dyDescent="0.2"/>
    <row r="31142" ht="12.75" customHeight="1" x14ac:dyDescent="0.2"/>
    <row r="31143" ht="12.75" customHeight="1" x14ac:dyDescent="0.2"/>
    <row r="31144" ht="12.75" customHeight="1" x14ac:dyDescent="0.2"/>
    <row r="31145" ht="12.75" customHeight="1" x14ac:dyDescent="0.2"/>
    <row r="31146" ht="12.75" customHeight="1" x14ac:dyDescent="0.2"/>
    <row r="31147" ht="12.75" customHeight="1" x14ac:dyDescent="0.2"/>
    <row r="31148" ht="12.75" customHeight="1" x14ac:dyDescent="0.2"/>
    <row r="31149" ht="12.75" customHeight="1" x14ac:dyDescent="0.2"/>
    <row r="31150" ht="12.75" customHeight="1" x14ac:dyDescent="0.2"/>
    <row r="31151" ht="12.75" customHeight="1" x14ac:dyDescent="0.2"/>
    <row r="31152" ht="12.75" customHeight="1" x14ac:dyDescent="0.2"/>
    <row r="31153" ht="12.75" customHeight="1" x14ac:dyDescent="0.2"/>
    <row r="31154" ht="12.75" customHeight="1" x14ac:dyDescent="0.2"/>
    <row r="31155" ht="12.75" customHeight="1" x14ac:dyDescent="0.2"/>
    <row r="31156" ht="12.75" customHeight="1" x14ac:dyDescent="0.2"/>
    <row r="31157" ht="12.75" customHeight="1" x14ac:dyDescent="0.2"/>
    <row r="31158" ht="12.75" customHeight="1" x14ac:dyDescent="0.2"/>
    <row r="31159" ht="12.75" customHeight="1" x14ac:dyDescent="0.2"/>
    <row r="31160" ht="12.75" customHeight="1" x14ac:dyDescent="0.2"/>
    <row r="31161" ht="12.75" customHeight="1" x14ac:dyDescent="0.2"/>
    <row r="31162" ht="12.75" customHeight="1" x14ac:dyDescent="0.2"/>
    <row r="31163" ht="12.75" customHeight="1" x14ac:dyDescent="0.2"/>
    <row r="31164" ht="12.75" customHeight="1" x14ac:dyDescent="0.2"/>
    <row r="31165" ht="12.75" customHeight="1" x14ac:dyDescent="0.2"/>
    <row r="31166" ht="12.75" customHeight="1" x14ac:dyDescent="0.2"/>
    <row r="31167" ht="12.75" customHeight="1" x14ac:dyDescent="0.2"/>
    <row r="31168" ht="12.75" customHeight="1" x14ac:dyDescent="0.2"/>
    <row r="31169" ht="12.75" customHeight="1" x14ac:dyDescent="0.2"/>
    <row r="31170" ht="12.75" customHeight="1" x14ac:dyDescent="0.2"/>
    <row r="31171" ht="12.75" customHeight="1" x14ac:dyDescent="0.2"/>
    <row r="31172" ht="12.75" customHeight="1" x14ac:dyDescent="0.2"/>
    <row r="31173" ht="12.75" customHeight="1" x14ac:dyDescent="0.2"/>
    <row r="31174" ht="12.75" customHeight="1" x14ac:dyDescent="0.2"/>
    <row r="31175" ht="12.75" customHeight="1" x14ac:dyDescent="0.2"/>
    <row r="31176" ht="12.75" customHeight="1" x14ac:dyDescent="0.2"/>
    <row r="31177" ht="12.75" customHeight="1" x14ac:dyDescent="0.2"/>
    <row r="31178" ht="12.75" customHeight="1" x14ac:dyDescent="0.2"/>
    <row r="31179" ht="12.75" customHeight="1" x14ac:dyDescent="0.2"/>
    <row r="31180" ht="12.75" customHeight="1" x14ac:dyDescent="0.2"/>
    <row r="31181" ht="12.75" customHeight="1" x14ac:dyDescent="0.2"/>
    <row r="31182" ht="12.75" customHeight="1" x14ac:dyDescent="0.2"/>
    <row r="31183" ht="12.75" customHeight="1" x14ac:dyDescent="0.2"/>
    <row r="31184" ht="12.75" customHeight="1" x14ac:dyDescent="0.2"/>
    <row r="31185" ht="12.75" customHeight="1" x14ac:dyDescent="0.2"/>
    <row r="31186" ht="12.75" customHeight="1" x14ac:dyDescent="0.2"/>
    <row r="31187" ht="12.75" customHeight="1" x14ac:dyDescent="0.2"/>
    <row r="31188" ht="12.75" customHeight="1" x14ac:dyDescent="0.2"/>
    <row r="31189" ht="12.75" customHeight="1" x14ac:dyDescent="0.2"/>
    <row r="31190" ht="12.75" customHeight="1" x14ac:dyDescent="0.2"/>
    <row r="31191" ht="12.75" customHeight="1" x14ac:dyDescent="0.2"/>
    <row r="31192" ht="12.75" customHeight="1" x14ac:dyDescent="0.2"/>
    <row r="31193" ht="12.75" customHeight="1" x14ac:dyDescent="0.2"/>
    <row r="31194" ht="12.75" customHeight="1" x14ac:dyDescent="0.2"/>
    <row r="31195" ht="12.75" customHeight="1" x14ac:dyDescent="0.2"/>
    <row r="31196" ht="12.75" customHeight="1" x14ac:dyDescent="0.2"/>
    <row r="31197" ht="12.75" customHeight="1" x14ac:dyDescent="0.2"/>
    <row r="31198" ht="12.75" customHeight="1" x14ac:dyDescent="0.2"/>
    <row r="31199" ht="12.75" customHeight="1" x14ac:dyDescent="0.2"/>
    <row r="31200" ht="12.75" customHeight="1" x14ac:dyDescent="0.2"/>
    <row r="31201" ht="12.75" customHeight="1" x14ac:dyDescent="0.2"/>
    <row r="31202" ht="12.75" customHeight="1" x14ac:dyDescent="0.2"/>
    <row r="31203" ht="12.75" customHeight="1" x14ac:dyDescent="0.2"/>
    <row r="31204" ht="12.75" customHeight="1" x14ac:dyDescent="0.2"/>
    <row r="31205" ht="12.75" customHeight="1" x14ac:dyDescent="0.2"/>
    <row r="31206" ht="12.75" customHeight="1" x14ac:dyDescent="0.2"/>
    <row r="31207" ht="12.75" customHeight="1" x14ac:dyDescent="0.2"/>
    <row r="31208" ht="12.75" customHeight="1" x14ac:dyDescent="0.2"/>
    <row r="31209" ht="12.75" customHeight="1" x14ac:dyDescent="0.2"/>
    <row r="31210" ht="12.75" customHeight="1" x14ac:dyDescent="0.2"/>
    <row r="31211" ht="12.75" customHeight="1" x14ac:dyDescent="0.2"/>
    <row r="31212" ht="12.75" customHeight="1" x14ac:dyDescent="0.2"/>
    <row r="31213" ht="12.75" customHeight="1" x14ac:dyDescent="0.2"/>
    <row r="31214" ht="12.75" customHeight="1" x14ac:dyDescent="0.2"/>
    <row r="31215" ht="12.75" customHeight="1" x14ac:dyDescent="0.2"/>
    <row r="31216" ht="12.75" customHeight="1" x14ac:dyDescent="0.2"/>
    <row r="31217" ht="12.75" customHeight="1" x14ac:dyDescent="0.2"/>
    <row r="31218" ht="12.75" customHeight="1" x14ac:dyDescent="0.2"/>
    <row r="31219" ht="12.75" customHeight="1" x14ac:dyDescent="0.2"/>
    <row r="31220" ht="12.75" customHeight="1" x14ac:dyDescent="0.2"/>
    <row r="31221" ht="12.75" customHeight="1" x14ac:dyDescent="0.2"/>
    <row r="31222" ht="12.75" customHeight="1" x14ac:dyDescent="0.2"/>
    <row r="31223" ht="12.75" customHeight="1" x14ac:dyDescent="0.2"/>
    <row r="31224" ht="12.75" customHeight="1" x14ac:dyDescent="0.2"/>
    <row r="31225" ht="12.75" customHeight="1" x14ac:dyDescent="0.2"/>
    <row r="31226" ht="12.75" customHeight="1" x14ac:dyDescent="0.2"/>
    <row r="31227" ht="12.75" customHeight="1" x14ac:dyDescent="0.2"/>
    <row r="31228" ht="12.75" customHeight="1" x14ac:dyDescent="0.2"/>
    <row r="31229" ht="12.75" customHeight="1" x14ac:dyDescent="0.2"/>
    <row r="31230" ht="12.75" customHeight="1" x14ac:dyDescent="0.2"/>
    <row r="31231" ht="12.75" customHeight="1" x14ac:dyDescent="0.2"/>
    <row r="31232" ht="12.75" customHeight="1" x14ac:dyDescent="0.2"/>
    <row r="31233" ht="12.75" customHeight="1" x14ac:dyDescent="0.2"/>
    <row r="31234" ht="12.75" customHeight="1" x14ac:dyDescent="0.2"/>
    <row r="31235" ht="12.75" customHeight="1" x14ac:dyDescent="0.2"/>
    <row r="31236" ht="12.75" customHeight="1" x14ac:dyDescent="0.2"/>
    <row r="31237" ht="12.75" customHeight="1" x14ac:dyDescent="0.2"/>
    <row r="31238" ht="12.75" customHeight="1" x14ac:dyDescent="0.2"/>
    <row r="31239" ht="12.75" customHeight="1" x14ac:dyDescent="0.2"/>
    <row r="31240" ht="12.75" customHeight="1" x14ac:dyDescent="0.2"/>
    <row r="31241" ht="12.75" customHeight="1" x14ac:dyDescent="0.2"/>
    <row r="31242" ht="12.75" customHeight="1" x14ac:dyDescent="0.2"/>
    <row r="31243" ht="12.75" customHeight="1" x14ac:dyDescent="0.2"/>
    <row r="31244" ht="12.75" customHeight="1" x14ac:dyDescent="0.2"/>
    <row r="31245" ht="12.75" customHeight="1" x14ac:dyDescent="0.2"/>
    <row r="31246" ht="12.75" customHeight="1" x14ac:dyDescent="0.2"/>
    <row r="31247" ht="12.75" customHeight="1" x14ac:dyDescent="0.2"/>
    <row r="31248" ht="12.75" customHeight="1" x14ac:dyDescent="0.2"/>
    <row r="31249" ht="12.75" customHeight="1" x14ac:dyDescent="0.2"/>
    <row r="31250" ht="12.75" customHeight="1" x14ac:dyDescent="0.2"/>
    <row r="31251" ht="12.75" customHeight="1" x14ac:dyDescent="0.2"/>
    <row r="31252" ht="12.75" customHeight="1" x14ac:dyDescent="0.2"/>
    <row r="31253" ht="12.75" customHeight="1" x14ac:dyDescent="0.2"/>
    <row r="31254" ht="12.75" customHeight="1" x14ac:dyDescent="0.2"/>
    <row r="31255" ht="12.75" customHeight="1" x14ac:dyDescent="0.2"/>
    <row r="31256" ht="12.75" customHeight="1" x14ac:dyDescent="0.2"/>
    <row r="31257" ht="12.75" customHeight="1" x14ac:dyDescent="0.2"/>
    <row r="31258" ht="12.75" customHeight="1" x14ac:dyDescent="0.2"/>
    <row r="31259" ht="12.75" customHeight="1" x14ac:dyDescent="0.2"/>
    <row r="31260" ht="12.75" customHeight="1" x14ac:dyDescent="0.2"/>
    <row r="31261" ht="12.75" customHeight="1" x14ac:dyDescent="0.2"/>
    <row r="31262" ht="12.75" customHeight="1" x14ac:dyDescent="0.2"/>
    <row r="31263" ht="12.75" customHeight="1" x14ac:dyDescent="0.2"/>
    <row r="31264" ht="12.75" customHeight="1" x14ac:dyDescent="0.2"/>
    <row r="31265" ht="12.75" customHeight="1" x14ac:dyDescent="0.2"/>
    <row r="31266" ht="12.75" customHeight="1" x14ac:dyDescent="0.2"/>
    <row r="31267" ht="12.75" customHeight="1" x14ac:dyDescent="0.2"/>
    <row r="31268" ht="12.75" customHeight="1" x14ac:dyDescent="0.2"/>
    <row r="31269" ht="12.75" customHeight="1" x14ac:dyDescent="0.2"/>
    <row r="31270" ht="12.75" customHeight="1" x14ac:dyDescent="0.2"/>
    <row r="31271" ht="12.75" customHeight="1" x14ac:dyDescent="0.2"/>
    <row r="31272" ht="12.75" customHeight="1" x14ac:dyDescent="0.2"/>
    <row r="31273" ht="12.75" customHeight="1" x14ac:dyDescent="0.2"/>
    <row r="31274" ht="12.75" customHeight="1" x14ac:dyDescent="0.2"/>
    <row r="31275" ht="12.75" customHeight="1" x14ac:dyDescent="0.2"/>
    <row r="31276" ht="12.75" customHeight="1" x14ac:dyDescent="0.2"/>
    <row r="31277" ht="12.75" customHeight="1" x14ac:dyDescent="0.2"/>
    <row r="31278" ht="12.75" customHeight="1" x14ac:dyDescent="0.2"/>
    <row r="31279" ht="12.75" customHeight="1" x14ac:dyDescent="0.2"/>
    <row r="31280" ht="12.75" customHeight="1" x14ac:dyDescent="0.2"/>
    <row r="31281" ht="12.75" customHeight="1" x14ac:dyDescent="0.2"/>
    <row r="31282" ht="12.75" customHeight="1" x14ac:dyDescent="0.2"/>
    <row r="31283" ht="12.75" customHeight="1" x14ac:dyDescent="0.2"/>
    <row r="31284" ht="12.75" customHeight="1" x14ac:dyDescent="0.2"/>
    <row r="31285" ht="12.75" customHeight="1" x14ac:dyDescent="0.2"/>
    <row r="31286" ht="12.75" customHeight="1" x14ac:dyDescent="0.2"/>
    <row r="31287" ht="12.75" customHeight="1" x14ac:dyDescent="0.2"/>
    <row r="31288" ht="12.75" customHeight="1" x14ac:dyDescent="0.2"/>
    <row r="31289" ht="12.75" customHeight="1" x14ac:dyDescent="0.2"/>
    <row r="31290" ht="12.75" customHeight="1" x14ac:dyDescent="0.2"/>
    <row r="31291" ht="12.75" customHeight="1" x14ac:dyDescent="0.2"/>
    <row r="31292" ht="12.75" customHeight="1" x14ac:dyDescent="0.2"/>
    <row r="31293" ht="12.75" customHeight="1" x14ac:dyDescent="0.2"/>
    <row r="31294" ht="12.75" customHeight="1" x14ac:dyDescent="0.2"/>
    <row r="31295" ht="12.75" customHeight="1" x14ac:dyDescent="0.2"/>
    <row r="31296" ht="12.75" customHeight="1" x14ac:dyDescent="0.2"/>
    <row r="31297" ht="12.75" customHeight="1" x14ac:dyDescent="0.2"/>
    <row r="31298" ht="12.75" customHeight="1" x14ac:dyDescent="0.2"/>
    <row r="31299" ht="12.75" customHeight="1" x14ac:dyDescent="0.2"/>
    <row r="31300" ht="12.75" customHeight="1" x14ac:dyDescent="0.2"/>
    <row r="31301" ht="12.75" customHeight="1" x14ac:dyDescent="0.2"/>
    <row r="31302" ht="12.75" customHeight="1" x14ac:dyDescent="0.2"/>
    <row r="31303" ht="12.75" customHeight="1" x14ac:dyDescent="0.2"/>
    <row r="31304" ht="12.75" customHeight="1" x14ac:dyDescent="0.2"/>
    <row r="31305" ht="12.75" customHeight="1" x14ac:dyDescent="0.2"/>
    <row r="31306" ht="12.75" customHeight="1" x14ac:dyDescent="0.2"/>
    <row r="31307" ht="12.75" customHeight="1" x14ac:dyDescent="0.2"/>
    <row r="31308" ht="12.75" customHeight="1" x14ac:dyDescent="0.2"/>
    <row r="31309" ht="12.75" customHeight="1" x14ac:dyDescent="0.2"/>
    <row r="31310" ht="12.75" customHeight="1" x14ac:dyDescent="0.2"/>
    <row r="31311" ht="12.75" customHeight="1" x14ac:dyDescent="0.2"/>
    <row r="31312" ht="12.75" customHeight="1" x14ac:dyDescent="0.2"/>
    <row r="31313" ht="12.75" customHeight="1" x14ac:dyDescent="0.2"/>
    <row r="31314" ht="12.75" customHeight="1" x14ac:dyDescent="0.2"/>
    <row r="31315" ht="12.75" customHeight="1" x14ac:dyDescent="0.2"/>
    <row r="31316" ht="12.75" customHeight="1" x14ac:dyDescent="0.2"/>
    <row r="31317" ht="12.75" customHeight="1" x14ac:dyDescent="0.2"/>
    <row r="31318" ht="12.75" customHeight="1" x14ac:dyDescent="0.2"/>
    <row r="31319" ht="12.75" customHeight="1" x14ac:dyDescent="0.2"/>
    <row r="31320" ht="12.75" customHeight="1" x14ac:dyDescent="0.2"/>
    <row r="31321" ht="12.75" customHeight="1" x14ac:dyDescent="0.2"/>
    <row r="31322" ht="12.75" customHeight="1" x14ac:dyDescent="0.2"/>
    <row r="31323" ht="12.75" customHeight="1" x14ac:dyDescent="0.2"/>
    <row r="31324" ht="12.75" customHeight="1" x14ac:dyDescent="0.2"/>
    <row r="31325" ht="12.75" customHeight="1" x14ac:dyDescent="0.2"/>
    <row r="31326" ht="12.75" customHeight="1" x14ac:dyDescent="0.2"/>
    <row r="31327" ht="12.75" customHeight="1" x14ac:dyDescent="0.2"/>
    <row r="31328" ht="12.75" customHeight="1" x14ac:dyDescent="0.2"/>
    <row r="31329" ht="12.75" customHeight="1" x14ac:dyDescent="0.2"/>
    <row r="31330" ht="12.75" customHeight="1" x14ac:dyDescent="0.2"/>
    <row r="31331" ht="12.75" customHeight="1" x14ac:dyDescent="0.2"/>
    <row r="31332" ht="12.75" customHeight="1" x14ac:dyDescent="0.2"/>
    <row r="31333" ht="12.75" customHeight="1" x14ac:dyDescent="0.2"/>
    <row r="31334" ht="12.75" customHeight="1" x14ac:dyDescent="0.2"/>
    <row r="31335" ht="12.75" customHeight="1" x14ac:dyDescent="0.2"/>
    <row r="31336" ht="12.75" customHeight="1" x14ac:dyDescent="0.2"/>
    <row r="31337" ht="12.75" customHeight="1" x14ac:dyDescent="0.2"/>
    <row r="31338" ht="12.75" customHeight="1" x14ac:dyDescent="0.2"/>
    <row r="31339" ht="12.75" customHeight="1" x14ac:dyDescent="0.2"/>
    <row r="31340" ht="12.75" customHeight="1" x14ac:dyDescent="0.2"/>
    <row r="31341" ht="12.75" customHeight="1" x14ac:dyDescent="0.2"/>
    <row r="31342" ht="12.75" customHeight="1" x14ac:dyDescent="0.2"/>
    <row r="31343" ht="12.75" customHeight="1" x14ac:dyDescent="0.2"/>
    <row r="31344" ht="12.75" customHeight="1" x14ac:dyDescent="0.2"/>
    <row r="31345" ht="12.75" customHeight="1" x14ac:dyDescent="0.2"/>
    <row r="31346" ht="12.75" customHeight="1" x14ac:dyDescent="0.2"/>
    <row r="31347" ht="12.75" customHeight="1" x14ac:dyDescent="0.2"/>
    <row r="31348" ht="12.75" customHeight="1" x14ac:dyDescent="0.2"/>
    <row r="31349" ht="12.75" customHeight="1" x14ac:dyDescent="0.2"/>
    <row r="31350" ht="12.75" customHeight="1" x14ac:dyDescent="0.2"/>
    <row r="31351" ht="12.75" customHeight="1" x14ac:dyDescent="0.2"/>
    <row r="31352" ht="12.75" customHeight="1" x14ac:dyDescent="0.2"/>
    <row r="31353" ht="12.75" customHeight="1" x14ac:dyDescent="0.2"/>
    <row r="31354" ht="12.75" customHeight="1" x14ac:dyDescent="0.2"/>
    <row r="31355" ht="12.75" customHeight="1" x14ac:dyDescent="0.2"/>
    <row r="31356" ht="12.75" customHeight="1" x14ac:dyDescent="0.2"/>
    <row r="31357" ht="12.75" customHeight="1" x14ac:dyDescent="0.2"/>
    <row r="31358" ht="12.75" customHeight="1" x14ac:dyDescent="0.2"/>
    <row r="31359" ht="12.75" customHeight="1" x14ac:dyDescent="0.2"/>
    <row r="31360" ht="12.75" customHeight="1" x14ac:dyDescent="0.2"/>
    <row r="31361" ht="12.75" customHeight="1" x14ac:dyDescent="0.2"/>
    <row r="31362" ht="12.75" customHeight="1" x14ac:dyDescent="0.2"/>
    <row r="31363" ht="12.75" customHeight="1" x14ac:dyDescent="0.2"/>
    <row r="31364" ht="12.75" customHeight="1" x14ac:dyDescent="0.2"/>
    <row r="31365" ht="12.75" customHeight="1" x14ac:dyDescent="0.2"/>
    <row r="31366" ht="12.75" customHeight="1" x14ac:dyDescent="0.2"/>
    <row r="31367" ht="12.75" customHeight="1" x14ac:dyDescent="0.2"/>
    <row r="31368" ht="12.75" customHeight="1" x14ac:dyDescent="0.2"/>
    <row r="31369" ht="12.75" customHeight="1" x14ac:dyDescent="0.2"/>
    <row r="31370" ht="12.75" customHeight="1" x14ac:dyDescent="0.2"/>
    <row r="31371" ht="12.75" customHeight="1" x14ac:dyDescent="0.2"/>
    <row r="31372" ht="12.75" customHeight="1" x14ac:dyDescent="0.2"/>
    <row r="31373" ht="12.75" customHeight="1" x14ac:dyDescent="0.2"/>
    <row r="31374" ht="12.75" customHeight="1" x14ac:dyDescent="0.2"/>
    <row r="31375" ht="12.75" customHeight="1" x14ac:dyDescent="0.2"/>
    <row r="31376" ht="12.75" customHeight="1" x14ac:dyDescent="0.2"/>
    <row r="31377" ht="12.75" customHeight="1" x14ac:dyDescent="0.2"/>
    <row r="31378" ht="12.75" customHeight="1" x14ac:dyDescent="0.2"/>
    <row r="31379" ht="12.75" customHeight="1" x14ac:dyDescent="0.2"/>
    <row r="31380" ht="12.75" customHeight="1" x14ac:dyDescent="0.2"/>
    <row r="31381" ht="12.75" customHeight="1" x14ac:dyDescent="0.2"/>
    <row r="31382" ht="12.75" customHeight="1" x14ac:dyDescent="0.2"/>
    <row r="31383" ht="12.75" customHeight="1" x14ac:dyDescent="0.2"/>
    <row r="31384" ht="12.75" customHeight="1" x14ac:dyDescent="0.2"/>
    <row r="31385" ht="12.75" customHeight="1" x14ac:dyDescent="0.2"/>
    <row r="31386" ht="12.75" customHeight="1" x14ac:dyDescent="0.2"/>
    <row r="31387" ht="12.75" customHeight="1" x14ac:dyDescent="0.2"/>
    <row r="31388" ht="12.75" customHeight="1" x14ac:dyDescent="0.2"/>
    <row r="31389" ht="12.75" customHeight="1" x14ac:dyDescent="0.2"/>
    <row r="31390" ht="12.75" customHeight="1" x14ac:dyDescent="0.2"/>
    <row r="31391" ht="12.75" customHeight="1" x14ac:dyDescent="0.2"/>
    <row r="31392" ht="12.75" customHeight="1" x14ac:dyDescent="0.2"/>
    <row r="31393" ht="12.75" customHeight="1" x14ac:dyDescent="0.2"/>
    <row r="31394" ht="12.75" customHeight="1" x14ac:dyDescent="0.2"/>
    <row r="31395" ht="12.75" customHeight="1" x14ac:dyDescent="0.2"/>
    <row r="31396" ht="12.75" customHeight="1" x14ac:dyDescent="0.2"/>
    <row r="31397" ht="12.75" customHeight="1" x14ac:dyDescent="0.2"/>
    <row r="31398" ht="12.75" customHeight="1" x14ac:dyDescent="0.2"/>
    <row r="31399" ht="12.75" customHeight="1" x14ac:dyDescent="0.2"/>
    <row r="31400" ht="12.75" customHeight="1" x14ac:dyDescent="0.2"/>
    <row r="31401" ht="12.75" customHeight="1" x14ac:dyDescent="0.2"/>
    <row r="31402" ht="12.75" customHeight="1" x14ac:dyDescent="0.2"/>
    <row r="31403" ht="12.75" customHeight="1" x14ac:dyDescent="0.2"/>
    <row r="31404" ht="12.75" customHeight="1" x14ac:dyDescent="0.2"/>
    <row r="31405" ht="12.75" customHeight="1" x14ac:dyDescent="0.2"/>
    <row r="31406" ht="12.75" customHeight="1" x14ac:dyDescent="0.2"/>
    <row r="31407" ht="12.75" customHeight="1" x14ac:dyDescent="0.2"/>
    <row r="31408" ht="12.75" customHeight="1" x14ac:dyDescent="0.2"/>
    <row r="31409" ht="12.75" customHeight="1" x14ac:dyDescent="0.2"/>
    <row r="31410" ht="12.75" customHeight="1" x14ac:dyDescent="0.2"/>
    <row r="31411" ht="12.75" customHeight="1" x14ac:dyDescent="0.2"/>
    <row r="31412" ht="12.75" customHeight="1" x14ac:dyDescent="0.2"/>
    <row r="31413" ht="12.75" customHeight="1" x14ac:dyDescent="0.2"/>
    <row r="31414" ht="12.75" customHeight="1" x14ac:dyDescent="0.2"/>
    <row r="31415" ht="12.75" customHeight="1" x14ac:dyDescent="0.2"/>
    <row r="31416" ht="12.75" customHeight="1" x14ac:dyDescent="0.2"/>
    <row r="31417" ht="12.75" customHeight="1" x14ac:dyDescent="0.2"/>
    <row r="31418" ht="12.75" customHeight="1" x14ac:dyDescent="0.2"/>
    <row r="31419" ht="12.75" customHeight="1" x14ac:dyDescent="0.2"/>
    <row r="31420" ht="12.75" customHeight="1" x14ac:dyDescent="0.2"/>
    <row r="31421" ht="12.75" customHeight="1" x14ac:dyDescent="0.2"/>
    <row r="31422" ht="12.75" customHeight="1" x14ac:dyDescent="0.2"/>
    <row r="31423" ht="12.75" customHeight="1" x14ac:dyDescent="0.2"/>
    <row r="31424" ht="12.75" customHeight="1" x14ac:dyDescent="0.2"/>
    <row r="31425" ht="12.75" customHeight="1" x14ac:dyDescent="0.2"/>
    <row r="31426" ht="12.75" customHeight="1" x14ac:dyDescent="0.2"/>
    <row r="31427" ht="12.75" customHeight="1" x14ac:dyDescent="0.2"/>
    <row r="31428" ht="12.75" customHeight="1" x14ac:dyDescent="0.2"/>
    <row r="31429" ht="12.75" customHeight="1" x14ac:dyDescent="0.2"/>
    <row r="31430" ht="12.75" customHeight="1" x14ac:dyDescent="0.2"/>
    <row r="31431" ht="12.75" customHeight="1" x14ac:dyDescent="0.2"/>
    <row r="31432" ht="12.75" customHeight="1" x14ac:dyDescent="0.2"/>
    <row r="31433" ht="12.75" customHeight="1" x14ac:dyDescent="0.2"/>
    <row r="31434" ht="12.75" customHeight="1" x14ac:dyDescent="0.2"/>
    <row r="31435" ht="12.75" customHeight="1" x14ac:dyDescent="0.2"/>
    <row r="31436" ht="12.75" customHeight="1" x14ac:dyDescent="0.2"/>
    <row r="31437" ht="12.75" customHeight="1" x14ac:dyDescent="0.2"/>
    <row r="31438" ht="12.75" customHeight="1" x14ac:dyDescent="0.2"/>
    <row r="31439" ht="12.75" customHeight="1" x14ac:dyDescent="0.2"/>
    <row r="31440" ht="12.75" customHeight="1" x14ac:dyDescent="0.2"/>
    <row r="31441" ht="12.75" customHeight="1" x14ac:dyDescent="0.2"/>
    <row r="31442" ht="12.75" customHeight="1" x14ac:dyDescent="0.2"/>
    <row r="31443" ht="12.75" customHeight="1" x14ac:dyDescent="0.2"/>
    <row r="31444" ht="12.75" customHeight="1" x14ac:dyDescent="0.2"/>
    <row r="31445" ht="12.75" customHeight="1" x14ac:dyDescent="0.2"/>
    <row r="31446" ht="12.75" customHeight="1" x14ac:dyDescent="0.2"/>
    <row r="31447" ht="12.75" customHeight="1" x14ac:dyDescent="0.2"/>
    <row r="31448" ht="12.75" customHeight="1" x14ac:dyDescent="0.2"/>
    <row r="31449" ht="12.75" customHeight="1" x14ac:dyDescent="0.2"/>
    <row r="31450" ht="12.75" customHeight="1" x14ac:dyDescent="0.2"/>
    <row r="31451" ht="12.75" customHeight="1" x14ac:dyDescent="0.2"/>
    <row r="31452" ht="12.75" customHeight="1" x14ac:dyDescent="0.2"/>
    <row r="31453" ht="12.75" customHeight="1" x14ac:dyDescent="0.2"/>
    <row r="31454" ht="12.75" customHeight="1" x14ac:dyDescent="0.2"/>
    <row r="31455" ht="12.75" customHeight="1" x14ac:dyDescent="0.2"/>
    <row r="31456" ht="12.75" customHeight="1" x14ac:dyDescent="0.2"/>
    <row r="31457" ht="12.75" customHeight="1" x14ac:dyDescent="0.2"/>
    <row r="31458" ht="12.75" customHeight="1" x14ac:dyDescent="0.2"/>
    <row r="31459" ht="12.75" customHeight="1" x14ac:dyDescent="0.2"/>
    <row r="31460" ht="12.75" customHeight="1" x14ac:dyDescent="0.2"/>
    <row r="31461" ht="12.75" customHeight="1" x14ac:dyDescent="0.2"/>
    <row r="31462" ht="12.75" customHeight="1" x14ac:dyDescent="0.2"/>
    <row r="31463" ht="12.75" customHeight="1" x14ac:dyDescent="0.2"/>
    <row r="31464" ht="12.75" customHeight="1" x14ac:dyDescent="0.2"/>
    <row r="31465" ht="12.75" customHeight="1" x14ac:dyDescent="0.2"/>
    <row r="31466" ht="12.75" customHeight="1" x14ac:dyDescent="0.2"/>
    <row r="31467" ht="12.75" customHeight="1" x14ac:dyDescent="0.2"/>
    <row r="31468" ht="12.75" customHeight="1" x14ac:dyDescent="0.2"/>
    <row r="31469" ht="12.75" customHeight="1" x14ac:dyDescent="0.2"/>
    <row r="31470" ht="12.75" customHeight="1" x14ac:dyDescent="0.2"/>
    <row r="31471" ht="12.75" customHeight="1" x14ac:dyDescent="0.2"/>
    <row r="31472" ht="12.75" customHeight="1" x14ac:dyDescent="0.2"/>
    <row r="31473" ht="12.75" customHeight="1" x14ac:dyDescent="0.2"/>
    <row r="31474" ht="12.75" customHeight="1" x14ac:dyDescent="0.2"/>
    <row r="31475" ht="12.75" customHeight="1" x14ac:dyDescent="0.2"/>
    <row r="31476" ht="12.75" customHeight="1" x14ac:dyDescent="0.2"/>
    <row r="31477" ht="12.75" customHeight="1" x14ac:dyDescent="0.2"/>
    <row r="31478" ht="12.75" customHeight="1" x14ac:dyDescent="0.2"/>
    <row r="31479" ht="12.75" customHeight="1" x14ac:dyDescent="0.2"/>
    <row r="31480" ht="12.75" customHeight="1" x14ac:dyDescent="0.2"/>
    <row r="31481" ht="12.75" customHeight="1" x14ac:dyDescent="0.2"/>
    <row r="31482" ht="12.75" customHeight="1" x14ac:dyDescent="0.2"/>
    <row r="31483" ht="12.75" customHeight="1" x14ac:dyDescent="0.2"/>
    <row r="31484" ht="12.75" customHeight="1" x14ac:dyDescent="0.2"/>
    <row r="31485" ht="12.75" customHeight="1" x14ac:dyDescent="0.2"/>
    <row r="31486" ht="12.75" customHeight="1" x14ac:dyDescent="0.2"/>
    <row r="31487" ht="12.75" customHeight="1" x14ac:dyDescent="0.2"/>
    <row r="31488" ht="12.75" customHeight="1" x14ac:dyDescent="0.2"/>
    <row r="31489" ht="12.75" customHeight="1" x14ac:dyDescent="0.2"/>
    <row r="31490" ht="12.75" customHeight="1" x14ac:dyDescent="0.2"/>
    <row r="31491" ht="12.75" customHeight="1" x14ac:dyDescent="0.2"/>
    <row r="31492" ht="12.75" customHeight="1" x14ac:dyDescent="0.2"/>
    <row r="31493" ht="12.75" customHeight="1" x14ac:dyDescent="0.2"/>
    <row r="31494" ht="12.75" customHeight="1" x14ac:dyDescent="0.2"/>
    <row r="31495" ht="12.75" customHeight="1" x14ac:dyDescent="0.2"/>
    <row r="31496" ht="12.75" customHeight="1" x14ac:dyDescent="0.2"/>
    <row r="31497" ht="12.75" customHeight="1" x14ac:dyDescent="0.2"/>
    <row r="31498" ht="12.75" customHeight="1" x14ac:dyDescent="0.2"/>
    <row r="31499" ht="12.75" customHeight="1" x14ac:dyDescent="0.2"/>
    <row r="31500" ht="12.75" customHeight="1" x14ac:dyDescent="0.2"/>
    <row r="31501" ht="12.75" customHeight="1" x14ac:dyDescent="0.2"/>
    <row r="31502" ht="12.75" customHeight="1" x14ac:dyDescent="0.2"/>
    <row r="31503" ht="12.75" customHeight="1" x14ac:dyDescent="0.2"/>
    <row r="31504" ht="12.75" customHeight="1" x14ac:dyDescent="0.2"/>
    <row r="31505" ht="12.75" customHeight="1" x14ac:dyDescent="0.2"/>
    <row r="31506" ht="12.75" customHeight="1" x14ac:dyDescent="0.2"/>
    <row r="31507" ht="12.75" customHeight="1" x14ac:dyDescent="0.2"/>
    <row r="31508" ht="12.75" customHeight="1" x14ac:dyDescent="0.2"/>
    <row r="31509" ht="12.75" customHeight="1" x14ac:dyDescent="0.2"/>
    <row r="31510" ht="12.75" customHeight="1" x14ac:dyDescent="0.2"/>
    <row r="31511" ht="12.75" customHeight="1" x14ac:dyDescent="0.2"/>
    <row r="31512" ht="12.75" customHeight="1" x14ac:dyDescent="0.2"/>
    <row r="31513" ht="12.75" customHeight="1" x14ac:dyDescent="0.2"/>
    <row r="31514" ht="12.75" customHeight="1" x14ac:dyDescent="0.2"/>
    <row r="31515" ht="12.75" customHeight="1" x14ac:dyDescent="0.2"/>
    <row r="31516" ht="12.75" customHeight="1" x14ac:dyDescent="0.2"/>
    <row r="31517" ht="12.75" customHeight="1" x14ac:dyDescent="0.2"/>
    <row r="31518" ht="12.75" customHeight="1" x14ac:dyDescent="0.2"/>
    <row r="31519" ht="12.75" customHeight="1" x14ac:dyDescent="0.2"/>
    <row r="31520" ht="12.75" customHeight="1" x14ac:dyDescent="0.2"/>
    <row r="31521" ht="12.75" customHeight="1" x14ac:dyDescent="0.2"/>
    <row r="31522" ht="12.75" customHeight="1" x14ac:dyDescent="0.2"/>
    <row r="31523" ht="12.75" customHeight="1" x14ac:dyDescent="0.2"/>
    <row r="31524" ht="12.75" customHeight="1" x14ac:dyDescent="0.2"/>
    <row r="31525" ht="12.75" customHeight="1" x14ac:dyDescent="0.2"/>
    <row r="31526" ht="12.75" customHeight="1" x14ac:dyDescent="0.2"/>
    <row r="31527" ht="12.75" customHeight="1" x14ac:dyDescent="0.2"/>
    <row r="31528" ht="12.75" customHeight="1" x14ac:dyDescent="0.2"/>
    <row r="31529" ht="12.75" customHeight="1" x14ac:dyDescent="0.2"/>
    <row r="31530" ht="12.75" customHeight="1" x14ac:dyDescent="0.2"/>
    <row r="31531" ht="12.75" customHeight="1" x14ac:dyDescent="0.2"/>
    <row r="31532" ht="12.75" customHeight="1" x14ac:dyDescent="0.2"/>
    <row r="31533" ht="12.75" customHeight="1" x14ac:dyDescent="0.2"/>
    <row r="31534" ht="12.75" customHeight="1" x14ac:dyDescent="0.2"/>
    <row r="31535" ht="12.75" customHeight="1" x14ac:dyDescent="0.2"/>
    <row r="31536" ht="12.75" customHeight="1" x14ac:dyDescent="0.2"/>
    <row r="31537" ht="12.75" customHeight="1" x14ac:dyDescent="0.2"/>
    <row r="31538" ht="12.75" customHeight="1" x14ac:dyDescent="0.2"/>
    <row r="31539" ht="12.75" customHeight="1" x14ac:dyDescent="0.2"/>
    <row r="31540" ht="12.75" customHeight="1" x14ac:dyDescent="0.2"/>
    <row r="31541" ht="12.75" customHeight="1" x14ac:dyDescent="0.2"/>
    <row r="31542" ht="12.75" customHeight="1" x14ac:dyDescent="0.2"/>
    <row r="31543" ht="12.75" customHeight="1" x14ac:dyDescent="0.2"/>
    <row r="31544" ht="12.75" customHeight="1" x14ac:dyDescent="0.2"/>
    <row r="31545" ht="12.75" customHeight="1" x14ac:dyDescent="0.2"/>
    <row r="31546" ht="12.75" customHeight="1" x14ac:dyDescent="0.2"/>
    <row r="31547" ht="12.75" customHeight="1" x14ac:dyDescent="0.2"/>
    <row r="31548" ht="12.75" customHeight="1" x14ac:dyDescent="0.2"/>
    <row r="31549" ht="12.75" customHeight="1" x14ac:dyDescent="0.2"/>
    <row r="31550" ht="12.75" customHeight="1" x14ac:dyDescent="0.2"/>
    <row r="31551" ht="12.75" customHeight="1" x14ac:dyDescent="0.2"/>
    <row r="31552" ht="12.75" customHeight="1" x14ac:dyDescent="0.2"/>
    <row r="31553" ht="12.75" customHeight="1" x14ac:dyDescent="0.2"/>
    <row r="31554" ht="12.75" customHeight="1" x14ac:dyDescent="0.2"/>
    <row r="31555" ht="12.75" customHeight="1" x14ac:dyDescent="0.2"/>
    <row r="31556" ht="12.75" customHeight="1" x14ac:dyDescent="0.2"/>
    <row r="31557" ht="12.75" customHeight="1" x14ac:dyDescent="0.2"/>
    <row r="31558" ht="12.75" customHeight="1" x14ac:dyDescent="0.2"/>
    <row r="31559" ht="12.75" customHeight="1" x14ac:dyDescent="0.2"/>
    <row r="31560" ht="12.75" customHeight="1" x14ac:dyDescent="0.2"/>
    <row r="31561" ht="12.75" customHeight="1" x14ac:dyDescent="0.2"/>
    <row r="31562" ht="12.75" customHeight="1" x14ac:dyDescent="0.2"/>
    <row r="31563" ht="12.75" customHeight="1" x14ac:dyDescent="0.2"/>
    <row r="31564" ht="12.75" customHeight="1" x14ac:dyDescent="0.2"/>
    <row r="31565" ht="12.75" customHeight="1" x14ac:dyDescent="0.2"/>
    <row r="31566" ht="12.75" customHeight="1" x14ac:dyDescent="0.2"/>
    <row r="31567" ht="12.75" customHeight="1" x14ac:dyDescent="0.2"/>
    <row r="31568" ht="12.75" customHeight="1" x14ac:dyDescent="0.2"/>
    <row r="31569" ht="12.75" customHeight="1" x14ac:dyDescent="0.2"/>
    <row r="31570" ht="12.75" customHeight="1" x14ac:dyDescent="0.2"/>
    <row r="31571" ht="12.75" customHeight="1" x14ac:dyDescent="0.2"/>
    <row r="31572" ht="12.75" customHeight="1" x14ac:dyDescent="0.2"/>
    <row r="31573" ht="12.75" customHeight="1" x14ac:dyDescent="0.2"/>
    <row r="31574" ht="12.75" customHeight="1" x14ac:dyDescent="0.2"/>
    <row r="31575" ht="12.75" customHeight="1" x14ac:dyDescent="0.2"/>
    <row r="31576" ht="12.75" customHeight="1" x14ac:dyDescent="0.2"/>
    <row r="31577" ht="12.75" customHeight="1" x14ac:dyDescent="0.2"/>
    <row r="31578" ht="12.75" customHeight="1" x14ac:dyDescent="0.2"/>
    <row r="31579" ht="12.75" customHeight="1" x14ac:dyDescent="0.2"/>
    <row r="31580" ht="12.75" customHeight="1" x14ac:dyDescent="0.2"/>
    <row r="31581" ht="12.75" customHeight="1" x14ac:dyDescent="0.2"/>
    <row r="31582" ht="12.75" customHeight="1" x14ac:dyDescent="0.2"/>
    <row r="31583" ht="12.75" customHeight="1" x14ac:dyDescent="0.2"/>
    <row r="31584" ht="12.75" customHeight="1" x14ac:dyDescent="0.2"/>
    <row r="31585" ht="12.75" customHeight="1" x14ac:dyDescent="0.2"/>
    <row r="31586" ht="12.75" customHeight="1" x14ac:dyDescent="0.2"/>
    <row r="31587" ht="12.75" customHeight="1" x14ac:dyDescent="0.2"/>
    <row r="31588" ht="12.75" customHeight="1" x14ac:dyDescent="0.2"/>
    <row r="31589" ht="12.75" customHeight="1" x14ac:dyDescent="0.2"/>
    <row r="31590" ht="12.75" customHeight="1" x14ac:dyDescent="0.2"/>
    <row r="31591" ht="12.75" customHeight="1" x14ac:dyDescent="0.2"/>
    <row r="31592" ht="12.75" customHeight="1" x14ac:dyDescent="0.2"/>
    <row r="31593" ht="12.75" customHeight="1" x14ac:dyDescent="0.2"/>
    <row r="31594" ht="12.75" customHeight="1" x14ac:dyDescent="0.2"/>
    <row r="31595" ht="12.75" customHeight="1" x14ac:dyDescent="0.2"/>
    <row r="31596" ht="12.75" customHeight="1" x14ac:dyDescent="0.2"/>
    <row r="31597" ht="12.75" customHeight="1" x14ac:dyDescent="0.2"/>
    <row r="31598" ht="12.75" customHeight="1" x14ac:dyDescent="0.2"/>
    <row r="31599" ht="12.75" customHeight="1" x14ac:dyDescent="0.2"/>
    <row r="31600" ht="12.75" customHeight="1" x14ac:dyDescent="0.2"/>
    <row r="31601" ht="12.75" customHeight="1" x14ac:dyDescent="0.2"/>
    <row r="31602" ht="12.75" customHeight="1" x14ac:dyDescent="0.2"/>
    <row r="31603" ht="12.75" customHeight="1" x14ac:dyDescent="0.2"/>
    <row r="31604" ht="12.75" customHeight="1" x14ac:dyDescent="0.2"/>
    <row r="31605" ht="12.75" customHeight="1" x14ac:dyDescent="0.2"/>
    <row r="31606" ht="12.75" customHeight="1" x14ac:dyDescent="0.2"/>
    <row r="31607" ht="12.75" customHeight="1" x14ac:dyDescent="0.2"/>
    <row r="31608" ht="12.75" customHeight="1" x14ac:dyDescent="0.2"/>
    <row r="31609" ht="12.75" customHeight="1" x14ac:dyDescent="0.2"/>
    <row r="31610" ht="12.75" customHeight="1" x14ac:dyDescent="0.2"/>
    <row r="31611" ht="12.75" customHeight="1" x14ac:dyDescent="0.2"/>
    <row r="31612" ht="12.75" customHeight="1" x14ac:dyDescent="0.2"/>
    <row r="31613" ht="12.75" customHeight="1" x14ac:dyDescent="0.2"/>
    <row r="31614" ht="12.75" customHeight="1" x14ac:dyDescent="0.2"/>
    <row r="31615" ht="12.75" customHeight="1" x14ac:dyDescent="0.2"/>
    <row r="31616" ht="12.75" customHeight="1" x14ac:dyDescent="0.2"/>
    <row r="31617" ht="12.75" customHeight="1" x14ac:dyDescent="0.2"/>
    <row r="31618" ht="12.75" customHeight="1" x14ac:dyDescent="0.2"/>
    <row r="31619" ht="12.75" customHeight="1" x14ac:dyDescent="0.2"/>
    <row r="31620" ht="12.75" customHeight="1" x14ac:dyDescent="0.2"/>
    <row r="31621" ht="12.75" customHeight="1" x14ac:dyDescent="0.2"/>
    <row r="31622" ht="12.75" customHeight="1" x14ac:dyDescent="0.2"/>
    <row r="31623" ht="12.75" customHeight="1" x14ac:dyDescent="0.2"/>
    <row r="31624" ht="12.75" customHeight="1" x14ac:dyDescent="0.2"/>
    <row r="31625" ht="12.75" customHeight="1" x14ac:dyDescent="0.2"/>
    <row r="31626" ht="12.75" customHeight="1" x14ac:dyDescent="0.2"/>
    <row r="31627" ht="12.75" customHeight="1" x14ac:dyDescent="0.2"/>
    <row r="31628" ht="12.75" customHeight="1" x14ac:dyDescent="0.2"/>
    <row r="31629" ht="12.75" customHeight="1" x14ac:dyDescent="0.2"/>
    <row r="31630" ht="12.75" customHeight="1" x14ac:dyDescent="0.2"/>
    <row r="31631" ht="12.75" customHeight="1" x14ac:dyDescent="0.2"/>
    <row r="31632" ht="12.75" customHeight="1" x14ac:dyDescent="0.2"/>
    <row r="31633" ht="12.75" customHeight="1" x14ac:dyDescent="0.2"/>
    <row r="31634" ht="12.75" customHeight="1" x14ac:dyDescent="0.2"/>
    <row r="31635" ht="12.75" customHeight="1" x14ac:dyDescent="0.2"/>
    <row r="31636" ht="12.75" customHeight="1" x14ac:dyDescent="0.2"/>
    <row r="31637" ht="12.75" customHeight="1" x14ac:dyDescent="0.2"/>
    <row r="31638" ht="12.75" customHeight="1" x14ac:dyDescent="0.2"/>
    <row r="31639" ht="12.75" customHeight="1" x14ac:dyDescent="0.2"/>
    <row r="31640" ht="12.75" customHeight="1" x14ac:dyDescent="0.2"/>
    <row r="31641" ht="12.75" customHeight="1" x14ac:dyDescent="0.2"/>
    <row r="31642" ht="12.75" customHeight="1" x14ac:dyDescent="0.2"/>
    <row r="31643" ht="12.75" customHeight="1" x14ac:dyDescent="0.2"/>
    <row r="31644" ht="12.75" customHeight="1" x14ac:dyDescent="0.2"/>
    <row r="31645" ht="12.75" customHeight="1" x14ac:dyDescent="0.2"/>
    <row r="31646" ht="12.75" customHeight="1" x14ac:dyDescent="0.2"/>
    <row r="31647" ht="12.75" customHeight="1" x14ac:dyDescent="0.2"/>
    <row r="31648" ht="12.75" customHeight="1" x14ac:dyDescent="0.2"/>
    <row r="31649" ht="12.75" customHeight="1" x14ac:dyDescent="0.2"/>
    <row r="31650" ht="12.75" customHeight="1" x14ac:dyDescent="0.2"/>
    <row r="31651" ht="12.75" customHeight="1" x14ac:dyDescent="0.2"/>
    <row r="31652" ht="12.75" customHeight="1" x14ac:dyDescent="0.2"/>
    <row r="31653" ht="12.75" customHeight="1" x14ac:dyDescent="0.2"/>
    <row r="31654" ht="12.75" customHeight="1" x14ac:dyDescent="0.2"/>
    <row r="31655" ht="12.75" customHeight="1" x14ac:dyDescent="0.2"/>
    <row r="31656" ht="12.75" customHeight="1" x14ac:dyDescent="0.2"/>
    <row r="31657" ht="12.75" customHeight="1" x14ac:dyDescent="0.2"/>
    <row r="31658" ht="12.75" customHeight="1" x14ac:dyDescent="0.2"/>
    <row r="31659" ht="12.75" customHeight="1" x14ac:dyDescent="0.2"/>
    <row r="31660" ht="12.75" customHeight="1" x14ac:dyDescent="0.2"/>
    <row r="31661" ht="12.75" customHeight="1" x14ac:dyDescent="0.2"/>
    <row r="31662" ht="12.75" customHeight="1" x14ac:dyDescent="0.2"/>
    <row r="31663" ht="12.75" customHeight="1" x14ac:dyDescent="0.2"/>
    <row r="31664" ht="12.75" customHeight="1" x14ac:dyDescent="0.2"/>
    <row r="31665" ht="12.75" customHeight="1" x14ac:dyDescent="0.2"/>
    <row r="31666" ht="12.75" customHeight="1" x14ac:dyDescent="0.2"/>
    <row r="31667" ht="12.75" customHeight="1" x14ac:dyDescent="0.2"/>
    <row r="31668" ht="12.75" customHeight="1" x14ac:dyDescent="0.2"/>
    <row r="31669" ht="12.75" customHeight="1" x14ac:dyDescent="0.2"/>
    <row r="31670" ht="12.75" customHeight="1" x14ac:dyDescent="0.2"/>
    <row r="31671" ht="12.75" customHeight="1" x14ac:dyDescent="0.2"/>
    <row r="31672" ht="12.75" customHeight="1" x14ac:dyDescent="0.2"/>
    <row r="31673" ht="12.75" customHeight="1" x14ac:dyDescent="0.2"/>
    <row r="31674" ht="12.75" customHeight="1" x14ac:dyDescent="0.2"/>
    <row r="31675" ht="12.75" customHeight="1" x14ac:dyDescent="0.2"/>
    <row r="31676" ht="12.75" customHeight="1" x14ac:dyDescent="0.2"/>
    <row r="31677" ht="12.75" customHeight="1" x14ac:dyDescent="0.2"/>
    <row r="31678" ht="12.75" customHeight="1" x14ac:dyDescent="0.2"/>
    <row r="31679" ht="12.75" customHeight="1" x14ac:dyDescent="0.2"/>
    <row r="31680" ht="12.75" customHeight="1" x14ac:dyDescent="0.2"/>
    <row r="31681" ht="12.75" customHeight="1" x14ac:dyDescent="0.2"/>
    <row r="31682" ht="12.75" customHeight="1" x14ac:dyDescent="0.2"/>
    <row r="31683" ht="12.75" customHeight="1" x14ac:dyDescent="0.2"/>
    <row r="31684" ht="12.75" customHeight="1" x14ac:dyDescent="0.2"/>
    <row r="31685" ht="12.75" customHeight="1" x14ac:dyDescent="0.2"/>
    <row r="31686" ht="12.75" customHeight="1" x14ac:dyDescent="0.2"/>
    <row r="31687" ht="12.75" customHeight="1" x14ac:dyDescent="0.2"/>
    <row r="31688" ht="12.75" customHeight="1" x14ac:dyDescent="0.2"/>
    <row r="31689" ht="12.75" customHeight="1" x14ac:dyDescent="0.2"/>
    <row r="31690" ht="12.75" customHeight="1" x14ac:dyDescent="0.2"/>
    <row r="31691" ht="12.75" customHeight="1" x14ac:dyDescent="0.2"/>
    <row r="31692" ht="12.75" customHeight="1" x14ac:dyDescent="0.2"/>
    <row r="31693" ht="12.75" customHeight="1" x14ac:dyDescent="0.2"/>
    <row r="31694" ht="12.75" customHeight="1" x14ac:dyDescent="0.2"/>
    <row r="31695" ht="12.75" customHeight="1" x14ac:dyDescent="0.2"/>
    <row r="31696" ht="12.75" customHeight="1" x14ac:dyDescent="0.2"/>
    <row r="31697" ht="12.75" customHeight="1" x14ac:dyDescent="0.2"/>
    <row r="31698" ht="12.75" customHeight="1" x14ac:dyDescent="0.2"/>
    <row r="31699" ht="12.75" customHeight="1" x14ac:dyDescent="0.2"/>
    <row r="31700" ht="12.75" customHeight="1" x14ac:dyDescent="0.2"/>
    <row r="31701" ht="12.75" customHeight="1" x14ac:dyDescent="0.2"/>
    <row r="31702" ht="12.75" customHeight="1" x14ac:dyDescent="0.2"/>
    <row r="31703" ht="12.75" customHeight="1" x14ac:dyDescent="0.2"/>
    <row r="31704" ht="12.75" customHeight="1" x14ac:dyDescent="0.2"/>
    <row r="31705" ht="12.75" customHeight="1" x14ac:dyDescent="0.2"/>
    <row r="31706" ht="12.75" customHeight="1" x14ac:dyDescent="0.2"/>
    <row r="31707" ht="12.75" customHeight="1" x14ac:dyDescent="0.2"/>
    <row r="31708" ht="12.75" customHeight="1" x14ac:dyDescent="0.2"/>
    <row r="31709" ht="12.75" customHeight="1" x14ac:dyDescent="0.2"/>
    <row r="31710" ht="12.75" customHeight="1" x14ac:dyDescent="0.2"/>
    <row r="31711" ht="12.75" customHeight="1" x14ac:dyDescent="0.2"/>
    <row r="31712" ht="12.75" customHeight="1" x14ac:dyDescent="0.2"/>
    <row r="31713" ht="12.75" customHeight="1" x14ac:dyDescent="0.2"/>
    <row r="31714" ht="12.75" customHeight="1" x14ac:dyDescent="0.2"/>
    <row r="31715" ht="12.75" customHeight="1" x14ac:dyDescent="0.2"/>
    <row r="31716" ht="12.75" customHeight="1" x14ac:dyDescent="0.2"/>
    <row r="31717" ht="12.75" customHeight="1" x14ac:dyDescent="0.2"/>
    <row r="31718" ht="12.75" customHeight="1" x14ac:dyDescent="0.2"/>
    <row r="31719" ht="12.75" customHeight="1" x14ac:dyDescent="0.2"/>
    <row r="31720" ht="12.75" customHeight="1" x14ac:dyDescent="0.2"/>
    <row r="31721" ht="12.75" customHeight="1" x14ac:dyDescent="0.2"/>
    <row r="31722" ht="12.75" customHeight="1" x14ac:dyDescent="0.2"/>
    <row r="31723" ht="12.75" customHeight="1" x14ac:dyDescent="0.2"/>
    <row r="31724" ht="12.75" customHeight="1" x14ac:dyDescent="0.2"/>
    <row r="31725" ht="12.75" customHeight="1" x14ac:dyDescent="0.2"/>
    <row r="31726" ht="12.75" customHeight="1" x14ac:dyDescent="0.2"/>
    <row r="31727" ht="12.75" customHeight="1" x14ac:dyDescent="0.2"/>
    <row r="31728" ht="12.75" customHeight="1" x14ac:dyDescent="0.2"/>
    <row r="31729" ht="12.75" customHeight="1" x14ac:dyDescent="0.2"/>
    <row r="31730" ht="12.75" customHeight="1" x14ac:dyDescent="0.2"/>
    <row r="31731" ht="12.75" customHeight="1" x14ac:dyDescent="0.2"/>
    <row r="31732" ht="12.75" customHeight="1" x14ac:dyDescent="0.2"/>
    <row r="31733" ht="12.75" customHeight="1" x14ac:dyDescent="0.2"/>
    <row r="31734" ht="12.75" customHeight="1" x14ac:dyDescent="0.2"/>
    <row r="31735" ht="12.75" customHeight="1" x14ac:dyDescent="0.2"/>
    <row r="31736" ht="12.75" customHeight="1" x14ac:dyDescent="0.2"/>
    <row r="31737" ht="12.75" customHeight="1" x14ac:dyDescent="0.2"/>
    <row r="31738" ht="12.75" customHeight="1" x14ac:dyDescent="0.2"/>
    <row r="31739" ht="12.75" customHeight="1" x14ac:dyDescent="0.2"/>
    <row r="31740" ht="12.75" customHeight="1" x14ac:dyDescent="0.2"/>
    <row r="31741" ht="12.75" customHeight="1" x14ac:dyDescent="0.2"/>
    <row r="31742" ht="12.75" customHeight="1" x14ac:dyDescent="0.2"/>
    <row r="31743" ht="12.75" customHeight="1" x14ac:dyDescent="0.2"/>
    <row r="31744" ht="12.75" customHeight="1" x14ac:dyDescent="0.2"/>
    <row r="31745" ht="12.75" customHeight="1" x14ac:dyDescent="0.2"/>
    <row r="31746" ht="12.75" customHeight="1" x14ac:dyDescent="0.2"/>
    <row r="31747" ht="12.75" customHeight="1" x14ac:dyDescent="0.2"/>
    <row r="31748" ht="12.75" customHeight="1" x14ac:dyDescent="0.2"/>
    <row r="31749" ht="12.75" customHeight="1" x14ac:dyDescent="0.2"/>
    <row r="31750" ht="12.75" customHeight="1" x14ac:dyDescent="0.2"/>
    <row r="31751" ht="12.75" customHeight="1" x14ac:dyDescent="0.2"/>
    <row r="31752" ht="12.75" customHeight="1" x14ac:dyDescent="0.2"/>
    <row r="31753" ht="12.75" customHeight="1" x14ac:dyDescent="0.2"/>
    <row r="31754" ht="12.75" customHeight="1" x14ac:dyDescent="0.2"/>
    <row r="31755" ht="12.75" customHeight="1" x14ac:dyDescent="0.2"/>
    <row r="31756" ht="12.75" customHeight="1" x14ac:dyDescent="0.2"/>
    <row r="31757" ht="12.75" customHeight="1" x14ac:dyDescent="0.2"/>
    <row r="31758" ht="12.75" customHeight="1" x14ac:dyDescent="0.2"/>
    <row r="31759" ht="12.75" customHeight="1" x14ac:dyDescent="0.2"/>
    <row r="31760" ht="12.75" customHeight="1" x14ac:dyDescent="0.2"/>
    <row r="31761" ht="12.75" customHeight="1" x14ac:dyDescent="0.2"/>
    <row r="31762" ht="12.75" customHeight="1" x14ac:dyDescent="0.2"/>
    <row r="31763" ht="12.75" customHeight="1" x14ac:dyDescent="0.2"/>
    <row r="31764" ht="12.75" customHeight="1" x14ac:dyDescent="0.2"/>
    <row r="31765" ht="12.75" customHeight="1" x14ac:dyDescent="0.2"/>
    <row r="31766" ht="12.75" customHeight="1" x14ac:dyDescent="0.2"/>
    <row r="31767" ht="12.75" customHeight="1" x14ac:dyDescent="0.2"/>
    <row r="31768" ht="12.75" customHeight="1" x14ac:dyDescent="0.2"/>
    <row r="31769" ht="12.75" customHeight="1" x14ac:dyDescent="0.2"/>
    <row r="31770" ht="12.75" customHeight="1" x14ac:dyDescent="0.2"/>
    <row r="31771" ht="12.75" customHeight="1" x14ac:dyDescent="0.2"/>
    <row r="31772" ht="12.75" customHeight="1" x14ac:dyDescent="0.2"/>
    <row r="31773" ht="12.75" customHeight="1" x14ac:dyDescent="0.2"/>
    <row r="31774" ht="12.75" customHeight="1" x14ac:dyDescent="0.2"/>
    <row r="31775" ht="12.75" customHeight="1" x14ac:dyDescent="0.2"/>
    <row r="31776" ht="12.75" customHeight="1" x14ac:dyDescent="0.2"/>
    <row r="31777" ht="12.75" customHeight="1" x14ac:dyDescent="0.2"/>
    <row r="31778" ht="12.75" customHeight="1" x14ac:dyDescent="0.2"/>
    <row r="31779" ht="12.75" customHeight="1" x14ac:dyDescent="0.2"/>
    <row r="31780" ht="12.75" customHeight="1" x14ac:dyDescent="0.2"/>
    <row r="31781" ht="12.75" customHeight="1" x14ac:dyDescent="0.2"/>
    <row r="31782" ht="12.75" customHeight="1" x14ac:dyDescent="0.2"/>
    <row r="31783" ht="12.75" customHeight="1" x14ac:dyDescent="0.2"/>
    <row r="31784" ht="12.75" customHeight="1" x14ac:dyDescent="0.2"/>
    <row r="31785" ht="12.75" customHeight="1" x14ac:dyDescent="0.2"/>
    <row r="31786" ht="12.75" customHeight="1" x14ac:dyDescent="0.2"/>
    <row r="31787" ht="12.75" customHeight="1" x14ac:dyDescent="0.2"/>
    <row r="31788" ht="12.75" customHeight="1" x14ac:dyDescent="0.2"/>
    <row r="31789" ht="12.75" customHeight="1" x14ac:dyDescent="0.2"/>
    <row r="31790" ht="12.75" customHeight="1" x14ac:dyDescent="0.2"/>
    <row r="31791" ht="12.75" customHeight="1" x14ac:dyDescent="0.2"/>
    <row r="31792" ht="12.75" customHeight="1" x14ac:dyDescent="0.2"/>
    <row r="31793" ht="12.75" customHeight="1" x14ac:dyDescent="0.2"/>
    <row r="31794" ht="12.75" customHeight="1" x14ac:dyDescent="0.2"/>
    <row r="31795" ht="12.75" customHeight="1" x14ac:dyDescent="0.2"/>
    <row r="31796" ht="12.75" customHeight="1" x14ac:dyDescent="0.2"/>
    <row r="31797" ht="12.75" customHeight="1" x14ac:dyDescent="0.2"/>
    <row r="31798" ht="12.75" customHeight="1" x14ac:dyDescent="0.2"/>
    <row r="31799" ht="12.75" customHeight="1" x14ac:dyDescent="0.2"/>
    <row r="31800" ht="12.75" customHeight="1" x14ac:dyDescent="0.2"/>
    <row r="31801" ht="12.75" customHeight="1" x14ac:dyDescent="0.2"/>
    <row r="31802" ht="12.75" customHeight="1" x14ac:dyDescent="0.2"/>
    <row r="31803" ht="12.75" customHeight="1" x14ac:dyDescent="0.2"/>
    <row r="31804" ht="12.75" customHeight="1" x14ac:dyDescent="0.2"/>
    <row r="31805" ht="12.75" customHeight="1" x14ac:dyDescent="0.2"/>
    <row r="31806" ht="12.75" customHeight="1" x14ac:dyDescent="0.2"/>
    <row r="31807" ht="12.75" customHeight="1" x14ac:dyDescent="0.2"/>
    <row r="31808" ht="12.75" customHeight="1" x14ac:dyDescent="0.2"/>
    <row r="31809" ht="12.75" customHeight="1" x14ac:dyDescent="0.2"/>
    <row r="31810" ht="12.75" customHeight="1" x14ac:dyDescent="0.2"/>
    <row r="31811" ht="12.75" customHeight="1" x14ac:dyDescent="0.2"/>
    <row r="31812" ht="12.75" customHeight="1" x14ac:dyDescent="0.2"/>
    <row r="31813" ht="12.75" customHeight="1" x14ac:dyDescent="0.2"/>
    <row r="31814" ht="12.75" customHeight="1" x14ac:dyDescent="0.2"/>
    <row r="31815" ht="12.75" customHeight="1" x14ac:dyDescent="0.2"/>
    <row r="31816" ht="12.75" customHeight="1" x14ac:dyDescent="0.2"/>
    <row r="31817" ht="12.75" customHeight="1" x14ac:dyDescent="0.2"/>
    <row r="31818" ht="12.75" customHeight="1" x14ac:dyDescent="0.2"/>
    <row r="31819" ht="12.75" customHeight="1" x14ac:dyDescent="0.2"/>
    <row r="31820" ht="12.75" customHeight="1" x14ac:dyDescent="0.2"/>
    <row r="31821" ht="12.75" customHeight="1" x14ac:dyDescent="0.2"/>
    <row r="31822" ht="12.75" customHeight="1" x14ac:dyDescent="0.2"/>
    <row r="31823" ht="12.75" customHeight="1" x14ac:dyDescent="0.2"/>
    <row r="31824" ht="12.75" customHeight="1" x14ac:dyDescent="0.2"/>
    <row r="31825" ht="12.75" customHeight="1" x14ac:dyDescent="0.2"/>
    <row r="31826" ht="12.75" customHeight="1" x14ac:dyDescent="0.2"/>
    <row r="31827" ht="12.75" customHeight="1" x14ac:dyDescent="0.2"/>
    <row r="31828" ht="12.75" customHeight="1" x14ac:dyDescent="0.2"/>
    <row r="31829" ht="12.75" customHeight="1" x14ac:dyDescent="0.2"/>
    <row r="31830" ht="12.75" customHeight="1" x14ac:dyDescent="0.2"/>
    <row r="31831" ht="12.75" customHeight="1" x14ac:dyDescent="0.2"/>
    <row r="31832" ht="12.75" customHeight="1" x14ac:dyDescent="0.2"/>
    <row r="31833" ht="12.75" customHeight="1" x14ac:dyDescent="0.2"/>
    <row r="31834" ht="12.75" customHeight="1" x14ac:dyDescent="0.2"/>
    <row r="31835" ht="12.75" customHeight="1" x14ac:dyDescent="0.2"/>
    <row r="31836" ht="12.75" customHeight="1" x14ac:dyDescent="0.2"/>
    <row r="31837" ht="12.75" customHeight="1" x14ac:dyDescent="0.2"/>
    <row r="31838" ht="12.75" customHeight="1" x14ac:dyDescent="0.2"/>
    <row r="31839" ht="12.75" customHeight="1" x14ac:dyDescent="0.2"/>
    <row r="31840" ht="12.75" customHeight="1" x14ac:dyDescent="0.2"/>
    <row r="31841" ht="12.75" customHeight="1" x14ac:dyDescent="0.2"/>
    <row r="31842" ht="12.75" customHeight="1" x14ac:dyDescent="0.2"/>
    <row r="31843" ht="12.75" customHeight="1" x14ac:dyDescent="0.2"/>
    <row r="31844" ht="12.75" customHeight="1" x14ac:dyDescent="0.2"/>
    <row r="31845" ht="12.75" customHeight="1" x14ac:dyDescent="0.2"/>
    <row r="31846" ht="12.75" customHeight="1" x14ac:dyDescent="0.2"/>
    <row r="31847" ht="12.75" customHeight="1" x14ac:dyDescent="0.2"/>
    <row r="31848" ht="12.75" customHeight="1" x14ac:dyDescent="0.2"/>
    <row r="31849" ht="12.75" customHeight="1" x14ac:dyDescent="0.2"/>
    <row r="31850" ht="12.75" customHeight="1" x14ac:dyDescent="0.2"/>
    <row r="31851" ht="12.75" customHeight="1" x14ac:dyDescent="0.2"/>
    <row r="31852" ht="12.75" customHeight="1" x14ac:dyDescent="0.2"/>
    <row r="31853" ht="12.75" customHeight="1" x14ac:dyDescent="0.2"/>
    <row r="31854" ht="12.75" customHeight="1" x14ac:dyDescent="0.2"/>
    <row r="31855" ht="12.75" customHeight="1" x14ac:dyDescent="0.2"/>
    <row r="31856" ht="12.75" customHeight="1" x14ac:dyDescent="0.2"/>
    <row r="31857" ht="12.75" customHeight="1" x14ac:dyDescent="0.2"/>
    <row r="31858" ht="12.75" customHeight="1" x14ac:dyDescent="0.2"/>
    <row r="31859" ht="12.75" customHeight="1" x14ac:dyDescent="0.2"/>
    <row r="31860" ht="12.75" customHeight="1" x14ac:dyDescent="0.2"/>
    <row r="31861" ht="12.75" customHeight="1" x14ac:dyDescent="0.2"/>
    <row r="31862" ht="12.75" customHeight="1" x14ac:dyDescent="0.2"/>
    <row r="31863" ht="12.75" customHeight="1" x14ac:dyDescent="0.2"/>
    <row r="31864" ht="12.75" customHeight="1" x14ac:dyDescent="0.2"/>
    <row r="31865" ht="12.75" customHeight="1" x14ac:dyDescent="0.2"/>
    <row r="31866" ht="12.75" customHeight="1" x14ac:dyDescent="0.2"/>
    <row r="31867" ht="12.75" customHeight="1" x14ac:dyDescent="0.2"/>
    <row r="31868" ht="12.75" customHeight="1" x14ac:dyDescent="0.2"/>
    <row r="31869" ht="12.75" customHeight="1" x14ac:dyDescent="0.2"/>
    <row r="31870" ht="12.75" customHeight="1" x14ac:dyDescent="0.2"/>
    <row r="31871" ht="12.75" customHeight="1" x14ac:dyDescent="0.2"/>
    <row r="31872" ht="12.75" customHeight="1" x14ac:dyDescent="0.2"/>
    <row r="31873" ht="12.75" customHeight="1" x14ac:dyDescent="0.2"/>
    <row r="31874" ht="12.75" customHeight="1" x14ac:dyDescent="0.2"/>
    <row r="31875" ht="12.75" customHeight="1" x14ac:dyDescent="0.2"/>
    <row r="31876" ht="12.75" customHeight="1" x14ac:dyDescent="0.2"/>
    <row r="31877" ht="12.75" customHeight="1" x14ac:dyDescent="0.2"/>
    <row r="31878" ht="12.75" customHeight="1" x14ac:dyDescent="0.2"/>
    <row r="31879" ht="12.75" customHeight="1" x14ac:dyDescent="0.2"/>
    <row r="31880" ht="12.75" customHeight="1" x14ac:dyDescent="0.2"/>
    <row r="31881" ht="12.75" customHeight="1" x14ac:dyDescent="0.2"/>
    <row r="31882" ht="12.75" customHeight="1" x14ac:dyDescent="0.2"/>
    <row r="31883" ht="12.75" customHeight="1" x14ac:dyDescent="0.2"/>
    <row r="31884" ht="12.75" customHeight="1" x14ac:dyDescent="0.2"/>
    <row r="31885" ht="12.75" customHeight="1" x14ac:dyDescent="0.2"/>
    <row r="31886" ht="12.75" customHeight="1" x14ac:dyDescent="0.2"/>
    <row r="31887" ht="12.75" customHeight="1" x14ac:dyDescent="0.2"/>
    <row r="31888" ht="12.75" customHeight="1" x14ac:dyDescent="0.2"/>
    <row r="31889" ht="12.75" customHeight="1" x14ac:dyDescent="0.2"/>
    <row r="31890" ht="12.75" customHeight="1" x14ac:dyDescent="0.2"/>
    <row r="31891" ht="12.75" customHeight="1" x14ac:dyDescent="0.2"/>
    <row r="31892" ht="12.75" customHeight="1" x14ac:dyDescent="0.2"/>
    <row r="31893" ht="12.75" customHeight="1" x14ac:dyDescent="0.2"/>
    <row r="31894" ht="12.75" customHeight="1" x14ac:dyDescent="0.2"/>
    <row r="31895" ht="12.75" customHeight="1" x14ac:dyDescent="0.2"/>
    <row r="31896" ht="12.75" customHeight="1" x14ac:dyDescent="0.2"/>
    <row r="31897" ht="12.75" customHeight="1" x14ac:dyDescent="0.2"/>
    <row r="31898" ht="12.75" customHeight="1" x14ac:dyDescent="0.2"/>
    <row r="31899" ht="12.75" customHeight="1" x14ac:dyDescent="0.2"/>
    <row r="31900" ht="12.75" customHeight="1" x14ac:dyDescent="0.2"/>
    <row r="31901" ht="12.75" customHeight="1" x14ac:dyDescent="0.2"/>
    <row r="31902" ht="12.75" customHeight="1" x14ac:dyDescent="0.2"/>
    <row r="31903" ht="12.75" customHeight="1" x14ac:dyDescent="0.2"/>
    <row r="31904" ht="12.75" customHeight="1" x14ac:dyDescent="0.2"/>
    <row r="31905" ht="12.75" customHeight="1" x14ac:dyDescent="0.2"/>
    <row r="31906" ht="12.75" customHeight="1" x14ac:dyDescent="0.2"/>
    <row r="31907" ht="12.75" customHeight="1" x14ac:dyDescent="0.2"/>
    <row r="31908" ht="12.75" customHeight="1" x14ac:dyDescent="0.2"/>
    <row r="31909" ht="12.75" customHeight="1" x14ac:dyDescent="0.2"/>
    <row r="31910" ht="12.75" customHeight="1" x14ac:dyDescent="0.2"/>
    <row r="31911" ht="12.75" customHeight="1" x14ac:dyDescent="0.2"/>
    <row r="31912" ht="12.75" customHeight="1" x14ac:dyDescent="0.2"/>
    <row r="31913" ht="12.75" customHeight="1" x14ac:dyDescent="0.2"/>
    <row r="31914" ht="12.75" customHeight="1" x14ac:dyDescent="0.2"/>
    <row r="31915" ht="12.75" customHeight="1" x14ac:dyDescent="0.2"/>
    <row r="31916" ht="12.75" customHeight="1" x14ac:dyDescent="0.2"/>
    <row r="31917" ht="12.75" customHeight="1" x14ac:dyDescent="0.2"/>
    <row r="31918" ht="12.75" customHeight="1" x14ac:dyDescent="0.2"/>
    <row r="31919" ht="12.75" customHeight="1" x14ac:dyDescent="0.2"/>
    <row r="31920" ht="12.75" customHeight="1" x14ac:dyDescent="0.2"/>
    <row r="31921" ht="12.75" customHeight="1" x14ac:dyDescent="0.2"/>
    <row r="31922" ht="12.75" customHeight="1" x14ac:dyDescent="0.2"/>
    <row r="31923" ht="12.75" customHeight="1" x14ac:dyDescent="0.2"/>
    <row r="31924" ht="12.75" customHeight="1" x14ac:dyDescent="0.2"/>
    <row r="31925" ht="12.75" customHeight="1" x14ac:dyDescent="0.2"/>
    <row r="31926" ht="12.75" customHeight="1" x14ac:dyDescent="0.2"/>
    <row r="31927" ht="12.75" customHeight="1" x14ac:dyDescent="0.2"/>
    <row r="31928" ht="12.75" customHeight="1" x14ac:dyDescent="0.2"/>
    <row r="31929" ht="12.75" customHeight="1" x14ac:dyDescent="0.2"/>
    <row r="31930" ht="12.75" customHeight="1" x14ac:dyDescent="0.2"/>
    <row r="31931" ht="12.75" customHeight="1" x14ac:dyDescent="0.2"/>
    <row r="31932" ht="12.75" customHeight="1" x14ac:dyDescent="0.2"/>
    <row r="31933" ht="12.75" customHeight="1" x14ac:dyDescent="0.2"/>
    <row r="31934" ht="12.75" customHeight="1" x14ac:dyDescent="0.2"/>
    <row r="31935" ht="12.75" customHeight="1" x14ac:dyDescent="0.2"/>
    <row r="31936" ht="12.75" customHeight="1" x14ac:dyDescent="0.2"/>
    <row r="31937" ht="12.75" customHeight="1" x14ac:dyDescent="0.2"/>
    <row r="31938" ht="12.75" customHeight="1" x14ac:dyDescent="0.2"/>
    <row r="31939" ht="12.75" customHeight="1" x14ac:dyDescent="0.2"/>
    <row r="31940" ht="12.75" customHeight="1" x14ac:dyDescent="0.2"/>
    <row r="31941" ht="12.75" customHeight="1" x14ac:dyDescent="0.2"/>
    <row r="31942" ht="12.75" customHeight="1" x14ac:dyDescent="0.2"/>
    <row r="31943" ht="12.75" customHeight="1" x14ac:dyDescent="0.2"/>
    <row r="31944" ht="12.75" customHeight="1" x14ac:dyDescent="0.2"/>
    <row r="31945" ht="12.75" customHeight="1" x14ac:dyDescent="0.2"/>
    <row r="31946" ht="12.75" customHeight="1" x14ac:dyDescent="0.2"/>
    <row r="31947" ht="12.75" customHeight="1" x14ac:dyDescent="0.2"/>
    <row r="31948" ht="12.75" customHeight="1" x14ac:dyDescent="0.2"/>
    <row r="31949" ht="12.75" customHeight="1" x14ac:dyDescent="0.2"/>
    <row r="31950" ht="12.75" customHeight="1" x14ac:dyDescent="0.2"/>
    <row r="31951" ht="12.75" customHeight="1" x14ac:dyDescent="0.2"/>
    <row r="31952" ht="12.75" customHeight="1" x14ac:dyDescent="0.2"/>
    <row r="31953" ht="12.75" customHeight="1" x14ac:dyDescent="0.2"/>
    <row r="31954" ht="12.75" customHeight="1" x14ac:dyDescent="0.2"/>
    <row r="31955" ht="12.75" customHeight="1" x14ac:dyDescent="0.2"/>
    <row r="31956" ht="12.75" customHeight="1" x14ac:dyDescent="0.2"/>
    <row r="31957" ht="12.75" customHeight="1" x14ac:dyDescent="0.2"/>
    <row r="31958" ht="12.75" customHeight="1" x14ac:dyDescent="0.2"/>
    <row r="31959" ht="12.75" customHeight="1" x14ac:dyDescent="0.2"/>
    <row r="31960" ht="12.75" customHeight="1" x14ac:dyDescent="0.2"/>
    <row r="31961" ht="12.75" customHeight="1" x14ac:dyDescent="0.2"/>
    <row r="31962" ht="12.75" customHeight="1" x14ac:dyDescent="0.2"/>
    <row r="31963" ht="12.75" customHeight="1" x14ac:dyDescent="0.2"/>
    <row r="31964" ht="12.75" customHeight="1" x14ac:dyDescent="0.2"/>
    <row r="31965" ht="12.75" customHeight="1" x14ac:dyDescent="0.2"/>
    <row r="31966" ht="12.75" customHeight="1" x14ac:dyDescent="0.2"/>
    <row r="31967" ht="12.75" customHeight="1" x14ac:dyDescent="0.2"/>
    <row r="31968" ht="12.75" customHeight="1" x14ac:dyDescent="0.2"/>
    <row r="31969" ht="12.75" customHeight="1" x14ac:dyDescent="0.2"/>
    <row r="31970" ht="12.75" customHeight="1" x14ac:dyDescent="0.2"/>
    <row r="31971" ht="12.75" customHeight="1" x14ac:dyDescent="0.2"/>
    <row r="31972" ht="12.75" customHeight="1" x14ac:dyDescent="0.2"/>
    <row r="31973" ht="12.75" customHeight="1" x14ac:dyDescent="0.2"/>
    <row r="31974" ht="12.75" customHeight="1" x14ac:dyDescent="0.2"/>
    <row r="31975" ht="12.75" customHeight="1" x14ac:dyDescent="0.2"/>
    <row r="31976" ht="12.75" customHeight="1" x14ac:dyDescent="0.2"/>
    <row r="31977" ht="12.75" customHeight="1" x14ac:dyDescent="0.2"/>
    <row r="31978" ht="12.75" customHeight="1" x14ac:dyDescent="0.2"/>
    <row r="31979" ht="12.75" customHeight="1" x14ac:dyDescent="0.2"/>
    <row r="31980" ht="12.75" customHeight="1" x14ac:dyDescent="0.2"/>
    <row r="31981" ht="12.75" customHeight="1" x14ac:dyDescent="0.2"/>
    <row r="31982" ht="12.75" customHeight="1" x14ac:dyDescent="0.2"/>
    <row r="31983" ht="12.75" customHeight="1" x14ac:dyDescent="0.2"/>
    <row r="31984" ht="12.75" customHeight="1" x14ac:dyDescent="0.2"/>
    <row r="31985" ht="12.75" customHeight="1" x14ac:dyDescent="0.2"/>
    <row r="31986" ht="12.75" customHeight="1" x14ac:dyDescent="0.2"/>
    <row r="31987" ht="12.75" customHeight="1" x14ac:dyDescent="0.2"/>
    <row r="31988" ht="12.75" customHeight="1" x14ac:dyDescent="0.2"/>
    <row r="31989" ht="12.75" customHeight="1" x14ac:dyDescent="0.2"/>
    <row r="31990" ht="12.75" customHeight="1" x14ac:dyDescent="0.2"/>
    <row r="31991" ht="12.75" customHeight="1" x14ac:dyDescent="0.2"/>
    <row r="31992" ht="12.75" customHeight="1" x14ac:dyDescent="0.2"/>
    <row r="31993" ht="12.75" customHeight="1" x14ac:dyDescent="0.2"/>
    <row r="31994" ht="12.75" customHeight="1" x14ac:dyDescent="0.2"/>
    <row r="31995" ht="12.75" customHeight="1" x14ac:dyDescent="0.2"/>
    <row r="31996" ht="12.75" customHeight="1" x14ac:dyDescent="0.2"/>
    <row r="31997" ht="12.75" customHeight="1" x14ac:dyDescent="0.2"/>
    <row r="31998" ht="12.75" customHeight="1" x14ac:dyDescent="0.2"/>
    <row r="31999" ht="12.75" customHeight="1" x14ac:dyDescent="0.2"/>
    <row r="32000" ht="12.75" customHeight="1" x14ac:dyDescent="0.2"/>
    <row r="32001" ht="12.75" customHeight="1" x14ac:dyDescent="0.2"/>
    <row r="32002" ht="12.75" customHeight="1" x14ac:dyDescent="0.2"/>
    <row r="32003" ht="12.75" customHeight="1" x14ac:dyDescent="0.2"/>
    <row r="32004" ht="12.75" customHeight="1" x14ac:dyDescent="0.2"/>
    <row r="32005" ht="12.75" customHeight="1" x14ac:dyDescent="0.2"/>
    <row r="32006" ht="12.75" customHeight="1" x14ac:dyDescent="0.2"/>
    <row r="32007" ht="12.75" customHeight="1" x14ac:dyDescent="0.2"/>
    <row r="32008" ht="12.75" customHeight="1" x14ac:dyDescent="0.2"/>
    <row r="32009" ht="12.75" customHeight="1" x14ac:dyDescent="0.2"/>
    <row r="32010" ht="12.75" customHeight="1" x14ac:dyDescent="0.2"/>
    <row r="32011" ht="12.75" customHeight="1" x14ac:dyDescent="0.2"/>
    <row r="32012" ht="12.75" customHeight="1" x14ac:dyDescent="0.2"/>
    <row r="32013" ht="12.75" customHeight="1" x14ac:dyDescent="0.2"/>
    <row r="32014" ht="12.75" customHeight="1" x14ac:dyDescent="0.2"/>
    <row r="32015" ht="12.75" customHeight="1" x14ac:dyDescent="0.2"/>
    <row r="32016" ht="12.75" customHeight="1" x14ac:dyDescent="0.2"/>
    <row r="32017" ht="12.75" customHeight="1" x14ac:dyDescent="0.2"/>
    <row r="32018" ht="12.75" customHeight="1" x14ac:dyDescent="0.2"/>
    <row r="32019" ht="12.75" customHeight="1" x14ac:dyDescent="0.2"/>
    <row r="32020" ht="12.75" customHeight="1" x14ac:dyDescent="0.2"/>
    <row r="32021" ht="12.75" customHeight="1" x14ac:dyDescent="0.2"/>
    <row r="32022" ht="12.75" customHeight="1" x14ac:dyDescent="0.2"/>
    <row r="32023" ht="12.75" customHeight="1" x14ac:dyDescent="0.2"/>
    <row r="32024" ht="12.75" customHeight="1" x14ac:dyDescent="0.2"/>
    <row r="32025" ht="12.75" customHeight="1" x14ac:dyDescent="0.2"/>
    <row r="32026" ht="12.75" customHeight="1" x14ac:dyDescent="0.2"/>
    <row r="32027" ht="12.75" customHeight="1" x14ac:dyDescent="0.2"/>
    <row r="32028" ht="12.75" customHeight="1" x14ac:dyDescent="0.2"/>
    <row r="32029" ht="12.75" customHeight="1" x14ac:dyDescent="0.2"/>
    <row r="32030" ht="12.75" customHeight="1" x14ac:dyDescent="0.2"/>
    <row r="32031" ht="12.75" customHeight="1" x14ac:dyDescent="0.2"/>
    <row r="32032" ht="12.75" customHeight="1" x14ac:dyDescent="0.2"/>
    <row r="32033" ht="12.75" customHeight="1" x14ac:dyDescent="0.2"/>
    <row r="32034" ht="12.75" customHeight="1" x14ac:dyDescent="0.2"/>
    <row r="32035" ht="12.75" customHeight="1" x14ac:dyDescent="0.2"/>
    <row r="32036" ht="12.75" customHeight="1" x14ac:dyDescent="0.2"/>
    <row r="32037" ht="12.75" customHeight="1" x14ac:dyDescent="0.2"/>
    <row r="32038" ht="12.75" customHeight="1" x14ac:dyDescent="0.2"/>
    <row r="32039" ht="12.75" customHeight="1" x14ac:dyDescent="0.2"/>
    <row r="32040" ht="12.75" customHeight="1" x14ac:dyDescent="0.2"/>
    <row r="32041" ht="12.75" customHeight="1" x14ac:dyDescent="0.2"/>
    <row r="32042" ht="12.75" customHeight="1" x14ac:dyDescent="0.2"/>
    <row r="32043" ht="12.75" customHeight="1" x14ac:dyDescent="0.2"/>
    <row r="32044" ht="12.75" customHeight="1" x14ac:dyDescent="0.2"/>
    <row r="32045" ht="12.75" customHeight="1" x14ac:dyDescent="0.2"/>
    <row r="32046" ht="12.75" customHeight="1" x14ac:dyDescent="0.2"/>
    <row r="32047" ht="12.75" customHeight="1" x14ac:dyDescent="0.2"/>
    <row r="32048" ht="12.75" customHeight="1" x14ac:dyDescent="0.2"/>
    <row r="32049" ht="12.75" customHeight="1" x14ac:dyDescent="0.2"/>
    <row r="32050" ht="12.75" customHeight="1" x14ac:dyDescent="0.2"/>
    <row r="32051" ht="12.75" customHeight="1" x14ac:dyDescent="0.2"/>
    <row r="32052" ht="12.75" customHeight="1" x14ac:dyDescent="0.2"/>
    <row r="32053" ht="12.75" customHeight="1" x14ac:dyDescent="0.2"/>
    <row r="32054" ht="12.75" customHeight="1" x14ac:dyDescent="0.2"/>
    <row r="32055" ht="12.75" customHeight="1" x14ac:dyDescent="0.2"/>
    <row r="32056" ht="12.75" customHeight="1" x14ac:dyDescent="0.2"/>
    <row r="32057" ht="12.75" customHeight="1" x14ac:dyDescent="0.2"/>
    <row r="32058" ht="12.75" customHeight="1" x14ac:dyDescent="0.2"/>
    <row r="32059" ht="12.75" customHeight="1" x14ac:dyDescent="0.2"/>
    <row r="32060" ht="12.75" customHeight="1" x14ac:dyDescent="0.2"/>
    <row r="32061" ht="12.75" customHeight="1" x14ac:dyDescent="0.2"/>
    <row r="32062" ht="12.75" customHeight="1" x14ac:dyDescent="0.2"/>
    <row r="32063" ht="12.75" customHeight="1" x14ac:dyDescent="0.2"/>
    <row r="32064" ht="12.75" customHeight="1" x14ac:dyDescent="0.2"/>
    <row r="32065" ht="12.75" customHeight="1" x14ac:dyDescent="0.2"/>
    <row r="32066" ht="12.75" customHeight="1" x14ac:dyDescent="0.2"/>
    <row r="32067" ht="12.75" customHeight="1" x14ac:dyDescent="0.2"/>
    <row r="32068" ht="12.75" customHeight="1" x14ac:dyDescent="0.2"/>
    <row r="32069" ht="12.75" customHeight="1" x14ac:dyDescent="0.2"/>
    <row r="32070" ht="12.75" customHeight="1" x14ac:dyDescent="0.2"/>
    <row r="32071" ht="12.75" customHeight="1" x14ac:dyDescent="0.2"/>
    <row r="32072" ht="12.75" customHeight="1" x14ac:dyDescent="0.2"/>
    <row r="32073" ht="12.75" customHeight="1" x14ac:dyDescent="0.2"/>
    <row r="32074" ht="12.75" customHeight="1" x14ac:dyDescent="0.2"/>
    <row r="32075" ht="12.75" customHeight="1" x14ac:dyDescent="0.2"/>
    <row r="32076" ht="12.75" customHeight="1" x14ac:dyDescent="0.2"/>
    <row r="32077" ht="12.75" customHeight="1" x14ac:dyDescent="0.2"/>
    <row r="32078" ht="12.75" customHeight="1" x14ac:dyDescent="0.2"/>
    <row r="32079" ht="12.75" customHeight="1" x14ac:dyDescent="0.2"/>
    <row r="32080" ht="12.75" customHeight="1" x14ac:dyDescent="0.2"/>
    <row r="32081" ht="12.75" customHeight="1" x14ac:dyDescent="0.2"/>
    <row r="32082" ht="12.75" customHeight="1" x14ac:dyDescent="0.2"/>
    <row r="32083" ht="12.75" customHeight="1" x14ac:dyDescent="0.2"/>
    <row r="32084" ht="12.75" customHeight="1" x14ac:dyDescent="0.2"/>
    <row r="32085" ht="12.75" customHeight="1" x14ac:dyDescent="0.2"/>
    <row r="32086" ht="12.75" customHeight="1" x14ac:dyDescent="0.2"/>
    <row r="32087" ht="12.75" customHeight="1" x14ac:dyDescent="0.2"/>
    <row r="32088" ht="12.75" customHeight="1" x14ac:dyDescent="0.2"/>
    <row r="32089" ht="12.75" customHeight="1" x14ac:dyDescent="0.2"/>
    <row r="32090" ht="12.75" customHeight="1" x14ac:dyDescent="0.2"/>
    <row r="32091" ht="12.75" customHeight="1" x14ac:dyDescent="0.2"/>
    <row r="32092" ht="12.75" customHeight="1" x14ac:dyDescent="0.2"/>
    <row r="32093" ht="12.75" customHeight="1" x14ac:dyDescent="0.2"/>
    <row r="32094" ht="12.75" customHeight="1" x14ac:dyDescent="0.2"/>
    <row r="32095" ht="12.75" customHeight="1" x14ac:dyDescent="0.2"/>
    <row r="32096" ht="12.75" customHeight="1" x14ac:dyDescent="0.2"/>
    <row r="32097" ht="12.75" customHeight="1" x14ac:dyDescent="0.2"/>
    <row r="32098" ht="12.75" customHeight="1" x14ac:dyDescent="0.2"/>
    <row r="32099" ht="12.75" customHeight="1" x14ac:dyDescent="0.2"/>
    <row r="32100" ht="12.75" customHeight="1" x14ac:dyDescent="0.2"/>
    <row r="32101" ht="12.75" customHeight="1" x14ac:dyDescent="0.2"/>
    <row r="32102" ht="12.75" customHeight="1" x14ac:dyDescent="0.2"/>
    <row r="32103" ht="12.75" customHeight="1" x14ac:dyDescent="0.2"/>
    <row r="32104" ht="12.75" customHeight="1" x14ac:dyDescent="0.2"/>
    <row r="32105" ht="12.75" customHeight="1" x14ac:dyDescent="0.2"/>
    <row r="32106" ht="12.75" customHeight="1" x14ac:dyDescent="0.2"/>
    <row r="32107" ht="12.75" customHeight="1" x14ac:dyDescent="0.2"/>
    <row r="32108" ht="12.75" customHeight="1" x14ac:dyDescent="0.2"/>
    <row r="32109" ht="12.75" customHeight="1" x14ac:dyDescent="0.2"/>
    <row r="32110" ht="12.75" customHeight="1" x14ac:dyDescent="0.2"/>
    <row r="32111" ht="12.75" customHeight="1" x14ac:dyDescent="0.2"/>
    <row r="32112" ht="12.75" customHeight="1" x14ac:dyDescent="0.2"/>
    <row r="32113" ht="12.75" customHeight="1" x14ac:dyDescent="0.2"/>
    <row r="32114" ht="12.75" customHeight="1" x14ac:dyDescent="0.2"/>
    <row r="32115" ht="12.75" customHeight="1" x14ac:dyDescent="0.2"/>
    <row r="32116" ht="12.75" customHeight="1" x14ac:dyDescent="0.2"/>
    <row r="32117" ht="12.75" customHeight="1" x14ac:dyDescent="0.2"/>
    <row r="32118" ht="12.75" customHeight="1" x14ac:dyDescent="0.2"/>
    <row r="32119" ht="12.75" customHeight="1" x14ac:dyDescent="0.2"/>
    <row r="32120" ht="12.75" customHeight="1" x14ac:dyDescent="0.2"/>
    <row r="32121" ht="12.75" customHeight="1" x14ac:dyDescent="0.2"/>
    <row r="32122" ht="12.75" customHeight="1" x14ac:dyDescent="0.2"/>
    <row r="32123" ht="12.75" customHeight="1" x14ac:dyDescent="0.2"/>
    <row r="32124" ht="12.75" customHeight="1" x14ac:dyDescent="0.2"/>
    <row r="32125" ht="12.75" customHeight="1" x14ac:dyDescent="0.2"/>
    <row r="32126" ht="12.75" customHeight="1" x14ac:dyDescent="0.2"/>
    <row r="32127" ht="12.75" customHeight="1" x14ac:dyDescent="0.2"/>
    <row r="32128" ht="12.75" customHeight="1" x14ac:dyDescent="0.2"/>
    <row r="32129" ht="12.75" customHeight="1" x14ac:dyDescent="0.2"/>
    <row r="32130" ht="12.75" customHeight="1" x14ac:dyDescent="0.2"/>
    <row r="32131" ht="12.75" customHeight="1" x14ac:dyDescent="0.2"/>
    <row r="32132" ht="12.75" customHeight="1" x14ac:dyDescent="0.2"/>
    <row r="32133" ht="12.75" customHeight="1" x14ac:dyDescent="0.2"/>
    <row r="32134" ht="12.75" customHeight="1" x14ac:dyDescent="0.2"/>
    <row r="32135" ht="12.75" customHeight="1" x14ac:dyDescent="0.2"/>
    <row r="32136" ht="12.75" customHeight="1" x14ac:dyDescent="0.2"/>
    <row r="32137" ht="12.75" customHeight="1" x14ac:dyDescent="0.2"/>
    <row r="32138" ht="12.75" customHeight="1" x14ac:dyDescent="0.2"/>
    <row r="32139" ht="12.75" customHeight="1" x14ac:dyDescent="0.2"/>
    <row r="32140" ht="12.75" customHeight="1" x14ac:dyDescent="0.2"/>
    <row r="32141" ht="12.75" customHeight="1" x14ac:dyDescent="0.2"/>
    <row r="32142" ht="12.75" customHeight="1" x14ac:dyDescent="0.2"/>
    <row r="32143" ht="12.75" customHeight="1" x14ac:dyDescent="0.2"/>
    <row r="32144" ht="12.75" customHeight="1" x14ac:dyDescent="0.2"/>
    <row r="32145" ht="12.75" customHeight="1" x14ac:dyDescent="0.2"/>
    <row r="32146" ht="12.75" customHeight="1" x14ac:dyDescent="0.2"/>
    <row r="32147" ht="12.75" customHeight="1" x14ac:dyDescent="0.2"/>
    <row r="32148" ht="12.75" customHeight="1" x14ac:dyDescent="0.2"/>
    <row r="32149" ht="12.75" customHeight="1" x14ac:dyDescent="0.2"/>
    <row r="32150" ht="12.75" customHeight="1" x14ac:dyDescent="0.2"/>
    <row r="32151" ht="12.75" customHeight="1" x14ac:dyDescent="0.2"/>
    <row r="32152" ht="12.75" customHeight="1" x14ac:dyDescent="0.2"/>
    <row r="32153" ht="12.75" customHeight="1" x14ac:dyDescent="0.2"/>
    <row r="32154" ht="12.75" customHeight="1" x14ac:dyDescent="0.2"/>
    <row r="32155" ht="12.75" customHeight="1" x14ac:dyDescent="0.2"/>
    <row r="32156" ht="12.75" customHeight="1" x14ac:dyDescent="0.2"/>
    <row r="32157" ht="12.75" customHeight="1" x14ac:dyDescent="0.2"/>
    <row r="32158" ht="12.75" customHeight="1" x14ac:dyDescent="0.2"/>
    <row r="32159" ht="12.75" customHeight="1" x14ac:dyDescent="0.2"/>
    <row r="32160" ht="12.75" customHeight="1" x14ac:dyDescent="0.2"/>
    <row r="32161" ht="12.75" customHeight="1" x14ac:dyDescent="0.2"/>
    <row r="32162" ht="12.75" customHeight="1" x14ac:dyDescent="0.2"/>
    <row r="32163" ht="12.75" customHeight="1" x14ac:dyDescent="0.2"/>
    <row r="32164" ht="12.75" customHeight="1" x14ac:dyDescent="0.2"/>
    <row r="32165" ht="12.75" customHeight="1" x14ac:dyDescent="0.2"/>
    <row r="32166" ht="12.75" customHeight="1" x14ac:dyDescent="0.2"/>
    <row r="32167" ht="12.75" customHeight="1" x14ac:dyDescent="0.2"/>
    <row r="32168" ht="12.75" customHeight="1" x14ac:dyDescent="0.2"/>
    <row r="32169" ht="12.75" customHeight="1" x14ac:dyDescent="0.2"/>
    <row r="32170" ht="12.75" customHeight="1" x14ac:dyDescent="0.2"/>
    <row r="32171" ht="12.75" customHeight="1" x14ac:dyDescent="0.2"/>
    <row r="32172" ht="12.75" customHeight="1" x14ac:dyDescent="0.2"/>
    <row r="32173" ht="12.75" customHeight="1" x14ac:dyDescent="0.2"/>
    <row r="32174" ht="12.75" customHeight="1" x14ac:dyDescent="0.2"/>
    <row r="32175" ht="12.75" customHeight="1" x14ac:dyDescent="0.2"/>
    <row r="32176" ht="12.75" customHeight="1" x14ac:dyDescent="0.2"/>
    <row r="32177" ht="12.75" customHeight="1" x14ac:dyDescent="0.2"/>
    <row r="32178" ht="12.75" customHeight="1" x14ac:dyDescent="0.2"/>
    <row r="32179" ht="12.75" customHeight="1" x14ac:dyDescent="0.2"/>
    <row r="32180" ht="12.75" customHeight="1" x14ac:dyDescent="0.2"/>
    <row r="32181" ht="12.75" customHeight="1" x14ac:dyDescent="0.2"/>
    <row r="32182" ht="12.75" customHeight="1" x14ac:dyDescent="0.2"/>
    <row r="32183" ht="12.75" customHeight="1" x14ac:dyDescent="0.2"/>
    <row r="32184" ht="12.75" customHeight="1" x14ac:dyDescent="0.2"/>
    <row r="32185" ht="12.75" customHeight="1" x14ac:dyDescent="0.2"/>
    <row r="32186" ht="12.75" customHeight="1" x14ac:dyDescent="0.2"/>
    <row r="32187" ht="12.75" customHeight="1" x14ac:dyDescent="0.2"/>
    <row r="32188" ht="12.75" customHeight="1" x14ac:dyDescent="0.2"/>
    <row r="32189" ht="12.75" customHeight="1" x14ac:dyDescent="0.2"/>
    <row r="32190" ht="12.75" customHeight="1" x14ac:dyDescent="0.2"/>
    <row r="32191" ht="12.75" customHeight="1" x14ac:dyDescent="0.2"/>
    <row r="32192" ht="12.75" customHeight="1" x14ac:dyDescent="0.2"/>
    <row r="32193" ht="12.75" customHeight="1" x14ac:dyDescent="0.2"/>
    <row r="32194" ht="12.75" customHeight="1" x14ac:dyDescent="0.2"/>
    <row r="32195" ht="12.75" customHeight="1" x14ac:dyDescent="0.2"/>
    <row r="32196" ht="12.75" customHeight="1" x14ac:dyDescent="0.2"/>
    <row r="32197" ht="12.75" customHeight="1" x14ac:dyDescent="0.2"/>
    <row r="32198" ht="12.75" customHeight="1" x14ac:dyDescent="0.2"/>
    <row r="32199" ht="12.75" customHeight="1" x14ac:dyDescent="0.2"/>
    <row r="32200" ht="12.75" customHeight="1" x14ac:dyDescent="0.2"/>
    <row r="32201" ht="12.75" customHeight="1" x14ac:dyDescent="0.2"/>
    <row r="32202" ht="12.75" customHeight="1" x14ac:dyDescent="0.2"/>
    <row r="32203" ht="12.75" customHeight="1" x14ac:dyDescent="0.2"/>
    <row r="32204" ht="12.75" customHeight="1" x14ac:dyDescent="0.2"/>
    <row r="32205" ht="12.75" customHeight="1" x14ac:dyDescent="0.2"/>
    <row r="32206" ht="12.75" customHeight="1" x14ac:dyDescent="0.2"/>
    <row r="32207" ht="12.75" customHeight="1" x14ac:dyDescent="0.2"/>
    <row r="32208" ht="12.75" customHeight="1" x14ac:dyDescent="0.2"/>
    <row r="32209" ht="12.75" customHeight="1" x14ac:dyDescent="0.2"/>
    <row r="32210" ht="12.75" customHeight="1" x14ac:dyDescent="0.2"/>
    <row r="32211" ht="12.75" customHeight="1" x14ac:dyDescent="0.2"/>
    <row r="32212" ht="12.75" customHeight="1" x14ac:dyDescent="0.2"/>
    <row r="32213" ht="12.75" customHeight="1" x14ac:dyDescent="0.2"/>
    <row r="32214" ht="12.75" customHeight="1" x14ac:dyDescent="0.2"/>
    <row r="32215" ht="12.75" customHeight="1" x14ac:dyDescent="0.2"/>
    <row r="32216" ht="12.75" customHeight="1" x14ac:dyDescent="0.2"/>
    <row r="32217" ht="12.75" customHeight="1" x14ac:dyDescent="0.2"/>
    <row r="32218" ht="12.75" customHeight="1" x14ac:dyDescent="0.2"/>
    <row r="32219" ht="12.75" customHeight="1" x14ac:dyDescent="0.2"/>
    <row r="32220" ht="12.75" customHeight="1" x14ac:dyDescent="0.2"/>
    <row r="32221" ht="12.75" customHeight="1" x14ac:dyDescent="0.2"/>
    <row r="32222" ht="12.75" customHeight="1" x14ac:dyDescent="0.2"/>
    <row r="32223" ht="12.75" customHeight="1" x14ac:dyDescent="0.2"/>
    <row r="32224" ht="12.75" customHeight="1" x14ac:dyDescent="0.2"/>
    <row r="32225" ht="12.75" customHeight="1" x14ac:dyDescent="0.2"/>
    <row r="32226" ht="12.75" customHeight="1" x14ac:dyDescent="0.2"/>
    <row r="32227" ht="12.75" customHeight="1" x14ac:dyDescent="0.2"/>
    <row r="32228" ht="12.75" customHeight="1" x14ac:dyDescent="0.2"/>
    <row r="32229" ht="12.75" customHeight="1" x14ac:dyDescent="0.2"/>
    <row r="32230" ht="12.75" customHeight="1" x14ac:dyDescent="0.2"/>
    <row r="32231" ht="12.75" customHeight="1" x14ac:dyDescent="0.2"/>
    <row r="32232" ht="12.75" customHeight="1" x14ac:dyDescent="0.2"/>
    <row r="32233" ht="12.75" customHeight="1" x14ac:dyDescent="0.2"/>
    <row r="32234" ht="12.75" customHeight="1" x14ac:dyDescent="0.2"/>
    <row r="32235" ht="12.75" customHeight="1" x14ac:dyDescent="0.2"/>
    <row r="32236" ht="12.75" customHeight="1" x14ac:dyDescent="0.2"/>
    <row r="32237" ht="12.75" customHeight="1" x14ac:dyDescent="0.2"/>
    <row r="32238" ht="12.75" customHeight="1" x14ac:dyDescent="0.2"/>
    <row r="32239" ht="12.75" customHeight="1" x14ac:dyDescent="0.2"/>
    <row r="32240" ht="12.75" customHeight="1" x14ac:dyDescent="0.2"/>
    <row r="32241" ht="12.75" customHeight="1" x14ac:dyDescent="0.2"/>
    <row r="32242" ht="12.75" customHeight="1" x14ac:dyDescent="0.2"/>
    <row r="32243" ht="12.75" customHeight="1" x14ac:dyDescent="0.2"/>
    <row r="32244" ht="12.75" customHeight="1" x14ac:dyDescent="0.2"/>
    <row r="32245" ht="12.75" customHeight="1" x14ac:dyDescent="0.2"/>
    <row r="32246" ht="12.75" customHeight="1" x14ac:dyDescent="0.2"/>
    <row r="32247" ht="12.75" customHeight="1" x14ac:dyDescent="0.2"/>
    <row r="32248" ht="12.75" customHeight="1" x14ac:dyDescent="0.2"/>
    <row r="32249" ht="12.75" customHeight="1" x14ac:dyDescent="0.2"/>
    <row r="32250" ht="12.75" customHeight="1" x14ac:dyDescent="0.2"/>
    <row r="32251" ht="12.75" customHeight="1" x14ac:dyDescent="0.2"/>
    <row r="32252" ht="12.75" customHeight="1" x14ac:dyDescent="0.2"/>
    <row r="32253" ht="12.75" customHeight="1" x14ac:dyDescent="0.2"/>
    <row r="32254" ht="12.75" customHeight="1" x14ac:dyDescent="0.2"/>
    <row r="32255" ht="12.75" customHeight="1" x14ac:dyDescent="0.2"/>
    <row r="32256" ht="12.75" customHeight="1" x14ac:dyDescent="0.2"/>
    <row r="32257" ht="12.75" customHeight="1" x14ac:dyDescent="0.2"/>
    <row r="32258" ht="12.75" customHeight="1" x14ac:dyDescent="0.2"/>
    <row r="32259" ht="12.75" customHeight="1" x14ac:dyDescent="0.2"/>
    <row r="32260" ht="12.75" customHeight="1" x14ac:dyDescent="0.2"/>
    <row r="32261" ht="12.75" customHeight="1" x14ac:dyDescent="0.2"/>
    <row r="32262" ht="12.75" customHeight="1" x14ac:dyDescent="0.2"/>
    <row r="32263" ht="12.75" customHeight="1" x14ac:dyDescent="0.2"/>
    <row r="32264" ht="12.75" customHeight="1" x14ac:dyDescent="0.2"/>
    <row r="32265" ht="12.75" customHeight="1" x14ac:dyDescent="0.2"/>
    <row r="32266" ht="12.75" customHeight="1" x14ac:dyDescent="0.2"/>
    <row r="32267" ht="12.75" customHeight="1" x14ac:dyDescent="0.2"/>
    <row r="32268" ht="12.75" customHeight="1" x14ac:dyDescent="0.2"/>
    <row r="32269" ht="12.75" customHeight="1" x14ac:dyDescent="0.2"/>
    <row r="32270" ht="12.75" customHeight="1" x14ac:dyDescent="0.2"/>
    <row r="32271" ht="12.75" customHeight="1" x14ac:dyDescent="0.2"/>
    <row r="32272" ht="12.75" customHeight="1" x14ac:dyDescent="0.2"/>
    <row r="32273" ht="12.75" customHeight="1" x14ac:dyDescent="0.2"/>
    <row r="32274" ht="12.75" customHeight="1" x14ac:dyDescent="0.2"/>
    <row r="32275" ht="12.75" customHeight="1" x14ac:dyDescent="0.2"/>
    <row r="32276" ht="12.75" customHeight="1" x14ac:dyDescent="0.2"/>
    <row r="32277" ht="12.75" customHeight="1" x14ac:dyDescent="0.2"/>
    <row r="32278" ht="12.75" customHeight="1" x14ac:dyDescent="0.2"/>
    <row r="32279" ht="12.75" customHeight="1" x14ac:dyDescent="0.2"/>
    <row r="32280" ht="12.75" customHeight="1" x14ac:dyDescent="0.2"/>
    <row r="32281" ht="12.75" customHeight="1" x14ac:dyDescent="0.2"/>
    <row r="32282" ht="12.75" customHeight="1" x14ac:dyDescent="0.2"/>
    <row r="32283" ht="12.75" customHeight="1" x14ac:dyDescent="0.2"/>
    <row r="32284" ht="12.75" customHeight="1" x14ac:dyDescent="0.2"/>
    <row r="32285" ht="12.75" customHeight="1" x14ac:dyDescent="0.2"/>
    <row r="32286" ht="12.75" customHeight="1" x14ac:dyDescent="0.2"/>
    <row r="32287" ht="12.75" customHeight="1" x14ac:dyDescent="0.2"/>
    <row r="32288" ht="12.75" customHeight="1" x14ac:dyDescent="0.2"/>
    <row r="32289" ht="12.75" customHeight="1" x14ac:dyDescent="0.2"/>
    <row r="32290" ht="12.75" customHeight="1" x14ac:dyDescent="0.2"/>
    <row r="32291" ht="12.75" customHeight="1" x14ac:dyDescent="0.2"/>
    <row r="32292" ht="12.75" customHeight="1" x14ac:dyDescent="0.2"/>
    <row r="32293" ht="12.75" customHeight="1" x14ac:dyDescent="0.2"/>
    <row r="32294" ht="12.75" customHeight="1" x14ac:dyDescent="0.2"/>
    <row r="32295" ht="12.75" customHeight="1" x14ac:dyDescent="0.2"/>
    <row r="32296" ht="12.75" customHeight="1" x14ac:dyDescent="0.2"/>
    <row r="32297" ht="12.75" customHeight="1" x14ac:dyDescent="0.2"/>
    <row r="32298" ht="12.75" customHeight="1" x14ac:dyDescent="0.2"/>
    <row r="32299" ht="12.75" customHeight="1" x14ac:dyDescent="0.2"/>
    <row r="32300" ht="12.75" customHeight="1" x14ac:dyDescent="0.2"/>
    <row r="32301" ht="12.75" customHeight="1" x14ac:dyDescent="0.2"/>
    <row r="32302" ht="12.75" customHeight="1" x14ac:dyDescent="0.2"/>
    <row r="32303" ht="12.75" customHeight="1" x14ac:dyDescent="0.2"/>
    <row r="32304" ht="12.75" customHeight="1" x14ac:dyDescent="0.2"/>
    <row r="32305" ht="12.75" customHeight="1" x14ac:dyDescent="0.2"/>
    <row r="32306" ht="12.75" customHeight="1" x14ac:dyDescent="0.2"/>
    <row r="32307" ht="12.75" customHeight="1" x14ac:dyDescent="0.2"/>
    <row r="32308" ht="12.75" customHeight="1" x14ac:dyDescent="0.2"/>
    <row r="32309" ht="12.75" customHeight="1" x14ac:dyDescent="0.2"/>
    <row r="32310" ht="12.75" customHeight="1" x14ac:dyDescent="0.2"/>
    <row r="32311" ht="12.75" customHeight="1" x14ac:dyDescent="0.2"/>
    <row r="32312" ht="12.75" customHeight="1" x14ac:dyDescent="0.2"/>
    <row r="32313" ht="12.75" customHeight="1" x14ac:dyDescent="0.2"/>
    <row r="32314" ht="12.75" customHeight="1" x14ac:dyDescent="0.2"/>
    <row r="32315" ht="12.75" customHeight="1" x14ac:dyDescent="0.2"/>
    <row r="32316" ht="12.75" customHeight="1" x14ac:dyDescent="0.2"/>
    <row r="32317" ht="12.75" customHeight="1" x14ac:dyDescent="0.2"/>
    <row r="32318" ht="12.75" customHeight="1" x14ac:dyDescent="0.2"/>
    <row r="32319" ht="12.75" customHeight="1" x14ac:dyDescent="0.2"/>
    <row r="32320" ht="12.75" customHeight="1" x14ac:dyDescent="0.2"/>
    <row r="32321" ht="12.75" customHeight="1" x14ac:dyDescent="0.2"/>
    <row r="32322" ht="12.75" customHeight="1" x14ac:dyDescent="0.2"/>
    <row r="32323" ht="12.75" customHeight="1" x14ac:dyDescent="0.2"/>
    <row r="32324" ht="12.75" customHeight="1" x14ac:dyDescent="0.2"/>
    <row r="32325" ht="12.75" customHeight="1" x14ac:dyDescent="0.2"/>
    <row r="32326" ht="12.75" customHeight="1" x14ac:dyDescent="0.2"/>
    <row r="32327" ht="12.75" customHeight="1" x14ac:dyDescent="0.2"/>
    <row r="32328" ht="12.75" customHeight="1" x14ac:dyDescent="0.2"/>
    <row r="32329" ht="12.75" customHeight="1" x14ac:dyDescent="0.2"/>
    <row r="32330" ht="12.75" customHeight="1" x14ac:dyDescent="0.2"/>
    <row r="32331" ht="12.75" customHeight="1" x14ac:dyDescent="0.2"/>
    <row r="32332" ht="12.75" customHeight="1" x14ac:dyDescent="0.2"/>
    <row r="32333" ht="12.75" customHeight="1" x14ac:dyDescent="0.2"/>
    <row r="32334" ht="12.75" customHeight="1" x14ac:dyDescent="0.2"/>
    <row r="32335" ht="12.75" customHeight="1" x14ac:dyDescent="0.2"/>
    <row r="32336" ht="12.75" customHeight="1" x14ac:dyDescent="0.2"/>
    <row r="32337" ht="12.75" customHeight="1" x14ac:dyDescent="0.2"/>
    <row r="32338" ht="12.75" customHeight="1" x14ac:dyDescent="0.2"/>
    <row r="32339" ht="12.75" customHeight="1" x14ac:dyDescent="0.2"/>
    <row r="32340" ht="12.75" customHeight="1" x14ac:dyDescent="0.2"/>
    <row r="32341" ht="12.75" customHeight="1" x14ac:dyDescent="0.2"/>
    <row r="32342" ht="12.75" customHeight="1" x14ac:dyDescent="0.2"/>
    <row r="32343" ht="12.75" customHeight="1" x14ac:dyDescent="0.2"/>
    <row r="32344" ht="12.75" customHeight="1" x14ac:dyDescent="0.2"/>
    <row r="32345" ht="12.75" customHeight="1" x14ac:dyDescent="0.2"/>
    <row r="32346" ht="12.75" customHeight="1" x14ac:dyDescent="0.2"/>
    <row r="32347" ht="12.75" customHeight="1" x14ac:dyDescent="0.2"/>
    <row r="32348" ht="12.75" customHeight="1" x14ac:dyDescent="0.2"/>
    <row r="32349" ht="12.75" customHeight="1" x14ac:dyDescent="0.2"/>
    <row r="32350" ht="12.75" customHeight="1" x14ac:dyDescent="0.2"/>
    <row r="32351" ht="12.75" customHeight="1" x14ac:dyDescent="0.2"/>
    <row r="32352" ht="12.75" customHeight="1" x14ac:dyDescent="0.2"/>
    <row r="32353" ht="12.75" customHeight="1" x14ac:dyDescent="0.2"/>
    <row r="32354" ht="12.75" customHeight="1" x14ac:dyDescent="0.2"/>
    <row r="32355" ht="12.75" customHeight="1" x14ac:dyDescent="0.2"/>
    <row r="32356" ht="12.75" customHeight="1" x14ac:dyDescent="0.2"/>
    <row r="32357" ht="12.75" customHeight="1" x14ac:dyDescent="0.2"/>
    <row r="32358" ht="12.75" customHeight="1" x14ac:dyDescent="0.2"/>
    <row r="32359" ht="12.75" customHeight="1" x14ac:dyDescent="0.2"/>
    <row r="32360" ht="12.75" customHeight="1" x14ac:dyDescent="0.2"/>
    <row r="32361" ht="12.75" customHeight="1" x14ac:dyDescent="0.2"/>
    <row r="32362" ht="12.75" customHeight="1" x14ac:dyDescent="0.2"/>
    <row r="32363" ht="12.75" customHeight="1" x14ac:dyDescent="0.2"/>
    <row r="32364" ht="12.75" customHeight="1" x14ac:dyDescent="0.2"/>
    <row r="32365" ht="12.75" customHeight="1" x14ac:dyDescent="0.2"/>
    <row r="32366" ht="12.75" customHeight="1" x14ac:dyDescent="0.2"/>
    <row r="32367" ht="12.75" customHeight="1" x14ac:dyDescent="0.2"/>
    <row r="32368" ht="12.75" customHeight="1" x14ac:dyDescent="0.2"/>
    <row r="32369" ht="12.75" customHeight="1" x14ac:dyDescent="0.2"/>
    <row r="32370" ht="12.75" customHeight="1" x14ac:dyDescent="0.2"/>
    <row r="32371" ht="12.75" customHeight="1" x14ac:dyDescent="0.2"/>
    <row r="32372" ht="12.75" customHeight="1" x14ac:dyDescent="0.2"/>
    <row r="32373" ht="12.75" customHeight="1" x14ac:dyDescent="0.2"/>
    <row r="32374" ht="12.75" customHeight="1" x14ac:dyDescent="0.2"/>
    <row r="32375" ht="12.75" customHeight="1" x14ac:dyDescent="0.2"/>
    <row r="32376" ht="12.75" customHeight="1" x14ac:dyDescent="0.2"/>
    <row r="32377" ht="12.75" customHeight="1" x14ac:dyDescent="0.2"/>
    <row r="32378" ht="12.75" customHeight="1" x14ac:dyDescent="0.2"/>
    <row r="32379" ht="12.75" customHeight="1" x14ac:dyDescent="0.2"/>
    <row r="32380" ht="12.75" customHeight="1" x14ac:dyDescent="0.2"/>
    <row r="32381" ht="12.75" customHeight="1" x14ac:dyDescent="0.2"/>
    <row r="32382" ht="12.75" customHeight="1" x14ac:dyDescent="0.2"/>
    <row r="32383" ht="12.75" customHeight="1" x14ac:dyDescent="0.2"/>
    <row r="32384" ht="12.75" customHeight="1" x14ac:dyDescent="0.2"/>
    <row r="32385" ht="12.75" customHeight="1" x14ac:dyDescent="0.2"/>
    <row r="32386" ht="12.75" customHeight="1" x14ac:dyDescent="0.2"/>
    <row r="32387" ht="12.75" customHeight="1" x14ac:dyDescent="0.2"/>
    <row r="32388" ht="12.75" customHeight="1" x14ac:dyDescent="0.2"/>
    <row r="32389" ht="12.75" customHeight="1" x14ac:dyDescent="0.2"/>
    <row r="32390" ht="12.75" customHeight="1" x14ac:dyDescent="0.2"/>
    <row r="32391" ht="12.75" customHeight="1" x14ac:dyDescent="0.2"/>
    <row r="32392" ht="12.75" customHeight="1" x14ac:dyDescent="0.2"/>
    <row r="32393" ht="12.75" customHeight="1" x14ac:dyDescent="0.2"/>
    <row r="32394" ht="12.75" customHeight="1" x14ac:dyDescent="0.2"/>
    <row r="32395" ht="12.75" customHeight="1" x14ac:dyDescent="0.2"/>
    <row r="32396" ht="12.75" customHeight="1" x14ac:dyDescent="0.2"/>
    <row r="32397" ht="12.75" customHeight="1" x14ac:dyDescent="0.2"/>
    <row r="32398" ht="12.75" customHeight="1" x14ac:dyDescent="0.2"/>
    <row r="32399" ht="12.75" customHeight="1" x14ac:dyDescent="0.2"/>
    <row r="32400" ht="12.75" customHeight="1" x14ac:dyDescent="0.2"/>
    <row r="32401" ht="12.75" customHeight="1" x14ac:dyDescent="0.2"/>
    <row r="32402" ht="12.75" customHeight="1" x14ac:dyDescent="0.2"/>
    <row r="32403" ht="12.75" customHeight="1" x14ac:dyDescent="0.2"/>
    <row r="32404" ht="12.75" customHeight="1" x14ac:dyDescent="0.2"/>
    <row r="32405" ht="12.75" customHeight="1" x14ac:dyDescent="0.2"/>
    <row r="32406" ht="12.75" customHeight="1" x14ac:dyDescent="0.2"/>
    <row r="32407" ht="12.75" customHeight="1" x14ac:dyDescent="0.2"/>
    <row r="32408" ht="12.75" customHeight="1" x14ac:dyDescent="0.2"/>
    <row r="32409" ht="12.75" customHeight="1" x14ac:dyDescent="0.2"/>
    <row r="32410" ht="12.75" customHeight="1" x14ac:dyDescent="0.2"/>
    <row r="32411" ht="12.75" customHeight="1" x14ac:dyDescent="0.2"/>
    <row r="32412" ht="12.75" customHeight="1" x14ac:dyDescent="0.2"/>
    <row r="32413" ht="12.75" customHeight="1" x14ac:dyDescent="0.2"/>
    <row r="32414" ht="12.75" customHeight="1" x14ac:dyDescent="0.2"/>
    <row r="32415" ht="12.75" customHeight="1" x14ac:dyDescent="0.2"/>
    <row r="32416" ht="12.75" customHeight="1" x14ac:dyDescent="0.2"/>
    <row r="32417" ht="12.75" customHeight="1" x14ac:dyDescent="0.2"/>
    <row r="32418" ht="12.75" customHeight="1" x14ac:dyDescent="0.2"/>
    <row r="32419" ht="12.75" customHeight="1" x14ac:dyDescent="0.2"/>
    <row r="32420" ht="12.75" customHeight="1" x14ac:dyDescent="0.2"/>
    <row r="32421" ht="12.75" customHeight="1" x14ac:dyDescent="0.2"/>
    <row r="32422" ht="12.75" customHeight="1" x14ac:dyDescent="0.2"/>
    <row r="32423" ht="12.75" customHeight="1" x14ac:dyDescent="0.2"/>
    <row r="32424" ht="12.75" customHeight="1" x14ac:dyDescent="0.2"/>
    <row r="32425" ht="12.75" customHeight="1" x14ac:dyDescent="0.2"/>
    <row r="32426" ht="12.75" customHeight="1" x14ac:dyDescent="0.2"/>
    <row r="32427" ht="12.75" customHeight="1" x14ac:dyDescent="0.2"/>
    <row r="32428" ht="12.75" customHeight="1" x14ac:dyDescent="0.2"/>
    <row r="32429" ht="12.75" customHeight="1" x14ac:dyDescent="0.2"/>
    <row r="32430" ht="12.75" customHeight="1" x14ac:dyDescent="0.2"/>
    <row r="32431" ht="12.75" customHeight="1" x14ac:dyDescent="0.2"/>
    <row r="32432" ht="12.75" customHeight="1" x14ac:dyDescent="0.2"/>
    <row r="32433" ht="12.75" customHeight="1" x14ac:dyDescent="0.2"/>
    <row r="32434" ht="12.75" customHeight="1" x14ac:dyDescent="0.2"/>
    <row r="32435" ht="12.75" customHeight="1" x14ac:dyDescent="0.2"/>
    <row r="32436" ht="12.75" customHeight="1" x14ac:dyDescent="0.2"/>
    <row r="32437" ht="12.75" customHeight="1" x14ac:dyDescent="0.2"/>
    <row r="32438" ht="12.75" customHeight="1" x14ac:dyDescent="0.2"/>
    <row r="32439" ht="12.75" customHeight="1" x14ac:dyDescent="0.2"/>
    <row r="32440" ht="12.75" customHeight="1" x14ac:dyDescent="0.2"/>
    <row r="32441" ht="12.75" customHeight="1" x14ac:dyDescent="0.2"/>
    <row r="32442" ht="12.75" customHeight="1" x14ac:dyDescent="0.2"/>
    <row r="32443" ht="12.75" customHeight="1" x14ac:dyDescent="0.2"/>
    <row r="32444" ht="12.75" customHeight="1" x14ac:dyDescent="0.2"/>
    <row r="32445" ht="12.75" customHeight="1" x14ac:dyDescent="0.2"/>
    <row r="32446" ht="12.75" customHeight="1" x14ac:dyDescent="0.2"/>
    <row r="32447" ht="12.75" customHeight="1" x14ac:dyDescent="0.2"/>
    <row r="32448" ht="12.75" customHeight="1" x14ac:dyDescent="0.2"/>
    <row r="32449" ht="12.75" customHeight="1" x14ac:dyDescent="0.2"/>
    <row r="32450" ht="12.75" customHeight="1" x14ac:dyDescent="0.2"/>
    <row r="32451" ht="12.75" customHeight="1" x14ac:dyDescent="0.2"/>
    <row r="32452" ht="12.75" customHeight="1" x14ac:dyDescent="0.2"/>
    <row r="32453" ht="12.75" customHeight="1" x14ac:dyDescent="0.2"/>
    <row r="32454" ht="12.75" customHeight="1" x14ac:dyDescent="0.2"/>
    <row r="32455" ht="12.75" customHeight="1" x14ac:dyDescent="0.2"/>
    <row r="32456" ht="12.75" customHeight="1" x14ac:dyDescent="0.2"/>
    <row r="32457" ht="12.75" customHeight="1" x14ac:dyDescent="0.2"/>
    <row r="32458" ht="12.75" customHeight="1" x14ac:dyDescent="0.2"/>
    <row r="32459" ht="12.75" customHeight="1" x14ac:dyDescent="0.2"/>
    <row r="32460" ht="12.75" customHeight="1" x14ac:dyDescent="0.2"/>
    <row r="32461" ht="12.75" customHeight="1" x14ac:dyDescent="0.2"/>
    <row r="32462" ht="12.75" customHeight="1" x14ac:dyDescent="0.2"/>
    <row r="32463" ht="12.75" customHeight="1" x14ac:dyDescent="0.2"/>
    <row r="32464" ht="12.75" customHeight="1" x14ac:dyDescent="0.2"/>
    <row r="32465" ht="12.75" customHeight="1" x14ac:dyDescent="0.2"/>
    <row r="32466" ht="12.75" customHeight="1" x14ac:dyDescent="0.2"/>
    <row r="32467" ht="12.75" customHeight="1" x14ac:dyDescent="0.2"/>
    <row r="32468" ht="12.75" customHeight="1" x14ac:dyDescent="0.2"/>
    <row r="32469" ht="12.75" customHeight="1" x14ac:dyDescent="0.2"/>
    <row r="32470" ht="12.75" customHeight="1" x14ac:dyDescent="0.2"/>
    <row r="32471" ht="12.75" customHeight="1" x14ac:dyDescent="0.2"/>
    <row r="32472" ht="12.75" customHeight="1" x14ac:dyDescent="0.2"/>
    <row r="32473" ht="12.75" customHeight="1" x14ac:dyDescent="0.2"/>
    <row r="32474" ht="12.75" customHeight="1" x14ac:dyDescent="0.2"/>
    <row r="32475" ht="12.75" customHeight="1" x14ac:dyDescent="0.2"/>
    <row r="32476" ht="12.75" customHeight="1" x14ac:dyDescent="0.2"/>
    <row r="32477" ht="12.75" customHeight="1" x14ac:dyDescent="0.2"/>
    <row r="32478" ht="12.75" customHeight="1" x14ac:dyDescent="0.2"/>
    <row r="32479" ht="12.75" customHeight="1" x14ac:dyDescent="0.2"/>
    <row r="32480" ht="12.75" customHeight="1" x14ac:dyDescent="0.2"/>
    <row r="32481" ht="12.75" customHeight="1" x14ac:dyDescent="0.2"/>
    <row r="32482" ht="12.75" customHeight="1" x14ac:dyDescent="0.2"/>
    <row r="32483" ht="12.75" customHeight="1" x14ac:dyDescent="0.2"/>
    <row r="32484" ht="12.75" customHeight="1" x14ac:dyDescent="0.2"/>
    <row r="32485" ht="12.75" customHeight="1" x14ac:dyDescent="0.2"/>
    <row r="32486" ht="12.75" customHeight="1" x14ac:dyDescent="0.2"/>
    <row r="32487" ht="12.75" customHeight="1" x14ac:dyDescent="0.2"/>
    <row r="32488" ht="12.75" customHeight="1" x14ac:dyDescent="0.2"/>
    <row r="32489" ht="12.75" customHeight="1" x14ac:dyDescent="0.2"/>
    <row r="32490" ht="12.75" customHeight="1" x14ac:dyDescent="0.2"/>
    <row r="32491" ht="12.75" customHeight="1" x14ac:dyDescent="0.2"/>
    <row r="32492" ht="12.75" customHeight="1" x14ac:dyDescent="0.2"/>
    <row r="32493" ht="12.75" customHeight="1" x14ac:dyDescent="0.2"/>
    <row r="32494" ht="12.75" customHeight="1" x14ac:dyDescent="0.2"/>
    <row r="32495" ht="12.75" customHeight="1" x14ac:dyDescent="0.2"/>
    <row r="32496" ht="12.75" customHeight="1" x14ac:dyDescent="0.2"/>
    <row r="32497" ht="12.75" customHeight="1" x14ac:dyDescent="0.2"/>
    <row r="32498" ht="12.75" customHeight="1" x14ac:dyDescent="0.2"/>
    <row r="32499" ht="12.75" customHeight="1" x14ac:dyDescent="0.2"/>
    <row r="32500" ht="12.75" customHeight="1" x14ac:dyDescent="0.2"/>
    <row r="32501" ht="12.75" customHeight="1" x14ac:dyDescent="0.2"/>
    <row r="32502" ht="12.75" customHeight="1" x14ac:dyDescent="0.2"/>
    <row r="32503" ht="12.75" customHeight="1" x14ac:dyDescent="0.2"/>
    <row r="32504" ht="12.75" customHeight="1" x14ac:dyDescent="0.2"/>
    <row r="32505" ht="12.75" customHeight="1" x14ac:dyDescent="0.2"/>
    <row r="32506" ht="12.75" customHeight="1" x14ac:dyDescent="0.2"/>
    <row r="32507" ht="12.75" customHeight="1" x14ac:dyDescent="0.2"/>
    <row r="32508" ht="12.75" customHeight="1" x14ac:dyDescent="0.2"/>
    <row r="32509" ht="12.75" customHeight="1" x14ac:dyDescent="0.2"/>
    <row r="32510" ht="12.75" customHeight="1" x14ac:dyDescent="0.2"/>
    <row r="32511" ht="12.75" customHeight="1" x14ac:dyDescent="0.2"/>
    <row r="32512" ht="12.75" customHeight="1" x14ac:dyDescent="0.2"/>
    <row r="32513" ht="12.75" customHeight="1" x14ac:dyDescent="0.2"/>
    <row r="32514" ht="12.75" customHeight="1" x14ac:dyDescent="0.2"/>
    <row r="32515" ht="12.75" customHeight="1" x14ac:dyDescent="0.2"/>
    <row r="32516" ht="12.75" customHeight="1" x14ac:dyDescent="0.2"/>
    <row r="32517" ht="12.75" customHeight="1" x14ac:dyDescent="0.2"/>
    <row r="32518" ht="12.75" customHeight="1" x14ac:dyDescent="0.2"/>
    <row r="32519" ht="12.75" customHeight="1" x14ac:dyDescent="0.2"/>
    <row r="32520" ht="12.75" customHeight="1" x14ac:dyDescent="0.2"/>
    <row r="32521" ht="12.75" customHeight="1" x14ac:dyDescent="0.2"/>
    <row r="32522" ht="12.75" customHeight="1" x14ac:dyDescent="0.2"/>
    <row r="32523" ht="12.75" customHeight="1" x14ac:dyDescent="0.2"/>
    <row r="32524" ht="12.75" customHeight="1" x14ac:dyDescent="0.2"/>
    <row r="32525" ht="12.75" customHeight="1" x14ac:dyDescent="0.2"/>
    <row r="32526" ht="12.75" customHeight="1" x14ac:dyDescent="0.2"/>
    <row r="32527" ht="12.75" customHeight="1" x14ac:dyDescent="0.2"/>
    <row r="32528" ht="12.75" customHeight="1" x14ac:dyDescent="0.2"/>
    <row r="32529" ht="12.75" customHeight="1" x14ac:dyDescent="0.2"/>
    <row r="32530" ht="12.75" customHeight="1" x14ac:dyDescent="0.2"/>
    <row r="32531" ht="12.75" customHeight="1" x14ac:dyDescent="0.2"/>
    <row r="32532" ht="12.75" customHeight="1" x14ac:dyDescent="0.2"/>
    <row r="32533" ht="12.75" customHeight="1" x14ac:dyDescent="0.2"/>
    <row r="32534" ht="12.75" customHeight="1" x14ac:dyDescent="0.2"/>
    <row r="32535" ht="12.75" customHeight="1" x14ac:dyDescent="0.2"/>
    <row r="32536" ht="12.75" customHeight="1" x14ac:dyDescent="0.2"/>
    <row r="32537" ht="12.75" customHeight="1" x14ac:dyDescent="0.2"/>
    <row r="32538" ht="12.75" customHeight="1" x14ac:dyDescent="0.2"/>
    <row r="32539" ht="12.75" customHeight="1" x14ac:dyDescent="0.2"/>
    <row r="32540" ht="12.75" customHeight="1" x14ac:dyDescent="0.2"/>
    <row r="32541" ht="12.75" customHeight="1" x14ac:dyDescent="0.2"/>
    <row r="32542" ht="12.75" customHeight="1" x14ac:dyDescent="0.2"/>
    <row r="32543" ht="12.75" customHeight="1" x14ac:dyDescent="0.2"/>
    <row r="32544" ht="12.75" customHeight="1" x14ac:dyDescent="0.2"/>
    <row r="32545" ht="12.75" customHeight="1" x14ac:dyDescent="0.2"/>
    <row r="32546" ht="12.75" customHeight="1" x14ac:dyDescent="0.2"/>
    <row r="32547" ht="12.75" customHeight="1" x14ac:dyDescent="0.2"/>
    <row r="32548" ht="12.75" customHeight="1" x14ac:dyDescent="0.2"/>
    <row r="32549" ht="12.75" customHeight="1" x14ac:dyDescent="0.2"/>
    <row r="32550" ht="12.75" customHeight="1" x14ac:dyDescent="0.2"/>
    <row r="32551" ht="12.75" customHeight="1" x14ac:dyDescent="0.2"/>
    <row r="32552" ht="12.75" customHeight="1" x14ac:dyDescent="0.2"/>
    <row r="32553" ht="12.75" customHeight="1" x14ac:dyDescent="0.2"/>
    <row r="32554" ht="12.75" customHeight="1" x14ac:dyDescent="0.2"/>
    <row r="32555" ht="12.75" customHeight="1" x14ac:dyDescent="0.2"/>
    <row r="32556" ht="12.75" customHeight="1" x14ac:dyDescent="0.2"/>
    <row r="32557" ht="12.75" customHeight="1" x14ac:dyDescent="0.2"/>
    <row r="32558" ht="12.75" customHeight="1" x14ac:dyDescent="0.2"/>
    <row r="32559" ht="12.75" customHeight="1" x14ac:dyDescent="0.2"/>
    <row r="32560" ht="12.75" customHeight="1" x14ac:dyDescent="0.2"/>
    <row r="32561" ht="12.75" customHeight="1" x14ac:dyDescent="0.2"/>
    <row r="32562" ht="12.75" customHeight="1" x14ac:dyDescent="0.2"/>
    <row r="32563" ht="12.75" customHeight="1" x14ac:dyDescent="0.2"/>
    <row r="32564" ht="12.75" customHeight="1" x14ac:dyDescent="0.2"/>
    <row r="32565" ht="12.75" customHeight="1" x14ac:dyDescent="0.2"/>
    <row r="32566" ht="12.75" customHeight="1" x14ac:dyDescent="0.2"/>
    <row r="32567" ht="12.75" customHeight="1" x14ac:dyDescent="0.2"/>
    <row r="32568" ht="12.75" customHeight="1" x14ac:dyDescent="0.2"/>
    <row r="32569" ht="12.75" customHeight="1" x14ac:dyDescent="0.2"/>
    <row r="32570" ht="12.75" customHeight="1" x14ac:dyDescent="0.2"/>
    <row r="32571" ht="12.75" customHeight="1" x14ac:dyDescent="0.2"/>
    <row r="32572" ht="12.75" customHeight="1" x14ac:dyDescent="0.2"/>
    <row r="32573" ht="12.75" customHeight="1" x14ac:dyDescent="0.2"/>
    <row r="32574" ht="12.75" customHeight="1" x14ac:dyDescent="0.2"/>
    <row r="32575" ht="12.75" customHeight="1" x14ac:dyDescent="0.2"/>
    <row r="32576" ht="12.75" customHeight="1" x14ac:dyDescent="0.2"/>
    <row r="32577" ht="12.75" customHeight="1" x14ac:dyDescent="0.2"/>
    <row r="32578" ht="12.75" customHeight="1" x14ac:dyDescent="0.2"/>
    <row r="32579" ht="12.75" customHeight="1" x14ac:dyDescent="0.2"/>
    <row r="32580" ht="12.75" customHeight="1" x14ac:dyDescent="0.2"/>
    <row r="32581" ht="12.75" customHeight="1" x14ac:dyDescent="0.2"/>
    <row r="32582" ht="12.75" customHeight="1" x14ac:dyDescent="0.2"/>
    <row r="32583" ht="12.75" customHeight="1" x14ac:dyDescent="0.2"/>
    <row r="32584" ht="12.75" customHeight="1" x14ac:dyDescent="0.2"/>
    <row r="32585" ht="12.75" customHeight="1" x14ac:dyDescent="0.2"/>
    <row r="32586" ht="12.75" customHeight="1" x14ac:dyDescent="0.2"/>
    <row r="32587" ht="12.75" customHeight="1" x14ac:dyDescent="0.2"/>
    <row r="32588" ht="12.75" customHeight="1" x14ac:dyDescent="0.2"/>
    <row r="32589" ht="12.75" customHeight="1" x14ac:dyDescent="0.2"/>
    <row r="32590" ht="12.75" customHeight="1" x14ac:dyDescent="0.2"/>
    <row r="32591" ht="12.75" customHeight="1" x14ac:dyDescent="0.2"/>
    <row r="32592" ht="12.75" customHeight="1" x14ac:dyDescent="0.2"/>
    <row r="32593" ht="12.75" customHeight="1" x14ac:dyDescent="0.2"/>
    <row r="32594" ht="12.75" customHeight="1" x14ac:dyDescent="0.2"/>
    <row r="32595" ht="12.75" customHeight="1" x14ac:dyDescent="0.2"/>
    <row r="32596" ht="12.75" customHeight="1" x14ac:dyDescent="0.2"/>
    <row r="32597" ht="12.75" customHeight="1" x14ac:dyDescent="0.2"/>
    <row r="32598" ht="12.75" customHeight="1" x14ac:dyDescent="0.2"/>
    <row r="32599" ht="12.75" customHeight="1" x14ac:dyDescent="0.2"/>
    <row r="32600" ht="12.75" customHeight="1" x14ac:dyDescent="0.2"/>
    <row r="32601" ht="12.75" customHeight="1" x14ac:dyDescent="0.2"/>
    <row r="32602" ht="12.75" customHeight="1" x14ac:dyDescent="0.2"/>
    <row r="32603" ht="12.75" customHeight="1" x14ac:dyDescent="0.2"/>
    <row r="32604" ht="12.75" customHeight="1" x14ac:dyDescent="0.2"/>
    <row r="32605" ht="12.75" customHeight="1" x14ac:dyDescent="0.2"/>
    <row r="32606" ht="12.75" customHeight="1" x14ac:dyDescent="0.2"/>
    <row r="32607" ht="12.75" customHeight="1" x14ac:dyDescent="0.2"/>
    <row r="32608" ht="12.75" customHeight="1" x14ac:dyDescent="0.2"/>
    <row r="32609" ht="12.75" customHeight="1" x14ac:dyDescent="0.2"/>
    <row r="32610" ht="12.75" customHeight="1" x14ac:dyDescent="0.2"/>
    <row r="32611" ht="12.75" customHeight="1" x14ac:dyDescent="0.2"/>
    <row r="32612" ht="12.75" customHeight="1" x14ac:dyDescent="0.2"/>
    <row r="32613" ht="12.75" customHeight="1" x14ac:dyDescent="0.2"/>
    <row r="32614" ht="12.75" customHeight="1" x14ac:dyDescent="0.2"/>
    <row r="32615" ht="12.75" customHeight="1" x14ac:dyDescent="0.2"/>
    <row r="32616" ht="12.75" customHeight="1" x14ac:dyDescent="0.2"/>
    <row r="32617" ht="12.75" customHeight="1" x14ac:dyDescent="0.2"/>
    <row r="32618" ht="12.75" customHeight="1" x14ac:dyDescent="0.2"/>
    <row r="32619" ht="12.75" customHeight="1" x14ac:dyDescent="0.2"/>
    <row r="32620" ht="12.75" customHeight="1" x14ac:dyDescent="0.2"/>
    <row r="32621" ht="12.75" customHeight="1" x14ac:dyDescent="0.2"/>
    <row r="32622" ht="12.75" customHeight="1" x14ac:dyDescent="0.2"/>
    <row r="32623" ht="12.75" customHeight="1" x14ac:dyDescent="0.2"/>
    <row r="32624" ht="12.75" customHeight="1" x14ac:dyDescent="0.2"/>
    <row r="32625" ht="12.75" customHeight="1" x14ac:dyDescent="0.2"/>
    <row r="32626" ht="12.75" customHeight="1" x14ac:dyDescent="0.2"/>
    <row r="32627" ht="12.75" customHeight="1" x14ac:dyDescent="0.2"/>
    <row r="32628" ht="12.75" customHeight="1" x14ac:dyDescent="0.2"/>
    <row r="32629" ht="12.75" customHeight="1" x14ac:dyDescent="0.2"/>
    <row r="32630" ht="12.75" customHeight="1" x14ac:dyDescent="0.2"/>
    <row r="32631" ht="12.75" customHeight="1" x14ac:dyDescent="0.2"/>
    <row r="32632" ht="12.75" customHeight="1" x14ac:dyDescent="0.2"/>
    <row r="32633" ht="12.75" customHeight="1" x14ac:dyDescent="0.2"/>
    <row r="32634" ht="12.75" customHeight="1" x14ac:dyDescent="0.2"/>
    <row r="32635" ht="12.75" customHeight="1" x14ac:dyDescent="0.2"/>
    <row r="32636" ht="12.75" customHeight="1" x14ac:dyDescent="0.2"/>
    <row r="32637" ht="12.75" customHeight="1" x14ac:dyDescent="0.2"/>
    <row r="32638" ht="12.75" customHeight="1" x14ac:dyDescent="0.2"/>
    <row r="32639" ht="12.75" customHeight="1" x14ac:dyDescent="0.2"/>
    <row r="32640" ht="12.75" customHeight="1" x14ac:dyDescent="0.2"/>
    <row r="32641" ht="12.75" customHeight="1" x14ac:dyDescent="0.2"/>
    <row r="32642" ht="12.75" customHeight="1" x14ac:dyDescent="0.2"/>
    <row r="32643" ht="12.75" customHeight="1" x14ac:dyDescent="0.2"/>
    <row r="32644" ht="12.75" customHeight="1" x14ac:dyDescent="0.2"/>
    <row r="32645" ht="12.75" customHeight="1" x14ac:dyDescent="0.2"/>
    <row r="32646" ht="12.75" customHeight="1" x14ac:dyDescent="0.2"/>
    <row r="32647" ht="12.75" customHeight="1" x14ac:dyDescent="0.2"/>
    <row r="32648" ht="12.75" customHeight="1" x14ac:dyDescent="0.2"/>
    <row r="32649" ht="12.75" customHeight="1" x14ac:dyDescent="0.2"/>
    <row r="32650" ht="12.75" customHeight="1" x14ac:dyDescent="0.2"/>
    <row r="32651" ht="12.75" customHeight="1" x14ac:dyDescent="0.2"/>
    <row r="32652" ht="12.75" customHeight="1" x14ac:dyDescent="0.2"/>
    <row r="32653" ht="12.75" customHeight="1" x14ac:dyDescent="0.2"/>
    <row r="32654" ht="12.75" customHeight="1" x14ac:dyDescent="0.2"/>
    <row r="32655" ht="12.75" customHeight="1" x14ac:dyDescent="0.2"/>
    <row r="32656" ht="12.75" customHeight="1" x14ac:dyDescent="0.2"/>
    <row r="32657" ht="12.75" customHeight="1" x14ac:dyDescent="0.2"/>
    <row r="32658" ht="12.75" customHeight="1" x14ac:dyDescent="0.2"/>
    <row r="32659" ht="12.75" customHeight="1" x14ac:dyDescent="0.2"/>
    <row r="32660" ht="12.75" customHeight="1" x14ac:dyDescent="0.2"/>
    <row r="32661" ht="12.75" customHeight="1" x14ac:dyDescent="0.2"/>
    <row r="32662" ht="12.75" customHeight="1" x14ac:dyDescent="0.2"/>
    <row r="32663" ht="12.75" customHeight="1" x14ac:dyDescent="0.2"/>
    <row r="32664" ht="12.75" customHeight="1" x14ac:dyDescent="0.2"/>
    <row r="32665" ht="12.75" customHeight="1" x14ac:dyDescent="0.2"/>
    <row r="32666" ht="12.75" customHeight="1" x14ac:dyDescent="0.2"/>
    <row r="32667" ht="12.75" customHeight="1" x14ac:dyDescent="0.2"/>
    <row r="32668" ht="12.75" customHeight="1" x14ac:dyDescent="0.2"/>
    <row r="32669" ht="12.75" customHeight="1" x14ac:dyDescent="0.2"/>
    <row r="32670" ht="12.75" customHeight="1" x14ac:dyDescent="0.2"/>
    <row r="32671" ht="12.75" customHeight="1" x14ac:dyDescent="0.2"/>
    <row r="32672" ht="12.75" customHeight="1" x14ac:dyDescent="0.2"/>
    <row r="32673" ht="12.75" customHeight="1" x14ac:dyDescent="0.2"/>
    <row r="32674" ht="12.75" customHeight="1" x14ac:dyDescent="0.2"/>
    <row r="32675" ht="12.75" customHeight="1" x14ac:dyDescent="0.2"/>
    <row r="32676" ht="12.75" customHeight="1" x14ac:dyDescent="0.2"/>
    <row r="32677" ht="12.75" customHeight="1" x14ac:dyDescent="0.2"/>
    <row r="32678" ht="12.75" customHeight="1" x14ac:dyDescent="0.2"/>
    <row r="32679" ht="12.75" customHeight="1" x14ac:dyDescent="0.2"/>
    <row r="32680" ht="12.75" customHeight="1" x14ac:dyDescent="0.2"/>
    <row r="32681" ht="12.75" customHeight="1" x14ac:dyDescent="0.2"/>
    <row r="32682" ht="12.75" customHeight="1" x14ac:dyDescent="0.2"/>
    <row r="32683" ht="12.75" customHeight="1" x14ac:dyDescent="0.2"/>
    <row r="32684" ht="12.75" customHeight="1" x14ac:dyDescent="0.2"/>
    <row r="32685" ht="12.75" customHeight="1" x14ac:dyDescent="0.2"/>
    <row r="32686" ht="12.75" customHeight="1" x14ac:dyDescent="0.2"/>
    <row r="32687" ht="12.75" customHeight="1" x14ac:dyDescent="0.2"/>
    <row r="32688" ht="12.75" customHeight="1" x14ac:dyDescent="0.2"/>
    <row r="32689" ht="12.75" customHeight="1" x14ac:dyDescent="0.2"/>
    <row r="32690" ht="12.75" customHeight="1" x14ac:dyDescent="0.2"/>
    <row r="32691" ht="12.75" customHeight="1" x14ac:dyDescent="0.2"/>
    <row r="32692" ht="12.75" customHeight="1" x14ac:dyDescent="0.2"/>
    <row r="32693" ht="12.75" customHeight="1" x14ac:dyDescent="0.2"/>
    <row r="32694" ht="12.75" customHeight="1" x14ac:dyDescent="0.2"/>
    <row r="32695" ht="12.75" customHeight="1" x14ac:dyDescent="0.2"/>
    <row r="32696" ht="12.75" customHeight="1" x14ac:dyDescent="0.2"/>
    <row r="32697" ht="12.75" customHeight="1" x14ac:dyDescent="0.2"/>
    <row r="32698" ht="12.75" customHeight="1" x14ac:dyDescent="0.2"/>
    <row r="32699" ht="12.75" customHeight="1" x14ac:dyDescent="0.2"/>
    <row r="32700" ht="12.75" customHeight="1" x14ac:dyDescent="0.2"/>
    <row r="32701" ht="12.75" customHeight="1" x14ac:dyDescent="0.2"/>
    <row r="32702" ht="12.75" customHeight="1" x14ac:dyDescent="0.2"/>
    <row r="32703" ht="12.75" customHeight="1" x14ac:dyDescent="0.2"/>
    <row r="32704" ht="12.75" customHeight="1" x14ac:dyDescent="0.2"/>
    <row r="32705" ht="12.75" customHeight="1" x14ac:dyDescent="0.2"/>
    <row r="32706" ht="12.75" customHeight="1" x14ac:dyDescent="0.2"/>
    <row r="32707" ht="12.75" customHeight="1" x14ac:dyDescent="0.2"/>
    <row r="32708" ht="12.75" customHeight="1" x14ac:dyDescent="0.2"/>
    <row r="32709" ht="12.75" customHeight="1" x14ac:dyDescent="0.2"/>
    <row r="32710" ht="12.75" customHeight="1" x14ac:dyDescent="0.2"/>
    <row r="32711" ht="12.75" customHeight="1" x14ac:dyDescent="0.2"/>
    <row r="32712" ht="12.75" customHeight="1" x14ac:dyDescent="0.2"/>
    <row r="32713" ht="12.75" customHeight="1" x14ac:dyDescent="0.2"/>
    <row r="32714" ht="12.75" customHeight="1" x14ac:dyDescent="0.2"/>
    <row r="32715" ht="12.75" customHeight="1" x14ac:dyDescent="0.2"/>
    <row r="32716" ht="12.75" customHeight="1" x14ac:dyDescent="0.2"/>
    <row r="32717" ht="12.75" customHeight="1" x14ac:dyDescent="0.2"/>
    <row r="32718" ht="12.75" customHeight="1" x14ac:dyDescent="0.2"/>
    <row r="32719" ht="12.75" customHeight="1" x14ac:dyDescent="0.2"/>
    <row r="32720" ht="12.75" customHeight="1" x14ac:dyDescent="0.2"/>
    <row r="32721" ht="12.75" customHeight="1" x14ac:dyDescent="0.2"/>
    <row r="32722" ht="12.75" customHeight="1" x14ac:dyDescent="0.2"/>
    <row r="32723" ht="12.75" customHeight="1" x14ac:dyDescent="0.2"/>
    <row r="32724" ht="12.75" customHeight="1" x14ac:dyDescent="0.2"/>
    <row r="32725" ht="12.75" customHeight="1" x14ac:dyDescent="0.2"/>
    <row r="32726" ht="12.75" customHeight="1" x14ac:dyDescent="0.2"/>
    <row r="32727" ht="12.75" customHeight="1" x14ac:dyDescent="0.2"/>
    <row r="32728" ht="12.75" customHeight="1" x14ac:dyDescent="0.2"/>
    <row r="32729" ht="12.75" customHeight="1" x14ac:dyDescent="0.2"/>
    <row r="32730" ht="12.75" customHeight="1" x14ac:dyDescent="0.2"/>
    <row r="32731" ht="12.75" customHeight="1" x14ac:dyDescent="0.2"/>
    <row r="32732" ht="12.75" customHeight="1" x14ac:dyDescent="0.2"/>
    <row r="32733" ht="12.75" customHeight="1" x14ac:dyDescent="0.2"/>
    <row r="32734" ht="12.75" customHeight="1" x14ac:dyDescent="0.2"/>
    <row r="32735" ht="12.75" customHeight="1" x14ac:dyDescent="0.2"/>
    <row r="32736" ht="12.75" customHeight="1" x14ac:dyDescent="0.2"/>
    <row r="32737" ht="12.75" customHeight="1" x14ac:dyDescent="0.2"/>
    <row r="32738" ht="12.75" customHeight="1" x14ac:dyDescent="0.2"/>
    <row r="32739" ht="12.75" customHeight="1" x14ac:dyDescent="0.2"/>
    <row r="32740" ht="12.75" customHeight="1" x14ac:dyDescent="0.2"/>
    <row r="32741" ht="12.75" customHeight="1" x14ac:dyDescent="0.2"/>
    <row r="32742" ht="12.75" customHeight="1" x14ac:dyDescent="0.2"/>
    <row r="32743" ht="12.75" customHeight="1" x14ac:dyDescent="0.2"/>
    <row r="32744" ht="12.75" customHeight="1" x14ac:dyDescent="0.2"/>
    <row r="32745" ht="12.75" customHeight="1" x14ac:dyDescent="0.2"/>
    <row r="32746" ht="12.75" customHeight="1" x14ac:dyDescent="0.2"/>
    <row r="32747" ht="12.75" customHeight="1" x14ac:dyDescent="0.2"/>
    <row r="32748" ht="12.75" customHeight="1" x14ac:dyDescent="0.2"/>
    <row r="32749" ht="12.75" customHeight="1" x14ac:dyDescent="0.2"/>
    <row r="32750" ht="12.75" customHeight="1" x14ac:dyDescent="0.2"/>
    <row r="32751" ht="12.75" customHeight="1" x14ac:dyDescent="0.2"/>
    <row r="32752" ht="12.75" customHeight="1" x14ac:dyDescent="0.2"/>
    <row r="32753" ht="12.75" customHeight="1" x14ac:dyDescent="0.2"/>
    <row r="32754" ht="12.75" customHeight="1" x14ac:dyDescent="0.2"/>
    <row r="32755" ht="12.75" customHeight="1" x14ac:dyDescent="0.2"/>
    <row r="32756" ht="12.75" customHeight="1" x14ac:dyDescent="0.2"/>
    <row r="32757" ht="12.75" customHeight="1" x14ac:dyDescent="0.2"/>
    <row r="32758" ht="12.75" customHeight="1" x14ac:dyDescent="0.2"/>
    <row r="32759" ht="12.75" customHeight="1" x14ac:dyDescent="0.2"/>
    <row r="32760" ht="12.75" customHeight="1" x14ac:dyDescent="0.2"/>
    <row r="32761" ht="12.75" customHeight="1" x14ac:dyDescent="0.2"/>
    <row r="32762" ht="12.75" customHeight="1" x14ac:dyDescent="0.2"/>
    <row r="32763" ht="12.75" customHeight="1" x14ac:dyDescent="0.2"/>
    <row r="32764" ht="12.75" customHeight="1" x14ac:dyDescent="0.2"/>
    <row r="32765" ht="12.75" customHeight="1" x14ac:dyDescent="0.2"/>
    <row r="32766" ht="12.75" customHeight="1" x14ac:dyDescent="0.2"/>
    <row r="32767" ht="12.75" customHeight="1" x14ac:dyDescent="0.2"/>
    <row r="32768" ht="12.75" customHeight="1" x14ac:dyDescent="0.2"/>
    <row r="32769" ht="12.75" customHeight="1" x14ac:dyDescent="0.2"/>
    <row r="32770" ht="12.75" customHeight="1" x14ac:dyDescent="0.2"/>
    <row r="32771" ht="12.75" customHeight="1" x14ac:dyDescent="0.2"/>
    <row r="32772" ht="12.75" customHeight="1" x14ac:dyDescent="0.2"/>
    <row r="32773" ht="12.75" customHeight="1" x14ac:dyDescent="0.2"/>
    <row r="32774" ht="12.75" customHeight="1" x14ac:dyDescent="0.2"/>
    <row r="32775" ht="12.75" customHeight="1" x14ac:dyDescent="0.2"/>
    <row r="32776" ht="12.75" customHeight="1" x14ac:dyDescent="0.2"/>
    <row r="32777" ht="12.75" customHeight="1" x14ac:dyDescent="0.2"/>
    <row r="32778" ht="12.75" customHeight="1" x14ac:dyDescent="0.2"/>
    <row r="32779" ht="12.75" customHeight="1" x14ac:dyDescent="0.2"/>
    <row r="32780" ht="12.75" customHeight="1" x14ac:dyDescent="0.2"/>
    <row r="32781" ht="12.75" customHeight="1" x14ac:dyDescent="0.2"/>
    <row r="32782" ht="12.75" customHeight="1" x14ac:dyDescent="0.2"/>
    <row r="32783" ht="12.75" customHeight="1" x14ac:dyDescent="0.2"/>
    <row r="32784" ht="12.75" customHeight="1" x14ac:dyDescent="0.2"/>
    <row r="32785" ht="12.75" customHeight="1" x14ac:dyDescent="0.2"/>
    <row r="32786" ht="12.75" customHeight="1" x14ac:dyDescent="0.2"/>
    <row r="32787" ht="12.75" customHeight="1" x14ac:dyDescent="0.2"/>
    <row r="32788" ht="12.75" customHeight="1" x14ac:dyDescent="0.2"/>
    <row r="32789" ht="12.75" customHeight="1" x14ac:dyDescent="0.2"/>
    <row r="32790" ht="12.75" customHeight="1" x14ac:dyDescent="0.2"/>
    <row r="32791" ht="12.75" customHeight="1" x14ac:dyDescent="0.2"/>
    <row r="32792" ht="12.75" customHeight="1" x14ac:dyDescent="0.2"/>
    <row r="32793" ht="12.75" customHeight="1" x14ac:dyDescent="0.2"/>
    <row r="32794" ht="12.75" customHeight="1" x14ac:dyDescent="0.2"/>
    <row r="32795" ht="12.75" customHeight="1" x14ac:dyDescent="0.2"/>
    <row r="32796" ht="12.75" customHeight="1" x14ac:dyDescent="0.2"/>
    <row r="32797" ht="12.75" customHeight="1" x14ac:dyDescent="0.2"/>
    <row r="32798" ht="12.75" customHeight="1" x14ac:dyDescent="0.2"/>
    <row r="32799" ht="12.75" customHeight="1" x14ac:dyDescent="0.2"/>
    <row r="32800" ht="12.75" customHeight="1" x14ac:dyDescent="0.2"/>
    <row r="32801" ht="12.75" customHeight="1" x14ac:dyDescent="0.2"/>
    <row r="32802" ht="12.75" customHeight="1" x14ac:dyDescent="0.2"/>
    <row r="32803" ht="12.75" customHeight="1" x14ac:dyDescent="0.2"/>
    <row r="32804" ht="12.75" customHeight="1" x14ac:dyDescent="0.2"/>
    <row r="32805" ht="12.75" customHeight="1" x14ac:dyDescent="0.2"/>
    <row r="32806" ht="12.75" customHeight="1" x14ac:dyDescent="0.2"/>
    <row r="32807" ht="12.75" customHeight="1" x14ac:dyDescent="0.2"/>
    <row r="32808" ht="12.75" customHeight="1" x14ac:dyDescent="0.2"/>
    <row r="32809" ht="12.75" customHeight="1" x14ac:dyDescent="0.2"/>
    <row r="32810" ht="12.75" customHeight="1" x14ac:dyDescent="0.2"/>
    <row r="32811" ht="12.75" customHeight="1" x14ac:dyDescent="0.2"/>
    <row r="32812" ht="12.75" customHeight="1" x14ac:dyDescent="0.2"/>
    <row r="32813" ht="12.75" customHeight="1" x14ac:dyDescent="0.2"/>
    <row r="32814" ht="12.75" customHeight="1" x14ac:dyDescent="0.2"/>
    <row r="32815" ht="12.75" customHeight="1" x14ac:dyDescent="0.2"/>
    <row r="32816" ht="12.75" customHeight="1" x14ac:dyDescent="0.2"/>
    <row r="32817" ht="12.75" customHeight="1" x14ac:dyDescent="0.2"/>
    <row r="32818" ht="12.75" customHeight="1" x14ac:dyDescent="0.2"/>
    <row r="32819" ht="12.75" customHeight="1" x14ac:dyDescent="0.2"/>
    <row r="32820" ht="12.75" customHeight="1" x14ac:dyDescent="0.2"/>
    <row r="32821" ht="12.75" customHeight="1" x14ac:dyDescent="0.2"/>
    <row r="32822" ht="12.75" customHeight="1" x14ac:dyDescent="0.2"/>
    <row r="32823" ht="12.75" customHeight="1" x14ac:dyDescent="0.2"/>
    <row r="32824" ht="12.75" customHeight="1" x14ac:dyDescent="0.2"/>
    <row r="32825" ht="12.75" customHeight="1" x14ac:dyDescent="0.2"/>
    <row r="32826" ht="12.75" customHeight="1" x14ac:dyDescent="0.2"/>
    <row r="32827" ht="12.75" customHeight="1" x14ac:dyDescent="0.2"/>
    <row r="32828" ht="12.75" customHeight="1" x14ac:dyDescent="0.2"/>
    <row r="32829" ht="12.75" customHeight="1" x14ac:dyDescent="0.2"/>
    <row r="32830" ht="12.75" customHeight="1" x14ac:dyDescent="0.2"/>
    <row r="32831" ht="12.75" customHeight="1" x14ac:dyDescent="0.2"/>
    <row r="32832" ht="12.75" customHeight="1" x14ac:dyDescent="0.2"/>
    <row r="32833" ht="12.75" customHeight="1" x14ac:dyDescent="0.2"/>
    <row r="32834" ht="12.75" customHeight="1" x14ac:dyDescent="0.2"/>
    <row r="32835" ht="12.75" customHeight="1" x14ac:dyDescent="0.2"/>
    <row r="32836" ht="12.75" customHeight="1" x14ac:dyDescent="0.2"/>
    <row r="32837" ht="12.75" customHeight="1" x14ac:dyDescent="0.2"/>
    <row r="32838" ht="12.75" customHeight="1" x14ac:dyDescent="0.2"/>
    <row r="32839" ht="12.75" customHeight="1" x14ac:dyDescent="0.2"/>
    <row r="32840" ht="12.75" customHeight="1" x14ac:dyDescent="0.2"/>
    <row r="32841" ht="12.75" customHeight="1" x14ac:dyDescent="0.2"/>
    <row r="32842" ht="12.75" customHeight="1" x14ac:dyDescent="0.2"/>
    <row r="32843" ht="12.75" customHeight="1" x14ac:dyDescent="0.2"/>
    <row r="32844" ht="12.75" customHeight="1" x14ac:dyDescent="0.2"/>
    <row r="32845" ht="12.75" customHeight="1" x14ac:dyDescent="0.2"/>
    <row r="32846" ht="12.75" customHeight="1" x14ac:dyDescent="0.2"/>
    <row r="32847" ht="12.75" customHeight="1" x14ac:dyDescent="0.2"/>
    <row r="32848" ht="12.75" customHeight="1" x14ac:dyDescent="0.2"/>
    <row r="32849" ht="12.75" customHeight="1" x14ac:dyDescent="0.2"/>
    <row r="32850" ht="12.75" customHeight="1" x14ac:dyDescent="0.2"/>
    <row r="32851" ht="12.75" customHeight="1" x14ac:dyDescent="0.2"/>
    <row r="32852" ht="12.75" customHeight="1" x14ac:dyDescent="0.2"/>
    <row r="32853" ht="12.75" customHeight="1" x14ac:dyDescent="0.2"/>
    <row r="32854" ht="12.75" customHeight="1" x14ac:dyDescent="0.2"/>
    <row r="32855" ht="12.75" customHeight="1" x14ac:dyDescent="0.2"/>
    <row r="32856" ht="12.75" customHeight="1" x14ac:dyDescent="0.2"/>
    <row r="32857" ht="12.75" customHeight="1" x14ac:dyDescent="0.2"/>
    <row r="32858" ht="12.75" customHeight="1" x14ac:dyDescent="0.2"/>
    <row r="32859" ht="12.75" customHeight="1" x14ac:dyDescent="0.2"/>
    <row r="32860" ht="12.75" customHeight="1" x14ac:dyDescent="0.2"/>
    <row r="32861" ht="12.75" customHeight="1" x14ac:dyDescent="0.2"/>
    <row r="32862" ht="12.75" customHeight="1" x14ac:dyDescent="0.2"/>
    <row r="32863" ht="12.75" customHeight="1" x14ac:dyDescent="0.2"/>
    <row r="32864" ht="12.75" customHeight="1" x14ac:dyDescent="0.2"/>
    <row r="32865" ht="12.75" customHeight="1" x14ac:dyDescent="0.2"/>
    <row r="32866" ht="12.75" customHeight="1" x14ac:dyDescent="0.2"/>
    <row r="32867" ht="12.75" customHeight="1" x14ac:dyDescent="0.2"/>
    <row r="32868" ht="12.75" customHeight="1" x14ac:dyDescent="0.2"/>
    <row r="32869" ht="12.75" customHeight="1" x14ac:dyDescent="0.2"/>
    <row r="32870" ht="12.75" customHeight="1" x14ac:dyDescent="0.2"/>
    <row r="32871" ht="12.75" customHeight="1" x14ac:dyDescent="0.2"/>
    <row r="32872" ht="12.75" customHeight="1" x14ac:dyDescent="0.2"/>
    <row r="32873" ht="12.75" customHeight="1" x14ac:dyDescent="0.2"/>
    <row r="32874" ht="12.75" customHeight="1" x14ac:dyDescent="0.2"/>
    <row r="32875" ht="12.75" customHeight="1" x14ac:dyDescent="0.2"/>
    <row r="32876" ht="12.75" customHeight="1" x14ac:dyDescent="0.2"/>
    <row r="32877" ht="12.75" customHeight="1" x14ac:dyDescent="0.2"/>
    <row r="32878" ht="12.75" customHeight="1" x14ac:dyDescent="0.2"/>
    <row r="32879" ht="12.75" customHeight="1" x14ac:dyDescent="0.2"/>
    <row r="32880" ht="12.75" customHeight="1" x14ac:dyDescent="0.2"/>
    <row r="32881" ht="12.75" customHeight="1" x14ac:dyDescent="0.2"/>
    <row r="32882" ht="12.75" customHeight="1" x14ac:dyDescent="0.2"/>
    <row r="32883" ht="12.75" customHeight="1" x14ac:dyDescent="0.2"/>
    <row r="32884" ht="12.75" customHeight="1" x14ac:dyDescent="0.2"/>
    <row r="32885" ht="12.75" customHeight="1" x14ac:dyDescent="0.2"/>
    <row r="32886" ht="12.75" customHeight="1" x14ac:dyDescent="0.2"/>
    <row r="32887" ht="12.75" customHeight="1" x14ac:dyDescent="0.2"/>
    <row r="32888" ht="12.75" customHeight="1" x14ac:dyDescent="0.2"/>
    <row r="32889" ht="12.75" customHeight="1" x14ac:dyDescent="0.2"/>
    <row r="32890" ht="12.75" customHeight="1" x14ac:dyDescent="0.2"/>
    <row r="32891" ht="12.75" customHeight="1" x14ac:dyDescent="0.2"/>
    <row r="32892" ht="12.75" customHeight="1" x14ac:dyDescent="0.2"/>
    <row r="32893" ht="12.75" customHeight="1" x14ac:dyDescent="0.2"/>
    <row r="32894" ht="12.75" customHeight="1" x14ac:dyDescent="0.2"/>
    <row r="32895" ht="12.75" customHeight="1" x14ac:dyDescent="0.2"/>
    <row r="32896" ht="12.75" customHeight="1" x14ac:dyDescent="0.2"/>
    <row r="32897" ht="12.75" customHeight="1" x14ac:dyDescent="0.2"/>
    <row r="32898" ht="12.75" customHeight="1" x14ac:dyDescent="0.2"/>
    <row r="32899" ht="12.75" customHeight="1" x14ac:dyDescent="0.2"/>
    <row r="32900" ht="12.75" customHeight="1" x14ac:dyDescent="0.2"/>
    <row r="32901" ht="12.75" customHeight="1" x14ac:dyDescent="0.2"/>
    <row r="32902" ht="12.75" customHeight="1" x14ac:dyDescent="0.2"/>
    <row r="32903" ht="12.75" customHeight="1" x14ac:dyDescent="0.2"/>
    <row r="32904" ht="12.75" customHeight="1" x14ac:dyDescent="0.2"/>
    <row r="32905" ht="12.75" customHeight="1" x14ac:dyDescent="0.2"/>
    <row r="32906" ht="12.75" customHeight="1" x14ac:dyDescent="0.2"/>
    <row r="32907" ht="12.75" customHeight="1" x14ac:dyDescent="0.2"/>
    <row r="32908" ht="12.75" customHeight="1" x14ac:dyDescent="0.2"/>
    <row r="32909" ht="12.75" customHeight="1" x14ac:dyDescent="0.2"/>
    <row r="32910" ht="12.75" customHeight="1" x14ac:dyDescent="0.2"/>
    <row r="32911" ht="12.75" customHeight="1" x14ac:dyDescent="0.2"/>
    <row r="32912" ht="12.75" customHeight="1" x14ac:dyDescent="0.2"/>
    <row r="32913" ht="12.75" customHeight="1" x14ac:dyDescent="0.2"/>
    <row r="32914" ht="12.75" customHeight="1" x14ac:dyDescent="0.2"/>
    <row r="32915" ht="12.75" customHeight="1" x14ac:dyDescent="0.2"/>
    <row r="32916" ht="12.75" customHeight="1" x14ac:dyDescent="0.2"/>
    <row r="32917" ht="12.75" customHeight="1" x14ac:dyDescent="0.2"/>
    <row r="32918" ht="12.75" customHeight="1" x14ac:dyDescent="0.2"/>
    <row r="32919" ht="12.75" customHeight="1" x14ac:dyDescent="0.2"/>
    <row r="32920" ht="12.75" customHeight="1" x14ac:dyDescent="0.2"/>
    <row r="32921" ht="12.75" customHeight="1" x14ac:dyDescent="0.2"/>
    <row r="32922" ht="12.75" customHeight="1" x14ac:dyDescent="0.2"/>
    <row r="32923" ht="12.75" customHeight="1" x14ac:dyDescent="0.2"/>
    <row r="32924" ht="12.75" customHeight="1" x14ac:dyDescent="0.2"/>
    <row r="32925" ht="12.75" customHeight="1" x14ac:dyDescent="0.2"/>
    <row r="32926" ht="12.75" customHeight="1" x14ac:dyDescent="0.2"/>
    <row r="32927" ht="12.75" customHeight="1" x14ac:dyDescent="0.2"/>
    <row r="32928" ht="12.75" customHeight="1" x14ac:dyDescent="0.2"/>
    <row r="32929" ht="12.75" customHeight="1" x14ac:dyDescent="0.2"/>
    <row r="32930" ht="12.75" customHeight="1" x14ac:dyDescent="0.2"/>
    <row r="32931" ht="12.75" customHeight="1" x14ac:dyDescent="0.2"/>
    <row r="32932" ht="12.75" customHeight="1" x14ac:dyDescent="0.2"/>
    <row r="32933" ht="12.75" customHeight="1" x14ac:dyDescent="0.2"/>
    <row r="32934" ht="12.75" customHeight="1" x14ac:dyDescent="0.2"/>
    <row r="32935" ht="12.75" customHeight="1" x14ac:dyDescent="0.2"/>
    <row r="32936" ht="12.75" customHeight="1" x14ac:dyDescent="0.2"/>
    <row r="32937" ht="12.75" customHeight="1" x14ac:dyDescent="0.2"/>
    <row r="32938" ht="12.75" customHeight="1" x14ac:dyDescent="0.2"/>
    <row r="32939" ht="12.75" customHeight="1" x14ac:dyDescent="0.2"/>
    <row r="32940" ht="12.75" customHeight="1" x14ac:dyDescent="0.2"/>
    <row r="32941" ht="12.75" customHeight="1" x14ac:dyDescent="0.2"/>
    <row r="32942" ht="12.75" customHeight="1" x14ac:dyDescent="0.2"/>
    <row r="32943" ht="12.75" customHeight="1" x14ac:dyDescent="0.2"/>
    <row r="32944" ht="12.75" customHeight="1" x14ac:dyDescent="0.2"/>
    <row r="32945" ht="12.75" customHeight="1" x14ac:dyDescent="0.2"/>
    <row r="32946" ht="12.75" customHeight="1" x14ac:dyDescent="0.2"/>
    <row r="32947" ht="12.75" customHeight="1" x14ac:dyDescent="0.2"/>
    <row r="32948" ht="12.75" customHeight="1" x14ac:dyDescent="0.2"/>
    <row r="32949" ht="12.75" customHeight="1" x14ac:dyDescent="0.2"/>
    <row r="32950" ht="12.75" customHeight="1" x14ac:dyDescent="0.2"/>
    <row r="32951" ht="12.75" customHeight="1" x14ac:dyDescent="0.2"/>
    <row r="32952" ht="12.75" customHeight="1" x14ac:dyDescent="0.2"/>
    <row r="32953" ht="12.75" customHeight="1" x14ac:dyDescent="0.2"/>
    <row r="32954" ht="12.75" customHeight="1" x14ac:dyDescent="0.2"/>
    <row r="32955" ht="12.75" customHeight="1" x14ac:dyDescent="0.2"/>
    <row r="32956" ht="12.75" customHeight="1" x14ac:dyDescent="0.2"/>
    <row r="32957" ht="12.75" customHeight="1" x14ac:dyDescent="0.2"/>
    <row r="32958" ht="12.75" customHeight="1" x14ac:dyDescent="0.2"/>
    <row r="32959" ht="12.75" customHeight="1" x14ac:dyDescent="0.2"/>
    <row r="32960" ht="12.75" customHeight="1" x14ac:dyDescent="0.2"/>
    <row r="32961" ht="12.75" customHeight="1" x14ac:dyDescent="0.2"/>
    <row r="32962" ht="12.75" customHeight="1" x14ac:dyDescent="0.2"/>
    <row r="32963" ht="12.75" customHeight="1" x14ac:dyDescent="0.2"/>
    <row r="32964" ht="12.75" customHeight="1" x14ac:dyDescent="0.2"/>
    <row r="32965" ht="12.75" customHeight="1" x14ac:dyDescent="0.2"/>
    <row r="32966" ht="12.75" customHeight="1" x14ac:dyDescent="0.2"/>
    <row r="32967" ht="12.75" customHeight="1" x14ac:dyDescent="0.2"/>
    <row r="32968" ht="12.75" customHeight="1" x14ac:dyDescent="0.2"/>
    <row r="32969" ht="12.75" customHeight="1" x14ac:dyDescent="0.2"/>
    <row r="32970" ht="12.75" customHeight="1" x14ac:dyDescent="0.2"/>
    <row r="32971" ht="12.75" customHeight="1" x14ac:dyDescent="0.2"/>
    <row r="32972" ht="12.75" customHeight="1" x14ac:dyDescent="0.2"/>
    <row r="32973" ht="12.75" customHeight="1" x14ac:dyDescent="0.2"/>
    <row r="32974" ht="12.75" customHeight="1" x14ac:dyDescent="0.2"/>
    <row r="32975" ht="12.75" customHeight="1" x14ac:dyDescent="0.2"/>
    <row r="32976" ht="12.75" customHeight="1" x14ac:dyDescent="0.2"/>
    <row r="32977" ht="12.75" customHeight="1" x14ac:dyDescent="0.2"/>
    <row r="32978" ht="12.75" customHeight="1" x14ac:dyDescent="0.2"/>
    <row r="32979" ht="12.75" customHeight="1" x14ac:dyDescent="0.2"/>
    <row r="32980" ht="12.75" customHeight="1" x14ac:dyDescent="0.2"/>
    <row r="32981" ht="12.75" customHeight="1" x14ac:dyDescent="0.2"/>
    <row r="32982" ht="12.75" customHeight="1" x14ac:dyDescent="0.2"/>
    <row r="32983" ht="12.75" customHeight="1" x14ac:dyDescent="0.2"/>
    <row r="32984" ht="12.75" customHeight="1" x14ac:dyDescent="0.2"/>
    <row r="32985" ht="12.75" customHeight="1" x14ac:dyDescent="0.2"/>
    <row r="32986" ht="12.75" customHeight="1" x14ac:dyDescent="0.2"/>
    <row r="32987" ht="12.75" customHeight="1" x14ac:dyDescent="0.2"/>
    <row r="32988" ht="12.75" customHeight="1" x14ac:dyDescent="0.2"/>
    <row r="32989" ht="12.75" customHeight="1" x14ac:dyDescent="0.2"/>
    <row r="32990" ht="12.75" customHeight="1" x14ac:dyDescent="0.2"/>
    <row r="32991" ht="12.75" customHeight="1" x14ac:dyDescent="0.2"/>
    <row r="32992" ht="12.75" customHeight="1" x14ac:dyDescent="0.2"/>
    <row r="32993" ht="12.75" customHeight="1" x14ac:dyDescent="0.2"/>
    <row r="32994" ht="12.75" customHeight="1" x14ac:dyDescent="0.2"/>
    <row r="32995" ht="12.75" customHeight="1" x14ac:dyDescent="0.2"/>
    <row r="32996" ht="12.75" customHeight="1" x14ac:dyDescent="0.2"/>
    <row r="32997" ht="12.75" customHeight="1" x14ac:dyDescent="0.2"/>
    <row r="32998" ht="12.75" customHeight="1" x14ac:dyDescent="0.2"/>
    <row r="32999" ht="12.75" customHeight="1" x14ac:dyDescent="0.2"/>
    <row r="33000" ht="12.75" customHeight="1" x14ac:dyDescent="0.2"/>
    <row r="33001" ht="12.75" customHeight="1" x14ac:dyDescent="0.2"/>
    <row r="33002" ht="12.75" customHeight="1" x14ac:dyDescent="0.2"/>
    <row r="33003" ht="12.75" customHeight="1" x14ac:dyDescent="0.2"/>
    <row r="33004" ht="12.75" customHeight="1" x14ac:dyDescent="0.2"/>
    <row r="33005" ht="12.75" customHeight="1" x14ac:dyDescent="0.2"/>
    <row r="33006" ht="12.75" customHeight="1" x14ac:dyDescent="0.2"/>
    <row r="33007" ht="12.75" customHeight="1" x14ac:dyDescent="0.2"/>
    <row r="33008" ht="12.75" customHeight="1" x14ac:dyDescent="0.2"/>
    <row r="33009" ht="12.75" customHeight="1" x14ac:dyDescent="0.2"/>
    <row r="33010" ht="12.75" customHeight="1" x14ac:dyDescent="0.2"/>
    <row r="33011" ht="12.75" customHeight="1" x14ac:dyDescent="0.2"/>
    <row r="33012" ht="12.75" customHeight="1" x14ac:dyDescent="0.2"/>
    <row r="33013" ht="12.75" customHeight="1" x14ac:dyDescent="0.2"/>
    <row r="33014" ht="12.75" customHeight="1" x14ac:dyDescent="0.2"/>
    <row r="33015" ht="12.75" customHeight="1" x14ac:dyDescent="0.2"/>
    <row r="33016" ht="12.75" customHeight="1" x14ac:dyDescent="0.2"/>
    <row r="33017" ht="12.75" customHeight="1" x14ac:dyDescent="0.2"/>
    <row r="33018" ht="12.75" customHeight="1" x14ac:dyDescent="0.2"/>
    <row r="33019" ht="12.75" customHeight="1" x14ac:dyDescent="0.2"/>
    <row r="33020" ht="12.75" customHeight="1" x14ac:dyDescent="0.2"/>
    <row r="33021" ht="12.75" customHeight="1" x14ac:dyDescent="0.2"/>
    <row r="33022" ht="12.75" customHeight="1" x14ac:dyDescent="0.2"/>
    <row r="33023" ht="12.75" customHeight="1" x14ac:dyDescent="0.2"/>
    <row r="33024" ht="12.75" customHeight="1" x14ac:dyDescent="0.2"/>
    <row r="33025" ht="12.75" customHeight="1" x14ac:dyDescent="0.2"/>
    <row r="33026" ht="12.75" customHeight="1" x14ac:dyDescent="0.2"/>
    <row r="33027" ht="12.75" customHeight="1" x14ac:dyDescent="0.2"/>
    <row r="33028" ht="12.75" customHeight="1" x14ac:dyDescent="0.2"/>
    <row r="33029" ht="12.75" customHeight="1" x14ac:dyDescent="0.2"/>
    <row r="33030" ht="12.75" customHeight="1" x14ac:dyDescent="0.2"/>
    <row r="33031" ht="12.75" customHeight="1" x14ac:dyDescent="0.2"/>
    <row r="33032" ht="12.75" customHeight="1" x14ac:dyDescent="0.2"/>
    <row r="33033" ht="12.75" customHeight="1" x14ac:dyDescent="0.2"/>
    <row r="33034" ht="12.75" customHeight="1" x14ac:dyDescent="0.2"/>
    <row r="33035" ht="12.75" customHeight="1" x14ac:dyDescent="0.2"/>
    <row r="33036" ht="12.75" customHeight="1" x14ac:dyDescent="0.2"/>
    <row r="33037" ht="12.75" customHeight="1" x14ac:dyDescent="0.2"/>
    <row r="33038" ht="12.75" customHeight="1" x14ac:dyDescent="0.2"/>
    <row r="33039" ht="12.75" customHeight="1" x14ac:dyDescent="0.2"/>
    <row r="33040" ht="12.75" customHeight="1" x14ac:dyDescent="0.2"/>
    <row r="33041" ht="12.75" customHeight="1" x14ac:dyDescent="0.2"/>
    <row r="33042" ht="12.75" customHeight="1" x14ac:dyDescent="0.2"/>
    <row r="33043" ht="12.75" customHeight="1" x14ac:dyDescent="0.2"/>
    <row r="33044" ht="12.75" customHeight="1" x14ac:dyDescent="0.2"/>
    <row r="33045" ht="12.75" customHeight="1" x14ac:dyDescent="0.2"/>
    <row r="33046" ht="12.75" customHeight="1" x14ac:dyDescent="0.2"/>
    <row r="33047" ht="12.75" customHeight="1" x14ac:dyDescent="0.2"/>
    <row r="33048" ht="12.75" customHeight="1" x14ac:dyDescent="0.2"/>
    <row r="33049" ht="12.75" customHeight="1" x14ac:dyDescent="0.2"/>
    <row r="33050" ht="12.75" customHeight="1" x14ac:dyDescent="0.2"/>
    <row r="33051" ht="12.75" customHeight="1" x14ac:dyDescent="0.2"/>
    <row r="33052" ht="12.75" customHeight="1" x14ac:dyDescent="0.2"/>
    <row r="33053" ht="12.75" customHeight="1" x14ac:dyDescent="0.2"/>
    <row r="33054" ht="12.75" customHeight="1" x14ac:dyDescent="0.2"/>
    <row r="33055" ht="12.75" customHeight="1" x14ac:dyDescent="0.2"/>
    <row r="33056" ht="12.75" customHeight="1" x14ac:dyDescent="0.2"/>
    <row r="33057" ht="12.75" customHeight="1" x14ac:dyDescent="0.2"/>
    <row r="33058" ht="12.75" customHeight="1" x14ac:dyDescent="0.2"/>
    <row r="33059" ht="12.75" customHeight="1" x14ac:dyDescent="0.2"/>
    <row r="33060" ht="12.75" customHeight="1" x14ac:dyDescent="0.2"/>
    <row r="33061" ht="12.75" customHeight="1" x14ac:dyDescent="0.2"/>
    <row r="33062" ht="12.75" customHeight="1" x14ac:dyDescent="0.2"/>
    <row r="33063" ht="12.75" customHeight="1" x14ac:dyDescent="0.2"/>
    <row r="33064" ht="12.75" customHeight="1" x14ac:dyDescent="0.2"/>
    <row r="33065" ht="12.75" customHeight="1" x14ac:dyDescent="0.2"/>
    <row r="33066" ht="12.75" customHeight="1" x14ac:dyDescent="0.2"/>
    <row r="33067" ht="12.75" customHeight="1" x14ac:dyDescent="0.2"/>
    <row r="33068" ht="12.75" customHeight="1" x14ac:dyDescent="0.2"/>
    <row r="33069" ht="12.75" customHeight="1" x14ac:dyDescent="0.2"/>
    <row r="33070" ht="12.75" customHeight="1" x14ac:dyDescent="0.2"/>
    <row r="33071" ht="12.75" customHeight="1" x14ac:dyDescent="0.2"/>
    <row r="33072" ht="12.75" customHeight="1" x14ac:dyDescent="0.2"/>
    <row r="33073" ht="12.75" customHeight="1" x14ac:dyDescent="0.2"/>
    <row r="33074" ht="12.75" customHeight="1" x14ac:dyDescent="0.2"/>
    <row r="33075" ht="12.75" customHeight="1" x14ac:dyDescent="0.2"/>
    <row r="33076" ht="12.75" customHeight="1" x14ac:dyDescent="0.2"/>
    <row r="33077" ht="12.75" customHeight="1" x14ac:dyDescent="0.2"/>
    <row r="33078" ht="12.75" customHeight="1" x14ac:dyDescent="0.2"/>
    <row r="33079" ht="12.75" customHeight="1" x14ac:dyDescent="0.2"/>
    <row r="33080" ht="12.75" customHeight="1" x14ac:dyDescent="0.2"/>
    <row r="33081" ht="12.75" customHeight="1" x14ac:dyDescent="0.2"/>
    <row r="33082" ht="12.75" customHeight="1" x14ac:dyDescent="0.2"/>
    <row r="33083" ht="12.75" customHeight="1" x14ac:dyDescent="0.2"/>
    <row r="33084" ht="12.75" customHeight="1" x14ac:dyDescent="0.2"/>
    <row r="33085" ht="12.75" customHeight="1" x14ac:dyDescent="0.2"/>
    <row r="33086" ht="12.75" customHeight="1" x14ac:dyDescent="0.2"/>
    <row r="33087" ht="12.75" customHeight="1" x14ac:dyDescent="0.2"/>
    <row r="33088" ht="12.75" customHeight="1" x14ac:dyDescent="0.2"/>
    <row r="33089" ht="12.75" customHeight="1" x14ac:dyDescent="0.2"/>
    <row r="33090" ht="12.75" customHeight="1" x14ac:dyDescent="0.2"/>
    <row r="33091" ht="12.75" customHeight="1" x14ac:dyDescent="0.2"/>
    <row r="33092" ht="12.75" customHeight="1" x14ac:dyDescent="0.2"/>
    <row r="33093" ht="12.75" customHeight="1" x14ac:dyDescent="0.2"/>
    <row r="33094" ht="12.75" customHeight="1" x14ac:dyDescent="0.2"/>
    <row r="33095" ht="12.75" customHeight="1" x14ac:dyDescent="0.2"/>
    <row r="33096" ht="12.75" customHeight="1" x14ac:dyDescent="0.2"/>
    <row r="33097" ht="12.75" customHeight="1" x14ac:dyDescent="0.2"/>
    <row r="33098" ht="12.75" customHeight="1" x14ac:dyDescent="0.2"/>
    <row r="33099" ht="12.75" customHeight="1" x14ac:dyDescent="0.2"/>
    <row r="33100" ht="12.75" customHeight="1" x14ac:dyDescent="0.2"/>
    <row r="33101" ht="12.75" customHeight="1" x14ac:dyDescent="0.2"/>
    <row r="33102" ht="12.75" customHeight="1" x14ac:dyDescent="0.2"/>
    <row r="33103" ht="12.75" customHeight="1" x14ac:dyDescent="0.2"/>
    <row r="33104" ht="12.75" customHeight="1" x14ac:dyDescent="0.2"/>
    <row r="33105" ht="12.75" customHeight="1" x14ac:dyDescent="0.2"/>
    <row r="33106" ht="12.75" customHeight="1" x14ac:dyDescent="0.2"/>
    <row r="33107" ht="12.75" customHeight="1" x14ac:dyDescent="0.2"/>
    <row r="33108" ht="12.75" customHeight="1" x14ac:dyDescent="0.2"/>
    <row r="33109" ht="12.75" customHeight="1" x14ac:dyDescent="0.2"/>
    <row r="33110" ht="12.75" customHeight="1" x14ac:dyDescent="0.2"/>
    <row r="33111" ht="12.75" customHeight="1" x14ac:dyDescent="0.2"/>
    <row r="33112" ht="12.75" customHeight="1" x14ac:dyDescent="0.2"/>
    <row r="33113" ht="12.75" customHeight="1" x14ac:dyDescent="0.2"/>
    <row r="33114" ht="12.75" customHeight="1" x14ac:dyDescent="0.2"/>
    <row r="33115" ht="12.75" customHeight="1" x14ac:dyDescent="0.2"/>
    <row r="33116" ht="12.75" customHeight="1" x14ac:dyDescent="0.2"/>
    <row r="33117" ht="12.75" customHeight="1" x14ac:dyDescent="0.2"/>
    <row r="33118" ht="12.75" customHeight="1" x14ac:dyDescent="0.2"/>
    <row r="33119" ht="12.75" customHeight="1" x14ac:dyDescent="0.2"/>
    <row r="33120" ht="12.75" customHeight="1" x14ac:dyDescent="0.2"/>
    <row r="33121" ht="12.75" customHeight="1" x14ac:dyDescent="0.2"/>
    <row r="33122" ht="12.75" customHeight="1" x14ac:dyDescent="0.2"/>
    <row r="33123" ht="12.75" customHeight="1" x14ac:dyDescent="0.2"/>
    <row r="33124" ht="12.75" customHeight="1" x14ac:dyDescent="0.2"/>
    <row r="33125" ht="12.75" customHeight="1" x14ac:dyDescent="0.2"/>
    <row r="33126" ht="12.75" customHeight="1" x14ac:dyDescent="0.2"/>
    <row r="33127" ht="12.75" customHeight="1" x14ac:dyDescent="0.2"/>
    <row r="33128" ht="12.75" customHeight="1" x14ac:dyDescent="0.2"/>
    <row r="33129" ht="12.75" customHeight="1" x14ac:dyDescent="0.2"/>
    <row r="33130" ht="12.75" customHeight="1" x14ac:dyDescent="0.2"/>
    <row r="33131" ht="12.75" customHeight="1" x14ac:dyDescent="0.2"/>
    <row r="33132" ht="12.75" customHeight="1" x14ac:dyDescent="0.2"/>
    <row r="33133" ht="12.75" customHeight="1" x14ac:dyDescent="0.2"/>
    <row r="33134" ht="12.75" customHeight="1" x14ac:dyDescent="0.2"/>
    <row r="33135" ht="12.75" customHeight="1" x14ac:dyDescent="0.2"/>
    <row r="33136" ht="12.75" customHeight="1" x14ac:dyDescent="0.2"/>
    <row r="33137" ht="12.75" customHeight="1" x14ac:dyDescent="0.2"/>
    <row r="33138" ht="12.75" customHeight="1" x14ac:dyDescent="0.2"/>
    <row r="33139" ht="12.75" customHeight="1" x14ac:dyDescent="0.2"/>
    <row r="33140" ht="12.75" customHeight="1" x14ac:dyDescent="0.2"/>
    <row r="33141" ht="12.75" customHeight="1" x14ac:dyDescent="0.2"/>
    <row r="33142" ht="12.75" customHeight="1" x14ac:dyDescent="0.2"/>
    <row r="33143" ht="12.75" customHeight="1" x14ac:dyDescent="0.2"/>
    <row r="33144" ht="12.75" customHeight="1" x14ac:dyDescent="0.2"/>
    <row r="33145" ht="12.75" customHeight="1" x14ac:dyDescent="0.2"/>
    <row r="33146" ht="12.75" customHeight="1" x14ac:dyDescent="0.2"/>
    <row r="33147" ht="12.75" customHeight="1" x14ac:dyDescent="0.2"/>
    <row r="33148" ht="12.75" customHeight="1" x14ac:dyDescent="0.2"/>
    <row r="33149" ht="12.75" customHeight="1" x14ac:dyDescent="0.2"/>
    <row r="33150" ht="12.75" customHeight="1" x14ac:dyDescent="0.2"/>
    <row r="33151" ht="12.75" customHeight="1" x14ac:dyDescent="0.2"/>
    <row r="33152" ht="12.75" customHeight="1" x14ac:dyDescent="0.2"/>
    <row r="33153" ht="12.75" customHeight="1" x14ac:dyDescent="0.2"/>
    <row r="33154" ht="12.75" customHeight="1" x14ac:dyDescent="0.2"/>
    <row r="33155" ht="12.75" customHeight="1" x14ac:dyDescent="0.2"/>
    <row r="33156" ht="12.75" customHeight="1" x14ac:dyDescent="0.2"/>
    <row r="33157" ht="12.75" customHeight="1" x14ac:dyDescent="0.2"/>
    <row r="33158" ht="12.75" customHeight="1" x14ac:dyDescent="0.2"/>
    <row r="33159" ht="12.75" customHeight="1" x14ac:dyDescent="0.2"/>
    <row r="33160" ht="12.75" customHeight="1" x14ac:dyDescent="0.2"/>
    <row r="33161" ht="12.75" customHeight="1" x14ac:dyDescent="0.2"/>
    <row r="33162" ht="12.75" customHeight="1" x14ac:dyDescent="0.2"/>
    <row r="33163" ht="12.75" customHeight="1" x14ac:dyDescent="0.2"/>
    <row r="33164" ht="12.75" customHeight="1" x14ac:dyDescent="0.2"/>
    <row r="33165" ht="12.75" customHeight="1" x14ac:dyDescent="0.2"/>
    <row r="33166" ht="12.75" customHeight="1" x14ac:dyDescent="0.2"/>
    <row r="33167" ht="12.75" customHeight="1" x14ac:dyDescent="0.2"/>
    <row r="33168" ht="12.75" customHeight="1" x14ac:dyDescent="0.2"/>
    <row r="33169" ht="12.75" customHeight="1" x14ac:dyDescent="0.2"/>
    <row r="33170" ht="12.75" customHeight="1" x14ac:dyDescent="0.2"/>
    <row r="33171" ht="12.75" customHeight="1" x14ac:dyDescent="0.2"/>
    <row r="33172" ht="12.75" customHeight="1" x14ac:dyDescent="0.2"/>
    <row r="33173" ht="12.75" customHeight="1" x14ac:dyDescent="0.2"/>
    <row r="33174" ht="12.75" customHeight="1" x14ac:dyDescent="0.2"/>
    <row r="33175" ht="12.75" customHeight="1" x14ac:dyDescent="0.2"/>
    <row r="33176" ht="12.75" customHeight="1" x14ac:dyDescent="0.2"/>
    <row r="33177" ht="12.75" customHeight="1" x14ac:dyDescent="0.2"/>
    <row r="33178" ht="12.75" customHeight="1" x14ac:dyDescent="0.2"/>
    <row r="33179" ht="12.75" customHeight="1" x14ac:dyDescent="0.2"/>
    <row r="33180" ht="12.75" customHeight="1" x14ac:dyDescent="0.2"/>
    <row r="33181" ht="12.75" customHeight="1" x14ac:dyDescent="0.2"/>
    <row r="33182" ht="12.75" customHeight="1" x14ac:dyDescent="0.2"/>
    <row r="33183" ht="12.75" customHeight="1" x14ac:dyDescent="0.2"/>
    <row r="33184" ht="12.75" customHeight="1" x14ac:dyDescent="0.2"/>
    <row r="33185" ht="12.75" customHeight="1" x14ac:dyDescent="0.2"/>
    <row r="33186" ht="12.75" customHeight="1" x14ac:dyDescent="0.2"/>
    <row r="33187" ht="12.75" customHeight="1" x14ac:dyDescent="0.2"/>
    <row r="33188" ht="12.75" customHeight="1" x14ac:dyDescent="0.2"/>
    <row r="33189" ht="12.75" customHeight="1" x14ac:dyDescent="0.2"/>
    <row r="33190" ht="12.75" customHeight="1" x14ac:dyDescent="0.2"/>
    <row r="33191" ht="12.75" customHeight="1" x14ac:dyDescent="0.2"/>
    <row r="33192" ht="12.75" customHeight="1" x14ac:dyDescent="0.2"/>
    <row r="33193" ht="12.75" customHeight="1" x14ac:dyDescent="0.2"/>
    <row r="33194" ht="12.75" customHeight="1" x14ac:dyDescent="0.2"/>
    <row r="33195" ht="12.75" customHeight="1" x14ac:dyDescent="0.2"/>
    <row r="33196" ht="12.75" customHeight="1" x14ac:dyDescent="0.2"/>
    <row r="33197" ht="12.75" customHeight="1" x14ac:dyDescent="0.2"/>
    <row r="33198" ht="12.75" customHeight="1" x14ac:dyDescent="0.2"/>
    <row r="33199" ht="12.75" customHeight="1" x14ac:dyDescent="0.2"/>
    <row r="33200" ht="12.75" customHeight="1" x14ac:dyDescent="0.2"/>
    <row r="33201" ht="12.75" customHeight="1" x14ac:dyDescent="0.2"/>
    <row r="33202" ht="12.75" customHeight="1" x14ac:dyDescent="0.2"/>
    <row r="33203" ht="12.75" customHeight="1" x14ac:dyDescent="0.2"/>
    <row r="33204" ht="12.75" customHeight="1" x14ac:dyDescent="0.2"/>
    <row r="33205" ht="12.75" customHeight="1" x14ac:dyDescent="0.2"/>
    <row r="33206" ht="12.75" customHeight="1" x14ac:dyDescent="0.2"/>
    <row r="33207" ht="12.75" customHeight="1" x14ac:dyDescent="0.2"/>
    <row r="33208" ht="12.75" customHeight="1" x14ac:dyDescent="0.2"/>
    <row r="33209" ht="12.75" customHeight="1" x14ac:dyDescent="0.2"/>
    <row r="33210" ht="12.75" customHeight="1" x14ac:dyDescent="0.2"/>
    <row r="33211" ht="12.75" customHeight="1" x14ac:dyDescent="0.2"/>
    <row r="33212" ht="12.75" customHeight="1" x14ac:dyDescent="0.2"/>
    <row r="33213" ht="12.75" customHeight="1" x14ac:dyDescent="0.2"/>
    <row r="33214" ht="12.75" customHeight="1" x14ac:dyDescent="0.2"/>
    <row r="33215" ht="12.75" customHeight="1" x14ac:dyDescent="0.2"/>
    <row r="33216" ht="12.75" customHeight="1" x14ac:dyDescent="0.2"/>
    <row r="33217" ht="12.75" customHeight="1" x14ac:dyDescent="0.2"/>
    <row r="33218" ht="12.75" customHeight="1" x14ac:dyDescent="0.2"/>
    <row r="33219" ht="12.75" customHeight="1" x14ac:dyDescent="0.2"/>
    <row r="33220" ht="12.75" customHeight="1" x14ac:dyDescent="0.2"/>
    <row r="33221" ht="12.75" customHeight="1" x14ac:dyDescent="0.2"/>
    <row r="33222" ht="12.75" customHeight="1" x14ac:dyDescent="0.2"/>
    <row r="33223" ht="12.75" customHeight="1" x14ac:dyDescent="0.2"/>
    <row r="33224" ht="12.75" customHeight="1" x14ac:dyDescent="0.2"/>
    <row r="33225" ht="12.75" customHeight="1" x14ac:dyDescent="0.2"/>
    <row r="33226" ht="12.75" customHeight="1" x14ac:dyDescent="0.2"/>
    <row r="33227" ht="12.75" customHeight="1" x14ac:dyDescent="0.2"/>
    <row r="33228" ht="12.75" customHeight="1" x14ac:dyDescent="0.2"/>
    <row r="33229" ht="12.75" customHeight="1" x14ac:dyDescent="0.2"/>
    <row r="33230" ht="12.75" customHeight="1" x14ac:dyDescent="0.2"/>
    <row r="33231" ht="12.75" customHeight="1" x14ac:dyDescent="0.2"/>
    <row r="33232" ht="12.75" customHeight="1" x14ac:dyDescent="0.2"/>
    <row r="33233" ht="12.75" customHeight="1" x14ac:dyDescent="0.2"/>
    <row r="33234" ht="12.75" customHeight="1" x14ac:dyDescent="0.2"/>
    <row r="33235" ht="12.75" customHeight="1" x14ac:dyDescent="0.2"/>
    <row r="33236" ht="12.75" customHeight="1" x14ac:dyDescent="0.2"/>
    <row r="33237" ht="12.75" customHeight="1" x14ac:dyDescent="0.2"/>
    <row r="33238" ht="12.75" customHeight="1" x14ac:dyDescent="0.2"/>
    <row r="33239" ht="12.75" customHeight="1" x14ac:dyDescent="0.2"/>
    <row r="33240" ht="12.75" customHeight="1" x14ac:dyDescent="0.2"/>
    <row r="33241" ht="12.75" customHeight="1" x14ac:dyDescent="0.2"/>
    <row r="33242" ht="12.75" customHeight="1" x14ac:dyDescent="0.2"/>
    <row r="33243" ht="12.75" customHeight="1" x14ac:dyDescent="0.2"/>
    <row r="33244" ht="12.75" customHeight="1" x14ac:dyDescent="0.2"/>
    <row r="33245" ht="12.75" customHeight="1" x14ac:dyDescent="0.2"/>
    <row r="33246" ht="12.75" customHeight="1" x14ac:dyDescent="0.2"/>
    <row r="33247" ht="12.75" customHeight="1" x14ac:dyDescent="0.2"/>
    <row r="33248" ht="12.75" customHeight="1" x14ac:dyDescent="0.2"/>
    <row r="33249" ht="12.75" customHeight="1" x14ac:dyDescent="0.2"/>
    <row r="33250" ht="12.75" customHeight="1" x14ac:dyDescent="0.2"/>
    <row r="33251" ht="12.75" customHeight="1" x14ac:dyDescent="0.2"/>
    <row r="33252" ht="12.75" customHeight="1" x14ac:dyDescent="0.2"/>
    <row r="33253" ht="12.75" customHeight="1" x14ac:dyDescent="0.2"/>
    <row r="33254" ht="12.75" customHeight="1" x14ac:dyDescent="0.2"/>
    <row r="33255" ht="12.75" customHeight="1" x14ac:dyDescent="0.2"/>
    <row r="33256" ht="12.75" customHeight="1" x14ac:dyDescent="0.2"/>
    <row r="33257" ht="12.75" customHeight="1" x14ac:dyDescent="0.2"/>
    <row r="33258" ht="12.75" customHeight="1" x14ac:dyDescent="0.2"/>
    <row r="33259" ht="12.75" customHeight="1" x14ac:dyDescent="0.2"/>
    <row r="33260" ht="12.75" customHeight="1" x14ac:dyDescent="0.2"/>
    <row r="33261" ht="12.75" customHeight="1" x14ac:dyDescent="0.2"/>
    <row r="33262" ht="12.75" customHeight="1" x14ac:dyDescent="0.2"/>
    <row r="33263" ht="12.75" customHeight="1" x14ac:dyDescent="0.2"/>
    <row r="33264" ht="12.75" customHeight="1" x14ac:dyDescent="0.2"/>
    <row r="33265" ht="12.75" customHeight="1" x14ac:dyDescent="0.2"/>
    <row r="33266" ht="12.75" customHeight="1" x14ac:dyDescent="0.2"/>
    <row r="33267" ht="12.75" customHeight="1" x14ac:dyDescent="0.2"/>
    <row r="33268" ht="12.75" customHeight="1" x14ac:dyDescent="0.2"/>
    <row r="33269" ht="12.75" customHeight="1" x14ac:dyDescent="0.2"/>
    <row r="33270" ht="12.75" customHeight="1" x14ac:dyDescent="0.2"/>
    <row r="33271" ht="12.75" customHeight="1" x14ac:dyDescent="0.2"/>
    <row r="33272" ht="12.75" customHeight="1" x14ac:dyDescent="0.2"/>
    <row r="33273" ht="12.75" customHeight="1" x14ac:dyDescent="0.2"/>
    <row r="33274" ht="12.75" customHeight="1" x14ac:dyDescent="0.2"/>
    <row r="33275" ht="12.75" customHeight="1" x14ac:dyDescent="0.2"/>
    <row r="33276" ht="12.75" customHeight="1" x14ac:dyDescent="0.2"/>
    <row r="33277" ht="12.75" customHeight="1" x14ac:dyDescent="0.2"/>
    <row r="33278" ht="12.75" customHeight="1" x14ac:dyDescent="0.2"/>
    <row r="33279" ht="12.75" customHeight="1" x14ac:dyDescent="0.2"/>
    <row r="33280" ht="12.75" customHeight="1" x14ac:dyDescent="0.2"/>
    <row r="33281" ht="12.75" customHeight="1" x14ac:dyDescent="0.2"/>
    <row r="33282" ht="12.75" customHeight="1" x14ac:dyDescent="0.2"/>
    <row r="33283" ht="12.75" customHeight="1" x14ac:dyDescent="0.2"/>
    <row r="33284" ht="12.75" customHeight="1" x14ac:dyDescent="0.2"/>
    <row r="33285" ht="12.75" customHeight="1" x14ac:dyDescent="0.2"/>
    <row r="33286" ht="12.75" customHeight="1" x14ac:dyDescent="0.2"/>
    <row r="33287" ht="12.75" customHeight="1" x14ac:dyDescent="0.2"/>
    <row r="33288" ht="12.75" customHeight="1" x14ac:dyDescent="0.2"/>
    <row r="33289" ht="12.75" customHeight="1" x14ac:dyDescent="0.2"/>
    <row r="33290" ht="12.75" customHeight="1" x14ac:dyDescent="0.2"/>
    <row r="33291" ht="12.75" customHeight="1" x14ac:dyDescent="0.2"/>
    <row r="33292" ht="12.75" customHeight="1" x14ac:dyDescent="0.2"/>
    <row r="33293" ht="12.75" customHeight="1" x14ac:dyDescent="0.2"/>
    <row r="33294" ht="12.75" customHeight="1" x14ac:dyDescent="0.2"/>
    <row r="33295" ht="12.75" customHeight="1" x14ac:dyDescent="0.2"/>
    <row r="33296" ht="12.75" customHeight="1" x14ac:dyDescent="0.2"/>
    <row r="33297" ht="12.75" customHeight="1" x14ac:dyDescent="0.2"/>
    <row r="33298" ht="12.75" customHeight="1" x14ac:dyDescent="0.2"/>
    <row r="33299" ht="12.75" customHeight="1" x14ac:dyDescent="0.2"/>
    <row r="33300" ht="12.75" customHeight="1" x14ac:dyDescent="0.2"/>
    <row r="33301" ht="12.75" customHeight="1" x14ac:dyDescent="0.2"/>
    <row r="33302" ht="12.75" customHeight="1" x14ac:dyDescent="0.2"/>
    <row r="33303" ht="12.75" customHeight="1" x14ac:dyDescent="0.2"/>
    <row r="33304" ht="12.75" customHeight="1" x14ac:dyDescent="0.2"/>
    <row r="33305" ht="12.75" customHeight="1" x14ac:dyDescent="0.2"/>
    <row r="33306" ht="12.75" customHeight="1" x14ac:dyDescent="0.2"/>
    <row r="33307" ht="12.75" customHeight="1" x14ac:dyDescent="0.2"/>
    <row r="33308" ht="12.75" customHeight="1" x14ac:dyDescent="0.2"/>
    <row r="33309" ht="12.75" customHeight="1" x14ac:dyDescent="0.2"/>
    <row r="33310" ht="12.75" customHeight="1" x14ac:dyDescent="0.2"/>
    <row r="33311" ht="12.75" customHeight="1" x14ac:dyDescent="0.2"/>
    <row r="33312" ht="12.75" customHeight="1" x14ac:dyDescent="0.2"/>
    <row r="33313" ht="12.75" customHeight="1" x14ac:dyDescent="0.2"/>
    <row r="33314" ht="12.75" customHeight="1" x14ac:dyDescent="0.2"/>
    <row r="33315" ht="12.75" customHeight="1" x14ac:dyDescent="0.2"/>
    <row r="33316" ht="12.75" customHeight="1" x14ac:dyDescent="0.2"/>
    <row r="33317" ht="12.75" customHeight="1" x14ac:dyDescent="0.2"/>
    <row r="33318" ht="12.75" customHeight="1" x14ac:dyDescent="0.2"/>
    <row r="33319" ht="12.75" customHeight="1" x14ac:dyDescent="0.2"/>
    <row r="33320" ht="12.75" customHeight="1" x14ac:dyDescent="0.2"/>
    <row r="33321" ht="12.75" customHeight="1" x14ac:dyDescent="0.2"/>
    <row r="33322" ht="12.75" customHeight="1" x14ac:dyDescent="0.2"/>
    <row r="33323" ht="12.75" customHeight="1" x14ac:dyDescent="0.2"/>
    <row r="33324" ht="12.75" customHeight="1" x14ac:dyDescent="0.2"/>
    <row r="33325" ht="12.75" customHeight="1" x14ac:dyDescent="0.2"/>
    <row r="33326" ht="12.75" customHeight="1" x14ac:dyDescent="0.2"/>
    <row r="33327" ht="12.75" customHeight="1" x14ac:dyDescent="0.2"/>
    <row r="33328" ht="12.75" customHeight="1" x14ac:dyDescent="0.2"/>
    <row r="33329" ht="12.75" customHeight="1" x14ac:dyDescent="0.2"/>
    <row r="33330" ht="12.75" customHeight="1" x14ac:dyDescent="0.2"/>
    <row r="33331" ht="12.75" customHeight="1" x14ac:dyDescent="0.2"/>
    <row r="33332" ht="12.75" customHeight="1" x14ac:dyDescent="0.2"/>
    <row r="33333" ht="12.75" customHeight="1" x14ac:dyDescent="0.2"/>
    <row r="33334" ht="12.75" customHeight="1" x14ac:dyDescent="0.2"/>
    <row r="33335" ht="12.75" customHeight="1" x14ac:dyDescent="0.2"/>
    <row r="33336" ht="12.75" customHeight="1" x14ac:dyDescent="0.2"/>
    <row r="33337" ht="12.75" customHeight="1" x14ac:dyDescent="0.2"/>
    <row r="33338" ht="12.75" customHeight="1" x14ac:dyDescent="0.2"/>
    <row r="33339" ht="12.75" customHeight="1" x14ac:dyDescent="0.2"/>
    <row r="33340" ht="12.75" customHeight="1" x14ac:dyDescent="0.2"/>
    <row r="33341" ht="12.75" customHeight="1" x14ac:dyDescent="0.2"/>
    <row r="33342" ht="12.75" customHeight="1" x14ac:dyDescent="0.2"/>
    <row r="33343" ht="12.75" customHeight="1" x14ac:dyDescent="0.2"/>
    <row r="33344" ht="12.75" customHeight="1" x14ac:dyDescent="0.2"/>
    <row r="33345" ht="12.75" customHeight="1" x14ac:dyDescent="0.2"/>
    <row r="33346" ht="12.75" customHeight="1" x14ac:dyDescent="0.2"/>
    <row r="33347" ht="12.75" customHeight="1" x14ac:dyDescent="0.2"/>
    <row r="33348" ht="12.75" customHeight="1" x14ac:dyDescent="0.2"/>
    <row r="33349" ht="12.75" customHeight="1" x14ac:dyDescent="0.2"/>
    <row r="33350" ht="12.75" customHeight="1" x14ac:dyDescent="0.2"/>
    <row r="33351" ht="12.75" customHeight="1" x14ac:dyDescent="0.2"/>
    <row r="33352" ht="12.75" customHeight="1" x14ac:dyDescent="0.2"/>
    <row r="33353" ht="12.75" customHeight="1" x14ac:dyDescent="0.2"/>
    <row r="33354" ht="12.75" customHeight="1" x14ac:dyDescent="0.2"/>
    <row r="33355" ht="12.75" customHeight="1" x14ac:dyDescent="0.2"/>
    <row r="33356" ht="12.75" customHeight="1" x14ac:dyDescent="0.2"/>
    <row r="33357" ht="12.75" customHeight="1" x14ac:dyDescent="0.2"/>
    <row r="33358" ht="12.75" customHeight="1" x14ac:dyDescent="0.2"/>
    <row r="33359" ht="12.75" customHeight="1" x14ac:dyDescent="0.2"/>
    <row r="33360" ht="12.75" customHeight="1" x14ac:dyDescent="0.2"/>
    <row r="33361" ht="12.75" customHeight="1" x14ac:dyDescent="0.2"/>
    <row r="33362" ht="12.75" customHeight="1" x14ac:dyDescent="0.2"/>
    <row r="33363" ht="12.75" customHeight="1" x14ac:dyDescent="0.2"/>
    <row r="33364" ht="12.75" customHeight="1" x14ac:dyDescent="0.2"/>
    <row r="33365" ht="12.75" customHeight="1" x14ac:dyDescent="0.2"/>
    <row r="33366" ht="12.75" customHeight="1" x14ac:dyDescent="0.2"/>
    <row r="33367" ht="12.75" customHeight="1" x14ac:dyDescent="0.2"/>
    <row r="33368" ht="12.75" customHeight="1" x14ac:dyDescent="0.2"/>
    <row r="33369" ht="12.75" customHeight="1" x14ac:dyDescent="0.2"/>
    <row r="33370" ht="12.75" customHeight="1" x14ac:dyDescent="0.2"/>
    <row r="33371" ht="12.75" customHeight="1" x14ac:dyDescent="0.2"/>
    <row r="33372" ht="12.75" customHeight="1" x14ac:dyDescent="0.2"/>
    <row r="33373" ht="12.75" customHeight="1" x14ac:dyDescent="0.2"/>
    <row r="33374" ht="12.75" customHeight="1" x14ac:dyDescent="0.2"/>
    <row r="33375" ht="12.75" customHeight="1" x14ac:dyDescent="0.2"/>
    <row r="33376" ht="12.75" customHeight="1" x14ac:dyDescent="0.2"/>
    <row r="33377" ht="12.75" customHeight="1" x14ac:dyDescent="0.2"/>
    <row r="33378" ht="12.75" customHeight="1" x14ac:dyDescent="0.2"/>
    <row r="33379" ht="12.75" customHeight="1" x14ac:dyDescent="0.2"/>
    <row r="33380" ht="12.75" customHeight="1" x14ac:dyDescent="0.2"/>
    <row r="33381" ht="12.75" customHeight="1" x14ac:dyDescent="0.2"/>
    <row r="33382" ht="12.75" customHeight="1" x14ac:dyDescent="0.2"/>
    <row r="33383" ht="12.75" customHeight="1" x14ac:dyDescent="0.2"/>
    <row r="33384" ht="12.75" customHeight="1" x14ac:dyDescent="0.2"/>
    <row r="33385" ht="12.75" customHeight="1" x14ac:dyDescent="0.2"/>
    <row r="33386" ht="12.75" customHeight="1" x14ac:dyDescent="0.2"/>
    <row r="33387" ht="12.75" customHeight="1" x14ac:dyDescent="0.2"/>
    <row r="33388" ht="12.75" customHeight="1" x14ac:dyDescent="0.2"/>
    <row r="33389" ht="12.75" customHeight="1" x14ac:dyDescent="0.2"/>
    <row r="33390" ht="12.75" customHeight="1" x14ac:dyDescent="0.2"/>
    <row r="33391" ht="12.75" customHeight="1" x14ac:dyDescent="0.2"/>
    <row r="33392" ht="12.75" customHeight="1" x14ac:dyDescent="0.2"/>
    <row r="33393" ht="12.75" customHeight="1" x14ac:dyDescent="0.2"/>
    <row r="33394" ht="12.75" customHeight="1" x14ac:dyDescent="0.2"/>
    <row r="33395" ht="12.75" customHeight="1" x14ac:dyDescent="0.2"/>
    <row r="33396" ht="12.75" customHeight="1" x14ac:dyDescent="0.2"/>
    <row r="33397" ht="12.75" customHeight="1" x14ac:dyDescent="0.2"/>
    <row r="33398" ht="12.75" customHeight="1" x14ac:dyDescent="0.2"/>
    <row r="33399" ht="12.75" customHeight="1" x14ac:dyDescent="0.2"/>
    <row r="33400" ht="12.75" customHeight="1" x14ac:dyDescent="0.2"/>
    <row r="33401" ht="12.75" customHeight="1" x14ac:dyDescent="0.2"/>
    <row r="33402" ht="12.75" customHeight="1" x14ac:dyDescent="0.2"/>
    <row r="33403" ht="12.75" customHeight="1" x14ac:dyDescent="0.2"/>
    <row r="33404" ht="12.75" customHeight="1" x14ac:dyDescent="0.2"/>
    <row r="33405" ht="12.75" customHeight="1" x14ac:dyDescent="0.2"/>
    <row r="33406" ht="12.75" customHeight="1" x14ac:dyDescent="0.2"/>
    <row r="33407" ht="12.75" customHeight="1" x14ac:dyDescent="0.2"/>
    <row r="33408" ht="12.75" customHeight="1" x14ac:dyDescent="0.2"/>
    <row r="33409" ht="12.75" customHeight="1" x14ac:dyDescent="0.2"/>
    <row r="33410" ht="12.75" customHeight="1" x14ac:dyDescent="0.2"/>
    <row r="33411" ht="12.75" customHeight="1" x14ac:dyDescent="0.2"/>
    <row r="33412" ht="12.75" customHeight="1" x14ac:dyDescent="0.2"/>
    <row r="33413" ht="12.75" customHeight="1" x14ac:dyDescent="0.2"/>
    <row r="33414" ht="12.75" customHeight="1" x14ac:dyDescent="0.2"/>
    <row r="33415" ht="12.75" customHeight="1" x14ac:dyDescent="0.2"/>
    <row r="33416" ht="12.75" customHeight="1" x14ac:dyDescent="0.2"/>
    <row r="33417" ht="12.75" customHeight="1" x14ac:dyDescent="0.2"/>
    <row r="33418" ht="12.75" customHeight="1" x14ac:dyDescent="0.2"/>
    <row r="33419" ht="12.75" customHeight="1" x14ac:dyDescent="0.2"/>
    <row r="33420" ht="12.75" customHeight="1" x14ac:dyDescent="0.2"/>
    <row r="33421" ht="12.75" customHeight="1" x14ac:dyDescent="0.2"/>
    <row r="33422" ht="12.75" customHeight="1" x14ac:dyDescent="0.2"/>
    <row r="33423" ht="12.75" customHeight="1" x14ac:dyDescent="0.2"/>
    <row r="33424" ht="12.75" customHeight="1" x14ac:dyDescent="0.2"/>
    <row r="33425" ht="12.75" customHeight="1" x14ac:dyDescent="0.2"/>
    <row r="33426" ht="12.75" customHeight="1" x14ac:dyDescent="0.2"/>
    <row r="33427" ht="12.75" customHeight="1" x14ac:dyDescent="0.2"/>
    <row r="33428" ht="12.75" customHeight="1" x14ac:dyDescent="0.2"/>
    <row r="33429" ht="12.75" customHeight="1" x14ac:dyDescent="0.2"/>
    <row r="33430" ht="12.75" customHeight="1" x14ac:dyDescent="0.2"/>
    <row r="33431" ht="12.75" customHeight="1" x14ac:dyDescent="0.2"/>
    <row r="33432" ht="12.75" customHeight="1" x14ac:dyDescent="0.2"/>
    <row r="33433" ht="12.75" customHeight="1" x14ac:dyDescent="0.2"/>
    <row r="33434" ht="12.75" customHeight="1" x14ac:dyDescent="0.2"/>
    <row r="33435" ht="12.75" customHeight="1" x14ac:dyDescent="0.2"/>
    <row r="33436" ht="12.75" customHeight="1" x14ac:dyDescent="0.2"/>
    <row r="33437" ht="12.75" customHeight="1" x14ac:dyDescent="0.2"/>
    <row r="33438" ht="12.75" customHeight="1" x14ac:dyDescent="0.2"/>
    <row r="33439" ht="12.75" customHeight="1" x14ac:dyDescent="0.2"/>
    <row r="33440" ht="12.75" customHeight="1" x14ac:dyDescent="0.2"/>
    <row r="33441" ht="12.75" customHeight="1" x14ac:dyDescent="0.2"/>
    <row r="33442" ht="12.75" customHeight="1" x14ac:dyDescent="0.2"/>
    <row r="33443" ht="12.75" customHeight="1" x14ac:dyDescent="0.2"/>
    <row r="33444" ht="12.75" customHeight="1" x14ac:dyDescent="0.2"/>
    <row r="33445" ht="12.75" customHeight="1" x14ac:dyDescent="0.2"/>
    <row r="33446" ht="12.75" customHeight="1" x14ac:dyDescent="0.2"/>
    <row r="33447" ht="12.75" customHeight="1" x14ac:dyDescent="0.2"/>
    <row r="33448" ht="12.75" customHeight="1" x14ac:dyDescent="0.2"/>
    <row r="33449" ht="12.75" customHeight="1" x14ac:dyDescent="0.2"/>
    <row r="33450" ht="12.75" customHeight="1" x14ac:dyDescent="0.2"/>
    <row r="33451" ht="12.75" customHeight="1" x14ac:dyDescent="0.2"/>
    <row r="33452" ht="12.75" customHeight="1" x14ac:dyDescent="0.2"/>
    <row r="33453" ht="12.75" customHeight="1" x14ac:dyDescent="0.2"/>
    <row r="33454" ht="12.75" customHeight="1" x14ac:dyDescent="0.2"/>
    <row r="33455" ht="12.75" customHeight="1" x14ac:dyDescent="0.2"/>
    <row r="33456" ht="12.75" customHeight="1" x14ac:dyDescent="0.2"/>
    <row r="33457" ht="12.75" customHeight="1" x14ac:dyDescent="0.2"/>
    <row r="33458" ht="12.75" customHeight="1" x14ac:dyDescent="0.2"/>
    <row r="33459" ht="12.75" customHeight="1" x14ac:dyDescent="0.2"/>
    <row r="33460" ht="12.75" customHeight="1" x14ac:dyDescent="0.2"/>
    <row r="33461" ht="12.75" customHeight="1" x14ac:dyDescent="0.2"/>
    <row r="33462" ht="12.75" customHeight="1" x14ac:dyDescent="0.2"/>
    <row r="33463" ht="12.75" customHeight="1" x14ac:dyDescent="0.2"/>
    <row r="33464" ht="12.75" customHeight="1" x14ac:dyDescent="0.2"/>
    <row r="33465" ht="12.75" customHeight="1" x14ac:dyDescent="0.2"/>
    <row r="33466" ht="12.75" customHeight="1" x14ac:dyDescent="0.2"/>
    <row r="33467" ht="12.75" customHeight="1" x14ac:dyDescent="0.2"/>
    <row r="33468" ht="12.75" customHeight="1" x14ac:dyDescent="0.2"/>
    <row r="33469" ht="12.75" customHeight="1" x14ac:dyDescent="0.2"/>
    <row r="33470" ht="12.75" customHeight="1" x14ac:dyDescent="0.2"/>
    <row r="33471" ht="12.75" customHeight="1" x14ac:dyDescent="0.2"/>
    <row r="33472" ht="12.75" customHeight="1" x14ac:dyDescent="0.2"/>
    <row r="33473" ht="12.75" customHeight="1" x14ac:dyDescent="0.2"/>
    <row r="33474" ht="12.75" customHeight="1" x14ac:dyDescent="0.2"/>
    <row r="33475" ht="12.75" customHeight="1" x14ac:dyDescent="0.2"/>
    <row r="33476" ht="12.75" customHeight="1" x14ac:dyDescent="0.2"/>
    <row r="33477" ht="12.75" customHeight="1" x14ac:dyDescent="0.2"/>
    <row r="33478" ht="12.75" customHeight="1" x14ac:dyDescent="0.2"/>
    <row r="33479" ht="12.75" customHeight="1" x14ac:dyDescent="0.2"/>
    <row r="33480" ht="12.75" customHeight="1" x14ac:dyDescent="0.2"/>
    <row r="33481" ht="12.75" customHeight="1" x14ac:dyDescent="0.2"/>
    <row r="33482" ht="12.75" customHeight="1" x14ac:dyDescent="0.2"/>
    <row r="33483" ht="12.75" customHeight="1" x14ac:dyDescent="0.2"/>
    <row r="33484" ht="12.75" customHeight="1" x14ac:dyDescent="0.2"/>
    <row r="33485" ht="12.75" customHeight="1" x14ac:dyDescent="0.2"/>
    <row r="33486" ht="12.75" customHeight="1" x14ac:dyDescent="0.2"/>
    <row r="33487" ht="12.75" customHeight="1" x14ac:dyDescent="0.2"/>
    <row r="33488" ht="12.75" customHeight="1" x14ac:dyDescent="0.2"/>
    <row r="33489" ht="12.75" customHeight="1" x14ac:dyDescent="0.2"/>
    <row r="33490" ht="12.75" customHeight="1" x14ac:dyDescent="0.2"/>
    <row r="33491" ht="12.75" customHeight="1" x14ac:dyDescent="0.2"/>
    <row r="33492" ht="12.75" customHeight="1" x14ac:dyDescent="0.2"/>
    <row r="33493" ht="12.75" customHeight="1" x14ac:dyDescent="0.2"/>
    <row r="33494" ht="12.75" customHeight="1" x14ac:dyDescent="0.2"/>
    <row r="33495" ht="12.75" customHeight="1" x14ac:dyDescent="0.2"/>
    <row r="33496" ht="12.75" customHeight="1" x14ac:dyDescent="0.2"/>
    <row r="33497" ht="12.75" customHeight="1" x14ac:dyDescent="0.2"/>
    <row r="33498" ht="12.75" customHeight="1" x14ac:dyDescent="0.2"/>
    <row r="33499" ht="12.75" customHeight="1" x14ac:dyDescent="0.2"/>
    <row r="33500" ht="12.75" customHeight="1" x14ac:dyDescent="0.2"/>
    <row r="33501" ht="12.75" customHeight="1" x14ac:dyDescent="0.2"/>
    <row r="33502" ht="12.75" customHeight="1" x14ac:dyDescent="0.2"/>
    <row r="33503" ht="12.75" customHeight="1" x14ac:dyDescent="0.2"/>
    <row r="33504" ht="12.75" customHeight="1" x14ac:dyDescent="0.2"/>
    <row r="33505" ht="12.75" customHeight="1" x14ac:dyDescent="0.2"/>
    <row r="33506" ht="12.75" customHeight="1" x14ac:dyDescent="0.2"/>
    <row r="33507" ht="12.75" customHeight="1" x14ac:dyDescent="0.2"/>
    <row r="33508" ht="12.75" customHeight="1" x14ac:dyDescent="0.2"/>
    <row r="33509" ht="12.75" customHeight="1" x14ac:dyDescent="0.2"/>
    <row r="33510" ht="12.75" customHeight="1" x14ac:dyDescent="0.2"/>
    <row r="33511" ht="12.75" customHeight="1" x14ac:dyDescent="0.2"/>
    <row r="33512" ht="12.75" customHeight="1" x14ac:dyDescent="0.2"/>
    <row r="33513" ht="12.75" customHeight="1" x14ac:dyDescent="0.2"/>
    <row r="33514" ht="12.75" customHeight="1" x14ac:dyDescent="0.2"/>
    <row r="33515" ht="12.75" customHeight="1" x14ac:dyDescent="0.2"/>
    <row r="33516" ht="12.75" customHeight="1" x14ac:dyDescent="0.2"/>
    <row r="33517" ht="12.75" customHeight="1" x14ac:dyDescent="0.2"/>
    <row r="33518" ht="12.75" customHeight="1" x14ac:dyDescent="0.2"/>
    <row r="33519" ht="12.75" customHeight="1" x14ac:dyDescent="0.2"/>
    <row r="33520" ht="12.75" customHeight="1" x14ac:dyDescent="0.2"/>
    <row r="33521" ht="12.75" customHeight="1" x14ac:dyDescent="0.2"/>
    <row r="33522" ht="12.75" customHeight="1" x14ac:dyDescent="0.2"/>
    <row r="33523" ht="12.75" customHeight="1" x14ac:dyDescent="0.2"/>
    <row r="33524" ht="12.75" customHeight="1" x14ac:dyDescent="0.2"/>
    <row r="33525" ht="12.75" customHeight="1" x14ac:dyDescent="0.2"/>
    <row r="33526" ht="12.75" customHeight="1" x14ac:dyDescent="0.2"/>
    <row r="33527" ht="12.75" customHeight="1" x14ac:dyDescent="0.2"/>
    <row r="33528" ht="12.75" customHeight="1" x14ac:dyDescent="0.2"/>
    <row r="33529" ht="12.75" customHeight="1" x14ac:dyDescent="0.2"/>
    <row r="33530" ht="12.75" customHeight="1" x14ac:dyDescent="0.2"/>
    <row r="33531" ht="12.75" customHeight="1" x14ac:dyDescent="0.2"/>
    <row r="33532" ht="12.75" customHeight="1" x14ac:dyDescent="0.2"/>
    <row r="33533" ht="12.75" customHeight="1" x14ac:dyDescent="0.2"/>
    <row r="33534" ht="12.75" customHeight="1" x14ac:dyDescent="0.2"/>
    <row r="33535" ht="12.75" customHeight="1" x14ac:dyDescent="0.2"/>
    <row r="33536" ht="12.75" customHeight="1" x14ac:dyDescent="0.2"/>
    <row r="33537" ht="12.75" customHeight="1" x14ac:dyDescent="0.2"/>
    <row r="33538" ht="12.75" customHeight="1" x14ac:dyDescent="0.2"/>
    <row r="33539" ht="12.75" customHeight="1" x14ac:dyDescent="0.2"/>
    <row r="33540" ht="12.75" customHeight="1" x14ac:dyDescent="0.2"/>
    <row r="33541" ht="12.75" customHeight="1" x14ac:dyDescent="0.2"/>
    <row r="33542" ht="12.75" customHeight="1" x14ac:dyDescent="0.2"/>
    <row r="33543" ht="12.75" customHeight="1" x14ac:dyDescent="0.2"/>
    <row r="33544" ht="12.75" customHeight="1" x14ac:dyDescent="0.2"/>
    <row r="33545" ht="12.75" customHeight="1" x14ac:dyDescent="0.2"/>
    <row r="33546" ht="12.75" customHeight="1" x14ac:dyDescent="0.2"/>
    <row r="33547" ht="12.75" customHeight="1" x14ac:dyDescent="0.2"/>
    <row r="33548" ht="12.75" customHeight="1" x14ac:dyDescent="0.2"/>
    <row r="33549" ht="12.75" customHeight="1" x14ac:dyDescent="0.2"/>
    <row r="33550" ht="12.75" customHeight="1" x14ac:dyDescent="0.2"/>
    <row r="33551" ht="12.75" customHeight="1" x14ac:dyDescent="0.2"/>
    <row r="33552" ht="12.75" customHeight="1" x14ac:dyDescent="0.2"/>
    <row r="33553" ht="12.75" customHeight="1" x14ac:dyDescent="0.2"/>
    <row r="33554" ht="12.75" customHeight="1" x14ac:dyDescent="0.2"/>
    <row r="33555" ht="12.75" customHeight="1" x14ac:dyDescent="0.2"/>
    <row r="33556" ht="12.75" customHeight="1" x14ac:dyDescent="0.2"/>
    <row r="33557" ht="12.75" customHeight="1" x14ac:dyDescent="0.2"/>
    <row r="33558" ht="12.75" customHeight="1" x14ac:dyDescent="0.2"/>
    <row r="33559" ht="12.75" customHeight="1" x14ac:dyDescent="0.2"/>
    <row r="33560" ht="12.75" customHeight="1" x14ac:dyDescent="0.2"/>
    <row r="33561" ht="12.75" customHeight="1" x14ac:dyDescent="0.2"/>
    <row r="33562" ht="12.75" customHeight="1" x14ac:dyDescent="0.2"/>
    <row r="33563" ht="12.75" customHeight="1" x14ac:dyDescent="0.2"/>
    <row r="33564" ht="12.75" customHeight="1" x14ac:dyDescent="0.2"/>
    <row r="33565" ht="12.75" customHeight="1" x14ac:dyDescent="0.2"/>
    <row r="33566" ht="12.75" customHeight="1" x14ac:dyDescent="0.2"/>
    <row r="33567" ht="12.75" customHeight="1" x14ac:dyDescent="0.2"/>
    <row r="33568" ht="12.75" customHeight="1" x14ac:dyDescent="0.2"/>
    <row r="33569" ht="12.75" customHeight="1" x14ac:dyDescent="0.2"/>
    <row r="33570" ht="12.75" customHeight="1" x14ac:dyDescent="0.2"/>
    <row r="33571" ht="12.75" customHeight="1" x14ac:dyDescent="0.2"/>
    <row r="33572" ht="12.75" customHeight="1" x14ac:dyDescent="0.2"/>
    <row r="33573" ht="12.75" customHeight="1" x14ac:dyDescent="0.2"/>
    <row r="33574" ht="12.75" customHeight="1" x14ac:dyDescent="0.2"/>
    <row r="33575" ht="12.75" customHeight="1" x14ac:dyDescent="0.2"/>
    <row r="33576" ht="12.75" customHeight="1" x14ac:dyDescent="0.2"/>
    <row r="33577" ht="12.75" customHeight="1" x14ac:dyDescent="0.2"/>
    <row r="33578" ht="12.75" customHeight="1" x14ac:dyDescent="0.2"/>
    <row r="33579" ht="12.75" customHeight="1" x14ac:dyDescent="0.2"/>
    <row r="33580" ht="12.75" customHeight="1" x14ac:dyDescent="0.2"/>
    <row r="33581" ht="12.75" customHeight="1" x14ac:dyDescent="0.2"/>
    <row r="33582" ht="12.75" customHeight="1" x14ac:dyDescent="0.2"/>
    <row r="33583" ht="12.75" customHeight="1" x14ac:dyDescent="0.2"/>
    <row r="33584" ht="12.75" customHeight="1" x14ac:dyDescent="0.2"/>
    <row r="33585" ht="12.75" customHeight="1" x14ac:dyDescent="0.2"/>
    <row r="33586" ht="12.75" customHeight="1" x14ac:dyDescent="0.2"/>
    <row r="33587" ht="12.75" customHeight="1" x14ac:dyDescent="0.2"/>
    <row r="33588" ht="12.75" customHeight="1" x14ac:dyDescent="0.2"/>
    <row r="33589" ht="12.75" customHeight="1" x14ac:dyDescent="0.2"/>
    <row r="33590" ht="12.75" customHeight="1" x14ac:dyDescent="0.2"/>
    <row r="33591" ht="12.75" customHeight="1" x14ac:dyDescent="0.2"/>
    <row r="33592" ht="12.75" customHeight="1" x14ac:dyDescent="0.2"/>
    <row r="33593" ht="12.75" customHeight="1" x14ac:dyDescent="0.2"/>
    <row r="33594" ht="12.75" customHeight="1" x14ac:dyDescent="0.2"/>
    <row r="33595" ht="12.75" customHeight="1" x14ac:dyDescent="0.2"/>
    <row r="33596" ht="12.75" customHeight="1" x14ac:dyDescent="0.2"/>
    <row r="33597" ht="12.75" customHeight="1" x14ac:dyDescent="0.2"/>
    <row r="33598" ht="12.75" customHeight="1" x14ac:dyDescent="0.2"/>
    <row r="33599" ht="12.75" customHeight="1" x14ac:dyDescent="0.2"/>
    <row r="33600" ht="12.75" customHeight="1" x14ac:dyDescent="0.2"/>
    <row r="33601" ht="12.75" customHeight="1" x14ac:dyDescent="0.2"/>
    <row r="33602" ht="12.75" customHeight="1" x14ac:dyDescent="0.2"/>
    <row r="33603" ht="12.75" customHeight="1" x14ac:dyDescent="0.2"/>
    <row r="33604" ht="12.75" customHeight="1" x14ac:dyDescent="0.2"/>
    <row r="33605" ht="12.75" customHeight="1" x14ac:dyDescent="0.2"/>
    <row r="33606" ht="12.75" customHeight="1" x14ac:dyDescent="0.2"/>
    <row r="33607" ht="12.75" customHeight="1" x14ac:dyDescent="0.2"/>
    <row r="33608" ht="12.75" customHeight="1" x14ac:dyDescent="0.2"/>
    <row r="33609" ht="12.75" customHeight="1" x14ac:dyDescent="0.2"/>
    <row r="33610" ht="12.75" customHeight="1" x14ac:dyDescent="0.2"/>
    <row r="33611" ht="12.75" customHeight="1" x14ac:dyDescent="0.2"/>
    <row r="33612" ht="12.75" customHeight="1" x14ac:dyDescent="0.2"/>
    <row r="33613" ht="12.75" customHeight="1" x14ac:dyDescent="0.2"/>
    <row r="33614" ht="12.75" customHeight="1" x14ac:dyDescent="0.2"/>
    <row r="33615" ht="12.75" customHeight="1" x14ac:dyDescent="0.2"/>
    <row r="33616" ht="12.75" customHeight="1" x14ac:dyDescent="0.2"/>
    <row r="33617" ht="12.75" customHeight="1" x14ac:dyDescent="0.2"/>
    <row r="33618" ht="12.75" customHeight="1" x14ac:dyDescent="0.2"/>
    <row r="33619" ht="12.75" customHeight="1" x14ac:dyDescent="0.2"/>
    <row r="33620" ht="12.75" customHeight="1" x14ac:dyDescent="0.2"/>
    <row r="33621" ht="12.75" customHeight="1" x14ac:dyDescent="0.2"/>
    <row r="33622" ht="12.75" customHeight="1" x14ac:dyDescent="0.2"/>
    <row r="33623" ht="12.75" customHeight="1" x14ac:dyDescent="0.2"/>
    <row r="33624" ht="12.75" customHeight="1" x14ac:dyDescent="0.2"/>
    <row r="33625" ht="12.75" customHeight="1" x14ac:dyDescent="0.2"/>
    <row r="33626" ht="12.75" customHeight="1" x14ac:dyDescent="0.2"/>
    <row r="33627" ht="12.75" customHeight="1" x14ac:dyDescent="0.2"/>
    <row r="33628" ht="12.75" customHeight="1" x14ac:dyDescent="0.2"/>
    <row r="33629" ht="12.75" customHeight="1" x14ac:dyDescent="0.2"/>
    <row r="33630" ht="12.75" customHeight="1" x14ac:dyDescent="0.2"/>
    <row r="33631" ht="12.75" customHeight="1" x14ac:dyDescent="0.2"/>
    <row r="33632" ht="12.75" customHeight="1" x14ac:dyDescent="0.2"/>
    <row r="33633" ht="12.75" customHeight="1" x14ac:dyDescent="0.2"/>
    <row r="33634" ht="12.75" customHeight="1" x14ac:dyDescent="0.2"/>
    <row r="33635" ht="12.75" customHeight="1" x14ac:dyDescent="0.2"/>
    <row r="33636" ht="12.75" customHeight="1" x14ac:dyDescent="0.2"/>
    <row r="33637" ht="12.75" customHeight="1" x14ac:dyDescent="0.2"/>
    <row r="33638" ht="12.75" customHeight="1" x14ac:dyDescent="0.2"/>
    <row r="33639" ht="12.75" customHeight="1" x14ac:dyDescent="0.2"/>
    <row r="33640" ht="12.75" customHeight="1" x14ac:dyDescent="0.2"/>
    <row r="33641" ht="12.75" customHeight="1" x14ac:dyDescent="0.2"/>
    <row r="33642" ht="12.75" customHeight="1" x14ac:dyDescent="0.2"/>
    <row r="33643" ht="12.75" customHeight="1" x14ac:dyDescent="0.2"/>
    <row r="33644" ht="12.75" customHeight="1" x14ac:dyDescent="0.2"/>
    <row r="33645" ht="12.75" customHeight="1" x14ac:dyDescent="0.2"/>
    <row r="33646" ht="12.75" customHeight="1" x14ac:dyDescent="0.2"/>
    <row r="33647" ht="12.75" customHeight="1" x14ac:dyDescent="0.2"/>
    <row r="33648" ht="12.75" customHeight="1" x14ac:dyDescent="0.2"/>
    <row r="33649" ht="12.75" customHeight="1" x14ac:dyDescent="0.2"/>
    <row r="33650" ht="12.75" customHeight="1" x14ac:dyDescent="0.2"/>
    <row r="33651" ht="12.75" customHeight="1" x14ac:dyDescent="0.2"/>
    <row r="33652" ht="12.75" customHeight="1" x14ac:dyDescent="0.2"/>
    <row r="33653" ht="12.75" customHeight="1" x14ac:dyDescent="0.2"/>
    <row r="33654" ht="12.75" customHeight="1" x14ac:dyDescent="0.2"/>
    <row r="33655" ht="12.75" customHeight="1" x14ac:dyDescent="0.2"/>
    <row r="33656" ht="12.75" customHeight="1" x14ac:dyDescent="0.2"/>
    <row r="33657" ht="12.75" customHeight="1" x14ac:dyDescent="0.2"/>
    <row r="33658" ht="12.75" customHeight="1" x14ac:dyDescent="0.2"/>
    <row r="33659" ht="12.75" customHeight="1" x14ac:dyDescent="0.2"/>
    <row r="33660" ht="12.75" customHeight="1" x14ac:dyDescent="0.2"/>
    <row r="33661" ht="12.75" customHeight="1" x14ac:dyDescent="0.2"/>
    <row r="33662" ht="12.75" customHeight="1" x14ac:dyDescent="0.2"/>
    <row r="33663" ht="12.75" customHeight="1" x14ac:dyDescent="0.2"/>
    <row r="33664" ht="12.75" customHeight="1" x14ac:dyDescent="0.2"/>
    <row r="33665" ht="12.75" customHeight="1" x14ac:dyDescent="0.2"/>
    <row r="33666" ht="12.75" customHeight="1" x14ac:dyDescent="0.2"/>
    <row r="33667" ht="12.75" customHeight="1" x14ac:dyDescent="0.2"/>
    <row r="33668" ht="12.75" customHeight="1" x14ac:dyDescent="0.2"/>
    <row r="33669" ht="12.75" customHeight="1" x14ac:dyDescent="0.2"/>
    <row r="33670" ht="12.75" customHeight="1" x14ac:dyDescent="0.2"/>
    <row r="33671" ht="12.75" customHeight="1" x14ac:dyDescent="0.2"/>
    <row r="33672" ht="12.75" customHeight="1" x14ac:dyDescent="0.2"/>
    <row r="33673" ht="12.75" customHeight="1" x14ac:dyDescent="0.2"/>
    <row r="33674" ht="12.75" customHeight="1" x14ac:dyDescent="0.2"/>
    <row r="33675" ht="12.75" customHeight="1" x14ac:dyDescent="0.2"/>
    <row r="33676" ht="12.75" customHeight="1" x14ac:dyDescent="0.2"/>
    <row r="33677" ht="12.75" customHeight="1" x14ac:dyDescent="0.2"/>
    <row r="33678" ht="12.75" customHeight="1" x14ac:dyDescent="0.2"/>
    <row r="33679" ht="12.75" customHeight="1" x14ac:dyDescent="0.2"/>
    <row r="33680" ht="12.75" customHeight="1" x14ac:dyDescent="0.2"/>
    <row r="33681" ht="12.75" customHeight="1" x14ac:dyDescent="0.2"/>
    <row r="33682" ht="12.75" customHeight="1" x14ac:dyDescent="0.2"/>
    <row r="33683" ht="12.75" customHeight="1" x14ac:dyDescent="0.2"/>
    <row r="33684" ht="12.75" customHeight="1" x14ac:dyDescent="0.2"/>
    <row r="33685" ht="12.75" customHeight="1" x14ac:dyDescent="0.2"/>
    <row r="33686" ht="12.75" customHeight="1" x14ac:dyDescent="0.2"/>
    <row r="33687" ht="12.75" customHeight="1" x14ac:dyDescent="0.2"/>
    <row r="33688" ht="12.75" customHeight="1" x14ac:dyDescent="0.2"/>
    <row r="33689" ht="12.75" customHeight="1" x14ac:dyDescent="0.2"/>
    <row r="33690" ht="12.75" customHeight="1" x14ac:dyDescent="0.2"/>
    <row r="33691" ht="12.75" customHeight="1" x14ac:dyDescent="0.2"/>
    <row r="33692" ht="12.75" customHeight="1" x14ac:dyDescent="0.2"/>
    <row r="33693" ht="12.75" customHeight="1" x14ac:dyDescent="0.2"/>
    <row r="33694" ht="12.75" customHeight="1" x14ac:dyDescent="0.2"/>
    <row r="33695" ht="12.75" customHeight="1" x14ac:dyDescent="0.2"/>
    <row r="33696" ht="12.75" customHeight="1" x14ac:dyDescent="0.2"/>
    <row r="33697" ht="12.75" customHeight="1" x14ac:dyDescent="0.2"/>
    <row r="33698" ht="12.75" customHeight="1" x14ac:dyDescent="0.2"/>
    <row r="33699" ht="12.75" customHeight="1" x14ac:dyDescent="0.2"/>
    <row r="33700" ht="12.75" customHeight="1" x14ac:dyDescent="0.2"/>
    <row r="33701" ht="12.75" customHeight="1" x14ac:dyDescent="0.2"/>
    <row r="33702" ht="12.75" customHeight="1" x14ac:dyDescent="0.2"/>
    <row r="33703" ht="12.75" customHeight="1" x14ac:dyDescent="0.2"/>
    <row r="33704" ht="12.75" customHeight="1" x14ac:dyDescent="0.2"/>
    <row r="33705" ht="12.75" customHeight="1" x14ac:dyDescent="0.2"/>
    <row r="33706" ht="12.75" customHeight="1" x14ac:dyDescent="0.2"/>
    <row r="33707" ht="12.75" customHeight="1" x14ac:dyDescent="0.2"/>
    <row r="33708" ht="12.75" customHeight="1" x14ac:dyDescent="0.2"/>
    <row r="33709" ht="12.75" customHeight="1" x14ac:dyDescent="0.2"/>
    <row r="33710" ht="12.75" customHeight="1" x14ac:dyDescent="0.2"/>
    <row r="33711" ht="12.75" customHeight="1" x14ac:dyDescent="0.2"/>
    <row r="33712" ht="12.75" customHeight="1" x14ac:dyDescent="0.2"/>
    <row r="33713" ht="12.75" customHeight="1" x14ac:dyDescent="0.2"/>
    <row r="33714" ht="12.75" customHeight="1" x14ac:dyDescent="0.2"/>
    <row r="33715" ht="12.75" customHeight="1" x14ac:dyDescent="0.2"/>
    <row r="33716" ht="12.75" customHeight="1" x14ac:dyDescent="0.2"/>
    <row r="33717" ht="12.75" customHeight="1" x14ac:dyDescent="0.2"/>
    <row r="33718" ht="12.75" customHeight="1" x14ac:dyDescent="0.2"/>
    <row r="33719" ht="12.75" customHeight="1" x14ac:dyDescent="0.2"/>
    <row r="33720" ht="12.75" customHeight="1" x14ac:dyDescent="0.2"/>
    <row r="33721" ht="12.75" customHeight="1" x14ac:dyDescent="0.2"/>
    <row r="33722" ht="12.75" customHeight="1" x14ac:dyDescent="0.2"/>
    <row r="33723" ht="12.75" customHeight="1" x14ac:dyDescent="0.2"/>
    <row r="33724" ht="12.75" customHeight="1" x14ac:dyDescent="0.2"/>
    <row r="33725" ht="12.75" customHeight="1" x14ac:dyDescent="0.2"/>
    <row r="33726" ht="12.75" customHeight="1" x14ac:dyDescent="0.2"/>
    <row r="33727" ht="12.75" customHeight="1" x14ac:dyDescent="0.2"/>
    <row r="33728" ht="12.75" customHeight="1" x14ac:dyDescent="0.2"/>
    <row r="33729" ht="12.75" customHeight="1" x14ac:dyDescent="0.2"/>
    <row r="33730" ht="12.75" customHeight="1" x14ac:dyDescent="0.2"/>
    <row r="33731" ht="12.75" customHeight="1" x14ac:dyDescent="0.2"/>
    <row r="33732" ht="12.75" customHeight="1" x14ac:dyDescent="0.2"/>
    <row r="33733" ht="12.75" customHeight="1" x14ac:dyDescent="0.2"/>
    <row r="33734" ht="12.75" customHeight="1" x14ac:dyDescent="0.2"/>
    <row r="33735" ht="12.75" customHeight="1" x14ac:dyDescent="0.2"/>
    <row r="33736" ht="12.75" customHeight="1" x14ac:dyDescent="0.2"/>
    <row r="33737" ht="12.75" customHeight="1" x14ac:dyDescent="0.2"/>
    <row r="33738" ht="12.75" customHeight="1" x14ac:dyDescent="0.2"/>
    <row r="33739" ht="12.75" customHeight="1" x14ac:dyDescent="0.2"/>
    <row r="33740" ht="12.75" customHeight="1" x14ac:dyDescent="0.2"/>
    <row r="33741" ht="12.75" customHeight="1" x14ac:dyDescent="0.2"/>
    <row r="33742" ht="12.75" customHeight="1" x14ac:dyDescent="0.2"/>
    <row r="33743" ht="12.75" customHeight="1" x14ac:dyDescent="0.2"/>
    <row r="33744" ht="12.75" customHeight="1" x14ac:dyDescent="0.2"/>
    <row r="33745" ht="12.75" customHeight="1" x14ac:dyDescent="0.2"/>
    <row r="33746" ht="12.75" customHeight="1" x14ac:dyDescent="0.2"/>
    <row r="33747" ht="12.75" customHeight="1" x14ac:dyDescent="0.2"/>
    <row r="33748" ht="12.75" customHeight="1" x14ac:dyDescent="0.2"/>
    <row r="33749" ht="12.75" customHeight="1" x14ac:dyDescent="0.2"/>
    <row r="33750" ht="12.75" customHeight="1" x14ac:dyDescent="0.2"/>
    <row r="33751" ht="12.75" customHeight="1" x14ac:dyDescent="0.2"/>
    <row r="33752" ht="12.75" customHeight="1" x14ac:dyDescent="0.2"/>
    <row r="33753" ht="12.75" customHeight="1" x14ac:dyDescent="0.2"/>
    <row r="33754" ht="12.75" customHeight="1" x14ac:dyDescent="0.2"/>
    <row r="33755" ht="12.75" customHeight="1" x14ac:dyDescent="0.2"/>
    <row r="33756" ht="12.75" customHeight="1" x14ac:dyDescent="0.2"/>
    <row r="33757" ht="12.75" customHeight="1" x14ac:dyDescent="0.2"/>
    <row r="33758" ht="12.75" customHeight="1" x14ac:dyDescent="0.2"/>
    <row r="33759" ht="12.75" customHeight="1" x14ac:dyDescent="0.2"/>
    <row r="33760" ht="12.75" customHeight="1" x14ac:dyDescent="0.2"/>
    <row r="33761" ht="12.75" customHeight="1" x14ac:dyDescent="0.2"/>
    <row r="33762" ht="12.75" customHeight="1" x14ac:dyDescent="0.2"/>
    <row r="33763" ht="12.75" customHeight="1" x14ac:dyDescent="0.2"/>
    <row r="33764" ht="12.75" customHeight="1" x14ac:dyDescent="0.2"/>
    <row r="33765" ht="12.75" customHeight="1" x14ac:dyDescent="0.2"/>
    <row r="33766" ht="12.75" customHeight="1" x14ac:dyDescent="0.2"/>
    <row r="33767" ht="12.75" customHeight="1" x14ac:dyDescent="0.2"/>
    <row r="33768" ht="12.75" customHeight="1" x14ac:dyDescent="0.2"/>
    <row r="33769" ht="12.75" customHeight="1" x14ac:dyDescent="0.2"/>
    <row r="33770" ht="12.75" customHeight="1" x14ac:dyDescent="0.2"/>
    <row r="33771" ht="12.75" customHeight="1" x14ac:dyDescent="0.2"/>
    <row r="33772" ht="12.75" customHeight="1" x14ac:dyDescent="0.2"/>
    <row r="33773" ht="12.75" customHeight="1" x14ac:dyDescent="0.2"/>
    <row r="33774" ht="12.75" customHeight="1" x14ac:dyDescent="0.2"/>
    <row r="33775" ht="12.75" customHeight="1" x14ac:dyDescent="0.2"/>
    <row r="33776" ht="12.75" customHeight="1" x14ac:dyDescent="0.2"/>
    <row r="33777" ht="12.75" customHeight="1" x14ac:dyDescent="0.2"/>
    <row r="33778" ht="12.75" customHeight="1" x14ac:dyDescent="0.2"/>
    <row r="33779" ht="12.75" customHeight="1" x14ac:dyDescent="0.2"/>
    <row r="33780" ht="12.75" customHeight="1" x14ac:dyDescent="0.2"/>
    <row r="33781" ht="12.75" customHeight="1" x14ac:dyDescent="0.2"/>
    <row r="33782" ht="12.75" customHeight="1" x14ac:dyDescent="0.2"/>
    <row r="33783" ht="12.75" customHeight="1" x14ac:dyDescent="0.2"/>
    <row r="33784" ht="12.75" customHeight="1" x14ac:dyDescent="0.2"/>
    <row r="33785" ht="12.75" customHeight="1" x14ac:dyDescent="0.2"/>
    <row r="33786" ht="12.75" customHeight="1" x14ac:dyDescent="0.2"/>
    <row r="33787" ht="12.75" customHeight="1" x14ac:dyDescent="0.2"/>
    <row r="33788" ht="12.75" customHeight="1" x14ac:dyDescent="0.2"/>
    <row r="33789" ht="12.75" customHeight="1" x14ac:dyDescent="0.2"/>
    <row r="33790" ht="12.75" customHeight="1" x14ac:dyDescent="0.2"/>
    <row r="33791" ht="12.75" customHeight="1" x14ac:dyDescent="0.2"/>
    <row r="33792" ht="12.75" customHeight="1" x14ac:dyDescent="0.2"/>
    <row r="33793" ht="12.75" customHeight="1" x14ac:dyDescent="0.2"/>
    <row r="33794" ht="12.75" customHeight="1" x14ac:dyDescent="0.2"/>
    <row r="33795" ht="12.75" customHeight="1" x14ac:dyDescent="0.2"/>
    <row r="33796" ht="12.75" customHeight="1" x14ac:dyDescent="0.2"/>
    <row r="33797" ht="12.75" customHeight="1" x14ac:dyDescent="0.2"/>
    <row r="33798" ht="12.75" customHeight="1" x14ac:dyDescent="0.2"/>
    <row r="33799" ht="12.75" customHeight="1" x14ac:dyDescent="0.2"/>
    <row r="33800" ht="12.75" customHeight="1" x14ac:dyDescent="0.2"/>
    <row r="33801" ht="12.75" customHeight="1" x14ac:dyDescent="0.2"/>
    <row r="33802" ht="12.75" customHeight="1" x14ac:dyDescent="0.2"/>
    <row r="33803" ht="12.75" customHeight="1" x14ac:dyDescent="0.2"/>
    <row r="33804" ht="12.75" customHeight="1" x14ac:dyDescent="0.2"/>
    <row r="33805" ht="12.75" customHeight="1" x14ac:dyDescent="0.2"/>
    <row r="33806" ht="12.75" customHeight="1" x14ac:dyDescent="0.2"/>
    <row r="33807" ht="12.75" customHeight="1" x14ac:dyDescent="0.2"/>
    <row r="33808" ht="12.75" customHeight="1" x14ac:dyDescent="0.2"/>
    <row r="33809" ht="12.75" customHeight="1" x14ac:dyDescent="0.2"/>
    <row r="33810" ht="12.75" customHeight="1" x14ac:dyDescent="0.2"/>
    <row r="33811" ht="12.75" customHeight="1" x14ac:dyDescent="0.2"/>
    <row r="33812" ht="12.75" customHeight="1" x14ac:dyDescent="0.2"/>
    <row r="33813" ht="12.75" customHeight="1" x14ac:dyDescent="0.2"/>
    <row r="33814" ht="12.75" customHeight="1" x14ac:dyDescent="0.2"/>
    <row r="33815" ht="12.75" customHeight="1" x14ac:dyDescent="0.2"/>
    <row r="33816" ht="12.75" customHeight="1" x14ac:dyDescent="0.2"/>
    <row r="33817" ht="12.75" customHeight="1" x14ac:dyDescent="0.2"/>
    <row r="33818" ht="12.75" customHeight="1" x14ac:dyDescent="0.2"/>
    <row r="33819" ht="12.75" customHeight="1" x14ac:dyDescent="0.2"/>
    <row r="33820" ht="12.75" customHeight="1" x14ac:dyDescent="0.2"/>
    <row r="33821" ht="12.75" customHeight="1" x14ac:dyDescent="0.2"/>
    <row r="33822" ht="12.75" customHeight="1" x14ac:dyDescent="0.2"/>
    <row r="33823" ht="12.75" customHeight="1" x14ac:dyDescent="0.2"/>
    <row r="33824" ht="12.75" customHeight="1" x14ac:dyDescent="0.2"/>
    <row r="33825" ht="12.75" customHeight="1" x14ac:dyDescent="0.2"/>
    <row r="33826" ht="12.75" customHeight="1" x14ac:dyDescent="0.2"/>
    <row r="33827" ht="12.75" customHeight="1" x14ac:dyDescent="0.2"/>
    <row r="33828" ht="12.75" customHeight="1" x14ac:dyDescent="0.2"/>
    <row r="33829" ht="12.75" customHeight="1" x14ac:dyDescent="0.2"/>
    <row r="33830" ht="12.75" customHeight="1" x14ac:dyDescent="0.2"/>
    <row r="33831" ht="12.75" customHeight="1" x14ac:dyDescent="0.2"/>
    <row r="33832" ht="12.75" customHeight="1" x14ac:dyDescent="0.2"/>
    <row r="33833" ht="12.75" customHeight="1" x14ac:dyDescent="0.2"/>
    <row r="33834" ht="12.75" customHeight="1" x14ac:dyDescent="0.2"/>
    <row r="33835" ht="12.75" customHeight="1" x14ac:dyDescent="0.2"/>
    <row r="33836" ht="12.75" customHeight="1" x14ac:dyDescent="0.2"/>
    <row r="33837" ht="12.75" customHeight="1" x14ac:dyDescent="0.2"/>
    <row r="33838" ht="12.75" customHeight="1" x14ac:dyDescent="0.2"/>
    <row r="33839" ht="12.75" customHeight="1" x14ac:dyDescent="0.2"/>
    <row r="33840" ht="12.75" customHeight="1" x14ac:dyDescent="0.2"/>
    <row r="33841" ht="12.75" customHeight="1" x14ac:dyDescent="0.2"/>
    <row r="33842" ht="12.75" customHeight="1" x14ac:dyDescent="0.2"/>
    <row r="33843" ht="12.75" customHeight="1" x14ac:dyDescent="0.2"/>
    <row r="33844" ht="12.75" customHeight="1" x14ac:dyDescent="0.2"/>
    <row r="33845" ht="12.75" customHeight="1" x14ac:dyDescent="0.2"/>
    <row r="33846" ht="12.75" customHeight="1" x14ac:dyDescent="0.2"/>
    <row r="33847" ht="12.75" customHeight="1" x14ac:dyDescent="0.2"/>
    <row r="33848" ht="12.75" customHeight="1" x14ac:dyDescent="0.2"/>
    <row r="33849" ht="12.75" customHeight="1" x14ac:dyDescent="0.2"/>
    <row r="33850" ht="12.75" customHeight="1" x14ac:dyDescent="0.2"/>
    <row r="33851" ht="12.75" customHeight="1" x14ac:dyDescent="0.2"/>
    <row r="33852" ht="12.75" customHeight="1" x14ac:dyDescent="0.2"/>
    <row r="33853" ht="12.75" customHeight="1" x14ac:dyDescent="0.2"/>
    <row r="33854" ht="12.75" customHeight="1" x14ac:dyDescent="0.2"/>
    <row r="33855" ht="12.75" customHeight="1" x14ac:dyDescent="0.2"/>
    <row r="33856" ht="12.75" customHeight="1" x14ac:dyDescent="0.2"/>
    <row r="33857" ht="12.75" customHeight="1" x14ac:dyDescent="0.2"/>
    <row r="33858" ht="12.75" customHeight="1" x14ac:dyDescent="0.2"/>
    <row r="33859" ht="12.75" customHeight="1" x14ac:dyDescent="0.2"/>
    <row r="33860" ht="12.75" customHeight="1" x14ac:dyDescent="0.2"/>
    <row r="33861" ht="12.75" customHeight="1" x14ac:dyDescent="0.2"/>
    <row r="33862" ht="12.75" customHeight="1" x14ac:dyDescent="0.2"/>
    <row r="33863" ht="12.75" customHeight="1" x14ac:dyDescent="0.2"/>
    <row r="33864" ht="12.75" customHeight="1" x14ac:dyDescent="0.2"/>
    <row r="33865" ht="12.75" customHeight="1" x14ac:dyDescent="0.2"/>
    <row r="33866" ht="12.75" customHeight="1" x14ac:dyDescent="0.2"/>
    <row r="33867" ht="12.75" customHeight="1" x14ac:dyDescent="0.2"/>
    <row r="33868" ht="12.75" customHeight="1" x14ac:dyDescent="0.2"/>
    <row r="33869" ht="12.75" customHeight="1" x14ac:dyDescent="0.2"/>
    <row r="33870" ht="12.75" customHeight="1" x14ac:dyDescent="0.2"/>
    <row r="33871" ht="12.75" customHeight="1" x14ac:dyDescent="0.2"/>
    <row r="33872" ht="12.75" customHeight="1" x14ac:dyDescent="0.2"/>
    <row r="33873" ht="12.75" customHeight="1" x14ac:dyDescent="0.2"/>
    <row r="33874" ht="12.75" customHeight="1" x14ac:dyDescent="0.2"/>
    <row r="33875" ht="12.75" customHeight="1" x14ac:dyDescent="0.2"/>
    <row r="33876" ht="12.75" customHeight="1" x14ac:dyDescent="0.2"/>
    <row r="33877" ht="12.75" customHeight="1" x14ac:dyDescent="0.2"/>
    <row r="33878" ht="12.75" customHeight="1" x14ac:dyDescent="0.2"/>
    <row r="33879" ht="12.75" customHeight="1" x14ac:dyDescent="0.2"/>
    <row r="33880" ht="12.75" customHeight="1" x14ac:dyDescent="0.2"/>
    <row r="33881" ht="12.75" customHeight="1" x14ac:dyDescent="0.2"/>
    <row r="33882" ht="12.75" customHeight="1" x14ac:dyDescent="0.2"/>
    <row r="33883" ht="12.75" customHeight="1" x14ac:dyDescent="0.2"/>
    <row r="33884" ht="12.75" customHeight="1" x14ac:dyDescent="0.2"/>
    <row r="33885" ht="12.75" customHeight="1" x14ac:dyDescent="0.2"/>
    <row r="33886" ht="12.75" customHeight="1" x14ac:dyDescent="0.2"/>
    <row r="33887" ht="12.75" customHeight="1" x14ac:dyDescent="0.2"/>
    <row r="33888" ht="12.75" customHeight="1" x14ac:dyDescent="0.2"/>
    <row r="33889" ht="12.75" customHeight="1" x14ac:dyDescent="0.2"/>
    <row r="33890" ht="12.75" customHeight="1" x14ac:dyDescent="0.2"/>
    <row r="33891" ht="12.75" customHeight="1" x14ac:dyDescent="0.2"/>
    <row r="33892" ht="12.75" customHeight="1" x14ac:dyDescent="0.2"/>
    <row r="33893" ht="12.75" customHeight="1" x14ac:dyDescent="0.2"/>
    <row r="33894" ht="12.75" customHeight="1" x14ac:dyDescent="0.2"/>
    <row r="33895" ht="12.75" customHeight="1" x14ac:dyDescent="0.2"/>
    <row r="33896" ht="12.75" customHeight="1" x14ac:dyDescent="0.2"/>
    <row r="33897" ht="12.75" customHeight="1" x14ac:dyDescent="0.2"/>
    <row r="33898" ht="12.75" customHeight="1" x14ac:dyDescent="0.2"/>
    <row r="33899" ht="12.75" customHeight="1" x14ac:dyDescent="0.2"/>
    <row r="33900" ht="12.75" customHeight="1" x14ac:dyDescent="0.2"/>
    <row r="33901" ht="12.75" customHeight="1" x14ac:dyDescent="0.2"/>
    <row r="33902" ht="12.75" customHeight="1" x14ac:dyDescent="0.2"/>
    <row r="33903" ht="12.75" customHeight="1" x14ac:dyDescent="0.2"/>
    <row r="33904" ht="12.75" customHeight="1" x14ac:dyDescent="0.2"/>
    <row r="33905" ht="12.75" customHeight="1" x14ac:dyDescent="0.2"/>
    <row r="33906" ht="12.75" customHeight="1" x14ac:dyDescent="0.2"/>
    <row r="33907" ht="12.75" customHeight="1" x14ac:dyDescent="0.2"/>
    <row r="33908" ht="12.75" customHeight="1" x14ac:dyDescent="0.2"/>
    <row r="33909" ht="12.75" customHeight="1" x14ac:dyDescent="0.2"/>
    <row r="33910" ht="12.75" customHeight="1" x14ac:dyDescent="0.2"/>
    <row r="33911" ht="12.75" customHeight="1" x14ac:dyDescent="0.2"/>
    <row r="33912" ht="12.75" customHeight="1" x14ac:dyDescent="0.2"/>
    <row r="33913" ht="12.75" customHeight="1" x14ac:dyDescent="0.2"/>
    <row r="33914" ht="12.75" customHeight="1" x14ac:dyDescent="0.2"/>
    <row r="33915" ht="12.75" customHeight="1" x14ac:dyDescent="0.2"/>
    <row r="33916" ht="12.75" customHeight="1" x14ac:dyDescent="0.2"/>
    <row r="33917" ht="12.75" customHeight="1" x14ac:dyDescent="0.2"/>
    <row r="33918" ht="12.75" customHeight="1" x14ac:dyDescent="0.2"/>
    <row r="33919" ht="12.75" customHeight="1" x14ac:dyDescent="0.2"/>
    <row r="33920" ht="12.75" customHeight="1" x14ac:dyDescent="0.2"/>
    <row r="33921" ht="12.75" customHeight="1" x14ac:dyDescent="0.2"/>
    <row r="33922" ht="12.75" customHeight="1" x14ac:dyDescent="0.2"/>
    <row r="33923" ht="12.75" customHeight="1" x14ac:dyDescent="0.2"/>
    <row r="33924" ht="12.75" customHeight="1" x14ac:dyDescent="0.2"/>
    <row r="33925" ht="12.75" customHeight="1" x14ac:dyDescent="0.2"/>
    <row r="33926" ht="12.75" customHeight="1" x14ac:dyDescent="0.2"/>
    <row r="33927" ht="12.75" customHeight="1" x14ac:dyDescent="0.2"/>
    <row r="33928" ht="12.75" customHeight="1" x14ac:dyDescent="0.2"/>
    <row r="33929" ht="12.75" customHeight="1" x14ac:dyDescent="0.2"/>
    <row r="33930" ht="12.75" customHeight="1" x14ac:dyDescent="0.2"/>
    <row r="33931" ht="12.75" customHeight="1" x14ac:dyDescent="0.2"/>
    <row r="33932" ht="12.75" customHeight="1" x14ac:dyDescent="0.2"/>
    <row r="33933" ht="12.75" customHeight="1" x14ac:dyDescent="0.2"/>
    <row r="33934" ht="12.75" customHeight="1" x14ac:dyDescent="0.2"/>
    <row r="33935" ht="12.75" customHeight="1" x14ac:dyDescent="0.2"/>
    <row r="33936" ht="12.75" customHeight="1" x14ac:dyDescent="0.2"/>
    <row r="33937" ht="12.75" customHeight="1" x14ac:dyDescent="0.2"/>
    <row r="33938" ht="12.75" customHeight="1" x14ac:dyDescent="0.2"/>
    <row r="33939" ht="12.75" customHeight="1" x14ac:dyDescent="0.2"/>
    <row r="33940" ht="12.75" customHeight="1" x14ac:dyDescent="0.2"/>
    <row r="33941" ht="12.75" customHeight="1" x14ac:dyDescent="0.2"/>
    <row r="33942" ht="12.75" customHeight="1" x14ac:dyDescent="0.2"/>
    <row r="33943" ht="12.75" customHeight="1" x14ac:dyDescent="0.2"/>
    <row r="33944" ht="12.75" customHeight="1" x14ac:dyDescent="0.2"/>
    <row r="33945" ht="12.75" customHeight="1" x14ac:dyDescent="0.2"/>
    <row r="33946" ht="12.75" customHeight="1" x14ac:dyDescent="0.2"/>
    <row r="33947" ht="12.75" customHeight="1" x14ac:dyDescent="0.2"/>
    <row r="33948" ht="12.75" customHeight="1" x14ac:dyDescent="0.2"/>
    <row r="33949" ht="12.75" customHeight="1" x14ac:dyDescent="0.2"/>
    <row r="33950" ht="12.75" customHeight="1" x14ac:dyDescent="0.2"/>
    <row r="33951" ht="12.75" customHeight="1" x14ac:dyDescent="0.2"/>
    <row r="33952" ht="12.75" customHeight="1" x14ac:dyDescent="0.2"/>
    <row r="33953" ht="12.75" customHeight="1" x14ac:dyDescent="0.2"/>
    <row r="33954" ht="12.75" customHeight="1" x14ac:dyDescent="0.2"/>
    <row r="33955" ht="12.75" customHeight="1" x14ac:dyDescent="0.2"/>
    <row r="33956" ht="12.75" customHeight="1" x14ac:dyDescent="0.2"/>
    <row r="33957" ht="12.75" customHeight="1" x14ac:dyDescent="0.2"/>
    <row r="33958" ht="12.75" customHeight="1" x14ac:dyDescent="0.2"/>
    <row r="33959" ht="12.75" customHeight="1" x14ac:dyDescent="0.2"/>
    <row r="33960" ht="12.75" customHeight="1" x14ac:dyDescent="0.2"/>
    <row r="33961" ht="12.75" customHeight="1" x14ac:dyDescent="0.2"/>
    <row r="33962" ht="12.75" customHeight="1" x14ac:dyDescent="0.2"/>
    <row r="33963" ht="12.75" customHeight="1" x14ac:dyDescent="0.2"/>
    <row r="33964" ht="12.75" customHeight="1" x14ac:dyDescent="0.2"/>
    <row r="33965" ht="12.75" customHeight="1" x14ac:dyDescent="0.2"/>
    <row r="33966" ht="12.75" customHeight="1" x14ac:dyDescent="0.2"/>
    <row r="33967" ht="12.75" customHeight="1" x14ac:dyDescent="0.2"/>
    <row r="33968" ht="12.75" customHeight="1" x14ac:dyDescent="0.2"/>
    <row r="33969" ht="12.75" customHeight="1" x14ac:dyDescent="0.2"/>
    <row r="33970" ht="12.75" customHeight="1" x14ac:dyDescent="0.2"/>
    <row r="33971" ht="12.75" customHeight="1" x14ac:dyDescent="0.2"/>
    <row r="33972" ht="12.75" customHeight="1" x14ac:dyDescent="0.2"/>
    <row r="33973" ht="12.75" customHeight="1" x14ac:dyDescent="0.2"/>
    <row r="33974" ht="12.75" customHeight="1" x14ac:dyDescent="0.2"/>
    <row r="33975" ht="12.75" customHeight="1" x14ac:dyDescent="0.2"/>
    <row r="33976" ht="12.75" customHeight="1" x14ac:dyDescent="0.2"/>
    <row r="33977" ht="12.75" customHeight="1" x14ac:dyDescent="0.2"/>
    <row r="33978" ht="12.75" customHeight="1" x14ac:dyDescent="0.2"/>
    <row r="33979" ht="12.75" customHeight="1" x14ac:dyDescent="0.2"/>
    <row r="33980" ht="12.75" customHeight="1" x14ac:dyDescent="0.2"/>
    <row r="33981" ht="12.75" customHeight="1" x14ac:dyDescent="0.2"/>
    <row r="33982" ht="12.75" customHeight="1" x14ac:dyDescent="0.2"/>
    <row r="33983" ht="12.75" customHeight="1" x14ac:dyDescent="0.2"/>
    <row r="33984" ht="12.75" customHeight="1" x14ac:dyDescent="0.2"/>
    <row r="33985" ht="12.75" customHeight="1" x14ac:dyDescent="0.2"/>
    <row r="33986" ht="12.75" customHeight="1" x14ac:dyDescent="0.2"/>
    <row r="33987" ht="12.75" customHeight="1" x14ac:dyDescent="0.2"/>
    <row r="33988" ht="12.75" customHeight="1" x14ac:dyDescent="0.2"/>
    <row r="33989" ht="12.75" customHeight="1" x14ac:dyDescent="0.2"/>
    <row r="33990" ht="12.75" customHeight="1" x14ac:dyDescent="0.2"/>
    <row r="33991" ht="12.75" customHeight="1" x14ac:dyDescent="0.2"/>
    <row r="33992" ht="12.75" customHeight="1" x14ac:dyDescent="0.2"/>
    <row r="33993" ht="12.75" customHeight="1" x14ac:dyDescent="0.2"/>
    <row r="33994" ht="12.75" customHeight="1" x14ac:dyDescent="0.2"/>
    <row r="33995" ht="12.75" customHeight="1" x14ac:dyDescent="0.2"/>
    <row r="33996" ht="12.75" customHeight="1" x14ac:dyDescent="0.2"/>
    <row r="33997" ht="12.75" customHeight="1" x14ac:dyDescent="0.2"/>
    <row r="33998" ht="12.75" customHeight="1" x14ac:dyDescent="0.2"/>
    <row r="33999" ht="12.75" customHeight="1" x14ac:dyDescent="0.2"/>
    <row r="34000" ht="12.75" customHeight="1" x14ac:dyDescent="0.2"/>
    <row r="34001" ht="12.75" customHeight="1" x14ac:dyDescent="0.2"/>
    <row r="34002" ht="12.75" customHeight="1" x14ac:dyDescent="0.2"/>
    <row r="34003" ht="12.75" customHeight="1" x14ac:dyDescent="0.2"/>
    <row r="34004" ht="12.75" customHeight="1" x14ac:dyDescent="0.2"/>
    <row r="34005" ht="12.75" customHeight="1" x14ac:dyDescent="0.2"/>
    <row r="34006" ht="12.75" customHeight="1" x14ac:dyDescent="0.2"/>
    <row r="34007" ht="12.75" customHeight="1" x14ac:dyDescent="0.2"/>
    <row r="34008" ht="12.75" customHeight="1" x14ac:dyDescent="0.2"/>
    <row r="34009" ht="12.75" customHeight="1" x14ac:dyDescent="0.2"/>
    <row r="34010" ht="12.75" customHeight="1" x14ac:dyDescent="0.2"/>
    <row r="34011" ht="12.75" customHeight="1" x14ac:dyDescent="0.2"/>
    <row r="34012" ht="12.75" customHeight="1" x14ac:dyDescent="0.2"/>
    <row r="34013" ht="12.75" customHeight="1" x14ac:dyDescent="0.2"/>
    <row r="34014" ht="12.75" customHeight="1" x14ac:dyDescent="0.2"/>
    <row r="34015" ht="12.75" customHeight="1" x14ac:dyDescent="0.2"/>
    <row r="34016" ht="12.75" customHeight="1" x14ac:dyDescent="0.2"/>
    <row r="34017" ht="12.75" customHeight="1" x14ac:dyDescent="0.2"/>
    <row r="34018" ht="12.75" customHeight="1" x14ac:dyDescent="0.2"/>
    <row r="34019" ht="12.75" customHeight="1" x14ac:dyDescent="0.2"/>
    <row r="34020" ht="12.75" customHeight="1" x14ac:dyDescent="0.2"/>
    <row r="34021" ht="12.75" customHeight="1" x14ac:dyDescent="0.2"/>
    <row r="34022" ht="12.75" customHeight="1" x14ac:dyDescent="0.2"/>
    <row r="34023" ht="12.75" customHeight="1" x14ac:dyDescent="0.2"/>
    <row r="34024" ht="12.75" customHeight="1" x14ac:dyDescent="0.2"/>
    <row r="34025" ht="12.75" customHeight="1" x14ac:dyDescent="0.2"/>
    <row r="34026" ht="12.75" customHeight="1" x14ac:dyDescent="0.2"/>
    <row r="34027" ht="12.75" customHeight="1" x14ac:dyDescent="0.2"/>
    <row r="34028" ht="12.75" customHeight="1" x14ac:dyDescent="0.2"/>
    <row r="34029" ht="12.75" customHeight="1" x14ac:dyDescent="0.2"/>
    <row r="34030" ht="12.75" customHeight="1" x14ac:dyDescent="0.2"/>
    <row r="34031" ht="12.75" customHeight="1" x14ac:dyDescent="0.2"/>
    <row r="34032" ht="12.75" customHeight="1" x14ac:dyDescent="0.2"/>
    <row r="34033" ht="12.75" customHeight="1" x14ac:dyDescent="0.2"/>
    <row r="34034" ht="12.75" customHeight="1" x14ac:dyDescent="0.2"/>
    <row r="34035" ht="12.75" customHeight="1" x14ac:dyDescent="0.2"/>
    <row r="34036" ht="12.75" customHeight="1" x14ac:dyDescent="0.2"/>
    <row r="34037" ht="12.75" customHeight="1" x14ac:dyDescent="0.2"/>
    <row r="34038" ht="12.75" customHeight="1" x14ac:dyDescent="0.2"/>
    <row r="34039" ht="12.75" customHeight="1" x14ac:dyDescent="0.2"/>
    <row r="34040" ht="12.75" customHeight="1" x14ac:dyDescent="0.2"/>
    <row r="34041" ht="12.75" customHeight="1" x14ac:dyDescent="0.2"/>
    <row r="34042" ht="12.75" customHeight="1" x14ac:dyDescent="0.2"/>
    <row r="34043" ht="12.75" customHeight="1" x14ac:dyDescent="0.2"/>
    <row r="34044" ht="12.75" customHeight="1" x14ac:dyDescent="0.2"/>
    <row r="34045" ht="12.75" customHeight="1" x14ac:dyDescent="0.2"/>
    <row r="34046" ht="12.75" customHeight="1" x14ac:dyDescent="0.2"/>
    <row r="34047" ht="12.75" customHeight="1" x14ac:dyDescent="0.2"/>
    <row r="34048" ht="12.75" customHeight="1" x14ac:dyDescent="0.2"/>
    <row r="34049" ht="12.75" customHeight="1" x14ac:dyDescent="0.2"/>
    <row r="34050" ht="12.75" customHeight="1" x14ac:dyDescent="0.2"/>
    <row r="34051" ht="12.75" customHeight="1" x14ac:dyDescent="0.2"/>
    <row r="34052" ht="12.75" customHeight="1" x14ac:dyDescent="0.2"/>
    <row r="34053" ht="12.75" customHeight="1" x14ac:dyDescent="0.2"/>
    <row r="34054" ht="12.75" customHeight="1" x14ac:dyDescent="0.2"/>
    <row r="34055" ht="12.75" customHeight="1" x14ac:dyDescent="0.2"/>
    <row r="34056" ht="12.75" customHeight="1" x14ac:dyDescent="0.2"/>
    <row r="34057" ht="12.75" customHeight="1" x14ac:dyDescent="0.2"/>
    <row r="34058" ht="12.75" customHeight="1" x14ac:dyDescent="0.2"/>
    <row r="34059" ht="12.75" customHeight="1" x14ac:dyDescent="0.2"/>
    <row r="34060" ht="12.75" customHeight="1" x14ac:dyDescent="0.2"/>
    <row r="34061" ht="12.75" customHeight="1" x14ac:dyDescent="0.2"/>
    <row r="34062" ht="12.75" customHeight="1" x14ac:dyDescent="0.2"/>
    <row r="34063" ht="12.75" customHeight="1" x14ac:dyDescent="0.2"/>
    <row r="34064" ht="12.75" customHeight="1" x14ac:dyDescent="0.2"/>
    <row r="34065" ht="12.75" customHeight="1" x14ac:dyDescent="0.2"/>
    <row r="34066" ht="12.75" customHeight="1" x14ac:dyDescent="0.2"/>
    <row r="34067" ht="12.75" customHeight="1" x14ac:dyDescent="0.2"/>
    <row r="34068" ht="12.75" customHeight="1" x14ac:dyDescent="0.2"/>
    <row r="34069" ht="12.75" customHeight="1" x14ac:dyDescent="0.2"/>
    <row r="34070" ht="12.75" customHeight="1" x14ac:dyDescent="0.2"/>
    <row r="34071" ht="12.75" customHeight="1" x14ac:dyDescent="0.2"/>
    <row r="34072" ht="12.75" customHeight="1" x14ac:dyDescent="0.2"/>
    <row r="34073" ht="12.75" customHeight="1" x14ac:dyDescent="0.2"/>
    <row r="34074" ht="12.75" customHeight="1" x14ac:dyDescent="0.2"/>
    <row r="34075" ht="12.75" customHeight="1" x14ac:dyDescent="0.2"/>
    <row r="34076" ht="12.75" customHeight="1" x14ac:dyDescent="0.2"/>
    <row r="34077" ht="12.75" customHeight="1" x14ac:dyDescent="0.2"/>
    <row r="34078" ht="12.75" customHeight="1" x14ac:dyDescent="0.2"/>
    <row r="34079" ht="12.75" customHeight="1" x14ac:dyDescent="0.2"/>
    <row r="34080" ht="12.75" customHeight="1" x14ac:dyDescent="0.2"/>
    <row r="34081" ht="12.75" customHeight="1" x14ac:dyDescent="0.2"/>
    <row r="34082" ht="12.75" customHeight="1" x14ac:dyDescent="0.2"/>
    <row r="34083" ht="12.75" customHeight="1" x14ac:dyDescent="0.2"/>
    <row r="34084" ht="12.75" customHeight="1" x14ac:dyDescent="0.2"/>
    <row r="34085" ht="12.75" customHeight="1" x14ac:dyDescent="0.2"/>
    <row r="34086" ht="12.75" customHeight="1" x14ac:dyDescent="0.2"/>
    <row r="34087" ht="12.75" customHeight="1" x14ac:dyDescent="0.2"/>
    <row r="34088" ht="12.75" customHeight="1" x14ac:dyDescent="0.2"/>
    <row r="34089" ht="12.75" customHeight="1" x14ac:dyDescent="0.2"/>
    <row r="34090" ht="12.75" customHeight="1" x14ac:dyDescent="0.2"/>
    <row r="34091" ht="12.75" customHeight="1" x14ac:dyDescent="0.2"/>
    <row r="34092" ht="12.75" customHeight="1" x14ac:dyDescent="0.2"/>
    <row r="34093" ht="12.75" customHeight="1" x14ac:dyDescent="0.2"/>
    <row r="34094" ht="12.75" customHeight="1" x14ac:dyDescent="0.2"/>
    <row r="34095" ht="12.75" customHeight="1" x14ac:dyDescent="0.2"/>
    <row r="34096" ht="12.75" customHeight="1" x14ac:dyDescent="0.2"/>
    <row r="34097" ht="12.75" customHeight="1" x14ac:dyDescent="0.2"/>
    <row r="34098" ht="12.75" customHeight="1" x14ac:dyDescent="0.2"/>
    <row r="34099" ht="12.75" customHeight="1" x14ac:dyDescent="0.2"/>
    <row r="34100" ht="12.75" customHeight="1" x14ac:dyDescent="0.2"/>
    <row r="34101" ht="12.75" customHeight="1" x14ac:dyDescent="0.2"/>
    <row r="34102" ht="12.75" customHeight="1" x14ac:dyDescent="0.2"/>
    <row r="34103" ht="12.75" customHeight="1" x14ac:dyDescent="0.2"/>
    <row r="34104" ht="12.75" customHeight="1" x14ac:dyDescent="0.2"/>
    <row r="34105" ht="12.75" customHeight="1" x14ac:dyDescent="0.2"/>
    <row r="34106" ht="12.75" customHeight="1" x14ac:dyDescent="0.2"/>
    <row r="34107" ht="12.75" customHeight="1" x14ac:dyDescent="0.2"/>
    <row r="34108" ht="12.75" customHeight="1" x14ac:dyDescent="0.2"/>
    <row r="34109" ht="12.75" customHeight="1" x14ac:dyDescent="0.2"/>
    <row r="34110" ht="12.75" customHeight="1" x14ac:dyDescent="0.2"/>
    <row r="34111" ht="12.75" customHeight="1" x14ac:dyDescent="0.2"/>
    <row r="34112" ht="12.75" customHeight="1" x14ac:dyDescent="0.2"/>
    <row r="34113" ht="12.75" customHeight="1" x14ac:dyDescent="0.2"/>
    <row r="34114" ht="12.75" customHeight="1" x14ac:dyDescent="0.2"/>
    <row r="34115" ht="12.75" customHeight="1" x14ac:dyDescent="0.2"/>
    <row r="34116" ht="12.75" customHeight="1" x14ac:dyDescent="0.2"/>
    <row r="34117" ht="12.75" customHeight="1" x14ac:dyDescent="0.2"/>
    <row r="34118" ht="12.75" customHeight="1" x14ac:dyDescent="0.2"/>
    <row r="34119" ht="12.75" customHeight="1" x14ac:dyDescent="0.2"/>
    <row r="34120" ht="12.75" customHeight="1" x14ac:dyDescent="0.2"/>
    <row r="34121" ht="12.75" customHeight="1" x14ac:dyDescent="0.2"/>
    <row r="34122" ht="12.75" customHeight="1" x14ac:dyDescent="0.2"/>
    <row r="34123" ht="12.75" customHeight="1" x14ac:dyDescent="0.2"/>
    <row r="34124" ht="12.75" customHeight="1" x14ac:dyDescent="0.2"/>
    <row r="34125" ht="12.75" customHeight="1" x14ac:dyDescent="0.2"/>
    <row r="34126" ht="12.75" customHeight="1" x14ac:dyDescent="0.2"/>
    <row r="34127" ht="12.75" customHeight="1" x14ac:dyDescent="0.2"/>
    <row r="34128" ht="12.75" customHeight="1" x14ac:dyDescent="0.2"/>
    <row r="34129" ht="12.75" customHeight="1" x14ac:dyDescent="0.2"/>
    <row r="34130" ht="12.75" customHeight="1" x14ac:dyDescent="0.2"/>
    <row r="34131" ht="12.75" customHeight="1" x14ac:dyDescent="0.2"/>
    <row r="34132" ht="12.75" customHeight="1" x14ac:dyDescent="0.2"/>
    <row r="34133" ht="12.75" customHeight="1" x14ac:dyDescent="0.2"/>
    <row r="34134" ht="12.75" customHeight="1" x14ac:dyDescent="0.2"/>
    <row r="34135" ht="12.75" customHeight="1" x14ac:dyDescent="0.2"/>
    <row r="34136" ht="12.75" customHeight="1" x14ac:dyDescent="0.2"/>
    <row r="34137" ht="12.75" customHeight="1" x14ac:dyDescent="0.2"/>
    <row r="34138" ht="12.75" customHeight="1" x14ac:dyDescent="0.2"/>
    <row r="34139" ht="12.75" customHeight="1" x14ac:dyDescent="0.2"/>
    <row r="34140" ht="12.75" customHeight="1" x14ac:dyDescent="0.2"/>
    <row r="34141" ht="12.75" customHeight="1" x14ac:dyDescent="0.2"/>
    <row r="34142" ht="12.75" customHeight="1" x14ac:dyDescent="0.2"/>
    <row r="34143" ht="12.75" customHeight="1" x14ac:dyDescent="0.2"/>
    <row r="34144" ht="12.75" customHeight="1" x14ac:dyDescent="0.2"/>
    <row r="34145" ht="12.75" customHeight="1" x14ac:dyDescent="0.2"/>
    <row r="34146" ht="12.75" customHeight="1" x14ac:dyDescent="0.2"/>
    <row r="34147" ht="12.75" customHeight="1" x14ac:dyDescent="0.2"/>
    <row r="34148" ht="12.75" customHeight="1" x14ac:dyDescent="0.2"/>
    <row r="34149" ht="12.75" customHeight="1" x14ac:dyDescent="0.2"/>
    <row r="34150" ht="12.75" customHeight="1" x14ac:dyDescent="0.2"/>
    <row r="34151" ht="12.75" customHeight="1" x14ac:dyDescent="0.2"/>
    <row r="34152" ht="12.75" customHeight="1" x14ac:dyDescent="0.2"/>
    <row r="34153" ht="12.75" customHeight="1" x14ac:dyDescent="0.2"/>
    <row r="34154" ht="12.75" customHeight="1" x14ac:dyDescent="0.2"/>
    <row r="34155" ht="12.75" customHeight="1" x14ac:dyDescent="0.2"/>
    <row r="34156" ht="12.75" customHeight="1" x14ac:dyDescent="0.2"/>
    <row r="34157" ht="12.75" customHeight="1" x14ac:dyDescent="0.2"/>
    <row r="34158" ht="12.75" customHeight="1" x14ac:dyDescent="0.2"/>
    <row r="34159" ht="12.75" customHeight="1" x14ac:dyDescent="0.2"/>
    <row r="34160" ht="12.75" customHeight="1" x14ac:dyDescent="0.2"/>
    <row r="34161" ht="12.75" customHeight="1" x14ac:dyDescent="0.2"/>
    <row r="34162" ht="12.75" customHeight="1" x14ac:dyDescent="0.2"/>
    <row r="34163" ht="12.75" customHeight="1" x14ac:dyDescent="0.2"/>
    <row r="34164" ht="12.75" customHeight="1" x14ac:dyDescent="0.2"/>
    <row r="34165" ht="12.75" customHeight="1" x14ac:dyDescent="0.2"/>
    <row r="34166" ht="12.75" customHeight="1" x14ac:dyDescent="0.2"/>
    <row r="34167" ht="12.75" customHeight="1" x14ac:dyDescent="0.2"/>
    <row r="34168" ht="12.75" customHeight="1" x14ac:dyDescent="0.2"/>
    <row r="34169" ht="12.75" customHeight="1" x14ac:dyDescent="0.2"/>
    <row r="34170" ht="12.75" customHeight="1" x14ac:dyDescent="0.2"/>
    <row r="34171" ht="12.75" customHeight="1" x14ac:dyDescent="0.2"/>
    <row r="34172" ht="12.75" customHeight="1" x14ac:dyDescent="0.2"/>
    <row r="34173" ht="12.75" customHeight="1" x14ac:dyDescent="0.2"/>
    <row r="34174" ht="12.75" customHeight="1" x14ac:dyDescent="0.2"/>
    <row r="34175" ht="12.75" customHeight="1" x14ac:dyDescent="0.2"/>
    <row r="34176" ht="12.75" customHeight="1" x14ac:dyDescent="0.2"/>
    <row r="34177" ht="12.75" customHeight="1" x14ac:dyDescent="0.2"/>
    <row r="34178" ht="12.75" customHeight="1" x14ac:dyDescent="0.2"/>
    <row r="34179" ht="12.75" customHeight="1" x14ac:dyDescent="0.2"/>
    <row r="34180" ht="12.75" customHeight="1" x14ac:dyDescent="0.2"/>
    <row r="34181" ht="12.75" customHeight="1" x14ac:dyDescent="0.2"/>
    <row r="34182" ht="12.75" customHeight="1" x14ac:dyDescent="0.2"/>
    <row r="34183" ht="12.75" customHeight="1" x14ac:dyDescent="0.2"/>
    <row r="34184" ht="12.75" customHeight="1" x14ac:dyDescent="0.2"/>
    <row r="34185" ht="12.75" customHeight="1" x14ac:dyDescent="0.2"/>
    <row r="34186" ht="12.75" customHeight="1" x14ac:dyDescent="0.2"/>
    <row r="34187" ht="12.75" customHeight="1" x14ac:dyDescent="0.2"/>
    <row r="34188" ht="12.75" customHeight="1" x14ac:dyDescent="0.2"/>
    <row r="34189" ht="12.75" customHeight="1" x14ac:dyDescent="0.2"/>
    <row r="34190" ht="12.75" customHeight="1" x14ac:dyDescent="0.2"/>
    <row r="34191" ht="12.75" customHeight="1" x14ac:dyDescent="0.2"/>
    <row r="34192" ht="12.75" customHeight="1" x14ac:dyDescent="0.2"/>
    <row r="34193" ht="12.75" customHeight="1" x14ac:dyDescent="0.2"/>
    <row r="34194" ht="12.75" customHeight="1" x14ac:dyDescent="0.2"/>
    <row r="34195" ht="12.75" customHeight="1" x14ac:dyDescent="0.2"/>
    <row r="34196" ht="12.75" customHeight="1" x14ac:dyDescent="0.2"/>
    <row r="34197" ht="12.75" customHeight="1" x14ac:dyDescent="0.2"/>
    <row r="34198" ht="12.75" customHeight="1" x14ac:dyDescent="0.2"/>
    <row r="34199" ht="12.75" customHeight="1" x14ac:dyDescent="0.2"/>
    <row r="34200" ht="12.75" customHeight="1" x14ac:dyDescent="0.2"/>
    <row r="34201" ht="12.75" customHeight="1" x14ac:dyDescent="0.2"/>
    <row r="34202" ht="12.75" customHeight="1" x14ac:dyDescent="0.2"/>
    <row r="34203" ht="12.75" customHeight="1" x14ac:dyDescent="0.2"/>
    <row r="34204" ht="12.75" customHeight="1" x14ac:dyDescent="0.2"/>
    <row r="34205" ht="12.75" customHeight="1" x14ac:dyDescent="0.2"/>
    <row r="34206" ht="12.75" customHeight="1" x14ac:dyDescent="0.2"/>
    <row r="34207" ht="12.75" customHeight="1" x14ac:dyDescent="0.2"/>
    <row r="34208" ht="12.75" customHeight="1" x14ac:dyDescent="0.2"/>
    <row r="34209" ht="12.75" customHeight="1" x14ac:dyDescent="0.2"/>
    <row r="34210" ht="12.75" customHeight="1" x14ac:dyDescent="0.2"/>
    <row r="34211" ht="12.75" customHeight="1" x14ac:dyDescent="0.2"/>
    <row r="34212" ht="12.75" customHeight="1" x14ac:dyDescent="0.2"/>
    <row r="34213" ht="12.75" customHeight="1" x14ac:dyDescent="0.2"/>
    <row r="34214" ht="12.75" customHeight="1" x14ac:dyDescent="0.2"/>
    <row r="34215" ht="12.75" customHeight="1" x14ac:dyDescent="0.2"/>
    <row r="34216" ht="12.75" customHeight="1" x14ac:dyDescent="0.2"/>
    <row r="34217" ht="12.75" customHeight="1" x14ac:dyDescent="0.2"/>
    <row r="34218" ht="12.75" customHeight="1" x14ac:dyDescent="0.2"/>
    <row r="34219" ht="12.75" customHeight="1" x14ac:dyDescent="0.2"/>
    <row r="34220" ht="12.75" customHeight="1" x14ac:dyDescent="0.2"/>
    <row r="34221" ht="12.75" customHeight="1" x14ac:dyDescent="0.2"/>
    <row r="34222" ht="12.75" customHeight="1" x14ac:dyDescent="0.2"/>
    <row r="34223" ht="12.75" customHeight="1" x14ac:dyDescent="0.2"/>
    <row r="34224" ht="12.75" customHeight="1" x14ac:dyDescent="0.2"/>
    <row r="34225" ht="12.75" customHeight="1" x14ac:dyDescent="0.2"/>
    <row r="34226" ht="12.75" customHeight="1" x14ac:dyDescent="0.2"/>
    <row r="34227" ht="12.75" customHeight="1" x14ac:dyDescent="0.2"/>
    <row r="34228" ht="12.75" customHeight="1" x14ac:dyDescent="0.2"/>
    <row r="34229" ht="12.75" customHeight="1" x14ac:dyDescent="0.2"/>
    <row r="34230" ht="12.75" customHeight="1" x14ac:dyDescent="0.2"/>
    <row r="34231" ht="12.75" customHeight="1" x14ac:dyDescent="0.2"/>
    <row r="34232" ht="12.75" customHeight="1" x14ac:dyDescent="0.2"/>
    <row r="34233" ht="12.75" customHeight="1" x14ac:dyDescent="0.2"/>
    <row r="34234" ht="12.75" customHeight="1" x14ac:dyDescent="0.2"/>
    <row r="34235" ht="12.75" customHeight="1" x14ac:dyDescent="0.2"/>
    <row r="34236" ht="12.75" customHeight="1" x14ac:dyDescent="0.2"/>
    <row r="34237" ht="12.75" customHeight="1" x14ac:dyDescent="0.2"/>
    <row r="34238" ht="12.75" customHeight="1" x14ac:dyDescent="0.2"/>
    <row r="34239" ht="12.75" customHeight="1" x14ac:dyDescent="0.2"/>
    <row r="34240" ht="12.75" customHeight="1" x14ac:dyDescent="0.2"/>
    <row r="34241" ht="12.75" customHeight="1" x14ac:dyDescent="0.2"/>
    <row r="34242" ht="12.75" customHeight="1" x14ac:dyDescent="0.2"/>
    <row r="34243" ht="12.75" customHeight="1" x14ac:dyDescent="0.2"/>
    <row r="34244" ht="12.75" customHeight="1" x14ac:dyDescent="0.2"/>
    <row r="34245" ht="12.75" customHeight="1" x14ac:dyDescent="0.2"/>
    <row r="34246" ht="12.75" customHeight="1" x14ac:dyDescent="0.2"/>
    <row r="34247" ht="12.75" customHeight="1" x14ac:dyDescent="0.2"/>
    <row r="34248" ht="12.75" customHeight="1" x14ac:dyDescent="0.2"/>
    <row r="34249" ht="12.75" customHeight="1" x14ac:dyDescent="0.2"/>
    <row r="34250" ht="12.75" customHeight="1" x14ac:dyDescent="0.2"/>
    <row r="34251" ht="12.75" customHeight="1" x14ac:dyDescent="0.2"/>
    <row r="34252" ht="12.75" customHeight="1" x14ac:dyDescent="0.2"/>
    <row r="34253" ht="12.75" customHeight="1" x14ac:dyDescent="0.2"/>
    <row r="34254" ht="12.75" customHeight="1" x14ac:dyDescent="0.2"/>
    <row r="34255" ht="12.75" customHeight="1" x14ac:dyDescent="0.2"/>
    <row r="34256" ht="12.75" customHeight="1" x14ac:dyDescent="0.2"/>
    <row r="34257" ht="12.75" customHeight="1" x14ac:dyDescent="0.2"/>
    <row r="34258" ht="12.75" customHeight="1" x14ac:dyDescent="0.2"/>
    <row r="34259" ht="12.75" customHeight="1" x14ac:dyDescent="0.2"/>
    <row r="34260" ht="12.75" customHeight="1" x14ac:dyDescent="0.2"/>
    <row r="34261" ht="12.75" customHeight="1" x14ac:dyDescent="0.2"/>
    <row r="34262" ht="12.75" customHeight="1" x14ac:dyDescent="0.2"/>
    <row r="34263" ht="12.75" customHeight="1" x14ac:dyDescent="0.2"/>
    <row r="34264" ht="12.75" customHeight="1" x14ac:dyDescent="0.2"/>
    <row r="34265" ht="12.75" customHeight="1" x14ac:dyDescent="0.2"/>
    <row r="34266" ht="12.75" customHeight="1" x14ac:dyDescent="0.2"/>
    <row r="34267" ht="12.75" customHeight="1" x14ac:dyDescent="0.2"/>
    <row r="34268" ht="12.75" customHeight="1" x14ac:dyDescent="0.2"/>
    <row r="34269" ht="12.75" customHeight="1" x14ac:dyDescent="0.2"/>
    <row r="34270" ht="12.75" customHeight="1" x14ac:dyDescent="0.2"/>
    <row r="34271" ht="12.75" customHeight="1" x14ac:dyDescent="0.2"/>
    <row r="34272" ht="12.75" customHeight="1" x14ac:dyDescent="0.2"/>
    <row r="34273" ht="12.75" customHeight="1" x14ac:dyDescent="0.2"/>
    <row r="34274" ht="12.75" customHeight="1" x14ac:dyDescent="0.2"/>
    <row r="34275" ht="12.75" customHeight="1" x14ac:dyDescent="0.2"/>
    <row r="34276" ht="12.75" customHeight="1" x14ac:dyDescent="0.2"/>
    <row r="34277" ht="12.75" customHeight="1" x14ac:dyDescent="0.2"/>
    <row r="34278" ht="12.75" customHeight="1" x14ac:dyDescent="0.2"/>
    <row r="34279" ht="12.75" customHeight="1" x14ac:dyDescent="0.2"/>
    <row r="34280" ht="12.75" customHeight="1" x14ac:dyDescent="0.2"/>
    <row r="34281" ht="12.75" customHeight="1" x14ac:dyDescent="0.2"/>
    <row r="34282" ht="12.75" customHeight="1" x14ac:dyDescent="0.2"/>
    <row r="34283" ht="12.75" customHeight="1" x14ac:dyDescent="0.2"/>
    <row r="34284" ht="12.75" customHeight="1" x14ac:dyDescent="0.2"/>
    <row r="34285" ht="12.75" customHeight="1" x14ac:dyDescent="0.2"/>
    <row r="34286" ht="12.75" customHeight="1" x14ac:dyDescent="0.2"/>
    <row r="34287" ht="12.75" customHeight="1" x14ac:dyDescent="0.2"/>
    <row r="34288" ht="12.75" customHeight="1" x14ac:dyDescent="0.2"/>
    <row r="34289" ht="12.75" customHeight="1" x14ac:dyDescent="0.2"/>
    <row r="34290" ht="12.75" customHeight="1" x14ac:dyDescent="0.2"/>
    <row r="34291" ht="12.75" customHeight="1" x14ac:dyDescent="0.2"/>
    <row r="34292" ht="12.75" customHeight="1" x14ac:dyDescent="0.2"/>
    <row r="34293" ht="12.75" customHeight="1" x14ac:dyDescent="0.2"/>
    <row r="34294" ht="12.75" customHeight="1" x14ac:dyDescent="0.2"/>
    <row r="34295" ht="12.75" customHeight="1" x14ac:dyDescent="0.2"/>
    <row r="34296" ht="12.75" customHeight="1" x14ac:dyDescent="0.2"/>
    <row r="34297" ht="12.75" customHeight="1" x14ac:dyDescent="0.2"/>
    <row r="34298" ht="12.75" customHeight="1" x14ac:dyDescent="0.2"/>
    <row r="34299" ht="12.75" customHeight="1" x14ac:dyDescent="0.2"/>
    <row r="34300" ht="12.75" customHeight="1" x14ac:dyDescent="0.2"/>
    <row r="34301" ht="12.75" customHeight="1" x14ac:dyDescent="0.2"/>
    <row r="34302" ht="12.75" customHeight="1" x14ac:dyDescent="0.2"/>
    <row r="34303" ht="12.75" customHeight="1" x14ac:dyDescent="0.2"/>
    <row r="34304" ht="12.75" customHeight="1" x14ac:dyDescent="0.2"/>
    <row r="34305" ht="12.75" customHeight="1" x14ac:dyDescent="0.2"/>
    <row r="34306" ht="12.75" customHeight="1" x14ac:dyDescent="0.2"/>
    <row r="34307" ht="12.75" customHeight="1" x14ac:dyDescent="0.2"/>
    <row r="34308" ht="12.75" customHeight="1" x14ac:dyDescent="0.2"/>
    <row r="34309" ht="12.75" customHeight="1" x14ac:dyDescent="0.2"/>
    <row r="34310" ht="12.75" customHeight="1" x14ac:dyDescent="0.2"/>
    <row r="34311" ht="12.75" customHeight="1" x14ac:dyDescent="0.2"/>
    <row r="34312" ht="12.75" customHeight="1" x14ac:dyDescent="0.2"/>
    <row r="34313" ht="12.75" customHeight="1" x14ac:dyDescent="0.2"/>
    <row r="34314" ht="12.75" customHeight="1" x14ac:dyDescent="0.2"/>
    <row r="34315" ht="12.75" customHeight="1" x14ac:dyDescent="0.2"/>
    <row r="34316" ht="12.75" customHeight="1" x14ac:dyDescent="0.2"/>
    <row r="34317" ht="12.75" customHeight="1" x14ac:dyDescent="0.2"/>
    <row r="34318" ht="12.75" customHeight="1" x14ac:dyDescent="0.2"/>
    <row r="34319" ht="12.75" customHeight="1" x14ac:dyDescent="0.2"/>
    <row r="34320" ht="12.75" customHeight="1" x14ac:dyDescent="0.2"/>
    <row r="34321" ht="12.75" customHeight="1" x14ac:dyDescent="0.2"/>
    <row r="34322" ht="12.75" customHeight="1" x14ac:dyDescent="0.2"/>
    <row r="34323" ht="12.75" customHeight="1" x14ac:dyDescent="0.2"/>
    <row r="34324" ht="12.75" customHeight="1" x14ac:dyDescent="0.2"/>
    <row r="34325" ht="12.75" customHeight="1" x14ac:dyDescent="0.2"/>
    <row r="34326" ht="12.75" customHeight="1" x14ac:dyDescent="0.2"/>
    <row r="34327" ht="12.75" customHeight="1" x14ac:dyDescent="0.2"/>
    <row r="34328" ht="12.75" customHeight="1" x14ac:dyDescent="0.2"/>
    <row r="34329" ht="12.75" customHeight="1" x14ac:dyDescent="0.2"/>
    <row r="34330" ht="12.75" customHeight="1" x14ac:dyDescent="0.2"/>
    <row r="34331" ht="12.75" customHeight="1" x14ac:dyDescent="0.2"/>
    <row r="34332" ht="12.75" customHeight="1" x14ac:dyDescent="0.2"/>
    <row r="34333" ht="12.75" customHeight="1" x14ac:dyDescent="0.2"/>
    <row r="34334" ht="12.75" customHeight="1" x14ac:dyDescent="0.2"/>
    <row r="34335" ht="12.75" customHeight="1" x14ac:dyDescent="0.2"/>
    <row r="34336" ht="12.75" customHeight="1" x14ac:dyDescent="0.2"/>
    <row r="34337" ht="12.75" customHeight="1" x14ac:dyDescent="0.2"/>
    <row r="34338" ht="12.75" customHeight="1" x14ac:dyDescent="0.2"/>
    <row r="34339" ht="12.75" customHeight="1" x14ac:dyDescent="0.2"/>
    <row r="34340" ht="12.75" customHeight="1" x14ac:dyDescent="0.2"/>
    <row r="34341" ht="12.75" customHeight="1" x14ac:dyDescent="0.2"/>
    <row r="34342" ht="12.75" customHeight="1" x14ac:dyDescent="0.2"/>
    <row r="34343" ht="12.75" customHeight="1" x14ac:dyDescent="0.2"/>
    <row r="34344" ht="12.75" customHeight="1" x14ac:dyDescent="0.2"/>
    <row r="34345" ht="12.75" customHeight="1" x14ac:dyDescent="0.2"/>
    <row r="34346" ht="12.75" customHeight="1" x14ac:dyDescent="0.2"/>
    <row r="34347" ht="12.75" customHeight="1" x14ac:dyDescent="0.2"/>
    <row r="34348" ht="12.75" customHeight="1" x14ac:dyDescent="0.2"/>
    <row r="34349" ht="12.75" customHeight="1" x14ac:dyDescent="0.2"/>
    <row r="34350" ht="12.75" customHeight="1" x14ac:dyDescent="0.2"/>
    <row r="34351" ht="12.75" customHeight="1" x14ac:dyDescent="0.2"/>
    <row r="34352" ht="12.75" customHeight="1" x14ac:dyDescent="0.2"/>
    <row r="34353" ht="12.75" customHeight="1" x14ac:dyDescent="0.2"/>
    <row r="34354" ht="12.75" customHeight="1" x14ac:dyDescent="0.2"/>
    <row r="34355" ht="12.75" customHeight="1" x14ac:dyDescent="0.2"/>
    <row r="34356" ht="12.75" customHeight="1" x14ac:dyDescent="0.2"/>
    <row r="34357" ht="12.75" customHeight="1" x14ac:dyDescent="0.2"/>
    <row r="34358" ht="12.75" customHeight="1" x14ac:dyDescent="0.2"/>
    <row r="34359" ht="12.75" customHeight="1" x14ac:dyDescent="0.2"/>
    <row r="34360" ht="12.75" customHeight="1" x14ac:dyDescent="0.2"/>
    <row r="34361" ht="12.75" customHeight="1" x14ac:dyDescent="0.2"/>
    <row r="34362" ht="12.75" customHeight="1" x14ac:dyDescent="0.2"/>
    <row r="34363" ht="12.75" customHeight="1" x14ac:dyDescent="0.2"/>
    <row r="34364" ht="12.75" customHeight="1" x14ac:dyDescent="0.2"/>
    <row r="34365" ht="12.75" customHeight="1" x14ac:dyDescent="0.2"/>
    <row r="34366" ht="12.75" customHeight="1" x14ac:dyDescent="0.2"/>
    <row r="34367" ht="12.75" customHeight="1" x14ac:dyDescent="0.2"/>
    <row r="34368" ht="12.75" customHeight="1" x14ac:dyDescent="0.2"/>
    <row r="34369" ht="12.75" customHeight="1" x14ac:dyDescent="0.2"/>
    <row r="34370" ht="12.75" customHeight="1" x14ac:dyDescent="0.2"/>
    <row r="34371" ht="12.75" customHeight="1" x14ac:dyDescent="0.2"/>
    <row r="34372" ht="12.75" customHeight="1" x14ac:dyDescent="0.2"/>
    <row r="34373" ht="12.75" customHeight="1" x14ac:dyDescent="0.2"/>
    <row r="34374" ht="12.75" customHeight="1" x14ac:dyDescent="0.2"/>
    <row r="34375" ht="12.75" customHeight="1" x14ac:dyDescent="0.2"/>
    <row r="34376" ht="12.75" customHeight="1" x14ac:dyDescent="0.2"/>
    <row r="34377" ht="12.75" customHeight="1" x14ac:dyDescent="0.2"/>
    <row r="34378" ht="12.75" customHeight="1" x14ac:dyDescent="0.2"/>
    <row r="34379" ht="12.75" customHeight="1" x14ac:dyDescent="0.2"/>
    <row r="34380" ht="12.75" customHeight="1" x14ac:dyDescent="0.2"/>
    <row r="34381" ht="12.75" customHeight="1" x14ac:dyDescent="0.2"/>
    <row r="34382" ht="12.75" customHeight="1" x14ac:dyDescent="0.2"/>
    <row r="34383" ht="12.75" customHeight="1" x14ac:dyDescent="0.2"/>
    <row r="34384" ht="12.75" customHeight="1" x14ac:dyDescent="0.2"/>
    <row r="34385" ht="12.75" customHeight="1" x14ac:dyDescent="0.2"/>
    <row r="34386" ht="12.75" customHeight="1" x14ac:dyDescent="0.2"/>
    <row r="34387" ht="12.75" customHeight="1" x14ac:dyDescent="0.2"/>
    <row r="34388" ht="12.75" customHeight="1" x14ac:dyDescent="0.2"/>
    <row r="34389" ht="12.75" customHeight="1" x14ac:dyDescent="0.2"/>
    <row r="34390" ht="12.75" customHeight="1" x14ac:dyDescent="0.2"/>
    <row r="34391" ht="12.75" customHeight="1" x14ac:dyDescent="0.2"/>
    <row r="34392" ht="12.75" customHeight="1" x14ac:dyDescent="0.2"/>
    <row r="34393" ht="12.75" customHeight="1" x14ac:dyDescent="0.2"/>
    <row r="34394" ht="12.75" customHeight="1" x14ac:dyDescent="0.2"/>
    <row r="34395" ht="12.75" customHeight="1" x14ac:dyDescent="0.2"/>
    <row r="34396" ht="12.75" customHeight="1" x14ac:dyDescent="0.2"/>
    <row r="34397" ht="12.75" customHeight="1" x14ac:dyDescent="0.2"/>
    <row r="34398" ht="12.75" customHeight="1" x14ac:dyDescent="0.2"/>
    <row r="34399" ht="12.75" customHeight="1" x14ac:dyDescent="0.2"/>
    <row r="34400" ht="12.75" customHeight="1" x14ac:dyDescent="0.2"/>
    <row r="34401" ht="12.75" customHeight="1" x14ac:dyDescent="0.2"/>
    <row r="34402" ht="12.75" customHeight="1" x14ac:dyDescent="0.2"/>
    <row r="34403" ht="12.75" customHeight="1" x14ac:dyDescent="0.2"/>
    <row r="34404" ht="12.75" customHeight="1" x14ac:dyDescent="0.2"/>
    <row r="34405" ht="12.75" customHeight="1" x14ac:dyDescent="0.2"/>
    <row r="34406" ht="12.75" customHeight="1" x14ac:dyDescent="0.2"/>
    <row r="34407" ht="12.75" customHeight="1" x14ac:dyDescent="0.2"/>
    <row r="34408" ht="12.75" customHeight="1" x14ac:dyDescent="0.2"/>
    <row r="34409" ht="12.75" customHeight="1" x14ac:dyDescent="0.2"/>
    <row r="34410" ht="12.75" customHeight="1" x14ac:dyDescent="0.2"/>
    <row r="34411" ht="12.75" customHeight="1" x14ac:dyDescent="0.2"/>
    <row r="34412" ht="12.75" customHeight="1" x14ac:dyDescent="0.2"/>
    <row r="34413" ht="12.75" customHeight="1" x14ac:dyDescent="0.2"/>
    <row r="34414" ht="12.75" customHeight="1" x14ac:dyDescent="0.2"/>
    <row r="34415" ht="12.75" customHeight="1" x14ac:dyDescent="0.2"/>
    <row r="34416" ht="12.75" customHeight="1" x14ac:dyDescent="0.2"/>
    <row r="34417" ht="12.75" customHeight="1" x14ac:dyDescent="0.2"/>
    <row r="34418" ht="12.75" customHeight="1" x14ac:dyDescent="0.2"/>
    <row r="34419" ht="12.75" customHeight="1" x14ac:dyDescent="0.2"/>
    <row r="34420" ht="12.75" customHeight="1" x14ac:dyDescent="0.2"/>
    <row r="34421" ht="12.75" customHeight="1" x14ac:dyDescent="0.2"/>
    <row r="34422" ht="12.75" customHeight="1" x14ac:dyDescent="0.2"/>
    <row r="34423" ht="12.75" customHeight="1" x14ac:dyDescent="0.2"/>
    <row r="34424" ht="12.75" customHeight="1" x14ac:dyDescent="0.2"/>
    <row r="34425" ht="12.75" customHeight="1" x14ac:dyDescent="0.2"/>
    <row r="34426" ht="12.75" customHeight="1" x14ac:dyDescent="0.2"/>
    <row r="34427" ht="12.75" customHeight="1" x14ac:dyDescent="0.2"/>
    <row r="34428" ht="12.75" customHeight="1" x14ac:dyDescent="0.2"/>
    <row r="34429" ht="12.75" customHeight="1" x14ac:dyDescent="0.2"/>
    <row r="34430" ht="12.75" customHeight="1" x14ac:dyDescent="0.2"/>
    <row r="34431" ht="12.75" customHeight="1" x14ac:dyDescent="0.2"/>
    <row r="34432" ht="12.75" customHeight="1" x14ac:dyDescent="0.2"/>
    <row r="34433" ht="12.75" customHeight="1" x14ac:dyDescent="0.2"/>
    <row r="34434" ht="12.75" customHeight="1" x14ac:dyDescent="0.2"/>
    <row r="34435" ht="12.75" customHeight="1" x14ac:dyDescent="0.2"/>
    <row r="34436" ht="12.75" customHeight="1" x14ac:dyDescent="0.2"/>
    <row r="34437" ht="12.75" customHeight="1" x14ac:dyDescent="0.2"/>
    <row r="34438" ht="12.75" customHeight="1" x14ac:dyDescent="0.2"/>
    <row r="34439" ht="12.75" customHeight="1" x14ac:dyDescent="0.2"/>
    <row r="34440" ht="12.75" customHeight="1" x14ac:dyDescent="0.2"/>
    <row r="34441" ht="12.75" customHeight="1" x14ac:dyDescent="0.2"/>
    <row r="34442" ht="12.75" customHeight="1" x14ac:dyDescent="0.2"/>
    <row r="34443" ht="12.75" customHeight="1" x14ac:dyDescent="0.2"/>
    <row r="34444" ht="12.75" customHeight="1" x14ac:dyDescent="0.2"/>
    <row r="34445" ht="12.75" customHeight="1" x14ac:dyDescent="0.2"/>
    <row r="34446" ht="12.75" customHeight="1" x14ac:dyDescent="0.2"/>
    <row r="34447" ht="12.75" customHeight="1" x14ac:dyDescent="0.2"/>
    <row r="34448" ht="12.75" customHeight="1" x14ac:dyDescent="0.2"/>
    <row r="34449" ht="12.75" customHeight="1" x14ac:dyDescent="0.2"/>
    <row r="34450" ht="12.75" customHeight="1" x14ac:dyDescent="0.2"/>
    <row r="34451" ht="12.75" customHeight="1" x14ac:dyDescent="0.2"/>
    <row r="34452" ht="12.75" customHeight="1" x14ac:dyDescent="0.2"/>
    <row r="34453" ht="12.75" customHeight="1" x14ac:dyDescent="0.2"/>
    <row r="34454" ht="12.75" customHeight="1" x14ac:dyDescent="0.2"/>
    <row r="34455" ht="12.75" customHeight="1" x14ac:dyDescent="0.2"/>
    <row r="34456" ht="12.75" customHeight="1" x14ac:dyDescent="0.2"/>
    <row r="34457" ht="12.75" customHeight="1" x14ac:dyDescent="0.2"/>
    <row r="34458" ht="12.75" customHeight="1" x14ac:dyDescent="0.2"/>
    <row r="34459" ht="12.75" customHeight="1" x14ac:dyDescent="0.2"/>
    <row r="34460" ht="12.75" customHeight="1" x14ac:dyDescent="0.2"/>
    <row r="34461" ht="12.75" customHeight="1" x14ac:dyDescent="0.2"/>
    <row r="34462" ht="12.75" customHeight="1" x14ac:dyDescent="0.2"/>
    <row r="34463" ht="12.75" customHeight="1" x14ac:dyDescent="0.2"/>
    <row r="34464" ht="12.75" customHeight="1" x14ac:dyDescent="0.2"/>
    <row r="34465" ht="12.75" customHeight="1" x14ac:dyDescent="0.2"/>
    <row r="34466" ht="12.75" customHeight="1" x14ac:dyDescent="0.2"/>
    <row r="34467" ht="12.75" customHeight="1" x14ac:dyDescent="0.2"/>
    <row r="34468" ht="12.75" customHeight="1" x14ac:dyDescent="0.2"/>
    <row r="34469" ht="12.75" customHeight="1" x14ac:dyDescent="0.2"/>
    <row r="34470" ht="12.75" customHeight="1" x14ac:dyDescent="0.2"/>
    <row r="34471" ht="12.75" customHeight="1" x14ac:dyDescent="0.2"/>
    <row r="34472" ht="12.75" customHeight="1" x14ac:dyDescent="0.2"/>
    <row r="34473" ht="12.75" customHeight="1" x14ac:dyDescent="0.2"/>
    <row r="34474" ht="12.75" customHeight="1" x14ac:dyDescent="0.2"/>
    <row r="34475" ht="12.75" customHeight="1" x14ac:dyDescent="0.2"/>
    <row r="34476" ht="12.75" customHeight="1" x14ac:dyDescent="0.2"/>
    <row r="34477" ht="12.75" customHeight="1" x14ac:dyDescent="0.2"/>
    <row r="34478" ht="12.75" customHeight="1" x14ac:dyDescent="0.2"/>
    <row r="34479" ht="12.75" customHeight="1" x14ac:dyDescent="0.2"/>
    <row r="34480" ht="12.75" customHeight="1" x14ac:dyDescent="0.2"/>
    <row r="34481" ht="12.75" customHeight="1" x14ac:dyDescent="0.2"/>
    <row r="34482" ht="12.75" customHeight="1" x14ac:dyDescent="0.2"/>
    <row r="34483" ht="12.75" customHeight="1" x14ac:dyDescent="0.2"/>
    <row r="34484" ht="12.75" customHeight="1" x14ac:dyDescent="0.2"/>
    <row r="34485" ht="12.75" customHeight="1" x14ac:dyDescent="0.2"/>
    <row r="34486" ht="12.75" customHeight="1" x14ac:dyDescent="0.2"/>
    <row r="34487" ht="12.75" customHeight="1" x14ac:dyDescent="0.2"/>
    <row r="34488" ht="12.75" customHeight="1" x14ac:dyDescent="0.2"/>
    <row r="34489" ht="12.75" customHeight="1" x14ac:dyDescent="0.2"/>
    <row r="34490" ht="12.75" customHeight="1" x14ac:dyDescent="0.2"/>
    <row r="34491" ht="12.75" customHeight="1" x14ac:dyDescent="0.2"/>
    <row r="34492" ht="12.75" customHeight="1" x14ac:dyDescent="0.2"/>
    <row r="34493" ht="12.75" customHeight="1" x14ac:dyDescent="0.2"/>
    <row r="34494" ht="12.75" customHeight="1" x14ac:dyDescent="0.2"/>
    <row r="34495" ht="12.75" customHeight="1" x14ac:dyDescent="0.2"/>
    <row r="34496" ht="12.75" customHeight="1" x14ac:dyDescent="0.2"/>
    <row r="34497" ht="12.75" customHeight="1" x14ac:dyDescent="0.2"/>
    <row r="34498" ht="12.75" customHeight="1" x14ac:dyDescent="0.2"/>
    <row r="34499" ht="12.75" customHeight="1" x14ac:dyDescent="0.2"/>
    <row r="34500" ht="12.75" customHeight="1" x14ac:dyDescent="0.2"/>
    <row r="34501" ht="12.75" customHeight="1" x14ac:dyDescent="0.2"/>
    <row r="34502" ht="12.75" customHeight="1" x14ac:dyDescent="0.2"/>
    <row r="34503" ht="12.75" customHeight="1" x14ac:dyDescent="0.2"/>
    <row r="34504" ht="12.75" customHeight="1" x14ac:dyDescent="0.2"/>
    <row r="34505" ht="12.75" customHeight="1" x14ac:dyDescent="0.2"/>
    <row r="34506" ht="12.75" customHeight="1" x14ac:dyDescent="0.2"/>
    <row r="34507" ht="12.75" customHeight="1" x14ac:dyDescent="0.2"/>
    <row r="34508" ht="12.75" customHeight="1" x14ac:dyDescent="0.2"/>
    <row r="34509" ht="12.75" customHeight="1" x14ac:dyDescent="0.2"/>
    <row r="34510" ht="12.75" customHeight="1" x14ac:dyDescent="0.2"/>
    <row r="34511" ht="12.75" customHeight="1" x14ac:dyDescent="0.2"/>
    <row r="34512" ht="12.75" customHeight="1" x14ac:dyDescent="0.2"/>
    <row r="34513" ht="12.75" customHeight="1" x14ac:dyDescent="0.2"/>
    <row r="34514" ht="12.75" customHeight="1" x14ac:dyDescent="0.2"/>
    <row r="34515" ht="12.75" customHeight="1" x14ac:dyDescent="0.2"/>
    <row r="34516" ht="12.75" customHeight="1" x14ac:dyDescent="0.2"/>
    <row r="34517" ht="12.75" customHeight="1" x14ac:dyDescent="0.2"/>
    <row r="34518" ht="12.75" customHeight="1" x14ac:dyDescent="0.2"/>
    <row r="34519" ht="12.75" customHeight="1" x14ac:dyDescent="0.2"/>
    <row r="34520" ht="12.75" customHeight="1" x14ac:dyDescent="0.2"/>
    <row r="34521" ht="12.75" customHeight="1" x14ac:dyDescent="0.2"/>
    <row r="34522" ht="12.75" customHeight="1" x14ac:dyDescent="0.2"/>
    <row r="34523" ht="12.75" customHeight="1" x14ac:dyDescent="0.2"/>
    <row r="34524" ht="12.75" customHeight="1" x14ac:dyDescent="0.2"/>
    <row r="34525" ht="12.75" customHeight="1" x14ac:dyDescent="0.2"/>
    <row r="34526" ht="12.75" customHeight="1" x14ac:dyDescent="0.2"/>
    <row r="34527" ht="12.75" customHeight="1" x14ac:dyDescent="0.2"/>
    <row r="34528" ht="12.75" customHeight="1" x14ac:dyDescent="0.2"/>
    <row r="34529" ht="12.75" customHeight="1" x14ac:dyDescent="0.2"/>
    <row r="34530" ht="12.75" customHeight="1" x14ac:dyDescent="0.2"/>
    <row r="34531" ht="12.75" customHeight="1" x14ac:dyDescent="0.2"/>
    <row r="34532" ht="12.75" customHeight="1" x14ac:dyDescent="0.2"/>
    <row r="34533" ht="12.75" customHeight="1" x14ac:dyDescent="0.2"/>
    <row r="34534" ht="12.75" customHeight="1" x14ac:dyDescent="0.2"/>
    <row r="34535" ht="12.75" customHeight="1" x14ac:dyDescent="0.2"/>
    <row r="34536" ht="12.75" customHeight="1" x14ac:dyDescent="0.2"/>
    <row r="34537" ht="12.75" customHeight="1" x14ac:dyDescent="0.2"/>
    <row r="34538" ht="12.75" customHeight="1" x14ac:dyDescent="0.2"/>
    <row r="34539" ht="12.75" customHeight="1" x14ac:dyDescent="0.2"/>
    <row r="34540" ht="12.75" customHeight="1" x14ac:dyDescent="0.2"/>
    <row r="34541" ht="12.75" customHeight="1" x14ac:dyDescent="0.2"/>
    <row r="34542" ht="12.75" customHeight="1" x14ac:dyDescent="0.2"/>
    <row r="34543" ht="12.75" customHeight="1" x14ac:dyDescent="0.2"/>
    <row r="34544" ht="12.75" customHeight="1" x14ac:dyDescent="0.2"/>
    <row r="34545" ht="12.75" customHeight="1" x14ac:dyDescent="0.2"/>
    <row r="34546" ht="12.75" customHeight="1" x14ac:dyDescent="0.2"/>
    <row r="34547" ht="12.75" customHeight="1" x14ac:dyDescent="0.2"/>
    <row r="34548" ht="12.75" customHeight="1" x14ac:dyDescent="0.2"/>
    <row r="34549" ht="12.75" customHeight="1" x14ac:dyDescent="0.2"/>
    <row r="34550" ht="12.75" customHeight="1" x14ac:dyDescent="0.2"/>
    <row r="34551" ht="12.75" customHeight="1" x14ac:dyDescent="0.2"/>
    <row r="34552" ht="12.75" customHeight="1" x14ac:dyDescent="0.2"/>
    <row r="34553" ht="12.75" customHeight="1" x14ac:dyDescent="0.2"/>
    <row r="34554" ht="12.75" customHeight="1" x14ac:dyDescent="0.2"/>
    <row r="34555" ht="12.75" customHeight="1" x14ac:dyDescent="0.2"/>
    <row r="34556" ht="12.75" customHeight="1" x14ac:dyDescent="0.2"/>
    <row r="34557" ht="12.75" customHeight="1" x14ac:dyDescent="0.2"/>
    <row r="34558" ht="12.75" customHeight="1" x14ac:dyDescent="0.2"/>
    <row r="34559" ht="12.75" customHeight="1" x14ac:dyDescent="0.2"/>
    <row r="34560" ht="12.75" customHeight="1" x14ac:dyDescent="0.2"/>
    <row r="34561" ht="12.75" customHeight="1" x14ac:dyDescent="0.2"/>
    <row r="34562" ht="12.75" customHeight="1" x14ac:dyDescent="0.2"/>
    <row r="34563" ht="12.75" customHeight="1" x14ac:dyDescent="0.2"/>
    <row r="34564" ht="12.75" customHeight="1" x14ac:dyDescent="0.2"/>
    <row r="34565" ht="12.75" customHeight="1" x14ac:dyDescent="0.2"/>
    <row r="34566" ht="12.75" customHeight="1" x14ac:dyDescent="0.2"/>
    <row r="34567" ht="12.75" customHeight="1" x14ac:dyDescent="0.2"/>
    <row r="34568" ht="12.75" customHeight="1" x14ac:dyDescent="0.2"/>
    <row r="34569" ht="12.75" customHeight="1" x14ac:dyDescent="0.2"/>
    <row r="34570" ht="12.75" customHeight="1" x14ac:dyDescent="0.2"/>
    <row r="34571" ht="12.75" customHeight="1" x14ac:dyDescent="0.2"/>
    <row r="34572" ht="12.75" customHeight="1" x14ac:dyDescent="0.2"/>
    <row r="34573" ht="12.75" customHeight="1" x14ac:dyDescent="0.2"/>
    <row r="34574" ht="12.75" customHeight="1" x14ac:dyDescent="0.2"/>
    <row r="34575" ht="12.75" customHeight="1" x14ac:dyDescent="0.2"/>
    <row r="34576" ht="12.75" customHeight="1" x14ac:dyDescent="0.2"/>
    <row r="34577" ht="12.75" customHeight="1" x14ac:dyDescent="0.2"/>
    <row r="34578" ht="12.75" customHeight="1" x14ac:dyDescent="0.2"/>
    <row r="34579" ht="12.75" customHeight="1" x14ac:dyDescent="0.2"/>
    <row r="34580" ht="12.75" customHeight="1" x14ac:dyDescent="0.2"/>
    <row r="34581" ht="12.75" customHeight="1" x14ac:dyDescent="0.2"/>
    <row r="34582" ht="12.75" customHeight="1" x14ac:dyDescent="0.2"/>
    <row r="34583" ht="12.75" customHeight="1" x14ac:dyDescent="0.2"/>
    <row r="34584" ht="12.75" customHeight="1" x14ac:dyDescent="0.2"/>
    <row r="34585" ht="12.75" customHeight="1" x14ac:dyDescent="0.2"/>
    <row r="34586" ht="12.75" customHeight="1" x14ac:dyDescent="0.2"/>
    <row r="34587" ht="12.75" customHeight="1" x14ac:dyDescent="0.2"/>
    <row r="34588" ht="12.75" customHeight="1" x14ac:dyDescent="0.2"/>
    <row r="34589" ht="12.75" customHeight="1" x14ac:dyDescent="0.2"/>
    <row r="34590" ht="12.75" customHeight="1" x14ac:dyDescent="0.2"/>
    <row r="34591" ht="12.75" customHeight="1" x14ac:dyDescent="0.2"/>
    <row r="34592" ht="12.75" customHeight="1" x14ac:dyDescent="0.2"/>
    <row r="34593" ht="12.75" customHeight="1" x14ac:dyDescent="0.2"/>
    <row r="34594" ht="12.75" customHeight="1" x14ac:dyDescent="0.2"/>
    <row r="34595" ht="12.75" customHeight="1" x14ac:dyDescent="0.2"/>
    <row r="34596" ht="12.75" customHeight="1" x14ac:dyDescent="0.2"/>
    <row r="34597" ht="12.75" customHeight="1" x14ac:dyDescent="0.2"/>
    <row r="34598" ht="12.75" customHeight="1" x14ac:dyDescent="0.2"/>
    <row r="34599" ht="12.75" customHeight="1" x14ac:dyDescent="0.2"/>
    <row r="34600" ht="12.75" customHeight="1" x14ac:dyDescent="0.2"/>
    <row r="34601" ht="12.75" customHeight="1" x14ac:dyDescent="0.2"/>
    <row r="34602" ht="12.75" customHeight="1" x14ac:dyDescent="0.2"/>
    <row r="34603" ht="12.75" customHeight="1" x14ac:dyDescent="0.2"/>
    <row r="34604" ht="12.75" customHeight="1" x14ac:dyDescent="0.2"/>
    <row r="34605" ht="12.75" customHeight="1" x14ac:dyDescent="0.2"/>
    <row r="34606" ht="12.75" customHeight="1" x14ac:dyDescent="0.2"/>
    <row r="34607" ht="12.75" customHeight="1" x14ac:dyDescent="0.2"/>
    <row r="34608" ht="12.75" customHeight="1" x14ac:dyDescent="0.2"/>
    <row r="34609" ht="12.75" customHeight="1" x14ac:dyDescent="0.2"/>
    <row r="34610" ht="12.75" customHeight="1" x14ac:dyDescent="0.2"/>
    <row r="34611" ht="12.75" customHeight="1" x14ac:dyDescent="0.2"/>
    <row r="34612" ht="12.75" customHeight="1" x14ac:dyDescent="0.2"/>
    <row r="34613" ht="12.75" customHeight="1" x14ac:dyDescent="0.2"/>
    <row r="34614" ht="12.75" customHeight="1" x14ac:dyDescent="0.2"/>
    <row r="34615" ht="12.75" customHeight="1" x14ac:dyDescent="0.2"/>
    <row r="34616" ht="12.75" customHeight="1" x14ac:dyDescent="0.2"/>
    <row r="34617" ht="12.75" customHeight="1" x14ac:dyDescent="0.2"/>
    <row r="34618" ht="12.75" customHeight="1" x14ac:dyDescent="0.2"/>
    <row r="34619" ht="12.75" customHeight="1" x14ac:dyDescent="0.2"/>
    <row r="34620" ht="12.75" customHeight="1" x14ac:dyDescent="0.2"/>
    <row r="34621" ht="12.75" customHeight="1" x14ac:dyDescent="0.2"/>
    <row r="34622" ht="12.75" customHeight="1" x14ac:dyDescent="0.2"/>
    <row r="34623" ht="12.75" customHeight="1" x14ac:dyDescent="0.2"/>
    <row r="34624" ht="12.75" customHeight="1" x14ac:dyDescent="0.2"/>
    <row r="34625" ht="12.75" customHeight="1" x14ac:dyDescent="0.2"/>
    <row r="34626" ht="12.75" customHeight="1" x14ac:dyDescent="0.2"/>
    <row r="34627" ht="12.75" customHeight="1" x14ac:dyDescent="0.2"/>
    <row r="34628" ht="12.75" customHeight="1" x14ac:dyDescent="0.2"/>
    <row r="34629" ht="12.75" customHeight="1" x14ac:dyDescent="0.2"/>
    <row r="34630" ht="12.75" customHeight="1" x14ac:dyDescent="0.2"/>
    <row r="34631" ht="12.75" customHeight="1" x14ac:dyDescent="0.2"/>
    <row r="34632" ht="12.75" customHeight="1" x14ac:dyDescent="0.2"/>
    <row r="34633" ht="12.75" customHeight="1" x14ac:dyDescent="0.2"/>
    <row r="34634" ht="12.75" customHeight="1" x14ac:dyDescent="0.2"/>
    <row r="34635" ht="12.75" customHeight="1" x14ac:dyDescent="0.2"/>
    <row r="34636" ht="12.75" customHeight="1" x14ac:dyDescent="0.2"/>
    <row r="34637" ht="12.75" customHeight="1" x14ac:dyDescent="0.2"/>
    <row r="34638" ht="12.75" customHeight="1" x14ac:dyDescent="0.2"/>
    <row r="34639" ht="12.75" customHeight="1" x14ac:dyDescent="0.2"/>
    <row r="34640" ht="12.75" customHeight="1" x14ac:dyDescent="0.2"/>
    <row r="34641" ht="12.75" customHeight="1" x14ac:dyDescent="0.2"/>
    <row r="34642" ht="12.75" customHeight="1" x14ac:dyDescent="0.2"/>
    <row r="34643" ht="12.75" customHeight="1" x14ac:dyDescent="0.2"/>
    <row r="34644" ht="12.75" customHeight="1" x14ac:dyDescent="0.2"/>
    <row r="34645" ht="12.75" customHeight="1" x14ac:dyDescent="0.2"/>
    <row r="34646" ht="12.75" customHeight="1" x14ac:dyDescent="0.2"/>
    <row r="34647" ht="12.75" customHeight="1" x14ac:dyDescent="0.2"/>
    <row r="34648" ht="12.75" customHeight="1" x14ac:dyDescent="0.2"/>
    <row r="34649" ht="12.75" customHeight="1" x14ac:dyDescent="0.2"/>
    <row r="34650" ht="12.75" customHeight="1" x14ac:dyDescent="0.2"/>
    <row r="34651" ht="12.75" customHeight="1" x14ac:dyDescent="0.2"/>
    <row r="34652" ht="12.75" customHeight="1" x14ac:dyDescent="0.2"/>
    <row r="34653" ht="12.75" customHeight="1" x14ac:dyDescent="0.2"/>
    <row r="34654" ht="12.75" customHeight="1" x14ac:dyDescent="0.2"/>
    <row r="34655" ht="12.75" customHeight="1" x14ac:dyDescent="0.2"/>
    <row r="34656" ht="12.75" customHeight="1" x14ac:dyDescent="0.2"/>
    <row r="34657" ht="12.75" customHeight="1" x14ac:dyDescent="0.2"/>
    <row r="34658" ht="12.75" customHeight="1" x14ac:dyDescent="0.2"/>
    <row r="34659" ht="12.75" customHeight="1" x14ac:dyDescent="0.2"/>
    <row r="34660" ht="12.75" customHeight="1" x14ac:dyDescent="0.2"/>
    <row r="34661" ht="12.75" customHeight="1" x14ac:dyDescent="0.2"/>
    <row r="34662" ht="12.75" customHeight="1" x14ac:dyDescent="0.2"/>
    <row r="34663" ht="12.75" customHeight="1" x14ac:dyDescent="0.2"/>
    <row r="34664" ht="12.75" customHeight="1" x14ac:dyDescent="0.2"/>
    <row r="34665" ht="12.75" customHeight="1" x14ac:dyDescent="0.2"/>
    <row r="34666" ht="12.75" customHeight="1" x14ac:dyDescent="0.2"/>
    <row r="34667" ht="12.75" customHeight="1" x14ac:dyDescent="0.2"/>
    <row r="34668" ht="12.75" customHeight="1" x14ac:dyDescent="0.2"/>
    <row r="34669" ht="12.75" customHeight="1" x14ac:dyDescent="0.2"/>
    <row r="34670" ht="12.75" customHeight="1" x14ac:dyDescent="0.2"/>
    <row r="34671" ht="12.75" customHeight="1" x14ac:dyDescent="0.2"/>
    <row r="34672" ht="12.75" customHeight="1" x14ac:dyDescent="0.2"/>
    <row r="34673" ht="12.75" customHeight="1" x14ac:dyDescent="0.2"/>
    <row r="34674" ht="12.75" customHeight="1" x14ac:dyDescent="0.2"/>
    <row r="34675" ht="12.75" customHeight="1" x14ac:dyDescent="0.2"/>
    <row r="34676" ht="12.75" customHeight="1" x14ac:dyDescent="0.2"/>
    <row r="34677" ht="12.75" customHeight="1" x14ac:dyDescent="0.2"/>
    <row r="34678" ht="12.75" customHeight="1" x14ac:dyDescent="0.2"/>
    <row r="34679" ht="12.75" customHeight="1" x14ac:dyDescent="0.2"/>
    <row r="34680" ht="12.75" customHeight="1" x14ac:dyDescent="0.2"/>
    <row r="34681" ht="12.75" customHeight="1" x14ac:dyDescent="0.2"/>
    <row r="34682" ht="12.75" customHeight="1" x14ac:dyDescent="0.2"/>
    <row r="34683" ht="12.75" customHeight="1" x14ac:dyDescent="0.2"/>
    <row r="34684" ht="12.75" customHeight="1" x14ac:dyDescent="0.2"/>
    <row r="34685" ht="12.75" customHeight="1" x14ac:dyDescent="0.2"/>
    <row r="34686" ht="12.75" customHeight="1" x14ac:dyDescent="0.2"/>
    <row r="34687" ht="12.75" customHeight="1" x14ac:dyDescent="0.2"/>
    <row r="34688" ht="12.75" customHeight="1" x14ac:dyDescent="0.2"/>
    <row r="34689" ht="12.75" customHeight="1" x14ac:dyDescent="0.2"/>
    <row r="34690" ht="12.75" customHeight="1" x14ac:dyDescent="0.2"/>
    <row r="34691" ht="12.75" customHeight="1" x14ac:dyDescent="0.2"/>
    <row r="34692" ht="12.75" customHeight="1" x14ac:dyDescent="0.2"/>
    <row r="34693" ht="12.75" customHeight="1" x14ac:dyDescent="0.2"/>
    <row r="34694" ht="12.75" customHeight="1" x14ac:dyDescent="0.2"/>
    <row r="34695" ht="12.75" customHeight="1" x14ac:dyDescent="0.2"/>
    <row r="34696" ht="12.75" customHeight="1" x14ac:dyDescent="0.2"/>
    <row r="34697" ht="12.75" customHeight="1" x14ac:dyDescent="0.2"/>
    <row r="34698" ht="12.75" customHeight="1" x14ac:dyDescent="0.2"/>
    <row r="34699" ht="12.75" customHeight="1" x14ac:dyDescent="0.2"/>
    <row r="34700" ht="12.75" customHeight="1" x14ac:dyDescent="0.2"/>
    <row r="34701" ht="12.75" customHeight="1" x14ac:dyDescent="0.2"/>
    <row r="34702" ht="12.75" customHeight="1" x14ac:dyDescent="0.2"/>
    <row r="34703" ht="12.75" customHeight="1" x14ac:dyDescent="0.2"/>
    <row r="34704" ht="12.75" customHeight="1" x14ac:dyDescent="0.2"/>
    <row r="34705" ht="12.75" customHeight="1" x14ac:dyDescent="0.2"/>
    <row r="34706" ht="12.75" customHeight="1" x14ac:dyDescent="0.2"/>
    <row r="34707" ht="12.75" customHeight="1" x14ac:dyDescent="0.2"/>
    <row r="34708" ht="12.75" customHeight="1" x14ac:dyDescent="0.2"/>
    <row r="34709" ht="12.75" customHeight="1" x14ac:dyDescent="0.2"/>
    <row r="34710" ht="12.75" customHeight="1" x14ac:dyDescent="0.2"/>
    <row r="34711" ht="12.75" customHeight="1" x14ac:dyDescent="0.2"/>
    <row r="34712" ht="12.75" customHeight="1" x14ac:dyDescent="0.2"/>
    <row r="34713" ht="12.75" customHeight="1" x14ac:dyDescent="0.2"/>
    <row r="34714" ht="12.75" customHeight="1" x14ac:dyDescent="0.2"/>
    <row r="34715" ht="12.75" customHeight="1" x14ac:dyDescent="0.2"/>
    <row r="34716" ht="12.75" customHeight="1" x14ac:dyDescent="0.2"/>
    <row r="34717" ht="12.75" customHeight="1" x14ac:dyDescent="0.2"/>
    <row r="34718" ht="12.75" customHeight="1" x14ac:dyDescent="0.2"/>
    <row r="34719" ht="12.75" customHeight="1" x14ac:dyDescent="0.2"/>
    <row r="34720" ht="12.75" customHeight="1" x14ac:dyDescent="0.2"/>
    <row r="34721" ht="12.75" customHeight="1" x14ac:dyDescent="0.2"/>
    <row r="34722" ht="12.75" customHeight="1" x14ac:dyDescent="0.2"/>
    <row r="34723" ht="12.75" customHeight="1" x14ac:dyDescent="0.2"/>
    <row r="34724" ht="12.75" customHeight="1" x14ac:dyDescent="0.2"/>
    <row r="34725" ht="12.75" customHeight="1" x14ac:dyDescent="0.2"/>
    <row r="34726" ht="12.75" customHeight="1" x14ac:dyDescent="0.2"/>
    <row r="34727" ht="12.75" customHeight="1" x14ac:dyDescent="0.2"/>
    <row r="34728" ht="12.75" customHeight="1" x14ac:dyDescent="0.2"/>
    <row r="34729" ht="12.75" customHeight="1" x14ac:dyDescent="0.2"/>
    <row r="34730" ht="12.75" customHeight="1" x14ac:dyDescent="0.2"/>
    <row r="34731" ht="12.75" customHeight="1" x14ac:dyDescent="0.2"/>
    <row r="34732" ht="12.75" customHeight="1" x14ac:dyDescent="0.2"/>
    <row r="34733" ht="12.75" customHeight="1" x14ac:dyDescent="0.2"/>
    <row r="34734" ht="12.75" customHeight="1" x14ac:dyDescent="0.2"/>
    <row r="34735" ht="12.75" customHeight="1" x14ac:dyDescent="0.2"/>
    <row r="34736" ht="12.75" customHeight="1" x14ac:dyDescent="0.2"/>
    <row r="34737" ht="12.75" customHeight="1" x14ac:dyDescent="0.2"/>
    <row r="34738" ht="12.75" customHeight="1" x14ac:dyDescent="0.2"/>
    <row r="34739" ht="12.75" customHeight="1" x14ac:dyDescent="0.2"/>
    <row r="34740" ht="12.75" customHeight="1" x14ac:dyDescent="0.2"/>
    <row r="34741" ht="12.75" customHeight="1" x14ac:dyDescent="0.2"/>
    <row r="34742" ht="12.75" customHeight="1" x14ac:dyDescent="0.2"/>
    <row r="34743" ht="12.75" customHeight="1" x14ac:dyDescent="0.2"/>
    <row r="34744" ht="12.75" customHeight="1" x14ac:dyDescent="0.2"/>
    <row r="34745" ht="12.75" customHeight="1" x14ac:dyDescent="0.2"/>
    <row r="34746" ht="12.75" customHeight="1" x14ac:dyDescent="0.2"/>
    <row r="34747" ht="12.75" customHeight="1" x14ac:dyDescent="0.2"/>
    <row r="34748" ht="12.75" customHeight="1" x14ac:dyDescent="0.2"/>
    <row r="34749" ht="12.75" customHeight="1" x14ac:dyDescent="0.2"/>
    <row r="34750" ht="12.75" customHeight="1" x14ac:dyDescent="0.2"/>
    <row r="34751" ht="12.75" customHeight="1" x14ac:dyDescent="0.2"/>
    <row r="34752" ht="12.75" customHeight="1" x14ac:dyDescent="0.2"/>
    <row r="34753" ht="12.75" customHeight="1" x14ac:dyDescent="0.2"/>
    <row r="34754" ht="12.75" customHeight="1" x14ac:dyDescent="0.2"/>
    <row r="34755" ht="12.75" customHeight="1" x14ac:dyDescent="0.2"/>
    <row r="34756" ht="12.75" customHeight="1" x14ac:dyDescent="0.2"/>
    <row r="34757" ht="12.75" customHeight="1" x14ac:dyDescent="0.2"/>
    <row r="34758" ht="12.75" customHeight="1" x14ac:dyDescent="0.2"/>
    <row r="34759" ht="12.75" customHeight="1" x14ac:dyDescent="0.2"/>
    <row r="34760" ht="12.75" customHeight="1" x14ac:dyDescent="0.2"/>
    <row r="34761" ht="12.75" customHeight="1" x14ac:dyDescent="0.2"/>
    <row r="34762" ht="12.75" customHeight="1" x14ac:dyDescent="0.2"/>
    <row r="34763" ht="12.75" customHeight="1" x14ac:dyDescent="0.2"/>
    <row r="34764" ht="12.75" customHeight="1" x14ac:dyDescent="0.2"/>
    <row r="34765" ht="12.75" customHeight="1" x14ac:dyDescent="0.2"/>
    <row r="34766" ht="12.75" customHeight="1" x14ac:dyDescent="0.2"/>
    <row r="34767" ht="12.75" customHeight="1" x14ac:dyDescent="0.2"/>
    <row r="34768" ht="12.75" customHeight="1" x14ac:dyDescent="0.2"/>
    <row r="34769" ht="12.75" customHeight="1" x14ac:dyDescent="0.2"/>
    <row r="34770" ht="12.75" customHeight="1" x14ac:dyDescent="0.2"/>
    <row r="34771" ht="12.75" customHeight="1" x14ac:dyDescent="0.2"/>
    <row r="34772" ht="12.75" customHeight="1" x14ac:dyDescent="0.2"/>
    <row r="34773" ht="12.75" customHeight="1" x14ac:dyDescent="0.2"/>
    <row r="34774" ht="12.75" customHeight="1" x14ac:dyDescent="0.2"/>
    <row r="34775" ht="12.75" customHeight="1" x14ac:dyDescent="0.2"/>
    <row r="34776" ht="12.75" customHeight="1" x14ac:dyDescent="0.2"/>
    <row r="34777" ht="12.75" customHeight="1" x14ac:dyDescent="0.2"/>
    <row r="34778" ht="12.75" customHeight="1" x14ac:dyDescent="0.2"/>
    <row r="34779" ht="12.75" customHeight="1" x14ac:dyDescent="0.2"/>
    <row r="34780" ht="12.75" customHeight="1" x14ac:dyDescent="0.2"/>
    <row r="34781" ht="12.75" customHeight="1" x14ac:dyDescent="0.2"/>
    <row r="34782" ht="12.75" customHeight="1" x14ac:dyDescent="0.2"/>
    <row r="34783" ht="12.75" customHeight="1" x14ac:dyDescent="0.2"/>
    <row r="34784" ht="12.75" customHeight="1" x14ac:dyDescent="0.2"/>
    <row r="34785" ht="12.75" customHeight="1" x14ac:dyDescent="0.2"/>
    <row r="34786" ht="12.75" customHeight="1" x14ac:dyDescent="0.2"/>
    <row r="34787" ht="12.75" customHeight="1" x14ac:dyDescent="0.2"/>
    <row r="34788" ht="12.75" customHeight="1" x14ac:dyDescent="0.2"/>
    <row r="34789" ht="12.75" customHeight="1" x14ac:dyDescent="0.2"/>
    <row r="34790" ht="12.75" customHeight="1" x14ac:dyDescent="0.2"/>
    <row r="34791" ht="12.75" customHeight="1" x14ac:dyDescent="0.2"/>
    <row r="34792" ht="12.75" customHeight="1" x14ac:dyDescent="0.2"/>
    <row r="34793" ht="12.75" customHeight="1" x14ac:dyDescent="0.2"/>
    <row r="34794" ht="12.75" customHeight="1" x14ac:dyDescent="0.2"/>
    <row r="34795" ht="12.75" customHeight="1" x14ac:dyDescent="0.2"/>
    <row r="34796" ht="12.75" customHeight="1" x14ac:dyDescent="0.2"/>
    <row r="34797" ht="12.75" customHeight="1" x14ac:dyDescent="0.2"/>
    <row r="34798" ht="12.75" customHeight="1" x14ac:dyDescent="0.2"/>
    <row r="34799" ht="12.75" customHeight="1" x14ac:dyDescent="0.2"/>
    <row r="34800" ht="12.75" customHeight="1" x14ac:dyDescent="0.2"/>
    <row r="34801" ht="12.75" customHeight="1" x14ac:dyDescent="0.2"/>
    <row r="34802" ht="12.75" customHeight="1" x14ac:dyDescent="0.2"/>
    <row r="34803" ht="12.75" customHeight="1" x14ac:dyDescent="0.2"/>
    <row r="34804" ht="12.75" customHeight="1" x14ac:dyDescent="0.2"/>
    <row r="34805" ht="12.75" customHeight="1" x14ac:dyDescent="0.2"/>
    <row r="34806" ht="12.75" customHeight="1" x14ac:dyDescent="0.2"/>
    <row r="34807" ht="12.75" customHeight="1" x14ac:dyDescent="0.2"/>
    <row r="34808" ht="12.75" customHeight="1" x14ac:dyDescent="0.2"/>
    <row r="34809" ht="12.75" customHeight="1" x14ac:dyDescent="0.2"/>
    <row r="34810" ht="12.75" customHeight="1" x14ac:dyDescent="0.2"/>
    <row r="34811" ht="12.75" customHeight="1" x14ac:dyDescent="0.2"/>
    <row r="34812" ht="12.75" customHeight="1" x14ac:dyDescent="0.2"/>
    <row r="34813" ht="12.75" customHeight="1" x14ac:dyDescent="0.2"/>
    <row r="34814" ht="12.75" customHeight="1" x14ac:dyDescent="0.2"/>
    <row r="34815" ht="12.75" customHeight="1" x14ac:dyDescent="0.2"/>
    <row r="34816" ht="12.75" customHeight="1" x14ac:dyDescent="0.2"/>
    <row r="34817" ht="12.75" customHeight="1" x14ac:dyDescent="0.2"/>
    <row r="34818" ht="12.75" customHeight="1" x14ac:dyDescent="0.2"/>
    <row r="34819" ht="12.75" customHeight="1" x14ac:dyDescent="0.2"/>
    <row r="34820" ht="12.75" customHeight="1" x14ac:dyDescent="0.2"/>
    <row r="34821" ht="12.75" customHeight="1" x14ac:dyDescent="0.2"/>
    <row r="34822" ht="12.75" customHeight="1" x14ac:dyDescent="0.2"/>
    <row r="34823" ht="12.75" customHeight="1" x14ac:dyDescent="0.2"/>
    <row r="34824" ht="12.75" customHeight="1" x14ac:dyDescent="0.2"/>
    <row r="34825" ht="12.75" customHeight="1" x14ac:dyDescent="0.2"/>
    <row r="34826" ht="12.75" customHeight="1" x14ac:dyDescent="0.2"/>
    <row r="34827" ht="12.75" customHeight="1" x14ac:dyDescent="0.2"/>
    <row r="34828" ht="12.75" customHeight="1" x14ac:dyDescent="0.2"/>
    <row r="34829" ht="12.75" customHeight="1" x14ac:dyDescent="0.2"/>
    <row r="34830" ht="12.75" customHeight="1" x14ac:dyDescent="0.2"/>
    <row r="34831" ht="12.75" customHeight="1" x14ac:dyDescent="0.2"/>
    <row r="34832" ht="12.75" customHeight="1" x14ac:dyDescent="0.2"/>
    <row r="34833" ht="12.75" customHeight="1" x14ac:dyDescent="0.2"/>
    <row r="34834" ht="12.75" customHeight="1" x14ac:dyDescent="0.2"/>
    <row r="34835" ht="12.75" customHeight="1" x14ac:dyDescent="0.2"/>
    <row r="34836" ht="12.75" customHeight="1" x14ac:dyDescent="0.2"/>
    <row r="34837" ht="12.75" customHeight="1" x14ac:dyDescent="0.2"/>
    <row r="34838" ht="12.75" customHeight="1" x14ac:dyDescent="0.2"/>
    <row r="34839" ht="12.75" customHeight="1" x14ac:dyDescent="0.2"/>
    <row r="34840" ht="12.75" customHeight="1" x14ac:dyDescent="0.2"/>
    <row r="34841" ht="12.75" customHeight="1" x14ac:dyDescent="0.2"/>
    <row r="34842" ht="12.75" customHeight="1" x14ac:dyDescent="0.2"/>
    <row r="34843" ht="12.75" customHeight="1" x14ac:dyDescent="0.2"/>
    <row r="34844" ht="12.75" customHeight="1" x14ac:dyDescent="0.2"/>
    <row r="34845" ht="12.75" customHeight="1" x14ac:dyDescent="0.2"/>
    <row r="34846" ht="12.75" customHeight="1" x14ac:dyDescent="0.2"/>
    <row r="34847" ht="12.75" customHeight="1" x14ac:dyDescent="0.2"/>
    <row r="34848" ht="12.75" customHeight="1" x14ac:dyDescent="0.2"/>
    <row r="34849" ht="12.75" customHeight="1" x14ac:dyDescent="0.2"/>
    <row r="34850" ht="12.75" customHeight="1" x14ac:dyDescent="0.2"/>
    <row r="34851" ht="12.75" customHeight="1" x14ac:dyDescent="0.2"/>
    <row r="34852" ht="12.75" customHeight="1" x14ac:dyDescent="0.2"/>
    <row r="34853" ht="12.75" customHeight="1" x14ac:dyDescent="0.2"/>
    <row r="34854" ht="12.75" customHeight="1" x14ac:dyDescent="0.2"/>
    <row r="34855" ht="12.75" customHeight="1" x14ac:dyDescent="0.2"/>
    <row r="34856" ht="12.75" customHeight="1" x14ac:dyDescent="0.2"/>
    <row r="34857" ht="12.75" customHeight="1" x14ac:dyDescent="0.2"/>
    <row r="34858" ht="12.75" customHeight="1" x14ac:dyDescent="0.2"/>
    <row r="34859" ht="12.75" customHeight="1" x14ac:dyDescent="0.2"/>
    <row r="34860" ht="12.75" customHeight="1" x14ac:dyDescent="0.2"/>
    <row r="34861" ht="12.75" customHeight="1" x14ac:dyDescent="0.2"/>
    <row r="34862" ht="12.75" customHeight="1" x14ac:dyDescent="0.2"/>
    <row r="34863" ht="12.75" customHeight="1" x14ac:dyDescent="0.2"/>
    <row r="34864" ht="12.75" customHeight="1" x14ac:dyDescent="0.2"/>
    <row r="34865" ht="12.75" customHeight="1" x14ac:dyDescent="0.2"/>
    <row r="34866" ht="12.75" customHeight="1" x14ac:dyDescent="0.2"/>
    <row r="34867" ht="12.75" customHeight="1" x14ac:dyDescent="0.2"/>
    <row r="34868" ht="12.75" customHeight="1" x14ac:dyDescent="0.2"/>
    <row r="34869" ht="12.75" customHeight="1" x14ac:dyDescent="0.2"/>
    <row r="34870" ht="12.75" customHeight="1" x14ac:dyDescent="0.2"/>
    <row r="34871" ht="12.75" customHeight="1" x14ac:dyDescent="0.2"/>
    <row r="34872" ht="12.75" customHeight="1" x14ac:dyDescent="0.2"/>
    <row r="34873" ht="12.75" customHeight="1" x14ac:dyDescent="0.2"/>
    <row r="34874" ht="12.75" customHeight="1" x14ac:dyDescent="0.2"/>
    <row r="34875" ht="12.75" customHeight="1" x14ac:dyDescent="0.2"/>
    <row r="34876" ht="12.75" customHeight="1" x14ac:dyDescent="0.2"/>
    <row r="34877" ht="12.75" customHeight="1" x14ac:dyDescent="0.2"/>
    <row r="34878" ht="12.75" customHeight="1" x14ac:dyDescent="0.2"/>
    <row r="34879" ht="12.75" customHeight="1" x14ac:dyDescent="0.2"/>
    <row r="34880" ht="12.75" customHeight="1" x14ac:dyDescent="0.2"/>
    <row r="34881" ht="12.75" customHeight="1" x14ac:dyDescent="0.2"/>
    <row r="34882" ht="12.75" customHeight="1" x14ac:dyDescent="0.2"/>
    <row r="34883" ht="12.75" customHeight="1" x14ac:dyDescent="0.2"/>
    <row r="34884" ht="12.75" customHeight="1" x14ac:dyDescent="0.2"/>
    <row r="34885" ht="12.75" customHeight="1" x14ac:dyDescent="0.2"/>
    <row r="34886" ht="12.75" customHeight="1" x14ac:dyDescent="0.2"/>
    <row r="34887" ht="12.75" customHeight="1" x14ac:dyDescent="0.2"/>
    <row r="34888" ht="12.75" customHeight="1" x14ac:dyDescent="0.2"/>
    <row r="34889" ht="12.75" customHeight="1" x14ac:dyDescent="0.2"/>
    <row r="34890" ht="12.75" customHeight="1" x14ac:dyDescent="0.2"/>
    <row r="34891" ht="12.75" customHeight="1" x14ac:dyDescent="0.2"/>
    <row r="34892" ht="12.75" customHeight="1" x14ac:dyDescent="0.2"/>
    <row r="34893" ht="12.75" customHeight="1" x14ac:dyDescent="0.2"/>
    <row r="34894" ht="12.75" customHeight="1" x14ac:dyDescent="0.2"/>
    <row r="34895" ht="12.75" customHeight="1" x14ac:dyDescent="0.2"/>
    <row r="34896" ht="12.75" customHeight="1" x14ac:dyDescent="0.2"/>
    <row r="34897" ht="12.75" customHeight="1" x14ac:dyDescent="0.2"/>
    <row r="34898" ht="12.75" customHeight="1" x14ac:dyDescent="0.2"/>
    <row r="34899" ht="12.75" customHeight="1" x14ac:dyDescent="0.2"/>
    <row r="34900" ht="12.75" customHeight="1" x14ac:dyDescent="0.2"/>
    <row r="34901" ht="12.75" customHeight="1" x14ac:dyDescent="0.2"/>
    <row r="34902" ht="12.75" customHeight="1" x14ac:dyDescent="0.2"/>
    <row r="34903" ht="12.75" customHeight="1" x14ac:dyDescent="0.2"/>
    <row r="34904" ht="12.75" customHeight="1" x14ac:dyDescent="0.2"/>
    <row r="34905" ht="12.75" customHeight="1" x14ac:dyDescent="0.2"/>
    <row r="34906" ht="12.75" customHeight="1" x14ac:dyDescent="0.2"/>
    <row r="34907" ht="12.75" customHeight="1" x14ac:dyDescent="0.2"/>
    <row r="34908" ht="12.75" customHeight="1" x14ac:dyDescent="0.2"/>
    <row r="34909" ht="12.75" customHeight="1" x14ac:dyDescent="0.2"/>
    <row r="34910" ht="12.75" customHeight="1" x14ac:dyDescent="0.2"/>
    <row r="34911" ht="12.75" customHeight="1" x14ac:dyDescent="0.2"/>
    <row r="34912" ht="12.75" customHeight="1" x14ac:dyDescent="0.2"/>
    <row r="34913" ht="12.75" customHeight="1" x14ac:dyDescent="0.2"/>
    <row r="34914" ht="12.75" customHeight="1" x14ac:dyDescent="0.2"/>
    <row r="34915" ht="12.75" customHeight="1" x14ac:dyDescent="0.2"/>
    <row r="34916" ht="12.75" customHeight="1" x14ac:dyDescent="0.2"/>
    <row r="34917" ht="12.75" customHeight="1" x14ac:dyDescent="0.2"/>
    <row r="34918" ht="12.75" customHeight="1" x14ac:dyDescent="0.2"/>
    <row r="34919" ht="12.75" customHeight="1" x14ac:dyDescent="0.2"/>
    <row r="34920" ht="12.75" customHeight="1" x14ac:dyDescent="0.2"/>
    <row r="34921" ht="12.75" customHeight="1" x14ac:dyDescent="0.2"/>
    <row r="34922" ht="12.75" customHeight="1" x14ac:dyDescent="0.2"/>
    <row r="34923" ht="12.75" customHeight="1" x14ac:dyDescent="0.2"/>
    <row r="34924" ht="12.75" customHeight="1" x14ac:dyDescent="0.2"/>
    <row r="34925" ht="12.75" customHeight="1" x14ac:dyDescent="0.2"/>
    <row r="34926" ht="12.75" customHeight="1" x14ac:dyDescent="0.2"/>
    <row r="34927" ht="12.75" customHeight="1" x14ac:dyDescent="0.2"/>
    <row r="34928" ht="12.75" customHeight="1" x14ac:dyDescent="0.2"/>
    <row r="34929" ht="12.75" customHeight="1" x14ac:dyDescent="0.2"/>
    <row r="34930" ht="12.75" customHeight="1" x14ac:dyDescent="0.2"/>
    <row r="34931" ht="12.75" customHeight="1" x14ac:dyDescent="0.2"/>
    <row r="34932" ht="12.75" customHeight="1" x14ac:dyDescent="0.2"/>
    <row r="34933" ht="12.75" customHeight="1" x14ac:dyDescent="0.2"/>
    <row r="34934" ht="12.75" customHeight="1" x14ac:dyDescent="0.2"/>
    <row r="34935" ht="12.75" customHeight="1" x14ac:dyDescent="0.2"/>
    <row r="34936" ht="12.75" customHeight="1" x14ac:dyDescent="0.2"/>
    <row r="34937" ht="12.75" customHeight="1" x14ac:dyDescent="0.2"/>
    <row r="34938" ht="12.75" customHeight="1" x14ac:dyDescent="0.2"/>
    <row r="34939" ht="12.75" customHeight="1" x14ac:dyDescent="0.2"/>
    <row r="34940" ht="12.75" customHeight="1" x14ac:dyDescent="0.2"/>
    <row r="34941" ht="12.75" customHeight="1" x14ac:dyDescent="0.2"/>
    <row r="34942" ht="12.75" customHeight="1" x14ac:dyDescent="0.2"/>
    <row r="34943" ht="12.75" customHeight="1" x14ac:dyDescent="0.2"/>
    <row r="34944" ht="12.75" customHeight="1" x14ac:dyDescent="0.2"/>
    <row r="34945" ht="12.75" customHeight="1" x14ac:dyDescent="0.2"/>
    <row r="34946" ht="12.75" customHeight="1" x14ac:dyDescent="0.2"/>
    <row r="34947" ht="12.75" customHeight="1" x14ac:dyDescent="0.2"/>
    <row r="34948" ht="12.75" customHeight="1" x14ac:dyDescent="0.2"/>
    <row r="34949" ht="12.75" customHeight="1" x14ac:dyDescent="0.2"/>
    <row r="34950" ht="12.75" customHeight="1" x14ac:dyDescent="0.2"/>
    <row r="34951" ht="12.75" customHeight="1" x14ac:dyDescent="0.2"/>
    <row r="34952" ht="12.75" customHeight="1" x14ac:dyDescent="0.2"/>
    <row r="34953" ht="12.75" customHeight="1" x14ac:dyDescent="0.2"/>
    <row r="34954" ht="12.75" customHeight="1" x14ac:dyDescent="0.2"/>
    <row r="34955" ht="12.75" customHeight="1" x14ac:dyDescent="0.2"/>
    <row r="34956" ht="12.75" customHeight="1" x14ac:dyDescent="0.2"/>
    <row r="34957" ht="12.75" customHeight="1" x14ac:dyDescent="0.2"/>
    <row r="34958" ht="12.75" customHeight="1" x14ac:dyDescent="0.2"/>
    <row r="34959" ht="12.75" customHeight="1" x14ac:dyDescent="0.2"/>
    <row r="34960" ht="12.75" customHeight="1" x14ac:dyDescent="0.2"/>
    <row r="34961" ht="12.75" customHeight="1" x14ac:dyDescent="0.2"/>
    <row r="34962" ht="12.75" customHeight="1" x14ac:dyDescent="0.2"/>
    <row r="34963" ht="12.75" customHeight="1" x14ac:dyDescent="0.2"/>
    <row r="34964" ht="12.75" customHeight="1" x14ac:dyDescent="0.2"/>
    <row r="34965" ht="12.75" customHeight="1" x14ac:dyDescent="0.2"/>
    <row r="34966" ht="12.75" customHeight="1" x14ac:dyDescent="0.2"/>
    <row r="34967" ht="12.75" customHeight="1" x14ac:dyDescent="0.2"/>
    <row r="34968" ht="12.75" customHeight="1" x14ac:dyDescent="0.2"/>
    <row r="34969" ht="12.75" customHeight="1" x14ac:dyDescent="0.2"/>
    <row r="34970" ht="12.75" customHeight="1" x14ac:dyDescent="0.2"/>
    <row r="34971" ht="12.75" customHeight="1" x14ac:dyDescent="0.2"/>
    <row r="34972" ht="12.75" customHeight="1" x14ac:dyDescent="0.2"/>
    <row r="34973" ht="12.75" customHeight="1" x14ac:dyDescent="0.2"/>
    <row r="34974" ht="12.75" customHeight="1" x14ac:dyDescent="0.2"/>
    <row r="34975" ht="12.75" customHeight="1" x14ac:dyDescent="0.2"/>
    <row r="34976" ht="12.75" customHeight="1" x14ac:dyDescent="0.2"/>
    <row r="34977" ht="12.75" customHeight="1" x14ac:dyDescent="0.2"/>
    <row r="34978" ht="12.75" customHeight="1" x14ac:dyDescent="0.2"/>
    <row r="34979" ht="12.75" customHeight="1" x14ac:dyDescent="0.2"/>
    <row r="34980" ht="12.75" customHeight="1" x14ac:dyDescent="0.2"/>
    <row r="34981" ht="12.75" customHeight="1" x14ac:dyDescent="0.2"/>
    <row r="34982" ht="12.75" customHeight="1" x14ac:dyDescent="0.2"/>
    <row r="34983" ht="12.75" customHeight="1" x14ac:dyDescent="0.2"/>
    <row r="34984" ht="12.75" customHeight="1" x14ac:dyDescent="0.2"/>
    <row r="34985" ht="12.75" customHeight="1" x14ac:dyDescent="0.2"/>
    <row r="34986" ht="12.75" customHeight="1" x14ac:dyDescent="0.2"/>
    <row r="34987" ht="12.75" customHeight="1" x14ac:dyDescent="0.2"/>
    <row r="34988" ht="12.75" customHeight="1" x14ac:dyDescent="0.2"/>
    <row r="34989" ht="12.75" customHeight="1" x14ac:dyDescent="0.2"/>
    <row r="34990" ht="12.75" customHeight="1" x14ac:dyDescent="0.2"/>
    <row r="34991" ht="12.75" customHeight="1" x14ac:dyDescent="0.2"/>
    <row r="34992" ht="12.75" customHeight="1" x14ac:dyDescent="0.2"/>
    <row r="34993" ht="12.75" customHeight="1" x14ac:dyDescent="0.2"/>
    <row r="34994" ht="12.75" customHeight="1" x14ac:dyDescent="0.2"/>
    <row r="34995" ht="12.75" customHeight="1" x14ac:dyDescent="0.2"/>
    <row r="34996" ht="12.75" customHeight="1" x14ac:dyDescent="0.2"/>
    <row r="34997" ht="12.75" customHeight="1" x14ac:dyDescent="0.2"/>
    <row r="34998" ht="12.75" customHeight="1" x14ac:dyDescent="0.2"/>
    <row r="34999" ht="12.75" customHeight="1" x14ac:dyDescent="0.2"/>
    <row r="35000" ht="12.75" customHeight="1" x14ac:dyDescent="0.2"/>
    <row r="35001" ht="12.75" customHeight="1" x14ac:dyDescent="0.2"/>
    <row r="35002" ht="12.75" customHeight="1" x14ac:dyDescent="0.2"/>
    <row r="35003" ht="12.75" customHeight="1" x14ac:dyDescent="0.2"/>
    <row r="35004" ht="12.75" customHeight="1" x14ac:dyDescent="0.2"/>
    <row r="35005" ht="12.75" customHeight="1" x14ac:dyDescent="0.2"/>
    <row r="35006" ht="12.75" customHeight="1" x14ac:dyDescent="0.2"/>
    <row r="35007" ht="12.75" customHeight="1" x14ac:dyDescent="0.2"/>
    <row r="35008" ht="12.75" customHeight="1" x14ac:dyDescent="0.2"/>
    <row r="35009" ht="12.75" customHeight="1" x14ac:dyDescent="0.2"/>
    <row r="35010" ht="12.75" customHeight="1" x14ac:dyDescent="0.2"/>
    <row r="35011" ht="12.75" customHeight="1" x14ac:dyDescent="0.2"/>
    <row r="35012" ht="12.75" customHeight="1" x14ac:dyDescent="0.2"/>
    <row r="35013" ht="12.75" customHeight="1" x14ac:dyDescent="0.2"/>
    <row r="35014" ht="12.75" customHeight="1" x14ac:dyDescent="0.2"/>
    <row r="35015" ht="12.75" customHeight="1" x14ac:dyDescent="0.2"/>
    <row r="35016" ht="12.75" customHeight="1" x14ac:dyDescent="0.2"/>
    <row r="35017" ht="12.75" customHeight="1" x14ac:dyDescent="0.2"/>
    <row r="35018" ht="12.75" customHeight="1" x14ac:dyDescent="0.2"/>
    <row r="35019" ht="12.75" customHeight="1" x14ac:dyDescent="0.2"/>
    <row r="35020" ht="12.75" customHeight="1" x14ac:dyDescent="0.2"/>
    <row r="35021" ht="12.75" customHeight="1" x14ac:dyDescent="0.2"/>
    <row r="35022" ht="12.75" customHeight="1" x14ac:dyDescent="0.2"/>
    <row r="35023" ht="12.75" customHeight="1" x14ac:dyDescent="0.2"/>
    <row r="35024" ht="12.75" customHeight="1" x14ac:dyDescent="0.2"/>
    <row r="35025" ht="12.75" customHeight="1" x14ac:dyDescent="0.2"/>
    <row r="35026" ht="12.75" customHeight="1" x14ac:dyDescent="0.2"/>
    <row r="35027" ht="12.75" customHeight="1" x14ac:dyDescent="0.2"/>
    <row r="35028" ht="12.75" customHeight="1" x14ac:dyDescent="0.2"/>
    <row r="35029" ht="12.75" customHeight="1" x14ac:dyDescent="0.2"/>
    <row r="35030" ht="12.75" customHeight="1" x14ac:dyDescent="0.2"/>
    <row r="35031" ht="12.75" customHeight="1" x14ac:dyDescent="0.2"/>
    <row r="35032" ht="12.75" customHeight="1" x14ac:dyDescent="0.2"/>
    <row r="35033" ht="12.75" customHeight="1" x14ac:dyDescent="0.2"/>
    <row r="35034" ht="12.75" customHeight="1" x14ac:dyDescent="0.2"/>
    <row r="35035" ht="12.75" customHeight="1" x14ac:dyDescent="0.2"/>
    <row r="35036" ht="12.75" customHeight="1" x14ac:dyDescent="0.2"/>
    <row r="35037" ht="12.75" customHeight="1" x14ac:dyDescent="0.2"/>
    <row r="35038" ht="12.75" customHeight="1" x14ac:dyDescent="0.2"/>
    <row r="35039" ht="12.75" customHeight="1" x14ac:dyDescent="0.2"/>
    <row r="35040" ht="12.75" customHeight="1" x14ac:dyDescent="0.2"/>
    <row r="35041" ht="12.75" customHeight="1" x14ac:dyDescent="0.2"/>
    <row r="35042" ht="12.75" customHeight="1" x14ac:dyDescent="0.2"/>
    <row r="35043" ht="12.75" customHeight="1" x14ac:dyDescent="0.2"/>
    <row r="35044" ht="12.75" customHeight="1" x14ac:dyDescent="0.2"/>
    <row r="35045" ht="12.75" customHeight="1" x14ac:dyDescent="0.2"/>
    <row r="35046" ht="12.75" customHeight="1" x14ac:dyDescent="0.2"/>
    <row r="35047" ht="12.75" customHeight="1" x14ac:dyDescent="0.2"/>
    <row r="35048" ht="12.75" customHeight="1" x14ac:dyDescent="0.2"/>
    <row r="35049" ht="12.75" customHeight="1" x14ac:dyDescent="0.2"/>
    <row r="35050" ht="12.75" customHeight="1" x14ac:dyDescent="0.2"/>
    <row r="35051" ht="12.75" customHeight="1" x14ac:dyDescent="0.2"/>
    <row r="35052" ht="12.75" customHeight="1" x14ac:dyDescent="0.2"/>
    <row r="35053" ht="12.75" customHeight="1" x14ac:dyDescent="0.2"/>
    <row r="35054" ht="12.75" customHeight="1" x14ac:dyDescent="0.2"/>
    <row r="35055" ht="12.75" customHeight="1" x14ac:dyDescent="0.2"/>
    <row r="35056" ht="12.75" customHeight="1" x14ac:dyDescent="0.2"/>
    <row r="35057" ht="12.75" customHeight="1" x14ac:dyDescent="0.2"/>
    <row r="35058" ht="12.75" customHeight="1" x14ac:dyDescent="0.2"/>
    <row r="35059" ht="12.75" customHeight="1" x14ac:dyDescent="0.2"/>
    <row r="35060" ht="12.75" customHeight="1" x14ac:dyDescent="0.2"/>
    <row r="35061" ht="12.75" customHeight="1" x14ac:dyDescent="0.2"/>
    <row r="35062" ht="12.75" customHeight="1" x14ac:dyDescent="0.2"/>
    <row r="35063" ht="12.75" customHeight="1" x14ac:dyDescent="0.2"/>
    <row r="35064" ht="12.75" customHeight="1" x14ac:dyDescent="0.2"/>
    <row r="35065" ht="12.75" customHeight="1" x14ac:dyDescent="0.2"/>
    <row r="35066" ht="12.75" customHeight="1" x14ac:dyDescent="0.2"/>
    <row r="35067" ht="12.75" customHeight="1" x14ac:dyDescent="0.2"/>
    <row r="35068" ht="12.75" customHeight="1" x14ac:dyDescent="0.2"/>
    <row r="35069" ht="12.75" customHeight="1" x14ac:dyDescent="0.2"/>
    <row r="35070" ht="12.75" customHeight="1" x14ac:dyDescent="0.2"/>
    <row r="35071" ht="12.75" customHeight="1" x14ac:dyDescent="0.2"/>
    <row r="35072" ht="12.75" customHeight="1" x14ac:dyDescent="0.2"/>
    <row r="35073" ht="12.75" customHeight="1" x14ac:dyDescent="0.2"/>
    <row r="35074" ht="12.75" customHeight="1" x14ac:dyDescent="0.2"/>
    <row r="35075" ht="12.75" customHeight="1" x14ac:dyDescent="0.2"/>
    <row r="35076" ht="12.75" customHeight="1" x14ac:dyDescent="0.2"/>
    <row r="35077" ht="12.75" customHeight="1" x14ac:dyDescent="0.2"/>
    <row r="35078" ht="12.75" customHeight="1" x14ac:dyDescent="0.2"/>
    <row r="35079" ht="12.75" customHeight="1" x14ac:dyDescent="0.2"/>
    <row r="35080" ht="12.75" customHeight="1" x14ac:dyDescent="0.2"/>
    <row r="35081" ht="12.75" customHeight="1" x14ac:dyDescent="0.2"/>
    <row r="35082" ht="12.75" customHeight="1" x14ac:dyDescent="0.2"/>
    <row r="35083" ht="12.75" customHeight="1" x14ac:dyDescent="0.2"/>
    <row r="35084" ht="12.75" customHeight="1" x14ac:dyDescent="0.2"/>
    <row r="35085" ht="12.75" customHeight="1" x14ac:dyDescent="0.2"/>
    <row r="35086" ht="12.75" customHeight="1" x14ac:dyDescent="0.2"/>
    <row r="35087" ht="12.75" customHeight="1" x14ac:dyDescent="0.2"/>
    <row r="35088" ht="12.75" customHeight="1" x14ac:dyDescent="0.2"/>
    <row r="35089" ht="12.75" customHeight="1" x14ac:dyDescent="0.2"/>
    <row r="35090" ht="12.75" customHeight="1" x14ac:dyDescent="0.2"/>
    <row r="35091" ht="12.75" customHeight="1" x14ac:dyDescent="0.2"/>
    <row r="35092" ht="12.75" customHeight="1" x14ac:dyDescent="0.2"/>
    <row r="35093" ht="12.75" customHeight="1" x14ac:dyDescent="0.2"/>
    <row r="35094" ht="12.75" customHeight="1" x14ac:dyDescent="0.2"/>
    <row r="35095" ht="12.75" customHeight="1" x14ac:dyDescent="0.2"/>
    <row r="35096" ht="12.75" customHeight="1" x14ac:dyDescent="0.2"/>
    <row r="35097" ht="12.75" customHeight="1" x14ac:dyDescent="0.2"/>
    <row r="35098" ht="12.75" customHeight="1" x14ac:dyDescent="0.2"/>
    <row r="35099" ht="12.75" customHeight="1" x14ac:dyDescent="0.2"/>
    <row r="35100" ht="12.75" customHeight="1" x14ac:dyDescent="0.2"/>
    <row r="35101" ht="12.75" customHeight="1" x14ac:dyDescent="0.2"/>
    <row r="35102" ht="12.75" customHeight="1" x14ac:dyDescent="0.2"/>
    <row r="35103" ht="12.75" customHeight="1" x14ac:dyDescent="0.2"/>
    <row r="35104" ht="12.75" customHeight="1" x14ac:dyDescent="0.2"/>
    <row r="35105" ht="12.75" customHeight="1" x14ac:dyDescent="0.2"/>
    <row r="35106" ht="12.75" customHeight="1" x14ac:dyDescent="0.2"/>
    <row r="35107" ht="12.75" customHeight="1" x14ac:dyDescent="0.2"/>
    <row r="35108" ht="12.75" customHeight="1" x14ac:dyDescent="0.2"/>
    <row r="35109" ht="12.75" customHeight="1" x14ac:dyDescent="0.2"/>
    <row r="35110" ht="12.75" customHeight="1" x14ac:dyDescent="0.2"/>
    <row r="35111" ht="12.75" customHeight="1" x14ac:dyDescent="0.2"/>
    <row r="35112" ht="12.75" customHeight="1" x14ac:dyDescent="0.2"/>
    <row r="35113" ht="12.75" customHeight="1" x14ac:dyDescent="0.2"/>
    <row r="35114" ht="12.75" customHeight="1" x14ac:dyDescent="0.2"/>
    <row r="35115" ht="12.75" customHeight="1" x14ac:dyDescent="0.2"/>
    <row r="35116" ht="12.75" customHeight="1" x14ac:dyDescent="0.2"/>
    <row r="35117" ht="12.75" customHeight="1" x14ac:dyDescent="0.2"/>
    <row r="35118" ht="12.75" customHeight="1" x14ac:dyDescent="0.2"/>
    <row r="35119" ht="12.75" customHeight="1" x14ac:dyDescent="0.2"/>
    <row r="35120" ht="12.75" customHeight="1" x14ac:dyDescent="0.2"/>
    <row r="35121" ht="12.75" customHeight="1" x14ac:dyDescent="0.2"/>
    <row r="35122" ht="12.75" customHeight="1" x14ac:dyDescent="0.2"/>
    <row r="35123" ht="12.75" customHeight="1" x14ac:dyDescent="0.2"/>
    <row r="35124" ht="12.75" customHeight="1" x14ac:dyDescent="0.2"/>
    <row r="35125" ht="12.75" customHeight="1" x14ac:dyDescent="0.2"/>
    <row r="35126" ht="12.75" customHeight="1" x14ac:dyDescent="0.2"/>
    <row r="35127" ht="12.75" customHeight="1" x14ac:dyDescent="0.2"/>
    <row r="35128" ht="12.75" customHeight="1" x14ac:dyDescent="0.2"/>
    <row r="35129" ht="12.75" customHeight="1" x14ac:dyDescent="0.2"/>
    <row r="35130" ht="12.75" customHeight="1" x14ac:dyDescent="0.2"/>
    <row r="35131" ht="12.75" customHeight="1" x14ac:dyDescent="0.2"/>
    <row r="35132" ht="12.75" customHeight="1" x14ac:dyDescent="0.2"/>
    <row r="35133" ht="12.75" customHeight="1" x14ac:dyDescent="0.2"/>
    <row r="35134" ht="12.75" customHeight="1" x14ac:dyDescent="0.2"/>
    <row r="35135" ht="12.75" customHeight="1" x14ac:dyDescent="0.2"/>
    <row r="35136" ht="12.75" customHeight="1" x14ac:dyDescent="0.2"/>
    <row r="35137" ht="12.75" customHeight="1" x14ac:dyDescent="0.2"/>
    <row r="35138" ht="12.75" customHeight="1" x14ac:dyDescent="0.2"/>
    <row r="35139" ht="12.75" customHeight="1" x14ac:dyDescent="0.2"/>
    <row r="35140" ht="12.75" customHeight="1" x14ac:dyDescent="0.2"/>
    <row r="35141" ht="12.75" customHeight="1" x14ac:dyDescent="0.2"/>
    <row r="35142" ht="12.75" customHeight="1" x14ac:dyDescent="0.2"/>
    <row r="35143" ht="12.75" customHeight="1" x14ac:dyDescent="0.2"/>
    <row r="35144" ht="12.75" customHeight="1" x14ac:dyDescent="0.2"/>
    <row r="35145" ht="12.75" customHeight="1" x14ac:dyDescent="0.2"/>
    <row r="35146" ht="12.75" customHeight="1" x14ac:dyDescent="0.2"/>
    <row r="35147" ht="12.75" customHeight="1" x14ac:dyDescent="0.2"/>
    <row r="35148" ht="12.75" customHeight="1" x14ac:dyDescent="0.2"/>
    <row r="35149" ht="12.75" customHeight="1" x14ac:dyDescent="0.2"/>
    <row r="35150" ht="12.75" customHeight="1" x14ac:dyDescent="0.2"/>
    <row r="35151" ht="12.75" customHeight="1" x14ac:dyDescent="0.2"/>
    <row r="35152" ht="12.75" customHeight="1" x14ac:dyDescent="0.2"/>
    <row r="35153" ht="12.75" customHeight="1" x14ac:dyDescent="0.2"/>
    <row r="35154" ht="12.75" customHeight="1" x14ac:dyDescent="0.2"/>
    <row r="35155" ht="12.75" customHeight="1" x14ac:dyDescent="0.2"/>
    <row r="35156" ht="12.75" customHeight="1" x14ac:dyDescent="0.2"/>
    <row r="35157" ht="12.75" customHeight="1" x14ac:dyDescent="0.2"/>
    <row r="35158" ht="12.75" customHeight="1" x14ac:dyDescent="0.2"/>
    <row r="35159" ht="12.75" customHeight="1" x14ac:dyDescent="0.2"/>
    <row r="35160" ht="12.75" customHeight="1" x14ac:dyDescent="0.2"/>
    <row r="35161" ht="12.75" customHeight="1" x14ac:dyDescent="0.2"/>
    <row r="35162" ht="12.75" customHeight="1" x14ac:dyDescent="0.2"/>
    <row r="35163" ht="12.75" customHeight="1" x14ac:dyDescent="0.2"/>
    <row r="35164" ht="12.75" customHeight="1" x14ac:dyDescent="0.2"/>
    <row r="35165" ht="12.75" customHeight="1" x14ac:dyDescent="0.2"/>
    <row r="35166" ht="12.75" customHeight="1" x14ac:dyDescent="0.2"/>
    <row r="35167" ht="12.75" customHeight="1" x14ac:dyDescent="0.2"/>
    <row r="35168" ht="12.75" customHeight="1" x14ac:dyDescent="0.2"/>
    <row r="35169" ht="12.75" customHeight="1" x14ac:dyDescent="0.2"/>
    <row r="35170" ht="12.75" customHeight="1" x14ac:dyDescent="0.2"/>
    <row r="35171" ht="12.75" customHeight="1" x14ac:dyDescent="0.2"/>
    <row r="35172" ht="12.75" customHeight="1" x14ac:dyDescent="0.2"/>
    <row r="35173" ht="12.75" customHeight="1" x14ac:dyDescent="0.2"/>
    <row r="35174" ht="12.75" customHeight="1" x14ac:dyDescent="0.2"/>
    <row r="35175" ht="12.75" customHeight="1" x14ac:dyDescent="0.2"/>
    <row r="35176" ht="12.75" customHeight="1" x14ac:dyDescent="0.2"/>
    <row r="35177" ht="12.75" customHeight="1" x14ac:dyDescent="0.2"/>
    <row r="35178" ht="12.75" customHeight="1" x14ac:dyDescent="0.2"/>
    <row r="35179" ht="12.75" customHeight="1" x14ac:dyDescent="0.2"/>
    <row r="35180" ht="12.75" customHeight="1" x14ac:dyDescent="0.2"/>
    <row r="35181" ht="12.75" customHeight="1" x14ac:dyDescent="0.2"/>
    <row r="35182" ht="12.75" customHeight="1" x14ac:dyDescent="0.2"/>
    <row r="35183" ht="12.75" customHeight="1" x14ac:dyDescent="0.2"/>
    <row r="35184" ht="12.75" customHeight="1" x14ac:dyDescent="0.2"/>
    <row r="35185" ht="12.75" customHeight="1" x14ac:dyDescent="0.2"/>
    <row r="35186" ht="12.75" customHeight="1" x14ac:dyDescent="0.2"/>
    <row r="35187" ht="12.75" customHeight="1" x14ac:dyDescent="0.2"/>
    <row r="35188" ht="12.75" customHeight="1" x14ac:dyDescent="0.2"/>
    <row r="35189" ht="12.75" customHeight="1" x14ac:dyDescent="0.2"/>
    <row r="35190" ht="12.75" customHeight="1" x14ac:dyDescent="0.2"/>
    <row r="35191" ht="12.75" customHeight="1" x14ac:dyDescent="0.2"/>
    <row r="35192" ht="12.75" customHeight="1" x14ac:dyDescent="0.2"/>
    <row r="35193" ht="12.75" customHeight="1" x14ac:dyDescent="0.2"/>
    <row r="35194" ht="12.75" customHeight="1" x14ac:dyDescent="0.2"/>
    <row r="35195" ht="12.75" customHeight="1" x14ac:dyDescent="0.2"/>
    <row r="35196" ht="12.75" customHeight="1" x14ac:dyDescent="0.2"/>
    <row r="35197" ht="12.75" customHeight="1" x14ac:dyDescent="0.2"/>
    <row r="35198" ht="12.75" customHeight="1" x14ac:dyDescent="0.2"/>
    <row r="35199" ht="12.75" customHeight="1" x14ac:dyDescent="0.2"/>
    <row r="35200" ht="12.75" customHeight="1" x14ac:dyDescent="0.2"/>
    <row r="35201" ht="12.75" customHeight="1" x14ac:dyDescent="0.2"/>
    <row r="35202" ht="12.75" customHeight="1" x14ac:dyDescent="0.2"/>
    <row r="35203" ht="12.75" customHeight="1" x14ac:dyDescent="0.2"/>
    <row r="35204" ht="12.75" customHeight="1" x14ac:dyDescent="0.2"/>
    <row r="35205" ht="12.75" customHeight="1" x14ac:dyDescent="0.2"/>
    <row r="35206" ht="12.75" customHeight="1" x14ac:dyDescent="0.2"/>
    <row r="35207" ht="12.75" customHeight="1" x14ac:dyDescent="0.2"/>
    <row r="35208" ht="12.75" customHeight="1" x14ac:dyDescent="0.2"/>
    <row r="35209" ht="12.75" customHeight="1" x14ac:dyDescent="0.2"/>
    <row r="35210" ht="12.75" customHeight="1" x14ac:dyDescent="0.2"/>
    <row r="35211" ht="12.75" customHeight="1" x14ac:dyDescent="0.2"/>
    <row r="35212" ht="12.75" customHeight="1" x14ac:dyDescent="0.2"/>
    <row r="35213" ht="12.75" customHeight="1" x14ac:dyDescent="0.2"/>
    <row r="35214" ht="12.75" customHeight="1" x14ac:dyDescent="0.2"/>
    <row r="35215" ht="12.75" customHeight="1" x14ac:dyDescent="0.2"/>
    <row r="35216" ht="12.75" customHeight="1" x14ac:dyDescent="0.2"/>
    <row r="35217" ht="12.75" customHeight="1" x14ac:dyDescent="0.2"/>
    <row r="35218" ht="12.75" customHeight="1" x14ac:dyDescent="0.2"/>
    <row r="35219" ht="12.75" customHeight="1" x14ac:dyDescent="0.2"/>
    <row r="35220" ht="12.75" customHeight="1" x14ac:dyDescent="0.2"/>
    <row r="35221" ht="12.75" customHeight="1" x14ac:dyDescent="0.2"/>
    <row r="35222" ht="12.75" customHeight="1" x14ac:dyDescent="0.2"/>
    <row r="35223" ht="12.75" customHeight="1" x14ac:dyDescent="0.2"/>
    <row r="35224" ht="12.75" customHeight="1" x14ac:dyDescent="0.2"/>
    <row r="35225" ht="12.75" customHeight="1" x14ac:dyDescent="0.2"/>
    <row r="35226" ht="12.75" customHeight="1" x14ac:dyDescent="0.2"/>
    <row r="35227" ht="12.75" customHeight="1" x14ac:dyDescent="0.2"/>
    <row r="35228" ht="12.75" customHeight="1" x14ac:dyDescent="0.2"/>
    <row r="35229" ht="12.75" customHeight="1" x14ac:dyDescent="0.2"/>
    <row r="35230" ht="12.75" customHeight="1" x14ac:dyDescent="0.2"/>
    <row r="35231" ht="12.75" customHeight="1" x14ac:dyDescent="0.2"/>
    <row r="35232" ht="12.75" customHeight="1" x14ac:dyDescent="0.2"/>
    <row r="35233" ht="12.75" customHeight="1" x14ac:dyDescent="0.2"/>
    <row r="35234" ht="12.75" customHeight="1" x14ac:dyDescent="0.2"/>
    <row r="35235" ht="12.75" customHeight="1" x14ac:dyDescent="0.2"/>
    <row r="35236" ht="12.75" customHeight="1" x14ac:dyDescent="0.2"/>
    <row r="35237" ht="12.75" customHeight="1" x14ac:dyDescent="0.2"/>
    <row r="35238" ht="12.75" customHeight="1" x14ac:dyDescent="0.2"/>
    <row r="35239" ht="12.75" customHeight="1" x14ac:dyDescent="0.2"/>
    <row r="35240" ht="12.75" customHeight="1" x14ac:dyDescent="0.2"/>
    <row r="35241" ht="12.75" customHeight="1" x14ac:dyDescent="0.2"/>
    <row r="35242" ht="12.75" customHeight="1" x14ac:dyDescent="0.2"/>
    <row r="35243" ht="12.75" customHeight="1" x14ac:dyDescent="0.2"/>
    <row r="35244" ht="12.75" customHeight="1" x14ac:dyDescent="0.2"/>
    <row r="35245" ht="12.75" customHeight="1" x14ac:dyDescent="0.2"/>
    <row r="35246" ht="12.75" customHeight="1" x14ac:dyDescent="0.2"/>
    <row r="35247" ht="12.75" customHeight="1" x14ac:dyDescent="0.2"/>
    <row r="35248" ht="12.75" customHeight="1" x14ac:dyDescent="0.2"/>
    <row r="35249" ht="12.75" customHeight="1" x14ac:dyDescent="0.2"/>
    <row r="35250" ht="12.75" customHeight="1" x14ac:dyDescent="0.2"/>
    <row r="35251" ht="12.75" customHeight="1" x14ac:dyDescent="0.2"/>
    <row r="35252" ht="12.75" customHeight="1" x14ac:dyDescent="0.2"/>
    <row r="35253" ht="12.75" customHeight="1" x14ac:dyDescent="0.2"/>
    <row r="35254" ht="12.75" customHeight="1" x14ac:dyDescent="0.2"/>
    <row r="35255" ht="12.75" customHeight="1" x14ac:dyDescent="0.2"/>
    <row r="35256" ht="12.75" customHeight="1" x14ac:dyDescent="0.2"/>
    <row r="35257" ht="12.75" customHeight="1" x14ac:dyDescent="0.2"/>
    <row r="35258" ht="12.75" customHeight="1" x14ac:dyDescent="0.2"/>
    <row r="35259" ht="12.75" customHeight="1" x14ac:dyDescent="0.2"/>
    <row r="35260" ht="12.75" customHeight="1" x14ac:dyDescent="0.2"/>
    <row r="35261" ht="12.75" customHeight="1" x14ac:dyDescent="0.2"/>
    <row r="35262" ht="12.75" customHeight="1" x14ac:dyDescent="0.2"/>
    <row r="35263" ht="12.75" customHeight="1" x14ac:dyDescent="0.2"/>
    <row r="35264" ht="12.75" customHeight="1" x14ac:dyDescent="0.2"/>
    <row r="35265" ht="12.75" customHeight="1" x14ac:dyDescent="0.2"/>
    <row r="35266" ht="12.75" customHeight="1" x14ac:dyDescent="0.2"/>
    <row r="35267" ht="12.75" customHeight="1" x14ac:dyDescent="0.2"/>
    <row r="35268" ht="12.75" customHeight="1" x14ac:dyDescent="0.2"/>
    <row r="35269" ht="12.75" customHeight="1" x14ac:dyDescent="0.2"/>
    <row r="35270" ht="12.75" customHeight="1" x14ac:dyDescent="0.2"/>
    <row r="35271" ht="12.75" customHeight="1" x14ac:dyDescent="0.2"/>
    <row r="35272" ht="12.75" customHeight="1" x14ac:dyDescent="0.2"/>
    <row r="35273" ht="12.75" customHeight="1" x14ac:dyDescent="0.2"/>
    <row r="35274" ht="12.75" customHeight="1" x14ac:dyDescent="0.2"/>
    <row r="35275" ht="12.75" customHeight="1" x14ac:dyDescent="0.2"/>
    <row r="35276" ht="12.75" customHeight="1" x14ac:dyDescent="0.2"/>
    <row r="35277" ht="12.75" customHeight="1" x14ac:dyDescent="0.2"/>
    <row r="35278" ht="12.75" customHeight="1" x14ac:dyDescent="0.2"/>
    <row r="35279" ht="12.75" customHeight="1" x14ac:dyDescent="0.2"/>
    <row r="35280" ht="12.75" customHeight="1" x14ac:dyDescent="0.2"/>
    <row r="35281" ht="12.75" customHeight="1" x14ac:dyDescent="0.2"/>
    <row r="35282" ht="12.75" customHeight="1" x14ac:dyDescent="0.2"/>
    <row r="35283" ht="12.75" customHeight="1" x14ac:dyDescent="0.2"/>
    <row r="35284" ht="12.75" customHeight="1" x14ac:dyDescent="0.2"/>
    <row r="35285" ht="12.75" customHeight="1" x14ac:dyDescent="0.2"/>
    <row r="35286" ht="12.75" customHeight="1" x14ac:dyDescent="0.2"/>
    <row r="35287" ht="12.75" customHeight="1" x14ac:dyDescent="0.2"/>
    <row r="35288" ht="12.75" customHeight="1" x14ac:dyDescent="0.2"/>
    <row r="35289" ht="12.75" customHeight="1" x14ac:dyDescent="0.2"/>
    <row r="35290" ht="12.75" customHeight="1" x14ac:dyDescent="0.2"/>
    <row r="35291" ht="12.75" customHeight="1" x14ac:dyDescent="0.2"/>
    <row r="35292" ht="12.75" customHeight="1" x14ac:dyDescent="0.2"/>
    <row r="35293" ht="12.75" customHeight="1" x14ac:dyDescent="0.2"/>
    <row r="35294" ht="12.75" customHeight="1" x14ac:dyDescent="0.2"/>
    <row r="35295" ht="12.75" customHeight="1" x14ac:dyDescent="0.2"/>
    <row r="35296" ht="12.75" customHeight="1" x14ac:dyDescent="0.2"/>
    <row r="35297" ht="12.75" customHeight="1" x14ac:dyDescent="0.2"/>
    <row r="35298" ht="12.75" customHeight="1" x14ac:dyDescent="0.2"/>
    <row r="35299" ht="12.75" customHeight="1" x14ac:dyDescent="0.2"/>
    <row r="35300" ht="12.75" customHeight="1" x14ac:dyDescent="0.2"/>
    <row r="35301" ht="12.75" customHeight="1" x14ac:dyDescent="0.2"/>
    <row r="35302" ht="12.75" customHeight="1" x14ac:dyDescent="0.2"/>
    <row r="35303" ht="12.75" customHeight="1" x14ac:dyDescent="0.2"/>
    <row r="35304" ht="12.75" customHeight="1" x14ac:dyDescent="0.2"/>
    <row r="35305" ht="12.75" customHeight="1" x14ac:dyDescent="0.2"/>
    <row r="35306" ht="12.75" customHeight="1" x14ac:dyDescent="0.2"/>
    <row r="35307" ht="12.75" customHeight="1" x14ac:dyDescent="0.2"/>
    <row r="35308" ht="12.75" customHeight="1" x14ac:dyDescent="0.2"/>
    <row r="35309" ht="12.75" customHeight="1" x14ac:dyDescent="0.2"/>
    <row r="35310" ht="12.75" customHeight="1" x14ac:dyDescent="0.2"/>
    <row r="35311" ht="12.75" customHeight="1" x14ac:dyDescent="0.2"/>
    <row r="35312" ht="12.75" customHeight="1" x14ac:dyDescent="0.2"/>
    <row r="35313" ht="12.75" customHeight="1" x14ac:dyDescent="0.2"/>
    <row r="35314" ht="12.75" customHeight="1" x14ac:dyDescent="0.2"/>
    <row r="35315" ht="12.75" customHeight="1" x14ac:dyDescent="0.2"/>
    <row r="35316" ht="12.75" customHeight="1" x14ac:dyDescent="0.2"/>
    <row r="35317" ht="12.75" customHeight="1" x14ac:dyDescent="0.2"/>
    <row r="35318" ht="12.75" customHeight="1" x14ac:dyDescent="0.2"/>
    <row r="35319" ht="12.75" customHeight="1" x14ac:dyDescent="0.2"/>
    <row r="35320" ht="12.75" customHeight="1" x14ac:dyDescent="0.2"/>
    <row r="35321" ht="12.75" customHeight="1" x14ac:dyDescent="0.2"/>
    <row r="35322" ht="12.75" customHeight="1" x14ac:dyDescent="0.2"/>
    <row r="35323" ht="12.75" customHeight="1" x14ac:dyDescent="0.2"/>
    <row r="35324" ht="12.75" customHeight="1" x14ac:dyDescent="0.2"/>
    <row r="35325" ht="12.75" customHeight="1" x14ac:dyDescent="0.2"/>
    <row r="35326" ht="12.75" customHeight="1" x14ac:dyDescent="0.2"/>
    <row r="35327" ht="12.75" customHeight="1" x14ac:dyDescent="0.2"/>
    <row r="35328" ht="12.75" customHeight="1" x14ac:dyDescent="0.2"/>
    <row r="35329" ht="12.75" customHeight="1" x14ac:dyDescent="0.2"/>
    <row r="35330" ht="12.75" customHeight="1" x14ac:dyDescent="0.2"/>
    <row r="35331" ht="12.75" customHeight="1" x14ac:dyDescent="0.2"/>
    <row r="35332" ht="12.75" customHeight="1" x14ac:dyDescent="0.2"/>
    <row r="35333" ht="12.75" customHeight="1" x14ac:dyDescent="0.2"/>
    <row r="35334" ht="12.75" customHeight="1" x14ac:dyDescent="0.2"/>
    <row r="35335" ht="12.75" customHeight="1" x14ac:dyDescent="0.2"/>
    <row r="35336" ht="12.75" customHeight="1" x14ac:dyDescent="0.2"/>
    <row r="35337" ht="12.75" customHeight="1" x14ac:dyDescent="0.2"/>
    <row r="35338" ht="12.75" customHeight="1" x14ac:dyDescent="0.2"/>
    <row r="35339" ht="12.75" customHeight="1" x14ac:dyDescent="0.2"/>
    <row r="35340" ht="12.75" customHeight="1" x14ac:dyDescent="0.2"/>
    <row r="35341" ht="12.75" customHeight="1" x14ac:dyDescent="0.2"/>
    <row r="35342" ht="12.75" customHeight="1" x14ac:dyDescent="0.2"/>
    <row r="35343" ht="12.75" customHeight="1" x14ac:dyDescent="0.2"/>
    <row r="35344" ht="12.75" customHeight="1" x14ac:dyDescent="0.2"/>
    <row r="35345" ht="12.75" customHeight="1" x14ac:dyDescent="0.2"/>
    <row r="35346" ht="12.75" customHeight="1" x14ac:dyDescent="0.2"/>
    <row r="35347" ht="12.75" customHeight="1" x14ac:dyDescent="0.2"/>
    <row r="35348" ht="12.75" customHeight="1" x14ac:dyDescent="0.2"/>
    <row r="35349" ht="12.75" customHeight="1" x14ac:dyDescent="0.2"/>
    <row r="35350" ht="12.75" customHeight="1" x14ac:dyDescent="0.2"/>
    <row r="35351" ht="12.75" customHeight="1" x14ac:dyDescent="0.2"/>
    <row r="35352" ht="12.75" customHeight="1" x14ac:dyDescent="0.2"/>
    <row r="35353" ht="12.75" customHeight="1" x14ac:dyDescent="0.2"/>
    <row r="35354" ht="12.75" customHeight="1" x14ac:dyDescent="0.2"/>
    <row r="35355" ht="12.75" customHeight="1" x14ac:dyDescent="0.2"/>
    <row r="35356" ht="12.75" customHeight="1" x14ac:dyDescent="0.2"/>
    <row r="35357" ht="12.75" customHeight="1" x14ac:dyDescent="0.2"/>
    <row r="35358" ht="12.75" customHeight="1" x14ac:dyDescent="0.2"/>
    <row r="35359" ht="12.75" customHeight="1" x14ac:dyDescent="0.2"/>
    <row r="35360" ht="12.75" customHeight="1" x14ac:dyDescent="0.2"/>
    <row r="35361" ht="12.75" customHeight="1" x14ac:dyDescent="0.2"/>
    <row r="35362" ht="12.75" customHeight="1" x14ac:dyDescent="0.2"/>
    <row r="35363" ht="12.75" customHeight="1" x14ac:dyDescent="0.2"/>
    <row r="35364" ht="12.75" customHeight="1" x14ac:dyDescent="0.2"/>
    <row r="35365" ht="12.75" customHeight="1" x14ac:dyDescent="0.2"/>
    <row r="35366" ht="12.75" customHeight="1" x14ac:dyDescent="0.2"/>
    <row r="35367" ht="12.75" customHeight="1" x14ac:dyDescent="0.2"/>
    <row r="35368" ht="12.75" customHeight="1" x14ac:dyDescent="0.2"/>
    <row r="35369" ht="12.75" customHeight="1" x14ac:dyDescent="0.2"/>
    <row r="35370" ht="12.75" customHeight="1" x14ac:dyDescent="0.2"/>
    <row r="35371" ht="12.75" customHeight="1" x14ac:dyDescent="0.2"/>
    <row r="35372" ht="12.75" customHeight="1" x14ac:dyDescent="0.2"/>
    <row r="35373" ht="12.75" customHeight="1" x14ac:dyDescent="0.2"/>
    <row r="35374" ht="12.75" customHeight="1" x14ac:dyDescent="0.2"/>
    <row r="35375" ht="12.75" customHeight="1" x14ac:dyDescent="0.2"/>
    <row r="35376" ht="12.75" customHeight="1" x14ac:dyDescent="0.2"/>
    <row r="35377" ht="12.75" customHeight="1" x14ac:dyDescent="0.2"/>
    <row r="35378" ht="12.75" customHeight="1" x14ac:dyDescent="0.2"/>
    <row r="35379" ht="12.75" customHeight="1" x14ac:dyDescent="0.2"/>
    <row r="35380" ht="12.75" customHeight="1" x14ac:dyDescent="0.2"/>
    <row r="35381" ht="12.75" customHeight="1" x14ac:dyDescent="0.2"/>
    <row r="35382" ht="12.75" customHeight="1" x14ac:dyDescent="0.2"/>
    <row r="35383" ht="12.75" customHeight="1" x14ac:dyDescent="0.2"/>
    <row r="35384" ht="12.75" customHeight="1" x14ac:dyDescent="0.2"/>
    <row r="35385" ht="12.75" customHeight="1" x14ac:dyDescent="0.2"/>
    <row r="35386" ht="12.75" customHeight="1" x14ac:dyDescent="0.2"/>
    <row r="35387" ht="12.75" customHeight="1" x14ac:dyDescent="0.2"/>
    <row r="35388" ht="12.75" customHeight="1" x14ac:dyDescent="0.2"/>
    <row r="35389" ht="12.75" customHeight="1" x14ac:dyDescent="0.2"/>
    <row r="35390" ht="12.75" customHeight="1" x14ac:dyDescent="0.2"/>
    <row r="35391" ht="12.75" customHeight="1" x14ac:dyDescent="0.2"/>
    <row r="35392" ht="12.75" customHeight="1" x14ac:dyDescent="0.2"/>
    <row r="35393" ht="12.75" customHeight="1" x14ac:dyDescent="0.2"/>
    <row r="35394" ht="12.75" customHeight="1" x14ac:dyDescent="0.2"/>
    <row r="35395" ht="12.75" customHeight="1" x14ac:dyDescent="0.2"/>
    <row r="35396" ht="12.75" customHeight="1" x14ac:dyDescent="0.2"/>
    <row r="35397" ht="12.75" customHeight="1" x14ac:dyDescent="0.2"/>
    <row r="35398" ht="12.75" customHeight="1" x14ac:dyDescent="0.2"/>
    <row r="35399" ht="12.75" customHeight="1" x14ac:dyDescent="0.2"/>
    <row r="35400" ht="12.75" customHeight="1" x14ac:dyDescent="0.2"/>
    <row r="35401" ht="12.75" customHeight="1" x14ac:dyDescent="0.2"/>
    <row r="35402" ht="12.75" customHeight="1" x14ac:dyDescent="0.2"/>
    <row r="35403" ht="12.75" customHeight="1" x14ac:dyDescent="0.2"/>
    <row r="35404" ht="12.75" customHeight="1" x14ac:dyDescent="0.2"/>
    <row r="35405" ht="12.75" customHeight="1" x14ac:dyDescent="0.2"/>
    <row r="35406" ht="12.75" customHeight="1" x14ac:dyDescent="0.2"/>
    <row r="35407" ht="12.75" customHeight="1" x14ac:dyDescent="0.2"/>
    <row r="35408" ht="12.75" customHeight="1" x14ac:dyDescent="0.2"/>
    <row r="35409" ht="12.75" customHeight="1" x14ac:dyDescent="0.2"/>
    <row r="35410" ht="12.75" customHeight="1" x14ac:dyDescent="0.2"/>
    <row r="35411" ht="12.75" customHeight="1" x14ac:dyDescent="0.2"/>
    <row r="35412" ht="12.75" customHeight="1" x14ac:dyDescent="0.2"/>
    <row r="35413" ht="12.75" customHeight="1" x14ac:dyDescent="0.2"/>
    <row r="35414" ht="12.75" customHeight="1" x14ac:dyDescent="0.2"/>
    <row r="35415" ht="12.75" customHeight="1" x14ac:dyDescent="0.2"/>
    <row r="35416" ht="12.75" customHeight="1" x14ac:dyDescent="0.2"/>
    <row r="35417" ht="12.75" customHeight="1" x14ac:dyDescent="0.2"/>
    <row r="35418" ht="12.75" customHeight="1" x14ac:dyDescent="0.2"/>
    <row r="35419" ht="12.75" customHeight="1" x14ac:dyDescent="0.2"/>
    <row r="35420" ht="12.75" customHeight="1" x14ac:dyDescent="0.2"/>
    <row r="35421" ht="12.75" customHeight="1" x14ac:dyDescent="0.2"/>
    <row r="35422" ht="12.75" customHeight="1" x14ac:dyDescent="0.2"/>
    <row r="35423" ht="12.75" customHeight="1" x14ac:dyDescent="0.2"/>
    <row r="35424" ht="12.75" customHeight="1" x14ac:dyDescent="0.2"/>
    <row r="35425" ht="12.75" customHeight="1" x14ac:dyDescent="0.2"/>
    <row r="35426" ht="12.75" customHeight="1" x14ac:dyDescent="0.2"/>
    <row r="35427" ht="12.75" customHeight="1" x14ac:dyDescent="0.2"/>
    <row r="35428" ht="12.75" customHeight="1" x14ac:dyDescent="0.2"/>
    <row r="35429" ht="12.75" customHeight="1" x14ac:dyDescent="0.2"/>
    <row r="35430" ht="12.75" customHeight="1" x14ac:dyDescent="0.2"/>
    <row r="35431" ht="12.75" customHeight="1" x14ac:dyDescent="0.2"/>
    <row r="35432" ht="12.75" customHeight="1" x14ac:dyDescent="0.2"/>
    <row r="35433" ht="12.75" customHeight="1" x14ac:dyDescent="0.2"/>
    <row r="35434" ht="12.75" customHeight="1" x14ac:dyDescent="0.2"/>
    <row r="35435" ht="12.75" customHeight="1" x14ac:dyDescent="0.2"/>
    <row r="35436" ht="12.75" customHeight="1" x14ac:dyDescent="0.2"/>
    <row r="35437" ht="12.75" customHeight="1" x14ac:dyDescent="0.2"/>
    <row r="35438" ht="12.75" customHeight="1" x14ac:dyDescent="0.2"/>
    <row r="35439" ht="12.75" customHeight="1" x14ac:dyDescent="0.2"/>
    <row r="35440" ht="12.75" customHeight="1" x14ac:dyDescent="0.2"/>
    <row r="35441" ht="12.75" customHeight="1" x14ac:dyDescent="0.2"/>
    <row r="35442" ht="12.75" customHeight="1" x14ac:dyDescent="0.2"/>
    <row r="35443" ht="12.75" customHeight="1" x14ac:dyDescent="0.2"/>
    <row r="35444" ht="12.75" customHeight="1" x14ac:dyDescent="0.2"/>
    <row r="35445" ht="12.75" customHeight="1" x14ac:dyDescent="0.2"/>
    <row r="35446" ht="12.75" customHeight="1" x14ac:dyDescent="0.2"/>
    <row r="35447" ht="12.75" customHeight="1" x14ac:dyDescent="0.2"/>
    <row r="35448" ht="12.75" customHeight="1" x14ac:dyDescent="0.2"/>
    <row r="35449" ht="12.75" customHeight="1" x14ac:dyDescent="0.2"/>
    <row r="35450" ht="12.75" customHeight="1" x14ac:dyDescent="0.2"/>
    <row r="35451" ht="12.75" customHeight="1" x14ac:dyDescent="0.2"/>
    <row r="35452" ht="12.75" customHeight="1" x14ac:dyDescent="0.2"/>
    <row r="35453" ht="12.75" customHeight="1" x14ac:dyDescent="0.2"/>
    <row r="35454" ht="12.75" customHeight="1" x14ac:dyDescent="0.2"/>
    <row r="35455" ht="12.75" customHeight="1" x14ac:dyDescent="0.2"/>
    <row r="35456" ht="12.75" customHeight="1" x14ac:dyDescent="0.2"/>
    <row r="35457" ht="12.75" customHeight="1" x14ac:dyDescent="0.2"/>
    <row r="35458" ht="12.75" customHeight="1" x14ac:dyDescent="0.2"/>
    <row r="35459" ht="12.75" customHeight="1" x14ac:dyDescent="0.2"/>
    <row r="35460" ht="12.75" customHeight="1" x14ac:dyDescent="0.2"/>
    <row r="35461" ht="12.75" customHeight="1" x14ac:dyDescent="0.2"/>
    <row r="35462" ht="12.75" customHeight="1" x14ac:dyDescent="0.2"/>
    <row r="35463" ht="12.75" customHeight="1" x14ac:dyDescent="0.2"/>
    <row r="35464" ht="12.75" customHeight="1" x14ac:dyDescent="0.2"/>
    <row r="35465" ht="12.75" customHeight="1" x14ac:dyDescent="0.2"/>
    <row r="35466" ht="12.75" customHeight="1" x14ac:dyDescent="0.2"/>
    <row r="35467" ht="12.75" customHeight="1" x14ac:dyDescent="0.2"/>
    <row r="35468" ht="12.75" customHeight="1" x14ac:dyDescent="0.2"/>
    <row r="35469" ht="12.75" customHeight="1" x14ac:dyDescent="0.2"/>
    <row r="35470" ht="12.75" customHeight="1" x14ac:dyDescent="0.2"/>
    <row r="35471" ht="12.75" customHeight="1" x14ac:dyDescent="0.2"/>
    <row r="35472" ht="12.75" customHeight="1" x14ac:dyDescent="0.2"/>
    <row r="35473" ht="12.75" customHeight="1" x14ac:dyDescent="0.2"/>
    <row r="35474" ht="12.75" customHeight="1" x14ac:dyDescent="0.2"/>
    <row r="35475" ht="12.75" customHeight="1" x14ac:dyDescent="0.2"/>
    <row r="35476" ht="12.75" customHeight="1" x14ac:dyDescent="0.2"/>
    <row r="35477" ht="12.75" customHeight="1" x14ac:dyDescent="0.2"/>
    <row r="35478" ht="12.75" customHeight="1" x14ac:dyDescent="0.2"/>
    <row r="35479" ht="12.75" customHeight="1" x14ac:dyDescent="0.2"/>
    <row r="35480" ht="12.75" customHeight="1" x14ac:dyDescent="0.2"/>
    <row r="35481" ht="12.75" customHeight="1" x14ac:dyDescent="0.2"/>
    <row r="35482" ht="12.75" customHeight="1" x14ac:dyDescent="0.2"/>
    <row r="35483" ht="12.75" customHeight="1" x14ac:dyDescent="0.2"/>
    <row r="35484" ht="12.75" customHeight="1" x14ac:dyDescent="0.2"/>
    <row r="35485" ht="12.75" customHeight="1" x14ac:dyDescent="0.2"/>
    <row r="35486" ht="12.75" customHeight="1" x14ac:dyDescent="0.2"/>
    <row r="35487" ht="12.75" customHeight="1" x14ac:dyDescent="0.2"/>
    <row r="35488" ht="12.75" customHeight="1" x14ac:dyDescent="0.2"/>
    <row r="35489" ht="12.75" customHeight="1" x14ac:dyDescent="0.2"/>
    <row r="35490" ht="12.75" customHeight="1" x14ac:dyDescent="0.2"/>
    <row r="35491" ht="12.75" customHeight="1" x14ac:dyDescent="0.2"/>
    <row r="35492" ht="12.75" customHeight="1" x14ac:dyDescent="0.2"/>
    <row r="35493" ht="12.75" customHeight="1" x14ac:dyDescent="0.2"/>
    <row r="35494" ht="12.75" customHeight="1" x14ac:dyDescent="0.2"/>
    <row r="35495" ht="12.75" customHeight="1" x14ac:dyDescent="0.2"/>
    <row r="35496" ht="12.75" customHeight="1" x14ac:dyDescent="0.2"/>
    <row r="35497" ht="12.75" customHeight="1" x14ac:dyDescent="0.2"/>
    <row r="35498" ht="12.75" customHeight="1" x14ac:dyDescent="0.2"/>
    <row r="35499" ht="12.75" customHeight="1" x14ac:dyDescent="0.2"/>
    <row r="35500" ht="12.75" customHeight="1" x14ac:dyDescent="0.2"/>
    <row r="35501" ht="12.75" customHeight="1" x14ac:dyDescent="0.2"/>
    <row r="35502" ht="12.75" customHeight="1" x14ac:dyDescent="0.2"/>
    <row r="35503" ht="12.75" customHeight="1" x14ac:dyDescent="0.2"/>
    <row r="35504" ht="12.75" customHeight="1" x14ac:dyDescent="0.2"/>
    <row r="35505" ht="12.75" customHeight="1" x14ac:dyDescent="0.2"/>
    <row r="35506" ht="12.75" customHeight="1" x14ac:dyDescent="0.2"/>
    <row r="35507" ht="12.75" customHeight="1" x14ac:dyDescent="0.2"/>
    <row r="35508" ht="12.75" customHeight="1" x14ac:dyDescent="0.2"/>
    <row r="35509" ht="12.75" customHeight="1" x14ac:dyDescent="0.2"/>
    <row r="35510" ht="12.75" customHeight="1" x14ac:dyDescent="0.2"/>
    <row r="35511" ht="12.75" customHeight="1" x14ac:dyDescent="0.2"/>
    <row r="35512" ht="12.75" customHeight="1" x14ac:dyDescent="0.2"/>
    <row r="35513" ht="12.75" customHeight="1" x14ac:dyDescent="0.2"/>
    <row r="35514" ht="12.75" customHeight="1" x14ac:dyDescent="0.2"/>
    <row r="35515" ht="12.75" customHeight="1" x14ac:dyDescent="0.2"/>
    <row r="35516" ht="12.75" customHeight="1" x14ac:dyDescent="0.2"/>
    <row r="35517" ht="12.75" customHeight="1" x14ac:dyDescent="0.2"/>
    <row r="35518" ht="12.75" customHeight="1" x14ac:dyDescent="0.2"/>
    <row r="35519" ht="12.75" customHeight="1" x14ac:dyDescent="0.2"/>
    <row r="35520" ht="12.75" customHeight="1" x14ac:dyDescent="0.2"/>
    <row r="35521" ht="12.75" customHeight="1" x14ac:dyDescent="0.2"/>
    <row r="35522" ht="12.75" customHeight="1" x14ac:dyDescent="0.2"/>
    <row r="35523" ht="12.75" customHeight="1" x14ac:dyDescent="0.2"/>
    <row r="35524" ht="12.75" customHeight="1" x14ac:dyDescent="0.2"/>
    <row r="35525" ht="12.75" customHeight="1" x14ac:dyDescent="0.2"/>
    <row r="35526" ht="12.75" customHeight="1" x14ac:dyDescent="0.2"/>
    <row r="35527" ht="12.75" customHeight="1" x14ac:dyDescent="0.2"/>
    <row r="35528" ht="12.75" customHeight="1" x14ac:dyDescent="0.2"/>
    <row r="35529" ht="12.75" customHeight="1" x14ac:dyDescent="0.2"/>
    <row r="35530" ht="12.75" customHeight="1" x14ac:dyDescent="0.2"/>
    <row r="35531" ht="12.75" customHeight="1" x14ac:dyDescent="0.2"/>
    <row r="35532" ht="12.75" customHeight="1" x14ac:dyDescent="0.2"/>
    <row r="35533" ht="12.75" customHeight="1" x14ac:dyDescent="0.2"/>
    <row r="35534" ht="12.75" customHeight="1" x14ac:dyDescent="0.2"/>
    <row r="35535" ht="12.75" customHeight="1" x14ac:dyDescent="0.2"/>
    <row r="35536" ht="12.75" customHeight="1" x14ac:dyDescent="0.2"/>
    <row r="35537" ht="12.75" customHeight="1" x14ac:dyDescent="0.2"/>
    <row r="35538" ht="12.75" customHeight="1" x14ac:dyDescent="0.2"/>
    <row r="35539" ht="12.75" customHeight="1" x14ac:dyDescent="0.2"/>
    <row r="35540" ht="12.75" customHeight="1" x14ac:dyDescent="0.2"/>
    <row r="35541" ht="12.75" customHeight="1" x14ac:dyDescent="0.2"/>
    <row r="35542" ht="12.75" customHeight="1" x14ac:dyDescent="0.2"/>
    <row r="35543" ht="12.75" customHeight="1" x14ac:dyDescent="0.2"/>
    <row r="35544" ht="12.75" customHeight="1" x14ac:dyDescent="0.2"/>
    <row r="35545" ht="12.75" customHeight="1" x14ac:dyDescent="0.2"/>
    <row r="35546" ht="12.75" customHeight="1" x14ac:dyDescent="0.2"/>
    <row r="35547" ht="12.75" customHeight="1" x14ac:dyDescent="0.2"/>
    <row r="35548" ht="12.75" customHeight="1" x14ac:dyDescent="0.2"/>
    <row r="35549" ht="12.75" customHeight="1" x14ac:dyDescent="0.2"/>
    <row r="35550" ht="12.75" customHeight="1" x14ac:dyDescent="0.2"/>
    <row r="35551" ht="12.75" customHeight="1" x14ac:dyDescent="0.2"/>
    <row r="35552" ht="12.75" customHeight="1" x14ac:dyDescent="0.2"/>
    <row r="35553" ht="12.75" customHeight="1" x14ac:dyDescent="0.2"/>
    <row r="35554" ht="12.75" customHeight="1" x14ac:dyDescent="0.2"/>
    <row r="35555" ht="12.75" customHeight="1" x14ac:dyDescent="0.2"/>
    <row r="35556" ht="12.75" customHeight="1" x14ac:dyDescent="0.2"/>
    <row r="35557" ht="12.75" customHeight="1" x14ac:dyDescent="0.2"/>
    <row r="35558" ht="12.75" customHeight="1" x14ac:dyDescent="0.2"/>
    <row r="35559" ht="12.75" customHeight="1" x14ac:dyDescent="0.2"/>
    <row r="35560" ht="12.75" customHeight="1" x14ac:dyDescent="0.2"/>
    <row r="35561" ht="12.75" customHeight="1" x14ac:dyDescent="0.2"/>
    <row r="35562" ht="12.75" customHeight="1" x14ac:dyDescent="0.2"/>
    <row r="35563" ht="12.75" customHeight="1" x14ac:dyDescent="0.2"/>
    <row r="35564" ht="12.75" customHeight="1" x14ac:dyDescent="0.2"/>
    <row r="35565" ht="12.75" customHeight="1" x14ac:dyDescent="0.2"/>
    <row r="35566" ht="12.75" customHeight="1" x14ac:dyDescent="0.2"/>
    <row r="35567" ht="12.75" customHeight="1" x14ac:dyDescent="0.2"/>
    <row r="35568" ht="12.75" customHeight="1" x14ac:dyDescent="0.2"/>
    <row r="35569" ht="12.75" customHeight="1" x14ac:dyDescent="0.2"/>
    <row r="35570" ht="12.75" customHeight="1" x14ac:dyDescent="0.2"/>
    <row r="35571" ht="12.75" customHeight="1" x14ac:dyDescent="0.2"/>
    <row r="35572" ht="12.75" customHeight="1" x14ac:dyDescent="0.2"/>
    <row r="35573" ht="12.75" customHeight="1" x14ac:dyDescent="0.2"/>
    <row r="35574" ht="12.75" customHeight="1" x14ac:dyDescent="0.2"/>
    <row r="35575" ht="12.75" customHeight="1" x14ac:dyDescent="0.2"/>
    <row r="35576" ht="12.75" customHeight="1" x14ac:dyDescent="0.2"/>
    <row r="35577" ht="12.75" customHeight="1" x14ac:dyDescent="0.2"/>
    <row r="35578" ht="12.75" customHeight="1" x14ac:dyDescent="0.2"/>
    <row r="35579" ht="12.75" customHeight="1" x14ac:dyDescent="0.2"/>
    <row r="35580" ht="12.75" customHeight="1" x14ac:dyDescent="0.2"/>
    <row r="35581" ht="12.75" customHeight="1" x14ac:dyDescent="0.2"/>
    <row r="35582" ht="12.75" customHeight="1" x14ac:dyDescent="0.2"/>
    <row r="35583" ht="12.75" customHeight="1" x14ac:dyDescent="0.2"/>
    <row r="35584" ht="12.75" customHeight="1" x14ac:dyDescent="0.2"/>
    <row r="35585" ht="12.75" customHeight="1" x14ac:dyDescent="0.2"/>
    <row r="35586" ht="12.75" customHeight="1" x14ac:dyDescent="0.2"/>
    <row r="35587" ht="12.75" customHeight="1" x14ac:dyDescent="0.2"/>
    <row r="35588" ht="12.75" customHeight="1" x14ac:dyDescent="0.2"/>
    <row r="35589" ht="12.75" customHeight="1" x14ac:dyDescent="0.2"/>
    <row r="35590" ht="12.75" customHeight="1" x14ac:dyDescent="0.2"/>
    <row r="35591" ht="12.75" customHeight="1" x14ac:dyDescent="0.2"/>
    <row r="35592" ht="12.75" customHeight="1" x14ac:dyDescent="0.2"/>
    <row r="35593" ht="12.75" customHeight="1" x14ac:dyDescent="0.2"/>
    <row r="35594" ht="12.75" customHeight="1" x14ac:dyDescent="0.2"/>
    <row r="35595" ht="12.75" customHeight="1" x14ac:dyDescent="0.2"/>
    <row r="35596" ht="12.75" customHeight="1" x14ac:dyDescent="0.2"/>
    <row r="35597" ht="12.75" customHeight="1" x14ac:dyDescent="0.2"/>
    <row r="35598" ht="12.75" customHeight="1" x14ac:dyDescent="0.2"/>
    <row r="35599" ht="12.75" customHeight="1" x14ac:dyDescent="0.2"/>
    <row r="35600" ht="12.75" customHeight="1" x14ac:dyDescent="0.2"/>
    <row r="35601" ht="12.75" customHeight="1" x14ac:dyDescent="0.2"/>
    <row r="35602" ht="12.75" customHeight="1" x14ac:dyDescent="0.2"/>
    <row r="35603" ht="12.75" customHeight="1" x14ac:dyDescent="0.2"/>
    <row r="35604" ht="12.75" customHeight="1" x14ac:dyDescent="0.2"/>
    <row r="35605" ht="12.75" customHeight="1" x14ac:dyDescent="0.2"/>
    <row r="35606" ht="12.75" customHeight="1" x14ac:dyDescent="0.2"/>
    <row r="35607" ht="12.75" customHeight="1" x14ac:dyDescent="0.2"/>
    <row r="35608" ht="12.75" customHeight="1" x14ac:dyDescent="0.2"/>
    <row r="35609" ht="12.75" customHeight="1" x14ac:dyDescent="0.2"/>
    <row r="35610" ht="12.75" customHeight="1" x14ac:dyDescent="0.2"/>
    <row r="35611" ht="12.75" customHeight="1" x14ac:dyDescent="0.2"/>
    <row r="35612" ht="12.75" customHeight="1" x14ac:dyDescent="0.2"/>
    <row r="35613" ht="12.75" customHeight="1" x14ac:dyDescent="0.2"/>
    <row r="35614" ht="12.75" customHeight="1" x14ac:dyDescent="0.2"/>
    <row r="35615" ht="12.75" customHeight="1" x14ac:dyDescent="0.2"/>
    <row r="35616" ht="12.75" customHeight="1" x14ac:dyDescent="0.2"/>
    <row r="35617" ht="12.75" customHeight="1" x14ac:dyDescent="0.2"/>
    <row r="35618" ht="12.75" customHeight="1" x14ac:dyDescent="0.2"/>
    <row r="35619" ht="12.75" customHeight="1" x14ac:dyDescent="0.2"/>
    <row r="35620" ht="12.75" customHeight="1" x14ac:dyDescent="0.2"/>
    <row r="35621" ht="12.75" customHeight="1" x14ac:dyDescent="0.2"/>
    <row r="35622" ht="12.75" customHeight="1" x14ac:dyDescent="0.2"/>
    <row r="35623" ht="12.75" customHeight="1" x14ac:dyDescent="0.2"/>
    <row r="35624" ht="12.75" customHeight="1" x14ac:dyDescent="0.2"/>
    <row r="35625" ht="12.75" customHeight="1" x14ac:dyDescent="0.2"/>
    <row r="35626" ht="12.75" customHeight="1" x14ac:dyDescent="0.2"/>
    <row r="35627" ht="12.75" customHeight="1" x14ac:dyDescent="0.2"/>
    <row r="35628" ht="12.75" customHeight="1" x14ac:dyDescent="0.2"/>
    <row r="35629" ht="12.75" customHeight="1" x14ac:dyDescent="0.2"/>
    <row r="35630" ht="12.75" customHeight="1" x14ac:dyDescent="0.2"/>
    <row r="35631" ht="12.75" customHeight="1" x14ac:dyDescent="0.2"/>
    <row r="35632" ht="12.75" customHeight="1" x14ac:dyDescent="0.2"/>
    <row r="35633" ht="12.75" customHeight="1" x14ac:dyDescent="0.2"/>
    <row r="35634" ht="12.75" customHeight="1" x14ac:dyDescent="0.2"/>
    <row r="35635" ht="12.75" customHeight="1" x14ac:dyDescent="0.2"/>
    <row r="35636" ht="12.75" customHeight="1" x14ac:dyDescent="0.2"/>
    <row r="35637" ht="12.75" customHeight="1" x14ac:dyDescent="0.2"/>
    <row r="35638" ht="12.75" customHeight="1" x14ac:dyDescent="0.2"/>
    <row r="35639" ht="12.75" customHeight="1" x14ac:dyDescent="0.2"/>
    <row r="35640" ht="12.75" customHeight="1" x14ac:dyDescent="0.2"/>
    <row r="35641" ht="12.75" customHeight="1" x14ac:dyDescent="0.2"/>
    <row r="35642" ht="12.75" customHeight="1" x14ac:dyDescent="0.2"/>
    <row r="35643" ht="12.75" customHeight="1" x14ac:dyDescent="0.2"/>
    <row r="35644" ht="12.75" customHeight="1" x14ac:dyDescent="0.2"/>
    <row r="35645" ht="12.75" customHeight="1" x14ac:dyDescent="0.2"/>
    <row r="35646" ht="12.75" customHeight="1" x14ac:dyDescent="0.2"/>
    <row r="35647" ht="12.75" customHeight="1" x14ac:dyDescent="0.2"/>
    <row r="35648" ht="12.75" customHeight="1" x14ac:dyDescent="0.2"/>
    <row r="35649" ht="12.75" customHeight="1" x14ac:dyDescent="0.2"/>
    <row r="35650" ht="12.75" customHeight="1" x14ac:dyDescent="0.2"/>
    <row r="35651" ht="12.75" customHeight="1" x14ac:dyDescent="0.2"/>
    <row r="35652" ht="12.75" customHeight="1" x14ac:dyDescent="0.2"/>
    <row r="35653" ht="12.75" customHeight="1" x14ac:dyDescent="0.2"/>
    <row r="35654" ht="12.75" customHeight="1" x14ac:dyDescent="0.2"/>
    <row r="35655" ht="12.75" customHeight="1" x14ac:dyDescent="0.2"/>
    <row r="35656" ht="12.75" customHeight="1" x14ac:dyDescent="0.2"/>
    <row r="35657" ht="12.75" customHeight="1" x14ac:dyDescent="0.2"/>
    <row r="35658" ht="12.75" customHeight="1" x14ac:dyDescent="0.2"/>
    <row r="35659" ht="12.75" customHeight="1" x14ac:dyDescent="0.2"/>
    <row r="35660" ht="12.75" customHeight="1" x14ac:dyDescent="0.2"/>
    <row r="35661" ht="12.75" customHeight="1" x14ac:dyDescent="0.2"/>
    <row r="35662" ht="12.75" customHeight="1" x14ac:dyDescent="0.2"/>
    <row r="35663" ht="12.75" customHeight="1" x14ac:dyDescent="0.2"/>
    <row r="35664" ht="12.75" customHeight="1" x14ac:dyDescent="0.2"/>
    <row r="35665" ht="12.75" customHeight="1" x14ac:dyDescent="0.2"/>
    <row r="35666" ht="12.75" customHeight="1" x14ac:dyDescent="0.2"/>
    <row r="35667" ht="12.75" customHeight="1" x14ac:dyDescent="0.2"/>
    <row r="35668" ht="12.75" customHeight="1" x14ac:dyDescent="0.2"/>
    <row r="35669" ht="12.75" customHeight="1" x14ac:dyDescent="0.2"/>
    <row r="35670" ht="12.75" customHeight="1" x14ac:dyDescent="0.2"/>
    <row r="35671" ht="12.75" customHeight="1" x14ac:dyDescent="0.2"/>
    <row r="35672" ht="12.75" customHeight="1" x14ac:dyDescent="0.2"/>
    <row r="35673" ht="12.75" customHeight="1" x14ac:dyDescent="0.2"/>
    <row r="35674" ht="12.75" customHeight="1" x14ac:dyDescent="0.2"/>
    <row r="35675" ht="12.75" customHeight="1" x14ac:dyDescent="0.2"/>
    <row r="35676" ht="12.75" customHeight="1" x14ac:dyDescent="0.2"/>
    <row r="35677" ht="12.75" customHeight="1" x14ac:dyDescent="0.2"/>
    <row r="35678" ht="12.75" customHeight="1" x14ac:dyDescent="0.2"/>
    <row r="35679" ht="12.75" customHeight="1" x14ac:dyDescent="0.2"/>
    <row r="35680" ht="12.75" customHeight="1" x14ac:dyDescent="0.2"/>
    <row r="35681" ht="12.75" customHeight="1" x14ac:dyDescent="0.2"/>
    <row r="35682" ht="12.75" customHeight="1" x14ac:dyDescent="0.2"/>
    <row r="35683" ht="12.75" customHeight="1" x14ac:dyDescent="0.2"/>
    <row r="35684" ht="12.75" customHeight="1" x14ac:dyDescent="0.2"/>
    <row r="35685" ht="12.75" customHeight="1" x14ac:dyDescent="0.2"/>
    <row r="35686" ht="12.75" customHeight="1" x14ac:dyDescent="0.2"/>
    <row r="35687" ht="12.75" customHeight="1" x14ac:dyDescent="0.2"/>
    <row r="35688" ht="12.75" customHeight="1" x14ac:dyDescent="0.2"/>
    <row r="35689" ht="12.75" customHeight="1" x14ac:dyDescent="0.2"/>
    <row r="35690" ht="12.75" customHeight="1" x14ac:dyDescent="0.2"/>
    <row r="35691" ht="12.75" customHeight="1" x14ac:dyDescent="0.2"/>
    <row r="35692" ht="12.75" customHeight="1" x14ac:dyDescent="0.2"/>
    <row r="35693" ht="12.75" customHeight="1" x14ac:dyDescent="0.2"/>
    <row r="35694" ht="12.75" customHeight="1" x14ac:dyDescent="0.2"/>
    <row r="35695" ht="12.75" customHeight="1" x14ac:dyDescent="0.2"/>
    <row r="35696" ht="12.75" customHeight="1" x14ac:dyDescent="0.2"/>
    <row r="35697" ht="12.75" customHeight="1" x14ac:dyDescent="0.2"/>
    <row r="35698" ht="12.75" customHeight="1" x14ac:dyDescent="0.2"/>
    <row r="35699" ht="12.75" customHeight="1" x14ac:dyDescent="0.2"/>
    <row r="35700" ht="12.75" customHeight="1" x14ac:dyDescent="0.2"/>
    <row r="35701" ht="12.75" customHeight="1" x14ac:dyDescent="0.2"/>
    <row r="35702" ht="12.75" customHeight="1" x14ac:dyDescent="0.2"/>
    <row r="35703" ht="12.75" customHeight="1" x14ac:dyDescent="0.2"/>
    <row r="35704" ht="12.75" customHeight="1" x14ac:dyDescent="0.2"/>
    <row r="35705" ht="12.75" customHeight="1" x14ac:dyDescent="0.2"/>
    <row r="35706" ht="12.75" customHeight="1" x14ac:dyDescent="0.2"/>
    <row r="35707" ht="12.75" customHeight="1" x14ac:dyDescent="0.2"/>
    <row r="35708" ht="12.75" customHeight="1" x14ac:dyDescent="0.2"/>
    <row r="35709" ht="12.75" customHeight="1" x14ac:dyDescent="0.2"/>
    <row r="35710" ht="12.75" customHeight="1" x14ac:dyDescent="0.2"/>
    <row r="35711" ht="12.75" customHeight="1" x14ac:dyDescent="0.2"/>
    <row r="35712" ht="12.75" customHeight="1" x14ac:dyDescent="0.2"/>
    <row r="35713" ht="12.75" customHeight="1" x14ac:dyDescent="0.2"/>
    <row r="35714" ht="12.75" customHeight="1" x14ac:dyDescent="0.2"/>
    <row r="35715" ht="12.75" customHeight="1" x14ac:dyDescent="0.2"/>
    <row r="35716" ht="12.75" customHeight="1" x14ac:dyDescent="0.2"/>
    <row r="35717" ht="12.75" customHeight="1" x14ac:dyDescent="0.2"/>
    <row r="35718" ht="12.75" customHeight="1" x14ac:dyDescent="0.2"/>
    <row r="35719" ht="12.75" customHeight="1" x14ac:dyDescent="0.2"/>
    <row r="35720" ht="12.75" customHeight="1" x14ac:dyDescent="0.2"/>
    <row r="35721" ht="12.75" customHeight="1" x14ac:dyDescent="0.2"/>
    <row r="35722" ht="12.75" customHeight="1" x14ac:dyDescent="0.2"/>
    <row r="35723" ht="12.75" customHeight="1" x14ac:dyDescent="0.2"/>
    <row r="35724" ht="12.75" customHeight="1" x14ac:dyDescent="0.2"/>
    <row r="35725" ht="12.75" customHeight="1" x14ac:dyDescent="0.2"/>
    <row r="35726" ht="12.75" customHeight="1" x14ac:dyDescent="0.2"/>
    <row r="35727" ht="12.75" customHeight="1" x14ac:dyDescent="0.2"/>
    <row r="35728" ht="12.75" customHeight="1" x14ac:dyDescent="0.2"/>
    <row r="35729" ht="12.75" customHeight="1" x14ac:dyDescent="0.2"/>
    <row r="35730" ht="12.75" customHeight="1" x14ac:dyDescent="0.2"/>
    <row r="35731" ht="12.75" customHeight="1" x14ac:dyDescent="0.2"/>
    <row r="35732" ht="12.75" customHeight="1" x14ac:dyDescent="0.2"/>
    <row r="35733" ht="12.75" customHeight="1" x14ac:dyDescent="0.2"/>
    <row r="35734" ht="12.75" customHeight="1" x14ac:dyDescent="0.2"/>
    <row r="35735" ht="12.75" customHeight="1" x14ac:dyDescent="0.2"/>
    <row r="35736" ht="12.75" customHeight="1" x14ac:dyDescent="0.2"/>
    <row r="35737" ht="12.75" customHeight="1" x14ac:dyDescent="0.2"/>
    <row r="35738" ht="12.75" customHeight="1" x14ac:dyDescent="0.2"/>
    <row r="35739" ht="12.75" customHeight="1" x14ac:dyDescent="0.2"/>
    <row r="35740" ht="12.75" customHeight="1" x14ac:dyDescent="0.2"/>
    <row r="35741" ht="12.75" customHeight="1" x14ac:dyDescent="0.2"/>
    <row r="35742" ht="12.75" customHeight="1" x14ac:dyDescent="0.2"/>
    <row r="35743" ht="12.75" customHeight="1" x14ac:dyDescent="0.2"/>
    <row r="35744" ht="12.75" customHeight="1" x14ac:dyDescent="0.2"/>
    <row r="35745" ht="12.75" customHeight="1" x14ac:dyDescent="0.2"/>
    <row r="35746" ht="12.75" customHeight="1" x14ac:dyDescent="0.2"/>
    <row r="35747" ht="12.75" customHeight="1" x14ac:dyDescent="0.2"/>
    <row r="35748" ht="12.75" customHeight="1" x14ac:dyDescent="0.2"/>
    <row r="35749" ht="12.75" customHeight="1" x14ac:dyDescent="0.2"/>
    <row r="35750" ht="12.75" customHeight="1" x14ac:dyDescent="0.2"/>
    <row r="35751" ht="12.75" customHeight="1" x14ac:dyDescent="0.2"/>
    <row r="35752" ht="12.75" customHeight="1" x14ac:dyDescent="0.2"/>
    <row r="35753" ht="12.75" customHeight="1" x14ac:dyDescent="0.2"/>
    <row r="35754" ht="12.75" customHeight="1" x14ac:dyDescent="0.2"/>
    <row r="35755" ht="12.75" customHeight="1" x14ac:dyDescent="0.2"/>
    <row r="35756" ht="12.75" customHeight="1" x14ac:dyDescent="0.2"/>
    <row r="35757" ht="12.75" customHeight="1" x14ac:dyDescent="0.2"/>
    <row r="35758" ht="12.75" customHeight="1" x14ac:dyDescent="0.2"/>
    <row r="35759" ht="12.75" customHeight="1" x14ac:dyDescent="0.2"/>
    <row r="35760" ht="12.75" customHeight="1" x14ac:dyDescent="0.2"/>
    <row r="35761" ht="12.75" customHeight="1" x14ac:dyDescent="0.2"/>
    <row r="35762" ht="12.75" customHeight="1" x14ac:dyDescent="0.2"/>
    <row r="35763" ht="12.75" customHeight="1" x14ac:dyDescent="0.2"/>
    <row r="35764" ht="12.75" customHeight="1" x14ac:dyDescent="0.2"/>
    <row r="35765" ht="12.75" customHeight="1" x14ac:dyDescent="0.2"/>
    <row r="35766" ht="12.75" customHeight="1" x14ac:dyDescent="0.2"/>
    <row r="35767" ht="12.75" customHeight="1" x14ac:dyDescent="0.2"/>
    <row r="35768" ht="12.75" customHeight="1" x14ac:dyDescent="0.2"/>
    <row r="35769" ht="12.75" customHeight="1" x14ac:dyDescent="0.2"/>
    <row r="35770" ht="12.75" customHeight="1" x14ac:dyDescent="0.2"/>
    <row r="35771" ht="12.75" customHeight="1" x14ac:dyDescent="0.2"/>
    <row r="35772" ht="12.75" customHeight="1" x14ac:dyDescent="0.2"/>
    <row r="35773" ht="12.75" customHeight="1" x14ac:dyDescent="0.2"/>
    <row r="35774" ht="12.75" customHeight="1" x14ac:dyDescent="0.2"/>
    <row r="35775" ht="12.75" customHeight="1" x14ac:dyDescent="0.2"/>
    <row r="35776" ht="12.75" customHeight="1" x14ac:dyDescent="0.2"/>
    <row r="35777" ht="12.75" customHeight="1" x14ac:dyDescent="0.2"/>
    <row r="35778" ht="12.75" customHeight="1" x14ac:dyDescent="0.2"/>
    <row r="35779" ht="12.75" customHeight="1" x14ac:dyDescent="0.2"/>
    <row r="35780" ht="12.75" customHeight="1" x14ac:dyDescent="0.2"/>
    <row r="35781" ht="12.75" customHeight="1" x14ac:dyDescent="0.2"/>
    <row r="35782" ht="12.75" customHeight="1" x14ac:dyDescent="0.2"/>
    <row r="35783" ht="12.75" customHeight="1" x14ac:dyDescent="0.2"/>
    <row r="35784" ht="12.75" customHeight="1" x14ac:dyDescent="0.2"/>
    <row r="35785" ht="12.75" customHeight="1" x14ac:dyDescent="0.2"/>
    <row r="35786" ht="12.75" customHeight="1" x14ac:dyDescent="0.2"/>
    <row r="35787" ht="12.75" customHeight="1" x14ac:dyDescent="0.2"/>
    <row r="35788" ht="12.75" customHeight="1" x14ac:dyDescent="0.2"/>
    <row r="35789" ht="12.75" customHeight="1" x14ac:dyDescent="0.2"/>
    <row r="35790" ht="12.75" customHeight="1" x14ac:dyDescent="0.2"/>
    <row r="35791" ht="12.75" customHeight="1" x14ac:dyDescent="0.2"/>
    <row r="35792" ht="12.75" customHeight="1" x14ac:dyDescent="0.2"/>
    <row r="35793" ht="12.75" customHeight="1" x14ac:dyDescent="0.2"/>
    <row r="35794" ht="12.75" customHeight="1" x14ac:dyDescent="0.2"/>
    <row r="35795" ht="12.75" customHeight="1" x14ac:dyDescent="0.2"/>
    <row r="35796" ht="12.75" customHeight="1" x14ac:dyDescent="0.2"/>
    <row r="35797" ht="12.75" customHeight="1" x14ac:dyDescent="0.2"/>
    <row r="35798" ht="12.75" customHeight="1" x14ac:dyDescent="0.2"/>
    <row r="35799" ht="12.75" customHeight="1" x14ac:dyDescent="0.2"/>
    <row r="35800" ht="12.75" customHeight="1" x14ac:dyDescent="0.2"/>
    <row r="35801" ht="12.75" customHeight="1" x14ac:dyDescent="0.2"/>
    <row r="35802" ht="12.75" customHeight="1" x14ac:dyDescent="0.2"/>
    <row r="35803" ht="12.75" customHeight="1" x14ac:dyDescent="0.2"/>
    <row r="35804" ht="12.75" customHeight="1" x14ac:dyDescent="0.2"/>
    <row r="35805" ht="12.75" customHeight="1" x14ac:dyDescent="0.2"/>
    <row r="35806" ht="12.75" customHeight="1" x14ac:dyDescent="0.2"/>
    <row r="35807" ht="12.75" customHeight="1" x14ac:dyDescent="0.2"/>
    <row r="35808" ht="12.75" customHeight="1" x14ac:dyDescent="0.2"/>
    <row r="35809" ht="12.75" customHeight="1" x14ac:dyDescent="0.2"/>
    <row r="35810" ht="12.75" customHeight="1" x14ac:dyDescent="0.2"/>
    <row r="35811" ht="12.75" customHeight="1" x14ac:dyDescent="0.2"/>
    <row r="35812" ht="12.75" customHeight="1" x14ac:dyDescent="0.2"/>
    <row r="35813" ht="12.75" customHeight="1" x14ac:dyDescent="0.2"/>
    <row r="35814" ht="12.75" customHeight="1" x14ac:dyDescent="0.2"/>
    <row r="35815" ht="12.75" customHeight="1" x14ac:dyDescent="0.2"/>
    <row r="35816" ht="12.75" customHeight="1" x14ac:dyDescent="0.2"/>
    <row r="35817" ht="12.75" customHeight="1" x14ac:dyDescent="0.2"/>
    <row r="35818" ht="12.75" customHeight="1" x14ac:dyDescent="0.2"/>
    <row r="35819" ht="12.75" customHeight="1" x14ac:dyDescent="0.2"/>
    <row r="35820" ht="12.75" customHeight="1" x14ac:dyDescent="0.2"/>
    <row r="35821" ht="12.75" customHeight="1" x14ac:dyDescent="0.2"/>
    <row r="35822" ht="12.75" customHeight="1" x14ac:dyDescent="0.2"/>
    <row r="35823" ht="12.75" customHeight="1" x14ac:dyDescent="0.2"/>
    <row r="35824" ht="12.75" customHeight="1" x14ac:dyDescent="0.2"/>
    <row r="35825" ht="12.75" customHeight="1" x14ac:dyDescent="0.2"/>
    <row r="35826" ht="12.75" customHeight="1" x14ac:dyDescent="0.2"/>
    <row r="35827" ht="12.75" customHeight="1" x14ac:dyDescent="0.2"/>
    <row r="35828" ht="12.75" customHeight="1" x14ac:dyDescent="0.2"/>
    <row r="35829" ht="12.75" customHeight="1" x14ac:dyDescent="0.2"/>
    <row r="35830" ht="12.75" customHeight="1" x14ac:dyDescent="0.2"/>
    <row r="35831" ht="12.75" customHeight="1" x14ac:dyDescent="0.2"/>
    <row r="35832" ht="12.75" customHeight="1" x14ac:dyDescent="0.2"/>
    <row r="35833" ht="12.75" customHeight="1" x14ac:dyDescent="0.2"/>
    <row r="35834" ht="12.75" customHeight="1" x14ac:dyDescent="0.2"/>
    <row r="35835" ht="12.75" customHeight="1" x14ac:dyDescent="0.2"/>
    <row r="35836" ht="12.75" customHeight="1" x14ac:dyDescent="0.2"/>
    <row r="35837" ht="12.75" customHeight="1" x14ac:dyDescent="0.2"/>
    <row r="35838" ht="12.75" customHeight="1" x14ac:dyDescent="0.2"/>
    <row r="35839" ht="12.75" customHeight="1" x14ac:dyDescent="0.2"/>
    <row r="35840" ht="12.75" customHeight="1" x14ac:dyDescent="0.2"/>
    <row r="35841" ht="12.75" customHeight="1" x14ac:dyDescent="0.2"/>
    <row r="35842" ht="12.75" customHeight="1" x14ac:dyDescent="0.2"/>
    <row r="35843" ht="12.75" customHeight="1" x14ac:dyDescent="0.2"/>
    <row r="35844" ht="12.75" customHeight="1" x14ac:dyDescent="0.2"/>
    <row r="35845" ht="12.75" customHeight="1" x14ac:dyDescent="0.2"/>
    <row r="35846" ht="12.75" customHeight="1" x14ac:dyDescent="0.2"/>
    <row r="35847" ht="12.75" customHeight="1" x14ac:dyDescent="0.2"/>
    <row r="35848" ht="12.75" customHeight="1" x14ac:dyDescent="0.2"/>
    <row r="35849" ht="12.75" customHeight="1" x14ac:dyDescent="0.2"/>
    <row r="35850" ht="12.75" customHeight="1" x14ac:dyDescent="0.2"/>
    <row r="35851" ht="12.75" customHeight="1" x14ac:dyDescent="0.2"/>
    <row r="35852" ht="12.75" customHeight="1" x14ac:dyDescent="0.2"/>
    <row r="35853" ht="12.75" customHeight="1" x14ac:dyDescent="0.2"/>
    <row r="35854" ht="12.75" customHeight="1" x14ac:dyDescent="0.2"/>
    <row r="35855" ht="12.75" customHeight="1" x14ac:dyDescent="0.2"/>
    <row r="35856" ht="12.75" customHeight="1" x14ac:dyDescent="0.2"/>
    <row r="35857" ht="12.75" customHeight="1" x14ac:dyDescent="0.2"/>
    <row r="35858" ht="12.75" customHeight="1" x14ac:dyDescent="0.2"/>
    <row r="35859" ht="12.75" customHeight="1" x14ac:dyDescent="0.2"/>
    <row r="35860" ht="12.75" customHeight="1" x14ac:dyDescent="0.2"/>
    <row r="35861" ht="12.75" customHeight="1" x14ac:dyDescent="0.2"/>
    <row r="35862" ht="12.75" customHeight="1" x14ac:dyDescent="0.2"/>
    <row r="35863" ht="12.75" customHeight="1" x14ac:dyDescent="0.2"/>
    <row r="35864" ht="12.75" customHeight="1" x14ac:dyDescent="0.2"/>
    <row r="35865" ht="12.75" customHeight="1" x14ac:dyDescent="0.2"/>
    <row r="35866" ht="12.75" customHeight="1" x14ac:dyDescent="0.2"/>
    <row r="35867" ht="12.75" customHeight="1" x14ac:dyDescent="0.2"/>
    <row r="35868" ht="12.75" customHeight="1" x14ac:dyDescent="0.2"/>
    <row r="35869" ht="12.75" customHeight="1" x14ac:dyDescent="0.2"/>
    <row r="35870" ht="12.75" customHeight="1" x14ac:dyDescent="0.2"/>
    <row r="35871" ht="12.75" customHeight="1" x14ac:dyDescent="0.2"/>
    <row r="35872" ht="12.75" customHeight="1" x14ac:dyDescent="0.2"/>
    <row r="35873" ht="12.75" customHeight="1" x14ac:dyDescent="0.2"/>
    <row r="35874" ht="12.75" customHeight="1" x14ac:dyDescent="0.2"/>
    <row r="35875" ht="12.75" customHeight="1" x14ac:dyDescent="0.2"/>
    <row r="35876" ht="12.75" customHeight="1" x14ac:dyDescent="0.2"/>
    <row r="35877" ht="12.75" customHeight="1" x14ac:dyDescent="0.2"/>
    <row r="35878" ht="12.75" customHeight="1" x14ac:dyDescent="0.2"/>
    <row r="35879" ht="12.75" customHeight="1" x14ac:dyDescent="0.2"/>
    <row r="35880" ht="12.75" customHeight="1" x14ac:dyDescent="0.2"/>
    <row r="35881" ht="12.75" customHeight="1" x14ac:dyDescent="0.2"/>
    <row r="35882" ht="12.75" customHeight="1" x14ac:dyDescent="0.2"/>
    <row r="35883" ht="12.75" customHeight="1" x14ac:dyDescent="0.2"/>
    <row r="35884" ht="12.75" customHeight="1" x14ac:dyDescent="0.2"/>
    <row r="35885" ht="12.75" customHeight="1" x14ac:dyDescent="0.2"/>
    <row r="35886" ht="12.75" customHeight="1" x14ac:dyDescent="0.2"/>
    <row r="35887" ht="12.75" customHeight="1" x14ac:dyDescent="0.2"/>
    <row r="35888" ht="12.75" customHeight="1" x14ac:dyDescent="0.2"/>
    <row r="35889" ht="12.75" customHeight="1" x14ac:dyDescent="0.2"/>
    <row r="35890" ht="12.75" customHeight="1" x14ac:dyDescent="0.2"/>
    <row r="35891" ht="12.75" customHeight="1" x14ac:dyDescent="0.2"/>
    <row r="35892" ht="12.75" customHeight="1" x14ac:dyDescent="0.2"/>
    <row r="35893" ht="12.75" customHeight="1" x14ac:dyDescent="0.2"/>
    <row r="35894" ht="12.75" customHeight="1" x14ac:dyDescent="0.2"/>
    <row r="35895" ht="12.75" customHeight="1" x14ac:dyDescent="0.2"/>
    <row r="35896" ht="12.75" customHeight="1" x14ac:dyDescent="0.2"/>
    <row r="35897" ht="12.75" customHeight="1" x14ac:dyDescent="0.2"/>
    <row r="35898" ht="12.75" customHeight="1" x14ac:dyDescent="0.2"/>
    <row r="35899" ht="12.75" customHeight="1" x14ac:dyDescent="0.2"/>
    <row r="35900" ht="12.75" customHeight="1" x14ac:dyDescent="0.2"/>
    <row r="35901" ht="12.75" customHeight="1" x14ac:dyDescent="0.2"/>
    <row r="35902" ht="12.75" customHeight="1" x14ac:dyDescent="0.2"/>
    <row r="35903" ht="12.75" customHeight="1" x14ac:dyDescent="0.2"/>
    <row r="35904" ht="12.75" customHeight="1" x14ac:dyDescent="0.2"/>
    <row r="35905" ht="12.75" customHeight="1" x14ac:dyDescent="0.2"/>
    <row r="35906" ht="12.75" customHeight="1" x14ac:dyDescent="0.2"/>
    <row r="35907" ht="12.75" customHeight="1" x14ac:dyDescent="0.2"/>
    <row r="35908" ht="12.75" customHeight="1" x14ac:dyDescent="0.2"/>
    <row r="35909" ht="12.75" customHeight="1" x14ac:dyDescent="0.2"/>
    <row r="35910" ht="12.75" customHeight="1" x14ac:dyDescent="0.2"/>
    <row r="35911" ht="12.75" customHeight="1" x14ac:dyDescent="0.2"/>
    <row r="35912" ht="12.75" customHeight="1" x14ac:dyDescent="0.2"/>
    <row r="35913" ht="12.75" customHeight="1" x14ac:dyDescent="0.2"/>
    <row r="35914" ht="12.75" customHeight="1" x14ac:dyDescent="0.2"/>
    <row r="35915" ht="12.75" customHeight="1" x14ac:dyDescent="0.2"/>
    <row r="35916" ht="12.75" customHeight="1" x14ac:dyDescent="0.2"/>
    <row r="35917" ht="12.75" customHeight="1" x14ac:dyDescent="0.2"/>
    <row r="35918" ht="12.75" customHeight="1" x14ac:dyDescent="0.2"/>
    <row r="35919" ht="12.75" customHeight="1" x14ac:dyDescent="0.2"/>
    <row r="35920" ht="12.75" customHeight="1" x14ac:dyDescent="0.2"/>
    <row r="35921" ht="12.75" customHeight="1" x14ac:dyDescent="0.2"/>
    <row r="35922" ht="12.75" customHeight="1" x14ac:dyDescent="0.2"/>
    <row r="35923" ht="12.75" customHeight="1" x14ac:dyDescent="0.2"/>
    <row r="35924" ht="12.75" customHeight="1" x14ac:dyDescent="0.2"/>
    <row r="35925" ht="12.75" customHeight="1" x14ac:dyDescent="0.2"/>
    <row r="35926" ht="12.75" customHeight="1" x14ac:dyDescent="0.2"/>
    <row r="35927" ht="12.75" customHeight="1" x14ac:dyDescent="0.2"/>
    <row r="35928" ht="12.75" customHeight="1" x14ac:dyDescent="0.2"/>
    <row r="35929" ht="12.75" customHeight="1" x14ac:dyDescent="0.2"/>
    <row r="35930" ht="12.75" customHeight="1" x14ac:dyDescent="0.2"/>
    <row r="35931" ht="12.75" customHeight="1" x14ac:dyDescent="0.2"/>
    <row r="35932" ht="12.75" customHeight="1" x14ac:dyDescent="0.2"/>
    <row r="35933" ht="12.75" customHeight="1" x14ac:dyDescent="0.2"/>
    <row r="35934" ht="12.75" customHeight="1" x14ac:dyDescent="0.2"/>
    <row r="35935" ht="12.75" customHeight="1" x14ac:dyDescent="0.2"/>
    <row r="35936" ht="12.75" customHeight="1" x14ac:dyDescent="0.2"/>
    <row r="35937" ht="12.75" customHeight="1" x14ac:dyDescent="0.2"/>
    <row r="35938" ht="12.75" customHeight="1" x14ac:dyDescent="0.2"/>
    <row r="35939" ht="12.75" customHeight="1" x14ac:dyDescent="0.2"/>
    <row r="35940" ht="12.75" customHeight="1" x14ac:dyDescent="0.2"/>
    <row r="35941" ht="12.75" customHeight="1" x14ac:dyDescent="0.2"/>
    <row r="35942" ht="12.75" customHeight="1" x14ac:dyDescent="0.2"/>
    <row r="35943" ht="12.75" customHeight="1" x14ac:dyDescent="0.2"/>
    <row r="35944" ht="12.75" customHeight="1" x14ac:dyDescent="0.2"/>
    <row r="35945" ht="12.75" customHeight="1" x14ac:dyDescent="0.2"/>
    <row r="35946" ht="12.75" customHeight="1" x14ac:dyDescent="0.2"/>
    <row r="35947" ht="12.75" customHeight="1" x14ac:dyDescent="0.2"/>
    <row r="35948" ht="12.75" customHeight="1" x14ac:dyDescent="0.2"/>
    <row r="35949" ht="12.75" customHeight="1" x14ac:dyDescent="0.2"/>
    <row r="35950" ht="12.75" customHeight="1" x14ac:dyDescent="0.2"/>
    <row r="35951" ht="12.75" customHeight="1" x14ac:dyDescent="0.2"/>
    <row r="35952" ht="12.75" customHeight="1" x14ac:dyDescent="0.2"/>
    <row r="35953" ht="12.75" customHeight="1" x14ac:dyDescent="0.2"/>
    <row r="35954" ht="12.75" customHeight="1" x14ac:dyDescent="0.2"/>
    <row r="35955" ht="12.75" customHeight="1" x14ac:dyDescent="0.2"/>
    <row r="35956" ht="12.75" customHeight="1" x14ac:dyDescent="0.2"/>
    <row r="35957" ht="12.75" customHeight="1" x14ac:dyDescent="0.2"/>
    <row r="35958" ht="12.75" customHeight="1" x14ac:dyDescent="0.2"/>
    <row r="35959" ht="12.75" customHeight="1" x14ac:dyDescent="0.2"/>
    <row r="35960" ht="12.75" customHeight="1" x14ac:dyDescent="0.2"/>
    <row r="35961" ht="12.75" customHeight="1" x14ac:dyDescent="0.2"/>
    <row r="35962" ht="12.75" customHeight="1" x14ac:dyDescent="0.2"/>
    <row r="35963" ht="12.75" customHeight="1" x14ac:dyDescent="0.2"/>
    <row r="35964" ht="12.75" customHeight="1" x14ac:dyDescent="0.2"/>
    <row r="35965" ht="12.75" customHeight="1" x14ac:dyDescent="0.2"/>
    <row r="35966" ht="12.75" customHeight="1" x14ac:dyDescent="0.2"/>
    <row r="35967" ht="12.75" customHeight="1" x14ac:dyDescent="0.2"/>
    <row r="35968" ht="12.75" customHeight="1" x14ac:dyDescent="0.2"/>
    <row r="35969" ht="12.75" customHeight="1" x14ac:dyDescent="0.2"/>
    <row r="35970" ht="12.75" customHeight="1" x14ac:dyDescent="0.2"/>
    <row r="35971" ht="12.75" customHeight="1" x14ac:dyDescent="0.2"/>
    <row r="35972" ht="12.75" customHeight="1" x14ac:dyDescent="0.2"/>
    <row r="35973" ht="12.75" customHeight="1" x14ac:dyDescent="0.2"/>
    <row r="35974" ht="12.75" customHeight="1" x14ac:dyDescent="0.2"/>
    <row r="35975" ht="12.75" customHeight="1" x14ac:dyDescent="0.2"/>
    <row r="35976" ht="12.75" customHeight="1" x14ac:dyDescent="0.2"/>
    <row r="35977" ht="12.75" customHeight="1" x14ac:dyDescent="0.2"/>
    <row r="35978" ht="12.75" customHeight="1" x14ac:dyDescent="0.2"/>
    <row r="35979" ht="12.75" customHeight="1" x14ac:dyDescent="0.2"/>
    <row r="35980" ht="12.75" customHeight="1" x14ac:dyDescent="0.2"/>
    <row r="35981" ht="12.75" customHeight="1" x14ac:dyDescent="0.2"/>
    <row r="35982" ht="12.75" customHeight="1" x14ac:dyDescent="0.2"/>
    <row r="35983" ht="12.75" customHeight="1" x14ac:dyDescent="0.2"/>
    <row r="35984" ht="12.75" customHeight="1" x14ac:dyDescent="0.2"/>
    <row r="35985" ht="12.75" customHeight="1" x14ac:dyDescent="0.2"/>
    <row r="35986" ht="12.75" customHeight="1" x14ac:dyDescent="0.2"/>
    <row r="35987" ht="12.75" customHeight="1" x14ac:dyDescent="0.2"/>
    <row r="35988" ht="12.75" customHeight="1" x14ac:dyDescent="0.2"/>
    <row r="35989" ht="12.75" customHeight="1" x14ac:dyDescent="0.2"/>
    <row r="35990" ht="12.75" customHeight="1" x14ac:dyDescent="0.2"/>
    <row r="35991" ht="12.75" customHeight="1" x14ac:dyDescent="0.2"/>
    <row r="35992" ht="12.75" customHeight="1" x14ac:dyDescent="0.2"/>
    <row r="35993" ht="12.75" customHeight="1" x14ac:dyDescent="0.2"/>
    <row r="35994" ht="12.75" customHeight="1" x14ac:dyDescent="0.2"/>
    <row r="35995" ht="12.75" customHeight="1" x14ac:dyDescent="0.2"/>
    <row r="35996" ht="12.75" customHeight="1" x14ac:dyDescent="0.2"/>
    <row r="35997" ht="12.75" customHeight="1" x14ac:dyDescent="0.2"/>
    <row r="35998" ht="12.75" customHeight="1" x14ac:dyDescent="0.2"/>
    <row r="35999" ht="12.75" customHeight="1" x14ac:dyDescent="0.2"/>
    <row r="36000" ht="12.75" customHeight="1" x14ac:dyDescent="0.2"/>
    <row r="36001" ht="12.75" customHeight="1" x14ac:dyDescent="0.2"/>
    <row r="36002" ht="12.75" customHeight="1" x14ac:dyDescent="0.2"/>
    <row r="36003" ht="12.75" customHeight="1" x14ac:dyDescent="0.2"/>
    <row r="36004" ht="12.75" customHeight="1" x14ac:dyDescent="0.2"/>
    <row r="36005" ht="12.75" customHeight="1" x14ac:dyDescent="0.2"/>
    <row r="36006" ht="12.75" customHeight="1" x14ac:dyDescent="0.2"/>
    <row r="36007" ht="12.75" customHeight="1" x14ac:dyDescent="0.2"/>
    <row r="36008" ht="12.75" customHeight="1" x14ac:dyDescent="0.2"/>
    <row r="36009" ht="12.75" customHeight="1" x14ac:dyDescent="0.2"/>
    <row r="36010" ht="12.75" customHeight="1" x14ac:dyDescent="0.2"/>
    <row r="36011" ht="12.75" customHeight="1" x14ac:dyDescent="0.2"/>
    <row r="36012" ht="12.75" customHeight="1" x14ac:dyDescent="0.2"/>
    <row r="36013" ht="12.75" customHeight="1" x14ac:dyDescent="0.2"/>
    <row r="36014" ht="12.75" customHeight="1" x14ac:dyDescent="0.2"/>
    <row r="36015" ht="12.75" customHeight="1" x14ac:dyDescent="0.2"/>
    <row r="36016" ht="12.75" customHeight="1" x14ac:dyDescent="0.2"/>
    <row r="36017" ht="12.75" customHeight="1" x14ac:dyDescent="0.2"/>
    <row r="36018" ht="12.75" customHeight="1" x14ac:dyDescent="0.2"/>
    <row r="36019" ht="12.75" customHeight="1" x14ac:dyDescent="0.2"/>
    <row r="36020" ht="12.75" customHeight="1" x14ac:dyDescent="0.2"/>
    <row r="36021" ht="12.75" customHeight="1" x14ac:dyDescent="0.2"/>
    <row r="36022" ht="12.75" customHeight="1" x14ac:dyDescent="0.2"/>
    <row r="36023" ht="12.75" customHeight="1" x14ac:dyDescent="0.2"/>
    <row r="36024" ht="12.75" customHeight="1" x14ac:dyDescent="0.2"/>
    <row r="36025" ht="12.75" customHeight="1" x14ac:dyDescent="0.2"/>
    <row r="36026" ht="12.75" customHeight="1" x14ac:dyDescent="0.2"/>
    <row r="36027" ht="12.75" customHeight="1" x14ac:dyDescent="0.2"/>
    <row r="36028" ht="12.75" customHeight="1" x14ac:dyDescent="0.2"/>
    <row r="36029" ht="12.75" customHeight="1" x14ac:dyDescent="0.2"/>
    <row r="36030" ht="12.75" customHeight="1" x14ac:dyDescent="0.2"/>
    <row r="36031" ht="12.75" customHeight="1" x14ac:dyDescent="0.2"/>
    <row r="36032" ht="12.75" customHeight="1" x14ac:dyDescent="0.2"/>
    <row r="36033" ht="12.75" customHeight="1" x14ac:dyDescent="0.2"/>
    <row r="36034" ht="12.75" customHeight="1" x14ac:dyDescent="0.2"/>
    <row r="36035" ht="12.75" customHeight="1" x14ac:dyDescent="0.2"/>
    <row r="36036" ht="12.75" customHeight="1" x14ac:dyDescent="0.2"/>
    <row r="36037" ht="12.75" customHeight="1" x14ac:dyDescent="0.2"/>
    <row r="36038" ht="12.75" customHeight="1" x14ac:dyDescent="0.2"/>
    <row r="36039" ht="12.75" customHeight="1" x14ac:dyDescent="0.2"/>
    <row r="36040" ht="12.75" customHeight="1" x14ac:dyDescent="0.2"/>
    <row r="36041" ht="12.75" customHeight="1" x14ac:dyDescent="0.2"/>
    <row r="36042" ht="12.75" customHeight="1" x14ac:dyDescent="0.2"/>
    <row r="36043" ht="12.75" customHeight="1" x14ac:dyDescent="0.2"/>
    <row r="36044" ht="12.75" customHeight="1" x14ac:dyDescent="0.2"/>
    <row r="36045" ht="12.75" customHeight="1" x14ac:dyDescent="0.2"/>
    <row r="36046" ht="12.75" customHeight="1" x14ac:dyDescent="0.2"/>
    <row r="36047" ht="12.75" customHeight="1" x14ac:dyDescent="0.2"/>
    <row r="36048" ht="12.75" customHeight="1" x14ac:dyDescent="0.2"/>
    <row r="36049" ht="12.75" customHeight="1" x14ac:dyDescent="0.2"/>
    <row r="36050" ht="12.75" customHeight="1" x14ac:dyDescent="0.2"/>
    <row r="36051" ht="12.75" customHeight="1" x14ac:dyDescent="0.2"/>
    <row r="36052" ht="12.75" customHeight="1" x14ac:dyDescent="0.2"/>
    <row r="36053" ht="12.75" customHeight="1" x14ac:dyDescent="0.2"/>
    <row r="36054" ht="12.75" customHeight="1" x14ac:dyDescent="0.2"/>
    <row r="36055" ht="12.75" customHeight="1" x14ac:dyDescent="0.2"/>
    <row r="36056" ht="12.75" customHeight="1" x14ac:dyDescent="0.2"/>
    <row r="36057" ht="12.75" customHeight="1" x14ac:dyDescent="0.2"/>
    <row r="36058" ht="12.75" customHeight="1" x14ac:dyDescent="0.2"/>
    <row r="36059" ht="12.75" customHeight="1" x14ac:dyDescent="0.2"/>
    <row r="36060" ht="12.75" customHeight="1" x14ac:dyDescent="0.2"/>
    <row r="36061" ht="12.75" customHeight="1" x14ac:dyDescent="0.2"/>
    <row r="36062" ht="12.75" customHeight="1" x14ac:dyDescent="0.2"/>
    <row r="36063" ht="12.75" customHeight="1" x14ac:dyDescent="0.2"/>
    <row r="36064" ht="12.75" customHeight="1" x14ac:dyDescent="0.2"/>
    <row r="36065" ht="12.75" customHeight="1" x14ac:dyDescent="0.2"/>
    <row r="36066" ht="12.75" customHeight="1" x14ac:dyDescent="0.2"/>
    <row r="36067" ht="12.75" customHeight="1" x14ac:dyDescent="0.2"/>
    <row r="36068" ht="12.75" customHeight="1" x14ac:dyDescent="0.2"/>
    <row r="36069" ht="12.75" customHeight="1" x14ac:dyDescent="0.2"/>
    <row r="36070" ht="12.75" customHeight="1" x14ac:dyDescent="0.2"/>
    <row r="36071" ht="12.75" customHeight="1" x14ac:dyDescent="0.2"/>
    <row r="36072" ht="12.75" customHeight="1" x14ac:dyDescent="0.2"/>
    <row r="36073" ht="12.75" customHeight="1" x14ac:dyDescent="0.2"/>
    <row r="36074" ht="12.75" customHeight="1" x14ac:dyDescent="0.2"/>
    <row r="36075" ht="12.75" customHeight="1" x14ac:dyDescent="0.2"/>
    <row r="36076" ht="12.75" customHeight="1" x14ac:dyDescent="0.2"/>
    <row r="36077" ht="12.75" customHeight="1" x14ac:dyDescent="0.2"/>
    <row r="36078" ht="12.75" customHeight="1" x14ac:dyDescent="0.2"/>
    <row r="36079" ht="12.75" customHeight="1" x14ac:dyDescent="0.2"/>
    <row r="36080" ht="12.75" customHeight="1" x14ac:dyDescent="0.2"/>
    <row r="36081" ht="12.75" customHeight="1" x14ac:dyDescent="0.2"/>
    <row r="36082" ht="12.75" customHeight="1" x14ac:dyDescent="0.2"/>
    <row r="36083" ht="12.75" customHeight="1" x14ac:dyDescent="0.2"/>
    <row r="36084" ht="12.75" customHeight="1" x14ac:dyDescent="0.2"/>
    <row r="36085" ht="12.75" customHeight="1" x14ac:dyDescent="0.2"/>
    <row r="36086" ht="12.75" customHeight="1" x14ac:dyDescent="0.2"/>
    <row r="36087" ht="12.75" customHeight="1" x14ac:dyDescent="0.2"/>
    <row r="36088" ht="12.75" customHeight="1" x14ac:dyDescent="0.2"/>
    <row r="36089" ht="12.75" customHeight="1" x14ac:dyDescent="0.2"/>
    <row r="36090" ht="12.75" customHeight="1" x14ac:dyDescent="0.2"/>
    <row r="36091" ht="12.75" customHeight="1" x14ac:dyDescent="0.2"/>
    <row r="36092" ht="12.75" customHeight="1" x14ac:dyDescent="0.2"/>
    <row r="36093" ht="12.75" customHeight="1" x14ac:dyDescent="0.2"/>
    <row r="36094" ht="12.75" customHeight="1" x14ac:dyDescent="0.2"/>
    <row r="36095" ht="12.75" customHeight="1" x14ac:dyDescent="0.2"/>
    <row r="36096" ht="12.75" customHeight="1" x14ac:dyDescent="0.2"/>
    <row r="36097" ht="12.75" customHeight="1" x14ac:dyDescent="0.2"/>
    <row r="36098" ht="12.75" customHeight="1" x14ac:dyDescent="0.2"/>
    <row r="36099" ht="12.75" customHeight="1" x14ac:dyDescent="0.2"/>
    <row r="36100" ht="12.75" customHeight="1" x14ac:dyDescent="0.2"/>
    <row r="36101" ht="12.75" customHeight="1" x14ac:dyDescent="0.2"/>
    <row r="36102" ht="12.75" customHeight="1" x14ac:dyDescent="0.2"/>
    <row r="36103" ht="12.75" customHeight="1" x14ac:dyDescent="0.2"/>
    <row r="36104" ht="12.75" customHeight="1" x14ac:dyDescent="0.2"/>
    <row r="36105" ht="12.75" customHeight="1" x14ac:dyDescent="0.2"/>
    <row r="36106" ht="12.75" customHeight="1" x14ac:dyDescent="0.2"/>
    <row r="36107" ht="12.75" customHeight="1" x14ac:dyDescent="0.2"/>
    <row r="36108" ht="12.75" customHeight="1" x14ac:dyDescent="0.2"/>
    <row r="36109" ht="12.75" customHeight="1" x14ac:dyDescent="0.2"/>
    <row r="36110" ht="12.75" customHeight="1" x14ac:dyDescent="0.2"/>
    <row r="36111" ht="12.75" customHeight="1" x14ac:dyDescent="0.2"/>
    <row r="36112" ht="12.75" customHeight="1" x14ac:dyDescent="0.2"/>
    <row r="36113" ht="12.75" customHeight="1" x14ac:dyDescent="0.2"/>
    <row r="36114" ht="12.75" customHeight="1" x14ac:dyDescent="0.2"/>
    <row r="36115" ht="12.75" customHeight="1" x14ac:dyDescent="0.2"/>
    <row r="36116" ht="12.75" customHeight="1" x14ac:dyDescent="0.2"/>
    <row r="36117" ht="12.75" customHeight="1" x14ac:dyDescent="0.2"/>
    <row r="36118" ht="12.75" customHeight="1" x14ac:dyDescent="0.2"/>
    <row r="36119" ht="12.75" customHeight="1" x14ac:dyDescent="0.2"/>
    <row r="36120" ht="12.75" customHeight="1" x14ac:dyDescent="0.2"/>
    <row r="36121" ht="12.75" customHeight="1" x14ac:dyDescent="0.2"/>
    <row r="36122" ht="12.75" customHeight="1" x14ac:dyDescent="0.2"/>
    <row r="36123" ht="12.75" customHeight="1" x14ac:dyDescent="0.2"/>
    <row r="36124" ht="12.75" customHeight="1" x14ac:dyDescent="0.2"/>
    <row r="36125" ht="12.75" customHeight="1" x14ac:dyDescent="0.2"/>
    <row r="36126" ht="12.75" customHeight="1" x14ac:dyDescent="0.2"/>
    <row r="36127" ht="12.75" customHeight="1" x14ac:dyDescent="0.2"/>
    <row r="36128" ht="12.75" customHeight="1" x14ac:dyDescent="0.2"/>
    <row r="36129" ht="12.75" customHeight="1" x14ac:dyDescent="0.2"/>
    <row r="36130" ht="12.75" customHeight="1" x14ac:dyDescent="0.2"/>
    <row r="36131" ht="12.75" customHeight="1" x14ac:dyDescent="0.2"/>
    <row r="36132" ht="12.75" customHeight="1" x14ac:dyDescent="0.2"/>
    <row r="36133" ht="12.75" customHeight="1" x14ac:dyDescent="0.2"/>
    <row r="36134" ht="12.75" customHeight="1" x14ac:dyDescent="0.2"/>
    <row r="36135" ht="12.75" customHeight="1" x14ac:dyDescent="0.2"/>
    <row r="36136" ht="12.75" customHeight="1" x14ac:dyDescent="0.2"/>
    <row r="36137" ht="12.75" customHeight="1" x14ac:dyDescent="0.2"/>
    <row r="36138" ht="12.75" customHeight="1" x14ac:dyDescent="0.2"/>
    <row r="36139" ht="12.75" customHeight="1" x14ac:dyDescent="0.2"/>
    <row r="36140" ht="12.75" customHeight="1" x14ac:dyDescent="0.2"/>
    <row r="36141" ht="12.75" customHeight="1" x14ac:dyDescent="0.2"/>
    <row r="36142" ht="12.75" customHeight="1" x14ac:dyDescent="0.2"/>
    <row r="36143" ht="12.75" customHeight="1" x14ac:dyDescent="0.2"/>
    <row r="36144" ht="12.75" customHeight="1" x14ac:dyDescent="0.2"/>
    <row r="36145" ht="12.75" customHeight="1" x14ac:dyDescent="0.2"/>
    <row r="36146" ht="12.75" customHeight="1" x14ac:dyDescent="0.2"/>
    <row r="36147" ht="12.75" customHeight="1" x14ac:dyDescent="0.2"/>
    <row r="36148" ht="12.75" customHeight="1" x14ac:dyDescent="0.2"/>
    <row r="36149" ht="12.75" customHeight="1" x14ac:dyDescent="0.2"/>
    <row r="36150" ht="12.75" customHeight="1" x14ac:dyDescent="0.2"/>
    <row r="36151" ht="12.75" customHeight="1" x14ac:dyDescent="0.2"/>
    <row r="36152" ht="12.75" customHeight="1" x14ac:dyDescent="0.2"/>
    <row r="36153" ht="12.75" customHeight="1" x14ac:dyDescent="0.2"/>
    <row r="36154" ht="12.75" customHeight="1" x14ac:dyDescent="0.2"/>
    <row r="36155" ht="12.75" customHeight="1" x14ac:dyDescent="0.2"/>
    <row r="36156" ht="12.75" customHeight="1" x14ac:dyDescent="0.2"/>
    <row r="36157" ht="12.75" customHeight="1" x14ac:dyDescent="0.2"/>
    <row r="36158" ht="12.75" customHeight="1" x14ac:dyDescent="0.2"/>
    <row r="36159" ht="12.75" customHeight="1" x14ac:dyDescent="0.2"/>
    <row r="36160" ht="12.75" customHeight="1" x14ac:dyDescent="0.2"/>
    <row r="36161" ht="12.75" customHeight="1" x14ac:dyDescent="0.2"/>
    <row r="36162" ht="12.75" customHeight="1" x14ac:dyDescent="0.2"/>
    <row r="36163" ht="12.75" customHeight="1" x14ac:dyDescent="0.2"/>
    <row r="36164" ht="12.75" customHeight="1" x14ac:dyDescent="0.2"/>
    <row r="36165" ht="12.75" customHeight="1" x14ac:dyDescent="0.2"/>
    <row r="36166" ht="12.75" customHeight="1" x14ac:dyDescent="0.2"/>
    <row r="36167" ht="12.75" customHeight="1" x14ac:dyDescent="0.2"/>
    <row r="36168" ht="12.75" customHeight="1" x14ac:dyDescent="0.2"/>
    <row r="36169" ht="12.75" customHeight="1" x14ac:dyDescent="0.2"/>
    <row r="36170" ht="12.75" customHeight="1" x14ac:dyDescent="0.2"/>
    <row r="36171" ht="12.75" customHeight="1" x14ac:dyDescent="0.2"/>
    <row r="36172" ht="12.75" customHeight="1" x14ac:dyDescent="0.2"/>
    <row r="36173" ht="12.75" customHeight="1" x14ac:dyDescent="0.2"/>
    <row r="36174" ht="12.75" customHeight="1" x14ac:dyDescent="0.2"/>
    <row r="36175" ht="12.75" customHeight="1" x14ac:dyDescent="0.2"/>
    <row r="36176" ht="12.75" customHeight="1" x14ac:dyDescent="0.2"/>
    <row r="36177" ht="12.75" customHeight="1" x14ac:dyDescent="0.2"/>
    <row r="36178" ht="12.75" customHeight="1" x14ac:dyDescent="0.2"/>
    <row r="36179" ht="12.75" customHeight="1" x14ac:dyDescent="0.2"/>
    <row r="36180" ht="12.75" customHeight="1" x14ac:dyDescent="0.2"/>
    <row r="36181" ht="12.75" customHeight="1" x14ac:dyDescent="0.2"/>
    <row r="36182" ht="12.75" customHeight="1" x14ac:dyDescent="0.2"/>
    <row r="36183" ht="12.75" customHeight="1" x14ac:dyDescent="0.2"/>
    <row r="36184" ht="12.75" customHeight="1" x14ac:dyDescent="0.2"/>
    <row r="36185" ht="12.75" customHeight="1" x14ac:dyDescent="0.2"/>
    <row r="36186" ht="12.75" customHeight="1" x14ac:dyDescent="0.2"/>
    <row r="36187" ht="12.75" customHeight="1" x14ac:dyDescent="0.2"/>
    <row r="36188" ht="12.75" customHeight="1" x14ac:dyDescent="0.2"/>
    <row r="36189" ht="12.75" customHeight="1" x14ac:dyDescent="0.2"/>
    <row r="36190" ht="12.75" customHeight="1" x14ac:dyDescent="0.2"/>
    <row r="36191" ht="12.75" customHeight="1" x14ac:dyDescent="0.2"/>
    <row r="36192" ht="12.75" customHeight="1" x14ac:dyDescent="0.2"/>
    <row r="36193" ht="12.75" customHeight="1" x14ac:dyDescent="0.2"/>
    <row r="36194" ht="12.75" customHeight="1" x14ac:dyDescent="0.2"/>
    <row r="36195" ht="12.75" customHeight="1" x14ac:dyDescent="0.2"/>
    <row r="36196" ht="12.75" customHeight="1" x14ac:dyDescent="0.2"/>
    <row r="36197" ht="12.75" customHeight="1" x14ac:dyDescent="0.2"/>
    <row r="36198" ht="12.75" customHeight="1" x14ac:dyDescent="0.2"/>
    <row r="36199" ht="12.75" customHeight="1" x14ac:dyDescent="0.2"/>
    <row r="36200" ht="12.75" customHeight="1" x14ac:dyDescent="0.2"/>
    <row r="36201" ht="12.75" customHeight="1" x14ac:dyDescent="0.2"/>
    <row r="36202" ht="12.75" customHeight="1" x14ac:dyDescent="0.2"/>
    <row r="36203" ht="12.75" customHeight="1" x14ac:dyDescent="0.2"/>
    <row r="36204" ht="12.75" customHeight="1" x14ac:dyDescent="0.2"/>
    <row r="36205" ht="12.75" customHeight="1" x14ac:dyDescent="0.2"/>
    <row r="36206" ht="12.75" customHeight="1" x14ac:dyDescent="0.2"/>
    <row r="36207" ht="12.75" customHeight="1" x14ac:dyDescent="0.2"/>
    <row r="36208" ht="12.75" customHeight="1" x14ac:dyDescent="0.2"/>
    <row r="36209" ht="12.75" customHeight="1" x14ac:dyDescent="0.2"/>
    <row r="36210" ht="12.75" customHeight="1" x14ac:dyDescent="0.2"/>
    <row r="36211" ht="12.75" customHeight="1" x14ac:dyDescent="0.2"/>
    <row r="36212" ht="12.75" customHeight="1" x14ac:dyDescent="0.2"/>
    <row r="36213" ht="12.75" customHeight="1" x14ac:dyDescent="0.2"/>
    <row r="36214" ht="12.75" customHeight="1" x14ac:dyDescent="0.2"/>
    <row r="36215" ht="12.75" customHeight="1" x14ac:dyDescent="0.2"/>
    <row r="36216" ht="12.75" customHeight="1" x14ac:dyDescent="0.2"/>
    <row r="36217" ht="12.75" customHeight="1" x14ac:dyDescent="0.2"/>
    <row r="36218" ht="12.75" customHeight="1" x14ac:dyDescent="0.2"/>
    <row r="36219" ht="12.75" customHeight="1" x14ac:dyDescent="0.2"/>
    <row r="36220" ht="12.75" customHeight="1" x14ac:dyDescent="0.2"/>
    <row r="36221" ht="12.75" customHeight="1" x14ac:dyDescent="0.2"/>
    <row r="36222" ht="12.75" customHeight="1" x14ac:dyDescent="0.2"/>
    <row r="36223" ht="12.75" customHeight="1" x14ac:dyDescent="0.2"/>
    <row r="36224" ht="12.75" customHeight="1" x14ac:dyDescent="0.2"/>
    <row r="36225" ht="12.75" customHeight="1" x14ac:dyDescent="0.2"/>
    <row r="36226" ht="12.75" customHeight="1" x14ac:dyDescent="0.2"/>
    <row r="36227" ht="12.75" customHeight="1" x14ac:dyDescent="0.2"/>
    <row r="36228" ht="12.75" customHeight="1" x14ac:dyDescent="0.2"/>
    <row r="36229" ht="12.75" customHeight="1" x14ac:dyDescent="0.2"/>
    <row r="36230" ht="12.75" customHeight="1" x14ac:dyDescent="0.2"/>
    <row r="36231" ht="12.75" customHeight="1" x14ac:dyDescent="0.2"/>
    <row r="36232" ht="12.75" customHeight="1" x14ac:dyDescent="0.2"/>
    <row r="36233" ht="12.75" customHeight="1" x14ac:dyDescent="0.2"/>
    <row r="36234" ht="12.75" customHeight="1" x14ac:dyDescent="0.2"/>
    <row r="36235" ht="12.75" customHeight="1" x14ac:dyDescent="0.2"/>
    <row r="36236" ht="12.75" customHeight="1" x14ac:dyDescent="0.2"/>
    <row r="36237" ht="12.75" customHeight="1" x14ac:dyDescent="0.2"/>
    <row r="36238" ht="12.75" customHeight="1" x14ac:dyDescent="0.2"/>
    <row r="36239" ht="12.75" customHeight="1" x14ac:dyDescent="0.2"/>
    <row r="36240" ht="12.75" customHeight="1" x14ac:dyDescent="0.2"/>
    <row r="36241" ht="12.75" customHeight="1" x14ac:dyDescent="0.2"/>
    <row r="36242" ht="12.75" customHeight="1" x14ac:dyDescent="0.2"/>
    <row r="36243" ht="12.75" customHeight="1" x14ac:dyDescent="0.2"/>
    <row r="36244" ht="12.75" customHeight="1" x14ac:dyDescent="0.2"/>
    <row r="36245" ht="12.75" customHeight="1" x14ac:dyDescent="0.2"/>
    <row r="36246" ht="12.75" customHeight="1" x14ac:dyDescent="0.2"/>
    <row r="36247" ht="12.75" customHeight="1" x14ac:dyDescent="0.2"/>
    <row r="36248" ht="12.75" customHeight="1" x14ac:dyDescent="0.2"/>
    <row r="36249" ht="12.75" customHeight="1" x14ac:dyDescent="0.2"/>
    <row r="36250" ht="12.75" customHeight="1" x14ac:dyDescent="0.2"/>
    <row r="36251" ht="12.75" customHeight="1" x14ac:dyDescent="0.2"/>
    <row r="36252" ht="12.75" customHeight="1" x14ac:dyDescent="0.2"/>
    <row r="36253" ht="12.75" customHeight="1" x14ac:dyDescent="0.2"/>
    <row r="36254" ht="12.75" customHeight="1" x14ac:dyDescent="0.2"/>
    <row r="36255" ht="12.75" customHeight="1" x14ac:dyDescent="0.2"/>
    <row r="36256" ht="12.75" customHeight="1" x14ac:dyDescent="0.2"/>
    <row r="36257" ht="12.75" customHeight="1" x14ac:dyDescent="0.2"/>
    <row r="36258" ht="12.75" customHeight="1" x14ac:dyDescent="0.2"/>
    <row r="36259" ht="12.75" customHeight="1" x14ac:dyDescent="0.2"/>
    <row r="36260" ht="12.75" customHeight="1" x14ac:dyDescent="0.2"/>
    <row r="36261" ht="12.75" customHeight="1" x14ac:dyDescent="0.2"/>
    <row r="36262" ht="12.75" customHeight="1" x14ac:dyDescent="0.2"/>
    <row r="36263" ht="12.75" customHeight="1" x14ac:dyDescent="0.2"/>
    <row r="36264" ht="12.75" customHeight="1" x14ac:dyDescent="0.2"/>
    <row r="36265" ht="12.75" customHeight="1" x14ac:dyDescent="0.2"/>
    <row r="36266" ht="12.75" customHeight="1" x14ac:dyDescent="0.2"/>
    <row r="36267" ht="12.75" customHeight="1" x14ac:dyDescent="0.2"/>
    <row r="36268" ht="12.75" customHeight="1" x14ac:dyDescent="0.2"/>
    <row r="36269" ht="12.75" customHeight="1" x14ac:dyDescent="0.2"/>
    <row r="36270" ht="12.75" customHeight="1" x14ac:dyDescent="0.2"/>
    <row r="36271" ht="12.75" customHeight="1" x14ac:dyDescent="0.2"/>
    <row r="36272" ht="12.75" customHeight="1" x14ac:dyDescent="0.2"/>
    <row r="36273" ht="12.75" customHeight="1" x14ac:dyDescent="0.2"/>
    <row r="36274" ht="12.75" customHeight="1" x14ac:dyDescent="0.2"/>
    <row r="36275" ht="12.75" customHeight="1" x14ac:dyDescent="0.2"/>
    <row r="36276" ht="12.75" customHeight="1" x14ac:dyDescent="0.2"/>
    <row r="36277" ht="12.75" customHeight="1" x14ac:dyDescent="0.2"/>
    <row r="36278" ht="12.75" customHeight="1" x14ac:dyDescent="0.2"/>
    <row r="36279" ht="12.75" customHeight="1" x14ac:dyDescent="0.2"/>
    <row r="36280" ht="12.75" customHeight="1" x14ac:dyDescent="0.2"/>
    <row r="36281" ht="12.75" customHeight="1" x14ac:dyDescent="0.2"/>
    <row r="36282" ht="12.75" customHeight="1" x14ac:dyDescent="0.2"/>
    <row r="36283" ht="12.75" customHeight="1" x14ac:dyDescent="0.2"/>
    <row r="36284" ht="12.75" customHeight="1" x14ac:dyDescent="0.2"/>
    <row r="36285" ht="12.75" customHeight="1" x14ac:dyDescent="0.2"/>
    <row r="36286" ht="12.75" customHeight="1" x14ac:dyDescent="0.2"/>
    <row r="36287" ht="12.75" customHeight="1" x14ac:dyDescent="0.2"/>
    <row r="36288" ht="12.75" customHeight="1" x14ac:dyDescent="0.2"/>
    <row r="36289" ht="12.75" customHeight="1" x14ac:dyDescent="0.2"/>
    <row r="36290" ht="12.75" customHeight="1" x14ac:dyDescent="0.2"/>
    <row r="36291" ht="12.75" customHeight="1" x14ac:dyDescent="0.2"/>
    <row r="36292" ht="12.75" customHeight="1" x14ac:dyDescent="0.2"/>
    <row r="36293" ht="12.75" customHeight="1" x14ac:dyDescent="0.2"/>
    <row r="36294" ht="12.75" customHeight="1" x14ac:dyDescent="0.2"/>
    <row r="36295" ht="12.75" customHeight="1" x14ac:dyDescent="0.2"/>
    <row r="36296" ht="12.75" customHeight="1" x14ac:dyDescent="0.2"/>
    <row r="36297" ht="12.75" customHeight="1" x14ac:dyDescent="0.2"/>
    <row r="36298" ht="12.75" customHeight="1" x14ac:dyDescent="0.2"/>
    <row r="36299" ht="12.75" customHeight="1" x14ac:dyDescent="0.2"/>
    <row r="36300" ht="12.75" customHeight="1" x14ac:dyDescent="0.2"/>
    <row r="36301" ht="12.75" customHeight="1" x14ac:dyDescent="0.2"/>
    <row r="36302" ht="12.75" customHeight="1" x14ac:dyDescent="0.2"/>
    <row r="36303" ht="12.75" customHeight="1" x14ac:dyDescent="0.2"/>
    <row r="36304" ht="12.75" customHeight="1" x14ac:dyDescent="0.2"/>
    <row r="36305" ht="12.75" customHeight="1" x14ac:dyDescent="0.2"/>
    <row r="36306" ht="12.75" customHeight="1" x14ac:dyDescent="0.2"/>
    <row r="36307" ht="12.75" customHeight="1" x14ac:dyDescent="0.2"/>
    <row r="36308" ht="12.75" customHeight="1" x14ac:dyDescent="0.2"/>
    <row r="36309" ht="12.75" customHeight="1" x14ac:dyDescent="0.2"/>
    <row r="36310" ht="12.75" customHeight="1" x14ac:dyDescent="0.2"/>
    <row r="36311" ht="12.75" customHeight="1" x14ac:dyDescent="0.2"/>
    <row r="36312" ht="12.75" customHeight="1" x14ac:dyDescent="0.2"/>
    <row r="36313" ht="12.75" customHeight="1" x14ac:dyDescent="0.2"/>
    <row r="36314" ht="12.75" customHeight="1" x14ac:dyDescent="0.2"/>
    <row r="36315" ht="12.75" customHeight="1" x14ac:dyDescent="0.2"/>
    <row r="36316" ht="12.75" customHeight="1" x14ac:dyDescent="0.2"/>
    <row r="36317" ht="12.75" customHeight="1" x14ac:dyDescent="0.2"/>
    <row r="36318" ht="12.75" customHeight="1" x14ac:dyDescent="0.2"/>
    <row r="36319" ht="12.75" customHeight="1" x14ac:dyDescent="0.2"/>
    <row r="36320" ht="12.75" customHeight="1" x14ac:dyDescent="0.2"/>
    <row r="36321" ht="12.75" customHeight="1" x14ac:dyDescent="0.2"/>
    <row r="36322" ht="12.75" customHeight="1" x14ac:dyDescent="0.2"/>
    <row r="36323" ht="12.75" customHeight="1" x14ac:dyDescent="0.2"/>
    <row r="36324" ht="12.75" customHeight="1" x14ac:dyDescent="0.2"/>
    <row r="36325" ht="12.75" customHeight="1" x14ac:dyDescent="0.2"/>
    <row r="36326" ht="12.75" customHeight="1" x14ac:dyDescent="0.2"/>
    <row r="36327" ht="12.75" customHeight="1" x14ac:dyDescent="0.2"/>
    <row r="36328" ht="12.75" customHeight="1" x14ac:dyDescent="0.2"/>
    <row r="36329" ht="12.75" customHeight="1" x14ac:dyDescent="0.2"/>
    <row r="36330" ht="12.75" customHeight="1" x14ac:dyDescent="0.2"/>
    <row r="36331" ht="12.75" customHeight="1" x14ac:dyDescent="0.2"/>
    <row r="36332" ht="12.75" customHeight="1" x14ac:dyDescent="0.2"/>
    <row r="36333" ht="12.75" customHeight="1" x14ac:dyDescent="0.2"/>
    <row r="36334" ht="12.75" customHeight="1" x14ac:dyDescent="0.2"/>
    <row r="36335" ht="12.75" customHeight="1" x14ac:dyDescent="0.2"/>
    <row r="36336" ht="12.75" customHeight="1" x14ac:dyDescent="0.2"/>
    <row r="36337" ht="12.75" customHeight="1" x14ac:dyDescent="0.2"/>
    <row r="36338" ht="12.75" customHeight="1" x14ac:dyDescent="0.2"/>
    <row r="36339" ht="12.75" customHeight="1" x14ac:dyDescent="0.2"/>
    <row r="36340" ht="12.75" customHeight="1" x14ac:dyDescent="0.2"/>
    <row r="36341" ht="12.75" customHeight="1" x14ac:dyDescent="0.2"/>
    <row r="36342" ht="12.75" customHeight="1" x14ac:dyDescent="0.2"/>
    <row r="36343" ht="12.75" customHeight="1" x14ac:dyDescent="0.2"/>
    <row r="36344" ht="12.75" customHeight="1" x14ac:dyDescent="0.2"/>
    <row r="36345" ht="12.75" customHeight="1" x14ac:dyDescent="0.2"/>
    <row r="36346" ht="12.75" customHeight="1" x14ac:dyDescent="0.2"/>
    <row r="36347" ht="12.75" customHeight="1" x14ac:dyDescent="0.2"/>
    <row r="36348" ht="12.75" customHeight="1" x14ac:dyDescent="0.2"/>
    <row r="36349" ht="12.75" customHeight="1" x14ac:dyDescent="0.2"/>
    <row r="36350" ht="12.75" customHeight="1" x14ac:dyDescent="0.2"/>
    <row r="36351" ht="12.75" customHeight="1" x14ac:dyDescent="0.2"/>
    <row r="36352" ht="12.75" customHeight="1" x14ac:dyDescent="0.2"/>
    <row r="36353" ht="12.75" customHeight="1" x14ac:dyDescent="0.2"/>
    <row r="36354" ht="12.75" customHeight="1" x14ac:dyDescent="0.2"/>
    <row r="36355" ht="12.75" customHeight="1" x14ac:dyDescent="0.2"/>
    <row r="36356" ht="12.75" customHeight="1" x14ac:dyDescent="0.2"/>
    <row r="36357" ht="12.75" customHeight="1" x14ac:dyDescent="0.2"/>
    <row r="36358" ht="12.75" customHeight="1" x14ac:dyDescent="0.2"/>
    <row r="36359" ht="12.75" customHeight="1" x14ac:dyDescent="0.2"/>
    <row r="36360" ht="12.75" customHeight="1" x14ac:dyDescent="0.2"/>
    <row r="36361" ht="12.75" customHeight="1" x14ac:dyDescent="0.2"/>
    <row r="36362" ht="12.75" customHeight="1" x14ac:dyDescent="0.2"/>
    <row r="36363" ht="12.75" customHeight="1" x14ac:dyDescent="0.2"/>
    <row r="36364" ht="12.75" customHeight="1" x14ac:dyDescent="0.2"/>
    <row r="36365" ht="12.75" customHeight="1" x14ac:dyDescent="0.2"/>
    <row r="36366" ht="12.75" customHeight="1" x14ac:dyDescent="0.2"/>
    <row r="36367" ht="12.75" customHeight="1" x14ac:dyDescent="0.2"/>
    <row r="36368" ht="12.75" customHeight="1" x14ac:dyDescent="0.2"/>
    <row r="36369" ht="12.75" customHeight="1" x14ac:dyDescent="0.2"/>
    <row r="36370" ht="12.75" customHeight="1" x14ac:dyDescent="0.2"/>
    <row r="36371" ht="12.75" customHeight="1" x14ac:dyDescent="0.2"/>
    <row r="36372" ht="12.75" customHeight="1" x14ac:dyDescent="0.2"/>
    <row r="36373" ht="12.75" customHeight="1" x14ac:dyDescent="0.2"/>
    <row r="36374" ht="12.75" customHeight="1" x14ac:dyDescent="0.2"/>
    <row r="36375" ht="12.75" customHeight="1" x14ac:dyDescent="0.2"/>
    <row r="36376" ht="12.75" customHeight="1" x14ac:dyDescent="0.2"/>
    <row r="36377" ht="12.75" customHeight="1" x14ac:dyDescent="0.2"/>
    <row r="36378" ht="12.75" customHeight="1" x14ac:dyDescent="0.2"/>
    <row r="36379" ht="12.75" customHeight="1" x14ac:dyDescent="0.2"/>
    <row r="36380" ht="12.75" customHeight="1" x14ac:dyDescent="0.2"/>
    <row r="36381" ht="12.75" customHeight="1" x14ac:dyDescent="0.2"/>
    <row r="36382" ht="12.75" customHeight="1" x14ac:dyDescent="0.2"/>
    <row r="36383" ht="12.75" customHeight="1" x14ac:dyDescent="0.2"/>
    <row r="36384" ht="12.75" customHeight="1" x14ac:dyDescent="0.2"/>
    <row r="36385" ht="12.75" customHeight="1" x14ac:dyDescent="0.2"/>
    <row r="36386" ht="12.75" customHeight="1" x14ac:dyDescent="0.2"/>
    <row r="36387" ht="12.75" customHeight="1" x14ac:dyDescent="0.2"/>
    <row r="36388" ht="12.75" customHeight="1" x14ac:dyDescent="0.2"/>
    <row r="36389" ht="12.75" customHeight="1" x14ac:dyDescent="0.2"/>
    <row r="36390" ht="12.75" customHeight="1" x14ac:dyDescent="0.2"/>
    <row r="36391" ht="12.75" customHeight="1" x14ac:dyDescent="0.2"/>
    <row r="36392" ht="12.75" customHeight="1" x14ac:dyDescent="0.2"/>
    <row r="36393" ht="12.75" customHeight="1" x14ac:dyDescent="0.2"/>
    <row r="36394" ht="12.75" customHeight="1" x14ac:dyDescent="0.2"/>
    <row r="36395" ht="12.75" customHeight="1" x14ac:dyDescent="0.2"/>
    <row r="36396" ht="12.75" customHeight="1" x14ac:dyDescent="0.2"/>
    <row r="36397" ht="12.75" customHeight="1" x14ac:dyDescent="0.2"/>
    <row r="36398" ht="12.75" customHeight="1" x14ac:dyDescent="0.2"/>
    <row r="36399" ht="12.75" customHeight="1" x14ac:dyDescent="0.2"/>
    <row r="36400" ht="12.75" customHeight="1" x14ac:dyDescent="0.2"/>
    <row r="36401" ht="12.75" customHeight="1" x14ac:dyDescent="0.2"/>
    <row r="36402" ht="12.75" customHeight="1" x14ac:dyDescent="0.2"/>
    <row r="36403" ht="12.75" customHeight="1" x14ac:dyDescent="0.2"/>
    <row r="36404" ht="12.75" customHeight="1" x14ac:dyDescent="0.2"/>
    <row r="36405" ht="12.75" customHeight="1" x14ac:dyDescent="0.2"/>
    <row r="36406" ht="12.75" customHeight="1" x14ac:dyDescent="0.2"/>
    <row r="36407" ht="12.75" customHeight="1" x14ac:dyDescent="0.2"/>
    <row r="36408" ht="12.75" customHeight="1" x14ac:dyDescent="0.2"/>
    <row r="36409" ht="12.75" customHeight="1" x14ac:dyDescent="0.2"/>
    <row r="36410" ht="12.75" customHeight="1" x14ac:dyDescent="0.2"/>
    <row r="36411" ht="12.75" customHeight="1" x14ac:dyDescent="0.2"/>
    <row r="36412" ht="12.75" customHeight="1" x14ac:dyDescent="0.2"/>
    <row r="36413" ht="12.75" customHeight="1" x14ac:dyDescent="0.2"/>
    <row r="36414" ht="12.75" customHeight="1" x14ac:dyDescent="0.2"/>
    <row r="36415" ht="12.75" customHeight="1" x14ac:dyDescent="0.2"/>
    <row r="36416" ht="12.75" customHeight="1" x14ac:dyDescent="0.2"/>
    <row r="36417" ht="12.75" customHeight="1" x14ac:dyDescent="0.2"/>
    <row r="36418" ht="12.75" customHeight="1" x14ac:dyDescent="0.2"/>
    <row r="36419" ht="12.75" customHeight="1" x14ac:dyDescent="0.2"/>
    <row r="36420" ht="12.75" customHeight="1" x14ac:dyDescent="0.2"/>
    <row r="36421" ht="12.75" customHeight="1" x14ac:dyDescent="0.2"/>
    <row r="36422" ht="12.75" customHeight="1" x14ac:dyDescent="0.2"/>
    <row r="36423" ht="12.75" customHeight="1" x14ac:dyDescent="0.2"/>
    <row r="36424" ht="12.75" customHeight="1" x14ac:dyDescent="0.2"/>
    <row r="36425" ht="12.75" customHeight="1" x14ac:dyDescent="0.2"/>
    <row r="36426" ht="12.75" customHeight="1" x14ac:dyDescent="0.2"/>
    <row r="36427" ht="12.75" customHeight="1" x14ac:dyDescent="0.2"/>
    <row r="36428" ht="12.75" customHeight="1" x14ac:dyDescent="0.2"/>
    <row r="36429" ht="12.75" customHeight="1" x14ac:dyDescent="0.2"/>
    <row r="36430" ht="12.75" customHeight="1" x14ac:dyDescent="0.2"/>
    <row r="36431" ht="12.75" customHeight="1" x14ac:dyDescent="0.2"/>
    <row r="36432" ht="12.75" customHeight="1" x14ac:dyDescent="0.2"/>
    <row r="36433" ht="12.75" customHeight="1" x14ac:dyDescent="0.2"/>
    <row r="36434" ht="12.75" customHeight="1" x14ac:dyDescent="0.2"/>
    <row r="36435" ht="12.75" customHeight="1" x14ac:dyDescent="0.2"/>
    <row r="36436" ht="12.75" customHeight="1" x14ac:dyDescent="0.2"/>
    <row r="36437" ht="12.75" customHeight="1" x14ac:dyDescent="0.2"/>
    <row r="36438" ht="12.75" customHeight="1" x14ac:dyDescent="0.2"/>
    <row r="36439" ht="12.75" customHeight="1" x14ac:dyDescent="0.2"/>
    <row r="36440" ht="12.75" customHeight="1" x14ac:dyDescent="0.2"/>
    <row r="36441" ht="12.75" customHeight="1" x14ac:dyDescent="0.2"/>
    <row r="36442" ht="12.75" customHeight="1" x14ac:dyDescent="0.2"/>
    <row r="36443" ht="12.75" customHeight="1" x14ac:dyDescent="0.2"/>
    <row r="36444" ht="12.75" customHeight="1" x14ac:dyDescent="0.2"/>
    <row r="36445" ht="12.75" customHeight="1" x14ac:dyDescent="0.2"/>
    <row r="36446" ht="12.75" customHeight="1" x14ac:dyDescent="0.2"/>
    <row r="36447" ht="12.75" customHeight="1" x14ac:dyDescent="0.2"/>
    <row r="36448" ht="12.75" customHeight="1" x14ac:dyDescent="0.2"/>
    <row r="36449" ht="12.75" customHeight="1" x14ac:dyDescent="0.2"/>
    <row r="36450" ht="12.75" customHeight="1" x14ac:dyDescent="0.2"/>
    <row r="36451" ht="12.75" customHeight="1" x14ac:dyDescent="0.2"/>
    <row r="36452" ht="12.75" customHeight="1" x14ac:dyDescent="0.2"/>
    <row r="36453" ht="12.75" customHeight="1" x14ac:dyDescent="0.2"/>
    <row r="36454" ht="12.75" customHeight="1" x14ac:dyDescent="0.2"/>
    <row r="36455" ht="12.75" customHeight="1" x14ac:dyDescent="0.2"/>
    <row r="36456" ht="12.75" customHeight="1" x14ac:dyDescent="0.2"/>
    <row r="36457" ht="12.75" customHeight="1" x14ac:dyDescent="0.2"/>
    <row r="36458" ht="12.75" customHeight="1" x14ac:dyDescent="0.2"/>
    <row r="36459" ht="12.75" customHeight="1" x14ac:dyDescent="0.2"/>
    <row r="36460" ht="12.75" customHeight="1" x14ac:dyDescent="0.2"/>
    <row r="36461" ht="12.75" customHeight="1" x14ac:dyDescent="0.2"/>
    <row r="36462" ht="12.75" customHeight="1" x14ac:dyDescent="0.2"/>
    <row r="36463" ht="12.75" customHeight="1" x14ac:dyDescent="0.2"/>
    <row r="36464" ht="12.75" customHeight="1" x14ac:dyDescent="0.2"/>
    <row r="36465" ht="12.75" customHeight="1" x14ac:dyDescent="0.2"/>
    <row r="36466" ht="12.75" customHeight="1" x14ac:dyDescent="0.2"/>
    <row r="36467" ht="12.75" customHeight="1" x14ac:dyDescent="0.2"/>
    <row r="36468" ht="12.75" customHeight="1" x14ac:dyDescent="0.2"/>
    <row r="36469" ht="12.75" customHeight="1" x14ac:dyDescent="0.2"/>
    <row r="36470" ht="12.75" customHeight="1" x14ac:dyDescent="0.2"/>
    <row r="36471" ht="12.75" customHeight="1" x14ac:dyDescent="0.2"/>
    <row r="36472" ht="12.75" customHeight="1" x14ac:dyDescent="0.2"/>
    <row r="36473" ht="12.75" customHeight="1" x14ac:dyDescent="0.2"/>
    <row r="36474" ht="12.75" customHeight="1" x14ac:dyDescent="0.2"/>
    <row r="36475" ht="12.75" customHeight="1" x14ac:dyDescent="0.2"/>
    <row r="36476" ht="12.75" customHeight="1" x14ac:dyDescent="0.2"/>
    <row r="36477" ht="12.75" customHeight="1" x14ac:dyDescent="0.2"/>
    <row r="36478" ht="12.75" customHeight="1" x14ac:dyDescent="0.2"/>
    <row r="36479" ht="12.75" customHeight="1" x14ac:dyDescent="0.2"/>
    <row r="36480" ht="12.75" customHeight="1" x14ac:dyDescent="0.2"/>
    <row r="36481" ht="12.75" customHeight="1" x14ac:dyDescent="0.2"/>
    <row r="36482" ht="12.75" customHeight="1" x14ac:dyDescent="0.2"/>
    <row r="36483" ht="12.75" customHeight="1" x14ac:dyDescent="0.2"/>
    <row r="36484" ht="12.75" customHeight="1" x14ac:dyDescent="0.2"/>
    <row r="36485" ht="12.75" customHeight="1" x14ac:dyDescent="0.2"/>
    <row r="36486" ht="12.75" customHeight="1" x14ac:dyDescent="0.2"/>
    <row r="36487" ht="12.75" customHeight="1" x14ac:dyDescent="0.2"/>
    <row r="36488" ht="12.75" customHeight="1" x14ac:dyDescent="0.2"/>
    <row r="36489" ht="12.75" customHeight="1" x14ac:dyDescent="0.2"/>
    <row r="36490" ht="12.75" customHeight="1" x14ac:dyDescent="0.2"/>
    <row r="36491" ht="12.75" customHeight="1" x14ac:dyDescent="0.2"/>
    <row r="36492" ht="12.75" customHeight="1" x14ac:dyDescent="0.2"/>
    <row r="36493" ht="12.75" customHeight="1" x14ac:dyDescent="0.2"/>
    <row r="36494" ht="12.75" customHeight="1" x14ac:dyDescent="0.2"/>
    <row r="36495" ht="12.75" customHeight="1" x14ac:dyDescent="0.2"/>
    <row r="36496" ht="12.75" customHeight="1" x14ac:dyDescent="0.2"/>
    <row r="36497" ht="12.75" customHeight="1" x14ac:dyDescent="0.2"/>
    <row r="36498" ht="12.75" customHeight="1" x14ac:dyDescent="0.2"/>
    <row r="36499" ht="12.75" customHeight="1" x14ac:dyDescent="0.2"/>
    <row r="36500" ht="12.75" customHeight="1" x14ac:dyDescent="0.2"/>
    <row r="36501" ht="12.75" customHeight="1" x14ac:dyDescent="0.2"/>
    <row r="36502" ht="12.75" customHeight="1" x14ac:dyDescent="0.2"/>
    <row r="36503" ht="12.75" customHeight="1" x14ac:dyDescent="0.2"/>
    <row r="36504" ht="12.75" customHeight="1" x14ac:dyDescent="0.2"/>
    <row r="36505" ht="12.75" customHeight="1" x14ac:dyDescent="0.2"/>
    <row r="36506" ht="12.75" customHeight="1" x14ac:dyDescent="0.2"/>
    <row r="36507" ht="12.75" customHeight="1" x14ac:dyDescent="0.2"/>
    <row r="36508" ht="12.75" customHeight="1" x14ac:dyDescent="0.2"/>
    <row r="36509" ht="12.75" customHeight="1" x14ac:dyDescent="0.2"/>
    <row r="36510" ht="12.75" customHeight="1" x14ac:dyDescent="0.2"/>
    <row r="36511" ht="12.75" customHeight="1" x14ac:dyDescent="0.2"/>
    <row r="36512" ht="12.75" customHeight="1" x14ac:dyDescent="0.2"/>
    <row r="36513" ht="12.75" customHeight="1" x14ac:dyDescent="0.2"/>
    <row r="36514" ht="12.75" customHeight="1" x14ac:dyDescent="0.2"/>
    <row r="36515" ht="12.75" customHeight="1" x14ac:dyDescent="0.2"/>
    <row r="36516" ht="12.75" customHeight="1" x14ac:dyDescent="0.2"/>
    <row r="36517" ht="12.75" customHeight="1" x14ac:dyDescent="0.2"/>
    <row r="36518" ht="12.75" customHeight="1" x14ac:dyDescent="0.2"/>
    <row r="36519" ht="12.75" customHeight="1" x14ac:dyDescent="0.2"/>
    <row r="36520" ht="12.75" customHeight="1" x14ac:dyDescent="0.2"/>
    <row r="36521" ht="12.75" customHeight="1" x14ac:dyDescent="0.2"/>
    <row r="36522" ht="12.75" customHeight="1" x14ac:dyDescent="0.2"/>
    <row r="36523" ht="12.75" customHeight="1" x14ac:dyDescent="0.2"/>
    <row r="36524" ht="12.75" customHeight="1" x14ac:dyDescent="0.2"/>
    <row r="36525" ht="12.75" customHeight="1" x14ac:dyDescent="0.2"/>
    <row r="36526" ht="12.75" customHeight="1" x14ac:dyDescent="0.2"/>
    <row r="36527" ht="12.75" customHeight="1" x14ac:dyDescent="0.2"/>
    <row r="36528" ht="12.75" customHeight="1" x14ac:dyDescent="0.2"/>
    <row r="36529" ht="12.75" customHeight="1" x14ac:dyDescent="0.2"/>
    <row r="36530" ht="12.75" customHeight="1" x14ac:dyDescent="0.2"/>
    <row r="36531" ht="12.75" customHeight="1" x14ac:dyDescent="0.2"/>
    <row r="36532" ht="12.75" customHeight="1" x14ac:dyDescent="0.2"/>
    <row r="36533" ht="12.75" customHeight="1" x14ac:dyDescent="0.2"/>
    <row r="36534" ht="12.75" customHeight="1" x14ac:dyDescent="0.2"/>
    <row r="36535" ht="12.75" customHeight="1" x14ac:dyDescent="0.2"/>
    <row r="36536" ht="12.75" customHeight="1" x14ac:dyDescent="0.2"/>
    <row r="36537" ht="12.75" customHeight="1" x14ac:dyDescent="0.2"/>
    <row r="36538" ht="12.75" customHeight="1" x14ac:dyDescent="0.2"/>
    <row r="36539" ht="12.75" customHeight="1" x14ac:dyDescent="0.2"/>
    <row r="36540" ht="12.75" customHeight="1" x14ac:dyDescent="0.2"/>
    <row r="36541" ht="12.75" customHeight="1" x14ac:dyDescent="0.2"/>
    <row r="36542" ht="12.75" customHeight="1" x14ac:dyDescent="0.2"/>
    <row r="36543" ht="12.75" customHeight="1" x14ac:dyDescent="0.2"/>
    <row r="36544" ht="12.75" customHeight="1" x14ac:dyDescent="0.2"/>
    <row r="36545" ht="12.75" customHeight="1" x14ac:dyDescent="0.2"/>
    <row r="36546" ht="12.75" customHeight="1" x14ac:dyDescent="0.2"/>
    <row r="36547" ht="12.75" customHeight="1" x14ac:dyDescent="0.2"/>
    <row r="36548" ht="12.75" customHeight="1" x14ac:dyDescent="0.2"/>
    <row r="36549" ht="12.75" customHeight="1" x14ac:dyDescent="0.2"/>
    <row r="36550" ht="12.75" customHeight="1" x14ac:dyDescent="0.2"/>
    <row r="36551" ht="12.75" customHeight="1" x14ac:dyDescent="0.2"/>
    <row r="36552" ht="12.75" customHeight="1" x14ac:dyDescent="0.2"/>
    <row r="36553" ht="12.75" customHeight="1" x14ac:dyDescent="0.2"/>
    <row r="36554" ht="12.75" customHeight="1" x14ac:dyDescent="0.2"/>
    <row r="36555" ht="12.75" customHeight="1" x14ac:dyDescent="0.2"/>
    <row r="36556" ht="12.75" customHeight="1" x14ac:dyDescent="0.2"/>
    <row r="36557" ht="12.75" customHeight="1" x14ac:dyDescent="0.2"/>
    <row r="36558" ht="12.75" customHeight="1" x14ac:dyDescent="0.2"/>
    <row r="36559" ht="12.75" customHeight="1" x14ac:dyDescent="0.2"/>
    <row r="36560" ht="12.75" customHeight="1" x14ac:dyDescent="0.2"/>
    <row r="36561" ht="12.75" customHeight="1" x14ac:dyDescent="0.2"/>
    <row r="36562" ht="12.75" customHeight="1" x14ac:dyDescent="0.2"/>
    <row r="36563" ht="12.75" customHeight="1" x14ac:dyDescent="0.2"/>
    <row r="36564" ht="12.75" customHeight="1" x14ac:dyDescent="0.2"/>
    <row r="36565" ht="12.75" customHeight="1" x14ac:dyDescent="0.2"/>
    <row r="36566" ht="12.75" customHeight="1" x14ac:dyDescent="0.2"/>
    <row r="36567" ht="12.75" customHeight="1" x14ac:dyDescent="0.2"/>
    <row r="36568" ht="12.75" customHeight="1" x14ac:dyDescent="0.2"/>
    <row r="36569" ht="12.75" customHeight="1" x14ac:dyDescent="0.2"/>
    <row r="36570" ht="12.75" customHeight="1" x14ac:dyDescent="0.2"/>
    <row r="36571" ht="12.75" customHeight="1" x14ac:dyDescent="0.2"/>
    <row r="36572" ht="12.75" customHeight="1" x14ac:dyDescent="0.2"/>
    <row r="36573" ht="12.75" customHeight="1" x14ac:dyDescent="0.2"/>
    <row r="36574" ht="12.75" customHeight="1" x14ac:dyDescent="0.2"/>
    <row r="36575" ht="12.75" customHeight="1" x14ac:dyDescent="0.2"/>
    <row r="36576" ht="12.75" customHeight="1" x14ac:dyDescent="0.2"/>
    <row r="36577" ht="12.75" customHeight="1" x14ac:dyDescent="0.2"/>
    <row r="36578" ht="12.75" customHeight="1" x14ac:dyDescent="0.2"/>
    <row r="36579" ht="12.75" customHeight="1" x14ac:dyDescent="0.2"/>
    <row r="36580" ht="12.75" customHeight="1" x14ac:dyDescent="0.2"/>
    <row r="36581" ht="12.75" customHeight="1" x14ac:dyDescent="0.2"/>
    <row r="36582" ht="12.75" customHeight="1" x14ac:dyDescent="0.2"/>
    <row r="36583" ht="12.75" customHeight="1" x14ac:dyDescent="0.2"/>
    <row r="36584" ht="12.75" customHeight="1" x14ac:dyDescent="0.2"/>
    <row r="36585" ht="12.75" customHeight="1" x14ac:dyDescent="0.2"/>
    <row r="36586" ht="12.75" customHeight="1" x14ac:dyDescent="0.2"/>
    <row r="36587" ht="12.75" customHeight="1" x14ac:dyDescent="0.2"/>
    <row r="36588" ht="12.75" customHeight="1" x14ac:dyDescent="0.2"/>
    <row r="36589" ht="12.75" customHeight="1" x14ac:dyDescent="0.2"/>
    <row r="36590" ht="12.75" customHeight="1" x14ac:dyDescent="0.2"/>
    <row r="36591" ht="12.75" customHeight="1" x14ac:dyDescent="0.2"/>
    <row r="36592" ht="12.75" customHeight="1" x14ac:dyDescent="0.2"/>
    <row r="36593" ht="12.75" customHeight="1" x14ac:dyDescent="0.2"/>
    <row r="36594" ht="12.75" customHeight="1" x14ac:dyDescent="0.2"/>
    <row r="36595" ht="12.75" customHeight="1" x14ac:dyDescent="0.2"/>
    <row r="36596" ht="12.75" customHeight="1" x14ac:dyDescent="0.2"/>
    <row r="36597" ht="12.75" customHeight="1" x14ac:dyDescent="0.2"/>
    <row r="36598" ht="12.75" customHeight="1" x14ac:dyDescent="0.2"/>
    <row r="36599" ht="12.75" customHeight="1" x14ac:dyDescent="0.2"/>
    <row r="36600" ht="12.75" customHeight="1" x14ac:dyDescent="0.2"/>
    <row r="36601" ht="12.75" customHeight="1" x14ac:dyDescent="0.2"/>
    <row r="36602" ht="12.75" customHeight="1" x14ac:dyDescent="0.2"/>
    <row r="36603" ht="12.75" customHeight="1" x14ac:dyDescent="0.2"/>
    <row r="36604" ht="12.75" customHeight="1" x14ac:dyDescent="0.2"/>
    <row r="36605" ht="12.75" customHeight="1" x14ac:dyDescent="0.2"/>
    <row r="36606" ht="12.75" customHeight="1" x14ac:dyDescent="0.2"/>
    <row r="36607" ht="12.75" customHeight="1" x14ac:dyDescent="0.2"/>
    <row r="36608" ht="12.75" customHeight="1" x14ac:dyDescent="0.2"/>
    <row r="36609" ht="12.75" customHeight="1" x14ac:dyDescent="0.2"/>
    <row r="36610" ht="12.75" customHeight="1" x14ac:dyDescent="0.2"/>
    <row r="36611" ht="12.75" customHeight="1" x14ac:dyDescent="0.2"/>
    <row r="36612" ht="12.75" customHeight="1" x14ac:dyDescent="0.2"/>
    <row r="36613" ht="12.75" customHeight="1" x14ac:dyDescent="0.2"/>
    <row r="36614" ht="12.75" customHeight="1" x14ac:dyDescent="0.2"/>
    <row r="36615" ht="12.75" customHeight="1" x14ac:dyDescent="0.2"/>
    <row r="36616" ht="12.75" customHeight="1" x14ac:dyDescent="0.2"/>
    <row r="36617" ht="12.75" customHeight="1" x14ac:dyDescent="0.2"/>
    <row r="36618" ht="12.75" customHeight="1" x14ac:dyDescent="0.2"/>
    <row r="36619" ht="12.75" customHeight="1" x14ac:dyDescent="0.2"/>
    <row r="36620" ht="12.75" customHeight="1" x14ac:dyDescent="0.2"/>
    <row r="36621" ht="12.75" customHeight="1" x14ac:dyDescent="0.2"/>
    <row r="36622" ht="12.75" customHeight="1" x14ac:dyDescent="0.2"/>
    <row r="36623" ht="12.75" customHeight="1" x14ac:dyDescent="0.2"/>
    <row r="36624" ht="12.75" customHeight="1" x14ac:dyDescent="0.2"/>
    <row r="36625" ht="12.75" customHeight="1" x14ac:dyDescent="0.2"/>
    <row r="36626" ht="12.75" customHeight="1" x14ac:dyDescent="0.2"/>
    <row r="36627" ht="12.75" customHeight="1" x14ac:dyDescent="0.2"/>
    <row r="36628" ht="12.75" customHeight="1" x14ac:dyDescent="0.2"/>
    <row r="36629" ht="12.75" customHeight="1" x14ac:dyDescent="0.2"/>
    <row r="36630" ht="12.75" customHeight="1" x14ac:dyDescent="0.2"/>
    <row r="36631" ht="12.75" customHeight="1" x14ac:dyDescent="0.2"/>
    <row r="36632" ht="12.75" customHeight="1" x14ac:dyDescent="0.2"/>
    <row r="36633" ht="12.75" customHeight="1" x14ac:dyDescent="0.2"/>
    <row r="36634" ht="12.75" customHeight="1" x14ac:dyDescent="0.2"/>
    <row r="36635" ht="12.75" customHeight="1" x14ac:dyDescent="0.2"/>
    <row r="36636" ht="12.75" customHeight="1" x14ac:dyDescent="0.2"/>
    <row r="36637" ht="12.75" customHeight="1" x14ac:dyDescent="0.2"/>
    <row r="36638" ht="12.75" customHeight="1" x14ac:dyDescent="0.2"/>
    <row r="36639" ht="12.75" customHeight="1" x14ac:dyDescent="0.2"/>
    <row r="36640" ht="12.75" customHeight="1" x14ac:dyDescent="0.2"/>
    <row r="36641" ht="12.75" customHeight="1" x14ac:dyDescent="0.2"/>
    <row r="36642" ht="12.75" customHeight="1" x14ac:dyDescent="0.2"/>
    <row r="36643" ht="12.75" customHeight="1" x14ac:dyDescent="0.2"/>
    <row r="36644" ht="12.75" customHeight="1" x14ac:dyDescent="0.2"/>
    <row r="36645" ht="12.75" customHeight="1" x14ac:dyDescent="0.2"/>
    <row r="36646" ht="12.75" customHeight="1" x14ac:dyDescent="0.2"/>
    <row r="36647" ht="12.75" customHeight="1" x14ac:dyDescent="0.2"/>
    <row r="36648" ht="12.75" customHeight="1" x14ac:dyDescent="0.2"/>
    <row r="36649" ht="12.75" customHeight="1" x14ac:dyDescent="0.2"/>
    <row r="36650" ht="12.75" customHeight="1" x14ac:dyDescent="0.2"/>
    <row r="36651" ht="12.75" customHeight="1" x14ac:dyDescent="0.2"/>
    <row r="36652" ht="12.75" customHeight="1" x14ac:dyDescent="0.2"/>
    <row r="36653" ht="12.75" customHeight="1" x14ac:dyDescent="0.2"/>
    <row r="36654" ht="12.75" customHeight="1" x14ac:dyDescent="0.2"/>
    <row r="36655" ht="12.75" customHeight="1" x14ac:dyDescent="0.2"/>
    <row r="36656" ht="12.75" customHeight="1" x14ac:dyDescent="0.2"/>
    <row r="36657" ht="12.75" customHeight="1" x14ac:dyDescent="0.2"/>
    <row r="36658" ht="12.75" customHeight="1" x14ac:dyDescent="0.2"/>
    <row r="36659" ht="12.75" customHeight="1" x14ac:dyDescent="0.2"/>
    <row r="36660" ht="12.75" customHeight="1" x14ac:dyDescent="0.2"/>
    <row r="36661" ht="12.75" customHeight="1" x14ac:dyDescent="0.2"/>
    <row r="36662" ht="12.75" customHeight="1" x14ac:dyDescent="0.2"/>
    <row r="36663" ht="12.75" customHeight="1" x14ac:dyDescent="0.2"/>
    <row r="36664" ht="12.75" customHeight="1" x14ac:dyDescent="0.2"/>
    <row r="36665" ht="12.75" customHeight="1" x14ac:dyDescent="0.2"/>
    <row r="36666" ht="12.75" customHeight="1" x14ac:dyDescent="0.2"/>
    <row r="36667" ht="12.75" customHeight="1" x14ac:dyDescent="0.2"/>
    <row r="36668" ht="12.75" customHeight="1" x14ac:dyDescent="0.2"/>
    <row r="36669" ht="12.75" customHeight="1" x14ac:dyDescent="0.2"/>
    <row r="36670" ht="12.75" customHeight="1" x14ac:dyDescent="0.2"/>
    <row r="36671" ht="12.75" customHeight="1" x14ac:dyDescent="0.2"/>
    <row r="36672" ht="12.75" customHeight="1" x14ac:dyDescent="0.2"/>
    <row r="36673" ht="12.75" customHeight="1" x14ac:dyDescent="0.2"/>
    <row r="36674" ht="12.75" customHeight="1" x14ac:dyDescent="0.2"/>
    <row r="36675" ht="12.75" customHeight="1" x14ac:dyDescent="0.2"/>
    <row r="36676" ht="12.75" customHeight="1" x14ac:dyDescent="0.2"/>
    <row r="36677" ht="12.75" customHeight="1" x14ac:dyDescent="0.2"/>
    <row r="36678" ht="12.75" customHeight="1" x14ac:dyDescent="0.2"/>
    <row r="36679" ht="12.75" customHeight="1" x14ac:dyDescent="0.2"/>
    <row r="36680" ht="12.75" customHeight="1" x14ac:dyDescent="0.2"/>
    <row r="36681" ht="12.75" customHeight="1" x14ac:dyDescent="0.2"/>
    <row r="36682" ht="12.75" customHeight="1" x14ac:dyDescent="0.2"/>
    <row r="36683" ht="12.75" customHeight="1" x14ac:dyDescent="0.2"/>
    <row r="36684" ht="12.75" customHeight="1" x14ac:dyDescent="0.2"/>
    <row r="36685" ht="12.75" customHeight="1" x14ac:dyDescent="0.2"/>
    <row r="36686" ht="12.75" customHeight="1" x14ac:dyDescent="0.2"/>
    <row r="36687" ht="12.75" customHeight="1" x14ac:dyDescent="0.2"/>
    <row r="36688" ht="12.75" customHeight="1" x14ac:dyDescent="0.2"/>
    <row r="36689" ht="12.75" customHeight="1" x14ac:dyDescent="0.2"/>
    <row r="36690" ht="12.75" customHeight="1" x14ac:dyDescent="0.2"/>
    <row r="36691" ht="12.75" customHeight="1" x14ac:dyDescent="0.2"/>
    <row r="36692" ht="12.75" customHeight="1" x14ac:dyDescent="0.2"/>
    <row r="36693" ht="12.75" customHeight="1" x14ac:dyDescent="0.2"/>
    <row r="36694" ht="12.75" customHeight="1" x14ac:dyDescent="0.2"/>
    <row r="36695" ht="12.75" customHeight="1" x14ac:dyDescent="0.2"/>
    <row r="36696" ht="12.75" customHeight="1" x14ac:dyDescent="0.2"/>
    <row r="36697" ht="12.75" customHeight="1" x14ac:dyDescent="0.2"/>
    <row r="36698" ht="12.75" customHeight="1" x14ac:dyDescent="0.2"/>
    <row r="36699" ht="12.75" customHeight="1" x14ac:dyDescent="0.2"/>
    <row r="36700" ht="12.75" customHeight="1" x14ac:dyDescent="0.2"/>
    <row r="36701" ht="12.75" customHeight="1" x14ac:dyDescent="0.2"/>
    <row r="36702" ht="12.75" customHeight="1" x14ac:dyDescent="0.2"/>
    <row r="36703" ht="12.75" customHeight="1" x14ac:dyDescent="0.2"/>
    <row r="36704" ht="12.75" customHeight="1" x14ac:dyDescent="0.2"/>
    <row r="36705" ht="12.75" customHeight="1" x14ac:dyDescent="0.2"/>
    <row r="36706" ht="12.75" customHeight="1" x14ac:dyDescent="0.2"/>
    <row r="36707" ht="12.75" customHeight="1" x14ac:dyDescent="0.2"/>
    <row r="36708" ht="12.75" customHeight="1" x14ac:dyDescent="0.2"/>
    <row r="36709" ht="12.75" customHeight="1" x14ac:dyDescent="0.2"/>
    <row r="36710" ht="12.75" customHeight="1" x14ac:dyDescent="0.2"/>
    <row r="36711" ht="12.75" customHeight="1" x14ac:dyDescent="0.2"/>
    <row r="36712" ht="12.75" customHeight="1" x14ac:dyDescent="0.2"/>
    <row r="36713" ht="12.75" customHeight="1" x14ac:dyDescent="0.2"/>
    <row r="36714" ht="12.75" customHeight="1" x14ac:dyDescent="0.2"/>
    <row r="36715" ht="12.75" customHeight="1" x14ac:dyDescent="0.2"/>
    <row r="36716" ht="12.75" customHeight="1" x14ac:dyDescent="0.2"/>
    <row r="36717" ht="12.75" customHeight="1" x14ac:dyDescent="0.2"/>
    <row r="36718" ht="12.75" customHeight="1" x14ac:dyDescent="0.2"/>
    <row r="36719" ht="12.75" customHeight="1" x14ac:dyDescent="0.2"/>
    <row r="36720" ht="12.75" customHeight="1" x14ac:dyDescent="0.2"/>
    <row r="36721" ht="12.75" customHeight="1" x14ac:dyDescent="0.2"/>
    <row r="36722" ht="12.75" customHeight="1" x14ac:dyDescent="0.2"/>
    <row r="36723" ht="12.75" customHeight="1" x14ac:dyDescent="0.2"/>
    <row r="36724" ht="12.75" customHeight="1" x14ac:dyDescent="0.2"/>
    <row r="36725" ht="12.75" customHeight="1" x14ac:dyDescent="0.2"/>
    <row r="36726" ht="12.75" customHeight="1" x14ac:dyDescent="0.2"/>
    <row r="36727" ht="12.75" customHeight="1" x14ac:dyDescent="0.2"/>
    <row r="36728" ht="12.75" customHeight="1" x14ac:dyDescent="0.2"/>
    <row r="36729" ht="12.75" customHeight="1" x14ac:dyDescent="0.2"/>
    <row r="36730" ht="12.75" customHeight="1" x14ac:dyDescent="0.2"/>
    <row r="36731" ht="12.75" customHeight="1" x14ac:dyDescent="0.2"/>
    <row r="36732" ht="12.75" customHeight="1" x14ac:dyDescent="0.2"/>
    <row r="36733" ht="12.75" customHeight="1" x14ac:dyDescent="0.2"/>
    <row r="36734" ht="12.75" customHeight="1" x14ac:dyDescent="0.2"/>
    <row r="36735" ht="12.75" customHeight="1" x14ac:dyDescent="0.2"/>
    <row r="36736" ht="12.75" customHeight="1" x14ac:dyDescent="0.2"/>
    <row r="36737" ht="12.75" customHeight="1" x14ac:dyDescent="0.2"/>
    <row r="36738" ht="12.75" customHeight="1" x14ac:dyDescent="0.2"/>
    <row r="36739" ht="12.75" customHeight="1" x14ac:dyDescent="0.2"/>
    <row r="36740" ht="12.75" customHeight="1" x14ac:dyDescent="0.2"/>
    <row r="36741" ht="12.75" customHeight="1" x14ac:dyDescent="0.2"/>
    <row r="36742" ht="12.75" customHeight="1" x14ac:dyDescent="0.2"/>
    <row r="36743" ht="12.75" customHeight="1" x14ac:dyDescent="0.2"/>
    <row r="36744" ht="12.75" customHeight="1" x14ac:dyDescent="0.2"/>
    <row r="36745" ht="12.75" customHeight="1" x14ac:dyDescent="0.2"/>
    <row r="36746" ht="12.75" customHeight="1" x14ac:dyDescent="0.2"/>
    <row r="36747" ht="12.75" customHeight="1" x14ac:dyDescent="0.2"/>
    <row r="36748" ht="12.75" customHeight="1" x14ac:dyDescent="0.2"/>
    <row r="36749" ht="12.75" customHeight="1" x14ac:dyDescent="0.2"/>
    <row r="36750" ht="12.75" customHeight="1" x14ac:dyDescent="0.2"/>
    <row r="36751" ht="12.75" customHeight="1" x14ac:dyDescent="0.2"/>
    <row r="36752" ht="12.75" customHeight="1" x14ac:dyDescent="0.2"/>
    <row r="36753" ht="12.75" customHeight="1" x14ac:dyDescent="0.2"/>
    <row r="36754" ht="12.75" customHeight="1" x14ac:dyDescent="0.2"/>
    <row r="36755" ht="12.75" customHeight="1" x14ac:dyDescent="0.2"/>
    <row r="36756" ht="12.75" customHeight="1" x14ac:dyDescent="0.2"/>
    <row r="36757" ht="12.75" customHeight="1" x14ac:dyDescent="0.2"/>
    <row r="36758" ht="12.75" customHeight="1" x14ac:dyDescent="0.2"/>
    <row r="36759" ht="12.75" customHeight="1" x14ac:dyDescent="0.2"/>
    <row r="36760" ht="12.75" customHeight="1" x14ac:dyDescent="0.2"/>
    <row r="36761" ht="12.75" customHeight="1" x14ac:dyDescent="0.2"/>
    <row r="36762" ht="12.75" customHeight="1" x14ac:dyDescent="0.2"/>
    <row r="36763" ht="12.75" customHeight="1" x14ac:dyDescent="0.2"/>
    <row r="36764" ht="12.75" customHeight="1" x14ac:dyDescent="0.2"/>
    <row r="36765" ht="12.75" customHeight="1" x14ac:dyDescent="0.2"/>
    <row r="36766" ht="12.75" customHeight="1" x14ac:dyDescent="0.2"/>
    <row r="36767" ht="12.75" customHeight="1" x14ac:dyDescent="0.2"/>
    <row r="36768" ht="12.75" customHeight="1" x14ac:dyDescent="0.2"/>
    <row r="36769" ht="12.75" customHeight="1" x14ac:dyDescent="0.2"/>
    <row r="36770" ht="12.75" customHeight="1" x14ac:dyDescent="0.2"/>
    <row r="36771" ht="12.75" customHeight="1" x14ac:dyDescent="0.2"/>
    <row r="36772" ht="12.75" customHeight="1" x14ac:dyDescent="0.2"/>
    <row r="36773" ht="12.75" customHeight="1" x14ac:dyDescent="0.2"/>
    <row r="36774" ht="12.75" customHeight="1" x14ac:dyDescent="0.2"/>
    <row r="36775" ht="12.75" customHeight="1" x14ac:dyDescent="0.2"/>
    <row r="36776" ht="12.75" customHeight="1" x14ac:dyDescent="0.2"/>
    <row r="36777" ht="12.75" customHeight="1" x14ac:dyDescent="0.2"/>
    <row r="36778" ht="12.75" customHeight="1" x14ac:dyDescent="0.2"/>
    <row r="36779" ht="12.75" customHeight="1" x14ac:dyDescent="0.2"/>
    <row r="36780" ht="12.75" customHeight="1" x14ac:dyDescent="0.2"/>
    <row r="36781" ht="12.75" customHeight="1" x14ac:dyDescent="0.2"/>
    <row r="36782" ht="12.75" customHeight="1" x14ac:dyDescent="0.2"/>
    <row r="36783" ht="12.75" customHeight="1" x14ac:dyDescent="0.2"/>
    <row r="36784" ht="12.75" customHeight="1" x14ac:dyDescent="0.2"/>
    <row r="36785" ht="12.75" customHeight="1" x14ac:dyDescent="0.2"/>
    <row r="36786" ht="12.75" customHeight="1" x14ac:dyDescent="0.2"/>
    <row r="36787" ht="12.75" customHeight="1" x14ac:dyDescent="0.2"/>
    <row r="36788" ht="12.75" customHeight="1" x14ac:dyDescent="0.2"/>
    <row r="36789" ht="12.75" customHeight="1" x14ac:dyDescent="0.2"/>
    <row r="36790" ht="12.75" customHeight="1" x14ac:dyDescent="0.2"/>
    <row r="36791" ht="12.75" customHeight="1" x14ac:dyDescent="0.2"/>
    <row r="36792" ht="12.75" customHeight="1" x14ac:dyDescent="0.2"/>
    <row r="36793" ht="12.75" customHeight="1" x14ac:dyDescent="0.2"/>
    <row r="36794" ht="12.75" customHeight="1" x14ac:dyDescent="0.2"/>
    <row r="36795" ht="12.75" customHeight="1" x14ac:dyDescent="0.2"/>
    <row r="36796" ht="12.75" customHeight="1" x14ac:dyDescent="0.2"/>
    <row r="36797" ht="12.75" customHeight="1" x14ac:dyDescent="0.2"/>
    <row r="36798" ht="12.75" customHeight="1" x14ac:dyDescent="0.2"/>
    <row r="36799" ht="12.75" customHeight="1" x14ac:dyDescent="0.2"/>
    <row r="36800" ht="12.75" customHeight="1" x14ac:dyDescent="0.2"/>
    <row r="36801" ht="12.75" customHeight="1" x14ac:dyDescent="0.2"/>
    <row r="36802" ht="12.75" customHeight="1" x14ac:dyDescent="0.2"/>
    <row r="36803" ht="12.75" customHeight="1" x14ac:dyDescent="0.2"/>
    <row r="36804" ht="12.75" customHeight="1" x14ac:dyDescent="0.2"/>
    <row r="36805" ht="12.75" customHeight="1" x14ac:dyDescent="0.2"/>
    <row r="36806" ht="12.75" customHeight="1" x14ac:dyDescent="0.2"/>
    <row r="36807" ht="12.75" customHeight="1" x14ac:dyDescent="0.2"/>
    <row r="36808" ht="12.75" customHeight="1" x14ac:dyDescent="0.2"/>
    <row r="36809" ht="12.75" customHeight="1" x14ac:dyDescent="0.2"/>
    <row r="36810" ht="12.75" customHeight="1" x14ac:dyDescent="0.2"/>
    <row r="36811" ht="12.75" customHeight="1" x14ac:dyDescent="0.2"/>
    <row r="36812" ht="12.75" customHeight="1" x14ac:dyDescent="0.2"/>
    <row r="36813" ht="12.75" customHeight="1" x14ac:dyDescent="0.2"/>
    <row r="36814" ht="12.75" customHeight="1" x14ac:dyDescent="0.2"/>
    <row r="36815" ht="12.75" customHeight="1" x14ac:dyDescent="0.2"/>
    <row r="36816" ht="12.75" customHeight="1" x14ac:dyDescent="0.2"/>
    <row r="36817" ht="12.75" customHeight="1" x14ac:dyDescent="0.2"/>
    <row r="36818" ht="12.75" customHeight="1" x14ac:dyDescent="0.2"/>
    <row r="36819" ht="12.75" customHeight="1" x14ac:dyDescent="0.2"/>
    <row r="36820" ht="12.75" customHeight="1" x14ac:dyDescent="0.2"/>
    <row r="36821" ht="12.75" customHeight="1" x14ac:dyDescent="0.2"/>
    <row r="36822" ht="12.75" customHeight="1" x14ac:dyDescent="0.2"/>
    <row r="36823" ht="12.75" customHeight="1" x14ac:dyDescent="0.2"/>
    <row r="36824" ht="12.75" customHeight="1" x14ac:dyDescent="0.2"/>
    <row r="36825" ht="12.75" customHeight="1" x14ac:dyDescent="0.2"/>
    <row r="36826" ht="12.75" customHeight="1" x14ac:dyDescent="0.2"/>
    <row r="36827" ht="12.75" customHeight="1" x14ac:dyDescent="0.2"/>
    <row r="36828" ht="12.75" customHeight="1" x14ac:dyDescent="0.2"/>
    <row r="36829" ht="12.75" customHeight="1" x14ac:dyDescent="0.2"/>
    <row r="36830" ht="12.75" customHeight="1" x14ac:dyDescent="0.2"/>
    <row r="36831" ht="12.75" customHeight="1" x14ac:dyDescent="0.2"/>
    <row r="36832" ht="12.75" customHeight="1" x14ac:dyDescent="0.2"/>
    <row r="36833" ht="12.75" customHeight="1" x14ac:dyDescent="0.2"/>
    <row r="36834" ht="12.75" customHeight="1" x14ac:dyDescent="0.2"/>
    <row r="36835" ht="12.75" customHeight="1" x14ac:dyDescent="0.2"/>
    <row r="36836" ht="12.75" customHeight="1" x14ac:dyDescent="0.2"/>
    <row r="36837" ht="12.75" customHeight="1" x14ac:dyDescent="0.2"/>
    <row r="36838" ht="12.75" customHeight="1" x14ac:dyDescent="0.2"/>
    <row r="36839" ht="12.75" customHeight="1" x14ac:dyDescent="0.2"/>
    <row r="36840" ht="12.75" customHeight="1" x14ac:dyDescent="0.2"/>
    <row r="36841" ht="12.75" customHeight="1" x14ac:dyDescent="0.2"/>
    <row r="36842" ht="12.75" customHeight="1" x14ac:dyDescent="0.2"/>
    <row r="36843" ht="12.75" customHeight="1" x14ac:dyDescent="0.2"/>
    <row r="36844" ht="12.75" customHeight="1" x14ac:dyDescent="0.2"/>
    <row r="36845" ht="12.75" customHeight="1" x14ac:dyDescent="0.2"/>
    <row r="36846" ht="12.75" customHeight="1" x14ac:dyDescent="0.2"/>
    <row r="36847" ht="12.75" customHeight="1" x14ac:dyDescent="0.2"/>
    <row r="36848" ht="12.75" customHeight="1" x14ac:dyDescent="0.2"/>
    <row r="36849" ht="12.75" customHeight="1" x14ac:dyDescent="0.2"/>
    <row r="36850" ht="12.75" customHeight="1" x14ac:dyDescent="0.2"/>
    <row r="36851" ht="12.75" customHeight="1" x14ac:dyDescent="0.2"/>
    <row r="36852" ht="12.75" customHeight="1" x14ac:dyDescent="0.2"/>
    <row r="36853" ht="12.75" customHeight="1" x14ac:dyDescent="0.2"/>
    <row r="36854" ht="12.75" customHeight="1" x14ac:dyDescent="0.2"/>
    <row r="36855" ht="12.75" customHeight="1" x14ac:dyDescent="0.2"/>
    <row r="36856" ht="12.75" customHeight="1" x14ac:dyDescent="0.2"/>
    <row r="36857" ht="12.75" customHeight="1" x14ac:dyDescent="0.2"/>
    <row r="36858" ht="12.75" customHeight="1" x14ac:dyDescent="0.2"/>
    <row r="36859" ht="12.75" customHeight="1" x14ac:dyDescent="0.2"/>
    <row r="36860" ht="12.75" customHeight="1" x14ac:dyDescent="0.2"/>
    <row r="36861" ht="12.75" customHeight="1" x14ac:dyDescent="0.2"/>
    <row r="36862" ht="12.75" customHeight="1" x14ac:dyDescent="0.2"/>
    <row r="36863" ht="12.75" customHeight="1" x14ac:dyDescent="0.2"/>
    <row r="36864" ht="12.75" customHeight="1" x14ac:dyDescent="0.2"/>
    <row r="36865" ht="12.75" customHeight="1" x14ac:dyDescent="0.2"/>
    <row r="36866" ht="12.75" customHeight="1" x14ac:dyDescent="0.2"/>
    <row r="36867" ht="12.75" customHeight="1" x14ac:dyDescent="0.2"/>
    <row r="36868" ht="12.75" customHeight="1" x14ac:dyDescent="0.2"/>
    <row r="36869" ht="12.75" customHeight="1" x14ac:dyDescent="0.2"/>
    <row r="36870" ht="12.75" customHeight="1" x14ac:dyDescent="0.2"/>
    <row r="36871" ht="12.75" customHeight="1" x14ac:dyDescent="0.2"/>
    <row r="36872" ht="12.75" customHeight="1" x14ac:dyDescent="0.2"/>
    <row r="36873" ht="12.75" customHeight="1" x14ac:dyDescent="0.2"/>
    <row r="36874" ht="12.75" customHeight="1" x14ac:dyDescent="0.2"/>
    <row r="36875" ht="12.75" customHeight="1" x14ac:dyDescent="0.2"/>
    <row r="36876" ht="12.75" customHeight="1" x14ac:dyDescent="0.2"/>
    <row r="36877" ht="12.75" customHeight="1" x14ac:dyDescent="0.2"/>
    <row r="36878" ht="12.75" customHeight="1" x14ac:dyDescent="0.2"/>
    <row r="36879" ht="12.75" customHeight="1" x14ac:dyDescent="0.2"/>
    <row r="36880" ht="12.75" customHeight="1" x14ac:dyDescent="0.2"/>
    <row r="36881" ht="12.75" customHeight="1" x14ac:dyDescent="0.2"/>
    <row r="36882" ht="12.75" customHeight="1" x14ac:dyDescent="0.2"/>
    <row r="36883" ht="12.75" customHeight="1" x14ac:dyDescent="0.2"/>
    <row r="36884" ht="12.75" customHeight="1" x14ac:dyDescent="0.2"/>
    <row r="36885" ht="12.75" customHeight="1" x14ac:dyDescent="0.2"/>
    <row r="36886" ht="12.75" customHeight="1" x14ac:dyDescent="0.2"/>
    <row r="36887" ht="12.75" customHeight="1" x14ac:dyDescent="0.2"/>
    <row r="36888" ht="12.75" customHeight="1" x14ac:dyDescent="0.2"/>
    <row r="36889" ht="12.75" customHeight="1" x14ac:dyDescent="0.2"/>
    <row r="36890" ht="12.75" customHeight="1" x14ac:dyDescent="0.2"/>
    <row r="36891" ht="12.75" customHeight="1" x14ac:dyDescent="0.2"/>
    <row r="36892" ht="12.75" customHeight="1" x14ac:dyDescent="0.2"/>
    <row r="36893" ht="12.75" customHeight="1" x14ac:dyDescent="0.2"/>
    <row r="36894" ht="12.75" customHeight="1" x14ac:dyDescent="0.2"/>
    <row r="36895" ht="12.75" customHeight="1" x14ac:dyDescent="0.2"/>
    <row r="36896" ht="12.75" customHeight="1" x14ac:dyDescent="0.2"/>
    <row r="36897" ht="12.75" customHeight="1" x14ac:dyDescent="0.2"/>
    <row r="36898" ht="12.75" customHeight="1" x14ac:dyDescent="0.2"/>
    <row r="36899" ht="12.75" customHeight="1" x14ac:dyDescent="0.2"/>
    <row r="36900" ht="12.75" customHeight="1" x14ac:dyDescent="0.2"/>
    <row r="36901" ht="12.75" customHeight="1" x14ac:dyDescent="0.2"/>
    <row r="36902" ht="12.75" customHeight="1" x14ac:dyDescent="0.2"/>
    <row r="36903" ht="12.75" customHeight="1" x14ac:dyDescent="0.2"/>
    <row r="36904" ht="12.75" customHeight="1" x14ac:dyDescent="0.2"/>
    <row r="36905" ht="12.75" customHeight="1" x14ac:dyDescent="0.2"/>
    <row r="36906" ht="12.75" customHeight="1" x14ac:dyDescent="0.2"/>
    <row r="36907" ht="12.75" customHeight="1" x14ac:dyDescent="0.2"/>
    <row r="36908" ht="12.75" customHeight="1" x14ac:dyDescent="0.2"/>
    <row r="36909" ht="12.75" customHeight="1" x14ac:dyDescent="0.2"/>
    <row r="36910" ht="12.75" customHeight="1" x14ac:dyDescent="0.2"/>
    <row r="36911" ht="12.75" customHeight="1" x14ac:dyDescent="0.2"/>
    <row r="36912" ht="12.75" customHeight="1" x14ac:dyDescent="0.2"/>
    <row r="36913" ht="12.75" customHeight="1" x14ac:dyDescent="0.2"/>
    <row r="36914" ht="12.75" customHeight="1" x14ac:dyDescent="0.2"/>
    <row r="36915" ht="12.75" customHeight="1" x14ac:dyDescent="0.2"/>
    <row r="36916" ht="12.75" customHeight="1" x14ac:dyDescent="0.2"/>
    <row r="36917" ht="12.75" customHeight="1" x14ac:dyDescent="0.2"/>
    <row r="36918" ht="12.75" customHeight="1" x14ac:dyDescent="0.2"/>
    <row r="36919" ht="12.75" customHeight="1" x14ac:dyDescent="0.2"/>
    <row r="36920" ht="12.75" customHeight="1" x14ac:dyDescent="0.2"/>
    <row r="36921" ht="12.75" customHeight="1" x14ac:dyDescent="0.2"/>
    <row r="36922" ht="12.75" customHeight="1" x14ac:dyDescent="0.2"/>
    <row r="36923" ht="12.75" customHeight="1" x14ac:dyDescent="0.2"/>
    <row r="36924" ht="12.75" customHeight="1" x14ac:dyDescent="0.2"/>
    <row r="36925" ht="12.75" customHeight="1" x14ac:dyDescent="0.2"/>
    <row r="36926" ht="12.75" customHeight="1" x14ac:dyDescent="0.2"/>
    <row r="36927" ht="12.75" customHeight="1" x14ac:dyDescent="0.2"/>
    <row r="36928" ht="12.75" customHeight="1" x14ac:dyDescent="0.2"/>
    <row r="36929" ht="12.75" customHeight="1" x14ac:dyDescent="0.2"/>
    <row r="36930" ht="12.75" customHeight="1" x14ac:dyDescent="0.2"/>
    <row r="36931" ht="12.75" customHeight="1" x14ac:dyDescent="0.2"/>
    <row r="36932" ht="12.75" customHeight="1" x14ac:dyDescent="0.2"/>
    <row r="36933" ht="12.75" customHeight="1" x14ac:dyDescent="0.2"/>
    <row r="36934" ht="12.75" customHeight="1" x14ac:dyDescent="0.2"/>
    <row r="36935" ht="12.75" customHeight="1" x14ac:dyDescent="0.2"/>
    <row r="36936" ht="12.75" customHeight="1" x14ac:dyDescent="0.2"/>
    <row r="36937" ht="12.75" customHeight="1" x14ac:dyDescent="0.2"/>
    <row r="36938" ht="12.75" customHeight="1" x14ac:dyDescent="0.2"/>
    <row r="36939" ht="12.75" customHeight="1" x14ac:dyDescent="0.2"/>
    <row r="36940" ht="12.75" customHeight="1" x14ac:dyDescent="0.2"/>
    <row r="36941" ht="12.75" customHeight="1" x14ac:dyDescent="0.2"/>
    <row r="36942" ht="12.75" customHeight="1" x14ac:dyDescent="0.2"/>
    <row r="36943" ht="12.75" customHeight="1" x14ac:dyDescent="0.2"/>
    <row r="36944" ht="12.75" customHeight="1" x14ac:dyDescent="0.2"/>
    <row r="36945" ht="12.75" customHeight="1" x14ac:dyDescent="0.2"/>
    <row r="36946" ht="12.75" customHeight="1" x14ac:dyDescent="0.2"/>
    <row r="36947" ht="12.75" customHeight="1" x14ac:dyDescent="0.2"/>
    <row r="36948" ht="12.75" customHeight="1" x14ac:dyDescent="0.2"/>
    <row r="36949" ht="12.75" customHeight="1" x14ac:dyDescent="0.2"/>
    <row r="36950" ht="12.75" customHeight="1" x14ac:dyDescent="0.2"/>
    <row r="36951" ht="12.75" customHeight="1" x14ac:dyDescent="0.2"/>
    <row r="36952" ht="12.75" customHeight="1" x14ac:dyDescent="0.2"/>
    <row r="36953" ht="12.75" customHeight="1" x14ac:dyDescent="0.2"/>
    <row r="36954" ht="12.75" customHeight="1" x14ac:dyDescent="0.2"/>
    <row r="36955" ht="12.75" customHeight="1" x14ac:dyDescent="0.2"/>
    <row r="36956" ht="12.75" customHeight="1" x14ac:dyDescent="0.2"/>
    <row r="36957" ht="12.75" customHeight="1" x14ac:dyDescent="0.2"/>
    <row r="36958" ht="12.75" customHeight="1" x14ac:dyDescent="0.2"/>
    <row r="36959" ht="12.75" customHeight="1" x14ac:dyDescent="0.2"/>
    <row r="36960" ht="12.75" customHeight="1" x14ac:dyDescent="0.2"/>
    <row r="36961" ht="12.75" customHeight="1" x14ac:dyDescent="0.2"/>
    <row r="36962" ht="12.75" customHeight="1" x14ac:dyDescent="0.2"/>
    <row r="36963" ht="12.75" customHeight="1" x14ac:dyDescent="0.2"/>
    <row r="36964" ht="12.75" customHeight="1" x14ac:dyDescent="0.2"/>
    <row r="36965" ht="12.75" customHeight="1" x14ac:dyDescent="0.2"/>
    <row r="36966" ht="12.75" customHeight="1" x14ac:dyDescent="0.2"/>
    <row r="36967" ht="12.75" customHeight="1" x14ac:dyDescent="0.2"/>
    <row r="36968" ht="12.75" customHeight="1" x14ac:dyDescent="0.2"/>
    <row r="36969" ht="12.75" customHeight="1" x14ac:dyDescent="0.2"/>
    <row r="36970" ht="12.75" customHeight="1" x14ac:dyDescent="0.2"/>
    <row r="36971" ht="12.75" customHeight="1" x14ac:dyDescent="0.2"/>
    <row r="36972" ht="12.75" customHeight="1" x14ac:dyDescent="0.2"/>
    <row r="36973" ht="12.75" customHeight="1" x14ac:dyDescent="0.2"/>
    <row r="36974" ht="12.75" customHeight="1" x14ac:dyDescent="0.2"/>
    <row r="36975" ht="12.75" customHeight="1" x14ac:dyDescent="0.2"/>
    <row r="36976" ht="12.75" customHeight="1" x14ac:dyDescent="0.2"/>
    <row r="36977" ht="12.75" customHeight="1" x14ac:dyDescent="0.2"/>
    <row r="36978" ht="12.75" customHeight="1" x14ac:dyDescent="0.2"/>
    <row r="36979" ht="12.75" customHeight="1" x14ac:dyDescent="0.2"/>
    <row r="36980" ht="12.75" customHeight="1" x14ac:dyDescent="0.2"/>
    <row r="36981" ht="12.75" customHeight="1" x14ac:dyDescent="0.2"/>
    <row r="36982" ht="12.75" customHeight="1" x14ac:dyDescent="0.2"/>
    <row r="36983" ht="12.75" customHeight="1" x14ac:dyDescent="0.2"/>
    <row r="36984" ht="12.75" customHeight="1" x14ac:dyDescent="0.2"/>
    <row r="36985" ht="12.75" customHeight="1" x14ac:dyDescent="0.2"/>
    <row r="36986" ht="12.75" customHeight="1" x14ac:dyDescent="0.2"/>
    <row r="36987" ht="12.75" customHeight="1" x14ac:dyDescent="0.2"/>
    <row r="36988" ht="12.75" customHeight="1" x14ac:dyDescent="0.2"/>
    <row r="36989" ht="12.75" customHeight="1" x14ac:dyDescent="0.2"/>
    <row r="36990" ht="12.75" customHeight="1" x14ac:dyDescent="0.2"/>
    <row r="36991" ht="12.75" customHeight="1" x14ac:dyDescent="0.2"/>
    <row r="36992" ht="12.75" customHeight="1" x14ac:dyDescent="0.2"/>
    <row r="36993" ht="12.75" customHeight="1" x14ac:dyDescent="0.2"/>
    <row r="36994" ht="12.75" customHeight="1" x14ac:dyDescent="0.2"/>
    <row r="36995" ht="12.75" customHeight="1" x14ac:dyDescent="0.2"/>
    <row r="36996" ht="12.75" customHeight="1" x14ac:dyDescent="0.2"/>
    <row r="36997" ht="12.75" customHeight="1" x14ac:dyDescent="0.2"/>
    <row r="36998" ht="12.75" customHeight="1" x14ac:dyDescent="0.2"/>
    <row r="36999" ht="12.75" customHeight="1" x14ac:dyDescent="0.2"/>
    <row r="37000" ht="12.75" customHeight="1" x14ac:dyDescent="0.2"/>
    <row r="37001" ht="12.75" customHeight="1" x14ac:dyDescent="0.2"/>
    <row r="37002" ht="12.75" customHeight="1" x14ac:dyDescent="0.2"/>
    <row r="37003" ht="12.75" customHeight="1" x14ac:dyDescent="0.2"/>
    <row r="37004" ht="12.75" customHeight="1" x14ac:dyDescent="0.2"/>
    <row r="37005" ht="12.75" customHeight="1" x14ac:dyDescent="0.2"/>
    <row r="37006" ht="12.75" customHeight="1" x14ac:dyDescent="0.2"/>
    <row r="37007" ht="12.75" customHeight="1" x14ac:dyDescent="0.2"/>
    <row r="37008" ht="12.75" customHeight="1" x14ac:dyDescent="0.2"/>
    <row r="37009" ht="12.75" customHeight="1" x14ac:dyDescent="0.2"/>
    <row r="37010" ht="12.75" customHeight="1" x14ac:dyDescent="0.2"/>
    <row r="37011" ht="12.75" customHeight="1" x14ac:dyDescent="0.2"/>
    <row r="37012" ht="12.75" customHeight="1" x14ac:dyDescent="0.2"/>
    <row r="37013" ht="12.75" customHeight="1" x14ac:dyDescent="0.2"/>
    <row r="37014" ht="12.75" customHeight="1" x14ac:dyDescent="0.2"/>
    <row r="37015" ht="12.75" customHeight="1" x14ac:dyDescent="0.2"/>
    <row r="37016" ht="12.75" customHeight="1" x14ac:dyDescent="0.2"/>
    <row r="37017" ht="12.75" customHeight="1" x14ac:dyDescent="0.2"/>
    <row r="37018" ht="12.75" customHeight="1" x14ac:dyDescent="0.2"/>
    <row r="37019" ht="12.75" customHeight="1" x14ac:dyDescent="0.2"/>
    <row r="37020" ht="12.75" customHeight="1" x14ac:dyDescent="0.2"/>
    <row r="37021" ht="12.75" customHeight="1" x14ac:dyDescent="0.2"/>
    <row r="37022" ht="12.75" customHeight="1" x14ac:dyDescent="0.2"/>
    <row r="37023" ht="12.75" customHeight="1" x14ac:dyDescent="0.2"/>
    <row r="37024" ht="12.75" customHeight="1" x14ac:dyDescent="0.2"/>
    <row r="37025" ht="12.75" customHeight="1" x14ac:dyDescent="0.2"/>
    <row r="37026" ht="12.75" customHeight="1" x14ac:dyDescent="0.2"/>
    <row r="37027" ht="12.75" customHeight="1" x14ac:dyDescent="0.2"/>
    <row r="37028" ht="12.75" customHeight="1" x14ac:dyDescent="0.2"/>
    <row r="37029" ht="12.75" customHeight="1" x14ac:dyDescent="0.2"/>
    <row r="37030" ht="12.75" customHeight="1" x14ac:dyDescent="0.2"/>
    <row r="37031" ht="12.75" customHeight="1" x14ac:dyDescent="0.2"/>
    <row r="37032" ht="12.75" customHeight="1" x14ac:dyDescent="0.2"/>
    <row r="37033" ht="12.75" customHeight="1" x14ac:dyDescent="0.2"/>
    <row r="37034" ht="12.75" customHeight="1" x14ac:dyDescent="0.2"/>
    <row r="37035" ht="12.75" customHeight="1" x14ac:dyDescent="0.2"/>
    <row r="37036" ht="12.75" customHeight="1" x14ac:dyDescent="0.2"/>
    <row r="37037" ht="12.75" customHeight="1" x14ac:dyDescent="0.2"/>
    <row r="37038" ht="12.75" customHeight="1" x14ac:dyDescent="0.2"/>
    <row r="37039" ht="12.75" customHeight="1" x14ac:dyDescent="0.2"/>
    <row r="37040" ht="12.75" customHeight="1" x14ac:dyDescent="0.2"/>
    <row r="37041" ht="12.75" customHeight="1" x14ac:dyDescent="0.2"/>
    <row r="37042" ht="12.75" customHeight="1" x14ac:dyDescent="0.2"/>
    <row r="37043" ht="12.75" customHeight="1" x14ac:dyDescent="0.2"/>
    <row r="37044" ht="12.75" customHeight="1" x14ac:dyDescent="0.2"/>
    <row r="37045" ht="12.75" customHeight="1" x14ac:dyDescent="0.2"/>
    <row r="37046" ht="12.75" customHeight="1" x14ac:dyDescent="0.2"/>
    <row r="37047" ht="12.75" customHeight="1" x14ac:dyDescent="0.2"/>
    <row r="37048" ht="12.75" customHeight="1" x14ac:dyDescent="0.2"/>
    <row r="37049" ht="12.75" customHeight="1" x14ac:dyDescent="0.2"/>
    <row r="37050" ht="12.75" customHeight="1" x14ac:dyDescent="0.2"/>
    <row r="37051" ht="12.75" customHeight="1" x14ac:dyDescent="0.2"/>
    <row r="37052" ht="12.75" customHeight="1" x14ac:dyDescent="0.2"/>
    <row r="37053" ht="12.75" customHeight="1" x14ac:dyDescent="0.2"/>
    <row r="37054" ht="12.75" customHeight="1" x14ac:dyDescent="0.2"/>
    <row r="37055" ht="12.75" customHeight="1" x14ac:dyDescent="0.2"/>
    <row r="37056" ht="12.75" customHeight="1" x14ac:dyDescent="0.2"/>
    <row r="37057" ht="12.75" customHeight="1" x14ac:dyDescent="0.2"/>
    <row r="37058" ht="12.75" customHeight="1" x14ac:dyDescent="0.2"/>
    <row r="37059" ht="12.75" customHeight="1" x14ac:dyDescent="0.2"/>
    <row r="37060" ht="12.75" customHeight="1" x14ac:dyDescent="0.2"/>
    <row r="37061" ht="12.75" customHeight="1" x14ac:dyDescent="0.2"/>
    <row r="37062" ht="12.75" customHeight="1" x14ac:dyDescent="0.2"/>
    <row r="37063" ht="12.75" customHeight="1" x14ac:dyDescent="0.2"/>
    <row r="37064" ht="12.75" customHeight="1" x14ac:dyDescent="0.2"/>
    <row r="37065" ht="12.75" customHeight="1" x14ac:dyDescent="0.2"/>
    <row r="37066" ht="12.75" customHeight="1" x14ac:dyDescent="0.2"/>
    <row r="37067" ht="12.75" customHeight="1" x14ac:dyDescent="0.2"/>
    <row r="37068" ht="12.75" customHeight="1" x14ac:dyDescent="0.2"/>
    <row r="37069" ht="12.75" customHeight="1" x14ac:dyDescent="0.2"/>
    <row r="37070" ht="12.75" customHeight="1" x14ac:dyDescent="0.2"/>
    <row r="37071" ht="12.75" customHeight="1" x14ac:dyDescent="0.2"/>
    <row r="37072" ht="12.75" customHeight="1" x14ac:dyDescent="0.2"/>
    <row r="37073" ht="12.75" customHeight="1" x14ac:dyDescent="0.2"/>
    <row r="37074" ht="12.75" customHeight="1" x14ac:dyDescent="0.2"/>
    <row r="37075" ht="12.75" customHeight="1" x14ac:dyDescent="0.2"/>
    <row r="37076" ht="12.75" customHeight="1" x14ac:dyDescent="0.2"/>
    <row r="37077" ht="12.75" customHeight="1" x14ac:dyDescent="0.2"/>
    <row r="37078" ht="12.75" customHeight="1" x14ac:dyDescent="0.2"/>
    <row r="37079" ht="12.75" customHeight="1" x14ac:dyDescent="0.2"/>
    <row r="37080" ht="12.75" customHeight="1" x14ac:dyDescent="0.2"/>
    <row r="37081" ht="12.75" customHeight="1" x14ac:dyDescent="0.2"/>
    <row r="37082" ht="12.75" customHeight="1" x14ac:dyDescent="0.2"/>
    <row r="37083" ht="12.75" customHeight="1" x14ac:dyDescent="0.2"/>
    <row r="37084" ht="12.75" customHeight="1" x14ac:dyDescent="0.2"/>
    <row r="37085" ht="12.75" customHeight="1" x14ac:dyDescent="0.2"/>
    <row r="37086" ht="12.75" customHeight="1" x14ac:dyDescent="0.2"/>
    <row r="37087" ht="12.75" customHeight="1" x14ac:dyDescent="0.2"/>
    <row r="37088" ht="12.75" customHeight="1" x14ac:dyDescent="0.2"/>
    <row r="37089" ht="12.75" customHeight="1" x14ac:dyDescent="0.2"/>
    <row r="37090" ht="12.75" customHeight="1" x14ac:dyDescent="0.2"/>
    <row r="37091" ht="12.75" customHeight="1" x14ac:dyDescent="0.2"/>
    <row r="37092" ht="12.75" customHeight="1" x14ac:dyDescent="0.2"/>
    <row r="37093" ht="12.75" customHeight="1" x14ac:dyDescent="0.2"/>
    <row r="37094" ht="12.75" customHeight="1" x14ac:dyDescent="0.2"/>
    <row r="37095" ht="12.75" customHeight="1" x14ac:dyDescent="0.2"/>
    <row r="37096" ht="12.75" customHeight="1" x14ac:dyDescent="0.2"/>
    <row r="37097" ht="12.75" customHeight="1" x14ac:dyDescent="0.2"/>
    <row r="37098" ht="12.75" customHeight="1" x14ac:dyDescent="0.2"/>
    <row r="37099" ht="12.75" customHeight="1" x14ac:dyDescent="0.2"/>
    <row r="37100" ht="12.75" customHeight="1" x14ac:dyDescent="0.2"/>
    <row r="37101" ht="12.75" customHeight="1" x14ac:dyDescent="0.2"/>
    <row r="37102" ht="12.75" customHeight="1" x14ac:dyDescent="0.2"/>
    <row r="37103" ht="12.75" customHeight="1" x14ac:dyDescent="0.2"/>
    <row r="37104" ht="12.75" customHeight="1" x14ac:dyDescent="0.2"/>
    <row r="37105" ht="12.75" customHeight="1" x14ac:dyDescent="0.2"/>
    <row r="37106" ht="12.75" customHeight="1" x14ac:dyDescent="0.2"/>
    <row r="37107" ht="12.75" customHeight="1" x14ac:dyDescent="0.2"/>
    <row r="37108" ht="12.75" customHeight="1" x14ac:dyDescent="0.2"/>
    <row r="37109" ht="12.75" customHeight="1" x14ac:dyDescent="0.2"/>
    <row r="37110" ht="12.75" customHeight="1" x14ac:dyDescent="0.2"/>
    <row r="37111" ht="12.75" customHeight="1" x14ac:dyDescent="0.2"/>
    <row r="37112" ht="12.75" customHeight="1" x14ac:dyDescent="0.2"/>
    <row r="37113" ht="12.75" customHeight="1" x14ac:dyDescent="0.2"/>
    <row r="37114" ht="12.75" customHeight="1" x14ac:dyDescent="0.2"/>
    <row r="37115" ht="12.75" customHeight="1" x14ac:dyDescent="0.2"/>
    <row r="37116" ht="12.75" customHeight="1" x14ac:dyDescent="0.2"/>
    <row r="37117" ht="12.75" customHeight="1" x14ac:dyDescent="0.2"/>
    <row r="37118" ht="12.75" customHeight="1" x14ac:dyDescent="0.2"/>
    <row r="37119" ht="12.75" customHeight="1" x14ac:dyDescent="0.2"/>
    <row r="37120" ht="12.75" customHeight="1" x14ac:dyDescent="0.2"/>
    <row r="37121" ht="12.75" customHeight="1" x14ac:dyDescent="0.2"/>
    <row r="37122" ht="12.75" customHeight="1" x14ac:dyDescent="0.2"/>
    <row r="37123" ht="12.75" customHeight="1" x14ac:dyDescent="0.2"/>
    <row r="37124" ht="12.75" customHeight="1" x14ac:dyDescent="0.2"/>
    <row r="37125" ht="12.75" customHeight="1" x14ac:dyDescent="0.2"/>
    <row r="37126" ht="12.75" customHeight="1" x14ac:dyDescent="0.2"/>
    <row r="37127" ht="12.75" customHeight="1" x14ac:dyDescent="0.2"/>
    <row r="37128" ht="12.75" customHeight="1" x14ac:dyDescent="0.2"/>
    <row r="37129" ht="12.75" customHeight="1" x14ac:dyDescent="0.2"/>
    <row r="37130" ht="12.75" customHeight="1" x14ac:dyDescent="0.2"/>
    <row r="37131" ht="12.75" customHeight="1" x14ac:dyDescent="0.2"/>
    <row r="37132" ht="12.75" customHeight="1" x14ac:dyDescent="0.2"/>
    <row r="37133" ht="12.75" customHeight="1" x14ac:dyDescent="0.2"/>
    <row r="37134" ht="12.75" customHeight="1" x14ac:dyDescent="0.2"/>
    <row r="37135" ht="12.75" customHeight="1" x14ac:dyDescent="0.2"/>
    <row r="37136" ht="12.75" customHeight="1" x14ac:dyDescent="0.2"/>
    <row r="37137" ht="12.75" customHeight="1" x14ac:dyDescent="0.2"/>
    <row r="37138" ht="12.75" customHeight="1" x14ac:dyDescent="0.2"/>
    <row r="37139" ht="12.75" customHeight="1" x14ac:dyDescent="0.2"/>
    <row r="37140" ht="12.75" customHeight="1" x14ac:dyDescent="0.2"/>
    <row r="37141" ht="12.75" customHeight="1" x14ac:dyDescent="0.2"/>
    <row r="37142" ht="12.75" customHeight="1" x14ac:dyDescent="0.2"/>
    <row r="37143" ht="12.75" customHeight="1" x14ac:dyDescent="0.2"/>
    <row r="37144" ht="12.75" customHeight="1" x14ac:dyDescent="0.2"/>
    <row r="37145" ht="12.75" customHeight="1" x14ac:dyDescent="0.2"/>
    <row r="37146" ht="12.75" customHeight="1" x14ac:dyDescent="0.2"/>
    <row r="37147" ht="12.75" customHeight="1" x14ac:dyDescent="0.2"/>
    <row r="37148" ht="12.75" customHeight="1" x14ac:dyDescent="0.2"/>
    <row r="37149" ht="12.75" customHeight="1" x14ac:dyDescent="0.2"/>
    <row r="37150" ht="12.75" customHeight="1" x14ac:dyDescent="0.2"/>
    <row r="37151" ht="12.75" customHeight="1" x14ac:dyDescent="0.2"/>
    <row r="37152" ht="12.75" customHeight="1" x14ac:dyDescent="0.2"/>
    <row r="37153" ht="12.75" customHeight="1" x14ac:dyDescent="0.2"/>
    <row r="37154" ht="12.75" customHeight="1" x14ac:dyDescent="0.2"/>
    <row r="37155" ht="12.75" customHeight="1" x14ac:dyDescent="0.2"/>
    <row r="37156" ht="12.75" customHeight="1" x14ac:dyDescent="0.2"/>
    <row r="37157" ht="12.75" customHeight="1" x14ac:dyDescent="0.2"/>
    <row r="37158" ht="12.75" customHeight="1" x14ac:dyDescent="0.2"/>
    <row r="37159" ht="12.75" customHeight="1" x14ac:dyDescent="0.2"/>
    <row r="37160" ht="12.75" customHeight="1" x14ac:dyDescent="0.2"/>
    <row r="37161" ht="12.75" customHeight="1" x14ac:dyDescent="0.2"/>
    <row r="37162" ht="12.75" customHeight="1" x14ac:dyDescent="0.2"/>
    <row r="37163" ht="12.75" customHeight="1" x14ac:dyDescent="0.2"/>
    <row r="37164" ht="12.75" customHeight="1" x14ac:dyDescent="0.2"/>
    <row r="37165" ht="12.75" customHeight="1" x14ac:dyDescent="0.2"/>
    <row r="37166" ht="12.75" customHeight="1" x14ac:dyDescent="0.2"/>
    <row r="37167" ht="12.75" customHeight="1" x14ac:dyDescent="0.2"/>
    <row r="37168" ht="12.75" customHeight="1" x14ac:dyDescent="0.2"/>
    <row r="37169" ht="12.75" customHeight="1" x14ac:dyDescent="0.2"/>
    <row r="37170" ht="12.75" customHeight="1" x14ac:dyDescent="0.2"/>
    <row r="37171" ht="12.75" customHeight="1" x14ac:dyDescent="0.2"/>
    <row r="37172" ht="12.75" customHeight="1" x14ac:dyDescent="0.2"/>
    <row r="37173" ht="12.75" customHeight="1" x14ac:dyDescent="0.2"/>
    <row r="37174" ht="12.75" customHeight="1" x14ac:dyDescent="0.2"/>
    <row r="37175" ht="12.75" customHeight="1" x14ac:dyDescent="0.2"/>
    <row r="37176" ht="12.75" customHeight="1" x14ac:dyDescent="0.2"/>
    <row r="37177" ht="12.75" customHeight="1" x14ac:dyDescent="0.2"/>
    <row r="37178" ht="12.75" customHeight="1" x14ac:dyDescent="0.2"/>
    <row r="37179" ht="12.75" customHeight="1" x14ac:dyDescent="0.2"/>
    <row r="37180" ht="12.75" customHeight="1" x14ac:dyDescent="0.2"/>
    <row r="37181" ht="12.75" customHeight="1" x14ac:dyDescent="0.2"/>
    <row r="37182" ht="12.75" customHeight="1" x14ac:dyDescent="0.2"/>
    <row r="37183" ht="12.75" customHeight="1" x14ac:dyDescent="0.2"/>
    <row r="37184" ht="12.75" customHeight="1" x14ac:dyDescent="0.2"/>
    <row r="37185" ht="12.75" customHeight="1" x14ac:dyDescent="0.2"/>
    <row r="37186" ht="12.75" customHeight="1" x14ac:dyDescent="0.2"/>
    <row r="37187" ht="12.75" customHeight="1" x14ac:dyDescent="0.2"/>
    <row r="37188" ht="12.75" customHeight="1" x14ac:dyDescent="0.2"/>
    <row r="37189" ht="12.75" customHeight="1" x14ac:dyDescent="0.2"/>
    <row r="37190" ht="12.75" customHeight="1" x14ac:dyDescent="0.2"/>
    <row r="37191" ht="12.75" customHeight="1" x14ac:dyDescent="0.2"/>
    <row r="37192" ht="12.75" customHeight="1" x14ac:dyDescent="0.2"/>
    <row r="37193" ht="12.75" customHeight="1" x14ac:dyDescent="0.2"/>
    <row r="37194" ht="12.75" customHeight="1" x14ac:dyDescent="0.2"/>
    <row r="37195" ht="12.75" customHeight="1" x14ac:dyDescent="0.2"/>
    <row r="37196" ht="12.75" customHeight="1" x14ac:dyDescent="0.2"/>
    <row r="37197" ht="12.75" customHeight="1" x14ac:dyDescent="0.2"/>
    <row r="37198" ht="12.75" customHeight="1" x14ac:dyDescent="0.2"/>
    <row r="37199" ht="12.75" customHeight="1" x14ac:dyDescent="0.2"/>
    <row r="37200" ht="12.75" customHeight="1" x14ac:dyDescent="0.2"/>
    <row r="37201" ht="12.75" customHeight="1" x14ac:dyDescent="0.2"/>
    <row r="37202" ht="12.75" customHeight="1" x14ac:dyDescent="0.2"/>
    <row r="37203" ht="12.75" customHeight="1" x14ac:dyDescent="0.2"/>
    <row r="37204" ht="12.75" customHeight="1" x14ac:dyDescent="0.2"/>
    <row r="37205" ht="12.75" customHeight="1" x14ac:dyDescent="0.2"/>
    <row r="37206" ht="12.75" customHeight="1" x14ac:dyDescent="0.2"/>
    <row r="37207" ht="12.75" customHeight="1" x14ac:dyDescent="0.2"/>
    <row r="37208" ht="12.75" customHeight="1" x14ac:dyDescent="0.2"/>
    <row r="37209" ht="12.75" customHeight="1" x14ac:dyDescent="0.2"/>
    <row r="37210" ht="12.75" customHeight="1" x14ac:dyDescent="0.2"/>
    <row r="37211" ht="12.75" customHeight="1" x14ac:dyDescent="0.2"/>
    <row r="37212" ht="12.75" customHeight="1" x14ac:dyDescent="0.2"/>
    <row r="37213" ht="12.75" customHeight="1" x14ac:dyDescent="0.2"/>
    <row r="37214" ht="12.75" customHeight="1" x14ac:dyDescent="0.2"/>
    <row r="37215" ht="12.75" customHeight="1" x14ac:dyDescent="0.2"/>
    <row r="37216" ht="12.75" customHeight="1" x14ac:dyDescent="0.2"/>
    <row r="37217" ht="12.75" customHeight="1" x14ac:dyDescent="0.2"/>
    <row r="37218" ht="12.75" customHeight="1" x14ac:dyDescent="0.2"/>
    <row r="37219" ht="12.75" customHeight="1" x14ac:dyDescent="0.2"/>
    <row r="37220" ht="12.75" customHeight="1" x14ac:dyDescent="0.2"/>
    <row r="37221" ht="12.75" customHeight="1" x14ac:dyDescent="0.2"/>
    <row r="37222" ht="12.75" customHeight="1" x14ac:dyDescent="0.2"/>
    <row r="37223" ht="12.75" customHeight="1" x14ac:dyDescent="0.2"/>
    <row r="37224" ht="12.75" customHeight="1" x14ac:dyDescent="0.2"/>
    <row r="37225" ht="12.75" customHeight="1" x14ac:dyDescent="0.2"/>
    <row r="37226" ht="12.75" customHeight="1" x14ac:dyDescent="0.2"/>
    <row r="37227" ht="12.75" customHeight="1" x14ac:dyDescent="0.2"/>
    <row r="37228" ht="12.75" customHeight="1" x14ac:dyDescent="0.2"/>
    <row r="37229" ht="12.75" customHeight="1" x14ac:dyDescent="0.2"/>
    <row r="37230" ht="12.75" customHeight="1" x14ac:dyDescent="0.2"/>
    <row r="37231" ht="12.75" customHeight="1" x14ac:dyDescent="0.2"/>
    <row r="37232" ht="12.75" customHeight="1" x14ac:dyDescent="0.2"/>
    <row r="37233" ht="12.75" customHeight="1" x14ac:dyDescent="0.2"/>
    <row r="37234" ht="12.75" customHeight="1" x14ac:dyDescent="0.2"/>
    <row r="37235" ht="12.75" customHeight="1" x14ac:dyDescent="0.2"/>
    <row r="37236" ht="12.75" customHeight="1" x14ac:dyDescent="0.2"/>
    <row r="37237" ht="12.75" customHeight="1" x14ac:dyDescent="0.2"/>
    <row r="37238" ht="12.75" customHeight="1" x14ac:dyDescent="0.2"/>
    <row r="37239" ht="12.75" customHeight="1" x14ac:dyDescent="0.2"/>
    <row r="37240" ht="12.75" customHeight="1" x14ac:dyDescent="0.2"/>
    <row r="37241" ht="12.75" customHeight="1" x14ac:dyDescent="0.2"/>
    <row r="37242" ht="12.75" customHeight="1" x14ac:dyDescent="0.2"/>
    <row r="37243" ht="12.75" customHeight="1" x14ac:dyDescent="0.2"/>
    <row r="37244" ht="12.75" customHeight="1" x14ac:dyDescent="0.2"/>
    <row r="37245" ht="12.75" customHeight="1" x14ac:dyDescent="0.2"/>
    <row r="37246" ht="12.75" customHeight="1" x14ac:dyDescent="0.2"/>
    <row r="37247" ht="12.75" customHeight="1" x14ac:dyDescent="0.2"/>
    <row r="37248" ht="12.75" customHeight="1" x14ac:dyDescent="0.2"/>
    <row r="37249" ht="12.75" customHeight="1" x14ac:dyDescent="0.2"/>
    <row r="37250" ht="12.75" customHeight="1" x14ac:dyDescent="0.2"/>
    <row r="37251" ht="12.75" customHeight="1" x14ac:dyDescent="0.2"/>
    <row r="37252" ht="12.75" customHeight="1" x14ac:dyDescent="0.2"/>
    <row r="37253" ht="12.75" customHeight="1" x14ac:dyDescent="0.2"/>
    <row r="37254" ht="12.75" customHeight="1" x14ac:dyDescent="0.2"/>
    <row r="37255" ht="12.75" customHeight="1" x14ac:dyDescent="0.2"/>
    <row r="37256" ht="12.75" customHeight="1" x14ac:dyDescent="0.2"/>
    <row r="37257" ht="12.75" customHeight="1" x14ac:dyDescent="0.2"/>
    <row r="37258" ht="12.75" customHeight="1" x14ac:dyDescent="0.2"/>
    <row r="37259" ht="12.75" customHeight="1" x14ac:dyDescent="0.2"/>
    <row r="37260" ht="12.75" customHeight="1" x14ac:dyDescent="0.2"/>
    <row r="37261" ht="12.75" customHeight="1" x14ac:dyDescent="0.2"/>
    <row r="37262" ht="12.75" customHeight="1" x14ac:dyDescent="0.2"/>
    <row r="37263" ht="12.75" customHeight="1" x14ac:dyDescent="0.2"/>
    <row r="37264" ht="12.75" customHeight="1" x14ac:dyDescent="0.2"/>
    <row r="37265" ht="12.75" customHeight="1" x14ac:dyDescent="0.2"/>
    <row r="37266" ht="12.75" customHeight="1" x14ac:dyDescent="0.2"/>
    <row r="37267" ht="12.75" customHeight="1" x14ac:dyDescent="0.2"/>
    <row r="37268" ht="12.75" customHeight="1" x14ac:dyDescent="0.2"/>
    <row r="37269" ht="12.75" customHeight="1" x14ac:dyDescent="0.2"/>
    <row r="37270" ht="12.75" customHeight="1" x14ac:dyDescent="0.2"/>
    <row r="37271" ht="12.75" customHeight="1" x14ac:dyDescent="0.2"/>
    <row r="37272" ht="12.75" customHeight="1" x14ac:dyDescent="0.2"/>
    <row r="37273" ht="12.75" customHeight="1" x14ac:dyDescent="0.2"/>
    <row r="37274" ht="12.75" customHeight="1" x14ac:dyDescent="0.2"/>
    <row r="37275" ht="12.75" customHeight="1" x14ac:dyDescent="0.2"/>
    <row r="37276" ht="12.75" customHeight="1" x14ac:dyDescent="0.2"/>
    <row r="37277" ht="12.75" customHeight="1" x14ac:dyDescent="0.2"/>
    <row r="37278" ht="12.75" customHeight="1" x14ac:dyDescent="0.2"/>
    <row r="37279" ht="12.75" customHeight="1" x14ac:dyDescent="0.2"/>
    <row r="37280" ht="12.75" customHeight="1" x14ac:dyDescent="0.2"/>
    <row r="37281" ht="12.75" customHeight="1" x14ac:dyDescent="0.2"/>
    <row r="37282" ht="12.75" customHeight="1" x14ac:dyDescent="0.2"/>
    <row r="37283" ht="12.75" customHeight="1" x14ac:dyDescent="0.2"/>
    <row r="37284" ht="12.75" customHeight="1" x14ac:dyDescent="0.2"/>
    <row r="37285" ht="12.75" customHeight="1" x14ac:dyDescent="0.2"/>
    <row r="37286" ht="12.75" customHeight="1" x14ac:dyDescent="0.2"/>
    <row r="37287" ht="12.75" customHeight="1" x14ac:dyDescent="0.2"/>
    <row r="37288" ht="12.75" customHeight="1" x14ac:dyDescent="0.2"/>
    <row r="37289" ht="12.75" customHeight="1" x14ac:dyDescent="0.2"/>
    <row r="37290" ht="12.75" customHeight="1" x14ac:dyDescent="0.2"/>
    <row r="37291" ht="12.75" customHeight="1" x14ac:dyDescent="0.2"/>
    <row r="37292" ht="12.75" customHeight="1" x14ac:dyDescent="0.2"/>
    <row r="37293" ht="12.75" customHeight="1" x14ac:dyDescent="0.2"/>
    <row r="37294" ht="12.75" customHeight="1" x14ac:dyDescent="0.2"/>
    <row r="37295" ht="12.75" customHeight="1" x14ac:dyDescent="0.2"/>
    <row r="37296" ht="12.75" customHeight="1" x14ac:dyDescent="0.2"/>
    <row r="37297" ht="12.75" customHeight="1" x14ac:dyDescent="0.2"/>
    <row r="37298" ht="12.75" customHeight="1" x14ac:dyDescent="0.2"/>
    <row r="37299" ht="12.75" customHeight="1" x14ac:dyDescent="0.2"/>
    <row r="37300" ht="12.75" customHeight="1" x14ac:dyDescent="0.2"/>
    <row r="37301" ht="12.75" customHeight="1" x14ac:dyDescent="0.2"/>
    <row r="37302" ht="12.75" customHeight="1" x14ac:dyDescent="0.2"/>
    <row r="37303" ht="12.75" customHeight="1" x14ac:dyDescent="0.2"/>
    <row r="37304" ht="12.75" customHeight="1" x14ac:dyDescent="0.2"/>
    <row r="37305" ht="12.75" customHeight="1" x14ac:dyDescent="0.2"/>
    <row r="37306" ht="12.75" customHeight="1" x14ac:dyDescent="0.2"/>
    <row r="37307" ht="12.75" customHeight="1" x14ac:dyDescent="0.2"/>
    <row r="37308" ht="12.75" customHeight="1" x14ac:dyDescent="0.2"/>
    <row r="37309" ht="12.75" customHeight="1" x14ac:dyDescent="0.2"/>
    <row r="37310" ht="12.75" customHeight="1" x14ac:dyDescent="0.2"/>
    <row r="37311" ht="12.75" customHeight="1" x14ac:dyDescent="0.2"/>
    <row r="37312" ht="12.75" customHeight="1" x14ac:dyDescent="0.2"/>
    <row r="37313" ht="12.75" customHeight="1" x14ac:dyDescent="0.2"/>
    <row r="37314" ht="12.75" customHeight="1" x14ac:dyDescent="0.2"/>
    <row r="37315" ht="12.75" customHeight="1" x14ac:dyDescent="0.2"/>
    <row r="37316" ht="12.75" customHeight="1" x14ac:dyDescent="0.2"/>
    <row r="37317" ht="12.75" customHeight="1" x14ac:dyDescent="0.2"/>
    <row r="37318" ht="12.75" customHeight="1" x14ac:dyDescent="0.2"/>
    <row r="37319" ht="12.75" customHeight="1" x14ac:dyDescent="0.2"/>
    <row r="37320" ht="12.75" customHeight="1" x14ac:dyDescent="0.2"/>
    <row r="37321" ht="12.75" customHeight="1" x14ac:dyDescent="0.2"/>
    <row r="37322" ht="12.75" customHeight="1" x14ac:dyDescent="0.2"/>
    <row r="37323" ht="12.75" customHeight="1" x14ac:dyDescent="0.2"/>
    <row r="37324" ht="12.75" customHeight="1" x14ac:dyDescent="0.2"/>
    <row r="37325" ht="12.75" customHeight="1" x14ac:dyDescent="0.2"/>
    <row r="37326" ht="12.75" customHeight="1" x14ac:dyDescent="0.2"/>
    <row r="37327" ht="12.75" customHeight="1" x14ac:dyDescent="0.2"/>
    <row r="37328" ht="12.75" customHeight="1" x14ac:dyDescent="0.2"/>
    <row r="37329" ht="12.75" customHeight="1" x14ac:dyDescent="0.2"/>
    <row r="37330" ht="12.75" customHeight="1" x14ac:dyDescent="0.2"/>
    <row r="37331" ht="12.75" customHeight="1" x14ac:dyDescent="0.2"/>
    <row r="37332" ht="12.75" customHeight="1" x14ac:dyDescent="0.2"/>
    <row r="37333" ht="12.75" customHeight="1" x14ac:dyDescent="0.2"/>
    <row r="37334" ht="12.75" customHeight="1" x14ac:dyDescent="0.2"/>
    <row r="37335" ht="12.75" customHeight="1" x14ac:dyDescent="0.2"/>
    <row r="37336" ht="12.75" customHeight="1" x14ac:dyDescent="0.2"/>
    <row r="37337" ht="12.75" customHeight="1" x14ac:dyDescent="0.2"/>
    <row r="37338" ht="12.75" customHeight="1" x14ac:dyDescent="0.2"/>
    <row r="37339" ht="12.75" customHeight="1" x14ac:dyDescent="0.2"/>
    <row r="37340" ht="12.75" customHeight="1" x14ac:dyDescent="0.2"/>
    <row r="37341" ht="12.75" customHeight="1" x14ac:dyDescent="0.2"/>
    <row r="37342" ht="12.75" customHeight="1" x14ac:dyDescent="0.2"/>
    <row r="37343" ht="12.75" customHeight="1" x14ac:dyDescent="0.2"/>
    <row r="37344" ht="12.75" customHeight="1" x14ac:dyDescent="0.2"/>
    <row r="37345" ht="12.75" customHeight="1" x14ac:dyDescent="0.2"/>
    <row r="37346" ht="12.75" customHeight="1" x14ac:dyDescent="0.2"/>
    <row r="37347" ht="12.75" customHeight="1" x14ac:dyDescent="0.2"/>
    <row r="37348" ht="12.75" customHeight="1" x14ac:dyDescent="0.2"/>
    <row r="37349" ht="12.75" customHeight="1" x14ac:dyDescent="0.2"/>
    <row r="37350" ht="12.75" customHeight="1" x14ac:dyDescent="0.2"/>
    <row r="37351" ht="12.75" customHeight="1" x14ac:dyDescent="0.2"/>
    <row r="37352" ht="12.75" customHeight="1" x14ac:dyDescent="0.2"/>
    <row r="37353" ht="12.75" customHeight="1" x14ac:dyDescent="0.2"/>
    <row r="37354" ht="12.75" customHeight="1" x14ac:dyDescent="0.2"/>
    <row r="37355" ht="12.75" customHeight="1" x14ac:dyDescent="0.2"/>
    <row r="37356" ht="12.75" customHeight="1" x14ac:dyDescent="0.2"/>
    <row r="37357" ht="12.75" customHeight="1" x14ac:dyDescent="0.2"/>
    <row r="37358" ht="12.75" customHeight="1" x14ac:dyDescent="0.2"/>
    <row r="37359" ht="12.75" customHeight="1" x14ac:dyDescent="0.2"/>
    <row r="37360" ht="12.75" customHeight="1" x14ac:dyDescent="0.2"/>
    <row r="37361" ht="12.75" customHeight="1" x14ac:dyDescent="0.2"/>
    <row r="37362" ht="12.75" customHeight="1" x14ac:dyDescent="0.2"/>
    <row r="37363" ht="12.75" customHeight="1" x14ac:dyDescent="0.2"/>
    <row r="37364" ht="12.75" customHeight="1" x14ac:dyDescent="0.2"/>
    <row r="37365" ht="12.75" customHeight="1" x14ac:dyDescent="0.2"/>
    <row r="37366" ht="12.75" customHeight="1" x14ac:dyDescent="0.2"/>
    <row r="37367" ht="12.75" customHeight="1" x14ac:dyDescent="0.2"/>
    <row r="37368" ht="12.75" customHeight="1" x14ac:dyDescent="0.2"/>
    <row r="37369" ht="12.75" customHeight="1" x14ac:dyDescent="0.2"/>
    <row r="37370" ht="12.75" customHeight="1" x14ac:dyDescent="0.2"/>
    <row r="37371" ht="12.75" customHeight="1" x14ac:dyDescent="0.2"/>
    <row r="37372" ht="12.75" customHeight="1" x14ac:dyDescent="0.2"/>
    <row r="37373" ht="12.75" customHeight="1" x14ac:dyDescent="0.2"/>
    <row r="37374" ht="12.75" customHeight="1" x14ac:dyDescent="0.2"/>
    <row r="37375" ht="12.75" customHeight="1" x14ac:dyDescent="0.2"/>
    <row r="37376" ht="12.75" customHeight="1" x14ac:dyDescent="0.2"/>
    <row r="37377" ht="12.75" customHeight="1" x14ac:dyDescent="0.2"/>
    <row r="37378" ht="12.75" customHeight="1" x14ac:dyDescent="0.2"/>
    <row r="37379" ht="12.75" customHeight="1" x14ac:dyDescent="0.2"/>
    <row r="37380" ht="12.75" customHeight="1" x14ac:dyDescent="0.2"/>
    <row r="37381" ht="12.75" customHeight="1" x14ac:dyDescent="0.2"/>
    <row r="37382" ht="12.75" customHeight="1" x14ac:dyDescent="0.2"/>
    <row r="37383" ht="12.75" customHeight="1" x14ac:dyDescent="0.2"/>
    <row r="37384" ht="12.75" customHeight="1" x14ac:dyDescent="0.2"/>
    <row r="37385" ht="12.75" customHeight="1" x14ac:dyDescent="0.2"/>
    <row r="37386" ht="12.75" customHeight="1" x14ac:dyDescent="0.2"/>
    <row r="37387" ht="12.75" customHeight="1" x14ac:dyDescent="0.2"/>
    <row r="37388" ht="12.75" customHeight="1" x14ac:dyDescent="0.2"/>
    <row r="37389" ht="12.75" customHeight="1" x14ac:dyDescent="0.2"/>
    <row r="37390" ht="12.75" customHeight="1" x14ac:dyDescent="0.2"/>
    <row r="37391" ht="12.75" customHeight="1" x14ac:dyDescent="0.2"/>
    <row r="37392" ht="12.75" customHeight="1" x14ac:dyDescent="0.2"/>
    <row r="37393" ht="12.75" customHeight="1" x14ac:dyDescent="0.2"/>
    <row r="37394" ht="12.75" customHeight="1" x14ac:dyDescent="0.2"/>
    <row r="37395" ht="12.75" customHeight="1" x14ac:dyDescent="0.2"/>
    <row r="37396" ht="12.75" customHeight="1" x14ac:dyDescent="0.2"/>
    <row r="37397" ht="12.75" customHeight="1" x14ac:dyDescent="0.2"/>
    <row r="37398" ht="12.75" customHeight="1" x14ac:dyDescent="0.2"/>
    <row r="37399" ht="12.75" customHeight="1" x14ac:dyDescent="0.2"/>
    <row r="37400" ht="12.75" customHeight="1" x14ac:dyDescent="0.2"/>
    <row r="37401" ht="12.75" customHeight="1" x14ac:dyDescent="0.2"/>
    <row r="37402" ht="12.75" customHeight="1" x14ac:dyDescent="0.2"/>
    <row r="37403" ht="12.75" customHeight="1" x14ac:dyDescent="0.2"/>
    <row r="37404" ht="12.75" customHeight="1" x14ac:dyDescent="0.2"/>
    <row r="37405" ht="12.75" customHeight="1" x14ac:dyDescent="0.2"/>
    <row r="37406" ht="12.75" customHeight="1" x14ac:dyDescent="0.2"/>
    <row r="37407" ht="12.75" customHeight="1" x14ac:dyDescent="0.2"/>
    <row r="37408" ht="12.75" customHeight="1" x14ac:dyDescent="0.2"/>
    <row r="37409" ht="12.75" customHeight="1" x14ac:dyDescent="0.2"/>
    <row r="37410" ht="12.75" customHeight="1" x14ac:dyDescent="0.2"/>
    <row r="37411" ht="12.75" customHeight="1" x14ac:dyDescent="0.2"/>
    <row r="37412" ht="12.75" customHeight="1" x14ac:dyDescent="0.2"/>
    <row r="37413" ht="12.75" customHeight="1" x14ac:dyDescent="0.2"/>
    <row r="37414" ht="12.75" customHeight="1" x14ac:dyDescent="0.2"/>
    <row r="37415" ht="12.75" customHeight="1" x14ac:dyDescent="0.2"/>
    <row r="37416" ht="12.75" customHeight="1" x14ac:dyDescent="0.2"/>
    <row r="37417" ht="12.75" customHeight="1" x14ac:dyDescent="0.2"/>
    <row r="37418" ht="12.75" customHeight="1" x14ac:dyDescent="0.2"/>
    <row r="37419" ht="12.75" customHeight="1" x14ac:dyDescent="0.2"/>
    <row r="37420" ht="12.75" customHeight="1" x14ac:dyDescent="0.2"/>
    <row r="37421" ht="12.75" customHeight="1" x14ac:dyDescent="0.2"/>
    <row r="37422" ht="12.75" customHeight="1" x14ac:dyDescent="0.2"/>
    <row r="37423" ht="12.75" customHeight="1" x14ac:dyDescent="0.2"/>
    <row r="37424" ht="12.75" customHeight="1" x14ac:dyDescent="0.2"/>
    <row r="37425" ht="12.75" customHeight="1" x14ac:dyDescent="0.2"/>
    <row r="37426" ht="12.75" customHeight="1" x14ac:dyDescent="0.2"/>
    <row r="37427" ht="12.75" customHeight="1" x14ac:dyDescent="0.2"/>
    <row r="37428" ht="12.75" customHeight="1" x14ac:dyDescent="0.2"/>
    <row r="37429" ht="12.75" customHeight="1" x14ac:dyDescent="0.2"/>
    <row r="37430" ht="12.75" customHeight="1" x14ac:dyDescent="0.2"/>
    <row r="37431" ht="12.75" customHeight="1" x14ac:dyDescent="0.2"/>
    <row r="37432" ht="12.75" customHeight="1" x14ac:dyDescent="0.2"/>
    <row r="37433" ht="12.75" customHeight="1" x14ac:dyDescent="0.2"/>
    <row r="37434" ht="12.75" customHeight="1" x14ac:dyDescent="0.2"/>
    <row r="37435" ht="12.75" customHeight="1" x14ac:dyDescent="0.2"/>
    <row r="37436" ht="12.75" customHeight="1" x14ac:dyDescent="0.2"/>
    <row r="37437" ht="12.75" customHeight="1" x14ac:dyDescent="0.2"/>
    <row r="37438" ht="12.75" customHeight="1" x14ac:dyDescent="0.2"/>
    <row r="37439" ht="12.75" customHeight="1" x14ac:dyDescent="0.2"/>
    <row r="37440" ht="12.75" customHeight="1" x14ac:dyDescent="0.2"/>
    <row r="37441" ht="12.75" customHeight="1" x14ac:dyDescent="0.2"/>
    <row r="37442" ht="12.75" customHeight="1" x14ac:dyDescent="0.2"/>
    <row r="37443" ht="12.75" customHeight="1" x14ac:dyDescent="0.2"/>
    <row r="37444" ht="12.75" customHeight="1" x14ac:dyDescent="0.2"/>
    <row r="37445" ht="12.75" customHeight="1" x14ac:dyDescent="0.2"/>
    <row r="37446" ht="12.75" customHeight="1" x14ac:dyDescent="0.2"/>
    <row r="37447" ht="12.75" customHeight="1" x14ac:dyDescent="0.2"/>
    <row r="37448" ht="12.75" customHeight="1" x14ac:dyDescent="0.2"/>
    <row r="37449" ht="12.75" customHeight="1" x14ac:dyDescent="0.2"/>
    <row r="37450" ht="12.75" customHeight="1" x14ac:dyDescent="0.2"/>
    <row r="37451" ht="12.75" customHeight="1" x14ac:dyDescent="0.2"/>
    <row r="37452" ht="12.75" customHeight="1" x14ac:dyDescent="0.2"/>
    <row r="37453" ht="12.75" customHeight="1" x14ac:dyDescent="0.2"/>
    <row r="37454" ht="12.75" customHeight="1" x14ac:dyDescent="0.2"/>
    <row r="37455" ht="12.75" customHeight="1" x14ac:dyDescent="0.2"/>
    <row r="37456" ht="12.75" customHeight="1" x14ac:dyDescent="0.2"/>
    <row r="37457" ht="12.75" customHeight="1" x14ac:dyDescent="0.2"/>
    <row r="37458" ht="12.75" customHeight="1" x14ac:dyDescent="0.2"/>
    <row r="37459" ht="12.75" customHeight="1" x14ac:dyDescent="0.2"/>
    <row r="37460" ht="12.75" customHeight="1" x14ac:dyDescent="0.2"/>
    <row r="37461" ht="12.75" customHeight="1" x14ac:dyDescent="0.2"/>
    <row r="37462" ht="12.75" customHeight="1" x14ac:dyDescent="0.2"/>
    <row r="37463" ht="12.75" customHeight="1" x14ac:dyDescent="0.2"/>
    <row r="37464" ht="12.75" customHeight="1" x14ac:dyDescent="0.2"/>
    <row r="37465" ht="12.75" customHeight="1" x14ac:dyDescent="0.2"/>
    <row r="37466" ht="12.75" customHeight="1" x14ac:dyDescent="0.2"/>
    <row r="37467" ht="12.75" customHeight="1" x14ac:dyDescent="0.2"/>
    <row r="37468" ht="12.75" customHeight="1" x14ac:dyDescent="0.2"/>
    <row r="37469" ht="12.75" customHeight="1" x14ac:dyDescent="0.2"/>
    <row r="37470" ht="12.75" customHeight="1" x14ac:dyDescent="0.2"/>
    <row r="37471" ht="12.75" customHeight="1" x14ac:dyDescent="0.2"/>
    <row r="37472" ht="12.75" customHeight="1" x14ac:dyDescent="0.2"/>
    <row r="37473" ht="12.75" customHeight="1" x14ac:dyDescent="0.2"/>
    <row r="37474" ht="12.75" customHeight="1" x14ac:dyDescent="0.2"/>
    <row r="37475" ht="12.75" customHeight="1" x14ac:dyDescent="0.2"/>
    <row r="37476" ht="12.75" customHeight="1" x14ac:dyDescent="0.2"/>
    <row r="37477" ht="12.75" customHeight="1" x14ac:dyDescent="0.2"/>
    <row r="37478" ht="12.75" customHeight="1" x14ac:dyDescent="0.2"/>
    <row r="37479" ht="12.75" customHeight="1" x14ac:dyDescent="0.2"/>
    <row r="37480" ht="12.75" customHeight="1" x14ac:dyDescent="0.2"/>
    <row r="37481" ht="12.75" customHeight="1" x14ac:dyDescent="0.2"/>
    <row r="37482" ht="12.75" customHeight="1" x14ac:dyDescent="0.2"/>
    <row r="37483" ht="12.75" customHeight="1" x14ac:dyDescent="0.2"/>
    <row r="37484" ht="12.75" customHeight="1" x14ac:dyDescent="0.2"/>
    <row r="37485" ht="12.75" customHeight="1" x14ac:dyDescent="0.2"/>
    <row r="37486" ht="12.75" customHeight="1" x14ac:dyDescent="0.2"/>
    <row r="37487" ht="12.75" customHeight="1" x14ac:dyDescent="0.2"/>
    <row r="37488" ht="12.75" customHeight="1" x14ac:dyDescent="0.2"/>
    <row r="37489" ht="12.75" customHeight="1" x14ac:dyDescent="0.2"/>
    <row r="37490" ht="12.75" customHeight="1" x14ac:dyDescent="0.2"/>
    <row r="37491" ht="12.75" customHeight="1" x14ac:dyDescent="0.2"/>
    <row r="37492" ht="12.75" customHeight="1" x14ac:dyDescent="0.2"/>
    <row r="37493" ht="12.75" customHeight="1" x14ac:dyDescent="0.2"/>
    <row r="37494" ht="12.75" customHeight="1" x14ac:dyDescent="0.2"/>
    <row r="37495" ht="12.75" customHeight="1" x14ac:dyDescent="0.2"/>
    <row r="37496" ht="12.75" customHeight="1" x14ac:dyDescent="0.2"/>
    <row r="37497" ht="12.75" customHeight="1" x14ac:dyDescent="0.2"/>
    <row r="37498" ht="12.75" customHeight="1" x14ac:dyDescent="0.2"/>
    <row r="37499" ht="12.75" customHeight="1" x14ac:dyDescent="0.2"/>
    <row r="37500" ht="12.75" customHeight="1" x14ac:dyDescent="0.2"/>
    <row r="37501" ht="12.75" customHeight="1" x14ac:dyDescent="0.2"/>
    <row r="37502" ht="12.75" customHeight="1" x14ac:dyDescent="0.2"/>
    <row r="37503" ht="12.75" customHeight="1" x14ac:dyDescent="0.2"/>
    <row r="37504" ht="12.75" customHeight="1" x14ac:dyDescent="0.2"/>
    <row r="37505" ht="12.75" customHeight="1" x14ac:dyDescent="0.2"/>
    <row r="37506" ht="12.75" customHeight="1" x14ac:dyDescent="0.2"/>
    <row r="37507" ht="12.75" customHeight="1" x14ac:dyDescent="0.2"/>
    <row r="37508" ht="12.75" customHeight="1" x14ac:dyDescent="0.2"/>
    <row r="37509" ht="12.75" customHeight="1" x14ac:dyDescent="0.2"/>
    <row r="37510" ht="12.75" customHeight="1" x14ac:dyDescent="0.2"/>
    <row r="37511" ht="12.75" customHeight="1" x14ac:dyDescent="0.2"/>
    <row r="37512" ht="12.75" customHeight="1" x14ac:dyDescent="0.2"/>
    <row r="37513" ht="12.75" customHeight="1" x14ac:dyDescent="0.2"/>
    <row r="37514" ht="12.75" customHeight="1" x14ac:dyDescent="0.2"/>
    <row r="37515" ht="12.75" customHeight="1" x14ac:dyDescent="0.2"/>
    <row r="37516" ht="12.75" customHeight="1" x14ac:dyDescent="0.2"/>
    <row r="37517" ht="12.75" customHeight="1" x14ac:dyDescent="0.2"/>
    <row r="37518" ht="12.75" customHeight="1" x14ac:dyDescent="0.2"/>
    <row r="37519" ht="12.75" customHeight="1" x14ac:dyDescent="0.2"/>
    <row r="37520" ht="12.75" customHeight="1" x14ac:dyDescent="0.2"/>
    <row r="37521" ht="12.75" customHeight="1" x14ac:dyDescent="0.2"/>
    <row r="37522" ht="12.75" customHeight="1" x14ac:dyDescent="0.2"/>
    <row r="37523" ht="12.75" customHeight="1" x14ac:dyDescent="0.2"/>
    <row r="37524" ht="12.75" customHeight="1" x14ac:dyDescent="0.2"/>
    <row r="37525" ht="12.75" customHeight="1" x14ac:dyDescent="0.2"/>
    <row r="37526" ht="12.75" customHeight="1" x14ac:dyDescent="0.2"/>
    <row r="37527" ht="12.75" customHeight="1" x14ac:dyDescent="0.2"/>
    <row r="37528" ht="12.75" customHeight="1" x14ac:dyDescent="0.2"/>
    <row r="37529" ht="12.75" customHeight="1" x14ac:dyDescent="0.2"/>
    <row r="37530" ht="12.75" customHeight="1" x14ac:dyDescent="0.2"/>
    <row r="37531" ht="12.75" customHeight="1" x14ac:dyDescent="0.2"/>
    <row r="37532" ht="12.75" customHeight="1" x14ac:dyDescent="0.2"/>
    <row r="37533" ht="12.75" customHeight="1" x14ac:dyDescent="0.2"/>
    <row r="37534" ht="12.75" customHeight="1" x14ac:dyDescent="0.2"/>
    <row r="37535" ht="12.75" customHeight="1" x14ac:dyDescent="0.2"/>
    <row r="37536" ht="12.75" customHeight="1" x14ac:dyDescent="0.2"/>
    <row r="37537" ht="12.75" customHeight="1" x14ac:dyDescent="0.2"/>
    <row r="37538" ht="12.75" customHeight="1" x14ac:dyDescent="0.2"/>
    <row r="37539" ht="12.75" customHeight="1" x14ac:dyDescent="0.2"/>
    <row r="37540" ht="12.75" customHeight="1" x14ac:dyDescent="0.2"/>
    <row r="37541" ht="12.75" customHeight="1" x14ac:dyDescent="0.2"/>
    <row r="37542" ht="12.75" customHeight="1" x14ac:dyDescent="0.2"/>
    <row r="37543" ht="12.75" customHeight="1" x14ac:dyDescent="0.2"/>
    <row r="37544" ht="12.75" customHeight="1" x14ac:dyDescent="0.2"/>
    <row r="37545" ht="12.75" customHeight="1" x14ac:dyDescent="0.2"/>
    <row r="37546" ht="12.75" customHeight="1" x14ac:dyDescent="0.2"/>
    <row r="37547" ht="12.75" customHeight="1" x14ac:dyDescent="0.2"/>
    <row r="37548" ht="12.75" customHeight="1" x14ac:dyDescent="0.2"/>
    <row r="37549" ht="12.75" customHeight="1" x14ac:dyDescent="0.2"/>
    <row r="37550" ht="12.75" customHeight="1" x14ac:dyDescent="0.2"/>
    <row r="37551" ht="12.75" customHeight="1" x14ac:dyDescent="0.2"/>
    <row r="37552" ht="12.75" customHeight="1" x14ac:dyDescent="0.2"/>
    <row r="37553" ht="12.75" customHeight="1" x14ac:dyDescent="0.2"/>
    <row r="37554" ht="12.75" customHeight="1" x14ac:dyDescent="0.2"/>
    <row r="37555" ht="12.75" customHeight="1" x14ac:dyDescent="0.2"/>
    <row r="37556" ht="12.75" customHeight="1" x14ac:dyDescent="0.2"/>
    <row r="37557" ht="12.75" customHeight="1" x14ac:dyDescent="0.2"/>
    <row r="37558" ht="12.75" customHeight="1" x14ac:dyDescent="0.2"/>
    <row r="37559" ht="12.75" customHeight="1" x14ac:dyDescent="0.2"/>
    <row r="37560" ht="12.75" customHeight="1" x14ac:dyDescent="0.2"/>
    <row r="37561" ht="12.75" customHeight="1" x14ac:dyDescent="0.2"/>
    <row r="37562" ht="12.75" customHeight="1" x14ac:dyDescent="0.2"/>
    <row r="37563" ht="12.75" customHeight="1" x14ac:dyDescent="0.2"/>
    <row r="37564" ht="12.75" customHeight="1" x14ac:dyDescent="0.2"/>
    <row r="37565" ht="12.75" customHeight="1" x14ac:dyDescent="0.2"/>
    <row r="37566" ht="12.75" customHeight="1" x14ac:dyDescent="0.2"/>
    <row r="37567" ht="12.75" customHeight="1" x14ac:dyDescent="0.2"/>
    <row r="37568" ht="12.75" customHeight="1" x14ac:dyDescent="0.2"/>
    <row r="37569" ht="12.75" customHeight="1" x14ac:dyDescent="0.2"/>
    <row r="37570" ht="12.75" customHeight="1" x14ac:dyDescent="0.2"/>
    <row r="37571" ht="12.75" customHeight="1" x14ac:dyDescent="0.2"/>
    <row r="37572" ht="12.75" customHeight="1" x14ac:dyDescent="0.2"/>
    <row r="37573" ht="12.75" customHeight="1" x14ac:dyDescent="0.2"/>
    <row r="37574" ht="12.75" customHeight="1" x14ac:dyDescent="0.2"/>
    <row r="37575" ht="12.75" customHeight="1" x14ac:dyDescent="0.2"/>
    <row r="37576" ht="12.75" customHeight="1" x14ac:dyDescent="0.2"/>
    <row r="37577" ht="12.75" customHeight="1" x14ac:dyDescent="0.2"/>
    <row r="37578" ht="12.75" customHeight="1" x14ac:dyDescent="0.2"/>
    <row r="37579" ht="12.75" customHeight="1" x14ac:dyDescent="0.2"/>
    <row r="37580" ht="12.75" customHeight="1" x14ac:dyDescent="0.2"/>
    <row r="37581" ht="12.75" customHeight="1" x14ac:dyDescent="0.2"/>
    <row r="37582" ht="12.75" customHeight="1" x14ac:dyDescent="0.2"/>
    <row r="37583" ht="12.75" customHeight="1" x14ac:dyDescent="0.2"/>
    <row r="37584" ht="12.75" customHeight="1" x14ac:dyDescent="0.2"/>
    <row r="37585" ht="12.75" customHeight="1" x14ac:dyDescent="0.2"/>
    <row r="37586" ht="12.75" customHeight="1" x14ac:dyDescent="0.2"/>
    <row r="37587" ht="12.75" customHeight="1" x14ac:dyDescent="0.2"/>
    <row r="37588" ht="12.75" customHeight="1" x14ac:dyDescent="0.2"/>
    <row r="37589" ht="12.75" customHeight="1" x14ac:dyDescent="0.2"/>
    <row r="37590" ht="12.75" customHeight="1" x14ac:dyDescent="0.2"/>
    <row r="37591" ht="12.75" customHeight="1" x14ac:dyDescent="0.2"/>
    <row r="37592" ht="12.75" customHeight="1" x14ac:dyDescent="0.2"/>
    <row r="37593" ht="12.75" customHeight="1" x14ac:dyDescent="0.2"/>
    <row r="37594" ht="12.75" customHeight="1" x14ac:dyDescent="0.2"/>
    <row r="37595" ht="12.75" customHeight="1" x14ac:dyDescent="0.2"/>
    <row r="37596" ht="12.75" customHeight="1" x14ac:dyDescent="0.2"/>
    <row r="37597" ht="12.75" customHeight="1" x14ac:dyDescent="0.2"/>
    <row r="37598" ht="12.75" customHeight="1" x14ac:dyDescent="0.2"/>
    <row r="37599" ht="12.75" customHeight="1" x14ac:dyDescent="0.2"/>
    <row r="37600" ht="12.75" customHeight="1" x14ac:dyDescent="0.2"/>
    <row r="37601" ht="12.75" customHeight="1" x14ac:dyDescent="0.2"/>
    <row r="37602" ht="12.75" customHeight="1" x14ac:dyDescent="0.2"/>
    <row r="37603" ht="12.75" customHeight="1" x14ac:dyDescent="0.2"/>
    <row r="37604" ht="12.75" customHeight="1" x14ac:dyDescent="0.2"/>
    <row r="37605" ht="12.75" customHeight="1" x14ac:dyDescent="0.2"/>
    <row r="37606" ht="12.75" customHeight="1" x14ac:dyDescent="0.2"/>
    <row r="37607" ht="12.75" customHeight="1" x14ac:dyDescent="0.2"/>
    <row r="37608" ht="12.75" customHeight="1" x14ac:dyDescent="0.2"/>
    <row r="37609" ht="12.75" customHeight="1" x14ac:dyDescent="0.2"/>
    <row r="37610" ht="12.75" customHeight="1" x14ac:dyDescent="0.2"/>
    <row r="37611" ht="12.75" customHeight="1" x14ac:dyDescent="0.2"/>
    <row r="37612" ht="12.75" customHeight="1" x14ac:dyDescent="0.2"/>
    <row r="37613" ht="12.75" customHeight="1" x14ac:dyDescent="0.2"/>
    <row r="37614" ht="12.75" customHeight="1" x14ac:dyDescent="0.2"/>
    <row r="37615" ht="12.75" customHeight="1" x14ac:dyDescent="0.2"/>
    <row r="37616" ht="12.75" customHeight="1" x14ac:dyDescent="0.2"/>
    <row r="37617" ht="12.75" customHeight="1" x14ac:dyDescent="0.2"/>
    <row r="37618" ht="12.75" customHeight="1" x14ac:dyDescent="0.2"/>
    <row r="37619" ht="12.75" customHeight="1" x14ac:dyDescent="0.2"/>
    <row r="37620" ht="12.75" customHeight="1" x14ac:dyDescent="0.2"/>
    <row r="37621" ht="12.75" customHeight="1" x14ac:dyDescent="0.2"/>
    <row r="37622" ht="12.75" customHeight="1" x14ac:dyDescent="0.2"/>
    <row r="37623" ht="12.75" customHeight="1" x14ac:dyDescent="0.2"/>
    <row r="37624" ht="12.75" customHeight="1" x14ac:dyDescent="0.2"/>
    <row r="37625" ht="12.75" customHeight="1" x14ac:dyDescent="0.2"/>
    <row r="37626" ht="12.75" customHeight="1" x14ac:dyDescent="0.2"/>
    <row r="37627" ht="12.75" customHeight="1" x14ac:dyDescent="0.2"/>
    <row r="37628" ht="12.75" customHeight="1" x14ac:dyDescent="0.2"/>
    <row r="37629" ht="12.75" customHeight="1" x14ac:dyDescent="0.2"/>
    <row r="37630" ht="12.75" customHeight="1" x14ac:dyDescent="0.2"/>
    <row r="37631" ht="12.75" customHeight="1" x14ac:dyDescent="0.2"/>
    <row r="37632" ht="12.75" customHeight="1" x14ac:dyDescent="0.2"/>
    <row r="37633" ht="12.75" customHeight="1" x14ac:dyDescent="0.2"/>
    <row r="37634" ht="12.75" customHeight="1" x14ac:dyDescent="0.2"/>
    <row r="37635" ht="12.75" customHeight="1" x14ac:dyDescent="0.2"/>
    <row r="37636" ht="12.75" customHeight="1" x14ac:dyDescent="0.2"/>
    <row r="37637" ht="12.75" customHeight="1" x14ac:dyDescent="0.2"/>
    <row r="37638" ht="12.75" customHeight="1" x14ac:dyDescent="0.2"/>
    <row r="37639" ht="12.75" customHeight="1" x14ac:dyDescent="0.2"/>
    <row r="37640" ht="12.75" customHeight="1" x14ac:dyDescent="0.2"/>
    <row r="37641" ht="12.75" customHeight="1" x14ac:dyDescent="0.2"/>
    <row r="37642" ht="12.75" customHeight="1" x14ac:dyDescent="0.2"/>
    <row r="37643" ht="12.75" customHeight="1" x14ac:dyDescent="0.2"/>
    <row r="37644" ht="12.75" customHeight="1" x14ac:dyDescent="0.2"/>
    <row r="37645" ht="12.75" customHeight="1" x14ac:dyDescent="0.2"/>
    <row r="37646" ht="12.75" customHeight="1" x14ac:dyDescent="0.2"/>
    <row r="37647" ht="12.75" customHeight="1" x14ac:dyDescent="0.2"/>
    <row r="37648" ht="12.75" customHeight="1" x14ac:dyDescent="0.2"/>
    <row r="37649" ht="12.75" customHeight="1" x14ac:dyDescent="0.2"/>
    <row r="37650" ht="12.75" customHeight="1" x14ac:dyDescent="0.2"/>
    <row r="37651" ht="12.75" customHeight="1" x14ac:dyDescent="0.2"/>
    <row r="37652" ht="12.75" customHeight="1" x14ac:dyDescent="0.2"/>
    <row r="37653" ht="12.75" customHeight="1" x14ac:dyDescent="0.2"/>
    <row r="37654" ht="12.75" customHeight="1" x14ac:dyDescent="0.2"/>
    <row r="37655" ht="12.75" customHeight="1" x14ac:dyDescent="0.2"/>
    <row r="37656" ht="12.75" customHeight="1" x14ac:dyDescent="0.2"/>
    <row r="37657" ht="12.75" customHeight="1" x14ac:dyDescent="0.2"/>
    <row r="37658" ht="12.75" customHeight="1" x14ac:dyDescent="0.2"/>
    <row r="37659" ht="12.75" customHeight="1" x14ac:dyDescent="0.2"/>
    <row r="37660" ht="12.75" customHeight="1" x14ac:dyDescent="0.2"/>
    <row r="37661" ht="12.75" customHeight="1" x14ac:dyDescent="0.2"/>
    <row r="37662" ht="12.75" customHeight="1" x14ac:dyDescent="0.2"/>
    <row r="37663" ht="12.75" customHeight="1" x14ac:dyDescent="0.2"/>
    <row r="37664" ht="12.75" customHeight="1" x14ac:dyDescent="0.2"/>
    <row r="37665" ht="12.75" customHeight="1" x14ac:dyDescent="0.2"/>
    <row r="37666" ht="12.75" customHeight="1" x14ac:dyDescent="0.2"/>
    <row r="37667" ht="12.75" customHeight="1" x14ac:dyDescent="0.2"/>
    <row r="37668" ht="12.75" customHeight="1" x14ac:dyDescent="0.2"/>
    <row r="37669" ht="12.75" customHeight="1" x14ac:dyDescent="0.2"/>
    <row r="37670" ht="12.75" customHeight="1" x14ac:dyDescent="0.2"/>
    <row r="37671" ht="12.75" customHeight="1" x14ac:dyDescent="0.2"/>
    <row r="37672" ht="12.75" customHeight="1" x14ac:dyDescent="0.2"/>
    <row r="37673" ht="12.75" customHeight="1" x14ac:dyDescent="0.2"/>
    <row r="37674" ht="12.75" customHeight="1" x14ac:dyDescent="0.2"/>
    <row r="37675" ht="12.75" customHeight="1" x14ac:dyDescent="0.2"/>
    <row r="37676" ht="12.75" customHeight="1" x14ac:dyDescent="0.2"/>
    <row r="37677" ht="12.75" customHeight="1" x14ac:dyDescent="0.2"/>
    <row r="37678" ht="12.75" customHeight="1" x14ac:dyDescent="0.2"/>
    <row r="37679" ht="12.75" customHeight="1" x14ac:dyDescent="0.2"/>
    <row r="37680" ht="12.75" customHeight="1" x14ac:dyDescent="0.2"/>
    <row r="37681" ht="12.75" customHeight="1" x14ac:dyDescent="0.2"/>
    <row r="37682" ht="12.75" customHeight="1" x14ac:dyDescent="0.2"/>
    <row r="37683" ht="12.75" customHeight="1" x14ac:dyDescent="0.2"/>
    <row r="37684" ht="12.75" customHeight="1" x14ac:dyDescent="0.2"/>
    <row r="37685" ht="12.75" customHeight="1" x14ac:dyDescent="0.2"/>
    <row r="37686" ht="12.75" customHeight="1" x14ac:dyDescent="0.2"/>
    <row r="37687" ht="12.75" customHeight="1" x14ac:dyDescent="0.2"/>
    <row r="37688" ht="12.75" customHeight="1" x14ac:dyDescent="0.2"/>
    <row r="37689" ht="12.75" customHeight="1" x14ac:dyDescent="0.2"/>
    <row r="37690" ht="12.75" customHeight="1" x14ac:dyDescent="0.2"/>
    <row r="37691" ht="12.75" customHeight="1" x14ac:dyDescent="0.2"/>
    <row r="37692" ht="12.75" customHeight="1" x14ac:dyDescent="0.2"/>
    <row r="37693" ht="12.75" customHeight="1" x14ac:dyDescent="0.2"/>
    <row r="37694" ht="12.75" customHeight="1" x14ac:dyDescent="0.2"/>
    <row r="37695" ht="12.75" customHeight="1" x14ac:dyDescent="0.2"/>
    <row r="37696" ht="12.75" customHeight="1" x14ac:dyDescent="0.2"/>
    <row r="37697" ht="12.75" customHeight="1" x14ac:dyDescent="0.2"/>
    <row r="37698" ht="12.75" customHeight="1" x14ac:dyDescent="0.2"/>
    <row r="37699" ht="12.75" customHeight="1" x14ac:dyDescent="0.2"/>
    <row r="37700" ht="12.75" customHeight="1" x14ac:dyDescent="0.2"/>
    <row r="37701" ht="12.75" customHeight="1" x14ac:dyDescent="0.2"/>
    <row r="37702" ht="12.75" customHeight="1" x14ac:dyDescent="0.2"/>
    <row r="37703" ht="12.75" customHeight="1" x14ac:dyDescent="0.2"/>
    <row r="37704" ht="12.75" customHeight="1" x14ac:dyDescent="0.2"/>
    <row r="37705" ht="12.75" customHeight="1" x14ac:dyDescent="0.2"/>
    <row r="37706" ht="12.75" customHeight="1" x14ac:dyDescent="0.2"/>
    <row r="37707" ht="12.75" customHeight="1" x14ac:dyDescent="0.2"/>
    <row r="37708" ht="12.75" customHeight="1" x14ac:dyDescent="0.2"/>
    <row r="37709" ht="12.75" customHeight="1" x14ac:dyDescent="0.2"/>
    <row r="37710" ht="12.75" customHeight="1" x14ac:dyDescent="0.2"/>
    <row r="37711" ht="12.75" customHeight="1" x14ac:dyDescent="0.2"/>
    <row r="37712" ht="12.75" customHeight="1" x14ac:dyDescent="0.2"/>
    <row r="37713" ht="12.75" customHeight="1" x14ac:dyDescent="0.2"/>
    <row r="37714" ht="12.75" customHeight="1" x14ac:dyDescent="0.2"/>
    <row r="37715" ht="12.75" customHeight="1" x14ac:dyDescent="0.2"/>
    <row r="37716" ht="12.75" customHeight="1" x14ac:dyDescent="0.2"/>
    <row r="37717" ht="12.75" customHeight="1" x14ac:dyDescent="0.2"/>
    <row r="37718" ht="12.75" customHeight="1" x14ac:dyDescent="0.2"/>
    <row r="37719" ht="12.75" customHeight="1" x14ac:dyDescent="0.2"/>
    <row r="37720" ht="12.75" customHeight="1" x14ac:dyDescent="0.2"/>
    <row r="37721" ht="12.75" customHeight="1" x14ac:dyDescent="0.2"/>
    <row r="37722" ht="12.75" customHeight="1" x14ac:dyDescent="0.2"/>
    <row r="37723" ht="12.75" customHeight="1" x14ac:dyDescent="0.2"/>
    <row r="37724" ht="12.75" customHeight="1" x14ac:dyDescent="0.2"/>
    <row r="37725" ht="12.75" customHeight="1" x14ac:dyDescent="0.2"/>
    <row r="37726" ht="12.75" customHeight="1" x14ac:dyDescent="0.2"/>
    <row r="37727" ht="12.75" customHeight="1" x14ac:dyDescent="0.2"/>
    <row r="37728" ht="12.75" customHeight="1" x14ac:dyDescent="0.2"/>
    <row r="37729" ht="12.75" customHeight="1" x14ac:dyDescent="0.2"/>
    <row r="37730" ht="12.75" customHeight="1" x14ac:dyDescent="0.2"/>
    <row r="37731" ht="12.75" customHeight="1" x14ac:dyDescent="0.2"/>
    <row r="37732" ht="12.75" customHeight="1" x14ac:dyDescent="0.2"/>
    <row r="37733" ht="12.75" customHeight="1" x14ac:dyDescent="0.2"/>
    <row r="37734" ht="12.75" customHeight="1" x14ac:dyDescent="0.2"/>
    <row r="37735" ht="12.75" customHeight="1" x14ac:dyDescent="0.2"/>
    <row r="37736" ht="12.75" customHeight="1" x14ac:dyDescent="0.2"/>
    <row r="37737" ht="12.75" customHeight="1" x14ac:dyDescent="0.2"/>
    <row r="37738" ht="12.75" customHeight="1" x14ac:dyDescent="0.2"/>
    <row r="37739" ht="12.75" customHeight="1" x14ac:dyDescent="0.2"/>
    <row r="37740" ht="12.75" customHeight="1" x14ac:dyDescent="0.2"/>
    <row r="37741" ht="12.75" customHeight="1" x14ac:dyDescent="0.2"/>
    <row r="37742" ht="12.75" customHeight="1" x14ac:dyDescent="0.2"/>
    <row r="37743" ht="12.75" customHeight="1" x14ac:dyDescent="0.2"/>
    <row r="37744" ht="12.75" customHeight="1" x14ac:dyDescent="0.2"/>
    <row r="37745" ht="12.75" customHeight="1" x14ac:dyDescent="0.2"/>
    <row r="37746" ht="12.75" customHeight="1" x14ac:dyDescent="0.2"/>
    <row r="37747" ht="12.75" customHeight="1" x14ac:dyDescent="0.2"/>
    <row r="37748" ht="12.75" customHeight="1" x14ac:dyDescent="0.2"/>
    <row r="37749" ht="12.75" customHeight="1" x14ac:dyDescent="0.2"/>
    <row r="37750" ht="12.75" customHeight="1" x14ac:dyDescent="0.2"/>
    <row r="37751" ht="12.75" customHeight="1" x14ac:dyDescent="0.2"/>
    <row r="37752" ht="12.75" customHeight="1" x14ac:dyDescent="0.2"/>
    <row r="37753" ht="12.75" customHeight="1" x14ac:dyDescent="0.2"/>
    <row r="37754" ht="12.75" customHeight="1" x14ac:dyDescent="0.2"/>
    <row r="37755" ht="12.75" customHeight="1" x14ac:dyDescent="0.2"/>
    <row r="37756" ht="12.75" customHeight="1" x14ac:dyDescent="0.2"/>
    <row r="37757" ht="12.75" customHeight="1" x14ac:dyDescent="0.2"/>
    <row r="37758" ht="12.75" customHeight="1" x14ac:dyDescent="0.2"/>
    <row r="37759" ht="12.75" customHeight="1" x14ac:dyDescent="0.2"/>
    <row r="37760" ht="12.75" customHeight="1" x14ac:dyDescent="0.2"/>
    <row r="37761" ht="12.75" customHeight="1" x14ac:dyDescent="0.2"/>
    <row r="37762" ht="12.75" customHeight="1" x14ac:dyDescent="0.2"/>
    <row r="37763" ht="12.75" customHeight="1" x14ac:dyDescent="0.2"/>
    <row r="37764" ht="12.75" customHeight="1" x14ac:dyDescent="0.2"/>
    <row r="37765" ht="12.75" customHeight="1" x14ac:dyDescent="0.2"/>
    <row r="37766" ht="12.75" customHeight="1" x14ac:dyDescent="0.2"/>
    <row r="37767" ht="12.75" customHeight="1" x14ac:dyDescent="0.2"/>
    <row r="37768" ht="12.75" customHeight="1" x14ac:dyDescent="0.2"/>
    <row r="37769" ht="12.75" customHeight="1" x14ac:dyDescent="0.2"/>
    <row r="37770" ht="12.75" customHeight="1" x14ac:dyDescent="0.2"/>
    <row r="37771" ht="12.75" customHeight="1" x14ac:dyDescent="0.2"/>
    <row r="37772" ht="12.75" customHeight="1" x14ac:dyDescent="0.2"/>
    <row r="37773" ht="12.75" customHeight="1" x14ac:dyDescent="0.2"/>
    <row r="37774" ht="12.75" customHeight="1" x14ac:dyDescent="0.2"/>
    <row r="37775" ht="12.75" customHeight="1" x14ac:dyDescent="0.2"/>
    <row r="37776" ht="12.75" customHeight="1" x14ac:dyDescent="0.2"/>
    <row r="37777" ht="12.75" customHeight="1" x14ac:dyDescent="0.2"/>
    <row r="37778" ht="12.75" customHeight="1" x14ac:dyDescent="0.2"/>
    <row r="37779" ht="12.75" customHeight="1" x14ac:dyDescent="0.2"/>
    <row r="37780" ht="12.75" customHeight="1" x14ac:dyDescent="0.2"/>
    <row r="37781" ht="12.75" customHeight="1" x14ac:dyDescent="0.2"/>
    <row r="37782" ht="12.75" customHeight="1" x14ac:dyDescent="0.2"/>
    <row r="37783" ht="12.75" customHeight="1" x14ac:dyDescent="0.2"/>
    <row r="37784" ht="12.75" customHeight="1" x14ac:dyDescent="0.2"/>
    <row r="37785" ht="12.75" customHeight="1" x14ac:dyDescent="0.2"/>
    <row r="37786" ht="12.75" customHeight="1" x14ac:dyDescent="0.2"/>
    <row r="37787" ht="12.75" customHeight="1" x14ac:dyDescent="0.2"/>
    <row r="37788" ht="12.75" customHeight="1" x14ac:dyDescent="0.2"/>
    <row r="37789" ht="12.75" customHeight="1" x14ac:dyDescent="0.2"/>
    <row r="37790" ht="12.75" customHeight="1" x14ac:dyDescent="0.2"/>
    <row r="37791" ht="12.75" customHeight="1" x14ac:dyDescent="0.2"/>
    <row r="37792" ht="12.75" customHeight="1" x14ac:dyDescent="0.2"/>
    <row r="37793" ht="12.75" customHeight="1" x14ac:dyDescent="0.2"/>
    <row r="37794" ht="12.75" customHeight="1" x14ac:dyDescent="0.2"/>
    <row r="37795" ht="12.75" customHeight="1" x14ac:dyDescent="0.2"/>
    <row r="37796" ht="12.75" customHeight="1" x14ac:dyDescent="0.2"/>
    <row r="37797" ht="12.75" customHeight="1" x14ac:dyDescent="0.2"/>
    <row r="37798" ht="12.75" customHeight="1" x14ac:dyDescent="0.2"/>
    <row r="37799" ht="12.75" customHeight="1" x14ac:dyDescent="0.2"/>
    <row r="37800" ht="12.75" customHeight="1" x14ac:dyDescent="0.2"/>
    <row r="37801" ht="12.75" customHeight="1" x14ac:dyDescent="0.2"/>
    <row r="37802" ht="12.75" customHeight="1" x14ac:dyDescent="0.2"/>
    <row r="37803" ht="12.75" customHeight="1" x14ac:dyDescent="0.2"/>
    <row r="37804" ht="12.75" customHeight="1" x14ac:dyDescent="0.2"/>
    <row r="37805" ht="12.75" customHeight="1" x14ac:dyDescent="0.2"/>
    <row r="37806" ht="12.75" customHeight="1" x14ac:dyDescent="0.2"/>
    <row r="37807" ht="12.75" customHeight="1" x14ac:dyDescent="0.2"/>
    <row r="37808" ht="12.75" customHeight="1" x14ac:dyDescent="0.2"/>
    <row r="37809" ht="12.75" customHeight="1" x14ac:dyDescent="0.2"/>
    <row r="37810" ht="12.75" customHeight="1" x14ac:dyDescent="0.2"/>
    <row r="37811" ht="12.75" customHeight="1" x14ac:dyDescent="0.2"/>
    <row r="37812" ht="12.75" customHeight="1" x14ac:dyDescent="0.2"/>
    <row r="37813" ht="12.75" customHeight="1" x14ac:dyDescent="0.2"/>
    <row r="37814" ht="12.75" customHeight="1" x14ac:dyDescent="0.2"/>
    <row r="37815" ht="12.75" customHeight="1" x14ac:dyDescent="0.2"/>
    <row r="37816" ht="12.75" customHeight="1" x14ac:dyDescent="0.2"/>
    <row r="37817" ht="12.75" customHeight="1" x14ac:dyDescent="0.2"/>
    <row r="37818" ht="12.75" customHeight="1" x14ac:dyDescent="0.2"/>
    <row r="37819" ht="12.75" customHeight="1" x14ac:dyDescent="0.2"/>
    <row r="37820" ht="12.75" customHeight="1" x14ac:dyDescent="0.2"/>
    <row r="37821" ht="12.75" customHeight="1" x14ac:dyDescent="0.2"/>
    <row r="37822" ht="12.75" customHeight="1" x14ac:dyDescent="0.2"/>
    <row r="37823" ht="12.75" customHeight="1" x14ac:dyDescent="0.2"/>
    <row r="37824" ht="12.75" customHeight="1" x14ac:dyDescent="0.2"/>
    <row r="37825" ht="12.75" customHeight="1" x14ac:dyDescent="0.2"/>
    <row r="37826" ht="12.75" customHeight="1" x14ac:dyDescent="0.2"/>
    <row r="37827" ht="12.75" customHeight="1" x14ac:dyDescent="0.2"/>
    <row r="37828" ht="12.75" customHeight="1" x14ac:dyDescent="0.2"/>
    <row r="37829" ht="12.75" customHeight="1" x14ac:dyDescent="0.2"/>
    <row r="37830" ht="12.75" customHeight="1" x14ac:dyDescent="0.2"/>
    <row r="37831" ht="12.75" customHeight="1" x14ac:dyDescent="0.2"/>
    <row r="37832" ht="12.75" customHeight="1" x14ac:dyDescent="0.2"/>
    <row r="37833" ht="12.75" customHeight="1" x14ac:dyDescent="0.2"/>
    <row r="37834" ht="12.75" customHeight="1" x14ac:dyDescent="0.2"/>
    <row r="37835" ht="12.75" customHeight="1" x14ac:dyDescent="0.2"/>
    <row r="37836" ht="12.75" customHeight="1" x14ac:dyDescent="0.2"/>
    <row r="37837" ht="12.75" customHeight="1" x14ac:dyDescent="0.2"/>
    <row r="37838" ht="12.75" customHeight="1" x14ac:dyDescent="0.2"/>
    <row r="37839" ht="12.75" customHeight="1" x14ac:dyDescent="0.2"/>
    <row r="37840" ht="12.75" customHeight="1" x14ac:dyDescent="0.2"/>
    <row r="37841" ht="12.75" customHeight="1" x14ac:dyDescent="0.2"/>
    <row r="37842" ht="12.75" customHeight="1" x14ac:dyDescent="0.2"/>
    <row r="37843" ht="12.75" customHeight="1" x14ac:dyDescent="0.2"/>
    <row r="37844" ht="12.75" customHeight="1" x14ac:dyDescent="0.2"/>
    <row r="37845" ht="12.75" customHeight="1" x14ac:dyDescent="0.2"/>
    <row r="37846" ht="12.75" customHeight="1" x14ac:dyDescent="0.2"/>
    <row r="37847" ht="12.75" customHeight="1" x14ac:dyDescent="0.2"/>
    <row r="37848" ht="12.75" customHeight="1" x14ac:dyDescent="0.2"/>
    <row r="37849" ht="12.75" customHeight="1" x14ac:dyDescent="0.2"/>
    <row r="37850" ht="12.75" customHeight="1" x14ac:dyDescent="0.2"/>
    <row r="37851" ht="12.75" customHeight="1" x14ac:dyDescent="0.2"/>
    <row r="37852" ht="12.75" customHeight="1" x14ac:dyDescent="0.2"/>
    <row r="37853" ht="12.75" customHeight="1" x14ac:dyDescent="0.2"/>
    <row r="37854" ht="12.75" customHeight="1" x14ac:dyDescent="0.2"/>
    <row r="37855" ht="12.75" customHeight="1" x14ac:dyDescent="0.2"/>
    <row r="37856" ht="12.75" customHeight="1" x14ac:dyDescent="0.2"/>
    <row r="37857" ht="12.75" customHeight="1" x14ac:dyDescent="0.2"/>
    <row r="37858" ht="12.75" customHeight="1" x14ac:dyDescent="0.2"/>
    <row r="37859" ht="12.75" customHeight="1" x14ac:dyDescent="0.2"/>
    <row r="37860" ht="12.75" customHeight="1" x14ac:dyDescent="0.2"/>
    <row r="37861" ht="12.75" customHeight="1" x14ac:dyDescent="0.2"/>
    <row r="37862" ht="12.75" customHeight="1" x14ac:dyDescent="0.2"/>
    <row r="37863" ht="12.75" customHeight="1" x14ac:dyDescent="0.2"/>
    <row r="37864" ht="12.75" customHeight="1" x14ac:dyDescent="0.2"/>
    <row r="37865" ht="12.75" customHeight="1" x14ac:dyDescent="0.2"/>
    <row r="37866" ht="12.75" customHeight="1" x14ac:dyDescent="0.2"/>
    <row r="37867" ht="12.75" customHeight="1" x14ac:dyDescent="0.2"/>
    <row r="37868" ht="12.75" customHeight="1" x14ac:dyDescent="0.2"/>
    <row r="37869" ht="12.75" customHeight="1" x14ac:dyDescent="0.2"/>
    <row r="37870" ht="12.75" customHeight="1" x14ac:dyDescent="0.2"/>
    <row r="37871" ht="12.75" customHeight="1" x14ac:dyDescent="0.2"/>
    <row r="37872" ht="12.75" customHeight="1" x14ac:dyDescent="0.2"/>
    <row r="37873" ht="12.75" customHeight="1" x14ac:dyDescent="0.2"/>
    <row r="37874" ht="12.75" customHeight="1" x14ac:dyDescent="0.2"/>
    <row r="37875" ht="12.75" customHeight="1" x14ac:dyDescent="0.2"/>
    <row r="37876" ht="12.75" customHeight="1" x14ac:dyDescent="0.2"/>
    <row r="37877" ht="12.75" customHeight="1" x14ac:dyDescent="0.2"/>
    <row r="37878" ht="12.75" customHeight="1" x14ac:dyDescent="0.2"/>
    <row r="37879" ht="12.75" customHeight="1" x14ac:dyDescent="0.2"/>
    <row r="37880" ht="12.75" customHeight="1" x14ac:dyDescent="0.2"/>
    <row r="37881" ht="12.75" customHeight="1" x14ac:dyDescent="0.2"/>
    <row r="37882" ht="12.75" customHeight="1" x14ac:dyDescent="0.2"/>
    <row r="37883" ht="12.75" customHeight="1" x14ac:dyDescent="0.2"/>
    <row r="37884" ht="12.75" customHeight="1" x14ac:dyDescent="0.2"/>
    <row r="37885" ht="12.75" customHeight="1" x14ac:dyDescent="0.2"/>
    <row r="37886" ht="12.75" customHeight="1" x14ac:dyDescent="0.2"/>
    <row r="37887" ht="12.75" customHeight="1" x14ac:dyDescent="0.2"/>
    <row r="37888" ht="12.75" customHeight="1" x14ac:dyDescent="0.2"/>
    <row r="37889" ht="12.75" customHeight="1" x14ac:dyDescent="0.2"/>
    <row r="37890" ht="12.75" customHeight="1" x14ac:dyDescent="0.2"/>
    <row r="37891" ht="12.75" customHeight="1" x14ac:dyDescent="0.2"/>
    <row r="37892" ht="12.75" customHeight="1" x14ac:dyDescent="0.2"/>
    <row r="37893" ht="12.75" customHeight="1" x14ac:dyDescent="0.2"/>
    <row r="37894" ht="12.75" customHeight="1" x14ac:dyDescent="0.2"/>
    <row r="37895" ht="12.75" customHeight="1" x14ac:dyDescent="0.2"/>
    <row r="37896" ht="12.75" customHeight="1" x14ac:dyDescent="0.2"/>
    <row r="37897" ht="12.75" customHeight="1" x14ac:dyDescent="0.2"/>
    <row r="37898" ht="12.75" customHeight="1" x14ac:dyDescent="0.2"/>
    <row r="37899" ht="12.75" customHeight="1" x14ac:dyDescent="0.2"/>
    <row r="37900" ht="12.75" customHeight="1" x14ac:dyDescent="0.2"/>
    <row r="37901" ht="12.75" customHeight="1" x14ac:dyDescent="0.2"/>
    <row r="37902" ht="12.75" customHeight="1" x14ac:dyDescent="0.2"/>
    <row r="37903" ht="12.75" customHeight="1" x14ac:dyDescent="0.2"/>
    <row r="37904" ht="12.75" customHeight="1" x14ac:dyDescent="0.2"/>
    <row r="37905" ht="12.75" customHeight="1" x14ac:dyDescent="0.2"/>
    <row r="37906" ht="12.75" customHeight="1" x14ac:dyDescent="0.2"/>
    <row r="37907" ht="12.75" customHeight="1" x14ac:dyDescent="0.2"/>
    <row r="37908" ht="12.75" customHeight="1" x14ac:dyDescent="0.2"/>
    <row r="37909" ht="12.75" customHeight="1" x14ac:dyDescent="0.2"/>
    <row r="37910" ht="12.75" customHeight="1" x14ac:dyDescent="0.2"/>
    <row r="37911" ht="12.75" customHeight="1" x14ac:dyDescent="0.2"/>
    <row r="37912" ht="12.75" customHeight="1" x14ac:dyDescent="0.2"/>
    <row r="37913" ht="12.75" customHeight="1" x14ac:dyDescent="0.2"/>
    <row r="37914" ht="12.75" customHeight="1" x14ac:dyDescent="0.2"/>
    <row r="37915" ht="12.75" customHeight="1" x14ac:dyDescent="0.2"/>
    <row r="37916" ht="12.75" customHeight="1" x14ac:dyDescent="0.2"/>
    <row r="37917" ht="12.75" customHeight="1" x14ac:dyDescent="0.2"/>
    <row r="37918" ht="12.75" customHeight="1" x14ac:dyDescent="0.2"/>
    <row r="37919" ht="12.75" customHeight="1" x14ac:dyDescent="0.2"/>
    <row r="37920" ht="12.75" customHeight="1" x14ac:dyDescent="0.2"/>
    <row r="37921" ht="12.75" customHeight="1" x14ac:dyDescent="0.2"/>
    <row r="37922" ht="12.75" customHeight="1" x14ac:dyDescent="0.2"/>
    <row r="37923" ht="12.75" customHeight="1" x14ac:dyDescent="0.2"/>
    <row r="37924" ht="12.75" customHeight="1" x14ac:dyDescent="0.2"/>
    <row r="37925" ht="12.75" customHeight="1" x14ac:dyDescent="0.2"/>
    <row r="37926" ht="12.75" customHeight="1" x14ac:dyDescent="0.2"/>
    <row r="37927" ht="12.75" customHeight="1" x14ac:dyDescent="0.2"/>
    <row r="37928" ht="12.75" customHeight="1" x14ac:dyDescent="0.2"/>
    <row r="37929" ht="12.75" customHeight="1" x14ac:dyDescent="0.2"/>
    <row r="37930" ht="12.75" customHeight="1" x14ac:dyDescent="0.2"/>
    <row r="37931" ht="12.75" customHeight="1" x14ac:dyDescent="0.2"/>
    <row r="37932" ht="12.75" customHeight="1" x14ac:dyDescent="0.2"/>
    <row r="37933" ht="12.75" customHeight="1" x14ac:dyDescent="0.2"/>
    <row r="37934" ht="12.75" customHeight="1" x14ac:dyDescent="0.2"/>
    <row r="37935" ht="12.75" customHeight="1" x14ac:dyDescent="0.2"/>
    <row r="37936" ht="12.75" customHeight="1" x14ac:dyDescent="0.2"/>
    <row r="37937" ht="12.75" customHeight="1" x14ac:dyDescent="0.2"/>
    <row r="37938" ht="12.75" customHeight="1" x14ac:dyDescent="0.2"/>
    <row r="37939" ht="12.75" customHeight="1" x14ac:dyDescent="0.2"/>
    <row r="37940" ht="12.75" customHeight="1" x14ac:dyDescent="0.2"/>
    <row r="37941" ht="12.75" customHeight="1" x14ac:dyDescent="0.2"/>
    <row r="37942" ht="12.75" customHeight="1" x14ac:dyDescent="0.2"/>
    <row r="37943" ht="12.75" customHeight="1" x14ac:dyDescent="0.2"/>
    <row r="37944" ht="12.75" customHeight="1" x14ac:dyDescent="0.2"/>
    <row r="37945" ht="12.75" customHeight="1" x14ac:dyDescent="0.2"/>
    <row r="37946" ht="12.75" customHeight="1" x14ac:dyDescent="0.2"/>
    <row r="37947" ht="12.75" customHeight="1" x14ac:dyDescent="0.2"/>
    <row r="37948" ht="12.75" customHeight="1" x14ac:dyDescent="0.2"/>
    <row r="37949" ht="12.75" customHeight="1" x14ac:dyDescent="0.2"/>
    <row r="37950" ht="12.75" customHeight="1" x14ac:dyDescent="0.2"/>
    <row r="37951" ht="12.75" customHeight="1" x14ac:dyDescent="0.2"/>
    <row r="37952" ht="12.75" customHeight="1" x14ac:dyDescent="0.2"/>
    <row r="37953" ht="12.75" customHeight="1" x14ac:dyDescent="0.2"/>
    <row r="37954" ht="12.75" customHeight="1" x14ac:dyDescent="0.2"/>
    <row r="37955" ht="12.75" customHeight="1" x14ac:dyDescent="0.2"/>
    <row r="37956" ht="12.75" customHeight="1" x14ac:dyDescent="0.2"/>
    <row r="37957" ht="12.75" customHeight="1" x14ac:dyDescent="0.2"/>
    <row r="37958" ht="12.75" customHeight="1" x14ac:dyDescent="0.2"/>
    <row r="37959" ht="12.75" customHeight="1" x14ac:dyDescent="0.2"/>
    <row r="37960" ht="12.75" customHeight="1" x14ac:dyDescent="0.2"/>
    <row r="37961" ht="12.75" customHeight="1" x14ac:dyDescent="0.2"/>
    <row r="37962" ht="12.75" customHeight="1" x14ac:dyDescent="0.2"/>
    <row r="37963" ht="12.75" customHeight="1" x14ac:dyDescent="0.2"/>
    <row r="37964" ht="12.75" customHeight="1" x14ac:dyDescent="0.2"/>
    <row r="37965" ht="12.75" customHeight="1" x14ac:dyDescent="0.2"/>
    <row r="37966" ht="12.75" customHeight="1" x14ac:dyDescent="0.2"/>
    <row r="37967" ht="12.75" customHeight="1" x14ac:dyDescent="0.2"/>
    <row r="37968" ht="12.75" customHeight="1" x14ac:dyDescent="0.2"/>
    <row r="37969" ht="12.75" customHeight="1" x14ac:dyDescent="0.2"/>
    <row r="37970" ht="12.75" customHeight="1" x14ac:dyDescent="0.2"/>
    <row r="37971" ht="12.75" customHeight="1" x14ac:dyDescent="0.2"/>
    <row r="37972" ht="12.75" customHeight="1" x14ac:dyDescent="0.2"/>
    <row r="37973" ht="12.75" customHeight="1" x14ac:dyDescent="0.2"/>
    <row r="37974" ht="12.75" customHeight="1" x14ac:dyDescent="0.2"/>
    <row r="37975" ht="12.75" customHeight="1" x14ac:dyDescent="0.2"/>
    <row r="37976" ht="12.75" customHeight="1" x14ac:dyDescent="0.2"/>
    <row r="37977" ht="12.75" customHeight="1" x14ac:dyDescent="0.2"/>
    <row r="37978" ht="12.75" customHeight="1" x14ac:dyDescent="0.2"/>
    <row r="37979" ht="12.75" customHeight="1" x14ac:dyDescent="0.2"/>
    <row r="37980" ht="12.75" customHeight="1" x14ac:dyDescent="0.2"/>
    <row r="37981" ht="12.75" customHeight="1" x14ac:dyDescent="0.2"/>
    <row r="37982" ht="12.75" customHeight="1" x14ac:dyDescent="0.2"/>
    <row r="37983" ht="12.75" customHeight="1" x14ac:dyDescent="0.2"/>
    <row r="37984" ht="12.75" customHeight="1" x14ac:dyDescent="0.2"/>
    <row r="37985" ht="12.75" customHeight="1" x14ac:dyDescent="0.2"/>
    <row r="37986" ht="12.75" customHeight="1" x14ac:dyDescent="0.2"/>
    <row r="37987" ht="12.75" customHeight="1" x14ac:dyDescent="0.2"/>
    <row r="37988" ht="12.75" customHeight="1" x14ac:dyDescent="0.2"/>
    <row r="37989" ht="12.75" customHeight="1" x14ac:dyDescent="0.2"/>
    <row r="37990" ht="12.75" customHeight="1" x14ac:dyDescent="0.2"/>
    <row r="37991" ht="12.75" customHeight="1" x14ac:dyDescent="0.2"/>
    <row r="37992" ht="12.75" customHeight="1" x14ac:dyDescent="0.2"/>
    <row r="37993" ht="12.75" customHeight="1" x14ac:dyDescent="0.2"/>
    <row r="37994" ht="12.75" customHeight="1" x14ac:dyDescent="0.2"/>
    <row r="37995" ht="12.75" customHeight="1" x14ac:dyDescent="0.2"/>
    <row r="37996" ht="12.75" customHeight="1" x14ac:dyDescent="0.2"/>
    <row r="37997" ht="12.75" customHeight="1" x14ac:dyDescent="0.2"/>
    <row r="37998" ht="12.75" customHeight="1" x14ac:dyDescent="0.2"/>
    <row r="37999" ht="12.75" customHeight="1" x14ac:dyDescent="0.2"/>
    <row r="38000" ht="12.75" customHeight="1" x14ac:dyDescent="0.2"/>
    <row r="38001" ht="12.75" customHeight="1" x14ac:dyDescent="0.2"/>
    <row r="38002" ht="12.75" customHeight="1" x14ac:dyDescent="0.2"/>
    <row r="38003" ht="12.75" customHeight="1" x14ac:dyDescent="0.2"/>
    <row r="38004" ht="12.75" customHeight="1" x14ac:dyDescent="0.2"/>
    <row r="38005" ht="12.75" customHeight="1" x14ac:dyDescent="0.2"/>
    <row r="38006" ht="12.75" customHeight="1" x14ac:dyDescent="0.2"/>
    <row r="38007" ht="12.75" customHeight="1" x14ac:dyDescent="0.2"/>
    <row r="38008" ht="12.75" customHeight="1" x14ac:dyDescent="0.2"/>
    <row r="38009" ht="12.75" customHeight="1" x14ac:dyDescent="0.2"/>
    <row r="38010" ht="12.75" customHeight="1" x14ac:dyDescent="0.2"/>
    <row r="38011" ht="12.75" customHeight="1" x14ac:dyDescent="0.2"/>
    <row r="38012" ht="12.75" customHeight="1" x14ac:dyDescent="0.2"/>
    <row r="38013" ht="12.75" customHeight="1" x14ac:dyDescent="0.2"/>
    <row r="38014" ht="12.75" customHeight="1" x14ac:dyDescent="0.2"/>
    <row r="38015" ht="12.75" customHeight="1" x14ac:dyDescent="0.2"/>
    <row r="38016" ht="12.75" customHeight="1" x14ac:dyDescent="0.2"/>
    <row r="38017" ht="12.75" customHeight="1" x14ac:dyDescent="0.2"/>
    <row r="38018" ht="12.75" customHeight="1" x14ac:dyDescent="0.2"/>
    <row r="38019" ht="12.75" customHeight="1" x14ac:dyDescent="0.2"/>
    <row r="38020" ht="12.75" customHeight="1" x14ac:dyDescent="0.2"/>
    <row r="38021" ht="12.75" customHeight="1" x14ac:dyDescent="0.2"/>
    <row r="38022" ht="12.75" customHeight="1" x14ac:dyDescent="0.2"/>
    <row r="38023" ht="12.75" customHeight="1" x14ac:dyDescent="0.2"/>
    <row r="38024" ht="12.75" customHeight="1" x14ac:dyDescent="0.2"/>
    <row r="38025" ht="12.75" customHeight="1" x14ac:dyDescent="0.2"/>
    <row r="38026" ht="12.75" customHeight="1" x14ac:dyDescent="0.2"/>
    <row r="38027" ht="12.75" customHeight="1" x14ac:dyDescent="0.2"/>
    <row r="38028" ht="12.75" customHeight="1" x14ac:dyDescent="0.2"/>
    <row r="38029" ht="12.75" customHeight="1" x14ac:dyDescent="0.2"/>
    <row r="38030" ht="12.75" customHeight="1" x14ac:dyDescent="0.2"/>
    <row r="38031" ht="12.75" customHeight="1" x14ac:dyDescent="0.2"/>
    <row r="38032" ht="12.75" customHeight="1" x14ac:dyDescent="0.2"/>
    <row r="38033" ht="12.75" customHeight="1" x14ac:dyDescent="0.2"/>
    <row r="38034" ht="12.75" customHeight="1" x14ac:dyDescent="0.2"/>
    <row r="38035" ht="12.75" customHeight="1" x14ac:dyDescent="0.2"/>
    <row r="38036" ht="12.75" customHeight="1" x14ac:dyDescent="0.2"/>
    <row r="38037" ht="12.75" customHeight="1" x14ac:dyDescent="0.2"/>
    <row r="38038" ht="12.75" customHeight="1" x14ac:dyDescent="0.2"/>
    <row r="38039" ht="12.75" customHeight="1" x14ac:dyDescent="0.2"/>
    <row r="38040" ht="12.75" customHeight="1" x14ac:dyDescent="0.2"/>
    <row r="38041" ht="12.75" customHeight="1" x14ac:dyDescent="0.2"/>
    <row r="38042" ht="12.75" customHeight="1" x14ac:dyDescent="0.2"/>
    <row r="38043" ht="12.75" customHeight="1" x14ac:dyDescent="0.2"/>
    <row r="38044" ht="12.75" customHeight="1" x14ac:dyDescent="0.2"/>
    <row r="38045" ht="12.75" customHeight="1" x14ac:dyDescent="0.2"/>
    <row r="38046" ht="12.75" customHeight="1" x14ac:dyDescent="0.2"/>
    <row r="38047" ht="12.75" customHeight="1" x14ac:dyDescent="0.2"/>
    <row r="38048" ht="12.75" customHeight="1" x14ac:dyDescent="0.2"/>
    <row r="38049" ht="12.75" customHeight="1" x14ac:dyDescent="0.2"/>
    <row r="38050" ht="12.75" customHeight="1" x14ac:dyDescent="0.2"/>
    <row r="38051" ht="12.75" customHeight="1" x14ac:dyDescent="0.2"/>
    <row r="38052" ht="12.75" customHeight="1" x14ac:dyDescent="0.2"/>
    <row r="38053" ht="12.75" customHeight="1" x14ac:dyDescent="0.2"/>
    <row r="38054" ht="12.75" customHeight="1" x14ac:dyDescent="0.2"/>
    <row r="38055" ht="12.75" customHeight="1" x14ac:dyDescent="0.2"/>
    <row r="38056" ht="12.75" customHeight="1" x14ac:dyDescent="0.2"/>
    <row r="38057" ht="12.75" customHeight="1" x14ac:dyDescent="0.2"/>
    <row r="38058" ht="12.75" customHeight="1" x14ac:dyDescent="0.2"/>
    <row r="38059" ht="12.75" customHeight="1" x14ac:dyDescent="0.2"/>
    <row r="38060" ht="12.75" customHeight="1" x14ac:dyDescent="0.2"/>
    <row r="38061" ht="12.75" customHeight="1" x14ac:dyDescent="0.2"/>
    <row r="38062" ht="12.75" customHeight="1" x14ac:dyDescent="0.2"/>
    <row r="38063" ht="12.75" customHeight="1" x14ac:dyDescent="0.2"/>
    <row r="38064" ht="12.75" customHeight="1" x14ac:dyDescent="0.2"/>
    <row r="38065" ht="12.75" customHeight="1" x14ac:dyDescent="0.2"/>
    <row r="38066" ht="12.75" customHeight="1" x14ac:dyDescent="0.2"/>
    <row r="38067" ht="12.75" customHeight="1" x14ac:dyDescent="0.2"/>
    <row r="38068" ht="12.75" customHeight="1" x14ac:dyDescent="0.2"/>
    <row r="38069" ht="12.75" customHeight="1" x14ac:dyDescent="0.2"/>
    <row r="38070" ht="12.75" customHeight="1" x14ac:dyDescent="0.2"/>
    <row r="38071" ht="12.75" customHeight="1" x14ac:dyDescent="0.2"/>
    <row r="38072" ht="12.75" customHeight="1" x14ac:dyDescent="0.2"/>
    <row r="38073" ht="12.75" customHeight="1" x14ac:dyDescent="0.2"/>
    <row r="38074" ht="12.75" customHeight="1" x14ac:dyDescent="0.2"/>
    <row r="38075" ht="12.75" customHeight="1" x14ac:dyDescent="0.2"/>
    <row r="38076" ht="12.75" customHeight="1" x14ac:dyDescent="0.2"/>
    <row r="38077" ht="12.75" customHeight="1" x14ac:dyDescent="0.2"/>
    <row r="38078" ht="12.75" customHeight="1" x14ac:dyDescent="0.2"/>
    <row r="38079" ht="12.75" customHeight="1" x14ac:dyDescent="0.2"/>
    <row r="38080" ht="12.75" customHeight="1" x14ac:dyDescent="0.2"/>
    <row r="38081" ht="12.75" customHeight="1" x14ac:dyDescent="0.2"/>
    <row r="38082" ht="12.75" customHeight="1" x14ac:dyDescent="0.2"/>
    <row r="38083" ht="12.75" customHeight="1" x14ac:dyDescent="0.2"/>
    <row r="38084" ht="12.75" customHeight="1" x14ac:dyDescent="0.2"/>
    <row r="38085" ht="12.75" customHeight="1" x14ac:dyDescent="0.2"/>
    <row r="38086" ht="12.75" customHeight="1" x14ac:dyDescent="0.2"/>
    <row r="38087" ht="12.75" customHeight="1" x14ac:dyDescent="0.2"/>
    <row r="38088" ht="12.75" customHeight="1" x14ac:dyDescent="0.2"/>
    <row r="38089" ht="12.75" customHeight="1" x14ac:dyDescent="0.2"/>
    <row r="38090" ht="12.75" customHeight="1" x14ac:dyDescent="0.2"/>
    <row r="38091" ht="12.75" customHeight="1" x14ac:dyDescent="0.2"/>
    <row r="38092" ht="12.75" customHeight="1" x14ac:dyDescent="0.2"/>
    <row r="38093" ht="12.75" customHeight="1" x14ac:dyDescent="0.2"/>
    <row r="38094" ht="12.75" customHeight="1" x14ac:dyDescent="0.2"/>
    <row r="38095" ht="12.75" customHeight="1" x14ac:dyDescent="0.2"/>
    <row r="38096" ht="12.75" customHeight="1" x14ac:dyDescent="0.2"/>
    <row r="38097" ht="12.75" customHeight="1" x14ac:dyDescent="0.2"/>
    <row r="38098" ht="12.75" customHeight="1" x14ac:dyDescent="0.2"/>
    <row r="38099" ht="12.75" customHeight="1" x14ac:dyDescent="0.2"/>
    <row r="38100" ht="12.75" customHeight="1" x14ac:dyDescent="0.2"/>
    <row r="38101" ht="12.75" customHeight="1" x14ac:dyDescent="0.2"/>
    <row r="38102" ht="12.75" customHeight="1" x14ac:dyDescent="0.2"/>
    <row r="38103" ht="12.75" customHeight="1" x14ac:dyDescent="0.2"/>
    <row r="38104" ht="12.75" customHeight="1" x14ac:dyDescent="0.2"/>
    <row r="38105" ht="12.75" customHeight="1" x14ac:dyDescent="0.2"/>
    <row r="38106" ht="12.75" customHeight="1" x14ac:dyDescent="0.2"/>
    <row r="38107" ht="12.75" customHeight="1" x14ac:dyDescent="0.2"/>
    <row r="38108" ht="12.75" customHeight="1" x14ac:dyDescent="0.2"/>
    <row r="38109" ht="12.75" customHeight="1" x14ac:dyDescent="0.2"/>
    <row r="38110" ht="12.75" customHeight="1" x14ac:dyDescent="0.2"/>
    <row r="38111" ht="12.75" customHeight="1" x14ac:dyDescent="0.2"/>
    <row r="38112" ht="12.75" customHeight="1" x14ac:dyDescent="0.2"/>
    <row r="38113" ht="12.75" customHeight="1" x14ac:dyDescent="0.2"/>
    <row r="38114" ht="12.75" customHeight="1" x14ac:dyDescent="0.2"/>
    <row r="38115" ht="12.75" customHeight="1" x14ac:dyDescent="0.2"/>
    <row r="38116" ht="12.75" customHeight="1" x14ac:dyDescent="0.2"/>
    <row r="38117" ht="12.75" customHeight="1" x14ac:dyDescent="0.2"/>
    <row r="38118" ht="12.75" customHeight="1" x14ac:dyDescent="0.2"/>
    <row r="38119" ht="12.75" customHeight="1" x14ac:dyDescent="0.2"/>
    <row r="38120" ht="12.75" customHeight="1" x14ac:dyDescent="0.2"/>
    <row r="38121" ht="12.75" customHeight="1" x14ac:dyDescent="0.2"/>
    <row r="38122" ht="12.75" customHeight="1" x14ac:dyDescent="0.2"/>
    <row r="38123" ht="12.75" customHeight="1" x14ac:dyDescent="0.2"/>
    <row r="38124" ht="12.75" customHeight="1" x14ac:dyDescent="0.2"/>
    <row r="38125" ht="12.75" customHeight="1" x14ac:dyDescent="0.2"/>
    <row r="38126" ht="12.75" customHeight="1" x14ac:dyDescent="0.2"/>
    <row r="38127" ht="12.75" customHeight="1" x14ac:dyDescent="0.2"/>
    <row r="38128" ht="12.75" customHeight="1" x14ac:dyDescent="0.2"/>
    <row r="38129" ht="12.75" customHeight="1" x14ac:dyDescent="0.2"/>
    <row r="38130" ht="12.75" customHeight="1" x14ac:dyDescent="0.2"/>
    <row r="38131" ht="12.75" customHeight="1" x14ac:dyDescent="0.2"/>
    <row r="38132" ht="12.75" customHeight="1" x14ac:dyDescent="0.2"/>
    <row r="38133" ht="12.75" customHeight="1" x14ac:dyDescent="0.2"/>
    <row r="38134" ht="12.75" customHeight="1" x14ac:dyDescent="0.2"/>
    <row r="38135" ht="12.75" customHeight="1" x14ac:dyDescent="0.2"/>
    <row r="38136" ht="12.75" customHeight="1" x14ac:dyDescent="0.2"/>
    <row r="38137" ht="12.75" customHeight="1" x14ac:dyDescent="0.2"/>
    <row r="38138" ht="12.75" customHeight="1" x14ac:dyDescent="0.2"/>
    <row r="38139" ht="12.75" customHeight="1" x14ac:dyDescent="0.2"/>
    <row r="38140" ht="12.75" customHeight="1" x14ac:dyDescent="0.2"/>
    <row r="38141" ht="12.75" customHeight="1" x14ac:dyDescent="0.2"/>
    <row r="38142" ht="12.75" customHeight="1" x14ac:dyDescent="0.2"/>
    <row r="38143" ht="12.75" customHeight="1" x14ac:dyDescent="0.2"/>
    <row r="38144" ht="12.75" customHeight="1" x14ac:dyDescent="0.2"/>
    <row r="38145" ht="12.75" customHeight="1" x14ac:dyDescent="0.2"/>
    <row r="38146" ht="12.75" customHeight="1" x14ac:dyDescent="0.2"/>
    <row r="38147" ht="12.75" customHeight="1" x14ac:dyDescent="0.2"/>
    <row r="38148" ht="12.75" customHeight="1" x14ac:dyDescent="0.2"/>
    <row r="38149" ht="12.75" customHeight="1" x14ac:dyDescent="0.2"/>
    <row r="38150" ht="12.75" customHeight="1" x14ac:dyDescent="0.2"/>
    <row r="38151" ht="12.75" customHeight="1" x14ac:dyDescent="0.2"/>
    <row r="38152" ht="12.75" customHeight="1" x14ac:dyDescent="0.2"/>
    <row r="38153" ht="12.75" customHeight="1" x14ac:dyDescent="0.2"/>
    <row r="38154" ht="12.75" customHeight="1" x14ac:dyDescent="0.2"/>
    <row r="38155" ht="12.75" customHeight="1" x14ac:dyDescent="0.2"/>
    <row r="38156" ht="12.75" customHeight="1" x14ac:dyDescent="0.2"/>
    <row r="38157" ht="12.75" customHeight="1" x14ac:dyDescent="0.2"/>
    <row r="38158" ht="12.75" customHeight="1" x14ac:dyDescent="0.2"/>
    <row r="38159" ht="12.75" customHeight="1" x14ac:dyDescent="0.2"/>
    <row r="38160" ht="12.75" customHeight="1" x14ac:dyDescent="0.2"/>
    <row r="38161" ht="12.75" customHeight="1" x14ac:dyDescent="0.2"/>
    <row r="38162" ht="12.75" customHeight="1" x14ac:dyDescent="0.2"/>
    <row r="38163" ht="12.75" customHeight="1" x14ac:dyDescent="0.2"/>
    <row r="38164" ht="12.75" customHeight="1" x14ac:dyDescent="0.2"/>
    <row r="38165" ht="12.75" customHeight="1" x14ac:dyDescent="0.2"/>
    <row r="38166" ht="12.75" customHeight="1" x14ac:dyDescent="0.2"/>
    <row r="38167" ht="12.75" customHeight="1" x14ac:dyDescent="0.2"/>
    <row r="38168" ht="12.75" customHeight="1" x14ac:dyDescent="0.2"/>
    <row r="38169" ht="12.75" customHeight="1" x14ac:dyDescent="0.2"/>
    <row r="38170" ht="12.75" customHeight="1" x14ac:dyDescent="0.2"/>
    <row r="38171" ht="12.75" customHeight="1" x14ac:dyDescent="0.2"/>
    <row r="38172" ht="12.75" customHeight="1" x14ac:dyDescent="0.2"/>
    <row r="38173" ht="12.75" customHeight="1" x14ac:dyDescent="0.2"/>
    <row r="38174" ht="12.75" customHeight="1" x14ac:dyDescent="0.2"/>
    <row r="38175" ht="12.75" customHeight="1" x14ac:dyDescent="0.2"/>
    <row r="38176" ht="12.75" customHeight="1" x14ac:dyDescent="0.2"/>
    <row r="38177" ht="12.75" customHeight="1" x14ac:dyDescent="0.2"/>
    <row r="38178" ht="12.75" customHeight="1" x14ac:dyDescent="0.2"/>
    <row r="38179" ht="12.75" customHeight="1" x14ac:dyDescent="0.2"/>
    <row r="38180" ht="12.75" customHeight="1" x14ac:dyDescent="0.2"/>
    <row r="38181" ht="12.75" customHeight="1" x14ac:dyDescent="0.2"/>
    <row r="38182" ht="12.75" customHeight="1" x14ac:dyDescent="0.2"/>
    <row r="38183" ht="12.75" customHeight="1" x14ac:dyDescent="0.2"/>
    <row r="38184" ht="12.75" customHeight="1" x14ac:dyDescent="0.2"/>
    <row r="38185" ht="12.75" customHeight="1" x14ac:dyDescent="0.2"/>
    <row r="38186" ht="12.75" customHeight="1" x14ac:dyDescent="0.2"/>
    <row r="38187" ht="12.75" customHeight="1" x14ac:dyDescent="0.2"/>
    <row r="38188" ht="12.75" customHeight="1" x14ac:dyDescent="0.2"/>
    <row r="38189" ht="12.75" customHeight="1" x14ac:dyDescent="0.2"/>
    <row r="38190" ht="12.75" customHeight="1" x14ac:dyDescent="0.2"/>
    <row r="38191" ht="12.75" customHeight="1" x14ac:dyDescent="0.2"/>
    <row r="38192" ht="12.75" customHeight="1" x14ac:dyDescent="0.2"/>
    <row r="38193" ht="12.75" customHeight="1" x14ac:dyDescent="0.2"/>
    <row r="38194" ht="12.75" customHeight="1" x14ac:dyDescent="0.2"/>
    <row r="38195" ht="12.75" customHeight="1" x14ac:dyDescent="0.2"/>
    <row r="38196" ht="12.75" customHeight="1" x14ac:dyDescent="0.2"/>
    <row r="38197" ht="12.75" customHeight="1" x14ac:dyDescent="0.2"/>
    <row r="38198" ht="12.75" customHeight="1" x14ac:dyDescent="0.2"/>
    <row r="38199" ht="12.75" customHeight="1" x14ac:dyDescent="0.2"/>
    <row r="38200" ht="12.75" customHeight="1" x14ac:dyDescent="0.2"/>
    <row r="38201" ht="12.75" customHeight="1" x14ac:dyDescent="0.2"/>
    <row r="38202" ht="12.75" customHeight="1" x14ac:dyDescent="0.2"/>
    <row r="38203" ht="12.75" customHeight="1" x14ac:dyDescent="0.2"/>
    <row r="38204" ht="12.75" customHeight="1" x14ac:dyDescent="0.2"/>
    <row r="38205" ht="12.75" customHeight="1" x14ac:dyDescent="0.2"/>
    <row r="38206" ht="12.75" customHeight="1" x14ac:dyDescent="0.2"/>
    <row r="38207" ht="12.75" customHeight="1" x14ac:dyDescent="0.2"/>
    <row r="38208" ht="12.75" customHeight="1" x14ac:dyDescent="0.2"/>
    <row r="38209" ht="12.75" customHeight="1" x14ac:dyDescent="0.2"/>
    <row r="38210" ht="12.75" customHeight="1" x14ac:dyDescent="0.2"/>
    <row r="38211" ht="12.75" customHeight="1" x14ac:dyDescent="0.2"/>
    <row r="38212" ht="12.75" customHeight="1" x14ac:dyDescent="0.2"/>
    <row r="38213" ht="12.75" customHeight="1" x14ac:dyDescent="0.2"/>
    <row r="38214" ht="12.75" customHeight="1" x14ac:dyDescent="0.2"/>
    <row r="38215" ht="12.75" customHeight="1" x14ac:dyDescent="0.2"/>
    <row r="38216" ht="12.75" customHeight="1" x14ac:dyDescent="0.2"/>
    <row r="38217" ht="12.75" customHeight="1" x14ac:dyDescent="0.2"/>
    <row r="38218" ht="12.75" customHeight="1" x14ac:dyDescent="0.2"/>
    <row r="38219" ht="12.75" customHeight="1" x14ac:dyDescent="0.2"/>
    <row r="38220" ht="12.75" customHeight="1" x14ac:dyDescent="0.2"/>
    <row r="38221" ht="12.75" customHeight="1" x14ac:dyDescent="0.2"/>
    <row r="38222" ht="12.75" customHeight="1" x14ac:dyDescent="0.2"/>
    <row r="38223" ht="12.75" customHeight="1" x14ac:dyDescent="0.2"/>
    <row r="38224" ht="12.75" customHeight="1" x14ac:dyDescent="0.2"/>
    <row r="38225" ht="12.75" customHeight="1" x14ac:dyDescent="0.2"/>
    <row r="38226" ht="12.75" customHeight="1" x14ac:dyDescent="0.2"/>
    <row r="38227" ht="12.75" customHeight="1" x14ac:dyDescent="0.2"/>
    <row r="38228" ht="12.75" customHeight="1" x14ac:dyDescent="0.2"/>
    <row r="38229" ht="12.75" customHeight="1" x14ac:dyDescent="0.2"/>
    <row r="38230" ht="12.75" customHeight="1" x14ac:dyDescent="0.2"/>
    <row r="38231" ht="12.75" customHeight="1" x14ac:dyDescent="0.2"/>
    <row r="38232" ht="12.75" customHeight="1" x14ac:dyDescent="0.2"/>
    <row r="38233" ht="12.75" customHeight="1" x14ac:dyDescent="0.2"/>
    <row r="38234" ht="12.75" customHeight="1" x14ac:dyDescent="0.2"/>
    <row r="38235" ht="12.75" customHeight="1" x14ac:dyDescent="0.2"/>
    <row r="38236" ht="12.75" customHeight="1" x14ac:dyDescent="0.2"/>
    <row r="38237" ht="12.75" customHeight="1" x14ac:dyDescent="0.2"/>
    <row r="38238" ht="12.75" customHeight="1" x14ac:dyDescent="0.2"/>
    <row r="38239" ht="12.75" customHeight="1" x14ac:dyDescent="0.2"/>
    <row r="38240" ht="12.75" customHeight="1" x14ac:dyDescent="0.2"/>
    <row r="38241" ht="12.75" customHeight="1" x14ac:dyDescent="0.2"/>
    <row r="38242" ht="12.75" customHeight="1" x14ac:dyDescent="0.2"/>
    <row r="38243" ht="12.75" customHeight="1" x14ac:dyDescent="0.2"/>
    <row r="38244" ht="12.75" customHeight="1" x14ac:dyDescent="0.2"/>
    <row r="38245" ht="12.75" customHeight="1" x14ac:dyDescent="0.2"/>
    <row r="38246" ht="12.75" customHeight="1" x14ac:dyDescent="0.2"/>
    <row r="38247" ht="12.75" customHeight="1" x14ac:dyDescent="0.2"/>
    <row r="38248" ht="12.75" customHeight="1" x14ac:dyDescent="0.2"/>
    <row r="38249" ht="12.75" customHeight="1" x14ac:dyDescent="0.2"/>
    <row r="38250" ht="12.75" customHeight="1" x14ac:dyDescent="0.2"/>
    <row r="38251" ht="12.75" customHeight="1" x14ac:dyDescent="0.2"/>
    <row r="38252" ht="12.75" customHeight="1" x14ac:dyDescent="0.2"/>
    <row r="38253" ht="12.75" customHeight="1" x14ac:dyDescent="0.2"/>
    <row r="38254" ht="12.75" customHeight="1" x14ac:dyDescent="0.2"/>
    <row r="38255" ht="12.75" customHeight="1" x14ac:dyDescent="0.2"/>
    <row r="38256" ht="12.75" customHeight="1" x14ac:dyDescent="0.2"/>
    <row r="38257" ht="12.75" customHeight="1" x14ac:dyDescent="0.2"/>
    <row r="38258" ht="12.75" customHeight="1" x14ac:dyDescent="0.2"/>
    <row r="38259" ht="12.75" customHeight="1" x14ac:dyDescent="0.2"/>
    <row r="38260" ht="12.75" customHeight="1" x14ac:dyDescent="0.2"/>
    <row r="38261" ht="12.75" customHeight="1" x14ac:dyDescent="0.2"/>
    <row r="38262" ht="12.75" customHeight="1" x14ac:dyDescent="0.2"/>
    <row r="38263" ht="12.75" customHeight="1" x14ac:dyDescent="0.2"/>
    <row r="38264" ht="12.75" customHeight="1" x14ac:dyDescent="0.2"/>
    <row r="38265" ht="12.75" customHeight="1" x14ac:dyDescent="0.2"/>
    <row r="38266" ht="12.75" customHeight="1" x14ac:dyDescent="0.2"/>
    <row r="38267" ht="12.75" customHeight="1" x14ac:dyDescent="0.2"/>
    <row r="38268" ht="12.75" customHeight="1" x14ac:dyDescent="0.2"/>
    <row r="38269" ht="12.75" customHeight="1" x14ac:dyDescent="0.2"/>
    <row r="38270" ht="12.75" customHeight="1" x14ac:dyDescent="0.2"/>
    <row r="38271" ht="12.75" customHeight="1" x14ac:dyDescent="0.2"/>
    <row r="38272" ht="12.75" customHeight="1" x14ac:dyDescent="0.2"/>
    <row r="38273" ht="12.75" customHeight="1" x14ac:dyDescent="0.2"/>
    <row r="38274" ht="12.75" customHeight="1" x14ac:dyDescent="0.2"/>
    <row r="38275" ht="12.75" customHeight="1" x14ac:dyDescent="0.2"/>
    <row r="38276" ht="12.75" customHeight="1" x14ac:dyDescent="0.2"/>
    <row r="38277" ht="12.75" customHeight="1" x14ac:dyDescent="0.2"/>
    <row r="38278" ht="12.75" customHeight="1" x14ac:dyDescent="0.2"/>
    <row r="38279" ht="12.75" customHeight="1" x14ac:dyDescent="0.2"/>
    <row r="38280" ht="12.75" customHeight="1" x14ac:dyDescent="0.2"/>
    <row r="38281" ht="12.75" customHeight="1" x14ac:dyDescent="0.2"/>
    <row r="38282" ht="12.75" customHeight="1" x14ac:dyDescent="0.2"/>
    <row r="38283" ht="12.75" customHeight="1" x14ac:dyDescent="0.2"/>
    <row r="38284" ht="12.75" customHeight="1" x14ac:dyDescent="0.2"/>
    <row r="38285" ht="12.75" customHeight="1" x14ac:dyDescent="0.2"/>
    <row r="38286" ht="12.75" customHeight="1" x14ac:dyDescent="0.2"/>
    <row r="38287" ht="12.75" customHeight="1" x14ac:dyDescent="0.2"/>
    <row r="38288" ht="12.75" customHeight="1" x14ac:dyDescent="0.2"/>
    <row r="38289" ht="12.75" customHeight="1" x14ac:dyDescent="0.2"/>
    <row r="38290" ht="12.75" customHeight="1" x14ac:dyDescent="0.2"/>
    <row r="38291" ht="12.75" customHeight="1" x14ac:dyDescent="0.2"/>
    <row r="38292" ht="12.75" customHeight="1" x14ac:dyDescent="0.2"/>
    <row r="38293" ht="12.75" customHeight="1" x14ac:dyDescent="0.2"/>
    <row r="38294" ht="12.75" customHeight="1" x14ac:dyDescent="0.2"/>
    <row r="38295" ht="12.75" customHeight="1" x14ac:dyDescent="0.2"/>
    <row r="38296" ht="12.75" customHeight="1" x14ac:dyDescent="0.2"/>
    <row r="38297" ht="12.75" customHeight="1" x14ac:dyDescent="0.2"/>
    <row r="38298" ht="12.75" customHeight="1" x14ac:dyDescent="0.2"/>
    <row r="38299" ht="12.75" customHeight="1" x14ac:dyDescent="0.2"/>
    <row r="38300" ht="12.75" customHeight="1" x14ac:dyDescent="0.2"/>
    <row r="38301" ht="12.75" customHeight="1" x14ac:dyDescent="0.2"/>
    <row r="38302" ht="12.75" customHeight="1" x14ac:dyDescent="0.2"/>
    <row r="38303" ht="12.75" customHeight="1" x14ac:dyDescent="0.2"/>
    <row r="38304" ht="12.75" customHeight="1" x14ac:dyDescent="0.2"/>
    <row r="38305" ht="12.75" customHeight="1" x14ac:dyDescent="0.2"/>
    <row r="38306" ht="12.75" customHeight="1" x14ac:dyDescent="0.2"/>
    <row r="38307" ht="12.75" customHeight="1" x14ac:dyDescent="0.2"/>
    <row r="38308" ht="12.75" customHeight="1" x14ac:dyDescent="0.2"/>
    <row r="38309" ht="12.75" customHeight="1" x14ac:dyDescent="0.2"/>
    <row r="38310" ht="12.75" customHeight="1" x14ac:dyDescent="0.2"/>
    <row r="38311" ht="12.75" customHeight="1" x14ac:dyDescent="0.2"/>
    <row r="38312" ht="12.75" customHeight="1" x14ac:dyDescent="0.2"/>
    <row r="38313" ht="12.75" customHeight="1" x14ac:dyDescent="0.2"/>
    <row r="38314" ht="12.75" customHeight="1" x14ac:dyDescent="0.2"/>
    <row r="38315" ht="12.75" customHeight="1" x14ac:dyDescent="0.2"/>
    <row r="38316" ht="12.75" customHeight="1" x14ac:dyDescent="0.2"/>
    <row r="38317" ht="12.75" customHeight="1" x14ac:dyDescent="0.2"/>
    <row r="38318" ht="12.75" customHeight="1" x14ac:dyDescent="0.2"/>
    <row r="38319" ht="12.75" customHeight="1" x14ac:dyDescent="0.2"/>
    <row r="38320" ht="12.75" customHeight="1" x14ac:dyDescent="0.2"/>
    <row r="38321" ht="12.75" customHeight="1" x14ac:dyDescent="0.2"/>
    <row r="38322" ht="12.75" customHeight="1" x14ac:dyDescent="0.2"/>
    <row r="38323" ht="12.75" customHeight="1" x14ac:dyDescent="0.2"/>
    <row r="38324" ht="12.75" customHeight="1" x14ac:dyDescent="0.2"/>
    <row r="38325" ht="12.75" customHeight="1" x14ac:dyDescent="0.2"/>
    <row r="38326" ht="12.75" customHeight="1" x14ac:dyDescent="0.2"/>
    <row r="38327" ht="12.75" customHeight="1" x14ac:dyDescent="0.2"/>
    <row r="38328" ht="12.75" customHeight="1" x14ac:dyDescent="0.2"/>
    <row r="38329" ht="12.75" customHeight="1" x14ac:dyDescent="0.2"/>
    <row r="38330" ht="12.75" customHeight="1" x14ac:dyDescent="0.2"/>
    <row r="38331" ht="12.75" customHeight="1" x14ac:dyDescent="0.2"/>
    <row r="38332" ht="12.75" customHeight="1" x14ac:dyDescent="0.2"/>
    <row r="38333" ht="12.75" customHeight="1" x14ac:dyDescent="0.2"/>
    <row r="38334" ht="12.75" customHeight="1" x14ac:dyDescent="0.2"/>
    <row r="38335" ht="12.75" customHeight="1" x14ac:dyDescent="0.2"/>
    <row r="38336" ht="12.75" customHeight="1" x14ac:dyDescent="0.2"/>
    <row r="38337" ht="12.75" customHeight="1" x14ac:dyDescent="0.2"/>
    <row r="38338" ht="12.75" customHeight="1" x14ac:dyDescent="0.2"/>
    <row r="38339" ht="12.75" customHeight="1" x14ac:dyDescent="0.2"/>
    <row r="38340" ht="12.75" customHeight="1" x14ac:dyDescent="0.2"/>
    <row r="38341" ht="12.75" customHeight="1" x14ac:dyDescent="0.2"/>
    <row r="38342" ht="12.75" customHeight="1" x14ac:dyDescent="0.2"/>
    <row r="38343" ht="12.75" customHeight="1" x14ac:dyDescent="0.2"/>
    <row r="38344" ht="12.75" customHeight="1" x14ac:dyDescent="0.2"/>
    <row r="38345" ht="12.75" customHeight="1" x14ac:dyDescent="0.2"/>
    <row r="38346" ht="12.75" customHeight="1" x14ac:dyDescent="0.2"/>
    <row r="38347" ht="12.75" customHeight="1" x14ac:dyDescent="0.2"/>
    <row r="38348" ht="12.75" customHeight="1" x14ac:dyDescent="0.2"/>
    <row r="38349" ht="12.75" customHeight="1" x14ac:dyDescent="0.2"/>
    <row r="38350" ht="12.75" customHeight="1" x14ac:dyDescent="0.2"/>
    <row r="38351" ht="12.75" customHeight="1" x14ac:dyDescent="0.2"/>
    <row r="38352" ht="12.75" customHeight="1" x14ac:dyDescent="0.2"/>
    <row r="38353" ht="12.75" customHeight="1" x14ac:dyDescent="0.2"/>
    <row r="38354" ht="12.75" customHeight="1" x14ac:dyDescent="0.2"/>
    <row r="38355" ht="12.75" customHeight="1" x14ac:dyDescent="0.2"/>
    <row r="38356" ht="12.75" customHeight="1" x14ac:dyDescent="0.2"/>
    <row r="38357" ht="12.75" customHeight="1" x14ac:dyDescent="0.2"/>
    <row r="38358" ht="12.75" customHeight="1" x14ac:dyDescent="0.2"/>
    <row r="38359" ht="12.75" customHeight="1" x14ac:dyDescent="0.2"/>
    <row r="38360" ht="12.75" customHeight="1" x14ac:dyDescent="0.2"/>
    <row r="38361" ht="12.75" customHeight="1" x14ac:dyDescent="0.2"/>
    <row r="38362" ht="12.75" customHeight="1" x14ac:dyDescent="0.2"/>
    <row r="38363" ht="12.75" customHeight="1" x14ac:dyDescent="0.2"/>
    <row r="38364" ht="12.75" customHeight="1" x14ac:dyDescent="0.2"/>
    <row r="38365" ht="12.75" customHeight="1" x14ac:dyDescent="0.2"/>
    <row r="38366" ht="12.75" customHeight="1" x14ac:dyDescent="0.2"/>
    <row r="38367" ht="12.75" customHeight="1" x14ac:dyDescent="0.2"/>
    <row r="38368" ht="12.75" customHeight="1" x14ac:dyDescent="0.2"/>
    <row r="38369" ht="12.75" customHeight="1" x14ac:dyDescent="0.2"/>
    <row r="38370" ht="12.75" customHeight="1" x14ac:dyDescent="0.2"/>
    <row r="38371" ht="12.75" customHeight="1" x14ac:dyDescent="0.2"/>
    <row r="38372" ht="12.75" customHeight="1" x14ac:dyDescent="0.2"/>
    <row r="38373" ht="12.75" customHeight="1" x14ac:dyDescent="0.2"/>
    <row r="38374" ht="12.75" customHeight="1" x14ac:dyDescent="0.2"/>
    <row r="38375" ht="12.75" customHeight="1" x14ac:dyDescent="0.2"/>
    <row r="38376" ht="12.75" customHeight="1" x14ac:dyDescent="0.2"/>
    <row r="38377" ht="12.75" customHeight="1" x14ac:dyDescent="0.2"/>
    <row r="38378" ht="12.75" customHeight="1" x14ac:dyDescent="0.2"/>
    <row r="38379" ht="12.75" customHeight="1" x14ac:dyDescent="0.2"/>
    <row r="38380" ht="12.75" customHeight="1" x14ac:dyDescent="0.2"/>
    <row r="38381" ht="12.75" customHeight="1" x14ac:dyDescent="0.2"/>
    <row r="38382" ht="12.75" customHeight="1" x14ac:dyDescent="0.2"/>
    <row r="38383" ht="12.75" customHeight="1" x14ac:dyDescent="0.2"/>
    <row r="38384" ht="12.75" customHeight="1" x14ac:dyDescent="0.2"/>
    <row r="38385" ht="12.75" customHeight="1" x14ac:dyDescent="0.2"/>
    <row r="38386" ht="12.75" customHeight="1" x14ac:dyDescent="0.2"/>
    <row r="38387" ht="12.75" customHeight="1" x14ac:dyDescent="0.2"/>
    <row r="38388" ht="12.75" customHeight="1" x14ac:dyDescent="0.2"/>
    <row r="38389" ht="12.75" customHeight="1" x14ac:dyDescent="0.2"/>
    <row r="38390" ht="12.75" customHeight="1" x14ac:dyDescent="0.2"/>
    <row r="38391" ht="12.75" customHeight="1" x14ac:dyDescent="0.2"/>
    <row r="38392" ht="12.75" customHeight="1" x14ac:dyDescent="0.2"/>
    <row r="38393" ht="12.75" customHeight="1" x14ac:dyDescent="0.2"/>
    <row r="38394" ht="12.75" customHeight="1" x14ac:dyDescent="0.2"/>
    <row r="38395" ht="12.75" customHeight="1" x14ac:dyDescent="0.2"/>
    <row r="38396" ht="12.75" customHeight="1" x14ac:dyDescent="0.2"/>
    <row r="38397" ht="12.75" customHeight="1" x14ac:dyDescent="0.2"/>
    <row r="38398" ht="12.75" customHeight="1" x14ac:dyDescent="0.2"/>
    <row r="38399" ht="12.75" customHeight="1" x14ac:dyDescent="0.2"/>
    <row r="38400" ht="12.75" customHeight="1" x14ac:dyDescent="0.2"/>
    <row r="38401" ht="12.75" customHeight="1" x14ac:dyDescent="0.2"/>
    <row r="38402" ht="12.75" customHeight="1" x14ac:dyDescent="0.2"/>
    <row r="38403" ht="12.75" customHeight="1" x14ac:dyDescent="0.2"/>
    <row r="38404" ht="12.75" customHeight="1" x14ac:dyDescent="0.2"/>
    <row r="38405" ht="12.75" customHeight="1" x14ac:dyDescent="0.2"/>
    <row r="38406" ht="12.75" customHeight="1" x14ac:dyDescent="0.2"/>
    <row r="38407" ht="12.75" customHeight="1" x14ac:dyDescent="0.2"/>
    <row r="38408" ht="12.75" customHeight="1" x14ac:dyDescent="0.2"/>
    <row r="38409" ht="12.75" customHeight="1" x14ac:dyDescent="0.2"/>
    <row r="38410" ht="12.75" customHeight="1" x14ac:dyDescent="0.2"/>
    <row r="38411" ht="12.75" customHeight="1" x14ac:dyDescent="0.2"/>
    <row r="38412" ht="12.75" customHeight="1" x14ac:dyDescent="0.2"/>
    <row r="38413" ht="12.75" customHeight="1" x14ac:dyDescent="0.2"/>
    <row r="38414" ht="12.75" customHeight="1" x14ac:dyDescent="0.2"/>
    <row r="38415" ht="12.75" customHeight="1" x14ac:dyDescent="0.2"/>
    <row r="38416" ht="12.75" customHeight="1" x14ac:dyDescent="0.2"/>
    <row r="38417" ht="12.75" customHeight="1" x14ac:dyDescent="0.2"/>
    <row r="38418" ht="12.75" customHeight="1" x14ac:dyDescent="0.2"/>
    <row r="38419" ht="12.75" customHeight="1" x14ac:dyDescent="0.2"/>
    <row r="38420" ht="12.75" customHeight="1" x14ac:dyDescent="0.2"/>
    <row r="38421" ht="12.75" customHeight="1" x14ac:dyDescent="0.2"/>
    <row r="38422" ht="12.75" customHeight="1" x14ac:dyDescent="0.2"/>
    <row r="38423" ht="12.75" customHeight="1" x14ac:dyDescent="0.2"/>
    <row r="38424" ht="12.75" customHeight="1" x14ac:dyDescent="0.2"/>
    <row r="38425" ht="12.75" customHeight="1" x14ac:dyDescent="0.2"/>
    <row r="38426" ht="12.75" customHeight="1" x14ac:dyDescent="0.2"/>
    <row r="38427" ht="12.75" customHeight="1" x14ac:dyDescent="0.2"/>
    <row r="38428" ht="12.75" customHeight="1" x14ac:dyDescent="0.2"/>
    <row r="38429" ht="12.75" customHeight="1" x14ac:dyDescent="0.2"/>
    <row r="38430" ht="12.75" customHeight="1" x14ac:dyDescent="0.2"/>
    <row r="38431" ht="12.75" customHeight="1" x14ac:dyDescent="0.2"/>
    <row r="38432" ht="12.75" customHeight="1" x14ac:dyDescent="0.2"/>
    <row r="38433" ht="12.75" customHeight="1" x14ac:dyDescent="0.2"/>
    <row r="38434" ht="12.75" customHeight="1" x14ac:dyDescent="0.2"/>
    <row r="38435" ht="12.75" customHeight="1" x14ac:dyDescent="0.2"/>
    <row r="38436" ht="12.75" customHeight="1" x14ac:dyDescent="0.2"/>
    <row r="38437" ht="12.75" customHeight="1" x14ac:dyDescent="0.2"/>
    <row r="38438" ht="12.75" customHeight="1" x14ac:dyDescent="0.2"/>
    <row r="38439" ht="12.75" customHeight="1" x14ac:dyDescent="0.2"/>
    <row r="38440" ht="12.75" customHeight="1" x14ac:dyDescent="0.2"/>
    <row r="38441" ht="12.75" customHeight="1" x14ac:dyDescent="0.2"/>
    <row r="38442" ht="12.75" customHeight="1" x14ac:dyDescent="0.2"/>
    <row r="38443" ht="12.75" customHeight="1" x14ac:dyDescent="0.2"/>
    <row r="38444" ht="12.75" customHeight="1" x14ac:dyDescent="0.2"/>
    <row r="38445" ht="12.75" customHeight="1" x14ac:dyDescent="0.2"/>
    <row r="38446" ht="12.75" customHeight="1" x14ac:dyDescent="0.2"/>
    <row r="38447" ht="12.75" customHeight="1" x14ac:dyDescent="0.2"/>
    <row r="38448" ht="12.75" customHeight="1" x14ac:dyDescent="0.2"/>
    <row r="38449" ht="12.75" customHeight="1" x14ac:dyDescent="0.2"/>
    <row r="38450" ht="12.75" customHeight="1" x14ac:dyDescent="0.2"/>
    <row r="38451" ht="12.75" customHeight="1" x14ac:dyDescent="0.2"/>
    <row r="38452" ht="12.75" customHeight="1" x14ac:dyDescent="0.2"/>
    <row r="38453" ht="12.75" customHeight="1" x14ac:dyDescent="0.2"/>
    <row r="38454" ht="12.75" customHeight="1" x14ac:dyDescent="0.2"/>
    <row r="38455" ht="12.75" customHeight="1" x14ac:dyDescent="0.2"/>
    <row r="38456" ht="12.75" customHeight="1" x14ac:dyDescent="0.2"/>
    <row r="38457" ht="12.75" customHeight="1" x14ac:dyDescent="0.2"/>
    <row r="38458" ht="12.75" customHeight="1" x14ac:dyDescent="0.2"/>
    <row r="38459" ht="12.75" customHeight="1" x14ac:dyDescent="0.2"/>
    <row r="38460" ht="12.75" customHeight="1" x14ac:dyDescent="0.2"/>
    <row r="38461" ht="12.75" customHeight="1" x14ac:dyDescent="0.2"/>
    <row r="38462" ht="12.75" customHeight="1" x14ac:dyDescent="0.2"/>
    <row r="38463" ht="12.75" customHeight="1" x14ac:dyDescent="0.2"/>
    <row r="38464" ht="12.75" customHeight="1" x14ac:dyDescent="0.2"/>
    <row r="38465" ht="12.75" customHeight="1" x14ac:dyDescent="0.2"/>
    <row r="38466" ht="12.75" customHeight="1" x14ac:dyDescent="0.2"/>
    <row r="38467" ht="12.75" customHeight="1" x14ac:dyDescent="0.2"/>
    <row r="38468" ht="12.75" customHeight="1" x14ac:dyDescent="0.2"/>
    <row r="38469" ht="12.75" customHeight="1" x14ac:dyDescent="0.2"/>
    <row r="38470" ht="12.75" customHeight="1" x14ac:dyDescent="0.2"/>
    <row r="38471" ht="12.75" customHeight="1" x14ac:dyDescent="0.2"/>
    <row r="38472" ht="12.75" customHeight="1" x14ac:dyDescent="0.2"/>
    <row r="38473" ht="12.75" customHeight="1" x14ac:dyDescent="0.2"/>
    <row r="38474" ht="12.75" customHeight="1" x14ac:dyDescent="0.2"/>
    <row r="38475" ht="12.75" customHeight="1" x14ac:dyDescent="0.2"/>
    <row r="38476" ht="12.75" customHeight="1" x14ac:dyDescent="0.2"/>
    <row r="38477" ht="12.75" customHeight="1" x14ac:dyDescent="0.2"/>
    <row r="38478" ht="12.75" customHeight="1" x14ac:dyDescent="0.2"/>
    <row r="38479" ht="12.75" customHeight="1" x14ac:dyDescent="0.2"/>
    <row r="38480" ht="12.75" customHeight="1" x14ac:dyDescent="0.2"/>
    <row r="38481" ht="12.75" customHeight="1" x14ac:dyDescent="0.2"/>
    <row r="38482" ht="12.75" customHeight="1" x14ac:dyDescent="0.2"/>
    <row r="38483" ht="12.75" customHeight="1" x14ac:dyDescent="0.2"/>
    <row r="38484" ht="12.75" customHeight="1" x14ac:dyDescent="0.2"/>
    <row r="38485" ht="12.75" customHeight="1" x14ac:dyDescent="0.2"/>
    <row r="38486" ht="12.75" customHeight="1" x14ac:dyDescent="0.2"/>
    <row r="38487" ht="12.75" customHeight="1" x14ac:dyDescent="0.2"/>
    <row r="38488" ht="12.75" customHeight="1" x14ac:dyDescent="0.2"/>
    <row r="38489" ht="12.75" customHeight="1" x14ac:dyDescent="0.2"/>
    <row r="38490" ht="12.75" customHeight="1" x14ac:dyDescent="0.2"/>
    <row r="38491" ht="12.75" customHeight="1" x14ac:dyDescent="0.2"/>
    <row r="38492" ht="12.75" customHeight="1" x14ac:dyDescent="0.2"/>
    <row r="38493" ht="12.75" customHeight="1" x14ac:dyDescent="0.2"/>
    <row r="38494" ht="12.75" customHeight="1" x14ac:dyDescent="0.2"/>
    <row r="38495" ht="12.75" customHeight="1" x14ac:dyDescent="0.2"/>
    <row r="38496" ht="12.75" customHeight="1" x14ac:dyDescent="0.2"/>
    <row r="38497" ht="12.75" customHeight="1" x14ac:dyDescent="0.2"/>
    <row r="38498" ht="12.75" customHeight="1" x14ac:dyDescent="0.2"/>
    <row r="38499" ht="12.75" customHeight="1" x14ac:dyDescent="0.2"/>
    <row r="38500" ht="12.75" customHeight="1" x14ac:dyDescent="0.2"/>
    <row r="38501" ht="12.75" customHeight="1" x14ac:dyDescent="0.2"/>
    <row r="38502" ht="12.75" customHeight="1" x14ac:dyDescent="0.2"/>
    <row r="38503" ht="12.75" customHeight="1" x14ac:dyDescent="0.2"/>
    <row r="38504" ht="12.75" customHeight="1" x14ac:dyDescent="0.2"/>
    <row r="38505" ht="12.75" customHeight="1" x14ac:dyDescent="0.2"/>
    <row r="38506" ht="12.75" customHeight="1" x14ac:dyDescent="0.2"/>
    <row r="38507" ht="12.75" customHeight="1" x14ac:dyDescent="0.2"/>
    <row r="38508" ht="12.75" customHeight="1" x14ac:dyDescent="0.2"/>
    <row r="38509" ht="12.75" customHeight="1" x14ac:dyDescent="0.2"/>
    <row r="38510" ht="12.75" customHeight="1" x14ac:dyDescent="0.2"/>
    <row r="38511" ht="12.75" customHeight="1" x14ac:dyDescent="0.2"/>
    <row r="38512" ht="12.75" customHeight="1" x14ac:dyDescent="0.2"/>
    <row r="38513" ht="12.75" customHeight="1" x14ac:dyDescent="0.2"/>
    <row r="38514" ht="12.75" customHeight="1" x14ac:dyDescent="0.2"/>
    <row r="38515" ht="12.75" customHeight="1" x14ac:dyDescent="0.2"/>
    <row r="38516" ht="12.75" customHeight="1" x14ac:dyDescent="0.2"/>
    <row r="38517" ht="12.75" customHeight="1" x14ac:dyDescent="0.2"/>
    <row r="38518" ht="12.75" customHeight="1" x14ac:dyDescent="0.2"/>
    <row r="38519" ht="12.75" customHeight="1" x14ac:dyDescent="0.2"/>
    <row r="38520" ht="12.75" customHeight="1" x14ac:dyDescent="0.2"/>
    <row r="38521" ht="12.75" customHeight="1" x14ac:dyDescent="0.2"/>
    <row r="38522" ht="12.75" customHeight="1" x14ac:dyDescent="0.2"/>
    <row r="38523" ht="12.75" customHeight="1" x14ac:dyDescent="0.2"/>
    <row r="38524" ht="12.75" customHeight="1" x14ac:dyDescent="0.2"/>
    <row r="38525" ht="12.75" customHeight="1" x14ac:dyDescent="0.2"/>
    <row r="38526" ht="12.75" customHeight="1" x14ac:dyDescent="0.2"/>
    <row r="38527" ht="12.75" customHeight="1" x14ac:dyDescent="0.2"/>
    <row r="38528" ht="12.75" customHeight="1" x14ac:dyDescent="0.2"/>
    <row r="38529" ht="12.75" customHeight="1" x14ac:dyDescent="0.2"/>
    <row r="38530" ht="12.75" customHeight="1" x14ac:dyDescent="0.2"/>
    <row r="38531" ht="12.75" customHeight="1" x14ac:dyDescent="0.2"/>
    <row r="38532" ht="12.75" customHeight="1" x14ac:dyDescent="0.2"/>
    <row r="38533" ht="12.75" customHeight="1" x14ac:dyDescent="0.2"/>
    <row r="38534" ht="12.75" customHeight="1" x14ac:dyDescent="0.2"/>
    <row r="38535" ht="12.75" customHeight="1" x14ac:dyDescent="0.2"/>
    <row r="38536" ht="12.75" customHeight="1" x14ac:dyDescent="0.2"/>
    <row r="38537" ht="12.75" customHeight="1" x14ac:dyDescent="0.2"/>
    <row r="38538" ht="12.75" customHeight="1" x14ac:dyDescent="0.2"/>
    <row r="38539" ht="12.75" customHeight="1" x14ac:dyDescent="0.2"/>
    <row r="38540" ht="12.75" customHeight="1" x14ac:dyDescent="0.2"/>
    <row r="38541" ht="12.75" customHeight="1" x14ac:dyDescent="0.2"/>
    <row r="38542" ht="12.75" customHeight="1" x14ac:dyDescent="0.2"/>
    <row r="38543" ht="12.75" customHeight="1" x14ac:dyDescent="0.2"/>
    <row r="38544" ht="12.75" customHeight="1" x14ac:dyDescent="0.2"/>
    <row r="38545" ht="12.75" customHeight="1" x14ac:dyDescent="0.2"/>
    <row r="38546" ht="12.75" customHeight="1" x14ac:dyDescent="0.2"/>
    <row r="38547" ht="12.75" customHeight="1" x14ac:dyDescent="0.2"/>
    <row r="38548" ht="12.75" customHeight="1" x14ac:dyDescent="0.2"/>
    <row r="38549" ht="12.75" customHeight="1" x14ac:dyDescent="0.2"/>
    <row r="38550" ht="12.75" customHeight="1" x14ac:dyDescent="0.2"/>
    <row r="38551" ht="12.75" customHeight="1" x14ac:dyDescent="0.2"/>
    <row r="38552" ht="12.75" customHeight="1" x14ac:dyDescent="0.2"/>
    <row r="38553" ht="12.75" customHeight="1" x14ac:dyDescent="0.2"/>
    <row r="38554" ht="12.75" customHeight="1" x14ac:dyDescent="0.2"/>
    <row r="38555" ht="12.75" customHeight="1" x14ac:dyDescent="0.2"/>
    <row r="38556" ht="12.75" customHeight="1" x14ac:dyDescent="0.2"/>
    <row r="38557" ht="12.75" customHeight="1" x14ac:dyDescent="0.2"/>
    <row r="38558" ht="12.75" customHeight="1" x14ac:dyDescent="0.2"/>
    <row r="38559" ht="12.75" customHeight="1" x14ac:dyDescent="0.2"/>
    <row r="38560" ht="12.75" customHeight="1" x14ac:dyDescent="0.2"/>
    <row r="38561" ht="12.75" customHeight="1" x14ac:dyDescent="0.2"/>
    <row r="38562" ht="12.75" customHeight="1" x14ac:dyDescent="0.2"/>
    <row r="38563" ht="12.75" customHeight="1" x14ac:dyDescent="0.2"/>
    <row r="38564" ht="12.75" customHeight="1" x14ac:dyDescent="0.2"/>
    <row r="38565" ht="12.75" customHeight="1" x14ac:dyDescent="0.2"/>
    <row r="38566" ht="12.75" customHeight="1" x14ac:dyDescent="0.2"/>
    <row r="38567" ht="12.75" customHeight="1" x14ac:dyDescent="0.2"/>
    <row r="38568" ht="12.75" customHeight="1" x14ac:dyDescent="0.2"/>
    <row r="38569" ht="12.75" customHeight="1" x14ac:dyDescent="0.2"/>
    <row r="38570" ht="12.75" customHeight="1" x14ac:dyDescent="0.2"/>
    <row r="38571" ht="12.75" customHeight="1" x14ac:dyDescent="0.2"/>
    <row r="38572" ht="12.75" customHeight="1" x14ac:dyDescent="0.2"/>
    <row r="38573" ht="12.75" customHeight="1" x14ac:dyDescent="0.2"/>
    <row r="38574" ht="12.75" customHeight="1" x14ac:dyDescent="0.2"/>
    <row r="38575" ht="12.75" customHeight="1" x14ac:dyDescent="0.2"/>
    <row r="38576" ht="12.75" customHeight="1" x14ac:dyDescent="0.2"/>
    <row r="38577" ht="12.75" customHeight="1" x14ac:dyDescent="0.2"/>
    <row r="38578" ht="12.75" customHeight="1" x14ac:dyDescent="0.2"/>
    <row r="38579" ht="12.75" customHeight="1" x14ac:dyDescent="0.2"/>
    <row r="38580" ht="12.75" customHeight="1" x14ac:dyDescent="0.2"/>
    <row r="38581" ht="12.75" customHeight="1" x14ac:dyDescent="0.2"/>
    <row r="38582" ht="12.75" customHeight="1" x14ac:dyDescent="0.2"/>
    <row r="38583" ht="12.75" customHeight="1" x14ac:dyDescent="0.2"/>
    <row r="38584" ht="12.75" customHeight="1" x14ac:dyDescent="0.2"/>
    <row r="38585" ht="12.75" customHeight="1" x14ac:dyDescent="0.2"/>
    <row r="38586" ht="12.75" customHeight="1" x14ac:dyDescent="0.2"/>
    <row r="38587" ht="12.75" customHeight="1" x14ac:dyDescent="0.2"/>
    <row r="38588" ht="12.75" customHeight="1" x14ac:dyDescent="0.2"/>
    <row r="38589" ht="12.75" customHeight="1" x14ac:dyDescent="0.2"/>
    <row r="38590" ht="12.75" customHeight="1" x14ac:dyDescent="0.2"/>
    <row r="38591" ht="12.75" customHeight="1" x14ac:dyDescent="0.2"/>
    <row r="38592" ht="12.75" customHeight="1" x14ac:dyDescent="0.2"/>
    <row r="38593" ht="12.75" customHeight="1" x14ac:dyDescent="0.2"/>
    <row r="38594" ht="12.75" customHeight="1" x14ac:dyDescent="0.2"/>
    <row r="38595" ht="12.75" customHeight="1" x14ac:dyDescent="0.2"/>
    <row r="38596" ht="12.75" customHeight="1" x14ac:dyDescent="0.2"/>
    <row r="38597" ht="12.75" customHeight="1" x14ac:dyDescent="0.2"/>
    <row r="38598" ht="12.75" customHeight="1" x14ac:dyDescent="0.2"/>
    <row r="38599" ht="12.75" customHeight="1" x14ac:dyDescent="0.2"/>
    <row r="38600" ht="12.75" customHeight="1" x14ac:dyDescent="0.2"/>
    <row r="38601" ht="12.75" customHeight="1" x14ac:dyDescent="0.2"/>
    <row r="38602" ht="12.75" customHeight="1" x14ac:dyDescent="0.2"/>
    <row r="38603" ht="12.75" customHeight="1" x14ac:dyDescent="0.2"/>
    <row r="38604" ht="12.75" customHeight="1" x14ac:dyDescent="0.2"/>
    <row r="38605" ht="12.75" customHeight="1" x14ac:dyDescent="0.2"/>
    <row r="38606" ht="12.75" customHeight="1" x14ac:dyDescent="0.2"/>
    <row r="38607" ht="12.75" customHeight="1" x14ac:dyDescent="0.2"/>
    <row r="38608" ht="12.75" customHeight="1" x14ac:dyDescent="0.2"/>
    <row r="38609" ht="12.75" customHeight="1" x14ac:dyDescent="0.2"/>
    <row r="38610" ht="12.75" customHeight="1" x14ac:dyDescent="0.2"/>
    <row r="38611" ht="12.75" customHeight="1" x14ac:dyDescent="0.2"/>
    <row r="38612" ht="12.75" customHeight="1" x14ac:dyDescent="0.2"/>
    <row r="38613" ht="12.75" customHeight="1" x14ac:dyDescent="0.2"/>
    <row r="38614" ht="12.75" customHeight="1" x14ac:dyDescent="0.2"/>
    <row r="38615" ht="12.75" customHeight="1" x14ac:dyDescent="0.2"/>
    <row r="38616" ht="12.75" customHeight="1" x14ac:dyDescent="0.2"/>
    <row r="38617" ht="12.75" customHeight="1" x14ac:dyDescent="0.2"/>
    <row r="38618" ht="12.75" customHeight="1" x14ac:dyDescent="0.2"/>
    <row r="38619" ht="12.75" customHeight="1" x14ac:dyDescent="0.2"/>
    <row r="38620" ht="12.75" customHeight="1" x14ac:dyDescent="0.2"/>
    <row r="38621" ht="12.75" customHeight="1" x14ac:dyDescent="0.2"/>
    <row r="38622" ht="12.75" customHeight="1" x14ac:dyDescent="0.2"/>
    <row r="38623" ht="12.75" customHeight="1" x14ac:dyDescent="0.2"/>
    <row r="38624" ht="12.75" customHeight="1" x14ac:dyDescent="0.2"/>
    <row r="38625" ht="12.75" customHeight="1" x14ac:dyDescent="0.2"/>
    <row r="38626" ht="12.75" customHeight="1" x14ac:dyDescent="0.2"/>
    <row r="38627" ht="12.75" customHeight="1" x14ac:dyDescent="0.2"/>
    <row r="38628" ht="12.75" customHeight="1" x14ac:dyDescent="0.2"/>
    <row r="38629" ht="12.75" customHeight="1" x14ac:dyDescent="0.2"/>
    <row r="38630" ht="12.75" customHeight="1" x14ac:dyDescent="0.2"/>
    <row r="38631" ht="12.75" customHeight="1" x14ac:dyDescent="0.2"/>
    <row r="38632" ht="12.75" customHeight="1" x14ac:dyDescent="0.2"/>
    <row r="38633" ht="12.75" customHeight="1" x14ac:dyDescent="0.2"/>
    <row r="38634" ht="12.75" customHeight="1" x14ac:dyDescent="0.2"/>
    <row r="38635" ht="12.75" customHeight="1" x14ac:dyDescent="0.2"/>
    <row r="38636" ht="12.75" customHeight="1" x14ac:dyDescent="0.2"/>
    <row r="38637" ht="12.75" customHeight="1" x14ac:dyDescent="0.2"/>
    <row r="38638" ht="12.75" customHeight="1" x14ac:dyDescent="0.2"/>
    <row r="38639" ht="12.75" customHeight="1" x14ac:dyDescent="0.2"/>
    <row r="38640" ht="12.75" customHeight="1" x14ac:dyDescent="0.2"/>
    <row r="38641" ht="12.75" customHeight="1" x14ac:dyDescent="0.2"/>
    <row r="38642" ht="12.75" customHeight="1" x14ac:dyDescent="0.2"/>
    <row r="38643" ht="12.75" customHeight="1" x14ac:dyDescent="0.2"/>
    <row r="38644" ht="12.75" customHeight="1" x14ac:dyDescent="0.2"/>
    <row r="38645" ht="12.75" customHeight="1" x14ac:dyDescent="0.2"/>
    <row r="38646" ht="12.75" customHeight="1" x14ac:dyDescent="0.2"/>
    <row r="38647" ht="12.75" customHeight="1" x14ac:dyDescent="0.2"/>
    <row r="38648" ht="12.75" customHeight="1" x14ac:dyDescent="0.2"/>
    <row r="38649" ht="12.75" customHeight="1" x14ac:dyDescent="0.2"/>
    <row r="38650" ht="12.75" customHeight="1" x14ac:dyDescent="0.2"/>
    <row r="38651" ht="12.75" customHeight="1" x14ac:dyDescent="0.2"/>
    <row r="38652" ht="12.75" customHeight="1" x14ac:dyDescent="0.2"/>
    <row r="38653" ht="12.75" customHeight="1" x14ac:dyDescent="0.2"/>
    <row r="38654" ht="12.75" customHeight="1" x14ac:dyDescent="0.2"/>
    <row r="38655" ht="12.75" customHeight="1" x14ac:dyDescent="0.2"/>
    <row r="38656" ht="12.75" customHeight="1" x14ac:dyDescent="0.2"/>
    <row r="38657" ht="12.75" customHeight="1" x14ac:dyDescent="0.2"/>
    <row r="38658" ht="12.75" customHeight="1" x14ac:dyDescent="0.2"/>
    <row r="38659" ht="12.75" customHeight="1" x14ac:dyDescent="0.2"/>
    <row r="38660" ht="12.75" customHeight="1" x14ac:dyDescent="0.2"/>
    <row r="38661" ht="12.75" customHeight="1" x14ac:dyDescent="0.2"/>
    <row r="38662" ht="12.75" customHeight="1" x14ac:dyDescent="0.2"/>
    <row r="38663" ht="12.75" customHeight="1" x14ac:dyDescent="0.2"/>
    <row r="38664" ht="12.75" customHeight="1" x14ac:dyDescent="0.2"/>
    <row r="38665" ht="12.75" customHeight="1" x14ac:dyDescent="0.2"/>
    <row r="38666" ht="12.75" customHeight="1" x14ac:dyDescent="0.2"/>
    <row r="38667" ht="12.75" customHeight="1" x14ac:dyDescent="0.2"/>
    <row r="38668" ht="12.75" customHeight="1" x14ac:dyDescent="0.2"/>
    <row r="38669" ht="12.75" customHeight="1" x14ac:dyDescent="0.2"/>
    <row r="38670" ht="12.75" customHeight="1" x14ac:dyDescent="0.2"/>
    <row r="38671" ht="12.75" customHeight="1" x14ac:dyDescent="0.2"/>
    <row r="38672" ht="12.75" customHeight="1" x14ac:dyDescent="0.2"/>
    <row r="38673" ht="12.75" customHeight="1" x14ac:dyDescent="0.2"/>
    <row r="38674" ht="12.75" customHeight="1" x14ac:dyDescent="0.2"/>
    <row r="38675" ht="12.75" customHeight="1" x14ac:dyDescent="0.2"/>
    <row r="38676" ht="12.75" customHeight="1" x14ac:dyDescent="0.2"/>
    <row r="38677" ht="12.75" customHeight="1" x14ac:dyDescent="0.2"/>
    <row r="38678" ht="12.75" customHeight="1" x14ac:dyDescent="0.2"/>
    <row r="38679" ht="12.75" customHeight="1" x14ac:dyDescent="0.2"/>
    <row r="38680" ht="12.75" customHeight="1" x14ac:dyDescent="0.2"/>
    <row r="38681" ht="12.75" customHeight="1" x14ac:dyDescent="0.2"/>
    <row r="38682" ht="12.75" customHeight="1" x14ac:dyDescent="0.2"/>
    <row r="38683" ht="12.75" customHeight="1" x14ac:dyDescent="0.2"/>
    <row r="38684" ht="12.75" customHeight="1" x14ac:dyDescent="0.2"/>
    <row r="38685" ht="12.75" customHeight="1" x14ac:dyDescent="0.2"/>
    <row r="38686" ht="12.75" customHeight="1" x14ac:dyDescent="0.2"/>
    <row r="38687" ht="12.75" customHeight="1" x14ac:dyDescent="0.2"/>
    <row r="38688" ht="12.75" customHeight="1" x14ac:dyDescent="0.2"/>
    <row r="38689" ht="12.75" customHeight="1" x14ac:dyDescent="0.2"/>
    <row r="38690" ht="12.75" customHeight="1" x14ac:dyDescent="0.2"/>
    <row r="38691" ht="12.75" customHeight="1" x14ac:dyDescent="0.2"/>
    <row r="38692" ht="12.75" customHeight="1" x14ac:dyDescent="0.2"/>
    <row r="38693" ht="12.75" customHeight="1" x14ac:dyDescent="0.2"/>
    <row r="38694" ht="12.75" customHeight="1" x14ac:dyDescent="0.2"/>
    <row r="38695" ht="12.75" customHeight="1" x14ac:dyDescent="0.2"/>
    <row r="38696" ht="12.75" customHeight="1" x14ac:dyDescent="0.2"/>
    <row r="38697" ht="12.75" customHeight="1" x14ac:dyDescent="0.2"/>
    <row r="38698" ht="12.75" customHeight="1" x14ac:dyDescent="0.2"/>
    <row r="38699" ht="12.75" customHeight="1" x14ac:dyDescent="0.2"/>
    <row r="38700" ht="12.75" customHeight="1" x14ac:dyDescent="0.2"/>
    <row r="38701" ht="12.75" customHeight="1" x14ac:dyDescent="0.2"/>
    <row r="38702" ht="12.75" customHeight="1" x14ac:dyDescent="0.2"/>
    <row r="38703" ht="12.75" customHeight="1" x14ac:dyDescent="0.2"/>
    <row r="38704" ht="12.75" customHeight="1" x14ac:dyDescent="0.2"/>
    <row r="38705" ht="12.75" customHeight="1" x14ac:dyDescent="0.2"/>
    <row r="38706" ht="12.75" customHeight="1" x14ac:dyDescent="0.2"/>
    <row r="38707" ht="12.75" customHeight="1" x14ac:dyDescent="0.2"/>
    <row r="38708" ht="12.75" customHeight="1" x14ac:dyDescent="0.2"/>
    <row r="38709" ht="12.75" customHeight="1" x14ac:dyDescent="0.2"/>
    <row r="38710" ht="12.75" customHeight="1" x14ac:dyDescent="0.2"/>
    <row r="38711" ht="12.75" customHeight="1" x14ac:dyDescent="0.2"/>
    <row r="38712" ht="12.75" customHeight="1" x14ac:dyDescent="0.2"/>
    <row r="38713" ht="12.75" customHeight="1" x14ac:dyDescent="0.2"/>
    <row r="38714" ht="12.75" customHeight="1" x14ac:dyDescent="0.2"/>
    <row r="38715" ht="12.75" customHeight="1" x14ac:dyDescent="0.2"/>
    <row r="38716" ht="12.75" customHeight="1" x14ac:dyDescent="0.2"/>
    <row r="38717" ht="12.75" customHeight="1" x14ac:dyDescent="0.2"/>
    <row r="38718" ht="12.75" customHeight="1" x14ac:dyDescent="0.2"/>
    <row r="38719" ht="12.75" customHeight="1" x14ac:dyDescent="0.2"/>
    <row r="38720" ht="12.75" customHeight="1" x14ac:dyDescent="0.2"/>
    <row r="38721" ht="12.75" customHeight="1" x14ac:dyDescent="0.2"/>
    <row r="38722" ht="12.75" customHeight="1" x14ac:dyDescent="0.2"/>
    <row r="38723" ht="12.75" customHeight="1" x14ac:dyDescent="0.2"/>
    <row r="38724" ht="12.75" customHeight="1" x14ac:dyDescent="0.2"/>
    <row r="38725" ht="12.75" customHeight="1" x14ac:dyDescent="0.2"/>
    <row r="38726" ht="12.75" customHeight="1" x14ac:dyDescent="0.2"/>
    <row r="38727" ht="12.75" customHeight="1" x14ac:dyDescent="0.2"/>
    <row r="38728" ht="12.75" customHeight="1" x14ac:dyDescent="0.2"/>
    <row r="38729" ht="12.75" customHeight="1" x14ac:dyDescent="0.2"/>
    <row r="38730" ht="12.75" customHeight="1" x14ac:dyDescent="0.2"/>
    <row r="38731" ht="12.75" customHeight="1" x14ac:dyDescent="0.2"/>
    <row r="38732" ht="12.75" customHeight="1" x14ac:dyDescent="0.2"/>
    <row r="38733" ht="12.75" customHeight="1" x14ac:dyDescent="0.2"/>
    <row r="38734" ht="12.75" customHeight="1" x14ac:dyDescent="0.2"/>
    <row r="38735" ht="12.75" customHeight="1" x14ac:dyDescent="0.2"/>
    <row r="38736" ht="12.75" customHeight="1" x14ac:dyDescent="0.2"/>
    <row r="38737" ht="12.75" customHeight="1" x14ac:dyDescent="0.2"/>
    <row r="38738" ht="12.75" customHeight="1" x14ac:dyDescent="0.2"/>
    <row r="38739" ht="12.75" customHeight="1" x14ac:dyDescent="0.2"/>
    <row r="38740" ht="12.75" customHeight="1" x14ac:dyDescent="0.2"/>
    <row r="38741" ht="12.75" customHeight="1" x14ac:dyDescent="0.2"/>
    <row r="38742" ht="12.75" customHeight="1" x14ac:dyDescent="0.2"/>
    <row r="38743" ht="12.75" customHeight="1" x14ac:dyDescent="0.2"/>
    <row r="38744" ht="12.75" customHeight="1" x14ac:dyDescent="0.2"/>
    <row r="38745" ht="12.75" customHeight="1" x14ac:dyDescent="0.2"/>
    <row r="38746" ht="12.75" customHeight="1" x14ac:dyDescent="0.2"/>
    <row r="38747" ht="12.75" customHeight="1" x14ac:dyDescent="0.2"/>
    <row r="38748" ht="12.75" customHeight="1" x14ac:dyDescent="0.2"/>
    <row r="38749" ht="12.75" customHeight="1" x14ac:dyDescent="0.2"/>
    <row r="38750" ht="12.75" customHeight="1" x14ac:dyDescent="0.2"/>
    <row r="38751" ht="12.75" customHeight="1" x14ac:dyDescent="0.2"/>
    <row r="38752" ht="12.75" customHeight="1" x14ac:dyDescent="0.2"/>
    <row r="38753" ht="12.75" customHeight="1" x14ac:dyDescent="0.2"/>
    <row r="38754" ht="12.75" customHeight="1" x14ac:dyDescent="0.2"/>
    <row r="38755" ht="12.75" customHeight="1" x14ac:dyDescent="0.2"/>
    <row r="38756" ht="12.75" customHeight="1" x14ac:dyDescent="0.2"/>
    <row r="38757" ht="12.75" customHeight="1" x14ac:dyDescent="0.2"/>
    <row r="38758" ht="12.75" customHeight="1" x14ac:dyDescent="0.2"/>
    <row r="38759" ht="12.75" customHeight="1" x14ac:dyDescent="0.2"/>
    <row r="38760" ht="12.75" customHeight="1" x14ac:dyDescent="0.2"/>
    <row r="38761" ht="12.75" customHeight="1" x14ac:dyDescent="0.2"/>
    <row r="38762" ht="12.75" customHeight="1" x14ac:dyDescent="0.2"/>
    <row r="38763" ht="12.75" customHeight="1" x14ac:dyDescent="0.2"/>
    <row r="38764" ht="12.75" customHeight="1" x14ac:dyDescent="0.2"/>
    <row r="38765" ht="12.75" customHeight="1" x14ac:dyDescent="0.2"/>
    <row r="38766" ht="12.75" customHeight="1" x14ac:dyDescent="0.2"/>
    <row r="38767" ht="12.75" customHeight="1" x14ac:dyDescent="0.2"/>
    <row r="38768" ht="12.75" customHeight="1" x14ac:dyDescent="0.2"/>
    <row r="38769" ht="12.75" customHeight="1" x14ac:dyDescent="0.2"/>
    <row r="38770" ht="12.75" customHeight="1" x14ac:dyDescent="0.2"/>
    <row r="38771" ht="12.75" customHeight="1" x14ac:dyDescent="0.2"/>
    <row r="38772" ht="12.75" customHeight="1" x14ac:dyDescent="0.2"/>
    <row r="38773" ht="12.75" customHeight="1" x14ac:dyDescent="0.2"/>
    <row r="38774" ht="12.75" customHeight="1" x14ac:dyDescent="0.2"/>
    <row r="38775" ht="12.75" customHeight="1" x14ac:dyDescent="0.2"/>
    <row r="38776" ht="12.75" customHeight="1" x14ac:dyDescent="0.2"/>
    <row r="38777" ht="12.75" customHeight="1" x14ac:dyDescent="0.2"/>
    <row r="38778" ht="12.75" customHeight="1" x14ac:dyDescent="0.2"/>
    <row r="38779" ht="12.75" customHeight="1" x14ac:dyDescent="0.2"/>
    <row r="38780" ht="12.75" customHeight="1" x14ac:dyDescent="0.2"/>
    <row r="38781" ht="12.75" customHeight="1" x14ac:dyDescent="0.2"/>
    <row r="38782" ht="12.75" customHeight="1" x14ac:dyDescent="0.2"/>
    <row r="38783" ht="12.75" customHeight="1" x14ac:dyDescent="0.2"/>
    <row r="38784" ht="12.75" customHeight="1" x14ac:dyDescent="0.2"/>
    <row r="38785" ht="12.75" customHeight="1" x14ac:dyDescent="0.2"/>
    <row r="38786" ht="12.75" customHeight="1" x14ac:dyDescent="0.2"/>
    <row r="38787" ht="12.75" customHeight="1" x14ac:dyDescent="0.2"/>
    <row r="38788" ht="12.75" customHeight="1" x14ac:dyDescent="0.2"/>
    <row r="38789" ht="12.75" customHeight="1" x14ac:dyDescent="0.2"/>
    <row r="38790" ht="12.75" customHeight="1" x14ac:dyDescent="0.2"/>
    <row r="38791" ht="12.75" customHeight="1" x14ac:dyDescent="0.2"/>
    <row r="38792" ht="12.75" customHeight="1" x14ac:dyDescent="0.2"/>
    <row r="38793" ht="12.75" customHeight="1" x14ac:dyDescent="0.2"/>
    <row r="38794" ht="12.75" customHeight="1" x14ac:dyDescent="0.2"/>
    <row r="38795" ht="12.75" customHeight="1" x14ac:dyDescent="0.2"/>
    <row r="38796" ht="12.75" customHeight="1" x14ac:dyDescent="0.2"/>
    <row r="38797" ht="12.75" customHeight="1" x14ac:dyDescent="0.2"/>
    <row r="38798" ht="12.75" customHeight="1" x14ac:dyDescent="0.2"/>
    <row r="38799" ht="12.75" customHeight="1" x14ac:dyDescent="0.2"/>
    <row r="38800" ht="12.75" customHeight="1" x14ac:dyDescent="0.2"/>
    <row r="38801" ht="12.75" customHeight="1" x14ac:dyDescent="0.2"/>
    <row r="38802" ht="12.75" customHeight="1" x14ac:dyDescent="0.2"/>
    <row r="38803" ht="12.75" customHeight="1" x14ac:dyDescent="0.2"/>
    <row r="38804" ht="12.75" customHeight="1" x14ac:dyDescent="0.2"/>
    <row r="38805" ht="12.75" customHeight="1" x14ac:dyDescent="0.2"/>
    <row r="38806" ht="12.75" customHeight="1" x14ac:dyDescent="0.2"/>
    <row r="38807" ht="12.75" customHeight="1" x14ac:dyDescent="0.2"/>
    <row r="38808" ht="12.75" customHeight="1" x14ac:dyDescent="0.2"/>
    <row r="38809" ht="12.75" customHeight="1" x14ac:dyDescent="0.2"/>
    <row r="38810" ht="12.75" customHeight="1" x14ac:dyDescent="0.2"/>
    <row r="38811" ht="12.75" customHeight="1" x14ac:dyDescent="0.2"/>
    <row r="38812" ht="12.75" customHeight="1" x14ac:dyDescent="0.2"/>
    <row r="38813" ht="12.75" customHeight="1" x14ac:dyDescent="0.2"/>
    <row r="38814" ht="12.75" customHeight="1" x14ac:dyDescent="0.2"/>
    <row r="38815" ht="12.75" customHeight="1" x14ac:dyDescent="0.2"/>
    <row r="38816" ht="12.75" customHeight="1" x14ac:dyDescent="0.2"/>
    <row r="38817" ht="12.75" customHeight="1" x14ac:dyDescent="0.2"/>
    <row r="38818" ht="12.75" customHeight="1" x14ac:dyDescent="0.2"/>
    <row r="38819" ht="12.75" customHeight="1" x14ac:dyDescent="0.2"/>
    <row r="38820" ht="12.75" customHeight="1" x14ac:dyDescent="0.2"/>
    <row r="38821" ht="12.75" customHeight="1" x14ac:dyDescent="0.2"/>
    <row r="38822" ht="12.75" customHeight="1" x14ac:dyDescent="0.2"/>
    <row r="38823" ht="12.75" customHeight="1" x14ac:dyDescent="0.2"/>
    <row r="38824" ht="12.75" customHeight="1" x14ac:dyDescent="0.2"/>
    <row r="38825" ht="12.75" customHeight="1" x14ac:dyDescent="0.2"/>
    <row r="38826" ht="12.75" customHeight="1" x14ac:dyDescent="0.2"/>
    <row r="38827" ht="12.75" customHeight="1" x14ac:dyDescent="0.2"/>
    <row r="38828" ht="12.75" customHeight="1" x14ac:dyDescent="0.2"/>
    <row r="38829" ht="12.75" customHeight="1" x14ac:dyDescent="0.2"/>
    <row r="38830" ht="12.75" customHeight="1" x14ac:dyDescent="0.2"/>
    <row r="38831" ht="12.75" customHeight="1" x14ac:dyDescent="0.2"/>
    <row r="38832" ht="12.75" customHeight="1" x14ac:dyDescent="0.2"/>
    <row r="38833" ht="12.75" customHeight="1" x14ac:dyDescent="0.2"/>
    <row r="38834" ht="12.75" customHeight="1" x14ac:dyDescent="0.2"/>
    <row r="38835" ht="12.75" customHeight="1" x14ac:dyDescent="0.2"/>
    <row r="38836" ht="12.75" customHeight="1" x14ac:dyDescent="0.2"/>
    <row r="38837" ht="12.75" customHeight="1" x14ac:dyDescent="0.2"/>
    <row r="38838" ht="12.75" customHeight="1" x14ac:dyDescent="0.2"/>
    <row r="38839" ht="12.75" customHeight="1" x14ac:dyDescent="0.2"/>
    <row r="38840" ht="12.75" customHeight="1" x14ac:dyDescent="0.2"/>
    <row r="38841" ht="12.75" customHeight="1" x14ac:dyDescent="0.2"/>
    <row r="38842" ht="12.75" customHeight="1" x14ac:dyDescent="0.2"/>
    <row r="38843" ht="12.75" customHeight="1" x14ac:dyDescent="0.2"/>
    <row r="38844" ht="12.75" customHeight="1" x14ac:dyDescent="0.2"/>
    <row r="38845" ht="12.75" customHeight="1" x14ac:dyDescent="0.2"/>
    <row r="38846" ht="12.75" customHeight="1" x14ac:dyDescent="0.2"/>
    <row r="38847" ht="12.75" customHeight="1" x14ac:dyDescent="0.2"/>
    <row r="38848" ht="12.75" customHeight="1" x14ac:dyDescent="0.2"/>
    <row r="38849" ht="12.75" customHeight="1" x14ac:dyDescent="0.2"/>
    <row r="38850" ht="12.75" customHeight="1" x14ac:dyDescent="0.2"/>
    <row r="38851" ht="12.75" customHeight="1" x14ac:dyDescent="0.2"/>
    <row r="38852" ht="12.75" customHeight="1" x14ac:dyDescent="0.2"/>
    <row r="38853" ht="12.75" customHeight="1" x14ac:dyDescent="0.2"/>
    <row r="38854" ht="12.75" customHeight="1" x14ac:dyDescent="0.2"/>
    <row r="38855" ht="12.75" customHeight="1" x14ac:dyDescent="0.2"/>
    <row r="38856" ht="12.75" customHeight="1" x14ac:dyDescent="0.2"/>
    <row r="38857" ht="12.75" customHeight="1" x14ac:dyDescent="0.2"/>
    <row r="38858" ht="12.75" customHeight="1" x14ac:dyDescent="0.2"/>
    <row r="38859" ht="12.75" customHeight="1" x14ac:dyDescent="0.2"/>
    <row r="38860" ht="12.75" customHeight="1" x14ac:dyDescent="0.2"/>
    <row r="38861" ht="12.75" customHeight="1" x14ac:dyDescent="0.2"/>
    <row r="38862" ht="12.75" customHeight="1" x14ac:dyDescent="0.2"/>
    <row r="38863" ht="12.75" customHeight="1" x14ac:dyDescent="0.2"/>
    <row r="38864" ht="12.75" customHeight="1" x14ac:dyDescent="0.2"/>
    <row r="38865" ht="12.75" customHeight="1" x14ac:dyDescent="0.2"/>
    <row r="38866" ht="12.75" customHeight="1" x14ac:dyDescent="0.2"/>
    <row r="38867" ht="12.75" customHeight="1" x14ac:dyDescent="0.2"/>
    <row r="38868" ht="12.75" customHeight="1" x14ac:dyDescent="0.2"/>
    <row r="38869" ht="12.75" customHeight="1" x14ac:dyDescent="0.2"/>
    <row r="38870" ht="12.75" customHeight="1" x14ac:dyDescent="0.2"/>
    <row r="38871" ht="12.75" customHeight="1" x14ac:dyDescent="0.2"/>
    <row r="38872" ht="12.75" customHeight="1" x14ac:dyDescent="0.2"/>
    <row r="38873" ht="12.75" customHeight="1" x14ac:dyDescent="0.2"/>
    <row r="38874" ht="12.75" customHeight="1" x14ac:dyDescent="0.2"/>
    <row r="38875" ht="12.75" customHeight="1" x14ac:dyDescent="0.2"/>
    <row r="38876" ht="12.75" customHeight="1" x14ac:dyDescent="0.2"/>
    <row r="38877" ht="12.75" customHeight="1" x14ac:dyDescent="0.2"/>
    <row r="38878" ht="12.75" customHeight="1" x14ac:dyDescent="0.2"/>
    <row r="38879" ht="12.75" customHeight="1" x14ac:dyDescent="0.2"/>
    <row r="38880" ht="12.75" customHeight="1" x14ac:dyDescent="0.2"/>
    <row r="38881" ht="12.75" customHeight="1" x14ac:dyDescent="0.2"/>
    <row r="38882" ht="12.75" customHeight="1" x14ac:dyDescent="0.2"/>
    <row r="38883" ht="12.75" customHeight="1" x14ac:dyDescent="0.2"/>
    <row r="38884" ht="12.75" customHeight="1" x14ac:dyDescent="0.2"/>
    <row r="38885" ht="12.75" customHeight="1" x14ac:dyDescent="0.2"/>
    <row r="38886" ht="12.75" customHeight="1" x14ac:dyDescent="0.2"/>
    <row r="38887" ht="12.75" customHeight="1" x14ac:dyDescent="0.2"/>
    <row r="38888" ht="12.75" customHeight="1" x14ac:dyDescent="0.2"/>
    <row r="38889" ht="12.75" customHeight="1" x14ac:dyDescent="0.2"/>
    <row r="38890" ht="12.75" customHeight="1" x14ac:dyDescent="0.2"/>
    <row r="38891" ht="12.75" customHeight="1" x14ac:dyDescent="0.2"/>
    <row r="38892" ht="12.75" customHeight="1" x14ac:dyDescent="0.2"/>
    <row r="38893" ht="12.75" customHeight="1" x14ac:dyDescent="0.2"/>
    <row r="38894" ht="12.75" customHeight="1" x14ac:dyDescent="0.2"/>
    <row r="38895" ht="12.75" customHeight="1" x14ac:dyDescent="0.2"/>
    <row r="38896" ht="12.75" customHeight="1" x14ac:dyDescent="0.2"/>
    <row r="38897" ht="12.75" customHeight="1" x14ac:dyDescent="0.2"/>
    <row r="38898" ht="12.75" customHeight="1" x14ac:dyDescent="0.2"/>
    <row r="38899" ht="12.75" customHeight="1" x14ac:dyDescent="0.2"/>
    <row r="38900" ht="12.75" customHeight="1" x14ac:dyDescent="0.2"/>
    <row r="38901" ht="12.75" customHeight="1" x14ac:dyDescent="0.2"/>
    <row r="38902" ht="12.75" customHeight="1" x14ac:dyDescent="0.2"/>
    <row r="38903" ht="12.75" customHeight="1" x14ac:dyDescent="0.2"/>
    <row r="38904" ht="12.75" customHeight="1" x14ac:dyDescent="0.2"/>
    <row r="38905" ht="12.75" customHeight="1" x14ac:dyDescent="0.2"/>
    <row r="38906" ht="12.75" customHeight="1" x14ac:dyDescent="0.2"/>
    <row r="38907" ht="12.75" customHeight="1" x14ac:dyDescent="0.2"/>
    <row r="38908" ht="12.75" customHeight="1" x14ac:dyDescent="0.2"/>
    <row r="38909" ht="12.75" customHeight="1" x14ac:dyDescent="0.2"/>
    <row r="38910" ht="12.75" customHeight="1" x14ac:dyDescent="0.2"/>
    <row r="38911" ht="12.75" customHeight="1" x14ac:dyDescent="0.2"/>
    <row r="38912" ht="12.75" customHeight="1" x14ac:dyDescent="0.2"/>
    <row r="38913" ht="12.75" customHeight="1" x14ac:dyDescent="0.2"/>
    <row r="38914" ht="12.75" customHeight="1" x14ac:dyDescent="0.2"/>
    <row r="38915" ht="12.75" customHeight="1" x14ac:dyDescent="0.2"/>
    <row r="38916" ht="12.75" customHeight="1" x14ac:dyDescent="0.2"/>
    <row r="38917" ht="12.75" customHeight="1" x14ac:dyDescent="0.2"/>
    <row r="38918" ht="12.75" customHeight="1" x14ac:dyDescent="0.2"/>
    <row r="38919" ht="12.75" customHeight="1" x14ac:dyDescent="0.2"/>
    <row r="38920" ht="12.75" customHeight="1" x14ac:dyDescent="0.2"/>
    <row r="38921" ht="12.75" customHeight="1" x14ac:dyDescent="0.2"/>
    <row r="38922" ht="12.75" customHeight="1" x14ac:dyDescent="0.2"/>
    <row r="38923" ht="12.75" customHeight="1" x14ac:dyDescent="0.2"/>
    <row r="38924" ht="12.75" customHeight="1" x14ac:dyDescent="0.2"/>
    <row r="38925" ht="12.75" customHeight="1" x14ac:dyDescent="0.2"/>
    <row r="38926" ht="12.75" customHeight="1" x14ac:dyDescent="0.2"/>
    <row r="38927" ht="12.75" customHeight="1" x14ac:dyDescent="0.2"/>
    <row r="38928" ht="12.75" customHeight="1" x14ac:dyDescent="0.2"/>
    <row r="38929" ht="12.75" customHeight="1" x14ac:dyDescent="0.2"/>
    <row r="38930" ht="12.75" customHeight="1" x14ac:dyDescent="0.2"/>
    <row r="38931" ht="12.75" customHeight="1" x14ac:dyDescent="0.2"/>
    <row r="38932" ht="12.75" customHeight="1" x14ac:dyDescent="0.2"/>
    <row r="38933" ht="12.75" customHeight="1" x14ac:dyDescent="0.2"/>
    <row r="38934" ht="12.75" customHeight="1" x14ac:dyDescent="0.2"/>
    <row r="38935" ht="12.75" customHeight="1" x14ac:dyDescent="0.2"/>
    <row r="38936" ht="12.75" customHeight="1" x14ac:dyDescent="0.2"/>
    <row r="38937" ht="12.75" customHeight="1" x14ac:dyDescent="0.2"/>
    <row r="38938" ht="12.75" customHeight="1" x14ac:dyDescent="0.2"/>
    <row r="38939" ht="12.75" customHeight="1" x14ac:dyDescent="0.2"/>
    <row r="38940" ht="12.75" customHeight="1" x14ac:dyDescent="0.2"/>
    <row r="38941" ht="12.75" customHeight="1" x14ac:dyDescent="0.2"/>
    <row r="38942" ht="12.75" customHeight="1" x14ac:dyDescent="0.2"/>
    <row r="38943" ht="12.75" customHeight="1" x14ac:dyDescent="0.2"/>
    <row r="38944" ht="12.75" customHeight="1" x14ac:dyDescent="0.2"/>
    <row r="38945" ht="12.75" customHeight="1" x14ac:dyDescent="0.2"/>
    <row r="38946" ht="12.75" customHeight="1" x14ac:dyDescent="0.2"/>
    <row r="38947" ht="12.75" customHeight="1" x14ac:dyDescent="0.2"/>
    <row r="38948" ht="12.75" customHeight="1" x14ac:dyDescent="0.2"/>
    <row r="38949" ht="12.75" customHeight="1" x14ac:dyDescent="0.2"/>
    <row r="38950" ht="12.75" customHeight="1" x14ac:dyDescent="0.2"/>
    <row r="38951" ht="12.75" customHeight="1" x14ac:dyDescent="0.2"/>
    <row r="38952" ht="12.75" customHeight="1" x14ac:dyDescent="0.2"/>
    <row r="38953" ht="12.75" customHeight="1" x14ac:dyDescent="0.2"/>
    <row r="38954" ht="12.75" customHeight="1" x14ac:dyDescent="0.2"/>
    <row r="38955" ht="12.75" customHeight="1" x14ac:dyDescent="0.2"/>
    <row r="38956" ht="12.75" customHeight="1" x14ac:dyDescent="0.2"/>
    <row r="38957" ht="12.75" customHeight="1" x14ac:dyDescent="0.2"/>
    <row r="38958" ht="12.75" customHeight="1" x14ac:dyDescent="0.2"/>
    <row r="38959" ht="12.75" customHeight="1" x14ac:dyDescent="0.2"/>
    <row r="38960" ht="12.75" customHeight="1" x14ac:dyDescent="0.2"/>
    <row r="38961" ht="12.75" customHeight="1" x14ac:dyDescent="0.2"/>
    <row r="38962" ht="12.75" customHeight="1" x14ac:dyDescent="0.2"/>
    <row r="38963" ht="12.75" customHeight="1" x14ac:dyDescent="0.2"/>
    <row r="38964" ht="12.75" customHeight="1" x14ac:dyDescent="0.2"/>
    <row r="38965" ht="12.75" customHeight="1" x14ac:dyDescent="0.2"/>
    <row r="38966" ht="12.75" customHeight="1" x14ac:dyDescent="0.2"/>
    <row r="38967" ht="12.75" customHeight="1" x14ac:dyDescent="0.2"/>
    <row r="38968" ht="12.75" customHeight="1" x14ac:dyDescent="0.2"/>
    <row r="38969" ht="12.75" customHeight="1" x14ac:dyDescent="0.2"/>
    <row r="38970" ht="12.75" customHeight="1" x14ac:dyDescent="0.2"/>
    <row r="38971" ht="12.75" customHeight="1" x14ac:dyDescent="0.2"/>
    <row r="38972" ht="12.75" customHeight="1" x14ac:dyDescent="0.2"/>
    <row r="38973" ht="12.75" customHeight="1" x14ac:dyDescent="0.2"/>
    <row r="38974" ht="12.75" customHeight="1" x14ac:dyDescent="0.2"/>
    <row r="38975" ht="12.75" customHeight="1" x14ac:dyDescent="0.2"/>
    <row r="38976" ht="12.75" customHeight="1" x14ac:dyDescent="0.2"/>
    <row r="38977" ht="12.75" customHeight="1" x14ac:dyDescent="0.2"/>
    <row r="38978" ht="12.75" customHeight="1" x14ac:dyDescent="0.2"/>
    <row r="38979" ht="12.75" customHeight="1" x14ac:dyDescent="0.2"/>
    <row r="38980" ht="12.75" customHeight="1" x14ac:dyDescent="0.2"/>
    <row r="38981" ht="12.75" customHeight="1" x14ac:dyDescent="0.2"/>
    <row r="38982" ht="12.75" customHeight="1" x14ac:dyDescent="0.2"/>
    <row r="38983" ht="12.75" customHeight="1" x14ac:dyDescent="0.2"/>
    <row r="38984" ht="12.75" customHeight="1" x14ac:dyDescent="0.2"/>
    <row r="38985" ht="12.75" customHeight="1" x14ac:dyDescent="0.2"/>
    <row r="38986" ht="12.75" customHeight="1" x14ac:dyDescent="0.2"/>
    <row r="38987" ht="12.75" customHeight="1" x14ac:dyDescent="0.2"/>
    <row r="38988" ht="12.75" customHeight="1" x14ac:dyDescent="0.2"/>
    <row r="38989" ht="12.75" customHeight="1" x14ac:dyDescent="0.2"/>
    <row r="38990" ht="12.75" customHeight="1" x14ac:dyDescent="0.2"/>
    <row r="38991" ht="12.75" customHeight="1" x14ac:dyDescent="0.2"/>
    <row r="38992" ht="12.75" customHeight="1" x14ac:dyDescent="0.2"/>
    <row r="38993" ht="12.75" customHeight="1" x14ac:dyDescent="0.2"/>
    <row r="38994" ht="12.75" customHeight="1" x14ac:dyDescent="0.2"/>
    <row r="38995" ht="12.75" customHeight="1" x14ac:dyDescent="0.2"/>
    <row r="38996" ht="12.75" customHeight="1" x14ac:dyDescent="0.2"/>
    <row r="38997" ht="12.75" customHeight="1" x14ac:dyDescent="0.2"/>
    <row r="38998" ht="12.75" customHeight="1" x14ac:dyDescent="0.2"/>
    <row r="38999" ht="12.75" customHeight="1" x14ac:dyDescent="0.2"/>
    <row r="39000" ht="12.75" customHeight="1" x14ac:dyDescent="0.2"/>
    <row r="39001" ht="12.75" customHeight="1" x14ac:dyDescent="0.2"/>
    <row r="39002" ht="12.75" customHeight="1" x14ac:dyDescent="0.2"/>
    <row r="39003" ht="12.75" customHeight="1" x14ac:dyDescent="0.2"/>
    <row r="39004" ht="12.75" customHeight="1" x14ac:dyDescent="0.2"/>
    <row r="39005" ht="12.75" customHeight="1" x14ac:dyDescent="0.2"/>
    <row r="39006" ht="12.75" customHeight="1" x14ac:dyDescent="0.2"/>
    <row r="39007" ht="12.75" customHeight="1" x14ac:dyDescent="0.2"/>
    <row r="39008" ht="12.75" customHeight="1" x14ac:dyDescent="0.2"/>
    <row r="39009" ht="12.75" customHeight="1" x14ac:dyDescent="0.2"/>
    <row r="39010" ht="12.75" customHeight="1" x14ac:dyDescent="0.2"/>
    <row r="39011" ht="12.75" customHeight="1" x14ac:dyDescent="0.2"/>
    <row r="39012" ht="12.75" customHeight="1" x14ac:dyDescent="0.2"/>
    <row r="39013" ht="12.75" customHeight="1" x14ac:dyDescent="0.2"/>
    <row r="39014" ht="12.75" customHeight="1" x14ac:dyDescent="0.2"/>
    <row r="39015" ht="12.75" customHeight="1" x14ac:dyDescent="0.2"/>
    <row r="39016" ht="12.75" customHeight="1" x14ac:dyDescent="0.2"/>
    <row r="39017" ht="12.75" customHeight="1" x14ac:dyDescent="0.2"/>
    <row r="39018" ht="12.75" customHeight="1" x14ac:dyDescent="0.2"/>
    <row r="39019" ht="12.75" customHeight="1" x14ac:dyDescent="0.2"/>
    <row r="39020" ht="12.75" customHeight="1" x14ac:dyDescent="0.2"/>
    <row r="39021" ht="12.75" customHeight="1" x14ac:dyDescent="0.2"/>
    <row r="39022" ht="12.75" customHeight="1" x14ac:dyDescent="0.2"/>
    <row r="39023" ht="12.75" customHeight="1" x14ac:dyDescent="0.2"/>
    <row r="39024" ht="12.75" customHeight="1" x14ac:dyDescent="0.2"/>
    <row r="39025" ht="12.75" customHeight="1" x14ac:dyDescent="0.2"/>
    <row r="39026" ht="12.75" customHeight="1" x14ac:dyDescent="0.2"/>
    <row r="39027" ht="12.75" customHeight="1" x14ac:dyDescent="0.2"/>
    <row r="39028" ht="12.75" customHeight="1" x14ac:dyDescent="0.2"/>
    <row r="39029" ht="12.75" customHeight="1" x14ac:dyDescent="0.2"/>
    <row r="39030" ht="12.75" customHeight="1" x14ac:dyDescent="0.2"/>
    <row r="39031" ht="12.75" customHeight="1" x14ac:dyDescent="0.2"/>
    <row r="39032" ht="12.75" customHeight="1" x14ac:dyDescent="0.2"/>
    <row r="39033" ht="12.75" customHeight="1" x14ac:dyDescent="0.2"/>
    <row r="39034" ht="12.75" customHeight="1" x14ac:dyDescent="0.2"/>
    <row r="39035" ht="12.75" customHeight="1" x14ac:dyDescent="0.2"/>
    <row r="39036" ht="12.75" customHeight="1" x14ac:dyDescent="0.2"/>
    <row r="39037" ht="12.75" customHeight="1" x14ac:dyDescent="0.2"/>
    <row r="39038" ht="12.75" customHeight="1" x14ac:dyDescent="0.2"/>
    <row r="39039" ht="12.75" customHeight="1" x14ac:dyDescent="0.2"/>
    <row r="39040" ht="12.75" customHeight="1" x14ac:dyDescent="0.2"/>
    <row r="39041" ht="12.75" customHeight="1" x14ac:dyDescent="0.2"/>
    <row r="39042" ht="12.75" customHeight="1" x14ac:dyDescent="0.2"/>
    <row r="39043" ht="12.75" customHeight="1" x14ac:dyDescent="0.2"/>
    <row r="39044" ht="12.75" customHeight="1" x14ac:dyDescent="0.2"/>
    <row r="39045" ht="12.75" customHeight="1" x14ac:dyDescent="0.2"/>
    <row r="39046" ht="12.75" customHeight="1" x14ac:dyDescent="0.2"/>
    <row r="39047" ht="12.75" customHeight="1" x14ac:dyDescent="0.2"/>
    <row r="39048" ht="12.75" customHeight="1" x14ac:dyDescent="0.2"/>
    <row r="39049" ht="12.75" customHeight="1" x14ac:dyDescent="0.2"/>
    <row r="39050" ht="12.75" customHeight="1" x14ac:dyDescent="0.2"/>
    <row r="39051" ht="12.75" customHeight="1" x14ac:dyDescent="0.2"/>
    <row r="39052" ht="12.75" customHeight="1" x14ac:dyDescent="0.2"/>
    <row r="39053" ht="12.75" customHeight="1" x14ac:dyDescent="0.2"/>
    <row r="39054" ht="12.75" customHeight="1" x14ac:dyDescent="0.2"/>
    <row r="39055" ht="12.75" customHeight="1" x14ac:dyDescent="0.2"/>
    <row r="39056" ht="12.75" customHeight="1" x14ac:dyDescent="0.2"/>
    <row r="39057" ht="12.75" customHeight="1" x14ac:dyDescent="0.2"/>
    <row r="39058" ht="12.75" customHeight="1" x14ac:dyDescent="0.2"/>
    <row r="39059" ht="12.75" customHeight="1" x14ac:dyDescent="0.2"/>
    <row r="39060" ht="12.75" customHeight="1" x14ac:dyDescent="0.2"/>
    <row r="39061" ht="12.75" customHeight="1" x14ac:dyDescent="0.2"/>
    <row r="39062" ht="12.75" customHeight="1" x14ac:dyDescent="0.2"/>
    <row r="39063" ht="12.75" customHeight="1" x14ac:dyDescent="0.2"/>
    <row r="39064" ht="12.75" customHeight="1" x14ac:dyDescent="0.2"/>
    <row r="39065" ht="12.75" customHeight="1" x14ac:dyDescent="0.2"/>
    <row r="39066" ht="12.75" customHeight="1" x14ac:dyDescent="0.2"/>
    <row r="39067" ht="12.75" customHeight="1" x14ac:dyDescent="0.2"/>
    <row r="39068" ht="12.75" customHeight="1" x14ac:dyDescent="0.2"/>
    <row r="39069" ht="12.75" customHeight="1" x14ac:dyDescent="0.2"/>
    <row r="39070" ht="12.75" customHeight="1" x14ac:dyDescent="0.2"/>
    <row r="39071" ht="12.75" customHeight="1" x14ac:dyDescent="0.2"/>
    <row r="39072" ht="12.75" customHeight="1" x14ac:dyDescent="0.2"/>
    <row r="39073" ht="12.75" customHeight="1" x14ac:dyDescent="0.2"/>
    <row r="39074" ht="12.75" customHeight="1" x14ac:dyDescent="0.2"/>
    <row r="39075" ht="12.75" customHeight="1" x14ac:dyDescent="0.2"/>
    <row r="39076" ht="12.75" customHeight="1" x14ac:dyDescent="0.2"/>
    <row r="39077" ht="12.75" customHeight="1" x14ac:dyDescent="0.2"/>
    <row r="39078" ht="12.75" customHeight="1" x14ac:dyDescent="0.2"/>
    <row r="39079" ht="12.75" customHeight="1" x14ac:dyDescent="0.2"/>
    <row r="39080" ht="12.75" customHeight="1" x14ac:dyDescent="0.2"/>
    <row r="39081" ht="12.75" customHeight="1" x14ac:dyDescent="0.2"/>
    <row r="39082" ht="12.75" customHeight="1" x14ac:dyDescent="0.2"/>
    <row r="39083" ht="12.75" customHeight="1" x14ac:dyDescent="0.2"/>
    <row r="39084" ht="12.75" customHeight="1" x14ac:dyDescent="0.2"/>
    <row r="39085" ht="12.75" customHeight="1" x14ac:dyDescent="0.2"/>
    <row r="39086" ht="12.75" customHeight="1" x14ac:dyDescent="0.2"/>
    <row r="39087" ht="12.75" customHeight="1" x14ac:dyDescent="0.2"/>
    <row r="39088" ht="12.75" customHeight="1" x14ac:dyDescent="0.2"/>
    <row r="39089" ht="12.75" customHeight="1" x14ac:dyDescent="0.2"/>
    <row r="39090" ht="12.75" customHeight="1" x14ac:dyDescent="0.2"/>
    <row r="39091" ht="12.75" customHeight="1" x14ac:dyDescent="0.2"/>
    <row r="39092" ht="12.75" customHeight="1" x14ac:dyDescent="0.2"/>
    <row r="39093" ht="12.75" customHeight="1" x14ac:dyDescent="0.2"/>
    <row r="39094" ht="12.75" customHeight="1" x14ac:dyDescent="0.2"/>
    <row r="39095" ht="12.75" customHeight="1" x14ac:dyDescent="0.2"/>
    <row r="39096" ht="12.75" customHeight="1" x14ac:dyDescent="0.2"/>
    <row r="39097" ht="12.75" customHeight="1" x14ac:dyDescent="0.2"/>
    <row r="39098" ht="12.75" customHeight="1" x14ac:dyDescent="0.2"/>
    <row r="39099" ht="12.75" customHeight="1" x14ac:dyDescent="0.2"/>
    <row r="39100" ht="12.75" customHeight="1" x14ac:dyDescent="0.2"/>
    <row r="39101" ht="12.75" customHeight="1" x14ac:dyDescent="0.2"/>
    <row r="39102" ht="12.75" customHeight="1" x14ac:dyDescent="0.2"/>
    <row r="39103" ht="12.75" customHeight="1" x14ac:dyDescent="0.2"/>
    <row r="39104" ht="12.75" customHeight="1" x14ac:dyDescent="0.2"/>
    <row r="39105" ht="12.75" customHeight="1" x14ac:dyDescent="0.2"/>
    <row r="39106" ht="12.75" customHeight="1" x14ac:dyDescent="0.2"/>
    <row r="39107" ht="12.75" customHeight="1" x14ac:dyDescent="0.2"/>
    <row r="39108" ht="12.75" customHeight="1" x14ac:dyDescent="0.2"/>
    <row r="39109" ht="12.75" customHeight="1" x14ac:dyDescent="0.2"/>
    <row r="39110" ht="12.75" customHeight="1" x14ac:dyDescent="0.2"/>
    <row r="39111" ht="12.75" customHeight="1" x14ac:dyDescent="0.2"/>
    <row r="39112" ht="12.75" customHeight="1" x14ac:dyDescent="0.2"/>
    <row r="39113" ht="12.75" customHeight="1" x14ac:dyDescent="0.2"/>
    <row r="39114" ht="12.75" customHeight="1" x14ac:dyDescent="0.2"/>
    <row r="39115" ht="12.75" customHeight="1" x14ac:dyDescent="0.2"/>
    <row r="39116" ht="12.75" customHeight="1" x14ac:dyDescent="0.2"/>
    <row r="39117" ht="12.75" customHeight="1" x14ac:dyDescent="0.2"/>
    <row r="39118" ht="12.75" customHeight="1" x14ac:dyDescent="0.2"/>
    <row r="39119" ht="12.75" customHeight="1" x14ac:dyDescent="0.2"/>
    <row r="39120" ht="12.75" customHeight="1" x14ac:dyDescent="0.2"/>
    <row r="39121" ht="12.75" customHeight="1" x14ac:dyDescent="0.2"/>
    <row r="39122" ht="12.75" customHeight="1" x14ac:dyDescent="0.2"/>
    <row r="39123" ht="12.75" customHeight="1" x14ac:dyDescent="0.2"/>
    <row r="39124" ht="12.75" customHeight="1" x14ac:dyDescent="0.2"/>
    <row r="39125" ht="12.75" customHeight="1" x14ac:dyDescent="0.2"/>
    <row r="39126" ht="12.75" customHeight="1" x14ac:dyDescent="0.2"/>
    <row r="39127" ht="12.75" customHeight="1" x14ac:dyDescent="0.2"/>
    <row r="39128" ht="12.75" customHeight="1" x14ac:dyDescent="0.2"/>
    <row r="39129" ht="12.75" customHeight="1" x14ac:dyDescent="0.2"/>
    <row r="39130" ht="12.75" customHeight="1" x14ac:dyDescent="0.2"/>
    <row r="39131" ht="12.75" customHeight="1" x14ac:dyDescent="0.2"/>
    <row r="39132" ht="12.75" customHeight="1" x14ac:dyDescent="0.2"/>
    <row r="39133" ht="12.75" customHeight="1" x14ac:dyDescent="0.2"/>
    <row r="39134" ht="12.75" customHeight="1" x14ac:dyDescent="0.2"/>
    <row r="39135" ht="12.75" customHeight="1" x14ac:dyDescent="0.2"/>
    <row r="39136" ht="12.75" customHeight="1" x14ac:dyDescent="0.2"/>
    <row r="39137" ht="12.75" customHeight="1" x14ac:dyDescent="0.2"/>
    <row r="39138" ht="12.75" customHeight="1" x14ac:dyDescent="0.2"/>
    <row r="39139" ht="12.75" customHeight="1" x14ac:dyDescent="0.2"/>
    <row r="39140" ht="12.75" customHeight="1" x14ac:dyDescent="0.2"/>
    <row r="39141" ht="12.75" customHeight="1" x14ac:dyDescent="0.2"/>
    <row r="39142" ht="12.75" customHeight="1" x14ac:dyDescent="0.2"/>
    <row r="39143" ht="12.75" customHeight="1" x14ac:dyDescent="0.2"/>
    <row r="39144" ht="12.75" customHeight="1" x14ac:dyDescent="0.2"/>
    <row r="39145" ht="12.75" customHeight="1" x14ac:dyDescent="0.2"/>
    <row r="39146" ht="12.75" customHeight="1" x14ac:dyDescent="0.2"/>
    <row r="39147" ht="12.75" customHeight="1" x14ac:dyDescent="0.2"/>
    <row r="39148" ht="12.75" customHeight="1" x14ac:dyDescent="0.2"/>
    <row r="39149" ht="12.75" customHeight="1" x14ac:dyDescent="0.2"/>
    <row r="39150" ht="12.75" customHeight="1" x14ac:dyDescent="0.2"/>
    <row r="39151" ht="12.75" customHeight="1" x14ac:dyDescent="0.2"/>
    <row r="39152" ht="12.75" customHeight="1" x14ac:dyDescent="0.2"/>
    <row r="39153" ht="12.75" customHeight="1" x14ac:dyDescent="0.2"/>
    <row r="39154" ht="12.75" customHeight="1" x14ac:dyDescent="0.2"/>
    <row r="39155" ht="12.75" customHeight="1" x14ac:dyDescent="0.2"/>
    <row r="39156" ht="12.75" customHeight="1" x14ac:dyDescent="0.2"/>
    <row r="39157" ht="12.75" customHeight="1" x14ac:dyDescent="0.2"/>
    <row r="39158" ht="12.75" customHeight="1" x14ac:dyDescent="0.2"/>
    <row r="39159" ht="12.75" customHeight="1" x14ac:dyDescent="0.2"/>
    <row r="39160" ht="12.75" customHeight="1" x14ac:dyDescent="0.2"/>
    <row r="39161" ht="12.75" customHeight="1" x14ac:dyDescent="0.2"/>
    <row r="39162" ht="12.75" customHeight="1" x14ac:dyDescent="0.2"/>
    <row r="39163" ht="12.75" customHeight="1" x14ac:dyDescent="0.2"/>
    <row r="39164" ht="12.75" customHeight="1" x14ac:dyDescent="0.2"/>
    <row r="39165" ht="12.75" customHeight="1" x14ac:dyDescent="0.2"/>
    <row r="39166" ht="12.75" customHeight="1" x14ac:dyDescent="0.2"/>
    <row r="39167" ht="12.75" customHeight="1" x14ac:dyDescent="0.2"/>
    <row r="39168" ht="12.75" customHeight="1" x14ac:dyDescent="0.2"/>
    <row r="39169" ht="12.75" customHeight="1" x14ac:dyDescent="0.2"/>
    <row r="39170" ht="12.75" customHeight="1" x14ac:dyDescent="0.2"/>
    <row r="39171" ht="12.75" customHeight="1" x14ac:dyDescent="0.2"/>
    <row r="39172" ht="12.75" customHeight="1" x14ac:dyDescent="0.2"/>
    <row r="39173" ht="12.75" customHeight="1" x14ac:dyDescent="0.2"/>
    <row r="39174" ht="12.75" customHeight="1" x14ac:dyDescent="0.2"/>
    <row r="39175" ht="12.75" customHeight="1" x14ac:dyDescent="0.2"/>
    <row r="39176" ht="12.75" customHeight="1" x14ac:dyDescent="0.2"/>
    <row r="39177" ht="12.75" customHeight="1" x14ac:dyDescent="0.2"/>
    <row r="39178" ht="12.75" customHeight="1" x14ac:dyDescent="0.2"/>
    <row r="39179" ht="12.75" customHeight="1" x14ac:dyDescent="0.2"/>
    <row r="39180" ht="12.75" customHeight="1" x14ac:dyDescent="0.2"/>
    <row r="39181" ht="12.75" customHeight="1" x14ac:dyDescent="0.2"/>
    <row r="39182" ht="12.75" customHeight="1" x14ac:dyDescent="0.2"/>
    <row r="39183" ht="12.75" customHeight="1" x14ac:dyDescent="0.2"/>
    <row r="39184" ht="12.75" customHeight="1" x14ac:dyDescent="0.2"/>
    <row r="39185" ht="12.75" customHeight="1" x14ac:dyDescent="0.2"/>
    <row r="39186" ht="12.75" customHeight="1" x14ac:dyDescent="0.2"/>
    <row r="39187" ht="12.75" customHeight="1" x14ac:dyDescent="0.2"/>
    <row r="39188" ht="12.75" customHeight="1" x14ac:dyDescent="0.2"/>
    <row r="39189" ht="12.75" customHeight="1" x14ac:dyDescent="0.2"/>
    <row r="39190" ht="12.75" customHeight="1" x14ac:dyDescent="0.2"/>
    <row r="39191" ht="12.75" customHeight="1" x14ac:dyDescent="0.2"/>
    <row r="39192" ht="12.75" customHeight="1" x14ac:dyDescent="0.2"/>
    <row r="39193" ht="12.75" customHeight="1" x14ac:dyDescent="0.2"/>
    <row r="39194" ht="12.75" customHeight="1" x14ac:dyDescent="0.2"/>
    <row r="39195" ht="12.75" customHeight="1" x14ac:dyDescent="0.2"/>
    <row r="39196" ht="12.75" customHeight="1" x14ac:dyDescent="0.2"/>
    <row r="39197" ht="12.75" customHeight="1" x14ac:dyDescent="0.2"/>
    <row r="39198" ht="12.75" customHeight="1" x14ac:dyDescent="0.2"/>
    <row r="39199" ht="12.75" customHeight="1" x14ac:dyDescent="0.2"/>
    <row r="39200" ht="12.75" customHeight="1" x14ac:dyDescent="0.2"/>
    <row r="39201" ht="12.75" customHeight="1" x14ac:dyDescent="0.2"/>
    <row r="39202" ht="12.75" customHeight="1" x14ac:dyDescent="0.2"/>
    <row r="39203" ht="12.75" customHeight="1" x14ac:dyDescent="0.2"/>
    <row r="39204" ht="12.75" customHeight="1" x14ac:dyDescent="0.2"/>
    <row r="39205" ht="12.75" customHeight="1" x14ac:dyDescent="0.2"/>
    <row r="39206" ht="12.75" customHeight="1" x14ac:dyDescent="0.2"/>
    <row r="39207" ht="12.75" customHeight="1" x14ac:dyDescent="0.2"/>
    <row r="39208" ht="12.75" customHeight="1" x14ac:dyDescent="0.2"/>
    <row r="39209" ht="12.75" customHeight="1" x14ac:dyDescent="0.2"/>
    <row r="39210" ht="12.75" customHeight="1" x14ac:dyDescent="0.2"/>
    <row r="39211" ht="12.75" customHeight="1" x14ac:dyDescent="0.2"/>
    <row r="39212" ht="12.75" customHeight="1" x14ac:dyDescent="0.2"/>
    <row r="39213" ht="12.75" customHeight="1" x14ac:dyDescent="0.2"/>
    <row r="39214" ht="12.75" customHeight="1" x14ac:dyDescent="0.2"/>
    <row r="39215" ht="12.75" customHeight="1" x14ac:dyDescent="0.2"/>
    <row r="39216" ht="12.75" customHeight="1" x14ac:dyDescent="0.2"/>
    <row r="39217" ht="12.75" customHeight="1" x14ac:dyDescent="0.2"/>
    <row r="39218" ht="12.75" customHeight="1" x14ac:dyDescent="0.2"/>
    <row r="39219" ht="12.75" customHeight="1" x14ac:dyDescent="0.2"/>
    <row r="39220" ht="12.75" customHeight="1" x14ac:dyDescent="0.2"/>
    <row r="39221" ht="12.75" customHeight="1" x14ac:dyDescent="0.2"/>
    <row r="39222" ht="12.75" customHeight="1" x14ac:dyDescent="0.2"/>
    <row r="39223" ht="12.75" customHeight="1" x14ac:dyDescent="0.2"/>
    <row r="39224" ht="12.75" customHeight="1" x14ac:dyDescent="0.2"/>
    <row r="39225" ht="12.75" customHeight="1" x14ac:dyDescent="0.2"/>
    <row r="39226" ht="12.75" customHeight="1" x14ac:dyDescent="0.2"/>
    <row r="39227" ht="12.75" customHeight="1" x14ac:dyDescent="0.2"/>
    <row r="39228" ht="12.75" customHeight="1" x14ac:dyDescent="0.2"/>
    <row r="39229" ht="12.75" customHeight="1" x14ac:dyDescent="0.2"/>
    <row r="39230" ht="12.75" customHeight="1" x14ac:dyDescent="0.2"/>
    <row r="39231" ht="12.75" customHeight="1" x14ac:dyDescent="0.2"/>
    <row r="39232" ht="12.75" customHeight="1" x14ac:dyDescent="0.2"/>
    <row r="39233" ht="12.75" customHeight="1" x14ac:dyDescent="0.2"/>
    <row r="39234" ht="12.75" customHeight="1" x14ac:dyDescent="0.2"/>
    <row r="39235" ht="12.75" customHeight="1" x14ac:dyDescent="0.2"/>
    <row r="39236" ht="12.75" customHeight="1" x14ac:dyDescent="0.2"/>
    <row r="39237" ht="12.75" customHeight="1" x14ac:dyDescent="0.2"/>
    <row r="39238" ht="12.75" customHeight="1" x14ac:dyDescent="0.2"/>
    <row r="39239" ht="12.75" customHeight="1" x14ac:dyDescent="0.2"/>
    <row r="39240" ht="12.75" customHeight="1" x14ac:dyDescent="0.2"/>
    <row r="39241" ht="12.75" customHeight="1" x14ac:dyDescent="0.2"/>
    <row r="39242" ht="12.75" customHeight="1" x14ac:dyDescent="0.2"/>
    <row r="39243" ht="12.75" customHeight="1" x14ac:dyDescent="0.2"/>
    <row r="39244" ht="12.75" customHeight="1" x14ac:dyDescent="0.2"/>
    <row r="39245" ht="12.75" customHeight="1" x14ac:dyDescent="0.2"/>
    <row r="39246" ht="12.75" customHeight="1" x14ac:dyDescent="0.2"/>
    <row r="39247" ht="12.75" customHeight="1" x14ac:dyDescent="0.2"/>
    <row r="39248" ht="12.75" customHeight="1" x14ac:dyDescent="0.2"/>
    <row r="39249" ht="12.75" customHeight="1" x14ac:dyDescent="0.2"/>
    <row r="39250" ht="12.75" customHeight="1" x14ac:dyDescent="0.2"/>
    <row r="39251" ht="12.75" customHeight="1" x14ac:dyDescent="0.2"/>
    <row r="39252" ht="12.75" customHeight="1" x14ac:dyDescent="0.2"/>
    <row r="39253" ht="12.75" customHeight="1" x14ac:dyDescent="0.2"/>
    <row r="39254" ht="12.75" customHeight="1" x14ac:dyDescent="0.2"/>
    <row r="39255" ht="12.75" customHeight="1" x14ac:dyDescent="0.2"/>
    <row r="39256" ht="12.75" customHeight="1" x14ac:dyDescent="0.2"/>
    <row r="39257" ht="12.75" customHeight="1" x14ac:dyDescent="0.2"/>
    <row r="39258" ht="12.75" customHeight="1" x14ac:dyDescent="0.2"/>
    <row r="39259" ht="12.75" customHeight="1" x14ac:dyDescent="0.2"/>
    <row r="39260" ht="12.75" customHeight="1" x14ac:dyDescent="0.2"/>
    <row r="39261" ht="12.75" customHeight="1" x14ac:dyDescent="0.2"/>
    <row r="39262" ht="12.75" customHeight="1" x14ac:dyDescent="0.2"/>
    <row r="39263" ht="12.75" customHeight="1" x14ac:dyDescent="0.2"/>
    <row r="39264" ht="12.75" customHeight="1" x14ac:dyDescent="0.2"/>
    <row r="39265" ht="12.75" customHeight="1" x14ac:dyDescent="0.2"/>
    <row r="39266" ht="12.75" customHeight="1" x14ac:dyDescent="0.2"/>
    <row r="39267" ht="12.75" customHeight="1" x14ac:dyDescent="0.2"/>
    <row r="39268" ht="12.75" customHeight="1" x14ac:dyDescent="0.2"/>
    <row r="39269" ht="12.75" customHeight="1" x14ac:dyDescent="0.2"/>
    <row r="39270" ht="12.75" customHeight="1" x14ac:dyDescent="0.2"/>
    <row r="39271" ht="12.75" customHeight="1" x14ac:dyDescent="0.2"/>
    <row r="39272" ht="12.75" customHeight="1" x14ac:dyDescent="0.2"/>
    <row r="39273" ht="12.75" customHeight="1" x14ac:dyDescent="0.2"/>
    <row r="39274" ht="12.75" customHeight="1" x14ac:dyDescent="0.2"/>
    <row r="39275" ht="12.75" customHeight="1" x14ac:dyDescent="0.2"/>
    <row r="39276" ht="12.75" customHeight="1" x14ac:dyDescent="0.2"/>
    <row r="39277" ht="12.75" customHeight="1" x14ac:dyDescent="0.2"/>
    <row r="39278" ht="12.75" customHeight="1" x14ac:dyDescent="0.2"/>
    <row r="39279" ht="12.75" customHeight="1" x14ac:dyDescent="0.2"/>
    <row r="39280" ht="12.75" customHeight="1" x14ac:dyDescent="0.2"/>
    <row r="39281" ht="12.75" customHeight="1" x14ac:dyDescent="0.2"/>
    <row r="39282" ht="12.75" customHeight="1" x14ac:dyDescent="0.2"/>
    <row r="39283" ht="12.75" customHeight="1" x14ac:dyDescent="0.2"/>
    <row r="39284" ht="12.75" customHeight="1" x14ac:dyDescent="0.2"/>
    <row r="39285" ht="12.75" customHeight="1" x14ac:dyDescent="0.2"/>
    <row r="39286" ht="12.75" customHeight="1" x14ac:dyDescent="0.2"/>
    <row r="39287" ht="12.75" customHeight="1" x14ac:dyDescent="0.2"/>
    <row r="39288" ht="12.75" customHeight="1" x14ac:dyDescent="0.2"/>
    <row r="39289" ht="12.75" customHeight="1" x14ac:dyDescent="0.2"/>
    <row r="39290" ht="12.75" customHeight="1" x14ac:dyDescent="0.2"/>
    <row r="39291" ht="12.75" customHeight="1" x14ac:dyDescent="0.2"/>
    <row r="39292" ht="12.75" customHeight="1" x14ac:dyDescent="0.2"/>
    <row r="39293" ht="12.75" customHeight="1" x14ac:dyDescent="0.2"/>
    <row r="39294" ht="12.75" customHeight="1" x14ac:dyDescent="0.2"/>
    <row r="39295" ht="12.75" customHeight="1" x14ac:dyDescent="0.2"/>
    <row r="39296" ht="12.75" customHeight="1" x14ac:dyDescent="0.2"/>
    <row r="39297" ht="12.75" customHeight="1" x14ac:dyDescent="0.2"/>
    <row r="39298" ht="12.75" customHeight="1" x14ac:dyDescent="0.2"/>
    <row r="39299" ht="12.75" customHeight="1" x14ac:dyDescent="0.2"/>
    <row r="39300" ht="12.75" customHeight="1" x14ac:dyDescent="0.2"/>
    <row r="39301" ht="12.75" customHeight="1" x14ac:dyDescent="0.2"/>
    <row r="39302" ht="12.75" customHeight="1" x14ac:dyDescent="0.2"/>
    <row r="39303" ht="12.75" customHeight="1" x14ac:dyDescent="0.2"/>
    <row r="39304" ht="12.75" customHeight="1" x14ac:dyDescent="0.2"/>
    <row r="39305" ht="12.75" customHeight="1" x14ac:dyDescent="0.2"/>
    <row r="39306" ht="12.75" customHeight="1" x14ac:dyDescent="0.2"/>
    <row r="39307" ht="12.75" customHeight="1" x14ac:dyDescent="0.2"/>
    <row r="39308" ht="12.75" customHeight="1" x14ac:dyDescent="0.2"/>
    <row r="39309" ht="12.75" customHeight="1" x14ac:dyDescent="0.2"/>
    <row r="39310" ht="12.75" customHeight="1" x14ac:dyDescent="0.2"/>
    <row r="39311" ht="12.75" customHeight="1" x14ac:dyDescent="0.2"/>
    <row r="39312" ht="12.75" customHeight="1" x14ac:dyDescent="0.2"/>
    <row r="39313" ht="12.75" customHeight="1" x14ac:dyDescent="0.2"/>
    <row r="39314" ht="12.75" customHeight="1" x14ac:dyDescent="0.2"/>
    <row r="39315" ht="12.75" customHeight="1" x14ac:dyDescent="0.2"/>
    <row r="39316" ht="12.75" customHeight="1" x14ac:dyDescent="0.2"/>
    <row r="39317" ht="12.75" customHeight="1" x14ac:dyDescent="0.2"/>
    <row r="39318" ht="12.75" customHeight="1" x14ac:dyDescent="0.2"/>
    <row r="39319" ht="12.75" customHeight="1" x14ac:dyDescent="0.2"/>
    <row r="39320" ht="12.75" customHeight="1" x14ac:dyDescent="0.2"/>
    <row r="39321" ht="12.75" customHeight="1" x14ac:dyDescent="0.2"/>
    <row r="39322" ht="12.75" customHeight="1" x14ac:dyDescent="0.2"/>
    <row r="39323" ht="12.75" customHeight="1" x14ac:dyDescent="0.2"/>
    <row r="39324" ht="12.75" customHeight="1" x14ac:dyDescent="0.2"/>
    <row r="39325" ht="12.75" customHeight="1" x14ac:dyDescent="0.2"/>
    <row r="39326" ht="12.75" customHeight="1" x14ac:dyDescent="0.2"/>
    <row r="39327" ht="12.75" customHeight="1" x14ac:dyDescent="0.2"/>
    <row r="39328" ht="12.75" customHeight="1" x14ac:dyDescent="0.2"/>
    <row r="39329" ht="12.75" customHeight="1" x14ac:dyDescent="0.2"/>
    <row r="39330" ht="12.75" customHeight="1" x14ac:dyDescent="0.2"/>
    <row r="39331" ht="12.75" customHeight="1" x14ac:dyDescent="0.2"/>
    <row r="39332" ht="12.75" customHeight="1" x14ac:dyDescent="0.2"/>
    <row r="39333" ht="12.75" customHeight="1" x14ac:dyDescent="0.2"/>
    <row r="39334" ht="12.75" customHeight="1" x14ac:dyDescent="0.2"/>
    <row r="39335" ht="12.75" customHeight="1" x14ac:dyDescent="0.2"/>
    <row r="39336" ht="12.75" customHeight="1" x14ac:dyDescent="0.2"/>
    <row r="39337" ht="12.75" customHeight="1" x14ac:dyDescent="0.2"/>
    <row r="39338" ht="12.75" customHeight="1" x14ac:dyDescent="0.2"/>
    <row r="39339" ht="12.75" customHeight="1" x14ac:dyDescent="0.2"/>
    <row r="39340" ht="12.75" customHeight="1" x14ac:dyDescent="0.2"/>
    <row r="39341" ht="12.75" customHeight="1" x14ac:dyDescent="0.2"/>
    <row r="39342" ht="12.75" customHeight="1" x14ac:dyDescent="0.2"/>
    <row r="39343" ht="12.75" customHeight="1" x14ac:dyDescent="0.2"/>
    <row r="39344" ht="12.75" customHeight="1" x14ac:dyDescent="0.2"/>
    <row r="39345" ht="12.75" customHeight="1" x14ac:dyDescent="0.2"/>
    <row r="39346" ht="12.75" customHeight="1" x14ac:dyDescent="0.2"/>
    <row r="39347" ht="12.75" customHeight="1" x14ac:dyDescent="0.2"/>
    <row r="39348" ht="12.75" customHeight="1" x14ac:dyDescent="0.2"/>
    <row r="39349" ht="12.75" customHeight="1" x14ac:dyDescent="0.2"/>
    <row r="39350" ht="12.75" customHeight="1" x14ac:dyDescent="0.2"/>
    <row r="39351" ht="12.75" customHeight="1" x14ac:dyDescent="0.2"/>
    <row r="39352" ht="12.75" customHeight="1" x14ac:dyDescent="0.2"/>
    <row r="39353" ht="12.75" customHeight="1" x14ac:dyDescent="0.2"/>
    <row r="39354" ht="12.75" customHeight="1" x14ac:dyDescent="0.2"/>
    <row r="39355" ht="12.75" customHeight="1" x14ac:dyDescent="0.2"/>
    <row r="39356" ht="12.75" customHeight="1" x14ac:dyDescent="0.2"/>
    <row r="39357" ht="12.75" customHeight="1" x14ac:dyDescent="0.2"/>
    <row r="39358" ht="12.75" customHeight="1" x14ac:dyDescent="0.2"/>
    <row r="39359" ht="12.75" customHeight="1" x14ac:dyDescent="0.2"/>
    <row r="39360" ht="12.75" customHeight="1" x14ac:dyDescent="0.2"/>
    <row r="39361" ht="12.75" customHeight="1" x14ac:dyDescent="0.2"/>
    <row r="39362" ht="12.75" customHeight="1" x14ac:dyDescent="0.2"/>
    <row r="39363" ht="12.75" customHeight="1" x14ac:dyDescent="0.2"/>
    <row r="39364" ht="12.75" customHeight="1" x14ac:dyDescent="0.2"/>
    <row r="39365" ht="12.75" customHeight="1" x14ac:dyDescent="0.2"/>
    <row r="39366" ht="12.75" customHeight="1" x14ac:dyDescent="0.2"/>
    <row r="39367" ht="12.75" customHeight="1" x14ac:dyDescent="0.2"/>
    <row r="39368" ht="12.75" customHeight="1" x14ac:dyDescent="0.2"/>
    <row r="39369" ht="12.75" customHeight="1" x14ac:dyDescent="0.2"/>
    <row r="39370" ht="12.75" customHeight="1" x14ac:dyDescent="0.2"/>
    <row r="39371" ht="12.75" customHeight="1" x14ac:dyDescent="0.2"/>
    <row r="39372" ht="12.75" customHeight="1" x14ac:dyDescent="0.2"/>
    <row r="39373" ht="12.75" customHeight="1" x14ac:dyDescent="0.2"/>
    <row r="39374" ht="12.75" customHeight="1" x14ac:dyDescent="0.2"/>
    <row r="39375" ht="12.75" customHeight="1" x14ac:dyDescent="0.2"/>
    <row r="39376" ht="12.75" customHeight="1" x14ac:dyDescent="0.2"/>
    <row r="39377" ht="12.75" customHeight="1" x14ac:dyDescent="0.2"/>
    <row r="39378" ht="12.75" customHeight="1" x14ac:dyDescent="0.2"/>
    <row r="39379" ht="12.75" customHeight="1" x14ac:dyDescent="0.2"/>
    <row r="39380" ht="12.75" customHeight="1" x14ac:dyDescent="0.2"/>
    <row r="39381" ht="12.75" customHeight="1" x14ac:dyDescent="0.2"/>
    <row r="39382" ht="12.75" customHeight="1" x14ac:dyDescent="0.2"/>
    <row r="39383" ht="12.75" customHeight="1" x14ac:dyDescent="0.2"/>
    <row r="39384" ht="12.75" customHeight="1" x14ac:dyDescent="0.2"/>
    <row r="39385" ht="12.75" customHeight="1" x14ac:dyDescent="0.2"/>
    <row r="39386" ht="12.75" customHeight="1" x14ac:dyDescent="0.2"/>
    <row r="39387" ht="12.75" customHeight="1" x14ac:dyDescent="0.2"/>
    <row r="39388" ht="12.75" customHeight="1" x14ac:dyDescent="0.2"/>
    <row r="39389" ht="12.75" customHeight="1" x14ac:dyDescent="0.2"/>
    <row r="39390" ht="12.75" customHeight="1" x14ac:dyDescent="0.2"/>
    <row r="39391" ht="12.75" customHeight="1" x14ac:dyDescent="0.2"/>
    <row r="39392" ht="12.75" customHeight="1" x14ac:dyDescent="0.2"/>
    <row r="39393" ht="12.75" customHeight="1" x14ac:dyDescent="0.2"/>
    <row r="39394" ht="12.75" customHeight="1" x14ac:dyDescent="0.2"/>
    <row r="39395" ht="12.75" customHeight="1" x14ac:dyDescent="0.2"/>
    <row r="39396" ht="12.75" customHeight="1" x14ac:dyDescent="0.2"/>
    <row r="39397" ht="12.75" customHeight="1" x14ac:dyDescent="0.2"/>
    <row r="39398" ht="12.75" customHeight="1" x14ac:dyDescent="0.2"/>
    <row r="39399" ht="12.75" customHeight="1" x14ac:dyDescent="0.2"/>
    <row r="39400" ht="12.75" customHeight="1" x14ac:dyDescent="0.2"/>
    <row r="39401" ht="12.75" customHeight="1" x14ac:dyDescent="0.2"/>
    <row r="39402" ht="12.75" customHeight="1" x14ac:dyDescent="0.2"/>
    <row r="39403" ht="12.75" customHeight="1" x14ac:dyDescent="0.2"/>
    <row r="39404" ht="12.75" customHeight="1" x14ac:dyDescent="0.2"/>
    <row r="39405" ht="12.75" customHeight="1" x14ac:dyDescent="0.2"/>
    <row r="39406" ht="12.75" customHeight="1" x14ac:dyDescent="0.2"/>
    <row r="39407" ht="12.75" customHeight="1" x14ac:dyDescent="0.2"/>
    <row r="39408" ht="12.75" customHeight="1" x14ac:dyDescent="0.2"/>
    <row r="39409" ht="12.75" customHeight="1" x14ac:dyDescent="0.2"/>
    <row r="39410" ht="12.75" customHeight="1" x14ac:dyDescent="0.2"/>
    <row r="39411" ht="12.75" customHeight="1" x14ac:dyDescent="0.2"/>
    <row r="39412" ht="12.75" customHeight="1" x14ac:dyDescent="0.2"/>
    <row r="39413" ht="12.75" customHeight="1" x14ac:dyDescent="0.2"/>
    <row r="39414" ht="12.75" customHeight="1" x14ac:dyDescent="0.2"/>
    <row r="39415" ht="12.75" customHeight="1" x14ac:dyDescent="0.2"/>
    <row r="39416" ht="12.75" customHeight="1" x14ac:dyDescent="0.2"/>
    <row r="39417" ht="12.75" customHeight="1" x14ac:dyDescent="0.2"/>
    <row r="39418" ht="12.75" customHeight="1" x14ac:dyDescent="0.2"/>
    <row r="39419" ht="12.75" customHeight="1" x14ac:dyDescent="0.2"/>
    <row r="39420" ht="12.75" customHeight="1" x14ac:dyDescent="0.2"/>
    <row r="39421" ht="12.75" customHeight="1" x14ac:dyDescent="0.2"/>
    <row r="39422" ht="12.75" customHeight="1" x14ac:dyDescent="0.2"/>
    <row r="39423" ht="12.75" customHeight="1" x14ac:dyDescent="0.2"/>
    <row r="39424" ht="12.75" customHeight="1" x14ac:dyDescent="0.2"/>
    <row r="39425" ht="12.75" customHeight="1" x14ac:dyDescent="0.2"/>
    <row r="39426" ht="12.75" customHeight="1" x14ac:dyDescent="0.2"/>
    <row r="39427" ht="12.75" customHeight="1" x14ac:dyDescent="0.2"/>
    <row r="39428" ht="12.75" customHeight="1" x14ac:dyDescent="0.2"/>
    <row r="39429" ht="12.75" customHeight="1" x14ac:dyDescent="0.2"/>
    <row r="39430" ht="12.75" customHeight="1" x14ac:dyDescent="0.2"/>
    <row r="39431" ht="12.75" customHeight="1" x14ac:dyDescent="0.2"/>
    <row r="39432" ht="12.75" customHeight="1" x14ac:dyDescent="0.2"/>
    <row r="39433" ht="12.75" customHeight="1" x14ac:dyDescent="0.2"/>
    <row r="39434" ht="12.75" customHeight="1" x14ac:dyDescent="0.2"/>
    <row r="39435" ht="12.75" customHeight="1" x14ac:dyDescent="0.2"/>
    <row r="39436" ht="12.75" customHeight="1" x14ac:dyDescent="0.2"/>
    <row r="39437" ht="12.75" customHeight="1" x14ac:dyDescent="0.2"/>
    <row r="39438" ht="12.75" customHeight="1" x14ac:dyDescent="0.2"/>
    <row r="39439" ht="12.75" customHeight="1" x14ac:dyDescent="0.2"/>
    <row r="39440" ht="12.75" customHeight="1" x14ac:dyDescent="0.2"/>
    <row r="39441" ht="12.75" customHeight="1" x14ac:dyDescent="0.2"/>
    <row r="39442" ht="12.75" customHeight="1" x14ac:dyDescent="0.2"/>
    <row r="39443" ht="12.75" customHeight="1" x14ac:dyDescent="0.2"/>
    <row r="39444" ht="12.75" customHeight="1" x14ac:dyDescent="0.2"/>
    <row r="39445" ht="12.75" customHeight="1" x14ac:dyDescent="0.2"/>
    <row r="39446" ht="12.75" customHeight="1" x14ac:dyDescent="0.2"/>
    <row r="39447" ht="12.75" customHeight="1" x14ac:dyDescent="0.2"/>
    <row r="39448" ht="12.75" customHeight="1" x14ac:dyDescent="0.2"/>
    <row r="39449" ht="12.75" customHeight="1" x14ac:dyDescent="0.2"/>
    <row r="39450" ht="12.75" customHeight="1" x14ac:dyDescent="0.2"/>
    <row r="39451" ht="12.75" customHeight="1" x14ac:dyDescent="0.2"/>
    <row r="39452" ht="12.75" customHeight="1" x14ac:dyDescent="0.2"/>
    <row r="39453" ht="12.75" customHeight="1" x14ac:dyDescent="0.2"/>
    <row r="39454" ht="12.75" customHeight="1" x14ac:dyDescent="0.2"/>
    <row r="39455" ht="12.75" customHeight="1" x14ac:dyDescent="0.2"/>
    <row r="39456" ht="12.75" customHeight="1" x14ac:dyDescent="0.2"/>
    <row r="39457" ht="12.75" customHeight="1" x14ac:dyDescent="0.2"/>
    <row r="39458" ht="12.75" customHeight="1" x14ac:dyDescent="0.2"/>
    <row r="39459" ht="12.75" customHeight="1" x14ac:dyDescent="0.2"/>
    <row r="39460" ht="12.75" customHeight="1" x14ac:dyDescent="0.2"/>
    <row r="39461" ht="12.75" customHeight="1" x14ac:dyDescent="0.2"/>
    <row r="39462" ht="12.75" customHeight="1" x14ac:dyDescent="0.2"/>
    <row r="39463" ht="12.75" customHeight="1" x14ac:dyDescent="0.2"/>
    <row r="39464" ht="12.75" customHeight="1" x14ac:dyDescent="0.2"/>
    <row r="39465" ht="12.75" customHeight="1" x14ac:dyDescent="0.2"/>
    <row r="39466" ht="12.75" customHeight="1" x14ac:dyDescent="0.2"/>
    <row r="39467" ht="12.75" customHeight="1" x14ac:dyDescent="0.2"/>
    <row r="39468" ht="12.75" customHeight="1" x14ac:dyDescent="0.2"/>
    <row r="39469" ht="12.75" customHeight="1" x14ac:dyDescent="0.2"/>
    <row r="39470" ht="12.75" customHeight="1" x14ac:dyDescent="0.2"/>
    <row r="39471" ht="12.75" customHeight="1" x14ac:dyDescent="0.2"/>
    <row r="39472" ht="12.75" customHeight="1" x14ac:dyDescent="0.2"/>
    <row r="39473" ht="12.75" customHeight="1" x14ac:dyDescent="0.2"/>
    <row r="39474" ht="12.75" customHeight="1" x14ac:dyDescent="0.2"/>
    <row r="39475" ht="12.75" customHeight="1" x14ac:dyDescent="0.2"/>
    <row r="39476" ht="12.75" customHeight="1" x14ac:dyDescent="0.2"/>
    <row r="39477" ht="12.75" customHeight="1" x14ac:dyDescent="0.2"/>
    <row r="39478" ht="12.75" customHeight="1" x14ac:dyDescent="0.2"/>
    <row r="39479" ht="12.75" customHeight="1" x14ac:dyDescent="0.2"/>
    <row r="39480" ht="12.75" customHeight="1" x14ac:dyDescent="0.2"/>
    <row r="39481" ht="12.75" customHeight="1" x14ac:dyDescent="0.2"/>
    <row r="39482" ht="12.75" customHeight="1" x14ac:dyDescent="0.2"/>
    <row r="39483" ht="12.75" customHeight="1" x14ac:dyDescent="0.2"/>
    <row r="39484" ht="12.75" customHeight="1" x14ac:dyDescent="0.2"/>
    <row r="39485" ht="12.75" customHeight="1" x14ac:dyDescent="0.2"/>
    <row r="39486" ht="12.75" customHeight="1" x14ac:dyDescent="0.2"/>
    <row r="39487" ht="12.75" customHeight="1" x14ac:dyDescent="0.2"/>
    <row r="39488" ht="12.75" customHeight="1" x14ac:dyDescent="0.2"/>
    <row r="39489" ht="12.75" customHeight="1" x14ac:dyDescent="0.2"/>
    <row r="39490" ht="12.75" customHeight="1" x14ac:dyDescent="0.2"/>
    <row r="39491" ht="12.75" customHeight="1" x14ac:dyDescent="0.2"/>
    <row r="39492" ht="12.75" customHeight="1" x14ac:dyDescent="0.2"/>
    <row r="39493" ht="12.75" customHeight="1" x14ac:dyDescent="0.2"/>
    <row r="39494" ht="12.75" customHeight="1" x14ac:dyDescent="0.2"/>
    <row r="39495" ht="12.75" customHeight="1" x14ac:dyDescent="0.2"/>
    <row r="39496" ht="12.75" customHeight="1" x14ac:dyDescent="0.2"/>
    <row r="39497" ht="12.75" customHeight="1" x14ac:dyDescent="0.2"/>
    <row r="39498" ht="12.75" customHeight="1" x14ac:dyDescent="0.2"/>
    <row r="39499" ht="12.75" customHeight="1" x14ac:dyDescent="0.2"/>
    <row r="39500" ht="12.75" customHeight="1" x14ac:dyDescent="0.2"/>
    <row r="39501" ht="12.75" customHeight="1" x14ac:dyDescent="0.2"/>
    <row r="39502" ht="12.75" customHeight="1" x14ac:dyDescent="0.2"/>
    <row r="39503" ht="12.75" customHeight="1" x14ac:dyDescent="0.2"/>
    <row r="39504" ht="12.75" customHeight="1" x14ac:dyDescent="0.2"/>
    <row r="39505" ht="12.75" customHeight="1" x14ac:dyDescent="0.2"/>
    <row r="39506" ht="12.75" customHeight="1" x14ac:dyDescent="0.2"/>
    <row r="39507" ht="12.75" customHeight="1" x14ac:dyDescent="0.2"/>
    <row r="39508" ht="12.75" customHeight="1" x14ac:dyDescent="0.2"/>
    <row r="39509" ht="12.75" customHeight="1" x14ac:dyDescent="0.2"/>
    <row r="39510" ht="12.75" customHeight="1" x14ac:dyDescent="0.2"/>
    <row r="39511" ht="12.75" customHeight="1" x14ac:dyDescent="0.2"/>
    <row r="39512" ht="12.75" customHeight="1" x14ac:dyDescent="0.2"/>
    <row r="39513" ht="12.75" customHeight="1" x14ac:dyDescent="0.2"/>
    <row r="39514" ht="12.75" customHeight="1" x14ac:dyDescent="0.2"/>
    <row r="39515" ht="12.75" customHeight="1" x14ac:dyDescent="0.2"/>
    <row r="39516" ht="12.75" customHeight="1" x14ac:dyDescent="0.2"/>
    <row r="39517" ht="12.75" customHeight="1" x14ac:dyDescent="0.2"/>
    <row r="39518" ht="12.75" customHeight="1" x14ac:dyDescent="0.2"/>
    <row r="39519" ht="12.75" customHeight="1" x14ac:dyDescent="0.2"/>
    <row r="39520" ht="12.75" customHeight="1" x14ac:dyDescent="0.2"/>
    <row r="39521" ht="12.75" customHeight="1" x14ac:dyDescent="0.2"/>
    <row r="39522" ht="12.75" customHeight="1" x14ac:dyDescent="0.2"/>
    <row r="39523" ht="12.75" customHeight="1" x14ac:dyDescent="0.2"/>
    <row r="39524" ht="12.75" customHeight="1" x14ac:dyDescent="0.2"/>
    <row r="39525" ht="12.75" customHeight="1" x14ac:dyDescent="0.2"/>
    <row r="39526" ht="12.75" customHeight="1" x14ac:dyDescent="0.2"/>
    <row r="39527" ht="12.75" customHeight="1" x14ac:dyDescent="0.2"/>
    <row r="39528" ht="12.75" customHeight="1" x14ac:dyDescent="0.2"/>
    <row r="39529" ht="12.75" customHeight="1" x14ac:dyDescent="0.2"/>
    <row r="39530" ht="12.75" customHeight="1" x14ac:dyDescent="0.2"/>
    <row r="39531" ht="12.75" customHeight="1" x14ac:dyDescent="0.2"/>
    <row r="39532" ht="12.75" customHeight="1" x14ac:dyDescent="0.2"/>
    <row r="39533" ht="12.75" customHeight="1" x14ac:dyDescent="0.2"/>
    <row r="39534" ht="12.75" customHeight="1" x14ac:dyDescent="0.2"/>
    <row r="39535" ht="12.75" customHeight="1" x14ac:dyDescent="0.2"/>
    <row r="39536" ht="12.75" customHeight="1" x14ac:dyDescent="0.2"/>
    <row r="39537" ht="12.75" customHeight="1" x14ac:dyDescent="0.2"/>
    <row r="39538" ht="12.75" customHeight="1" x14ac:dyDescent="0.2"/>
    <row r="39539" ht="12.75" customHeight="1" x14ac:dyDescent="0.2"/>
    <row r="39540" ht="12.75" customHeight="1" x14ac:dyDescent="0.2"/>
    <row r="39541" ht="12.75" customHeight="1" x14ac:dyDescent="0.2"/>
    <row r="39542" ht="12.75" customHeight="1" x14ac:dyDescent="0.2"/>
    <row r="39543" ht="12.75" customHeight="1" x14ac:dyDescent="0.2"/>
    <row r="39544" ht="12.75" customHeight="1" x14ac:dyDescent="0.2"/>
    <row r="39545" ht="12.75" customHeight="1" x14ac:dyDescent="0.2"/>
    <row r="39546" ht="12.75" customHeight="1" x14ac:dyDescent="0.2"/>
    <row r="39547" ht="12.75" customHeight="1" x14ac:dyDescent="0.2"/>
    <row r="39548" ht="12.75" customHeight="1" x14ac:dyDescent="0.2"/>
    <row r="39549" ht="12.75" customHeight="1" x14ac:dyDescent="0.2"/>
    <row r="39550" ht="12.75" customHeight="1" x14ac:dyDescent="0.2"/>
    <row r="39551" ht="12.75" customHeight="1" x14ac:dyDescent="0.2"/>
    <row r="39552" ht="12.75" customHeight="1" x14ac:dyDescent="0.2"/>
    <row r="39553" ht="12.75" customHeight="1" x14ac:dyDescent="0.2"/>
    <row r="39554" ht="12.75" customHeight="1" x14ac:dyDescent="0.2"/>
    <row r="39555" ht="12.75" customHeight="1" x14ac:dyDescent="0.2"/>
    <row r="39556" ht="12.75" customHeight="1" x14ac:dyDescent="0.2"/>
    <row r="39557" ht="12.75" customHeight="1" x14ac:dyDescent="0.2"/>
    <row r="39558" ht="12.75" customHeight="1" x14ac:dyDescent="0.2"/>
    <row r="39559" ht="12.75" customHeight="1" x14ac:dyDescent="0.2"/>
    <row r="39560" ht="12.75" customHeight="1" x14ac:dyDescent="0.2"/>
    <row r="39561" ht="12.75" customHeight="1" x14ac:dyDescent="0.2"/>
    <row r="39562" ht="12.75" customHeight="1" x14ac:dyDescent="0.2"/>
    <row r="39563" ht="12.75" customHeight="1" x14ac:dyDescent="0.2"/>
    <row r="39564" ht="12.75" customHeight="1" x14ac:dyDescent="0.2"/>
    <row r="39565" ht="12.75" customHeight="1" x14ac:dyDescent="0.2"/>
    <row r="39566" ht="12.75" customHeight="1" x14ac:dyDescent="0.2"/>
    <row r="39567" ht="12.75" customHeight="1" x14ac:dyDescent="0.2"/>
    <row r="39568" ht="12.75" customHeight="1" x14ac:dyDescent="0.2"/>
    <row r="39569" ht="12.75" customHeight="1" x14ac:dyDescent="0.2"/>
    <row r="39570" ht="12.75" customHeight="1" x14ac:dyDescent="0.2"/>
    <row r="39571" ht="12.75" customHeight="1" x14ac:dyDescent="0.2"/>
    <row r="39572" ht="12.75" customHeight="1" x14ac:dyDescent="0.2"/>
    <row r="39573" ht="12.75" customHeight="1" x14ac:dyDescent="0.2"/>
    <row r="39574" ht="12.75" customHeight="1" x14ac:dyDescent="0.2"/>
    <row r="39575" ht="12.75" customHeight="1" x14ac:dyDescent="0.2"/>
    <row r="39576" ht="12.75" customHeight="1" x14ac:dyDescent="0.2"/>
    <row r="39577" ht="12.75" customHeight="1" x14ac:dyDescent="0.2"/>
    <row r="39578" ht="12.75" customHeight="1" x14ac:dyDescent="0.2"/>
    <row r="39579" ht="12.75" customHeight="1" x14ac:dyDescent="0.2"/>
    <row r="39580" ht="12.75" customHeight="1" x14ac:dyDescent="0.2"/>
    <row r="39581" ht="12.75" customHeight="1" x14ac:dyDescent="0.2"/>
    <row r="39582" ht="12.75" customHeight="1" x14ac:dyDescent="0.2"/>
    <row r="39583" ht="12.75" customHeight="1" x14ac:dyDescent="0.2"/>
    <row r="39584" ht="12.75" customHeight="1" x14ac:dyDescent="0.2"/>
    <row r="39585" ht="12.75" customHeight="1" x14ac:dyDescent="0.2"/>
    <row r="39586" ht="12.75" customHeight="1" x14ac:dyDescent="0.2"/>
    <row r="39587" ht="12.75" customHeight="1" x14ac:dyDescent="0.2"/>
    <row r="39588" ht="12.75" customHeight="1" x14ac:dyDescent="0.2"/>
    <row r="39589" ht="12.75" customHeight="1" x14ac:dyDescent="0.2"/>
    <row r="39590" ht="12.75" customHeight="1" x14ac:dyDescent="0.2"/>
    <row r="39591" ht="12.75" customHeight="1" x14ac:dyDescent="0.2"/>
    <row r="39592" ht="12.75" customHeight="1" x14ac:dyDescent="0.2"/>
    <row r="39593" ht="12.75" customHeight="1" x14ac:dyDescent="0.2"/>
    <row r="39594" ht="12.75" customHeight="1" x14ac:dyDescent="0.2"/>
    <row r="39595" ht="12.75" customHeight="1" x14ac:dyDescent="0.2"/>
    <row r="39596" ht="12.75" customHeight="1" x14ac:dyDescent="0.2"/>
    <row r="39597" ht="12.75" customHeight="1" x14ac:dyDescent="0.2"/>
    <row r="39598" ht="12.75" customHeight="1" x14ac:dyDescent="0.2"/>
    <row r="39599" ht="12.75" customHeight="1" x14ac:dyDescent="0.2"/>
    <row r="39600" ht="12.75" customHeight="1" x14ac:dyDescent="0.2"/>
    <row r="39601" ht="12.75" customHeight="1" x14ac:dyDescent="0.2"/>
    <row r="39602" ht="12.75" customHeight="1" x14ac:dyDescent="0.2"/>
    <row r="39603" ht="12.75" customHeight="1" x14ac:dyDescent="0.2"/>
    <row r="39604" ht="12.75" customHeight="1" x14ac:dyDescent="0.2"/>
    <row r="39605" ht="12.75" customHeight="1" x14ac:dyDescent="0.2"/>
    <row r="39606" ht="12.75" customHeight="1" x14ac:dyDescent="0.2"/>
    <row r="39607" ht="12.75" customHeight="1" x14ac:dyDescent="0.2"/>
    <row r="39608" ht="12.75" customHeight="1" x14ac:dyDescent="0.2"/>
    <row r="39609" ht="12.75" customHeight="1" x14ac:dyDescent="0.2"/>
    <row r="39610" ht="12.75" customHeight="1" x14ac:dyDescent="0.2"/>
    <row r="39611" ht="12.75" customHeight="1" x14ac:dyDescent="0.2"/>
    <row r="39612" ht="12.75" customHeight="1" x14ac:dyDescent="0.2"/>
    <row r="39613" ht="12.75" customHeight="1" x14ac:dyDescent="0.2"/>
    <row r="39614" ht="12.75" customHeight="1" x14ac:dyDescent="0.2"/>
    <row r="39615" ht="12.75" customHeight="1" x14ac:dyDescent="0.2"/>
    <row r="39616" ht="12.75" customHeight="1" x14ac:dyDescent="0.2"/>
    <row r="39617" ht="12.75" customHeight="1" x14ac:dyDescent="0.2"/>
    <row r="39618" ht="12.75" customHeight="1" x14ac:dyDescent="0.2"/>
    <row r="39619" ht="12.75" customHeight="1" x14ac:dyDescent="0.2"/>
    <row r="39620" ht="12.75" customHeight="1" x14ac:dyDescent="0.2"/>
    <row r="39621" ht="12.75" customHeight="1" x14ac:dyDescent="0.2"/>
    <row r="39622" ht="12.75" customHeight="1" x14ac:dyDescent="0.2"/>
    <row r="39623" ht="12.75" customHeight="1" x14ac:dyDescent="0.2"/>
    <row r="39624" ht="12.75" customHeight="1" x14ac:dyDescent="0.2"/>
    <row r="39625" ht="12.75" customHeight="1" x14ac:dyDescent="0.2"/>
    <row r="39626" ht="12.75" customHeight="1" x14ac:dyDescent="0.2"/>
    <row r="39627" ht="12.75" customHeight="1" x14ac:dyDescent="0.2"/>
    <row r="39628" ht="12.75" customHeight="1" x14ac:dyDescent="0.2"/>
    <row r="39629" ht="12.75" customHeight="1" x14ac:dyDescent="0.2"/>
    <row r="39630" ht="12.75" customHeight="1" x14ac:dyDescent="0.2"/>
    <row r="39631" ht="12.75" customHeight="1" x14ac:dyDescent="0.2"/>
    <row r="39632" ht="12.75" customHeight="1" x14ac:dyDescent="0.2"/>
    <row r="39633" ht="12.75" customHeight="1" x14ac:dyDescent="0.2"/>
    <row r="39634" ht="12.75" customHeight="1" x14ac:dyDescent="0.2"/>
    <row r="39635" ht="12.75" customHeight="1" x14ac:dyDescent="0.2"/>
    <row r="39636" ht="12.75" customHeight="1" x14ac:dyDescent="0.2"/>
    <row r="39637" ht="12.75" customHeight="1" x14ac:dyDescent="0.2"/>
    <row r="39638" ht="12.75" customHeight="1" x14ac:dyDescent="0.2"/>
    <row r="39639" ht="12.75" customHeight="1" x14ac:dyDescent="0.2"/>
    <row r="39640" ht="12.75" customHeight="1" x14ac:dyDescent="0.2"/>
    <row r="39641" ht="12.75" customHeight="1" x14ac:dyDescent="0.2"/>
    <row r="39642" ht="12.75" customHeight="1" x14ac:dyDescent="0.2"/>
    <row r="39643" ht="12.75" customHeight="1" x14ac:dyDescent="0.2"/>
    <row r="39644" ht="12.75" customHeight="1" x14ac:dyDescent="0.2"/>
    <row r="39645" ht="12.75" customHeight="1" x14ac:dyDescent="0.2"/>
    <row r="39646" ht="12.75" customHeight="1" x14ac:dyDescent="0.2"/>
    <row r="39647" ht="12.75" customHeight="1" x14ac:dyDescent="0.2"/>
    <row r="39648" ht="12.75" customHeight="1" x14ac:dyDescent="0.2"/>
    <row r="39649" ht="12.75" customHeight="1" x14ac:dyDescent="0.2"/>
    <row r="39650" ht="12.75" customHeight="1" x14ac:dyDescent="0.2"/>
    <row r="39651" ht="12.75" customHeight="1" x14ac:dyDescent="0.2"/>
    <row r="39652" ht="12.75" customHeight="1" x14ac:dyDescent="0.2"/>
    <row r="39653" ht="12.75" customHeight="1" x14ac:dyDescent="0.2"/>
    <row r="39654" ht="12.75" customHeight="1" x14ac:dyDescent="0.2"/>
    <row r="39655" ht="12.75" customHeight="1" x14ac:dyDescent="0.2"/>
    <row r="39656" ht="12.75" customHeight="1" x14ac:dyDescent="0.2"/>
    <row r="39657" ht="12.75" customHeight="1" x14ac:dyDescent="0.2"/>
    <row r="39658" ht="12.75" customHeight="1" x14ac:dyDescent="0.2"/>
    <row r="39659" ht="12.75" customHeight="1" x14ac:dyDescent="0.2"/>
    <row r="39660" ht="12.75" customHeight="1" x14ac:dyDescent="0.2"/>
    <row r="39661" ht="12.75" customHeight="1" x14ac:dyDescent="0.2"/>
    <row r="39662" ht="12.75" customHeight="1" x14ac:dyDescent="0.2"/>
    <row r="39663" ht="12.75" customHeight="1" x14ac:dyDescent="0.2"/>
    <row r="39664" ht="12.75" customHeight="1" x14ac:dyDescent="0.2"/>
    <row r="39665" ht="12.75" customHeight="1" x14ac:dyDescent="0.2"/>
    <row r="39666" ht="12.75" customHeight="1" x14ac:dyDescent="0.2"/>
    <row r="39667" ht="12.75" customHeight="1" x14ac:dyDescent="0.2"/>
    <row r="39668" ht="12.75" customHeight="1" x14ac:dyDescent="0.2"/>
    <row r="39669" ht="12.75" customHeight="1" x14ac:dyDescent="0.2"/>
    <row r="39670" ht="12.75" customHeight="1" x14ac:dyDescent="0.2"/>
    <row r="39671" ht="12.75" customHeight="1" x14ac:dyDescent="0.2"/>
    <row r="39672" ht="12.75" customHeight="1" x14ac:dyDescent="0.2"/>
    <row r="39673" ht="12.75" customHeight="1" x14ac:dyDescent="0.2"/>
    <row r="39674" ht="12.75" customHeight="1" x14ac:dyDescent="0.2"/>
    <row r="39675" ht="12.75" customHeight="1" x14ac:dyDescent="0.2"/>
    <row r="39676" ht="12.75" customHeight="1" x14ac:dyDescent="0.2"/>
    <row r="39677" ht="12.75" customHeight="1" x14ac:dyDescent="0.2"/>
    <row r="39678" ht="12.75" customHeight="1" x14ac:dyDescent="0.2"/>
    <row r="39679" ht="12.75" customHeight="1" x14ac:dyDescent="0.2"/>
    <row r="39680" ht="12.75" customHeight="1" x14ac:dyDescent="0.2"/>
    <row r="39681" ht="12.75" customHeight="1" x14ac:dyDescent="0.2"/>
    <row r="39682" ht="12.75" customHeight="1" x14ac:dyDescent="0.2"/>
    <row r="39683" ht="12.75" customHeight="1" x14ac:dyDescent="0.2"/>
    <row r="39684" ht="12.75" customHeight="1" x14ac:dyDescent="0.2"/>
    <row r="39685" ht="12.75" customHeight="1" x14ac:dyDescent="0.2"/>
    <row r="39686" ht="12.75" customHeight="1" x14ac:dyDescent="0.2"/>
    <row r="39687" ht="12.75" customHeight="1" x14ac:dyDescent="0.2"/>
    <row r="39688" ht="12.75" customHeight="1" x14ac:dyDescent="0.2"/>
    <row r="39689" ht="12.75" customHeight="1" x14ac:dyDescent="0.2"/>
    <row r="39690" ht="12.75" customHeight="1" x14ac:dyDescent="0.2"/>
    <row r="39691" ht="12.75" customHeight="1" x14ac:dyDescent="0.2"/>
    <row r="39692" ht="12.75" customHeight="1" x14ac:dyDescent="0.2"/>
    <row r="39693" ht="12.75" customHeight="1" x14ac:dyDescent="0.2"/>
    <row r="39694" ht="12.75" customHeight="1" x14ac:dyDescent="0.2"/>
    <row r="39695" ht="12.75" customHeight="1" x14ac:dyDescent="0.2"/>
    <row r="39696" ht="12.75" customHeight="1" x14ac:dyDescent="0.2"/>
    <row r="39697" ht="12.75" customHeight="1" x14ac:dyDescent="0.2"/>
    <row r="39698" ht="12.75" customHeight="1" x14ac:dyDescent="0.2"/>
    <row r="39699" ht="12.75" customHeight="1" x14ac:dyDescent="0.2"/>
    <row r="39700" ht="12.75" customHeight="1" x14ac:dyDescent="0.2"/>
    <row r="39701" ht="12.75" customHeight="1" x14ac:dyDescent="0.2"/>
    <row r="39702" ht="12.75" customHeight="1" x14ac:dyDescent="0.2"/>
    <row r="39703" ht="12.75" customHeight="1" x14ac:dyDescent="0.2"/>
    <row r="39704" ht="12.75" customHeight="1" x14ac:dyDescent="0.2"/>
    <row r="39705" ht="12.75" customHeight="1" x14ac:dyDescent="0.2"/>
    <row r="39706" ht="12.75" customHeight="1" x14ac:dyDescent="0.2"/>
    <row r="39707" ht="12.75" customHeight="1" x14ac:dyDescent="0.2"/>
    <row r="39708" ht="12.75" customHeight="1" x14ac:dyDescent="0.2"/>
    <row r="39709" ht="12.75" customHeight="1" x14ac:dyDescent="0.2"/>
    <row r="39710" ht="12.75" customHeight="1" x14ac:dyDescent="0.2"/>
    <row r="39711" ht="12.75" customHeight="1" x14ac:dyDescent="0.2"/>
    <row r="39712" ht="12.75" customHeight="1" x14ac:dyDescent="0.2"/>
    <row r="39713" ht="12.75" customHeight="1" x14ac:dyDescent="0.2"/>
    <row r="39714" ht="12.75" customHeight="1" x14ac:dyDescent="0.2"/>
    <row r="39715" ht="12.75" customHeight="1" x14ac:dyDescent="0.2"/>
    <row r="39716" ht="12.75" customHeight="1" x14ac:dyDescent="0.2"/>
    <row r="39717" ht="12.75" customHeight="1" x14ac:dyDescent="0.2"/>
    <row r="39718" ht="12.75" customHeight="1" x14ac:dyDescent="0.2"/>
    <row r="39719" ht="12.75" customHeight="1" x14ac:dyDescent="0.2"/>
    <row r="39720" ht="12.75" customHeight="1" x14ac:dyDescent="0.2"/>
    <row r="39721" ht="12.75" customHeight="1" x14ac:dyDescent="0.2"/>
    <row r="39722" ht="12.75" customHeight="1" x14ac:dyDescent="0.2"/>
    <row r="39723" ht="12.75" customHeight="1" x14ac:dyDescent="0.2"/>
    <row r="39724" ht="12.75" customHeight="1" x14ac:dyDescent="0.2"/>
    <row r="39725" ht="12.75" customHeight="1" x14ac:dyDescent="0.2"/>
    <row r="39726" ht="12.75" customHeight="1" x14ac:dyDescent="0.2"/>
    <row r="39727" ht="12.75" customHeight="1" x14ac:dyDescent="0.2"/>
    <row r="39728" ht="12.75" customHeight="1" x14ac:dyDescent="0.2"/>
    <row r="39729" ht="12.75" customHeight="1" x14ac:dyDescent="0.2"/>
    <row r="39730" ht="12.75" customHeight="1" x14ac:dyDescent="0.2"/>
    <row r="39731" ht="12.75" customHeight="1" x14ac:dyDescent="0.2"/>
    <row r="39732" ht="12.75" customHeight="1" x14ac:dyDescent="0.2"/>
    <row r="39733" ht="12.75" customHeight="1" x14ac:dyDescent="0.2"/>
    <row r="39734" ht="12.75" customHeight="1" x14ac:dyDescent="0.2"/>
    <row r="39735" ht="12.75" customHeight="1" x14ac:dyDescent="0.2"/>
    <row r="39736" ht="12.75" customHeight="1" x14ac:dyDescent="0.2"/>
    <row r="39737" ht="12.75" customHeight="1" x14ac:dyDescent="0.2"/>
    <row r="39738" ht="12.75" customHeight="1" x14ac:dyDescent="0.2"/>
    <row r="39739" ht="12.75" customHeight="1" x14ac:dyDescent="0.2"/>
    <row r="39740" ht="12.75" customHeight="1" x14ac:dyDescent="0.2"/>
    <row r="39741" ht="12.75" customHeight="1" x14ac:dyDescent="0.2"/>
    <row r="39742" ht="12.75" customHeight="1" x14ac:dyDescent="0.2"/>
    <row r="39743" ht="12.75" customHeight="1" x14ac:dyDescent="0.2"/>
    <row r="39744" ht="12.75" customHeight="1" x14ac:dyDescent="0.2"/>
    <row r="39745" ht="12.75" customHeight="1" x14ac:dyDescent="0.2"/>
    <row r="39746" ht="12.75" customHeight="1" x14ac:dyDescent="0.2"/>
    <row r="39747" ht="12.75" customHeight="1" x14ac:dyDescent="0.2"/>
    <row r="39748" ht="12.75" customHeight="1" x14ac:dyDescent="0.2"/>
    <row r="39749" ht="12.75" customHeight="1" x14ac:dyDescent="0.2"/>
    <row r="39750" ht="12.75" customHeight="1" x14ac:dyDescent="0.2"/>
    <row r="39751" ht="12.75" customHeight="1" x14ac:dyDescent="0.2"/>
    <row r="39752" ht="12.75" customHeight="1" x14ac:dyDescent="0.2"/>
    <row r="39753" ht="12.75" customHeight="1" x14ac:dyDescent="0.2"/>
    <row r="39754" ht="12.75" customHeight="1" x14ac:dyDescent="0.2"/>
    <row r="39755" ht="12.75" customHeight="1" x14ac:dyDescent="0.2"/>
    <row r="39756" ht="12.75" customHeight="1" x14ac:dyDescent="0.2"/>
    <row r="39757" ht="12.75" customHeight="1" x14ac:dyDescent="0.2"/>
    <row r="39758" ht="12.75" customHeight="1" x14ac:dyDescent="0.2"/>
    <row r="39759" ht="12.75" customHeight="1" x14ac:dyDescent="0.2"/>
    <row r="39760" ht="12.75" customHeight="1" x14ac:dyDescent="0.2"/>
    <row r="39761" ht="12.75" customHeight="1" x14ac:dyDescent="0.2"/>
    <row r="39762" ht="12.75" customHeight="1" x14ac:dyDescent="0.2"/>
    <row r="39763" ht="12.75" customHeight="1" x14ac:dyDescent="0.2"/>
    <row r="39764" ht="12.75" customHeight="1" x14ac:dyDescent="0.2"/>
    <row r="39765" ht="12.75" customHeight="1" x14ac:dyDescent="0.2"/>
    <row r="39766" ht="12.75" customHeight="1" x14ac:dyDescent="0.2"/>
    <row r="39767" ht="12.75" customHeight="1" x14ac:dyDescent="0.2"/>
    <row r="39768" ht="12.75" customHeight="1" x14ac:dyDescent="0.2"/>
    <row r="39769" ht="12.75" customHeight="1" x14ac:dyDescent="0.2"/>
    <row r="39770" ht="12.75" customHeight="1" x14ac:dyDescent="0.2"/>
    <row r="39771" ht="12.75" customHeight="1" x14ac:dyDescent="0.2"/>
    <row r="39772" ht="12.75" customHeight="1" x14ac:dyDescent="0.2"/>
    <row r="39773" ht="12.75" customHeight="1" x14ac:dyDescent="0.2"/>
    <row r="39774" ht="12.75" customHeight="1" x14ac:dyDescent="0.2"/>
    <row r="39775" ht="12.75" customHeight="1" x14ac:dyDescent="0.2"/>
    <row r="39776" ht="12.75" customHeight="1" x14ac:dyDescent="0.2"/>
    <row r="39777" ht="12.75" customHeight="1" x14ac:dyDescent="0.2"/>
    <row r="39778" ht="12.75" customHeight="1" x14ac:dyDescent="0.2"/>
    <row r="39779" ht="12.75" customHeight="1" x14ac:dyDescent="0.2"/>
    <row r="39780" ht="12.75" customHeight="1" x14ac:dyDescent="0.2"/>
    <row r="39781" ht="12.75" customHeight="1" x14ac:dyDescent="0.2"/>
    <row r="39782" ht="12.75" customHeight="1" x14ac:dyDescent="0.2"/>
    <row r="39783" ht="12.75" customHeight="1" x14ac:dyDescent="0.2"/>
    <row r="39784" ht="12.75" customHeight="1" x14ac:dyDescent="0.2"/>
    <row r="39785" ht="12.75" customHeight="1" x14ac:dyDescent="0.2"/>
    <row r="39786" ht="12.75" customHeight="1" x14ac:dyDescent="0.2"/>
    <row r="39787" ht="12.75" customHeight="1" x14ac:dyDescent="0.2"/>
    <row r="39788" ht="12.75" customHeight="1" x14ac:dyDescent="0.2"/>
    <row r="39789" ht="12.75" customHeight="1" x14ac:dyDescent="0.2"/>
    <row r="39790" ht="12.75" customHeight="1" x14ac:dyDescent="0.2"/>
    <row r="39791" ht="12.75" customHeight="1" x14ac:dyDescent="0.2"/>
    <row r="39792" ht="12.75" customHeight="1" x14ac:dyDescent="0.2"/>
    <row r="39793" ht="12.75" customHeight="1" x14ac:dyDescent="0.2"/>
    <row r="39794" ht="12.75" customHeight="1" x14ac:dyDescent="0.2"/>
    <row r="39795" ht="12.75" customHeight="1" x14ac:dyDescent="0.2"/>
    <row r="39796" ht="12.75" customHeight="1" x14ac:dyDescent="0.2"/>
    <row r="39797" ht="12.75" customHeight="1" x14ac:dyDescent="0.2"/>
    <row r="39798" ht="12.75" customHeight="1" x14ac:dyDescent="0.2"/>
    <row r="39799" ht="12.75" customHeight="1" x14ac:dyDescent="0.2"/>
    <row r="39800" ht="12.75" customHeight="1" x14ac:dyDescent="0.2"/>
    <row r="39801" ht="12.75" customHeight="1" x14ac:dyDescent="0.2"/>
    <row r="39802" ht="12.75" customHeight="1" x14ac:dyDescent="0.2"/>
    <row r="39803" ht="12.75" customHeight="1" x14ac:dyDescent="0.2"/>
    <row r="39804" ht="12.75" customHeight="1" x14ac:dyDescent="0.2"/>
    <row r="39805" ht="12.75" customHeight="1" x14ac:dyDescent="0.2"/>
    <row r="39806" ht="12.75" customHeight="1" x14ac:dyDescent="0.2"/>
    <row r="39807" ht="12.75" customHeight="1" x14ac:dyDescent="0.2"/>
    <row r="39808" ht="12.75" customHeight="1" x14ac:dyDescent="0.2"/>
    <row r="39809" ht="12.75" customHeight="1" x14ac:dyDescent="0.2"/>
    <row r="39810" ht="12.75" customHeight="1" x14ac:dyDescent="0.2"/>
    <row r="39811" ht="12.75" customHeight="1" x14ac:dyDescent="0.2"/>
    <row r="39812" ht="12.75" customHeight="1" x14ac:dyDescent="0.2"/>
    <row r="39813" ht="12.75" customHeight="1" x14ac:dyDescent="0.2"/>
    <row r="39814" ht="12.75" customHeight="1" x14ac:dyDescent="0.2"/>
    <row r="39815" ht="12.75" customHeight="1" x14ac:dyDescent="0.2"/>
    <row r="39816" ht="12.75" customHeight="1" x14ac:dyDescent="0.2"/>
    <row r="39817" ht="12.75" customHeight="1" x14ac:dyDescent="0.2"/>
    <row r="39818" ht="12.75" customHeight="1" x14ac:dyDescent="0.2"/>
    <row r="39819" ht="12.75" customHeight="1" x14ac:dyDescent="0.2"/>
    <row r="39820" ht="12.75" customHeight="1" x14ac:dyDescent="0.2"/>
    <row r="39821" ht="12.75" customHeight="1" x14ac:dyDescent="0.2"/>
    <row r="39822" ht="12.75" customHeight="1" x14ac:dyDescent="0.2"/>
    <row r="39823" ht="12.75" customHeight="1" x14ac:dyDescent="0.2"/>
    <row r="39824" ht="12.75" customHeight="1" x14ac:dyDescent="0.2"/>
    <row r="39825" ht="12.75" customHeight="1" x14ac:dyDescent="0.2"/>
    <row r="39826" ht="12.75" customHeight="1" x14ac:dyDescent="0.2"/>
    <row r="39827" ht="12.75" customHeight="1" x14ac:dyDescent="0.2"/>
    <row r="39828" ht="12.75" customHeight="1" x14ac:dyDescent="0.2"/>
    <row r="39829" ht="12.75" customHeight="1" x14ac:dyDescent="0.2"/>
    <row r="39830" ht="12.75" customHeight="1" x14ac:dyDescent="0.2"/>
    <row r="39831" ht="12.75" customHeight="1" x14ac:dyDescent="0.2"/>
    <row r="39832" ht="12.75" customHeight="1" x14ac:dyDescent="0.2"/>
    <row r="39833" ht="12.75" customHeight="1" x14ac:dyDescent="0.2"/>
    <row r="39834" ht="12.75" customHeight="1" x14ac:dyDescent="0.2"/>
    <row r="39835" ht="12.75" customHeight="1" x14ac:dyDescent="0.2"/>
    <row r="39836" ht="12.75" customHeight="1" x14ac:dyDescent="0.2"/>
    <row r="39837" ht="12.75" customHeight="1" x14ac:dyDescent="0.2"/>
    <row r="39838" ht="12.75" customHeight="1" x14ac:dyDescent="0.2"/>
    <row r="39839" ht="12.75" customHeight="1" x14ac:dyDescent="0.2"/>
    <row r="39840" ht="12.75" customHeight="1" x14ac:dyDescent="0.2"/>
    <row r="39841" ht="12.75" customHeight="1" x14ac:dyDescent="0.2"/>
    <row r="39842" ht="12.75" customHeight="1" x14ac:dyDescent="0.2"/>
    <row r="39843" ht="12.75" customHeight="1" x14ac:dyDescent="0.2"/>
    <row r="39844" ht="12.75" customHeight="1" x14ac:dyDescent="0.2"/>
    <row r="39845" ht="12.75" customHeight="1" x14ac:dyDescent="0.2"/>
    <row r="39846" ht="12.75" customHeight="1" x14ac:dyDescent="0.2"/>
    <row r="39847" ht="12.75" customHeight="1" x14ac:dyDescent="0.2"/>
    <row r="39848" ht="12.75" customHeight="1" x14ac:dyDescent="0.2"/>
    <row r="39849" ht="12.75" customHeight="1" x14ac:dyDescent="0.2"/>
    <row r="39850" ht="12.75" customHeight="1" x14ac:dyDescent="0.2"/>
    <row r="39851" ht="12.75" customHeight="1" x14ac:dyDescent="0.2"/>
    <row r="39852" ht="12.75" customHeight="1" x14ac:dyDescent="0.2"/>
    <row r="39853" ht="12.75" customHeight="1" x14ac:dyDescent="0.2"/>
    <row r="39854" ht="12.75" customHeight="1" x14ac:dyDescent="0.2"/>
    <row r="39855" ht="12.75" customHeight="1" x14ac:dyDescent="0.2"/>
    <row r="39856" ht="12.75" customHeight="1" x14ac:dyDescent="0.2"/>
    <row r="39857" ht="12.75" customHeight="1" x14ac:dyDescent="0.2"/>
    <row r="39858" ht="12.75" customHeight="1" x14ac:dyDescent="0.2"/>
    <row r="39859" ht="12.75" customHeight="1" x14ac:dyDescent="0.2"/>
    <row r="39860" ht="12.75" customHeight="1" x14ac:dyDescent="0.2"/>
    <row r="39861" ht="12.75" customHeight="1" x14ac:dyDescent="0.2"/>
    <row r="39862" ht="12.75" customHeight="1" x14ac:dyDescent="0.2"/>
    <row r="39863" ht="12.75" customHeight="1" x14ac:dyDescent="0.2"/>
    <row r="39864" ht="12.75" customHeight="1" x14ac:dyDescent="0.2"/>
    <row r="39865" ht="12.75" customHeight="1" x14ac:dyDescent="0.2"/>
    <row r="39866" ht="12.75" customHeight="1" x14ac:dyDescent="0.2"/>
    <row r="39867" ht="12.75" customHeight="1" x14ac:dyDescent="0.2"/>
    <row r="39868" ht="12.75" customHeight="1" x14ac:dyDescent="0.2"/>
    <row r="39869" ht="12.75" customHeight="1" x14ac:dyDescent="0.2"/>
    <row r="39870" ht="12.75" customHeight="1" x14ac:dyDescent="0.2"/>
    <row r="39871" ht="12.75" customHeight="1" x14ac:dyDescent="0.2"/>
    <row r="39872" ht="12.75" customHeight="1" x14ac:dyDescent="0.2"/>
    <row r="39873" ht="12.75" customHeight="1" x14ac:dyDescent="0.2"/>
    <row r="39874" ht="12.75" customHeight="1" x14ac:dyDescent="0.2"/>
    <row r="39875" ht="12.75" customHeight="1" x14ac:dyDescent="0.2"/>
    <row r="39876" ht="12.75" customHeight="1" x14ac:dyDescent="0.2"/>
    <row r="39877" ht="12.75" customHeight="1" x14ac:dyDescent="0.2"/>
    <row r="39878" ht="12.75" customHeight="1" x14ac:dyDescent="0.2"/>
    <row r="39879" ht="12.75" customHeight="1" x14ac:dyDescent="0.2"/>
    <row r="39880" ht="12.75" customHeight="1" x14ac:dyDescent="0.2"/>
    <row r="39881" ht="12.75" customHeight="1" x14ac:dyDescent="0.2"/>
    <row r="39882" ht="12.75" customHeight="1" x14ac:dyDescent="0.2"/>
    <row r="39883" ht="12.75" customHeight="1" x14ac:dyDescent="0.2"/>
    <row r="39884" ht="12.75" customHeight="1" x14ac:dyDescent="0.2"/>
    <row r="39885" ht="12.75" customHeight="1" x14ac:dyDescent="0.2"/>
    <row r="39886" ht="12.75" customHeight="1" x14ac:dyDescent="0.2"/>
    <row r="39887" ht="12.75" customHeight="1" x14ac:dyDescent="0.2"/>
    <row r="39888" ht="12.75" customHeight="1" x14ac:dyDescent="0.2"/>
    <row r="39889" ht="12.75" customHeight="1" x14ac:dyDescent="0.2"/>
    <row r="39890" ht="12.75" customHeight="1" x14ac:dyDescent="0.2"/>
    <row r="39891" ht="12.75" customHeight="1" x14ac:dyDescent="0.2"/>
    <row r="39892" ht="12.75" customHeight="1" x14ac:dyDescent="0.2"/>
    <row r="39893" ht="12.75" customHeight="1" x14ac:dyDescent="0.2"/>
    <row r="39894" ht="12.75" customHeight="1" x14ac:dyDescent="0.2"/>
    <row r="39895" ht="12.75" customHeight="1" x14ac:dyDescent="0.2"/>
    <row r="39896" ht="12.75" customHeight="1" x14ac:dyDescent="0.2"/>
    <row r="39897" ht="12.75" customHeight="1" x14ac:dyDescent="0.2"/>
    <row r="39898" ht="12.75" customHeight="1" x14ac:dyDescent="0.2"/>
    <row r="39899" ht="12.75" customHeight="1" x14ac:dyDescent="0.2"/>
    <row r="39900" ht="12.75" customHeight="1" x14ac:dyDescent="0.2"/>
    <row r="39901" ht="12.75" customHeight="1" x14ac:dyDescent="0.2"/>
    <row r="39902" ht="12.75" customHeight="1" x14ac:dyDescent="0.2"/>
    <row r="39903" ht="12.75" customHeight="1" x14ac:dyDescent="0.2"/>
    <row r="39904" ht="12.75" customHeight="1" x14ac:dyDescent="0.2"/>
    <row r="39905" ht="12.75" customHeight="1" x14ac:dyDescent="0.2"/>
    <row r="39906" ht="12.75" customHeight="1" x14ac:dyDescent="0.2"/>
    <row r="39907" ht="12.75" customHeight="1" x14ac:dyDescent="0.2"/>
    <row r="39908" ht="12.75" customHeight="1" x14ac:dyDescent="0.2"/>
    <row r="39909" ht="12.75" customHeight="1" x14ac:dyDescent="0.2"/>
    <row r="39910" ht="12.75" customHeight="1" x14ac:dyDescent="0.2"/>
    <row r="39911" ht="12.75" customHeight="1" x14ac:dyDescent="0.2"/>
    <row r="39912" ht="12.75" customHeight="1" x14ac:dyDescent="0.2"/>
    <row r="39913" ht="12.75" customHeight="1" x14ac:dyDescent="0.2"/>
    <row r="39914" ht="12.75" customHeight="1" x14ac:dyDescent="0.2"/>
    <row r="39915" ht="12.75" customHeight="1" x14ac:dyDescent="0.2"/>
    <row r="39916" ht="12.75" customHeight="1" x14ac:dyDescent="0.2"/>
    <row r="39917" ht="12.75" customHeight="1" x14ac:dyDescent="0.2"/>
    <row r="39918" ht="12.75" customHeight="1" x14ac:dyDescent="0.2"/>
    <row r="39919" ht="12.75" customHeight="1" x14ac:dyDescent="0.2"/>
    <row r="39920" ht="12.75" customHeight="1" x14ac:dyDescent="0.2"/>
    <row r="39921" ht="12.75" customHeight="1" x14ac:dyDescent="0.2"/>
    <row r="39922" ht="12.75" customHeight="1" x14ac:dyDescent="0.2"/>
    <row r="39923" ht="12.75" customHeight="1" x14ac:dyDescent="0.2"/>
    <row r="39924" ht="12.75" customHeight="1" x14ac:dyDescent="0.2"/>
    <row r="39925" ht="12.75" customHeight="1" x14ac:dyDescent="0.2"/>
    <row r="39926" ht="12.75" customHeight="1" x14ac:dyDescent="0.2"/>
    <row r="39927" ht="12.75" customHeight="1" x14ac:dyDescent="0.2"/>
    <row r="39928" ht="12.75" customHeight="1" x14ac:dyDescent="0.2"/>
    <row r="39929" ht="12.75" customHeight="1" x14ac:dyDescent="0.2"/>
    <row r="39930" ht="12.75" customHeight="1" x14ac:dyDescent="0.2"/>
    <row r="39931" ht="12.75" customHeight="1" x14ac:dyDescent="0.2"/>
    <row r="39932" ht="12.75" customHeight="1" x14ac:dyDescent="0.2"/>
    <row r="39933" ht="12.75" customHeight="1" x14ac:dyDescent="0.2"/>
    <row r="39934" ht="12.75" customHeight="1" x14ac:dyDescent="0.2"/>
    <row r="39935" ht="12.75" customHeight="1" x14ac:dyDescent="0.2"/>
    <row r="39936" ht="12.75" customHeight="1" x14ac:dyDescent="0.2"/>
    <row r="39937" ht="12.75" customHeight="1" x14ac:dyDescent="0.2"/>
    <row r="39938" ht="12.75" customHeight="1" x14ac:dyDescent="0.2"/>
    <row r="39939" ht="12.75" customHeight="1" x14ac:dyDescent="0.2"/>
    <row r="39940" ht="12.75" customHeight="1" x14ac:dyDescent="0.2"/>
    <row r="39941" ht="12.75" customHeight="1" x14ac:dyDescent="0.2"/>
    <row r="39942" ht="12.75" customHeight="1" x14ac:dyDescent="0.2"/>
    <row r="39943" ht="12.75" customHeight="1" x14ac:dyDescent="0.2"/>
    <row r="39944" ht="12.75" customHeight="1" x14ac:dyDescent="0.2"/>
    <row r="39945" ht="12.75" customHeight="1" x14ac:dyDescent="0.2"/>
    <row r="39946" ht="12.75" customHeight="1" x14ac:dyDescent="0.2"/>
    <row r="39947" ht="12.75" customHeight="1" x14ac:dyDescent="0.2"/>
    <row r="39948" ht="12.75" customHeight="1" x14ac:dyDescent="0.2"/>
    <row r="39949" ht="12.75" customHeight="1" x14ac:dyDescent="0.2"/>
    <row r="39950" ht="12.75" customHeight="1" x14ac:dyDescent="0.2"/>
    <row r="39951" ht="12.75" customHeight="1" x14ac:dyDescent="0.2"/>
    <row r="39952" ht="12.75" customHeight="1" x14ac:dyDescent="0.2"/>
    <row r="39953" ht="12.75" customHeight="1" x14ac:dyDescent="0.2"/>
    <row r="39954" ht="12.75" customHeight="1" x14ac:dyDescent="0.2"/>
    <row r="39955" ht="12.75" customHeight="1" x14ac:dyDescent="0.2"/>
    <row r="39956" ht="12.75" customHeight="1" x14ac:dyDescent="0.2"/>
    <row r="39957" ht="12.75" customHeight="1" x14ac:dyDescent="0.2"/>
    <row r="39958" ht="12.75" customHeight="1" x14ac:dyDescent="0.2"/>
    <row r="39959" ht="12.75" customHeight="1" x14ac:dyDescent="0.2"/>
    <row r="39960" ht="12.75" customHeight="1" x14ac:dyDescent="0.2"/>
    <row r="39961" ht="12.75" customHeight="1" x14ac:dyDescent="0.2"/>
    <row r="39962" ht="12.75" customHeight="1" x14ac:dyDescent="0.2"/>
    <row r="39963" ht="12.75" customHeight="1" x14ac:dyDescent="0.2"/>
    <row r="39964" ht="12.75" customHeight="1" x14ac:dyDescent="0.2"/>
    <row r="39965" ht="12.75" customHeight="1" x14ac:dyDescent="0.2"/>
    <row r="39966" ht="12.75" customHeight="1" x14ac:dyDescent="0.2"/>
    <row r="39967" ht="12.75" customHeight="1" x14ac:dyDescent="0.2"/>
    <row r="39968" ht="12.75" customHeight="1" x14ac:dyDescent="0.2"/>
    <row r="39969" ht="12.75" customHeight="1" x14ac:dyDescent="0.2"/>
    <row r="39970" ht="12.75" customHeight="1" x14ac:dyDescent="0.2"/>
    <row r="39971" ht="12.75" customHeight="1" x14ac:dyDescent="0.2"/>
    <row r="39972" ht="12.75" customHeight="1" x14ac:dyDescent="0.2"/>
    <row r="39973" ht="12.75" customHeight="1" x14ac:dyDescent="0.2"/>
    <row r="39974" ht="12.75" customHeight="1" x14ac:dyDescent="0.2"/>
    <row r="39975" ht="12.75" customHeight="1" x14ac:dyDescent="0.2"/>
    <row r="39976" ht="12.75" customHeight="1" x14ac:dyDescent="0.2"/>
    <row r="39977" ht="12.75" customHeight="1" x14ac:dyDescent="0.2"/>
    <row r="39978" ht="12.75" customHeight="1" x14ac:dyDescent="0.2"/>
    <row r="39979" ht="12.75" customHeight="1" x14ac:dyDescent="0.2"/>
    <row r="39980" ht="12.75" customHeight="1" x14ac:dyDescent="0.2"/>
    <row r="39981" ht="12.75" customHeight="1" x14ac:dyDescent="0.2"/>
    <row r="39982" ht="12.75" customHeight="1" x14ac:dyDescent="0.2"/>
    <row r="39983" ht="12.75" customHeight="1" x14ac:dyDescent="0.2"/>
    <row r="39984" ht="12.75" customHeight="1" x14ac:dyDescent="0.2"/>
    <row r="39985" ht="12.75" customHeight="1" x14ac:dyDescent="0.2"/>
    <row r="39986" ht="12.75" customHeight="1" x14ac:dyDescent="0.2"/>
    <row r="39987" ht="12.75" customHeight="1" x14ac:dyDescent="0.2"/>
    <row r="39988" ht="12.75" customHeight="1" x14ac:dyDescent="0.2"/>
    <row r="39989" ht="12.75" customHeight="1" x14ac:dyDescent="0.2"/>
    <row r="39990" ht="12.75" customHeight="1" x14ac:dyDescent="0.2"/>
    <row r="39991" ht="12.75" customHeight="1" x14ac:dyDescent="0.2"/>
    <row r="39992" ht="12.75" customHeight="1" x14ac:dyDescent="0.2"/>
    <row r="39993" ht="12.75" customHeight="1" x14ac:dyDescent="0.2"/>
    <row r="39994" ht="12.75" customHeight="1" x14ac:dyDescent="0.2"/>
    <row r="39995" ht="12.75" customHeight="1" x14ac:dyDescent="0.2"/>
    <row r="39996" ht="12.75" customHeight="1" x14ac:dyDescent="0.2"/>
    <row r="39997" ht="12.75" customHeight="1" x14ac:dyDescent="0.2"/>
    <row r="39998" ht="12.75" customHeight="1" x14ac:dyDescent="0.2"/>
    <row r="39999" ht="12.75" customHeight="1" x14ac:dyDescent="0.2"/>
    <row r="40000" ht="12.75" customHeight="1" x14ac:dyDescent="0.2"/>
    <row r="40001" ht="12.75" customHeight="1" x14ac:dyDescent="0.2"/>
    <row r="40002" ht="12.75" customHeight="1" x14ac:dyDescent="0.2"/>
    <row r="40003" ht="12.75" customHeight="1" x14ac:dyDescent="0.2"/>
    <row r="40004" ht="12.75" customHeight="1" x14ac:dyDescent="0.2"/>
    <row r="40005" ht="12.75" customHeight="1" x14ac:dyDescent="0.2"/>
    <row r="40006" ht="12.75" customHeight="1" x14ac:dyDescent="0.2"/>
    <row r="40007" ht="12.75" customHeight="1" x14ac:dyDescent="0.2"/>
    <row r="40008" ht="12.75" customHeight="1" x14ac:dyDescent="0.2"/>
    <row r="40009" ht="12.75" customHeight="1" x14ac:dyDescent="0.2"/>
    <row r="40010" ht="12.75" customHeight="1" x14ac:dyDescent="0.2"/>
    <row r="40011" ht="12.75" customHeight="1" x14ac:dyDescent="0.2"/>
    <row r="40012" ht="12.75" customHeight="1" x14ac:dyDescent="0.2"/>
    <row r="40013" ht="12.75" customHeight="1" x14ac:dyDescent="0.2"/>
    <row r="40014" ht="12.75" customHeight="1" x14ac:dyDescent="0.2"/>
    <row r="40015" ht="12.75" customHeight="1" x14ac:dyDescent="0.2"/>
    <row r="40016" ht="12.75" customHeight="1" x14ac:dyDescent="0.2"/>
    <row r="40017" ht="12.75" customHeight="1" x14ac:dyDescent="0.2"/>
    <row r="40018" ht="12.75" customHeight="1" x14ac:dyDescent="0.2"/>
    <row r="40019" ht="12.75" customHeight="1" x14ac:dyDescent="0.2"/>
    <row r="40020" ht="12.75" customHeight="1" x14ac:dyDescent="0.2"/>
    <row r="40021" ht="12.75" customHeight="1" x14ac:dyDescent="0.2"/>
    <row r="40022" ht="12.75" customHeight="1" x14ac:dyDescent="0.2"/>
    <row r="40023" ht="12.75" customHeight="1" x14ac:dyDescent="0.2"/>
    <row r="40024" ht="12.75" customHeight="1" x14ac:dyDescent="0.2"/>
    <row r="40025" ht="12.75" customHeight="1" x14ac:dyDescent="0.2"/>
    <row r="40026" ht="12.75" customHeight="1" x14ac:dyDescent="0.2"/>
    <row r="40027" ht="12.75" customHeight="1" x14ac:dyDescent="0.2"/>
    <row r="40028" ht="12.75" customHeight="1" x14ac:dyDescent="0.2"/>
    <row r="40029" ht="12.75" customHeight="1" x14ac:dyDescent="0.2"/>
    <row r="40030" ht="12.75" customHeight="1" x14ac:dyDescent="0.2"/>
    <row r="40031" ht="12.75" customHeight="1" x14ac:dyDescent="0.2"/>
    <row r="40032" ht="12.75" customHeight="1" x14ac:dyDescent="0.2"/>
    <row r="40033" ht="12.75" customHeight="1" x14ac:dyDescent="0.2"/>
    <row r="40034" ht="12.75" customHeight="1" x14ac:dyDescent="0.2"/>
    <row r="40035" ht="12.75" customHeight="1" x14ac:dyDescent="0.2"/>
    <row r="40036" ht="12.75" customHeight="1" x14ac:dyDescent="0.2"/>
    <row r="40037" ht="12.75" customHeight="1" x14ac:dyDescent="0.2"/>
    <row r="40038" ht="12.75" customHeight="1" x14ac:dyDescent="0.2"/>
    <row r="40039" ht="12.75" customHeight="1" x14ac:dyDescent="0.2"/>
    <row r="40040" ht="12.75" customHeight="1" x14ac:dyDescent="0.2"/>
    <row r="40041" ht="12.75" customHeight="1" x14ac:dyDescent="0.2"/>
    <row r="40042" ht="12.75" customHeight="1" x14ac:dyDescent="0.2"/>
    <row r="40043" ht="12.75" customHeight="1" x14ac:dyDescent="0.2"/>
    <row r="40044" ht="12.75" customHeight="1" x14ac:dyDescent="0.2"/>
    <row r="40045" ht="12.75" customHeight="1" x14ac:dyDescent="0.2"/>
    <row r="40046" ht="12.75" customHeight="1" x14ac:dyDescent="0.2"/>
    <row r="40047" ht="12.75" customHeight="1" x14ac:dyDescent="0.2"/>
    <row r="40048" ht="12.75" customHeight="1" x14ac:dyDescent="0.2"/>
    <row r="40049" ht="12.75" customHeight="1" x14ac:dyDescent="0.2"/>
    <row r="40050" ht="12.75" customHeight="1" x14ac:dyDescent="0.2"/>
    <row r="40051" ht="12.75" customHeight="1" x14ac:dyDescent="0.2"/>
    <row r="40052" ht="12.75" customHeight="1" x14ac:dyDescent="0.2"/>
    <row r="40053" ht="12.75" customHeight="1" x14ac:dyDescent="0.2"/>
    <row r="40054" ht="12.75" customHeight="1" x14ac:dyDescent="0.2"/>
    <row r="40055" ht="12.75" customHeight="1" x14ac:dyDescent="0.2"/>
    <row r="40056" ht="12.75" customHeight="1" x14ac:dyDescent="0.2"/>
    <row r="40057" ht="12.75" customHeight="1" x14ac:dyDescent="0.2"/>
    <row r="40058" ht="12.75" customHeight="1" x14ac:dyDescent="0.2"/>
    <row r="40059" ht="12.75" customHeight="1" x14ac:dyDescent="0.2"/>
    <row r="40060" ht="12.75" customHeight="1" x14ac:dyDescent="0.2"/>
    <row r="40061" ht="12.75" customHeight="1" x14ac:dyDescent="0.2"/>
    <row r="40062" ht="12.75" customHeight="1" x14ac:dyDescent="0.2"/>
    <row r="40063" ht="12.75" customHeight="1" x14ac:dyDescent="0.2"/>
    <row r="40064" ht="12.75" customHeight="1" x14ac:dyDescent="0.2"/>
    <row r="40065" ht="12.75" customHeight="1" x14ac:dyDescent="0.2"/>
    <row r="40066" ht="12.75" customHeight="1" x14ac:dyDescent="0.2"/>
    <row r="40067" ht="12.75" customHeight="1" x14ac:dyDescent="0.2"/>
    <row r="40068" ht="12.75" customHeight="1" x14ac:dyDescent="0.2"/>
    <row r="40069" ht="12.75" customHeight="1" x14ac:dyDescent="0.2"/>
    <row r="40070" ht="12.75" customHeight="1" x14ac:dyDescent="0.2"/>
    <row r="40071" ht="12.75" customHeight="1" x14ac:dyDescent="0.2"/>
    <row r="40072" ht="12.75" customHeight="1" x14ac:dyDescent="0.2"/>
    <row r="40073" ht="12.75" customHeight="1" x14ac:dyDescent="0.2"/>
    <row r="40074" ht="12.75" customHeight="1" x14ac:dyDescent="0.2"/>
    <row r="40075" ht="12.75" customHeight="1" x14ac:dyDescent="0.2"/>
    <row r="40076" ht="12.75" customHeight="1" x14ac:dyDescent="0.2"/>
    <row r="40077" ht="12.75" customHeight="1" x14ac:dyDescent="0.2"/>
    <row r="40078" ht="12.75" customHeight="1" x14ac:dyDescent="0.2"/>
    <row r="40079" ht="12.75" customHeight="1" x14ac:dyDescent="0.2"/>
    <row r="40080" ht="12.75" customHeight="1" x14ac:dyDescent="0.2"/>
    <row r="40081" ht="12.75" customHeight="1" x14ac:dyDescent="0.2"/>
    <row r="40082" ht="12.75" customHeight="1" x14ac:dyDescent="0.2"/>
    <row r="40083" ht="12.75" customHeight="1" x14ac:dyDescent="0.2"/>
    <row r="40084" ht="12.75" customHeight="1" x14ac:dyDescent="0.2"/>
    <row r="40085" ht="12.75" customHeight="1" x14ac:dyDescent="0.2"/>
    <row r="40086" ht="12.75" customHeight="1" x14ac:dyDescent="0.2"/>
    <row r="40087" ht="12.75" customHeight="1" x14ac:dyDescent="0.2"/>
    <row r="40088" ht="12.75" customHeight="1" x14ac:dyDescent="0.2"/>
    <row r="40089" ht="12.75" customHeight="1" x14ac:dyDescent="0.2"/>
    <row r="40090" ht="12.75" customHeight="1" x14ac:dyDescent="0.2"/>
    <row r="40091" ht="12.75" customHeight="1" x14ac:dyDescent="0.2"/>
    <row r="40092" ht="12.75" customHeight="1" x14ac:dyDescent="0.2"/>
    <row r="40093" ht="12.75" customHeight="1" x14ac:dyDescent="0.2"/>
    <row r="40094" ht="12.75" customHeight="1" x14ac:dyDescent="0.2"/>
    <row r="40095" ht="12.75" customHeight="1" x14ac:dyDescent="0.2"/>
    <row r="40096" ht="12.75" customHeight="1" x14ac:dyDescent="0.2"/>
    <row r="40097" ht="12.75" customHeight="1" x14ac:dyDescent="0.2"/>
    <row r="40098" ht="12.75" customHeight="1" x14ac:dyDescent="0.2"/>
    <row r="40099" ht="12.75" customHeight="1" x14ac:dyDescent="0.2"/>
    <row r="40100" ht="12.75" customHeight="1" x14ac:dyDescent="0.2"/>
    <row r="40101" ht="12.75" customHeight="1" x14ac:dyDescent="0.2"/>
    <row r="40102" ht="12.75" customHeight="1" x14ac:dyDescent="0.2"/>
    <row r="40103" ht="12.75" customHeight="1" x14ac:dyDescent="0.2"/>
    <row r="40104" ht="12.75" customHeight="1" x14ac:dyDescent="0.2"/>
    <row r="40105" ht="12.75" customHeight="1" x14ac:dyDescent="0.2"/>
    <row r="40106" ht="12.75" customHeight="1" x14ac:dyDescent="0.2"/>
    <row r="40107" ht="12.75" customHeight="1" x14ac:dyDescent="0.2"/>
    <row r="40108" ht="12.75" customHeight="1" x14ac:dyDescent="0.2"/>
    <row r="40109" ht="12.75" customHeight="1" x14ac:dyDescent="0.2"/>
    <row r="40110" ht="12.75" customHeight="1" x14ac:dyDescent="0.2"/>
    <row r="40111" ht="12.75" customHeight="1" x14ac:dyDescent="0.2"/>
    <row r="40112" ht="12.75" customHeight="1" x14ac:dyDescent="0.2"/>
    <row r="40113" ht="12.75" customHeight="1" x14ac:dyDescent="0.2"/>
    <row r="40114" ht="12.75" customHeight="1" x14ac:dyDescent="0.2"/>
    <row r="40115" ht="12.75" customHeight="1" x14ac:dyDescent="0.2"/>
    <row r="40116" ht="12.75" customHeight="1" x14ac:dyDescent="0.2"/>
    <row r="40117" ht="12.75" customHeight="1" x14ac:dyDescent="0.2"/>
    <row r="40118" ht="12.75" customHeight="1" x14ac:dyDescent="0.2"/>
    <row r="40119" ht="12.75" customHeight="1" x14ac:dyDescent="0.2"/>
    <row r="40120" ht="12.75" customHeight="1" x14ac:dyDescent="0.2"/>
    <row r="40121" ht="12.75" customHeight="1" x14ac:dyDescent="0.2"/>
    <row r="40122" ht="12.75" customHeight="1" x14ac:dyDescent="0.2"/>
    <row r="40123" ht="12.75" customHeight="1" x14ac:dyDescent="0.2"/>
    <row r="40124" ht="12.75" customHeight="1" x14ac:dyDescent="0.2"/>
    <row r="40125" ht="12.75" customHeight="1" x14ac:dyDescent="0.2"/>
    <row r="40126" ht="12.75" customHeight="1" x14ac:dyDescent="0.2"/>
    <row r="40127" ht="12.75" customHeight="1" x14ac:dyDescent="0.2"/>
    <row r="40128" ht="12.75" customHeight="1" x14ac:dyDescent="0.2"/>
    <row r="40129" ht="12.75" customHeight="1" x14ac:dyDescent="0.2"/>
    <row r="40130" ht="12.75" customHeight="1" x14ac:dyDescent="0.2"/>
    <row r="40131" ht="12.75" customHeight="1" x14ac:dyDescent="0.2"/>
    <row r="40132" ht="12.75" customHeight="1" x14ac:dyDescent="0.2"/>
    <row r="40133" ht="12.75" customHeight="1" x14ac:dyDescent="0.2"/>
    <row r="40134" ht="12.75" customHeight="1" x14ac:dyDescent="0.2"/>
    <row r="40135" ht="12.75" customHeight="1" x14ac:dyDescent="0.2"/>
    <row r="40136" ht="12.75" customHeight="1" x14ac:dyDescent="0.2"/>
    <row r="40137" ht="12.75" customHeight="1" x14ac:dyDescent="0.2"/>
    <row r="40138" ht="12.75" customHeight="1" x14ac:dyDescent="0.2"/>
    <row r="40139" ht="12.75" customHeight="1" x14ac:dyDescent="0.2"/>
    <row r="40140" ht="12.75" customHeight="1" x14ac:dyDescent="0.2"/>
    <row r="40141" ht="12.75" customHeight="1" x14ac:dyDescent="0.2"/>
    <row r="40142" ht="12.75" customHeight="1" x14ac:dyDescent="0.2"/>
    <row r="40143" ht="12.75" customHeight="1" x14ac:dyDescent="0.2"/>
    <row r="40144" ht="12.75" customHeight="1" x14ac:dyDescent="0.2"/>
    <row r="40145" ht="12.75" customHeight="1" x14ac:dyDescent="0.2"/>
    <row r="40146" ht="12.75" customHeight="1" x14ac:dyDescent="0.2"/>
    <row r="40147" ht="12.75" customHeight="1" x14ac:dyDescent="0.2"/>
    <row r="40148" ht="12.75" customHeight="1" x14ac:dyDescent="0.2"/>
    <row r="40149" ht="12.75" customHeight="1" x14ac:dyDescent="0.2"/>
    <row r="40150" ht="12.75" customHeight="1" x14ac:dyDescent="0.2"/>
    <row r="40151" ht="12.75" customHeight="1" x14ac:dyDescent="0.2"/>
    <row r="40152" ht="12.75" customHeight="1" x14ac:dyDescent="0.2"/>
    <row r="40153" ht="12.75" customHeight="1" x14ac:dyDescent="0.2"/>
    <row r="40154" ht="12.75" customHeight="1" x14ac:dyDescent="0.2"/>
    <row r="40155" ht="12.75" customHeight="1" x14ac:dyDescent="0.2"/>
    <row r="40156" ht="12.75" customHeight="1" x14ac:dyDescent="0.2"/>
    <row r="40157" ht="12.75" customHeight="1" x14ac:dyDescent="0.2"/>
    <row r="40158" ht="12.75" customHeight="1" x14ac:dyDescent="0.2"/>
    <row r="40159" ht="12.75" customHeight="1" x14ac:dyDescent="0.2"/>
    <row r="40160" ht="12.75" customHeight="1" x14ac:dyDescent="0.2"/>
    <row r="40161" ht="12.75" customHeight="1" x14ac:dyDescent="0.2"/>
    <row r="40162" ht="12.75" customHeight="1" x14ac:dyDescent="0.2"/>
    <row r="40163" ht="12.75" customHeight="1" x14ac:dyDescent="0.2"/>
    <row r="40164" ht="12.75" customHeight="1" x14ac:dyDescent="0.2"/>
    <row r="40165" ht="12.75" customHeight="1" x14ac:dyDescent="0.2"/>
    <row r="40166" ht="12.75" customHeight="1" x14ac:dyDescent="0.2"/>
    <row r="40167" ht="12.75" customHeight="1" x14ac:dyDescent="0.2"/>
    <row r="40168" ht="12.75" customHeight="1" x14ac:dyDescent="0.2"/>
    <row r="40169" ht="12.75" customHeight="1" x14ac:dyDescent="0.2"/>
    <row r="40170" ht="12.75" customHeight="1" x14ac:dyDescent="0.2"/>
    <row r="40171" ht="12.75" customHeight="1" x14ac:dyDescent="0.2"/>
    <row r="40172" ht="12.75" customHeight="1" x14ac:dyDescent="0.2"/>
    <row r="40173" ht="12.75" customHeight="1" x14ac:dyDescent="0.2"/>
    <row r="40174" ht="12.75" customHeight="1" x14ac:dyDescent="0.2"/>
    <row r="40175" ht="12.75" customHeight="1" x14ac:dyDescent="0.2"/>
    <row r="40176" ht="12.75" customHeight="1" x14ac:dyDescent="0.2"/>
    <row r="40177" ht="12.75" customHeight="1" x14ac:dyDescent="0.2"/>
    <row r="40178" ht="12.75" customHeight="1" x14ac:dyDescent="0.2"/>
    <row r="40179" ht="12.75" customHeight="1" x14ac:dyDescent="0.2"/>
    <row r="40180" ht="12.75" customHeight="1" x14ac:dyDescent="0.2"/>
    <row r="40181" ht="12.75" customHeight="1" x14ac:dyDescent="0.2"/>
    <row r="40182" ht="12.75" customHeight="1" x14ac:dyDescent="0.2"/>
    <row r="40183" ht="12.75" customHeight="1" x14ac:dyDescent="0.2"/>
    <row r="40184" ht="12.75" customHeight="1" x14ac:dyDescent="0.2"/>
    <row r="40185" ht="12.75" customHeight="1" x14ac:dyDescent="0.2"/>
    <row r="40186" ht="12.75" customHeight="1" x14ac:dyDescent="0.2"/>
    <row r="40187" ht="12.75" customHeight="1" x14ac:dyDescent="0.2"/>
    <row r="40188" ht="12.75" customHeight="1" x14ac:dyDescent="0.2"/>
    <row r="40189" ht="12.75" customHeight="1" x14ac:dyDescent="0.2"/>
    <row r="40190" ht="12.75" customHeight="1" x14ac:dyDescent="0.2"/>
    <row r="40191" ht="12.75" customHeight="1" x14ac:dyDescent="0.2"/>
    <row r="40192" ht="12.75" customHeight="1" x14ac:dyDescent="0.2"/>
    <row r="40193" ht="12.75" customHeight="1" x14ac:dyDescent="0.2"/>
    <row r="40194" ht="12.75" customHeight="1" x14ac:dyDescent="0.2"/>
    <row r="40195" ht="12.75" customHeight="1" x14ac:dyDescent="0.2"/>
    <row r="40196" ht="12.75" customHeight="1" x14ac:dyDescent="0.2"/>
    <row r="40197" ht="12.75" customHeight="1" x14ac:dyDescent="0.2"/>
    <row r="40198" ht="12.75" customHeight="1" x14ac:dyDescent="0.2"/>
    <row r="40199" ht="12.75" customHeight="1" x14ac:dyDescent="0.2"/>
    <row r="40200" ht="12.75" customHeight="1" x14ac:dyDescent="0.2"/>
    <row r="40201" ht="12.75" customHeight="1" x14ac:dyDescent="0.2"/>
    <row r="40202" ht="12.75" customHeight="1" x14ac:dyDescent="0.2"/>
    <row r="40203" ht="12.75" customHeight="1" x14ac:dyDescent="0.2"/>
    <row r="40204" ht="12.75" customHeight="1" x14ac:dyDescent="0.2"/>
    <row r="40205" ht="12.75" customHeight="1" x14ac:dyDescent="0.2"/>
    <row r="40206" ht="12.75" customHeight="1" x14ac:dyDescent="0.2"/>
    <row r="40207" ht="12.75" customHeight="1" x14ac:dyDescent="0.2"/>
    <row r="40208" ht="12.75" customHeight="1" x14ac:dyDescent="0.2"/>
    <row r="40209" ht="12.75" customHeight="1" x14ac:dyDescent="0.2"/>
    <row r="40210" ht="12.75" customHeight="1" x14ac:dyDescent="0.2"/>
    <row r="40211" ht="12.75" customHeight="1" x14ac:dyDescent="0.2"/>
    <row r="40212" ht="12.75" customHeight="1" x14ac:dyDescent="0.2"/>
    <row r="40213" ht="12.75" customHeight="1" x14ac:dyDescent="0.2"/>
    <row r="40214" ht="12.75" customHeight="1" x14ac:dyDescent="0.2"/>
    <row r="40215" ht="12.75" customHeight="1" x14ac:dyDescent="0.2"/>
    <row r="40216" ht="12.75" customHeight="1" x14ac:dyDescent="0.2"/>
    <row r="40217" ht="12.75" customHeight="1" x14ac:dyDescent="0.2"/>
    <row r="40218" ht="12.75" customHeight="1" x14ac:dyDescent="0.2"/>
    <row r="40219" ht="12.75" customHeight="1" x14ac:dyDescent="0.2"/>
    <row r="40220" ht="12.75" customHeight="1" x14ac:dyDescent="0.2"/>
    <row r="40221" ht="12.75" customHeight="1" x14ac:dyDescent="0.2"/>
    <row r="40222" ht="12.75" customHeight="1" x14ac:dyDescent="0.2"/>
    <row r="40223" ht="12.75" customHeight="1" x14ac:dyDescent="0.2"/>
    <row r="40224" ht="12.75" customHeight="1" x14ac:dyDescent="0.2"/>
    <row r="40225" ht="12.75" customHeight="1" x14ac:dyDescent="0.2"/>
    <row r="40226" ht="12.75" customHeight="1" x14ac:dyDescent="0.2"/>
    <row r="40227" ht="12.75" customHeight="1" x14ac:dyDescent="0.2"/>
    <row r="40228" ht="12.75" customHeight="1" x14ac:dyDescent="0.2"/>
    <row r="40229" ht="12.75" customHeight="1" x14ac:dyDescent="0.2"/>
    <row r="40230" ht="12.75" customHeight="1" x14ac:dyDescent="0.2"/>
    <row r="40231" ht="12.75" customHeight="1" x14ac:dyDescent="0.2"/>
    <row r="40232" ht="12.75" customHeight="1" x14ac:dyDescent="0.2"/>
    <row r="40233" ht="12.75" customHeight="1" x14ac:dyDescent="0.2"/>
    <row r="40234" ht="12.75" customHeight="1" x14ac:dyDescent="0.2"/>
    <row r="40235" ht="12.75" customHeight="1" x14ac:dyDescent="0.2"/>
    <row r="40236" ht="12.75" customHeight="1" x14ac:dyDescent="0.2"/>
    <row r="40237" ht="12.75" customHeight="1" x14ac:dyDescent="0.2"/>
    <row r="40238" ht="12.75" customHeight="1" x14ac:dyDescent="0.2"/>
    <row r="40239" ht="12.75" customHeight="1" x14ac:dyDescent="0.2"/>
    <row r="40240" ht="12.75" customHeight="1" x14ac:dyDescent="0.2"/>
    <row r="40241" ht="12.75" customHeight="1" x14ac:dyDescent="0.2"/>
    <row r="40242" ht="12.75" customHeight="1" x14ac:dyDescent="0.2"/>
    <row r="40243" ht="12.75" customHeight="1" x14ac:dyDescent="0.2"/>
    <row r="40244" ht="12.75" customHeight="1" x14ac:dyDescent="0.2"/>
    <row r="40245" ht="12.75" customHeight="1" x14ac:dyDescent="0.2"/>
    <row r="40246" ht="12.75" customHeight="1" x14ac:dyDescent="0.2"/>
    <row r="40247" ht="12.75" customHeight="1" x14ac:dyDescent="0.2"/>
    <row r="40248" ht="12.75" customHeight="1" x14ac:dyDescent="0.2"/>
    <row r="40249" ht="12.75" customHeight="1" x14ac:dyDescent="0.2"/>
    <row r="40250" ht="12.75" customHeight="1" x14ac:dyDescent="0.2"/>
    <row r="40251" ht="12.75" customHeight="1" x14ac:dyDescent="0.2"/>
    <row r="40252" ht="12.75" customHeight="1" x14ac:dyDescent="0.2"/>
    <row r="40253" ht="12.75" customHeight="1" x14ac:dyDescent="0.2"/>
    <row r="40254" ht="12.75" customHeight="1" x14ac:dyDescent="0.2"/>
    <row r="40255" ht="12.75" customHeight="1" x14ac:dyDescent="0.2"/>
    <row r="40256" ht="12.75" customHeight="1" x14ac:dyDescent="0.2"/>
    <row r="40257" ht="12.75" customHeight="1" x14ac:dyDescent="0.2"/>
    <row r="40258" ht="12.75" customHeight="1" x14ac:dyDescent="0.2"/>
    <row r="40259" ht="12.75" customHeight="1" x14ac:dyDescent="0.2"/>
    <row r="40260" ht="12.75" customHeight="1" x14ac:dyDescent="0.2"/>
    <row r="40261" ht="12.75" customHeight="1" x14ac:dyDescent="0.2"/>
    <row r="40262" ht="12.75" customHeight="1" x14ac:dyDescent="0.2"/>
    <row r="40263" ht="12.75" customHeight="1" x14ac:dyDescent="0.2"/>
    <row r="40264" ht="12.75" customHeight="1" x14ac:dyDescent="0.2"/>
    <row r="40265" ht="12.75" customHeight="1" x14ac:dyDescent="0.2"/>
    <row r="40266" ht="12.75" customHeight="1" x14ac:dyDescent="0.2"/>
    <row r="40267" ht="12.75" customHeight="1" x14ac:dyDescent="0.2"/>
    <row r="40268" ht="12.75" customHeight="1" x14ac:dyDescent="0.2"/>
    <row r="40269" ht="12.75" customHeight="1" x14ac:dyDescent="0.2"/>
    <row r="40270" ht="12.75" customHeight="1" x14ac:dyDescent="0.2"/>
    <row r="40271" ht="12.75" customHeight="1" x14ac:dyDescent="0.2"/>
    <row r="40272" ht="12.75" customHeight="1" x14ac:dyDescent="0.2"/>
    <row r="40273" ht="12.75" customHeight="1" x14ac:dyDescent="0.2"/>
    <row r="40274" ht="12.75" customHeight="1" x14ac:dyDescent="0.2"/>
    <row r="40275" ht="12.75" customHeight="1" x14ac:dyDescent="0.2"/>
    <row r="40276" ht="12.75" customHeight="1" x14ac:dyDescent="0.2"/>
    <row r="40277" ht="12.75" customHeight="1" x14ac:dyDescent="0.2"/>
    <row r="40278" ht="12.75" customHeight="1" x14ac:dyDescent="0.2"/>
    <row r="40279" ht="12.75" customHeight="1" x14ac:dyDescent="0.2"/>
    <row r="40280" ht="12.75" customHeight="1" x14ac:dyDescent="0.2"/>
    <row r="40281" ht="12.75" customHeight="1" x14ac:dyDescent="0.2"/>
    <row r="40282" ht="12.75" customHeight="1" x14ac:dyDescent="0.2"/>
    <row r="40283" ht="12.75" customHeight="1" x14ac:dyDescent="0.2"/>
    <row r="40284" ht="12.75" customHeight="1" x14ac:dyDescent="0.2"/>
    <row r="40285" ht="12.75" customHeight="1" x14ac:dyDescent="0.2"/>
    <row r="40286" ht="12.75" customHeight="1" x14ac:dyDescent="0.2"/>
    <row r="40287" ht="12.75" customHeight="1" x14ac:dyDescent="0.2"/>
    <row r="40288" ht="12.75" customHeight="1" x14ac:dyDescent="0.2"/>
    <row r="40289" ht="12.75" customHeight="1" x14ac:dyDescent="0.2"/>
    <row r="40290" ht="12.75" customHeight="1" x14ac:dyDescent="0.2"/>
    <row r="40291" ht="12.75" customHeight="1" x14ac:dyDescent="0.2"/>
    <row r="40292" ht="12.75" customHeight="1" x14ac:dyDescent="0.2"/>
    <row r="40293" ht="12.75" customHeight="1" x14ac:dyDescent="0.2"/>
    <row r="40294" ht="12.75" customHeight="1" x14ac:dyDescent="0.2"/>
    <row r="40295" ht="12.75" customHeight="1" x14ac:dyDescent="0.2"/>
    <row r="40296" ht="12.75" customHeight="1" x14ac:dyDescent="0.2"/>
    <row r="40297" ht="12.75" customHeight="1" x14ac:dyDescent="0.2"/>
    <row r="40298" ht="12.75" customHeight="1" x14ac:dyDescent="0.2"/>
    <row r="40299" ht="12.75" customHeight="1" x14ac:dyDescent="0.2"/>
    <row r="40300" ht="12.75" customHeight="1" x14ac:dyDescent="0.2"/>
    <row r="40301" ht="12.75" customHeight="1" x14ac:dyDescent="0.2"/>
    <row r="40302" ht="12.75" customHeight="1" x14ac:dyDescent="0.2"/>
    <row r="40303" ht="12.75" customHeight="1" x14ac:dyDescent="0.2"/>
    <row r="40304" ht="12.75" customHeight="1" x14ac:dyDescent="0.2"/>
    <row r="40305" ht="12.75" customHeight="1" x14ac:dyDescent="0.2"/>
    <row r="40306" ht="12.75" customHeight="1" x14ac:dyDescent="0.2"/>
    <row r="40307" ht="12.75" customHeight="1" x14ac:dyDescent="0.2"/>
    <row r="40308" ht="12.75" customHeight="1" x14ac:dyDescent="0.2"/>
    <row r="40309" ht="12.75" customHeight="1" x14ac:dyDescent="0.2"/>
    <row r="40310" ht="12.75" customHeight="1" x14ac:dyDescent="0.2"/>
    <row r="40311" ht="12.75" customHeight="1" x14ac:dyDescent="0.2"/>
    <row r="40312" ht="12.75" customHeight="1" x14ac:dyDescent="0.2"/>
    <row r="40313" ht="12.75" customHeight="1" x14ac:dyDescent="0.2"/>
    <row r="40314" ht="12.75" customHeight="1" x14ac:dyDescent="0.2"/>
    <row r="40315" ht="12.75" customHeight="1" x14ac:dyDescent="0.2"/>
    <row r="40316" ht="12.75" customHeight="1" x14ac:dyDescent="0.2"/>
    <row r="40317" ht="12.75" customHeight="1" x14ac:dyDescent="0.2"/>
    <row r="40318" ht="12.75" customHeight="1" x14ac:dyDescent="0.2"/>
    <row r="40319" ht="12.75" customHeight="1" x14ac:dyDescent="0.2"/>
    <row r="40320" ht="12.75" customHeight="1" x14ac:dyDescent="0.2"/>
    <row r="40321" ht="12.75" customHeight="1" x14ac:dyDescent="0.2"/>
    <row r="40322" ht="12.75" customHeight="1" x14ac:dyDescent="0.2"/>
    <row r="40323" ht="12.75" customHeight="1" x14ac:dyDescent="0.2"/>
    <row r="40324" ht="12.75" customHeight="1" x14ac:dyDescent="0.2"/>
    <row r="40325" ht="12.75" customHeight="1" x14ac:dyDescent="0.2"/>
    <row r="40326" ht="12.75" customHeight="1" x14ac:dyDescent="0.2"/>
    <row r="40327" ht="12.75" customHeight="1" x14ac:dyDescent="0.2"/>
    <row r="40328" ht="12.75" customHeight="1" x14ac:dyDescent="0.2"/>
    <row r="40329" ht="12.75" customHeight="1" x14ac:dyDescent="0.2"/>
    <row r="40330" ht="12.75" customHeight="1" x14ac:dyDescent="0.2"/>
    <row r="40331" ht="12.75" customHeight="1" x14ac:dyDescent="0.2"/>
    <row r="40332" ht="12.75" customHeight="1" x14ac:dyDescent="0.2"/>
    <row r="40333" ht="12.75" customHeight="1" x14ac:dyDescent="0.2"/>
    <row r="40334" ht="12.75" customHeight="1" x14ac:dyDescent="0.2"/>
    <row r="40335" ht="12.75" customHeight="1" x14ac:dyDescent="0.2"/>
    <row r="40336" ht="12.75" customHeight="1" x14ac:dyDescent="0.2"/>
    <row r="40337" ht="12.75" customHeight="1" x14ac:dyDescent="0.2"/>
    <row r="40338" ht="12.75" customHeight="1" x14ac:dyDescent="0.2"/>
    <row r="40339" ht="12.75" customHeight="1" x14ac:dyDescent="0.2"/>
    <row r="40340" ht="12.75" customHeight="1" x14ac:dyDescent="0.2"/>
    <row r="40341" ht="12.75" customHeight="1" x14ac:dyDescent="0.2"/>
    <row r="40342" ht="12.75" customHeight="1" x14ac:dyDescent="0.2"/>
    <row r="40343" ht="12.75" customHeight="1" x14ac:dyDescent="0.2"/>
    <row r="40344" ht="12.75" customHeight="1" x14ac:dyDescent="0.2"/>
    <row r="40345" ht="12.75" customHeight="1" x14ac:dyDescent="0.2"/>
    <row r="40346" ht="12.75" customHeight="1" x14ac:dyDescent="0.2"/>
    <row r="40347" ht="12.75" customHeight="1" x14ac:dyDescent="0.2"/>
    <row r="40348" ht="12.75" customHeight="1" x14ac:dyDescent="0.2"/>
    <row r="40349" ht="12.75" customHeight="1" x14ac:dyDescent="0.2"/>
    <row r="40350" ht="12.75" customHeight="1" x14ac:dyDescent="0.2"/>
    <row r="40351" ht="12.75" customHeight="1" x14ac:dyDescent="0.2"/>
    <row r="40352" ht="12.75" customHeight="1" x14ac:dyDescent="0.2"/>
    <row r="40353" ht="12.75" customHeight="1" x14ac:dyDescent="0.2"/>
    <row r="40354" ht="12.75" customHeight="1" x14ac:dyDescent="0.2"/>
    <row r="40355" ht="12.75" customHeight="1" x14ac:dyDescent="0.2"/>
    <row r="40356" ht="12.75" customHeight="1" x14ac:dyDescent="0.2"/>
    <row r="40357" ht="12.75" customHeight="1" x14ac:dyDescent="0.2"/>
    <row r="40358" ht="12.75" customHeight="1" x14ac:dyDescent="0.2"/>
    <row r="40359" ht="12.75" customHeight="1" x14ac:dyDescent="0.2"/>
    <row r="40360" ht="12.75" customHeight="1" x14ac:dyDescent="0.2"/>
    <row r="40361" ht="12.75" customHeight="1" x14ac:dyDescent="0.2"/>
    <row r="40362" ht="12.75" customHeight="1" x14ac:dyDescent="0.2"/>
    <row r="40363" ht="12.75" customHeight="1" x14ac:dyDescent="0.2"/>
    <row r="40364" ht="12.75" customHeight="1" x14ac:dyDescent="0.2"/>
    <row r="40365" ht="12.75" customHeight="1" x14ac:dyDescent="0.2"/>
    <row r="40366" ht="12.75" customHeight="1" x14ac:dyDescent="0.2"/>
    <row r="40367" ht="12.75" customHeight="1" x14ac:dyDescent="0.2"/>
    <row r="40368" ht="12.75" customHeight="1" x14ac:dyDescent="0.2"/>
    <row r="40369" ht="12.75" customHeight="1" x14ac:dyDescent="0.2"/>
    <row r="40370" ht="12.75" customHeight="1" x14ac:dyDescent="0.2"/>
    <row r="40371" ht="12.75" customHeight="1" x14ac:dyDescent="0.2"/>
    <row r="40372" ht="12.75" customHeight="1" x14ac:dyDescent="0.2"/>
    <row r="40373" ht="12.75" customHeight="1" x14ac:dyDescent="0.2"/>
    <row r="40374" ht="12.75" customHeight="1" x14ac:dyDescent="0.2"/>
    <row r="40375" ht="12.75" customHeight="1" x14ac:dyDescent="0.2"/>
    <row r="40376" ht="12.75" customHeight="1" x14ac:dyDescent="0.2"/>
    <row r="40377" ht="12.75" customHeight="1" x14ac:dyDescent="0.2"/>
    <row r="40378" ht="12.75" customHeight="1" x14ac:dyDescent="0.2"/>
    <row r="40379" ht="12.75" customHeight="1" x14ac:dyDescent="0.2"/>
    <row r="40380" ht="12.75" customHeight="1" x14ac:dyDescent="0.2"/>
    <row r="40381" ht="12.75" customHeight="1" x14ac:dyDescent="0.2"/>
    <row r="40382" ht="12.75" customHeight="1" x14ac:dyDescent="0.2"/>
    <row r="40383" ht="12.75" customHeight="1" x14ac:dyDescent="0.2"/>
    <row r="40384" ht="12.75" customHeight="1" x14ac:dyDescent="0.2"/>
    <row r="40385" ht="12.75" customHeight="1" x14ac:dyDescent="0.2"/>
    <row r="40386" ht="12.75" customHeight="1" x14ac:dyDescent="0.2"/>
    <row r="40387" ht="12.75" customHeight="1" x14ac:dyDescent="0.2"/>
    <row r="40388" ht="12.75" customHeight="1" x14ac:dyDescent="0.2"/>
    <row r="40389" ht="12.75" customHeight="1" x14ac:dyDescent="0.2"/>
    <row r="40390" ht="12.75" customHeight="1" x14ac:dyDescent="0.2"/>
    <row r="40391" ht="12.75" customHeight="1" x14ac:dyDescent="0.2"/>
    <row r="40392" ht="12.75" customHeight="1" x14ac:dyDescent="0.2"/>
    <row r="40393" ht="12.75" customHeight="1" x14ac:dyDescent="0.2"/>
    <row r="40394" ht="12.75" customHeight="1" x14ac:dyDescent="0.2"/>
    <row r="40395" ht="12.75" customHeight="1" x14ac:dyDescent="0.2"/>
    <row r="40396" ht="12.75" customHeight="1" x14ac:dyDescent="0.2"/>
    <row r="40397" ht="12.75" customHeight="1" x14ac:dyDescent="0.2"/>
    <row r="40398" ht="12.75" customHeight="1" x14ac:dyDescent="0.2"/>
    <row r="40399" ht="12.75" customHeight="1" x14ac:dyDescent="0.2"/>
    <row r="40400" ht="12.75" customHeight="1" x14ac:dyDescent="0.2"/>
    <row r="40401" ht="12.75" customHeight="1" x14ac:dyDescent="0.2"/>
    <row r="40402" ht="12.75" customHeight="1" x14ac:dyDescent="0.2"/>
    <row r="40403" ht="12.75" customHeight="1" x14ac:dyDescent="0.2"/>
    <row r="40404" ht="12.75" customHeight="1" x14ac:dyDescent="0.2"/>
    <row r="40405" ht="12.75" customHeight="1" x14ac:dyDescent="0.2"/>
    <row r="40406" ht="12.75" customHeight="1" x14ac:dyDescent="0.2"/>
    <row r="40407" ht="12.75" customHeight="1" x14ac:dyDescent="0.2"/>
    <row r="40408" ht="12.75" customHeight="1" x14ac:dyDescent="0.2"/>
    <row r="40409" ht="12.75" customHeight="1" x14ac:dyDescent="0.2"/>
    <row r="40410" ht="12.75" customHeight="1" x14ac:dyDescent="0.2"/>
    <row r="40411" ht="12.75" customHeight="1" x14ac:dyDescent="0.2"/>
    <row r="40412" ht="12.75" customHeight="1" x14ac:dyDescent="0.2"/>
    <row r="40413" ht="12.75" customHeight="1" x14ac:dyDescent="0.2"/>
    <row r="40414" ht="12.75" customHeight="1" x14ac:dyDescent="0.2"/>
    <row r="40415" ht="12.75" customHeight="1" x14ac:dyDescent="0.2"/>
    <row r="40416" ht="12.75" customHeight="1" x14ac:dyDescent="0.2"/>
    <row r="40417" ht="12.75" customHeight="1" x14ac:dyDescent="0.2"/>
    <row r="40418" ht="12.75" customHeight="1" x14ac:dyDescent="0.2"/>
    <row r="40419" ht="12.75" customHeight="1" x14ac:dyDescent="0.2"/>
    <row r="40420" ht="12.75" customHeight="1" x14ac:dyDescent="0.2"/>
    <row r="40421" ht="12.75" customHeight="1" x14ac:dyDescent="0.2"/>
    <row r="40422" ht="12.75" customHeight="1" x14ac:dyDescent="0.2"/>
    <row r="40423" ht="12.75" customHeight="1" x14ac:dyDescent="0.2"/>
    <row r="40424" ht="12.75" customHeight="1" x14ac:dyDescent="0.2"/>
    <row r="40425" ht="12.75" customHeight="1" x14ac:dyDescent="0.2"/>
    <row r="40426" ht="12.75" customHeight="1" x14ac:dyDescent="0.2"/>
    <row r="40427" ht="12.75" customHeight="1" x14ac:dyDescent="0.2"/>
    <row r="40428" ht="12.75" customHeight="1" x14ac:dyDescent="0.2"/>
    <row r="40429" ht="12.75" customHeight="1" x14ac:dyDescent="0.2"/>
    <row r="40430" ht="12.75" customHeight="1" x14ac:dyDescent="0.2"/>
    <row r="40431" ht="12.75" customHeight="1" x14ac:dyDescent="0.2"/>
    <row r="40432" ht="12.75" customHeight="1" x14ac:dyDescent="0.2"/>
    <row r="40433" ht="12.75" customHeight="1" x14ac:dyDescent="0.2"/>
    <row r="40434" ht="12.75" customHeight="1" x14ac:dyDescent="0.2"/>
    <row r="40435" ht="12.75" customHeight="1" x14ac:dyDescent="0.2"/>
    <row r="40436" ht="12.75" customHeight="1" x14ac:dyDescent="0.2"/>
    <row r="40437" ht="12.75" customHeight="1" x14ac:dyDescent="0.2"/>
    <row r="40438" ht="12.75" customHeight="1" x14ac:dyDescent="0.2"/>
    <row r="40439" ht="12.75" customHeight="1" x14ac:dyDescent="0.2"/>
    <row r="40440" ht="12.75" customHeight="1" x14ac:dyDescent="0.2"/>
    <row r="40441" ht="12.75" customHeight="1" x14ac:dyDescent="0.2"/>
    <row r="40442" ht="12.75" customHeight="1" x14ac:dyDescent="0.2"/>
    <row r="40443" ht="12.75" customHeight="1" x14ac:dyDescent="0.2"/>
    <row r="40444" ht="12.75" customHeight="1" x14ac:dyDescent="0.2"/>
    <row r="40445" ht="12.75" customHeight="1" x14ac:dyDescent="0.2"/>
    <row r="40446" ht="12.75" customHeight="1" x14ac:dyDescent="0.2"/>
    <row r="40447" ht="12.75" customHeight="1" x14ac:dyDescent="0.2"/>
    <row r="40448" ht="12.75" customHeight="1" x14ac:dyDescent="0.2"/>
    <row r="40449" ht="12.75" customHeight="1" x14ac:dyDescent="0.2"/>
    <row r="40450" ht="12.75" customHeight="1" x14ac:dyDescent="0.2"/>
    <row r="40451" ht="12.75" customHeight="1" x14ac:dyDescent="0.2"/>
    <row r="40452" ht="12.75" customHeight="1" x14ac:dyDescent="0.2"/>
    <row r="40453" ht="12.75" customHeight="1" x14ac:dyDescent="0.2"/>
    <row r="40454" ht="12.75" customHeight="1" x14ac:dyDescent="0.2"/>
    <row r="40455" ht="12.75" customHeight="1" x14ac:dyDescent="0.2"/>
    <row r="40456" ht="12.75" customHeight="1" x14ac:dyDescent="0.2"/>
    <row r="40457" ht="12.75" customHeight="1" x14ac:dyDescent="0.2"/>
    <row r="40458" ht="12.75" customHeight="1" x14ac:dyDescent="0.2"/>
    <row r="40459" ht="12.75" customHeight="1" x14ac:dyDescent="0.2"/>
    <row r="40460" ht="12.75" customHeight="1" x14ac:dyDescent="0.2"/>
    <row r="40461" ht="12.75" customHeight="1" x14ac:dyDescent="0.2"/>
    <row r="40462" ht="12.75" customHeight="1" x14ac:dyDescent="0.2"/>
    <row r="40463" ht="12.75" customHeight="1" x14ac:dyDescent="0.2"/>
    <row r="40464" ht="12.75" customHeight="1" x14ac:dyDescent="0.2"/>
    <row r="40465" ht="12.75" customHeight="1" x14ac:dyDescent="0.2"/>
    <row r="40466" ht="12.75" customHeight="1" x14ac:dyDescent="0.2"/>
    <row r="40467" ht="12.75" customHeight="1" x14ac:dyDescent="0.2"/>
    <row r="40468" ht="12.75" customHeight="1" x14ac:dyDescent="0.2"/>
    <row r="40469" ht="12.75" customHeight="1" x14ac:dyDescent="0.2"/>
    <row r="40470" ht="12.75" customHeight="1" x14ac:dyDescent="0.2"/>
    <row r="40471" ht="12.75" customHeight="1" x14ac:dyDescent="0.2"/>
    <row r="40472" ht="12.75" customHeight="1" x14ac:dyDescent="0.2"/>
    <row r="40473" ht="12.75" customHeight="1" x14ac:dyDescent="0.2"/>
    <row r="40474" ht="12.75" customHeight="1" x14ac:dyDescent="0.2"/>
    <row r="40475" ht="12.75" customHeight="1" x14ac:dyDescent="0.2"/>
    <row r="40476" ht="12.75" customHeight="1" x14ac:dyDescent="0.2"/>
    <row r="40477" ht="12.75" customHeight="1" x14ac:dyDescent="0.2"/>
    <row r="40478" ht="12.75" customHeight="1" x14ac:dyDescent="0.2"/>
    <row r="40479" ht="12.75" customHeight="1" x14ac:dyDescent="0.2"/>
    <row r="40480" ht="12.75" customHeight="1" x14ac:dyDescent="0.2"/>
    <row r="40481" ht="12.75" customHeight="1" x14ac:dyDescent="0.2"/>
    <row r="40482" ht="12.75" customHeight="1" x14ac:dyDescent="0.2"/>
    <row r="40483" ht="12.75" customHeight="1" x14ac:dyDescent="0.2"/>
    <row r="40484" ht="12.75" customHeight="1" x14ac:dyDescent="0.2"/>
    <row r="40485" ht="12.75" customHeight="1" x14ac:dyDescent="0.2"/>
    <row r="40486" ht="12.75" customHeight="1" x14ac:dyDescent="0.2"/>
    <row r="40487" ht="12.75" customHeight="1" x14ac:dyDescent="0.2"/>
    <row r="40488" ht="12.75" customHeight="1" x14ac:dyDescent="0.2"/>
    <row r="40489" ht="12.75" customHeight="1" x14ac:dyDescent="0.2"/>
    <row r="40490" ht="12.75" customHeight="1" x14ac:dyDescent="0.2"/>
    <row r="40491" ht="12.75" customHeight="1" x14ac:dyDescent="0.2"/>
    <row r="40492" ht="12.75" customHeight="1" x14ac:dyDescent="0.2"/>
    <row r="40493" ht="12.75" customHeight="1" x14ac:dyDescent="0.2"/>
    <row r="40494" ht="12.75" customHeight="1" x14ac:dyDescent="0.2"/>
    <row r="40495" ht="12.75" customHeight="1" x14ac:dyDescent="0.2"/>
    <row r="40496" ht="12.75" customHeight="1" x14ac:dyDescent="0.2"/>
    <row r="40497" ht="12.75" customHeight="1" x14ac:dyDescent="0.2"/>
    <row r="40498" ht="12.75" customHeight="1" x14ac:dyDescent="0.2"/>
    <row r="40499" ht="12.75" customHeight="1" x14ac:dyDescent="0.2"/>
    <row r="40500" ht="12.75" customHeight="1" x14ac:dyDescent="0.2"/>
    <row r="40501" ht="12.75" customHeight="1" x14ac:dyDescent="0.2"/>
    <row r="40502" ht="12.75" customHeight="1" x14ac:dyDescent="0.2"/>
    <row r="40503" ht="12.75" customHeight="1" x14ac:dyDescent="0.2"/>
    <row r="40504" ht="12.75" customHeight="1" x14ac:dyDescent="0.2"/>
    <row r="40505" ht="12.75" customHeight="1" x14ac:dyDescent="0.2"/>
    <row r="40506" ht="12.75" customHeight="1" x14ac:dyDescent="0.2"/>
    <row r="40507" ht="12.75" customHeight="1" x14ac:dyDescent="0.2"/>
    <row r="40508" ht="12.75" customHeight="1" x14ac:dyDescent="0.2"/>
    <row r="40509" ht="12.75" customHeight="1" x14ac:dyDescent="0.2"/>
    <row r="40510" ht="12.75" customHeight="1" x14ac:dyDescent="0.2"/>
    <row r="40511" ht="12.75" customHeight="1" x14ac:dyDescent="0.2"/>
    <row r="40512" ht="12.75" customHeight="1" x14ac:dyDescent="0.2"/>
    <row r="40513" ht="12.75" customHeight="1" x14ac:dyDescent="0.2"/>
    <row r="40514" ht="12.75" customHeight="1" x14ac:dyDescent="0.2"/>
    <row r="40515" ht="12.75" customHeight="1" x14ac:dyDescent="0.2"/>
    <row r="40516" ht="12.75" customHeight="1" x14ac:dyDescent="0.2"/>
    <row r="40517" ht="12.75" customHeight="1" x14ac:dyDescent="0.2"/>
    <row r="40518" ht="12.75" customHeight="1" x14ac:dyDescent="0.2"/>
    <row r="40519" ht="12.75" customHeight="1" x14ac:dyDescent="0.2"/>
    <row r="40520" ht="12.75" customHeight="1" x14ac:dyDescent="0.2"/>
    <row r="40521" ht="12.75" customHeight="1" x14ac:dyDescent="0.2"/>
    <row r="40522" ht="12.75" customHeight="1" x14ac:dyDescent="0.2"/>
    <row r="40523" ht="12.75" customHeight="1" x14ac:dyDescent="0.2"/>
    <row r="40524" ht="12.75" customHeight="1" x14ac:dyDescent="0.2"/>
    <row r="40525" ht="12.75" customHeight="1" x14ac:dyDescent="0.2"/>
    <row r="40526" ht="12.75" customHeight="1" x14ac:dyDescent="0.2"/>
    <row r="40527" ht="12.75" customHeight="1" x14ac:dyDescent="0.2"/>
    <row r="40528" ht="12.75" customHeight="1" x14ac:dyDescent="0.2"/>
    <row r="40529" ht="12.75" customHeight="1" x14ac:dyDescent="0.2"/>
    <row r="40530" ht="12.75" customHeight="1" x14ac:dyDescent="0.2"/>
    <row r="40531" ht="12.75" customHeight="1" x14ac:dyDescent="0.2"/>
    <row r="40532" ht="12.75" customHeight="1" x14ac:dyDescent="0.2"/>
    <row r="40533" ht="12.75" customHeight="1" x14ac:dyDescent="0.2"/>
    <row r="40534" ht="12.75" customHeight="1" x14ac:dyDescent="0.2"/>
    <row r="40535" ht="12.75" customHeight="1" x14ac:dyDescent="0.2"/>
    <row r="40536" ht="12.75" customHeight="1" x14ac:dyDescent="0.2"/>
    <row r="40537" ht="12.75" customHeight="1" x14ac:dyDescent="0.2"/>
    <row r="40538" ht="12.75" customHeight="1" x14ac:dyDescent="0.2"/>
    <row r="40539" ht="12.75" customHeight="1" x14ac:dyDescent="0.2"/>
    <row r="40540" ht="12.75" customHeight="1" x14ac:dyDescent="0.2"/>
    <row r="40541" ht="12.75" customHeight="1" x14ac:dyDescent="0.2"/>
    <row r="40542" ht="12.75" customHeight="1" x14ac:dyDescent="0.2"/>
    <row r="40543" ht="12.75" customHeight="1" x14ac:dyDescent="0.2"/>
    <row r="40544" ht="12.75" customHeight="1" x14ac:dyDescent="0.2"/>
    <row r="40545" ht="12.75" customHeight="1" x14ac:dyDescent="0.2"/>
    <row r="40546" ht="12.75" customHeight="1" x14ac:dyDescent="0.2"/>
    <row r="40547" ht="12.75" customHeight="1" x14ac:dyDescent="0.2"/>
    <row r="40548" ht="12.75" customHeight="1" x14ac:dyDescent="0.2"/>
    <row r="40549" ht="12.75" customHeight="1" x14ac:dyDescent="0.2"/>
    <row r="40550" ht="12.75" customHeight="1" x14ac:dyDescent="0.2"/>
    <row r="40551" ht="12.75" customHeight="1" x14ac:dyDescent="0.2"/>
    <row r="40552" ht="12.75" customHeight="1" x14ac:dyDescent="0.2"/>
    <row r="40553" ht="12.75" customHeight="1" x14ac:dyDescent="0.2"/>
    <row r="40554" ht="12.75" customHeight="1" x14ac:dyDescent="0.2"/>
    <row r="40555" ht="12.75" customHeight="1" x14ac:dyDescent="0.2"/>
    <row r="40556" ht="12.75" customHeight="1" x14ac:dyDescent="0.2"/>
    <row r="40557" ht="12.75" customHeight="1" x14ac:dyDescent="0.2"/>
    <row r="40558" ht="12.75" customHeight="1" x14ac:dyDescent="0.2"/>
    <row r="40559" ht="12.75" customHeight="1" x14ac:dyDescent="0.2"/>
    <row r="40560" ht="12.75" customHeight="1" x14ac:dyDescent="0.2"/>
    <row r="40561" ht="12.75" customHeight="1" x14ac:dyDescent="0.2"/>
    <row r="40562" ht="12.75" customHeight="1" x14ac:dyDescent="0.2"/>
    <row r="40563" ht="12.75" customHeight="1" x14ac:dyDescent="0.2"/>
    <row r="40564" ht="12.75" customHeight="1" x14ac:dyDescent="0.2"/>
    <row r="40565" ht="12.75" customHeight="1" x14ac:dyDescent="0.2"/>
    <row r="40566" ht="12.75" customHeight="1" x14ac:dyDescent="0.2"/>
    <row r="40567" ht="12.75" customHeight="1" x14ac:dyDescent="0.2"/>
    <row r="40568" ht="12.75" customHeight="1" x14ac:dyDescent="0.2"/>
    <row r="40569" ht="12.75" customHeight="1" x14ac:dyDescent="0.2"/>
    <row r="40570" ht="12.75" customHeight="1" x14ac:dyDescent="0.2"/>
    <row r="40571" ht="12.75" customHeight="1" x14ac:dyDescent="0.2"/>
    <row r="40572" ht="12.75" customHeight="1" x14ac:dyDescent="0.2"/>
    <row r="40573" ht="12.75" customHeight="1" x14ac:dyDescent="0.2"/>
    <row r="40574" ht="12.75" customHeight="1" x14ac:dyDescent="0.2"/>
    <row r="40575" ht="12.75" customHeight="1" x14ac:dyDescent="0.2"/>
    <row r="40576" ht="12.75" customHeight="1" x14ac:dyDescent="0.2"/>
    <row r="40577" ht="12.75" customHeight="1" x14ac:dyDescent="0.2"/>
    <row r="40578" ht="12.75" customHeight="1" x14ac:dyDescent="0.2"/>
    <row r="40579" ht="12.75" customHeight="1" x14ac:dyDescent="0.2"/>
    <row r="40580" ht="12.75" customHeight="1" x14ac:dyDescent="0.2"/>
    <row r="40581" ht="12.75" customHeight="1" x14ac:dyDescent="0.2"/>
    <row r="40582" ht="12.75" customHeight="1" x14ac:dyDescent="0.2"/>
    <row r="40583" ht="12.75" customHeight="1" x14ac:dyDescent="0.2"/>
    <row r="40584" ht="12.75" customHeight="1" x14ac:dyDescent="0.2"/>
    <row r="40585" ht="12.75" customHeight="1" x14ac:dyDescent="0.2"/>
    <row r="40586" ht="12.75" customHeight="1" x14ac:dyDescent="0.2"/>
    <row r="40587" ht="12.75" customHeight="1" x14ac:dyDescent="0.2"/>
    <row r="40588" ht="12.75" customHeight="1" x14ac:dyDescent="0.2"/>
    <row r="40589" ht="12.75" customHeight="1" x14ac:dyDescent="0.2"/>
    <row r="40590" ht="12.75" customHeight="1" x14ac:dyDescent="0.2"/>
    <row r="40591" ht="12.75" customHeight="1" x14ac:dyDescent="0.2"/>
    <row r="40592" ht="12.75" customHeight="1" x14ac:dyDescent="0.2"/>
    <row r="40593" ht="12.75" customHeight="1" x14ac:dyDescent="0.2"/>
    <row r="40594" ht="12.75" customHeight="1" x14ac:dyDescent="0.2"/>
    <row r="40595" ht="12.75" customHeight="1" x14ac:dyDescent="0.2"/>
    <row r="40596" ht="12.75" customHeight="1" x14ac:dyDescent="0.2"/>
    <row r="40597" ht="12.75" customHeight="1" x14ac:dyDescent="0.2"/>
    <row r="40598" ht="12.75" customHeight="1" x14ac:dyDescent="0.2"/>
    <row r="40599" ht="12.75" customHeight="1" x14ac:dyDescent="0.2"/>
    <row r="40600" ht="12.75" customHeight="1" x14ac:dyDescent="0.2"/>
    <row r="40601" ht="12.75" customHeight="1" x14ac:dyDescent="0.2"/>
    <row r="40602" ht="12.75" customHeight="1" x14ac:dyDescent="0.2"/>
    <row r="40603" ht="12.75" customHeight="1" x14ac:dyDescent="0.2"/>
    <row r="40604" ht="12.75" customHeight="1" x14ac:dyDescent="0.2"/>
    <row r="40605" ht="12.75" customHeight="1" x14ac:dyDescent="0.2"/>
    <row r="40606" ht="12.75" customHeight="1" x14ac:dyDescent="0.2"/>
    <row r="40607" ht="12.75" customHeight="1" x14ac:dyDescent="0.2"/>
    <row r="40608" ht="12.75" customHeight="1" x14ac:dyDescent="0.2"/>
    <row r="40609" ht="12.75" customHeight="1" x14ac:dyDescent="0.2"/>
    <row r="40610" ht="12.75" customHeight="1" x14ac:dyDescent="0.2"/>
    <row r="40611" ht="12.75" customHeight="1" x14ac:dyDescent="0.2"/>
    <row r="40612" ht="12.75" customHeight="1" x14ac:dyDescent="0.2"/>
    <row r="40613" ht="12.75" customHeight="1" x14ac:dyDescent="0.2"/>
    <row r="40614" ht="12.75" customHeight="1" x14ac:dyDescent="0.2"/>
    <row r="40615" ht="12.75" customHeight="1" x14ac:dyDescent="0.2"/>
    <row r="40616" ht="12.75" customHeight="1" x14ac:dyDescent="0.2"/>
    <row r="40617" ht="12.75" customHeight="1" x14ac:dyDescent="0.2"/>
    <row r="40618" ht="12.75" customHeight="1" x14ac:dyDescent="0.2"/>
    <row r="40619" ht="12.75" customHeight="1" x14ac:dyDescent="0.2"/>
    <row r="40620" ht="12.75" customHeight="1" x14ac:dyDescent="0.2"/>
    <row r="40621" ht="12.75" customHeight="1" x14ac:dyDescent="0.2"/>
    <row r="40622" ht="12.75" customHeight="1" x14ac:dyDescent="0.2"/>
    <row r="40623" ht="12.75" customHeight="1" x14ac:dyDescent="0.2"/>
    <row r="40624" ht="12.75" customHeight="1" x14ac:dyDescent="0.2"/>
    <row r="40625" ht="12.75" customHeight="1" x14ac:dyDescent="0.2"/>
    <row r="40626" ht="12.75" customHeight="1" x14ac:dyDescent="0.2"/>
    <row r="40627" ht="12.75" customHeight="1" x14ac:dyDescent="0.2"/>
    <row r="40628" ht="12.75" customHeight="1" x14ac:dyDescent="0.2"/>
    <row r="40629" ht="12.75" customHeight="1" x14ac:dyDescent="0.2"/>
    <row r="40630" ht="12.75" customHeight="1" x14ac:dyDescent="0.2"/>
    <row r="40631" ht="12.75" customHeight="1" x14ac:dyDescent="0.2"/>
    <row r="40632" ht="12.75" customHeight="1" x14ac:dyDescent="0.2"/>
    <row r="40633" ht="12.75" customHeight="1" x14ac:dyDescent="0.2"/>
    <row r="40634" ht="12.75" customHeight="1" x14ac:dyDescent="0.2"/>
    <row r="40635" ht="12.75" customHeight="1" x14ac:dyDescent="0.2"/>
    <row r="40636" ht="12.75" customHeight="1" x14ac:dyDescent="0.2"/>
    <row r="40637" ht="12.75" customHeight="1" x14ac:dyDescent="0.2"/>
    <row r="40638" ht="12.75" customHeight="1" x14ac:dyDescent="0.2"/>
    <row r="40639" ht="12.75" customHeight="1" x14ac:dyDescent="0.2"/>
    <row r="40640" ht="12.75" customHeight="1" x14ac:dyDescent="0.2"/>
    <row r="40641" ht="12.75" customHeight="1" x14ac:dyDescent="0.2"/>
    <row r="40642" ht="12.75" customHeight="1" x14ac:dyDescent="0.2"/>
    <row r="40643" ht="12.75" customHeight="1" x14ac:dyDescent="0.2"/>
    <row r="40644" ht="12.75" customHeight="1" x14ac:dyDescent="0.2"/>
    <row r="40645" ht="12.75" customHeight="1" x14ac:dyDescent="0.2"/>
    <row r="40646" ht="12.75" customHeight="1" x14ac:dyDescent="0.2"/>
    <row r="40647" ht="12.75" customHeight="1" x14ac:dyDescent="0.2"/>
    <row r="40648" ht="12.75" customHeight="1" x14ac:dyDescent="0.2"/>
    <row r="40649" ht="12.75" customHeight="1" x14ac:dyDescent="0.2"/>
    <row r="40650" ht="12.75" customHeight="1" x14ac:dyDescent="0.2"/>
    <row r="40651" ht="12.75" customHeight="1" x14ac:dyDescent="0.2"/>
    <row r="40652" ht="12.75" customHeight="1" x14ac:dyDescent="0.2"/>
    <row r="40653" ht="12.75" customHeight="1" x14ac:dyDescent="0.2"/>
    <row r="40654" ht="12.75" customHeight="1" x14ac:dyDescent="0.2"/>
    <row r="40655" ht="12.75" customHeight="1" x14ac:dyDescent="0.2"/>
    <row r="40656" ht="12.75" customHeight="1" x14ac:dyDescent="0.2"/>
    <row r="40657" ht="12.75" customHeight="1" x14ac:dyDescent="0.2"/>
    <row r="40658" ht="12.75" customHeight="1" x14ac:dyDescent="0.2"/>
    <row r="40659" ht="12.75" customHeight="1" x14ac:dyDescent="0.2"/>
    <row r="40660" ht="12.75" customHeight="1" x14ac:dyDescent="0.2"/>
    <row r="40661" ht="12.75" customHeight="1" x14ac:dyDescent="0.2"/>
    <row r="40662" ht="12.75" customHeight="1" x14ac:dyDescent="0.2"/>
    <row r="40663" ht="12.75" customHeight="1" x14ac:dyDescent="0.2"/>
    <row r="40664" ht="12.75" customHeight="1" x14ac:dyDescent="0.2"/>
    <row r="40665" ht="12.75" customHeight="1" x14ac:dyDescent="0.2"/>
    <row r="40666" ht="12.75" customHeight="1" x14ac:dyDescent="0.2"/>
    <row r="40667" ht="12.75" customHeight="1" x14ac:dyDescent="0.2"/>
    <row r="40668" ht="12.75" customHeight="1" x14ac:dyDescent="0.2"/>
    <row r="40669" ht="12.75" customHeight="1" x14ac:dyDescent="0.2"/>
    <row r="40670" ht="12.75" customHeight="1" x14ac:dyDescent="0.2"/>
    <row r="40671" ht="12.75" customHeight="1" x14ac:dyDescent="0.2"/>
    <row r="40672" ht="12.75" customHeight="1" x14ac:dyDescent="0.2"/>
    <row r="40673" ht="12.75" customHeight="1" x14ac:dyDescent="0.2"/>
    <row r="40674" ht="12.75" customHeight="1" x14ac:dyDescent="0.2"/>
    <row r="40675" ht="12.75" customHeight="1" x14ac:dyDescent="0.2"/>
    <row r="40676" ht="12.75" customHeight="1" x14ac:dyDescent="0.2"/>
    <row r="40677" ht="12.75" customHeight="1" x14ac:dyDescent="0.2"/>
    <row r="40678" ht="12.75" customHeight="1" x14ac:dyDescent="0.2"/>
    <row r="40679" ht="12.75" customHeight="1" x14ac:dyDescent="0.2"/>
    <row r="40680" ht="12.75" customHeight="1" x14ac:dyDescent="0.2"/>
    <row r="40681" ht="12.75" customHeight="1" x14ac:dyDescent="0.2"/>
    <row r="40682" ht="12.75" customHeight="1" x14ac:dyDescent="0.2"/>
    <row r="40683" ht="12.75" customHeight="1" x14ac:dyDescent="0.2"/>
    <row r="40684" ht="12.75" customHeight="1" x14ac:dyDescent="0.2"/>
    <row r="40685" ht="12.75" customHeight="1" x14ac:dyDescent="0.2"/>
    <row r="40686" ht="12.75" customHeight="1" x14ac:dyDescent="0.2"/>
    <row r="40687" ht="12.75" customHeight="1" x14ac:dyDescent="0.2"/>
    <row r="40688" ht="12.75" customHeight="1" x14ac:dyDescent="0.2"/>
    <row r="40689" ht="12.75" customHeight="1" x14ac:dyDescent="0.2"/>
    <row r="40690" ht="12.75" customHeight="1" x14ac:dyDescent="0.2"/>
    <row r="40691" ht="12.75" customHeight="1" x14ac:dyDescent="0.2"/>
    <row r="40692" ht="12.75" customHeight="1" x14ac:dyDescent="0.2"/>
    <row r="40693" ht="12.75" customHeight="1" x14ac:dyDescent="0.2"/>
    <row r="40694" ht="12.75" customHeight="1" x14ac:dyDescent="0.2"/>
    <row r="40695" ht="12.75" customHeight="1" x14ac:dyDescent="0.2"/>
    <row r="40696" ht="12.75" customHeight="1" x14ac:dyDescent="0.2"/>
    <row r="40697" ht="12.75" customHeight="1" x14ac:dyDescent="0.2"/>
    <row r="40698" ht="12.75" customHeight="1" x14ac:dyDescent="0.2"/>
    <row r="40699" ht="12.75" customHeight="1" x14ac:dyDescent="0.2"/>
    <row r="40700" ht="12.75" customHeight="1" x14ac:dyDescent="0.2"/>
    <row r="40701" ht="12.75" customHeight="1" x14ac:dyDescent="0.2"/>
    <row r="40702" ht="12.75" customHeight="1" x14ac:dyDescent="0.2"/>
    <row r="40703" ht="12.75" customHeight="1" x14ac:dyDescent="0.2"/>
    <row r="40704" ht="12.75" customHeight="1" x14ac:dyDescent="0.2"/>
    <row r="40705" ht="12.75" customHeight="1" x14ac:dyDescent="0.2"/>
    <row r="40706" ht="12.75" customHeight="1" x14ac:dyDescent="0.2"/>
    <row r="40707" ht="12.75" customHeight="1" x14ac:dyDescent="0.2"/>
    <row r="40708" ht="12.75" customHeight="1" x14ac:dyDescent="0.2"/>
    <row r="40709" ht="12.75" customHeight="1" x14ac:dyDescent="0.2"/>
    <row r="40710" ht="12.75" customHeight="1" x14ac:dyDescent="0.2"/>
    <row r="40711" ht="12.75" customHeight="1" x14ac:dyDescent="0.2"/>
    <row r="40712" ht="12.75" customHeight="1" x14ac:dyDescent="0.2"/>
    <row r="40713" ht="12.75" customHeight="1" x14ac:dyDescent="0.2"/>
    <row r="40714" ht="12.75" customHeight="1" x14ac:dyDescent="0.2"/>
    <row r="40715" ht="12.75" customHeight="1" x14ac:dyDescent="0.2"/>
    <row r="40716" ht="12.75" customHeight="1" x14ac:dyDescent="0.2"/>
    <row r="40717" ht="12.75" customHeight="1" x14ac:dyDescent="0.2"/>
    <row r="40718" ht="12.75" customHeight="1" x14ac:dyDescent="0.2"/>
    <row r="40719" ht="12.75" customHeight="1" x14ac:dyDescent="0.2"/>
    <row r="40720" ht="12.75" customHeight="1" x14ac:dyDescent="0.2"/>
    <row r="40721" ht="12.75" customHeight="1" x14ac:dyDescent="0.2"/>
    <row r="40722" ht="12.75" customHeight="1" x14ac:dyDescent="0.2"/>
    <row r="40723" ht="12.75" customHeight="1" x14ac:dyDescent="0.2"/>
    <row r="40724" ht="12.75" customHeight="1" x14ac:dyDescent="0.2"/>
    <row r="40725" ht="12.75" customHeight="1" x14ac:dyDescent="0.2"/>
    <row r="40726" ht="12.75" customHeight="1" x14ac:dyDescent="0.2"/>
    <row r="40727" ht="12.75" customHeight="1" x14ac:dyDescent="0.2"/>
    <row r="40728" ht="12.75" customHeight="1" x14ac:dyDescent="0.2"/>
    <row r="40729" ht="12.75" customHeight="1" x14ac:dyDescent="0.2"/>
    <row r="40730" ht="12.75" customHeight="1" x14ac:dyDescent="0.2"/>
    <row r="40731" ht="12.75" customHeight="1" x14ac:dyDescent="0.2"/>
    <row r="40732" ht="12.75" customHeight="1" x14ac:dyDescent="0.2"/>
    <row r="40733" ht="12.75" customHeight="1" x14ac:dyDescent="0.2"/>
    <row r="40734" ht="12.75" customHeight="1" x14ac:dyDescent="0.2"/>
    <row r="40735" ht="12.75" customHeight="1" x14ac:dyDescent="0.2"/>
    <row r="40736" ht="12.75" customHeight="1" x14ac:dyDescent="0.2"/>
    <row r="40737" ht="12.75" customHeight="1" x14ac:dyDescent="0.2"/>
    <row r="40738" ht="12.75" customHeight="1" x14ac:dyDescent="0.2"/>
    <row r="40739" ht="12.75" customHeight="1" x14ac:dyDescent="0.2"/>
    <row r="40740" ht="12.75" customHeight="1" x14ac:dyDescent="0.2"/>
    <row r="40741" ht="12.75" customHeight="1" x14ac:dyDescent="0.2"/>
    <row r="40742" ht="12.75" customHeight="1" x14ac:dyDescent="0.2"/>
    <row r="40743" ht="12.75" customHeight="1" x14ac:dyDescent="0.2"/>
    <row r="40744" ht="12.75" customHeight="1" x14ac:dyDescent="0.2"/>
    <row r="40745" ht="12.75" customHeight="1" x14ac:dyDescent="0.2"/>
    <row r="40746" ht="12.75" customHeight="1" x14ac:dyDescent="0.2"/>
    <row r="40747" ht="12.75" customHeight="1" x14ac:dyDescent="0.2"/>
    <row r="40748" ht="12.75" customHeight="1" x14ac:dyDescent="0.2"/>
    <row r="40749" ht="12.75" customHeight="1" x14ac:dyDescent="0.2"/>
    <row r="40750" ht="12.75" customHeight="1" x14ac:dyDescent="0.2"/>
    <row r="40751" ht="12.75" customHeight="1" x14ac:dyDescent="0.2"/>
    <row r="40752" ht="12.75" customHeight="1" x14ac:dyDescent="0.2"/>
    <row r="40753" ht="12.75" customHeight="1" x14ac:dyDescent="0.2"/>
    <row r="40754" ht="12.75" customHeight="1" x14ac:dyDescent="0.2"/>
    <row r="40755" ht="12.75" customHeight="1" x14ac:dyDescent="0.2"/>
    <row r="40756" ht="12.75" customHeight="1" x14ac:dyDescent="0.2"/>
    <row r="40757" ht="12.75" customHeight="1" x14ac:dyDescent="0.2"/>
    <row r="40758" ht="12.75" customHeight="1" x14ac:dyDescent="0.2"/>
    <row r="40759" ht="12.75" customHeight="1" x14ac:dyDescent="0.2"/>
    <row r="40760" ht="12.75" customHeight="1" x14ac:dyDescent="0.2"/>
    <row r="40761" ht="12.75" customHeight="1" x14ac:dyDescent="0.2"/>
    <row r="40762" ht="12.75" customHeight="1" x14ac:dyDescent="0.2"/>
    <row r="40763" ht="12.75" customHeight="1" x14ac:dyDescent="0.2"/>
    <row r="40764" ht="12.75" customHeight="1" x14ac:dyDescent="0.2"/>
    <row r="40765" ht="12.75" customHeight="1" x14ac:dyDescent="0.2"/>
    <row r="40766" ht="12.75" customHeight="1" x14ac:dyDescent="0.2"/>
    <row r="40767" ht="12.75" customHeight="1" x14ac:dyDescent="0.2"/>
    <row r="40768" ht="12.75" customHeight="1" x14ac:dyDescent="0.2"/>
    <row r="40769" ht="12.75" customHeight="1" x14ac:dyDescent="0.2"/>
    <row r="40770" ht="12.75" customHeight="1" x14ac:dyDescent="0.2"/>
    <row r="40771" ht="12.75" customHeight="1" x14ac:dyDescent="0.2"/>
    <row r="40772" ht="12.75" customHeight="1" x14ac:dyDescent="0.2"/>
    <row r="40773" ht="12.75" customHeight="1" x14ac:dyDescent="0.2"/>
    <row r="40774" ht="12.75" customHeight="1" x14ac:dyDescent="0.2"/>
    <row r="40775" ht="12.75" customHeight="1" x14ac:dyDescent="0.2"/>
    <row r="40776" ht="12.75" customHeight="1" x14ac:dyDescent="0.2"/>
    <row r="40777" ht="12.75" customHeight="1" x14ac:dyDescent="0.2"/>
    <row r="40778" ht="12.75" customHeight="1" x14ac:dyDescent="0.2"/>
    <row r="40779" ht="12.75" customHeight="1" x14ac:dyDescent="0.2"/>
    <row r="40780" ht="12.75" customHeight="1" x14ac:dyDescent="0.2"/>
    <row r="40781" ht="12.75" customHeight="1" x14ac:dyDescent="0.2"/>
    <row r="40782" ht="12.75" customHeight="1" x14ac:dyDescent="0.2"/>
    <row r="40783" ht="12.75" customHeight="1" x14ac:dyDescent="0.2"/>
    <row r="40784" ht="12.75" customHeight="1" x14ac:dyDescent="0.2"/>
    <row r="40785" ht="12.75" customHeight="1" x14ac:dyDescent="0.2"/>
    <row r="40786" ht="12.75" customHeight="1" x14ac:dyDescent="0.2"/>
    <row r="40787" ht="12.75" customHeight="1" x14ac:dyDescent="0.2"/>
    <row r="40788" ht="12.75" customHeight="1" x14ac:dyDescent="0.2"/>
    <row r="40789" ht="12.75" customHeight="1" x14ac:dyDescent="0.2"/>
    <row r="40790" ht="12.75" customHeight="1" x14ac:dyDescent="0.2"/>
    <row r="40791" ht="12.75" customHeight="1" x14ac:dyDescent="0.2"/>
    <row r="40792" ht="12.75" customHeight="1" x14ac:dyDescent="0.2"/>
    <row r="40793" ht="12.75" customHeight="1" x14ac:dyDescent="0.2"/>
    <row r="40794" ht="12.75" customHeight="1" x14ac:dyDescent="0.2"/>
    <row r="40795" ht="12.75" customHeight="1" x14ac:dyDescent="0.2"/>
    <row r="40796" ht="12.75" customHeight="1" x14ac:dyDescent="0.2"/>
    <row r="40797" ht="12.75" customHeight="1" x14ac:dyDescent="0.2"/>
    <row r="40798" ht="12.75" customHeight="1" x14ac:dyDescent="0.2"/>
    <row r="40799" ht="12.75" customHeight="1" x14ac:dyDescent="0.2"/>
    <row r="40800" ht="12.75" customHeight="1" x14ac:dyDescent="0.2"/>
    <row r="40801" ht="12.75" customHeight="1" x14ac:dyDescent="0.2"/>
    <row r="40802" ht="12.75" customHeight="1" x14ac:dyDescent="0.2"/>
    <row r="40803" ht="12.75" customHeight="1" x14ac:dyDescent="0.2"/>
    <row r="40804" ht="12.75" customHeight="1" x14ac:dyDescent="0.2"/>
    <row r="40805" ht="12.75" customHeight="1" x14ac:dyDescent="0.2"/>
    <row r="40806" ht="12.75" customHeight="1" x14ac:dyDescent="0.2"/>
    <row r="40807" ht="12.75" customHeight="1" x14ac:dyDescent="0.2"/>
    <row r="40808" ht="12.75" customHeight="1" x14ac:dyDescent="0.2"/>
    <row r="40809" ht="12.75" customHeight="1" x14ac:dyDescent="0.2"/>
    <row r="40810" ht="12.75" customHeight="1" x14ac:dyDescent="0.2"/>
    <row r="40811" ht="12.75" customHeight="1" x14ac:dyDescent="0.2"/>
    <row r="40812" ht="12.75" customHeight="1" x14ac:dyDescent="0.2"/>
    <row r="40813" ht="12.75" customHeight="1" x14ac:dyDescent="0.2"/>
    <row r="40814" ht="12.75" customHeight="1" x14ac:dyDescent="0.2"/>
    <row r="40815" ht="12.75" customHeight="1" x14ac:dyDescent="0.2"/>
    <row r="40816" ht="12.75" customHeight="1" x14ac:dyDescent="0.2"/>
    <row r="40817" ht="12.75" customHeight="1" x14ac:dyDescent="0.2"/>
    <row r="40818" ht="12.75" customHeight="1" x14ac:dyDescent="0.2"/>
    <row r="40819" ht="12.75" customHeight="1" x14ac:dyDescent="0.2"/>
    <row r="40820" ht="12.75" customHeight="1" x14ac:dyDescent="0.2"/>
    <row r="40821" ht="12.75" customHeight="1" x14ac:dyDescent="0.2"/>
    <row r="40822" ht="12.75" customHeight="1" x14ac:dyDescent="0.2"/>
    <row r="40823" ht="12.75" customHeight="1" x14ac:dyDescent="0.2"/>
    <row r="40824" ht="12.75" customHeight="1" x14ac:dyDescent="0.2"/>
    <row r="40825" ht="12.75" customHeight="1" x14ac:dyDescent="0.2"/>
    <row r="40826" ht="12.75" customHeight="1" x14ac:dyDescent="0.2"/>
    <row r="40827" ht="12.75" customHeight="1" x14ac:dyDescent="0.2"/>
    <row r="40828" ht="12.75" customHeight="1" x14ac:dyDescent="0.2"/>
    <row r="40829" ht="12.75" customHeight="1" x14ac:dyDescent="0.2"/>
    <row r="40830" ht="12.75" customHeight="1" x14ac:dyDescent="0.2"/>
    <row r="40831" ht="12.75" customHeight="1" x14ac:dyDescent="0.2"/>
    <row r="40832" ht="12.75" customHeight="1" x14ac:dyDescent="0.2"/>
    <row r="40833" ht="12.75" customHeight="1" x14ac:dyDescent="0.2"/>
    <row r="40834" ht="12.75" customHeight="1" x14ac:dyDescent="0.2"/>
    <row r="40835" ht="12.75" customHeight="1" x14ac:dyDescent="0.2"/>
    <row r="40836" ht="12.75" customHeight="1" x14ac:dyDescent="0.2"/>
    <row r="40837" ht="12.75" customHeight="1" x14ac:dyDescent="0.2"/>
    <row r="40838" ht="12.75" customHeight="1" x14ac:dyDescent="0.2"/>
    <row r="40839" ht="12.75" customHeight="1" x14ac:dyDescent="0.2"/>
    <row r="40840" ht="12.75" customHeight="1" x14ac:dyDescent="0.2"/>
    <row r="40841" ht="12.75" customHeight="1" x14ac:dyDescent="0.2"/>
    <row r="40842" ht="12.75" customHeight="1" x14ac:dyDescent="0.2"/>
    <row r="40843" ht="12.75" customHeight="1" x14ac:dyDescent="0.2"/>
    <row r="40844" ht="12.75" customHeight="1" x14ac:dyDescent="0.2"/>
    <row r="40845" ht="12.75" customHeight="1" x14ac:dyDescent="0.2"/>
    <row r="40846" ht="12.75" customHeight="1" x14ac:dyDescent="0.2"/>
    <row r="40847" ht="12.75" customHeight="1" x14ac:dyDescent="0.2"/>
    <row r="40848" ht="12.75" customHeight="1" x14ac:dyDescent="0.2"/>
    <row r="40849" ht="12.75" customHeight="1" x14ac:dyDescent="0.2"/>
    <row r="40850" ht="12.75" customHeight="1" x14ac:dyDescent="0.2"/>
    <row r="40851" ht="12.75" customHeight="1" x14ac:dyDescent="0.2"/>
    <row r="40852" ht="12.75" customHeight="1" x14ac:dyDescent="0.2"/>
    <row r="40853" ht="12.75" customHeight="1" x14ac:dyDescent="0.2"/>
    <row r="40854" ht="12.75" customHeight="1" x14ac:dyDescent="0.2"/>
    <row r="40855" ht="12.75" customHeight="1" x14ac:dyDescent="0.2"/>
    <row r="40856" ht="12.75" customHeight="1" x14ac:dyDescent="0.2"/>
    <row r="40857" ht="12.75" customHeight="1" x14ac:dyDescent="0.2"/>
    <row r="40858" ht="12.75" customHeight="1" x14ac:dyDescent="0.2"/>
    <row r="40859" ht="12.75" customHeight="1" x14ac:dyDescent="0.2"/>
    <row r="40860" ht="12.75" customHeight="1" x14ac:dyDescent="0.2"/>
    <row r="40861" ht="12.75" customHeight="1" x14ac:dyDescent="0.2"/>
    <row r="40862" ht="12.75" customHeight="1" x14ac:dyDescent="0.2"/>
    <row r="40863" ht="12.75" customHeight="1" x14ac:dyDescent="0.2"/>
    <row r="40864" ht="12.75" customHeight="1" x14ac:dyDescent="0.2"/>
    <row r="40865" ht="12.75" customHeight="1" x14ac:dyDescent="0.2"/>
    <row r="40866" ht="12.75" customHeight="1" x14ac:dyDescent="0.2"/>
    <row r="40867" ht="12.75" customHeight="1" x14ac:dyDescent="0.2"/>
    <row r="40868" ht="12.75" customHeight="1" x14ac:dyDescent="0.2"/>
    <row r="40869" ht="12.75" customHeight="1" x14ac:dyDescent="0.2"/>
    <row r="40870" ht="12.75" customHeight="1" x14ac:dyDescent="0.2"/>
    <row r="40871" ht="12.75" customHeight="1" x14ac:dyDescent="0.2"/>
    <row r="40872" ht="12.75" customHeight="1" x14ac:dyDescent="0.2"/>
    <row r="40873" ht="12.75" customHeight="1" x14ac:dyDescent="0.2"/>
    <row r="40874" ht="12.75" customHeight="1" x14ac:dyDescent="0.2"/>
    <row r="40875" ht="12.75" customHeight="1" x14ac:dyDescent="0.2"/>
    <row r="40876" ht="12.75" customHeight="1" x14ac:dyDescent="0.2"/>
    <row r="40877" ht="12.75" customHeight="1" x14ac:dyDescent="0.2"/>
    <row r="40878" ht="12.75" customHeight="1" x14ac:dyDescent="0.2"/>
    <row r="40879" ht="12.75" customHeight="1" x14ac:dyDescent="0.2"/>
    <row r="40880" ht="12.75" customHeight="1" x14ac:dyDescent="0.2"/>
    <row r="40881" ht="12.75" customHeight="1" x14ac:dyDescent="0.2"/>
    <row r="40882" ht="12.75" customHeight="1" x14ac:dyDescent="0.2"/>
    <row r="40883" ht="12.75" customHeight="1" x14ac:dyDescent="0.2"/>
    <row r="40884" ht="12.75" customHeight="1" x14ac:dyDescent="0.2"/>
    <row r="40885" ht="12.75" customHeight="1" x14ac:dyDescent="0.2"/>
    <row r="40886" ht="12.75" customHeight="1" x14ac:dyDescent="0.2"/>
    <row r="40887" ht="12.75" customHeight="1" x14ac:dyDescent="0.2"/>
    <row r="40888" ht="12.75" customHeight="1" x14ac:dyDescent="0.2"/>
    <row r="40889" ht="12.75" customHeight="1" x14ac:dyDescent="0.2"/>
    <row r="40890" ht="12.75" customHeight="1" x14ac:dyDescent="0.2"/>
    <row r="40891" ht="12.75" customHeight="1" x14ac:dyDescent="0.2"/>
    <row r="40892" ht="12.75" customHeight="1" x14ac:dyDescent="0.2"/>
    <row r="40893" ht="12.75" customHeight="1" x14ac:dyDescent="0.2"/>
    <row r="40894" ht="12.75" customHeight="1" x14ac:dyDescent="0.2"/>
    <row r="40895" ht="12.75" customHeight="1" x14ac:dyDescent="0.2"/>
    <row r="40896" ht="12.75" customHeight="1" x14ac:dyDescent="0.2"/>
    <row r="40897" ht="12.75" customHeight="1" x14ac:dyDescent="0.2"/>
    <row r="40898" ht="12.75" customHeight="1" x14ac:dyDescent="0.2"/>
    <row r="40899" ht="12.75" customHeight="1" x14ac:dyDescent="0.2"/>
    <row r="40900" ht="12.75" customHeight="1" x14ac:dyDescent="0.2"/>
    <row r="40901" ht="12.75" customHeight="1" x14ac:dyDescent="0.2"/>
    <row r="40902" ht="12.75" customHeight="1" x14ac:dyDescent="0.2"/>
    <row r="40903" ht="12.75" customHeight="1" x14ac:dyDescent="0.2"/>
    <row r="40904" ht="12.75" customHeight="1" x14ac:dyDescent="0.2"/>
    <row r="40905" ht="12.75" customHeight="1" x14ac:dyDescent="0.2"/>
    <row r="40906" ht="12.75" customHeight="1" x14ac:dyDescent="0.2"/>
    <row r="40907" ht="12.75" customHeight="1" x14ac:dyDescent="0.2"/>
    <row r="40908" ht="12.75" customHeight="1" x14ac:dyDescent="0.2"/>
    <row r="40909" ht="12.75" customHeight="1" x14ac:dyDescent="0.2"/>
    <row r="40910" ht="12.75" customHeight="1" x14ac:dyDescent="0.2"/>
    <row r="40911" ht="12.75" customHeight="1" x14ac:dyDescent="0.2"/>
    <row r="40912" ht="12.75" customHeight="1" x14ac:dyDescent="0.2"/>
    <row r="40913" ht="12.75" customHeight="1" x14ac:dyDescent="0.2"/>
    <row r="40914" ht="12.75" customHeight="1" x14ac:dyDescent="0.2"/>
    <row r="40915" ht="12.75" customHeight="1" x14ac:dyDescent="0.2"/>
    <row r="40916" ht="12.75" customHeight="1" x14ac:dyDescent="0.2"/>
    <row r="40917" ht="12.75" customHeight="1" x14ac:dyDescent="0.2"/>
    <row r="40918" ht="12.75" customHeight="1" x14ac:dyDescent="0.2"/>
    <row r="40919" ht="12.75" customHeight="1" x14ac:dyDescent="0.2"/>
    <row r="40920" ht="12.75" customHeight="1" x14ac:dyDescent="0.2"/>
    <row r="40921" ht="12.75" customHeight="1" x14ac:dyDescent="0.2"/>
    <row r="40922" ht="12.75" customHeight="1" x14ac:dyDescent="0.2"/>
    <row r="40923" ht="12.75" customHeight="1" x14ac:dyDescent="0.2"/>
    <row r="40924" ht="12.75" customHeight="1" x14ac:dyDescent="0.2"/>
    <row r="40925" ht="12.75" customHeight="1" x14ac:dyDescent="0.2"/>
    <row r="40926" ht="12.75" customHeight="1" x14ac:dyDescent="0.2"/>
    <row r="40927" ht="12.75" customHeight="1" x14ac:dyDescent="0.2"/>
    <row r="40928" ht="12.75" customHeight="1" x14ac:dyDescent="0.2"/>
    <row r="40929" ht="12.75" customHeight="1" x14ac:dyDescent="0.2"/>
    <row r="40930" ht="12.75" customHeight="1" x14ac:dyDescent="0.2"/>
    <row r="40931" ht="12.75" customHeight="1" x14ac:dyDescent="0.2"/>
    <row r="40932" ht="12.75" customHeight="1" x14ac:dyDescent="0.2"/>
    <row r="40933" ht="12.75" customHeight="1" x14ac:dyDescent="0.2"/>
    <row r="40934" ht="12.75" customHeight="1" x14ac:dyDescent="0.2"/>
    <row r="40935" ht="12.75" customHeight="1" x14ac:dyDescent="0.2"/>
    <row r="40936" ht="12.75" customHeight="1" x14ac:dyDescent="0.2"/>
    <row r="40937" ht="12.75" customHeight="1" x14ac:dyDescent="0.2"/>
    <row r="40938" ht="12.75" customHeight="1" x14ac:dyDescent="0.2"/>
    <row r="40939" ht="12.75" customHeight="1" x14ac:dyDescent="0.2"/>
    <row r="40940" ht="12.75" customHeight="1" x14ac:dyDescent="0.2"/>
    <row r="40941" ht="12.75" customHeight="1" x14ac:dyDescent="0.2"/>
    <row r="40942" ht="12.75" customHeight="1" x14ac:dyDescent="0.2"/>
    <row r="40943" ht="12.75" customHeight="1" x14ac:dyDescent="0.2"/>
    <row r="40944" ht="12.75" customHeight="1" x14ac:dyDescent="0.2"/>
    <row r="40945" ht="12.75" customHeight="1" x14ac:dyDescent="0.2"/>
    <row r="40946" ht="12.75" customHeight="1" x14ac:dyDescent="0.2"/>
    <row r="40947" ht="12.75" customHeight="1" x14ac:dyDescent="0.2"/>
    <row r="40948" ht="12.75" customHeight="1" x14ac:dyDescent="0.2"/>
    <row r="40949" ht="12.75" customHeight="1" x14ac:dyDescent="0.2"/>
    <row r="40950" ht="12.75" customHeight="1" x14ac:dyDescent="0.2"/>
    <row r="40951" ht="12.75" customHeight="1" x14ac:dyDescent="0.2"/>
    <row r="40952" ht="12.75" customHeight="1" x14ac:dyDescent="0.2"/>
    <row r="40953" ht="12.75" customHeight="1" x14ac:dyDescent="0.2"/>
    <row r="40954" ht="12.75" customHeight="1" x14ac:dyDescent="0.2"/>
    <row r="40955" ht="12.75" customHeight="1" x14ac:dyDescent="0.2"/>
    <row r="40956" ht="12.75" customHeight="1" x14ac:dyDescent="0.2"/>
    <row r="40957" ht="12.75" customHeight="1" x14ac:dyDescent="0.2"/>
    <row r="40958" ht="12.75" customHeight="1" x14ac:dyDescent="0.2"/>
    <row r="40959" ht="12.75" customHeight="1" x14ac:dyDescent="0.2"/>
    <row r="40960" ht="12.75" customHeight="1" x14ac:dyDescent="0.2"/>
    <row r="40961" ht="12.75" customHeight="1" x14ac:dyDescent="0.2"/>
    <row r="40962" ht="12.75" customHeight="1" x14ac:dyDescent="0.2"/>
    <row r="40963" ht="12.75" customHeight="1" x14ac:dyDescent="0.2"/>
    <row r="40964" ht="12.75" customHeight="1" x14ac:dyDescent="0.2"/>
    <row r="40965" ht="12.75" customHeight="1" x14ac:dyDescent="0.2"/>
    <row r="40966" ht="12.75" customHeight="1" x14ac:dyDescent="0.2"/>
    <row r="40967" ht="12.75" customHeight="1" x14ac:dyDescent="0.2"/>
    <row r="40968" ht="12.75" customHeight="1" x14ac:dyDescent="0.2"/>
    <row r="40969" ht="12.75" customHeight="1" x14ac:dyDescent="0.2"/>
    <row r="40970" ht="12.75" customHeight="1" x14ac:dyDescent="0.2"/>
    <row r="40971" ht="12.75" customHeight="1" x14ac:dyDescent="0.2"/>
    <row r="40972" ht="12.75" customHeight="1" x14ac:dyDescent="0.2"/>
    <row r="40973" ht="12.75" customHeight="1" x14ac:dyDescent="0.2"/>
    <row r="40974" ht="12.75" customHeight="1" x14ac:dyDescent="0.2"/>
    <row r="40975" ht="12.75" customHeight="1" x14ac:dyDescent="0.2"/>
    <row r="40976" ht="12.75" customHeight="1" x14ac:dyDescent="0.2"/>
    <row r="40977" ht="12.75" customHeight="1" x14ac:dyDescent="0.2"/>
    <row r="40978" ht="12.75" customHeight="1" x14ac:dyDescent="0.2"/>
    <row r="40979" ht="12.75" customHeight="1" x14ac:dyDescent="0.2"/>
    <row r="40980" ht="12.75" customHeight="1" x14ac:dyDescent="0.2"/>
    <row r="40981" ht="12.75" customHeight="1" x14ac:dyDescent="0.2"/>
    <row r="40982" ht="12.75" customHeight="1" x14ac:dyDescent="0.2"/>
    <row r="40983" ht="12.75" customHeight="1" x14ac:dyDescent="0.2"/>
    <row r="40984" ht="12.75" customHeight="1" x14ac:dyDescent="0.2"/>
    <row r="40985" ht="12.75" customHeight="1" x14ac:dyDescent="0.2"/>
    <row r="40986" ht="12.75" customHeight="1" x14ac:dyDescent="0.2"/>
    <row r="40987" ht="12.75" customHeight="1" x14ac:dyDescent="0.2"/>
    <row r="40988" ht="12.75" customHeight="1" x14ac:dyDescent="0.2"/>
    <row r="40989" ht="12.75" customHeight="1" x14ac:dyDescent="0.2"/>
    <row r="40990" ht="12.75" customHeight="1" x14ac:dyDescent="0.2"/>
    <row r="40991" ht="12.75" customHeight="1" x14ac:dyDescent="0.2"/>
    <row r="40992" ht="12.75" customHeight="1" x14ac:dyDescent="0.2"/>
    <row r="40993" ht="12.75" customHeight="1" x14ac:dyDescent="0.2"/>
    <row r="40994" ht="12.75" customHeight="1" x14ac:dyDescent="0.2"/>
    <row r="40995" ht="12.75" customHeight="1" x14ac:dyDescent="0.2"/>
    <row r="40996" ht="12.75" customHeight="1" x14ac:dyDescent="0.2"/>
    <row r="40997" ht="12.75" customHeight="1" x14ac:dyDescent="0.2"/>
    <row r="40998" ht="12.75" customHeight="1" x14ac:dyDescent="0.2"/>
    <row r="40999" ht="12.75" customHeight="1" x14ac:dyDescent="0.2"/>
    <row r="41000" ht="12.75" customHeight="1" x14ac:dyDescent="0.2"/>
    <row r="41001" ht="12.75" customHeight="1" x14ac:dyDescent="0.2"/>
    <row r="41002" ht="12.75" customHeight="1" x14ac:dyDescent="0.2"/>
    <row r="41003" ht="12.75" customHeight="1" x14ac:dyDescent="0.2"/>
    <row r="41004" ht="12.75" customHeight="1" x14ac:dyDescent="0.2"/>
    <row r="41005" ht="12.75" customHeight="1" x14ac:dyDescent="0.2"/>
    <row r="41006" ht="12.75" customHeight="1" x14ac:dyDescent="0.2"/>
    <row r="41007" ht="12.75" customHeight="1" x14ac:dyDescent="0.2"/>
    <row r="41008" ht="12.75" customHeight="1" x14ac:dyDescent="0.2"/>
    <row r="41009" ht="12.75" customHeight="1" x14ac:dyDescent="0.2"/>
    <row r="41010" ht="12.75" customHeight="1" x14ac:dyDescent="0.2"/>
    <row r="41011" ht="12.75" customHeight="1" x14ac:dyDescent="0.2"/>
    <row r="41012" ht="12.75" customHeight="1" x14ac:dyDescent="0.2"/>
    <row r="41013" ht="12.75" customHeight="1" x14ac:dyDescent="0.2"/>
    <row r="41014" ht="12.75" customHeight="1" x14ac:dyDescent="0.2"/>
    <row r="41015" ht="12.75" customHeight="1" x14ac:dyDescent="0.2"/>
    <row r="41016" ht="12.75" customHeight="1" x14ac:dyDescent="0.2"/>
    <row r="41017" ht="12.75" customHeight="1" x14ac:dyDescent="0.2"/>
    <row r="41018" ht="12.75" customHeight="1" x14ac:dyDescent="0.2"/>
    <row r="41019" ht="12.75" customHeight="1" x14ac:dyDescent="0.2"/>
    <row r="41020" ht="12.75" customHeight="1" x14ac:dyDescent="0.2"/>
    <row r="41021" ht="12.75" customHeight="1" x14ac:dyDescent="0.2"/>
    <row r="41022" ht="12.75" customHeight="1" x14ac:dyDescent="0.2"/>
    <row r="41023" ht="12.75" customHeight="1" x14ac:dyDescent="0.2"/>
    <row r="41024" ht="12.75" customHeight="1" x14ac:dyDescent="0.2"/>
    <row r="41025" ht="12.75" customHeight="1" x14ac:dyDescent="0.2"/>
    <row r="41026" ht="12.75" customHeight="1" x14ac:dyDescent="0.2"/>
    <row r="41027" ht="12.75" customHeight="1" x14ac:dyDescent="0.2"/>
    <row r="41028" ht="12.75" customHeight="1" x14ac:dyDescent="0.2"/>
    <row r="41029" ht="12.75" customHeight="1" x14ac:dyDescent="0.2"/>
    <row r="41030" ht="12.75" customHeight="1" x14ac:dyDescent="0.2"/>
    <row r="41031" ht="12.75" customHeight="1" x14ac:dyDescent="0.2"/>
    <row r="41032" ht="12.75" customHeight="1" x14ac:dyDescent="0.2"/>
    <row r="41033" ht="12.75" customHeight="1" x14ac:dyDescent="0.2"/>
    <row r="41034" ht="12.75" customHeight="1" x14ac:dyDescent="0.2"/>
    <row r="41035" ht="12.75" customHeight="1" x14ac:dyDescent="0.2"/>
    <row r="41036" ht="12.75" customHeight="1" x14ac:dyDescent="0.2"/>
    <row r="41037" ht="12.75" customHeight="1" x14ac:dyDescent="0.2"/>
    <row r="41038" ht="12.75" customHeight="1" x14ac:dyDescent="0.2"/>
    <row r="41039" ht="12.75" customHeight="1" x14ac:dyDescent="0.2"/>
    <row r="41040" ht="12.75" customHeight="1" x14ac:dyDescent="0.2"/>
    <row r="41041" ht="12.75" customHeight="1" x14ac:dyDescent="0.2"/>
    <row r="41042" ht="12.75" customHeight="1" x14ac:dyDescent="0.2"/>
    <row r="41043" ht="12.75" customHeight="1" x14ac:dyDescent="0.2"/>
    <row r="41044" ht="12.75" customHeight="1" x14ac:dyDescent="0.2"/>
    <row r="41045" ht="12.75" customHeight="1" x14ac:dyDescent="0.2"/>
    <row r="41046" ht="12.75" customHeight="1" x14ac:dyDescent="0.2"/>
    <row r="41047" ht="12.75" customHeight="1" x14ac:dyDescent="0.2"/>
    <row r="41048" ht="12.75" customHeight="1" x14ac:dyDescent="0.2"/>
    <row r="41049" ht="12.75" customHeight="1" x14ac:dyDescent="0.2"/>
    <row r="41050" ht="12.75" customHeight="1" x14ac:dyDescent="0.2"/>
    <row r="41051" ht="12.75" customHeight="1" x14ac:dyDescent="0.2"/>
    <row r="41052" ht="12.75" customHeight="1" x14ac:dyDescent="0.2"/>
    <row r="41053" ht="12.75" customHeight="1" x14ac:dyDescent="0.2"/>
    <row r="41054" ht="12.75" customHeight="1" x14ac:dyDescent="0.2"/>
    <row r="41055" ht="12.75" customHeight="1" x14ac:dyDescent="0.2"/>
    <row r="41056" ht="12.75" customHeight="1" x14ac:dyDescent="0.2"/>
    <row r="41057" ht="12.75" customHeight="1" x14ac:dyDescent="0.2"/>
    <row r="41058" ht="12.75" customHeight="1" x14ac:dyDescent="0.2"/>
    <row r="41059" ht="12.75" customHeight="1" x14ac:dyDescent="0.2"/>
    <row r="41060" ht="12.75" customHeight="1" x14ac:dyDescent="0.2"/>
    <row r="41061" ht="12.75" customHeight="1" x14ac:dyDescent="0.2"/>
    <row r="41062" ht="12.75" customHeight="1" x14ac:dyDescent="0.2"/>
    <row r="41063" ht="12.75" customHeight="1" x14ac:dyDescent="0.2"/>
    <row r="41064" ht="12.75" customHeight="1" x14ac:dyDescent="0.2"/>
    <row r="41065" ht="12.75" customHeight="1" x14ac:dyDescent="0.2"/>
    <row r="41066" ht="12.75" customHeight="1" x14ac:dyDescent="0.2"/>
    <row r="41067" ht="12.75" customHeight="1" x14ac:dyDescent="0.2"/>
    <row r="41068" ht="12.75" customHeight="1" x14ac:dyDescent="0.2"/>
    <row r="41069" ht="12.75" customHeight="1" x14ac:dyDescent="0.2"/>
    <row r="41070" ht="12.75" customHeight="1" x14ac:dyDescent="0.2"/>
    <row r="41071" ht="12.75" customHeight="1" x14ac:dyDescent="0.2"/>
    <row r="41072" ht="12.75" customHeight="1" x14ac:dyDescent="0.2"/>
    <row r="41073" ht="12.75" customHeight="1" x14ac:dyDescent="0.2"/>
    <row r="41074" ht="12.75" customHeight="1" x14ac:dyDescent="0.2"/>
    <row r="41075" ht="12.75" customHeight="1" x14ac:dyDescent="0.2"/>
    <row r="41076" ht="12.75" customHeight="1" x14ac:dyDescent="0.2"/>
    <row r="41077" ht="12.75" customHeight="1" x14ac:dyDescent="0.2"/>
    <row r="41078" ht="12.75" customHeight="1" x14ac:dyDescent="0.2"/>
    <row r="41079" ht="12.75" customHeight="1" x14ac:dyDescent="0.2"/>
    <row r="41080" ht="12.75" customHeight="1" x14ac:dyDescent="0.2"/>
    <row r="41081" ht="12.75" customHeight="1" x14ac:dyDescent="0.2"/>
    <row r="41082" ht="12.75" customHeight="1" x14ac:dyDescent="0.2"/>
    <row r="41083" ht="12.75" customHeight="1" x14ac:dyDescent="0.2"/>
    <row r="41084" ht="12.75" customHeight="1" x14ac:dyDescent="0.2"/>
    <row r="41085" ht="12.75" customHeight="1" x14ac:dyDescent="0.2"/>
    <row r="41086" ht="12.75" customHeight="1" x14ac:dyDescent="0.2"/>
    <row r="41087" ht="12.75" customHeight="1" x14ac:dyDescent="0.2"/>
    <row r="41088" ht="12.75" customHeight="1" x14ac:dyDescent="0.2"/>
    <row r="41089" ht="12.75" customHeight="1" x14ac:dyDescent="0.2"/>
    <row r="41090" ht="12.75" customHeight="1" x14ac:dyDescent="0.2"/>
    <row r="41091" ht="12.75" customHeight="1" x14ac:dyDescent="0.2"/>
    <row r="41092" ht="12.75" customHeight="1" x14ac:dyDescent="0.2"/>
    <row r="41093" ht="12.75" customHeight="1" x14ac:dyDescent="0.2"/>
    <row r="41094" ht="12.75" customHeight="1" x14ac:dyDescent="0.2"/>
    <row r="41095" ht="12.75" customHeight="1" x14ac:dyDescent="0.2"/>
    <row r="41096" ht="12.75" customHeight="1" x14ac:dyDescent="0.2"/>
    <row r="41097" ht="12.75" customHeight="1" x14ac:dyDescent="0.2"/>
    <row r="41098" ht="12.75" customHeight="1" x14ac:dyDescent="0.2"/>
    <row r="41099" ht="12.75" customHeight="1" x14ac:dyDescent="0.2"/>
    <row r="41100" ht="12.75" customHeight="1" x14ac:dyDescent="0.2"/>
    <row r="41101" ht="12.75" customHeight="1" x14ac:dyDescent="0.2"/>
    <row r="41102" ht="12.75" customHeight="1" x14ac:dyDescent="0.2"/>
    <row r="41103" ht="12.75" customHeight="1" x14ac:dyDescent="0.2"/>
    <row r="41104" ht="12.75" customHeight="1" x14ac:dyDescent="0.2"/>
    <row r="41105" ht="12.75" customHeight="1" x14ac:dyDescent="0.2"/>
    <row r="41106" ht="12.75" customHeight="1" x14ac:dyDescent="0.2"/>
    <row r="41107" ht="12.75" customHeight="1" x14ac:dyDescent="0.2"/>
    <row r="41108" ht="12.75" customHeight="1" x14ac:dyDescent="0.2"/>
    <row r="41109" ht="12.75" customHeight="1" x14ac:dyDescent="0.2"/>
    <row r="41110" ht="12.75" customHeight="1" x14ac:dyDescent="0.2"/>
    <row r="41111" ht="12.75" customHeight="1" x14ac:dyDescent="0.2"/>
    <row r="41112" ht="12.75" customHeight="1" x14ac:dyDescent="0.2"/>
    <row r="41113" ht="12.75" customHeight="1" x14ac:dyDescent="0.2"/>
    <row r="41114" ht="12.75" customHeight="1" x14ac:dyDescent="0.2"/>
    <row r="41115" ht="12.75" customHeight="1" x14ac:dyDescent="0.2"/>
    <row r="41116" ht="12.75" customHeight="1" x14ac:dyDescent="0.2"/>
    <row r="41117" ht="12.75" customHeight="1" x14ac:dyDescent="0.2"/>
    <row r="41118" ht="12.75" customHeight="1" x14ac:dyDescent="0.2"/>
    <row r="41119" ht="12.75" customHeight="1" x14ac:dyDescent="0.2"/>
    <row r="41120" ht="12.75" customHeight="1" x14ac:dyDescent="0.2"/>
    <row r="41121" ht="12.75" customHeight="1" x14ac:dyDescent="0.2"/>
    <row r="41122" ht="12.75" customHeight="1" x14ac:dyDescent="0.2"/>
    <row r="41123" ht="12.75" customHeight="1" x14ac:dyDescent="0.2"/>
    <row r="41124" ht="12.75" customHeight="1" x14ac:dyDescent="0.2"/>
    <row r="41125" ht="12.75" customHeight="1" x14ac:dyDescent="0.2"/>
    <row r="41126" ht="12.75" customHeight="1" x14ac:dyDescent="0.2"/>
    <row r="41127" ht="12.75" customHeight="1" x14ac:dyDescent="0.2"/>
    <row r="41128" ht="12.75" customHeight="1" x14ac:dyDescent="0.2"/>
    <row r="41129" ht="12.75" customHeight="1" x14ac:dyDescent="0.2"/>
    <row r="41130" ht="12.75" customHeight="1" x14ac:dyDescent="0.2"/>
    <row r="41131" ht="12.75" customHeight="1" x14ac:dyDescent="0.2"/>
    <row r="41132" ht="12.75" customHeight="1" x14ac:dyDescent="0.2"/>
    <row r="41133" ht="12.75" customHeight="1" x14ac:dyDescent="0.2"/>
    <row r="41134" ht="12.75" customHeight="1" x14ac:dyDescent="0.2"/>
    <row r="41135" ht="12.75" customHeight="1" x14ac:dyDescent="0.2"/>
    <row r="41136" ht="12.75" customHeight="1" x14ac:dyDescent="0.2"/>
    <row r="41137" ht="12.75" customHeight="1" x14ac:dyDescent="0.2"/>
    <row r="41138" ht="12.75" customHeight="1" x14ac:dyDescent="0.2"/>
    <row r="41139" ht="12.75" customHeight="1" x14ac:dyDescent="0.2"/>
    <row r="41140" ht="12.75" customHeight="1" x14ac:dyDescent="0.2"/>
    <row r="41141" ht="12.75" customHeight="1" x14ac:dyDescent="0.2"/>
    <row r="41142" ht="12.75" customHeight="1" x14ac:dyDescent="0.2"/>
    <row r="41143" ht="12.75" customHeight="1" x14ac:dyDescent="0.2"/>
    <row r="41144" ht="12.75" customHeight="1" x14ac:dyDescent="0.2"/>
    <row r="41145" ht="12.75" customHeight="1" x14ac:dyDescent="0.2"/>
    <row r="41146" ht="12.75" customHeight="1" x14ac:dyDescent="0.2"/>
    <row r="41147" ht="12.75" customHeight="1" x14ac:dyDescent="0.2"/>
    <row r="41148" ht="12.75" customHeight="1" x14ac:dyDescent="0.2"/>
    <row r="41149" ht="12.75" customHeight="1" x14ac:dyDescent="0.2"/>
    <row r="41150" ht="12.75" customHeight="1" x14ac:dyDescent="0.2"/>
    <row r="41151" ht="12.75" customHeight="1" x14ac:dyDescent="0.2"/>
    <row r="41152" ht="12.75" customHeight="1" x14ac:dyDescent="0.2"/>
    <row r="41153" ht="12.75" customHeight="1" x14ac:dyDescent="0.2"/>
    <row r="41154" ht="12.75" customHeight="1" x14ac:dyDescent="0.2"/>
    <row r="41155" ht="12.75" customHeight="1" x14ac:dyDescent="0.2"/>
    <row r="41156" ht="12.75" customHeight="1" x14ac:dyDescent="0.2"/>
    <row r="41157" ht="12.75" customHeight="1" x14ac:dyDescent="0.2"/>
    <row r="41158" ht="12.75" customHeight="1" x14ac:dyDescent="0.2"/>
    <row r="41159" ht="12.75" customHeight="1" x14ac:dyDescent="0.2"/>
    <row r="41160" ht="12.75" customHeight="1" x14ac:dyDescent="0.2"/>
    <row r="41161" ht="12.75" customHeight="1" x14ac:dyDescent="0.2"/>
    <row r="41162" ht="12.75" customHeight="1" x14ac:dyDescent="0.2"/>
    <row r="41163" ht="12.75" customHeight="1" x14ac:dyDescent="0.2"/>
    <row r="41164" ht="12.75" customHeight="1" x14ac:dyDescent="0.2"/>
    <row r="41165" ht="12.75" customHeight="1" x14ac:dyDescent="0.2"/>
    <row r="41166" ht="12.75" customHeight="1" x14ac:dyDescent="0.2"/>
    <row r="41167" ht="12.75" customHeight="1" x14ac:dyDescent="0.2"/>
    <row r="41168" ht="12.75" customHeight="1" x14ac:dyDescent="0.2"/>
    <row r="41169" ht="12.75" customHeight="1" x14ac:dyDescent="0.2"/>
    <row r="41170" ht="12.75" customHeight="1" x14ac:dyDescent="0.2"/>
    <row r="41171" ht="12.75" customHeight="1" x14ac:dyDescent="0.2"/>
    <row r="41172" ht="12.75" customHeight="1" x14ac:dyDescent="0.2"/>
    <row r="41173" ht="12.75" customHeight="1" x14ac:dyDescent="0.2"/>
    <row r="41174" ht="12.75" customHeight="1" x14ac:dyDescent="0.2"/>
    <row r="41175" ht="12.75" customHeight="1" x14ac:dyDescent="0.2"/>
    <row r="41176" ht="12.75" customHeight="1" x14ac:dyDescent="0.2"/>
    <row r="41177" ht="12.75" customHeight="1" x14ac:dyDescent="0.2"/>
    <row r="41178" ht="12.75" customHeight="1" x14ac:dyDescent="0.2"/>
    <row r="41179" ht="12.75" customHeight="1" x14ac:dyDescent="0.2"/>
    <row r="41180" ht="12.75" customHeight="1" x14ac:dyDescent="0.2"/>
    <row r="41181" ht="12.75" customHeight="1" x14ac:dyDescent="0.2"/>
    <row r="41182" ht="12.75" customHeight="1" x14ac:dyDescent="0.2"/>
    <row r="41183" ht="12.75" customHeight="1" x14ac:dyDescent="0.2"/>
    <row r="41184" ht="12.75" customHeight="1" x14ac:dyDescent="0.2"/>
    <row r="41185" ht="12.75" customHeight="1" x14ac:dyDescent="0.2"/>
    <row r="41186" ht="12.75" customHeight="1" x14ac:dyDescent="0.2"/>
    <row r="41187" ht="12.75" customHeight="1" x14ac:dyDescent="0.2"/>
    <row r="41188" ht="12.75" customHeight="1" x14ac:dyDescent="0.2"/>
    <row r="41189" ht="12.75" customHeight="1" x14ac:dyDescent="0.2"/>
    <row r="41190" ht="12.75" customHeight="1" x14ac:dyDescent="0.2"/>
    <row r="41191" ht="12.75" customHeight="1" x14ac:dyDescent="0.2"/>
    <row r="41192" ht="12.75" customHeight="1" x14ac:dyDescent="0.2"/>
    <row r="41193" ht="12.75" customHeight="1" x14ac:dyDescent="0.2"/>
    <row r="41194" ht="12.75" customHeight="1" x14ac:dyDescent="0.2"/>
    <row r="41195" ht="12.75" customHeight="1" x14ac:dyDescent="0.2"/>
    <row r="41196" ht="12.75" customHeight="1" x14ac:dyDescent="0.2"/>
    <row r="41197" ht="12.75" customHeight="1" x14ac:dyDescent="0.2"/>
    <row r="41198" ht="12.75" customHeight="1" x14ac:dyDescent="0.2"/>
    <row r="41199" ht="12.75" customHeight="1" x14ac:dyDescent="0.2"/>
    <row r="41200" ht="12.75" customHeight="1" x14ac:dyDescent="0.2"/>
    <row r="41201" ht="12.75" customHeight="1" x14ac:dyDescent="0.2"/>
    <row r="41202" ht="12.75" customHeight="1" x14ac:dyDescent="0.2"/>
    <row r="41203" ht="12.75" customHeight="1" x14ac:dyDescent="0.2"/>
    <row r="41204" ht="12.75" customHeight="1" x14ac:dyDescent="0.2"/>
    <row r="41205" ht="12.75" customHeight="1" x14ac:dyDescent="0.2"/>
    <row r="41206" ht="12.75" customHeight="1" x14ac:dyDescent="0.2"/>
    <row r="41207" ht="12.75" customHeight="1" x14ac:dyDescent="0.2"/>
    <row r="41208" ht="12.75" customHeight="1" x14ac:dyDescent="0.2"/>
    <row r="41209" ht="12.75" customHeight="1" x14ac:dyDescent="0.2"/>
    <row r="41210" ht="12.75" customHeight="1" x14ac:dyDescent="0.2"/>
    <row r="41211" ht="12.75" customHeight="1" x14ac:dyDescent="0.2"/>
    <row r="41212" ht="12.75" customHeight="1" x14ac:dyDescent="0.2"/>
    <row r="41213" ht="12.75" customHeight="1" x14ac:dyDescent="0.2"/>
    <row r="41214" ht="12.75" customHeight="1" x14ac:dyDescent="0.2"/>
    <row r="41215" ht="12.75" customHeight="1" x14ac:dyDescent="0.2"/>
    <row r="41216" ht="12.75" customHeight="1" x14ac:dyDescent="0.2"/>
    <row r="41217" ht="12.75" customHeight="1" x14ac:dyDescent="0.2"/>
    <row r="41218" ht="12.75" customHeight="1" x14ac:dyDescent="0.2"/>
    <row r="41219" ht="12.75" customHeight="1" x14ac:dyDescent="0.2"/>
    <row r="41220" ht="12.75" customHeight="1" x14ac:dyDescent="0.2"/>
    <row r="41221" ht="12.75" customHeight="1" x14ac:dyDescent="0.2"/>
    <row r="41222" ht="12.75" customHeight="1" x14ac:dyDescent="0.2"/>
    <row r="41223" ht="12.75" customHeight="1" x14ac:dyDescent="0.2"/>
    <row r="41224" ht="12.75" customHeight="1" x14ac:dyDescent="0.2"/>
    <row r="41225" ht="12.75" customHeight="1" x14ac:dyDescent="0.2"/>
    <row r="41226" ht="12.75" customHeight="1" x14ac:dyDescent="0.2"/>
    <row r="41227" ht="12.75" customHeight="1" x14ac:dyDescent="0.2"/>
    <row r="41228" ht="12.75" customHeight="1" x14ac:dyDescent="0.2"/>
    <row r="41229" ht="12.75" customHeight="1" x14ac:dyDescent="0.2"/>
    <row r="41230" ht="12.75" customHeight="1" x14ac:dyDescent="0.2"/>
    <row r="41231" ht="12.75" customHeight="1" x14ac:dyDescent="0.2"/>
    <row r="41232" ht="12.75" customHeight="1" x14ac:dyDescent="0.2"/>
    <row r="41233" ht="12.75" customHeight="1" x14ac:dyDescent="0.2"/>
    <row r="41234" ht="12.75" customHeight="1" x14ac:dyDescent="0.2"/>
    <row r="41235" ht="12.75" customHeight="1" x14ac:dyDescent="0.2"/>
    <row r="41236" ht="12.75" customHeight="1" x14ac:dyDescent="0.2"/>
    <row r="41237" ht="12.75" customHeight="1" x14ac:dyDescent="0.2"/>
    <row r="41238" ht="12.75" customHeight="1" x14ac:dyDescent="0.2"/>
    <row r="41239" ht="12.75" customHeight="1" x14ac:dyDescent="0.2"/>
    <row r="41240" ht="12.75" customHeight="1" x14ac:dyDescent="0.2"/>
    <row r="41241" ht="12.75" customHeight="1" x14ac:dyDescent="0.2"/>
    <row r="41242" ht="12.75" customHeight="1" x14ac:dyDescent="0.2"/>
    <row r="41243" ht="12.75" customHeight="1" x14ac:dyDescent="0.2"/>
    <row r="41244" ht="12.75" customHeight="1" x14ac:dyDescent="0.2"/>
    <row r="41245" ht="12.75" customHeight="1" x14ac:dyDescent="0.2"/>
    <row r="41246" ht="12.75" customHeight="1" x14ac:dyDescent="0.2"/>
    <row r="41247" ht="12.75" customHeight="1" x14ac:dyDescent="0.2"/>
    <row r="41248" ht="12.75" customHeight="1" x14ac:dyDescent="0.2"/>
    <row r="41249" ht="12.75" customHeight="1" x14ac:dyDescent="0.2"/>
    <row r="41250" ht="12.75" customHeight="1" x14ac:dyDescent="0.2"/>
    <row r="41251" ht="12.75" customHeight="1" x14ac:dyDescent="0.2"/>
    <row r="41252" ht="12.75" customHeight="1" x14ac:dyDescent="0.2"/>
    <row r="41253" ht="12.75" customHeight="1" x14ac:dyDescent="0.2"/>
    <row r="41254" ht="12.75" customHeight="1" x14ac:dyDescent="0.2"/>
    <row r="41255" ht="12.75" customHeight="1" x14ac:dyDescent="0.2"/>
    <row r="41256" ht="12.75" customHeight="1" x14ac:dyDescent="0.2"/>
    <row r="41257" ht="12.75" customHeight="1" x14ac:dyDescent="0.2"/>
    <row r="41258" ht="12.75" customHeight="1" x14ac:dyDescent="0.2"/>
    <row r="41259" ht="12.75" customHeight="1" x14ac:dyDescent="0.2"/>
    <row r="41260" ht="12.75" customHeight="1" x14ac:dyDescent="0.2"/>
    <row r="41261" ht="12.75" customHeight="1" x14ac:dyDescent="0.2"/>
    <row r="41262" ht="12.75" customHeight="1" x14ac:dyDescent="0.2"/>
    <row r="41263" ht="12.75" customHeight="1" x14ac:dyDescent="0.2"/>
    <row r="41264" ht="12.75" customHeight="1" x14ac:dyDescent="0.2"/>
    <row r="41265" ht="12.75" customHeight="1" x14ac:dyDescent="0.2"/>
    <row r="41266" ht="12.75" customHeight="1" x14ac:dyDescent="0.2"/>
    <row r="41267" ht="12.75" customHeight="1" x14ac:dyDescent="0.2"/>
    <row r="41268" ht="12.75" customHeight="1" x14ac:dyDescent="0.2"/>
    <row r="41269" ht="12.75" customHeight="1" x14ac:dyDescent="0.2"/>
    <row r="41270" ht="12.75" customHeight="1" x14ac:dyDescent="0.2"/>
    <row r="41271" ht="12.75" customHeight="1" x14ac:dyDescent="0.2"/>
    <row r="41272" ht="12.75" customHeight="1" x14ac:dyDescent="0.2"/>
    <row r="41273" ht="12.75" customHeight="1" x14ac:dyDescent="0.2"/>
    <row r="41274" ht="12.75" customHeight="1" x14ac:dyDescent="0.2"/>
    <row r="41275" ht="12.75" customHeight="1" x14ac:dyDescent="0.2"/>
    <row r="41276" ht="12.75" customHeight="1" x14ac:dyDescent="0.2"/>
    <row r="41277" ht="12.75" customHeight="1" x14ac:dyDescent="0.2"/>
    <row r="41278" ht="12.75" customHeight="1" x14ac:dyDescent="0.2"/>
    <row r="41279" ht="12.75" customHeight="1" x14ac:dyDescent="0.2"/>
    <row r="41280" ht="12.75" customHeight="1" x14ac:dyDescent="0.2"/>
    <row r="41281" ht="12.75" customHeight="1" x14ac:dyDescent="0.2"/>
    <row r="41282" ht="12.75" customHeight="1" x14ac:dyDescent="0.2"/>
    <row r="41283" ht="12.75" customHeight="1" x14ac:dyDescent="0.2"/>
    <row r="41284" ht="12.75" customHeight="1" x14ac:dyDescent="0.2"/>
    <row r="41285" ht="12.75" customHeight="1" x14ac:dyDescent="0.2"/>
    <row r="41286" ht="12.75" customHeight="1" x14ac:dyDescent="0.2"/>
    <row r="41287" ht="12.75" customHeight="1" x14ac:dyDescent="0.2"/>
    <row r="41288" ht="12.75" customHeight="1" x14ac:dyDescent="0.2"/>
    <row r="41289" ht="12.75" customHeight="1" x14ac:dyDescent="0.2"/>
    <row r="41290" ht="12.75" customHeight="1" x14ac:dyDescent="0.2"/>
    <row r="41291" ht="12.75" customHeight="1" x14ac:dyDescent="0.2"/>
    <row r="41292" ht="12.75" customHeight="1" x14ac:dyDescent="0.2"/>
    <row r="41293" ht="12.75" customHeight="1" x14ac:dyDescent="0.2"/>
    <row r="41294" ht="12.75" customHeight="1" x14ac:dyDescent="0.2"/>
    <row r="41295" ht="12.75" customHeight="1" x14ac:dyDescent="0.2"/>
    <row r="41296" ht="12.75" customHeight="1" x14ac:dyDescent="0.2"/>
    <row r="41297" ht="12.75" customHeight="1" x14ac:dyDescent="0.2"/>
    <row r="41298" ht="12.75" customHeight="1" x14ac:dyDescent="0.2"/>
    <row r="41299" ht="12.75" customHeight="1" x14ac:dyDescent="0.2"/>
    <row r="41300" ht="12.75" customHeight="1" x14ac:dyDescent="0.2"/>
    <row r="41301" ht="12.75" customHeight="1" x14ac:dyDescent="0.2"/>
    <row r="41302" ht="12.75" customHeight="1" x14ac:dyDescent="0.2"/>
    <row r="41303" ht="12.75" customHeight="1" x14ac:dyDescent="0.2"/>
    <row r="41304" ht="12.75" customHeight="1" x14ac:dyDescent="0.2"/>
    <row r="41305" ht="12.75" customHeight="1" x14ac:dyDescent="0.2"/>
    <row r="41306" ht="12.75" customHeight="1" x14ac:dyDescent="0.2"/>
    <row r="41307" ht="12.75" customHeight="1" x14ac:dyDescent="0.2"/>
    <row r="41308" ht="12.75" customHeight="1" x14ac:dyDescent="0.2"/>
    <row r="41309" ht="12.75" customHeight="1" x14ac:dyDescent="0.2"/>
    <row r="41310" ht="12.75" customHeight="1" x14ac:dyDescent="0.2"/>
    <row r="41311" ht="12.75" customHeight="1" x14ac:dyDescent="0.2"/>
    <row r="41312" ht="12.75" customHeight="1" x14ac:dyDescent="0.2"/>
    <row r="41313" ht="12.75" customHeight="1" x14ac:dyDescent="0.2"/>
    <row r="41314" ht="12.75" customHeight="1" x14ac:dyDescent="0.2"/>
    <row r="41315" ht="12.75" customHeight="1" x14ac:dyDescent="0.2"/>
    <row r="41316" ht="12.75" customHeight="1" x14ac:dyDescent="0.2"/>
    <row r="41317" ht="12.75" customHeight="1" x14ac:dyDescent="0.2"/>
    <row r="41318" ht="12.75" customHeight="1" x14ac:dyDescent="0.2"/>
    <row r="41319" ht="12.75" customHeight="1" x14ac:dyDescent="0.2"/>
    <row r="41320" ht="12.75" customHeight="1" x14ac:dyDescent="0.2"/>
    <row r="41321" ht="12.75" customHeight="1" x14ac:dyDescent="0.2"/>
    <row r="41322" ht="12.75" customHeight="1" x14ac:dyDescent="0.2"/>
    <row r="41323" ht="12.75" customHeight="1" x14ac:dyDescent="0.2"/>
    <row r="41324" ht="12.75" customHeight="1" x14ac:dyDescent="0.2"/>
    <row r="41325" ht="12.75" customHeight="1" x14ac:dyDescent="0.2"/>
    <row r="41326" ht="12.75" customHeight="1" x14ac:dyDescent="0.2"/>
    <row r="41327" ht="12.75" customHeight="1" x14ac:dyDescent="0.2"/>
    <row r="41328" ht="12.75" customHeight="1" x14ac:dyDescent="0.2"/>
    <row r="41329" ht="12.75" customHeight="1" x14ac:dyDescent="0.2"/>
    <row r="41330" ht="12.75" customHeight="1" x14ac:dyDescent="0.2"/>
    <row r="41331" ht="12.75" customHeight="1" x14ac:dyDescent="0.2"/>
    <row r="41332" ht="12.75" customHeight="1" x14ac:dyDescent="0.2"/>
    <row r="41333" ht="12.75" customHeight="1" x14ac:dyDescent="0.2"/>
    <row r="41334" ht="12.75" customHeight="1" x14ac:dyDescent="0.2"/>
    <row r="41335" ht="12.75" customHeight="1" x14ac:dyDescent="0.2"/>
    <row r="41336" ht="12.75" customHeight="1" x14ac:dyDescent="0.2"/>
    <row r="41337" ht="12.75" customHeight="1" x14ac:dyDescent="0.2"/>
    <row r="41338" ht="12.75" customHeight="1" x14ac:dyDescent="0.2"/>
    <row r="41339" ht="12.75" customHeight="1" x14ac:dyDescent="0.2"/>
    <row r="41340" ht="12.75" customHeight="1" x14ac:dyDescent="0.2"/>
    <row r="41341" ht="12.75" customHeight="1" x14ac:dyDescent="0.2"/>
    <row r="41342" ht="12.75" customHeight="1" x14ac:dyDescent="0.2"/>
    <row r="41343" ht="12.75" customHeight="1" x14ac:dyDescent="0.2"/>
    <row r="41344" ht="12.75" customHeight="1" x14ac:dyDescent="0.2"/>
    <row r="41345" ht="12.75" customHeight="1" x14ac:dyDescent="0.2"/>
    <row r="41346" ht="12.75" customHeight="1" x14ac:dyDescent="0.2"/>
    <row r="41347" ht="12.75" customHeight="1" x14ac:dyDescent="0.2"/>
    <row r="41348" ht="12.75" customHeight="1" x14ac:dyDescent="0.2"/>
    <row r="41349" ht="12.75" customHeight="1" x14ac:dyDescent="0.2"/>
    <row r="41350" ht="12.75" customHeight="1" x14ac:dyDescent="0.2"/>
    <row r="41351" ht="12.75" customHeight="1" x14ac:dyDescent="0.2"/>
    <row r="41352" ht="12.75" customHeight="1" x14ac:dyDescent="0.2"/>
    <row r="41353" ht="12.75" customHeight="1" x14ac:dyDescent="0.2"/>
    <row r="41354" ht="12.75" customHeight="1" x14ac:dyDescent="0.2"/>
    <row r="41355" ht="12.75" customHeight="1" x14ac:dyDescent="0.2"/>
    <row r="41356" ht="12.75" customHeight="1" x14ac:dyDescent="0.2"/>
    <row r="41357" ht="12.75" customHeight="1" x14ac:dyDescent="0.2"/>
    <row r="41358" ht="12.75" customHeight="1" x14ac:dyDescent="0.2"/>
    <row r="41359" ht="12.75" customHeight="1" x14ac:dyDescent="0.2"/>
    <row r="41360" ht="12.75" customHeight="1" x14ac:dyDescent="0.2"/>
    <row r="41361" ht="12.75" customHeight="1" x14ac:dyDescent="0.2"/>
    <row r="41362" ht="12.75" customHeight="1" x14ac:dyDescent="0.2"/>
    <row r="41363" ht="12.75" customHeight="1" x14ac:dyDescent="0.2"/>
    <row r="41364" ht="12.75" customHeight="1" x14ac:dyDescent="0.2"/>
    <row r="41365" ht="12.75" customHeight="1" x14ac:dyDescent="0.2"/>
    <row r="41366" ht="12.75" customHeight="1" x14ac:dyDescent="0.2"/>
    <row r="41367" ht="12.75" customHeight="1" x14ac:dyDescent="0.2"/>
    <row r="41368" ht="12.75" customHeight="1" x14ac:dyDescent="0.2"/>
    <row r="41369" ht="12.75" customHeight="1" x14ac:dyDescent="0.2"/>
    <row r="41370" ht="12.75" customHeight="1" x14ac:dyDescent="0.2"/>
    <row r="41371" ht="12.75" customHeight="1" x14ac:dyDescent="0.2"/>
    <row r="41372" ht="12.75" customHeight="1" x14ac:dyDescent="0.2"/>
    <row r="41373" ht="12.75" customHeight="1" x14ac:dyDescent="0.2"/>
    <row r="41374" ht="12.75" customHeight="1" x14ac:dyDescent="0.2"/>
    <row r="41375" ht="12.75" customHeight="1" x14ac:dyDescent="0.2"/>
    <row r="41376" ht="12.75" customHeight="1" x14ac:dyDescent="0.2"/>
    <row r="41377" ht="12.75" customHeight="1" x14ac:dyDescent="0.2"/>
    <row r="41378" ht="12.75" customHeight="1" x14ac:dyDescent="0.2"/>
    <row r="41379" ht="12.75" customHeight="1" x14ac:dyDescent="0.2"/>
    <row r="41380" ht="12.75" customHeight="1" x14ac:dyDescent="0.2"/>
    <row r="41381" ht="12.75" customHeight="1" x14ac:dyDescent="0.2"/>
    <row r="41382" ht="12.75" customHeight="1" x14ac:dyDescent="0.2"/>
    <row r="41383" ht="12.75" customHeight="1" x14ac:dyDescent="0.2"/>
    <row r="41384" ht="12.75" customHeight="1" x14ac:dyDescent="0.2"/>
    <row r="41385" ht="12.75" customHeight="1" x14ac:dyDescent="0.2"/>
    <row r="41386" ht="12.75" customHeight="1" x14ac:dyDescent="0.2"/>
    <row r="41387" ht="12.75" customHeight="1" x14ac:dyDescent="0.2"/>
    <row r="41388" ht="12.75" customHeight="1" x14ac:dyDescent="0.2"/>
    <row r="41389" ht="12.75" customHeight="1" x14ac:dyDescent="0.2"/>
    <row r="41390" ht="12.75" customHeight="1" x14ac:dyDescent="0.2"/>
    <row r="41391" ht="12.75" customHeight="1" x14ac:dyDescent="0.2"/>
    <row r="41392" ht="12.75" customHeight="1" x14ac:dyDescent="0.2"/>
    <row r="41393" ht="12.75" customHeight="1" x14ac:dyDescent="0.2"/>
    <row r="41394" ht="12.75" customHeight="1" x14ac:dyDescent="0.2"/>
    <row r="41395" ht="12.75" customHeight="1" x14ac:dyDescent="0.2"/>
    <row r="41396" ht="12.75" customHeight="1" x14ac:dyDescent="0.2"/>
    <row r="41397" ht="12.75" customHeight="1" x14ac:dyDescent="0.2"/>
    <row r="41398" ht="12.75" customHeight="1" x14ac:dyDescent="0.2"/>
    <row r="41399" ht="12.75" customHeight="1" x14ac:dyDescent="0.2"/>
    <row r="41400" ht="12.75" customHeight="1" x14ac:dyDescent="0.2"/>
    <row r="41401" ht="12.75" customHeight="1" x14ac:dyDescent="0.2"/>
    <row r="41402" ht="12.75" customHeight="1" x14ac:dyDescent="0.2"/>
    <row r="41403" ht="12.75" customHeight="1" x14ac:dyDescent="0.2"/>
    <row r="41404" ht="12.75" customHeight="1" x14ac:dyDescent="0.2"/>
    <row r="41405" ht="12.75" customHeight="1" x14ac:dyDescent="0.2"/>
    <row r="41406" ht="12.75" customHeight="1" x14ac:dyDescent="0.2"/>
    <row r="41407" ht="12.75" customHeight="1" x14ac:dyDescent="0.2"/>
    <row r="41408" ht="12.75" customHeight="1" x14ac:dyDescent="0.2"/>
    <row r="41409" ht="12.75" customHeight="1" x14ac:dyDescent="0.2"/>
    <row r="41410" ht="12.75" customHeight="1" x14ac:dyDescent="0.2"/>
    <row r="41411" ht="12.75" customHeight="1" x14ac:dyDescent="0.2"/>
    <row r="41412" ht="12.75" customHeight="1" x14ac:dyDescent="0.2"/>
    <row r="41413" ht="12.75" customHeight="1" x14ac:dyDescent="0.2"/>
    <row r="41414" ht="12.75" customHeight="1" x14ac:dyDescent="0.2"/>
    <row r="41415" ht="12.75" customHeight="1" x14ac:dyDescent="0.2"/>
    <row r="41416" ht="12.75" customHeight="1" x14ac:dyDescent="0.2"/>
    <row r="41417" ht="12.75" customHeight="1" x14ac:dyDescent="0.2"/>
    <row r="41418" ht="12.75" customHeight="1" x14ac:dyDescent="0.2"/>
    <row r="41419" ht="12.75" customHeight="1" x14ac:dyDescent="0.2"/>
    <row r="41420" ht="12.75" customHeight="1" x14ac:dyDescent="0.2"/>
    <row r="41421" ht="12.75" customHeight="1" x14ac:dyDescent="0.2"/>
    <row r="41422" ht="12.75" customHeight="1" x14ac:dyDescent="0.2"/>
    <row r="41423" ht="12.75" customHeight="1" x14ac:dyDescent="0.2"/>
    <row r="41424" ht="12.75" customHeight="1" x14ac:dyDescent="0.2"/>
    <row r="41425" ht="12.75" customHeight="1" x14ac:dyDescent="0.2"/>
    <row r="41426" ht="12.75" customHeight="1" x14ac:dyDescent="0.2"/>
    <row r="41427" ht="12.75" customHeight="1" x14ac:dyDescent="0.2"/>
    <row r="41428" ht="12.75" customHeight="1" x14ac:dyDescent="0.2"/>
    <row r="41429" ht="12.75" customHeight="1" x14ac:dyDescent="0.2"/>
    <row r="41430" ht="12.75" customHeight="1" x14ac:dyDescent="0.2"/>
    <row r="41431" ht="12.75" customHeight="1" x14ac:dyDescent="0.2"/>
    <row r="41432" ht="12.75" customHeight="1" x14ac:dyDescent="0.2"/>
    <row r="41433" ht="12.75" customHeight="1" x14ac:dyDescent="0.2"/>
    <row r="41434" ht="12.75" customHeight="1" x14ac:dyDescent="0.2"/>
    <row r="41435" ht="12.75" customHeight="1" x14ac:dyDescent="0.2"/>
    <row r="41436" ht="12.75" customHeight="1" x14ac:dyDescent="0.2"/>
    <row r="41437" ht="12.75" customHeight="1" x14ac:dyDescent="0.2"/>
    <row r="41438" ht="12.75" customHeight="1" x14ac:dyDescent="0.2"/>
    <row r="41439" ht="12.75" customHeight="1" x14ac:dyDescent="0.2"/>
    <row r="41440" ht="12.75" customHeight="1" x14ac:dyDescent="0.2"/>
    <row r="41441" ht="12.75" customHeight="1" x14ac:dyDescent="0.2"/>
    <row r="41442" ht="12.75" customHeight="1" x14ac:dyDescent="0.2"/>
    <row r="41443" ht="12.75" customHeight="1" x14ac:dyDescent="0.2"/>
    <row r="41444" ht="12.75" customHeight="1" x14ac:dyDescent="0.2"/>
    <row r="41445" ht="12.75" customHeight="1" x14ac:dyDescent="0.2"/>
    <row r="41446" ht="12.75" customHeight="1" x14ac:dyDescent="0.2"/>
    <row r="41447" ht="12.75" customHeight="1" x14ac:dyDescent="0.2"/>
    <row r="41448" ht="12.75" customHeight="1" x14ac:dyDescent="0.2"/>
    <row r="41449" ht="12.75" customHeight="1" x14ac:dyDescent="0.2"/>
    <row r="41450" ht="12.75" customHeight="1" x14ac:dyDescent="0.2"/>
    <row r="41451" ht="12.75" customHeight="1" x14ac:dyDescent="0.2"/>
    <row r="41452" ht="12.75" customHeight="1" x14ac:dyDescent="0.2"/>
    <row r="41453" ht="12.75" customHeight="1" x14ac:dyDescent="0.2"/>
    <row r="41454" ht="12.75" customHeight="1" x14ac:dyDescent="0.2"/>
    <row r="41455" ht="12.75" customHeight="1" x14ac:dyDescent="0.2"/>
    <row r="41456" ht="12.75" customHeight="1" x14ac:dyDescent="0.2"/>
    <row r="41457" ht="12.75" customHeight="1" x14ac:dyDescent="0.2"/>
    <row r="41458" ht="12.75" customHeight="1" x14ac:dyDescent="0.2"/>
    <row r="41459" ht="12.75" customHeight="1" x14ac:dyDescent="0.2"/>
    <row r="41460" ht="12.75" customHeight="1" x14ac:dyDescent="0.2"/>
    <row r="41461" ht="12.75" customHeight="1" x14ac:dyDescent="0.2"/>
    <row r="41462" ht="12.75" customHeight="1" x14ac:dyDescent="0.2"/>
    <row r="41463" ht="12.75" customHeight="1" x14ac:dyDescent="0.2"/>
    <row r="41464" ht="12.75" customHeight="1" x14ac:dyDescent="0.2"/>
    <row r="41465" ht="12.75" customHeight="1" x14ac:dyDescent="0.2"/>
    <row r="41466" ht="12.75" customHeight="1" x14ac:dyDescent="0.2"/>
    <row r="41467" ht="12.75" customHeight="1" x14ac:dyDescent="0.2"/>
    <row r="41468" ht="12.75" customHeight="1" x14ac:dyDescent="0.2"/>
    <row r="41469" ht="12.75" customHeight="1" x14ac:dyDescent="0.2"/>
    <row r="41470" ht="12.75" customHeight="1" x14ac:dyDescent="0.2"/>
    <row r="41471" ht="12.75" customHeight="1" x14ac:dyDescent="0.2"/>
    <row r="41472" ht="12.75" customHeight="1" x14ac:dyDescent="0.2"/>
    <row r="41473" ht="12.75" customHeight="1" x14ac:dyDescent="0.2"/>
    <row r="41474" ht="12.75" customHeight="1" x14ac:dyDescent="0.2"/>
    <row r="41475" ht="12.75" customHeight="1" x14ac:dyDescent="0.2"/>
    <row r="41476" ht="12.75" customHeight="1" x14ac:dyDescent="0.2"/>
    <row r="41477" ht="12.75" customHeight="1" x14ac:dyDescent="0.2"/>
    <row r="41478" ht="12.75" customHeight="1" x14ac:dyDescent="0.2"/>
    <row r="41479" ht="12.75" customHeight="1" x14ac:dyDescent="0.2"/>
    <row r="41480" ht="12.75" customHeight="1" x14ac:dyDescent="0.2"/>
    <row r="41481" ht="12.75" customHeight="1" x14ac:dyDescent="0.2"/>
    <row r="41482" ht="12.75" customHeight="1" x14ac:dyDescent="0.2"/>
    <row r="41483" ht="12.75" customHeight="1" x14ac:dyDescent="0.2"/>
    <row r="41484" ht="12.75" customHeight="1" x14ac:dyDescent="0.2"/>
    <row r="41485" ht="12.75" customHeight="1" x14ac:dyDescent="0.2"/>
    <row r="41486" ht="12.75" customHeight="1" x14ac:dyDescent="0.2"/>
    <row r="41487" ht="12.75" customHeight="1" x14ac:dyDescent="0.2"/>
    <row r="41488" ht="12.75" customHeight="1" x14ac:dyDescent="0.2"/>
    <row r="41489" ht="12.75" customHeight="1" x14ac:dyDescent="0.2"/>
    <row r="41490" ht="12.75" customHeight="1" x14ac:dyDescent="0.2"/>
    <row r="41491" ht="12.75" customHeight="1" x14ac:dyDescent="0.2"/>
    <row r="41492" ht="12.75" customHeight="1" x14ac:dyDescent="0.2"/>
    <row r="41493" ht="12.75" customHeight="1" x14ac:dyDescent="0.2"/>
    <row r="41494" ht="12.75" customHeight="1" x14ac:dyDescent="0.2"/>
    <row r="41495" ht="12.75" customHeight="1" x14ac:dyDescent="0.2"/>
    <row r="41496" ht="12.75" customHeight="1" x14ac:dyDescent="0.2"/>
    <row r="41497" ht="12.75" customHeight="1" x14ac:dyDescent="0.2"/>
    <row r="41498" ht="12.75" customHeight="1" x14ac:dyDescent="0.2"/>
    <row r="41499" ht="12.75" customHeight="1" x14ac:dyDescent="0.2"/>
    <row r="41500" ht="12.75" customHeight="1" x14ac:dyDescent="0.2"/>
    <row r="41501" ht="12.75" customHeight="1" x14ac:dyDescent="0.2"/>
    <row r="41502" ht="12.75" customHeight="1" x14ac:dyDescent="0.2"/>
    <row r="41503" ht="12.75" customHeight="1" x14ac:dyDescent="0.2"/>
    <row r="41504" ht="12.75" customHeight="1" x14ac:dyDescent="0.2"/>
    <row r="41505" ht="12.75" customHeight="1" x14ac:dyDescent="0.2"/>
    <row r="41506" ht="12.75" customHeight="1" x14ac:dyDescent="0.2"/>
    <row r="41507" ht="12.75" customHeight="1" x14ac:dyDescent="0.2"/>
    <row r="41508" ht="12.75" customHeight="1" x14ac:dyDescent="0.2"/>
    <row r="41509" ht="12.75" customHeight="1" x14ac:dyDescent="0.2"/>
    <row r="41510" ht="12.75" customHeight="1" x14ac:dyDescent="0.2"/>
    <row r="41511" ht="12.75" customHeight="1" x14ac:dyDescent="0.2"/>
    <row r="41512" ht="12.75" customHeight="1" x14ac:dyDescent="0.2"/>
    <row r="41513" ht="12.75" customHeight="1" x14ac:dyDescent="0.2"/>
    <row r="41514" ht="12.75" customHeight="1" x14ac:dyDescent="0.2"/>
    <row r="41515" ht="12.75" customHeight="1" x14ac:dyDescent="0.2"/>
    <row r="41516" ht="12.75" customHeight="1" x14ac:dyDescent="0.2"/>
    <row r="41517" ht="12.75" customHeight="1" x14ac:dyDescent="0.2"/>
    <row r="41518" ht="12.75" customHeight="1" x14ac:dyDescent="0.2"/>
    <row r="41519" ht="12.75" customHeight="1" x14ac:dyDescent="0.2"/>
    <row r="41520" ht="12.75" customHeight="1" x14ac:dyDescent="0.2"/>
    <row r="41521" ht="12.75" customHeight="1" x14ac:dyDescent="0.2"/>
    <row r="41522" ht="12.75" customHeight="1" x14ac:dyDescent="0.2"/>
    <row r="41523" ht="12.75" customHeight="1" x14ac:dyDescent="0.2"/>
    <row r="41524" ht="12.75" customHeight="1" x14ac:dyDescent="0.2"/>
    <row r="41525" ht="12.75" customHeight="1" x14ac:dyDescent="0.2"/>
    <row r="41526" ht="12.75" customHeight="1" x14ac:dyDescent="0.2"/>
    <row r="41527" ht="12.75" customHeight="1" x14ac:dyDescent="0.2"/>
    <row r="41528" ht="12.75" customHeight="1" x14ac:dyDescent="0.2"/>
    <row r="41529" ht="12.75" customHeight="1" x14ac:dyDescent="0.2"/>
    <row r="41530" ht="12.75" customHeight="1" x14ac:dyDescent="0.2"/>
    <row r="41531" ht="12.75" customHeight="1" x14ac:dyDescent="0.2"/>
    <row r="41532" ht="12.75" customHeight="1" x14ac:dyDescent="0.2"/>
    <row r="41533" ht="12.75" customHeight="1" x14ac:dyDescent="0.2"/>
    <row r="41534" ht="12.75" customHeight="1" x14ac:dyDescent="0.2"/>
    <row r="41535" ht="12.75" customHeight="1" x14ac:dyDescent="0.2"/>
    <row r="41536" ht="12.75" customHeight="1" x14ac:dyDescent="0.2"/>
    <row r="41537" ht="12.75" customHeight="1" x14ac:dyDescent="0.2"/>
    <row r="41538" ht="12.75" customHeight="1" x14ac:dyDescent="0.2"/>
    <row r="41539" ht="12.75" customHeight="1" x14ac:dyDescent="0.2"/>
    <row r="41540" ht="12.75" customHeight="1" x14ac:dyDescent="0.2"/>
    <row r="41541" ht="12.75" customHeight="1" x14ac:dyDescent="0.2"/>
    <row r="41542" ht="12.75" customHeight="1" x14ac:dyDescent="0.2"/>
    <row r="41543" ht="12.75" customHeight="1" x14ac:dyDescent="0.2"/>
    <row r="41544" ht="12.75" customHeight="1" x14ac:dyDescent="0.2"/>
    <row r="41545" ht="12.75" customHeight="1" x14ac:dyDescent="0.2"/>
    <row r="41546" ht="12.75" customHeight="1" x14ac:dyDescent="0.2"/>
    <row r="41547" ht="12.75" customHeight="1" x14ac:dyDescent="0.2"/>
    <row r="41548" ht="12.75" customHeight="1" x14ac:dyDescent="0.2"/>
    <row r="41549" ht="12.75" customHeight="1" x14ac:dyDescent="0.2"/>
    <row r="41550" ht="12.75" customHeight="1" x14ac:dyDescent="0.2"/>
    <row r="41551" ht="12.75" customHeight="1" x14ac:dyDescent="0.2"/>
    <row r="41552" ht="12.75" customHeight="1" x14ac:dyDescent="0.2"/>
    <row r="41553" ht="12.75" customHeight="1" x14ac:dyDescent="0.2"/>
    <row r="41554" ht="12.75" customHeight="1" x14ac:dyDescent="0.2"/>
    <row r="41555" ht="12.75" customHeight="1" x14ac:dyDescent="0.2"/>
    <row r="41556" ht="12.75" customHeight="1" x14ac:dyDescent="0.2"/>
    <row r="41557" ht="12.75" customHeight="1" x14ac:dyDescent="0.2"/>
    <row r="41558" ht="12.75" customHeight="1" x14ac:dyDescent="0.2"/>
    <row r="41559" ht="12.75" customHeight="1" x14ac:dyDescent="0.2"/>
    <row r="41560" ht="12.75" customHeight="1" x14ac:dyDescent="0.2"/>
    <row r="41561" ht="12.75" customHeight="1" x14ac:dyDescent="0.2"/>
    <row r="41562" ht="12.75" customHeight="1" x14ac:dyDescent="0.2"/>
    <row r="41563" ht="12.75" customHeight="1" x14ac:dyDescent="0.2"/>
    <row r="41564" ht="12.75" customHeight="1" x14ac:dyDescent="0.2"/>
    <row r="41565" ht="12.75" customHeight="1" x14ac:dyDescent="0.2"/>
    <row r="41566" ht="12.75" customHeight="1" x14ac:dyDescent="0.2"/>
    <row r="41567" ht="12.75" customHeight="1" x14ac:dyDescent="0.2"/>
    <row r="41568" ht="12.75" customHeight="1" x14ac:dyDescent="0.2"/>
    <row r="41569" ht="12.75" customHeight="1" x14ac:dyDescent="0.2"/>
    <row r="41570" ht="12.75" customHeight="1" x14ac:dyDescent="0.2"/>
    <row r="41571" ht="12.75" customHeight="1" x14ac:dyDescent="0.2"/>
    <row r="41572" ht="12.75" customHeight="1" x14ac:dyDescent="0.2"/>
    <row r="41573" ht="12.75" customHeight="1" x14ac:dyDescent="0.2"/>
    <row r="41574" ht="12.75" customHeight="1" x14ac:dyDescent="0.2"/>
    <row r="41575" ht="12.75" customHeight="1" x14ac:dyDescent="0.2"/>
    <row r="41576" ht="12.75" customHeight="1" x14ac:dyDescent="0.2"/>
    <row r="41577" ht="12.75" customHeight="1" x14ac:dyDescent="0.2"/>
    <row r="41578" ht="12.75" customHeight="1" x14ac:dyDescent="0.2"/>
    <row r="41579" ht="12.75" customHeight="1" x14ac:dyDescent="0.2"/>
    <row r="41580" ht="12.75" customHeight="1" x14ac:dyDescent="0.2"/>
    <row r="41581" ht="12.75" customHeight="1" x14ac:dyDescent="0.2"/>
    <row r="41582" ht="12.75" customHeight="1" x14ac:dyDescent="0.2"/>
    <row r="41583" ht="12.75" customHeight="1" x14ac:dyDescent="0.2"/>
    <row r="41584" ht="12.75" customHeight="1" x14ac:dyDescent="0.2"/>
    <row r="41585" ht="12.75" customHeight="1" x14ac:dyDescent="0.2"/>
    <row r="41586" ht="12.75" customHeight="1" x14ac:dyDescent="0.2"/>
    <row r="41587" ht="12.75" customHeight="1" x14ac:dyDescent="0.2"/>
    <row r="41588" ht="12.75" customHeight="1" x14ac:dyDescent="0.2"/>
    <row r="41589" ht="12.75" customHeight="1" x14ac:dyDescent="0.2"/>
    <row r="41590" ht="12.75" customHeight="1" x14ac:dyDescent="0.2"/>
    <row r="41591" ht="12.75" customHeight="1" x14ac:dyDescent="0.2"/>
    <row r="41592" ht="12.75" customHeight="1" x14ac:dyDescent="0.2"/>
    <row r="41593" ht="12.75" customHeight="1" x14ac:dyDescent="0.2"/>
    <row r="41594" ht="12.75" customHeight="1" x14ac:dyDescent="0.2"/>
    <row r="41595" ht="12.75" customHeight="1" x14ac:dyDescent="0.2"/>
    <row r="41596" ht="12.75" customHeight="1" x14ac:dyDescent="0.2"/>
    <row r="41597" ht="12.75" customHeight="1" x14ac:dyDescent="0.2"/>
    <row r="41598" ht="12.75" customHeight="1" x14ac:dyDescent="0.2"/>
    <row r="41599" ht="12.75" customHeight="1" x14ac:dyDescent="0.2"/>
    <row r="41600" ht="12.75" customHeight="1" x14ac:dyDescent="0.2"/>
    <row r="41601" ht="12.75" customHeight="1" x14ac:dyDescent="0.2"/>
    <row r="41602" ht="12.75" customHeight="1" x14ac:dyDescent="0.2"/>
    <row r="41603" ht="12.75" customHeight="1" x14ac:dyDescent="0.2"/>
    <row r="41604" ht="12.75" customHeight="1" x14ac:dyDescent="0.2"/>
    <row r="41605" ht="12.75" customHeight="1" x14ac:dyDescent="0.2"/>
    <row r="41606" ht="12.75" customHeight="1" x14ac:dyDescent="0.2"/>
    <row r="41607" ht="12.75" customHeight="1" x14ac:dyDescent="0.2"/>
    <row r="41608" ht="12.75" customHeight="1" x14ac:dyDescent="0.2"/>
    <row r="41609" ht="12.75" customHeight="1" x14ac:dyDescent="0.2"/>
    <row r="41610" ht="12.75" customHeight="1" x14ac:dyDescent="0.2"/>
    <row r="41611" ht="12.75" customHeight="1" x14ac:dyDescent="0.2"/>
    <row r="41612" ht="12.75" customHeight="1" x14ac:dyDescent="0.2"/>
    <row r="41613" ht="12.75" customHeight="1" x14ac:dyDescent="0.2"/>
    <row r="41614" ht="12.75" customHeight="1" x14ac:dyDescent="0.2"/>
    <row r="41615" ht="12.75" customHeight="1" x14ac:dyDescent="0.2"/>
    <row r="41616" ht="12.75" customHeight="1" x14ac:dyDescent="0.2"/>
    <row r="41617" ht="12.75" customHeight="1" x14ac:dyDescent="0.2"/>
    <row r="41618" ht="12.75" customHeight="1" x14ac:dyDescent="0.2"/>
    <row r="41619" ht="12.75" customHeight="1" x14ac:dyDescent="0.2"/>
    <row r="41620" ht="12.75" customHeight="1" x14ac:dyDescent="0.2"/>
    <row r="41621" ht="12.75" customHeight="1" x14ac:dyDescent="0.2"/>
    <row r="41622" ht="12.75" customHeight="1" x14ac:dyDescent="0.2"/>
    <row r="41623" ht="12.75" customHeight="1" x14ac:dyDescent="0.2"/>
    <row r="41624" ht="12.75" customHeight="1" x14ac:dyDescent="0.2"/>
    <row r="41625" ht="12.75" customHeight="1" x14ac:dyDescent="0.2"/>
    <row r="41626" ht="12.75" customHeight="1" x14ac:dyDescent="0.2"/>
    <row r="41627" ht="12.75" customHeight="1" x14ac:dyDescent="0.2"/>
    <row r="41628" ht="12.75" customHeight="1" x14ac:dyDescent="0.2"/>
    <row r="41629" ht="12.75" customHeight="1" x14ac:dyDescent="0.2"/>
    <row r="41630" ht="12.75" customHeight="1" x14ac:dyDescent="0.2"/>
    <row r="41631" ht="12.75" customHeight="1" x14ac:dyDescent="0.2"/>
    <row r="41632" ht="12.75" customHeight="1" x14ac:dyDescent="0.2"/>
    <row r="41633" ht="12.75" customHeight="1" x14ac:dyDescent="0.2"/>
    <row r="41634" ht="12.75" customHeight="1" x14ac:dyDescent="0.2"/>
    <row r="41635" ht="12.75" customHeight="1" x14ac:dyDescent="0.2"/>
    <row r="41636" ht="12.75" customHeight="1" x14ac:dyDescent="0.2"/>
    <row r="41637" ht="12.75" customHeight="1" x14ac:dyDescent="0.2"/>
    <row r="41638" ht="12.75" customHeight="1" x14ac:dyDescent="0.2"/>
    <row r="41639" ht="12.75" customHeight="1" x14ac:dyDescent="0.2"/>
    <row r="41640" ht="12.75" customHeight="1" x14ac:dyDescent="0.2"/>
    <row r="41641" ht="12.75" customHeight="1" x14ac:dyDescent="0.2"/>
    <row r="41642" ht="12.75" customHeight="1" x14ac:dyDescent="0.2"/>
    <row r="41643" ht="12.75" customHeight="1" x14ac:dyDescent="0.2"/>
    <row r="41644" ht="12.75" customHeight="1" x14ac:dyDescent="0.2"/>
    <row r="41645" ht="12.75" customHeight="1" x14ac:dyDescent="0.2"/>
    <row r="41646" ht="12.75" customHeight="1" x14ac:dyDescent="0.2"/>
    <row r="41647" ht="12.75" customHeight="1" x14ac:dyDescent="0.2"/>
    <row r="41648" ht="12.75" customHeight="1" x14ac:dyDescent="0.2"/>
    <row r="41649" ht="12.75" customHeight="1" x14ac:dyDescent="0.2"/>
    <row r="41650" ht="12.75" customHeight="1" x14ac:dyDescent="0.2"/>
    <row r="41651" ht="12.75" customHeight="1" x14ac:dyDescent="0.2"/>
    <row r="41652" ht="12.75" customHeight="1" x14ac:dyDescent="0.2"/>
    <row r="41653" ht="12.75" customHeight="1" x14ac:dyDescent="0.2"/>
    <row r="41654" ht="12.75" customHeight="1" x14ac:dyDescent="0.2"/>
    <row r="41655" ht="12.75" customHeight="1" x14ac:dyDescent="0.2"/>
    <row r="41656" ht="12.75" customHeight="1" x14ac:dyDescent="0.2"/>
    <row r="41657" ht="12.75" customHeight="1" x14ac:dyDescent="0.2"/>
    <row r="41658" ht="12.75" customHeight="1" x14ac:dyDescent="0.2"/>
    <row r="41659" ht="12.75" customHeight="1" x14ac:dyDescent="0.2"/>
    <row r="41660" ht="12.75" customHeight="1" x14ac:dyDescent="0.2"/>
    <row r="41661" ht="12.75" customHeight="1" x14ac:dyDescent="0.2"/>
    <row r="41662" ht="12.75" customHeight="1" x14ac:dyDescent="0.2"/>
    <row r="41663" ht="12.75" customHeight="1" x14ac:dyDescent="0.2"/>
    <row r="41664" ht="12.75" customHeight="1" x14ac:dyDescent="0.2"/>
    <row r="41665" ht="12.75" customHeight="1" x14ac:dyDescent="0.2"/>
    <row r="41666" ht="12.75" customHeight="1" x14ac:dyDescent="0.2"/>
    <row r="41667" ht="12.75" customHeight="1" x14ac:dyDescent="0.2"/>
    <row r="41668" ht="12.75" customHeight="1" x14ac:dyDescent="0.2"/>
    <row r="41669" ht="12.75" customHeight="1" x14ac:dyDescent="0.2"/>
    <row r="41670" ht="12.75" customHeight="1" x14ac:dyDescent="0.2"/>
    <row r="41671" ht="12.75" customHeight="1" x14ac:dyDescent="0.2"/>
    <row r="41672" ht="12.75" customHeight="1" x14ac:dyDescent="0.2"/>
    <row r="41673" ht="12.75" customHeight="1" x14ac:dyDescent="0.2"/>
    <row r="41674" ht="12.75" customHeight="1" x14ac:dyDescent="0.2"/>
    <row r="41675" ht="12.75" customHeight="1" x14ac:dyDescent="0.2"/>
    <row r="41676" ht="12.75" customHeight="1" x14ac:dyDescent="0.2"/>
    <row r="41677" ht="12.75" customHeight="1" x14ac:dyDescent="0.2"/>
    <row r="41678" ht="12.75" customHeight="1" x14ac:dyDescent="0.2"/>
    <row r="41679" ht="12.75" customHeight="1" x14ac:dyDescent="0.2"/>
    <row r="41680" ht="12.75" customHeight="1" x14ac:dyDescent="0.2"/>
    <row r="41681" ht="12.75" customHeight="1" x14ac:dyDescent="0.2"/>
    <row r="41682" ht="12.75" customHeight="1" x14ac:dyDescent="0.2"/>
    <row r="41683" ht="12.75" customHeight="1" x14ac:dyDescent="0.2"/>
    <row r="41684" ht="12.75" customHeight="1" x14ac:dyDescent="0.2"/>
    <row r="41685" ht="12.75" customHeight="1" x14ac:dyDescent="0.2"/>
    <row r="41686" ht="12.75" customHeight="1" x14ac:dyDescent="0.2"/>
    <row r="41687" ht="12.75" customHeight="1" x14ac:dyDescent="0.2"/>
    <row r="41688" ht="12.75" customHeight="1" x14ac:dyDescent="0.2"/>
    <row r="41689" ht="12.75" customHeight="1" x14ac:dyDescent="0.2"/>
    <row r="41690" ht="12.75" customHeight="1" x14ac:dyDescent="0.2"/>
    <row r="41691" ht="12.75" customHeight="1" x14ac:dyDescent="0.2"/>
    <row r="41692" ht="12.75" customHeight="1" x14ac:dyDescent="0.2"/>
    <row r="41693" ht="12.75" customHeight="1" x14ac:dyDescent="0.2"/>
    <row r="41694" ht="12.75" customHeight="1" x14ac:dyDescent="0.2"/>
    <row r="41695" ht="12.75" customHeight="1" x14ac:dyDescent="0.2"/>
    <row r="41696" ht="12.75" customHeight="1" x14ac:dyDescent="0.2"/>
    <row r="41697" ht="12.75" customHeight="1" x14ac:dyDescent="0.2"/>
    <row r="41698" ht="12.75" customHeight="1" x14ac:dyDescent="0.2"/>
    <row r="41699" ht="12.75" customHeight="1" x14ac:dyDescent="0.2"/>
    <row r="41700" ht="12.75" customHeight="1" x14ac:dyDescent="0.2"/>
    <row r="41701" ht="12.75" customHeight="1" x14ac:dyDescent="0.2"/>
    <row r="41702" ht="12.75" customHeight="1" x14ac:dyDescent="0.2"/>
    <row r="41703" ht="12.75" customHeight="1" x14ac:dyDescent="0.2"/>
    <row r="41704" ht="12.75" customHeight="1" x14ac:dyDescent="0.2"/>
    <row r="41705" ht="12.75" customHeight="1" x14ac:dyDescent="0.2"/>
    <row r="41706" ht="12.75" customHeight="1" x14ac:dyDescent="0.2"/>
    <row r="41707" ht="12.75" customHeight="1" x14ac:dyDescent="0.2"/>
    <row r="41708" ht="12.75" customHeight="1" x14ac:dyDescent="0.2"/>
    <row r="41709" ht="12.75" customHeight="1" x14ac:dyDescent="0.2"/>
    <row r="41710" ht="12.75" customHeight="1" x14ac:dyDescent="0.2"/>
    <row r="41711" ht="12.75" customHeight="1" x14ac:dyDescent="0.2"/>
    <row r="41712" ht="12.75" customHeight="1" x14ac:dyDescent="0.2"/>
    <row r="41713" ht="12.75" customHeight="1" x14ac:dyDescent="0.2"/>
    <row r="41714" ht="12.75" customHeight="1" x14ac:dyDescent="0.2"/>
    <row r="41715" ht="12.75" customHeight="1" x14ac:dyDescent="0.2"/>
    <row r="41716" ht="12.75" customHeight="1" x14ac:dyDescent="0.2"/>
    <row r="41717" ht="12.75" customHeight="1" x14ac:dyDescent="0.2"/>
    <row r="41718" ht="12.75" customHeight="1" x14ac:dyDescent="0.2"/>
    <row r="41719" ht="12.75" customHeight="1" x14ac:dyDescent="0.2"/>
    <row r="41720" ht="12.75" customHeight="1" x14ac:dyDescent="0.2"/>
    <row r="41721" ht="12.75" customHeight="1" x14ac:dyDescent="0.2"/>
    <row r="41722" ht="12.75" customHeight="1" x14ac:dyDescent="0.2"/>
    <row r="41723" ht="12.75" customHeight="1" x14ac:dyDescent="0.2"/>
    <row r="41724" ht="12.75" customHeight="1" x14ac:dyDescent="0.2"/>
    <row r="41725" ht="12.75" customHeight="1" x14ac:dyDescent="0.2"/>
    <row r="41726" ht="12.75" customHeight="1" x14ac:dyDescent="0.2"/>
    <row r="41727" ht="12.75" customHeight="1" x14ac:dyDescent="0.2"/>
    <row r="41728" ht="12.75" customHeight="1" x14ac:dyDescent="0.2"/>
    <row r="41729" ht="12.75" customHeight="1" x14ac:dyDescent="0.2"/>
    <row r="41730" ht="12.75" customHeight="1" x14ac:dyDescent="0.2"/>
    <row r="41731" ht="12.75" customHeight="1" x14ac:dyDescent="0.2"/>
    <row r="41732" ht="12.75" customHeight="1" x14ac:dyDescent="0.2"/>
    <row r="41733" ht="12.75" customHeight="1" x14ac:dyDescent="0.2"/>
    <row r="41734" ht="12.75" customHeight="1" x14ac:dyDescent="0.2"/>
    <row r="41735" ht="12.75" customHeight="1" x14ac:dyDescent="0.2"/>
    <row r="41736" ht="12.75" customHeight="1" x14ac:dyDescent="0.2"/>
    <row r="41737" ht="12.75" customHeight="1" x14ac:dyDescent="0.2"/>
    <row r="41738" ht="12.75" customHeight="1" x14ac:dyDescent="0.2"/>
    <row r="41739" ht="12.75" customHeight="1" x14ac:dyDescent="0.2"/>
    <row r="41740" ht="12.75" customHeight="1" x14ac:dyDescent="0.2"/>
    <row r="41741" ht="12.75" customHeight="1" x14ac:dyDescent="0.2"/>
    <row r="41742" ht="12.75" customHeight="1" x14ac:dyDescent="0.2"/>
    <row r="41743" ht="12.75" customHeight="1" x14ac:dyDescent="0.2"/>
    <row r="41744" ht="12.75" customHeight="1" x14ac:dyDescent="0.2"/>
    <row r="41745" ht="12.75" customHeight="1" x14ac:dyDescent="0.2"/>
    <row r="41746" ht="12.75" customHeight="1" x14ac:dyDescent="0.2"/>
    <row r="41747" ht="12.75" customHeight="1" x14ac:dyDescent="0.2"/>
    <row r="41748" ht="12.75" customHeight="1" x14ac:dyDescent="0.2"/>
    <row r="41749" ht="12.75" customHeight="1" x14ac:dyDescent="0.2"/>
    <row r="41750" ht="12.75" customHeight="1" x14ac:dyDescent="0.2"/>
    <row r="41751" ht="12.75" customHeight="1" x14ac:dyDescent="0.2"/>
    <row r="41752" ht="12.75" customHeight="1" x14ac:dyDescent="0.2"/>
    <row r="41753" ht="12.75" customHeight="1" x14ac:dyDescent="0.2"/>
    <row r="41754" ht="12.75" customHeight="1" x14ac:dyDescent="0.2"/>
    <row r="41755" ht="12.75" customHeight="1" x14ac:dyDescent="0.2"/>
    <row r="41756" ht="12.75" customHeight="1" x14ac:dyDescent="0.2"/>
    <row r="41757" ht="12.75" customHeight="1" x14ac:dyDescent="0.2"/>
    <row r="41758" ht="12.75" customHeight="1" x14ac:dyDescent="0.2"/>
    <row r="41759" ht="12.75" customHeight="1" x14ac:dyDescent="0.2"/>
    <row r="41760" ht="12.75" customHeight="1" x14ac:dyDescent="0.2"/>
    <row r="41761" ht="12.75" customHeight="1" x14ac:dyDescent="0.2"/>
    <row r="41762" ht="12.75" customHeight="1" x14ac:dyDescent="0.2"/>
    <row r="41763" ht="12.75" customHeight="1" x14ac:dyDescent="0.2"/>
    <row r="41764" ht="12.75" customHeight="1" x14ac:dyDescent="0.2"/>
    <row r="41765" ht="12.75" customHeight="1" x14ac:dyDescent="0.2"/>
    <row r="41766" ht="12.75" customHeight="1" x14ac:dyDescent="0.2"/>
    <row r="41767" ht="12.75" customHeight="1" x14ac:dyDescent="0.2"/>
    <row r="41768" ht="12.75" customHeight="1" x14ac:dyDescent="0.2"/>
    <row r="41769" ht="12.75" customHeight="1" x14ac:dyDescent="0.2"/>
    <row r="41770" ht="12.75" customHeight="1" x14ac:dyDescent="0.2"/>
    <row r="41771" ht="12.75" customHeight="1" x14ac:dyDescent="0.2"/>
    <row r="41772" ht="12.75" customHeight="1" x14ac:dyDescent="0.2"/>
    <row r="41773" ht="12.75" customHeight="1" x14ac:dyDescent="0.2"/>
    <row r="41774" ht="12.75" customHeight="1" x14ac:dyDescent="0.2"/>
    <row r="41775" ht="12.75" customHeight="1" x14ac:dyDescent="0.2"/>
    <row r="41776" ht="12.75" customHeight="1" x14ac:dyDescent="0.2"/>
    <row r="41777" ht="12.75" customHeight="1" x14ac:dyDescent="0.2"/>
    <row r="41778" ht="12.75" customHeight="1" x14ac:dyDescent="0.2"/>
    <row r="41779" ht="12.75" customHeight="1" x14ac:dyDescent="0.2"/>
    <row r="41780" ht="12.75" customHeight="1" x14ac:dyDescent="0.2"/>
    <row r="41781" ht="12.75" customHeight="1" x14ac:dyDescent="0.2"/>
    <row r="41782" ht="12.75" customHeight="1" x14ac:dyDescent="0.2"/>
    <row r="41783" ht="12.75" customHeight="1" x14ac:dyDescent="0.2"/>
    <row r="41784" ht="12.75" customHeight="1" x14ac:dyDescent="0.2"/>
    <row r="41785" ht="12.75" customHeight="1" x14ac:dyDescent="0.2"/>
    <row r="41786" ht="12.75" customHeight="1" x14ac:dyDescent="0.2"/>
    <row r="41787" ht="12.75" customHeight="1" x14ac:dyDescent="0.2"/>
    <row r="41788" ht="12.75" customHeight="1" x14ac:dyDescent="0.2"/>
    <row r="41789" ht="12.75" customHeight="1" x14ac:dyDescent="0.2"/>
    <row r="41790" ht="12.75" customHeight="1" x14ac:dyDescent="0.2"/>
    <row r="41791" ht="12.75" customHeight="1" x14ac:dyDescent="0.2"/>
    <row r="41792" ht="12.75" customHeight="1" x14ac:dyDescent="0.2"/>
    <row r="41793" ht="12.75" customHeight="1" x14ac:dyDescent="0.2"/>
    <row r="41794" ht="12.75" customHeight="1" x14ac:dyDescent="0.2"/>
    <row r="41795" ht="12.75" customHeight="1" x14ac:dyDescent="0.2"/>
    <row r="41796" ht="12.75" customHeight="1" x14ac:dyDescent="0.2"/>
    <row r="41797" ht="12.75" customHeight="1" x14ac:dyDescent="0.2"/>
    <row r="41798" ht="12.75" customHeight="1" x14ac:dyDescent="0.2"/>
    <row r="41799" ht="12.75" customHeight="1" x14ac:dyDescent="0.2"/>
    <row r="41800" ht="12.75" customHeight="1" x14ac:dyDescent="0.2"/>
    <row r="41801" ht="12.75" customHeight="1" x14ac:dyDescent="0.2"/>
    <row r="41802" ht="12.75" customHeight="1" x14ac:dyDescent="0.2"/>
    <row r="41803" ht="12.75" customHeight="1" x14ac:dyDescent="0.2"/>
    <row r="41804" ht="12.75" customHeight="1" x14ac:dyDescent="0.2"/>
    <row r="41805" ht="12.75" customHeight="1" x14ac:dyDescent="0.2"/>
    <row r="41806" ht="12.75" customHeight="1" x14ac:dyDescent="0.2"/>
    <row r="41807" ht="12.75" customHeight="1" x14ac:dyDescent="0.2"/>
    <row r="41808" ht="12.75" customHeight="1" x14ac:dyDescent="0.2"/>
    <row r="41809" ht="12.75" customHeight="1" x14ac:dyDescent="0.2"/>
    <row r="41810" ht="12.75" customHeight="1" x14ac:dyDescent="0.2"/>
    <row r="41811" ht="12.75" customHeight="1" x14ac:dyDescent="0.2"/>
    <row r="41812" ht="12.75" customHeight="1" x14ac:dyDescent="0.2"/>
    <row r="41813" ht="12.75" customHeight="1" x14ac:dyDescent="0.2"/>
    <row r="41814" ht="12.75" customHeight="1" x14ac:dyDescent="0.2"/>
    <row r="41815" ht="12.75" customHeight="1" x14ac:dyDescent="0.2"/>
    <row r="41816" ht="12.75" customHeight="1" x14ac:dyDescent="0.2"/>
    <row r="41817" ht="12.75" customHeight="1" x14ac:dyDescent="0.2"/>
    <row r="41818" ht="12.75" customHeight="1" x14ac:dyDescent="0.2"/>
    <row r="41819" ht="12.75" customHeight="1" x14ac:dyDescent="0.2"/>
    <row r="41820" ht="12.75" customHeight="1" x14ac:dyDescent="0.2"/>
    <row r="41821" ht="12.75" customHeight="1" x14ac:dyDescent="0.2"/>
    <row r="41822" ht="12.75" customHeight="1" x14ac:dyDescent="0.2"/>
    <row r="41823" ht="12.75" customHeight="1" x14ac:dyDescent="0.2"/>
    <row r="41824" ht="12.75" customHeight="1" x14ac:dyDescent="0.2"/>
    <row r="41825" ht="12.75" customHeight="1" x14ac:dyDescent="0.2"/>
    <row r="41826" ht="12.75" customHeight="1" x14ac:dyDescent="0.2"/>
    <row r="41827" ht="12.75" customHeight="1" x14ac:dyDescent="0.2"/>
    <row r="41828" ht="12.75" customHeight="1" x14ac:dyDescent="0.2"/>
    <row r="41829" ht="12.75" customHeight="1" x14ac:dyDescent="0.2"/>
    <row r="41830" ht="12.75" customHeight="1" x14ac:dyDescent="0.2"/>
    <row r="41831" ht="12.75" customHeight="1" x14ac:dyDescent="0.2"/>
    <row r="41832" ht="12.75" customHeight="1" x14ac:dyDescent="0.2"/>
    <row r="41833" ht="12.75" customHeight="1" x14ac:dyDescent="0.2"/>
    <row r="41834" ht="12.75" customHeight="1" x14ac:dyDescent="0.2"/>
    <row r="41835" ht="12.75" customHeight="1" x14ac:dyDescent="0.2"/>
    <row r="41836" ht="12.75" customHeight="1" x14ac:dyDescent="0.2"/>
    <row r="41837" ht="12.75" customHeight="1" x14ac:dyDescent="0.2"/>
    <row r="41838" ht="12.75" customHeight="1" x14ac:dyDescent="0.2"/>
    <row r="41839" ht="12.75" customHeight="1" x14ac:dyDescent="0.2"/>
    <row r="41840" ht="12.75" customHeight="1" x14ac:dyDescent="0.2"/>
    <row r="41841" ht="12.75" customHeight="1" x14ac:dyDescent="0.2"/>
    <row r="41842" ht="12.75" customHeight="1" x14ac:dyDescent="0.2"/>
    <row r="41843" ht="12.75" customHeight="1" x14ac:dyDescent="0.2"/>
    <row r="41844" ht="12.75" customHeight="1" x14ac:dyDescent="0.2"/>
    <row r="41845" ht="12.75" customHeight="1" x14ac:dyDescent="0.2"/>
    <row r="41846" ht="12.75" customHeight="1" x14ac:dyDescent="0.2"/>
    <row r="41847" ht="12.75" customHeight="1" x14ac:dyDescent="0.2"/>
    <row r="41848" ht="12.75" customHeight="1" x14ac:dyDescent="0.2"/>
    <row r="41849" ht="12.75" customHeight="1" x14ac:dyDescent="0.2"/>
    <row r="41850" ht="12.75" customHeight="1" x14ac:dyDescent="0.2"/>
    <row r="41851" ht="12.75" customHeight="1" x14ac:dyDescent="0.2"/>
    <row r="41852" ht="12.75" customHeight="1" x14ac:dyDescent="0.2"/>
    <row r="41853" ht="12.75" customHeight="1" x14ac:dyDescent="0.2"/>
    <row r="41854" ht="12.75" customHeight="1" x14ac:dyDescent="0.2"/>
    <row r="41855" ht="12.75" customHeight="1" x14ac:dyDescent="0.2"/>
    <row r="41856" ht="12.75" customHeight="1" x14ac:dyDescent="0.2"/>
    <row r="41857" ht="12.75" customHeight="1" x14ac:dyDescent="0.2"/>
    <row r="41858" ht="12.75" customHeight="1" x14ac:dyDescent="0.2"/>
    <row r="41859" ht="12.75" customHeight="1" x14ac:dyDescent="0.2"/>
    <row r="41860" ht="12.75" customHeight="1" x14ac:dyDescent="0.2"/>
    <row r="41861" ht="12.75" customHeight="1" x14ac:dyDescent="0.2"/>
    <row r="41862" ht="12.75" customHeight="1" x14ac:dyDescent="0.2"/>
    <row r="41863" ht="12.75" customHeight="1" x14ac:dyDescent="0.2"/>
    <row r="41864" ht="12.75" customHeight="1" x14ac:dyDescent="0.2"/>
    <row r="41865" ht="12.75" customHeight="1" x14ac:dyDescent="0.2"/>
    <row r="41866" ht="12.75" customHeight="1" x14ac:dyDescent="0.2"/>
    <row r="41867" ht="12.75" customHeight="1" x14ac:dyDescent="0.2"/>
    <row r="41868" ht="12.75" customHeight="1" x14ac:dyDescent="0.2"/>
    <row r="41869" ht="12.75" customHeight="1" x14ac:dyDescent="0.2"/>
    <row r="41870" ht="12.75" customHeight="1" x14ac:dyDescent="0.2"/>
    <row r="41871" ht="12.75" customHeight="1" x14ac:dyDescent="0.2"/>
    <row r="41872" ht="12.75" customHeight="1" x14ac:dyDescent="0.2"/>
    <row r="41873" ht="12.75" customHeight="1" x14ac:dyDescent="0.2"/>
    <row r="41874" ht="12.75" customHeight="1" x14ac:dyDescent="0.2"/>
    <row r="41875" ht="12.75" customHeight="1" x14ac:dyDescent="0.2"/>
    <row r="41876" ht="12.75" customHeight="1" x14ac:dyDescent="0.2"/>
    <row r="41877" ht="12.75" customHeight="1" x14ac:dyDescent="0.2"/>
    <row r="41878" ht="12.75" customHeight="1" x14ac:dyDescent="0.2"/>
    <row r="41879" ht="12.75" customHeight="1" x14ac:dyDescent="0.2"/>
    <row r="41880" ht="12.75" customHeight="1" x14ac:dyDescent="0.2"/>
    <row r="41881" ht="12.75" customHeight="1" x14ac:dyDescent="0.2"/>
    <row r="41882" ht="12.75" customHeight="1" x14ac:dyDescent="0.2"/>
    <row r="41883" ht="12.75" customHeight="1" x14ac:dyDescent="0.2"/>
    <row r="41884" ht="12.75" customHeight="1" x14ac:dyDescent="0.2"/>
    <row r="41885" ht="12.75" customHeight="1" x14ac:dyDescent="0.2"/>
    <row r="41886" ht="12.75" customHeight="1" x14ac:dyDescent="0.2"/>
    <row r="41887" ht="12.75" customHeight="1" x14ac:dyDescent="0.2"/>
    <row r="41888" ht="12.75" customHeight="1" x14ac:dyDescent="0.2"/>
    <row r="41889" ht="12.75" customHeight="1" x14ac:dyDescent="0.2"/>
    <row r="41890" ht="12.75" customHeight="1" x14ac:dyDescent="0.2"/>
    <row r="41891" ht="12.75" customHeight="1" x14ac:dyDescent="0.2"/>
    <row r="41892" ht="12.75" customHeight="1" x14ac:dyDescent="0.2"/>
    <row r="41893" ht="12.75" customHeight="1" x14ac:dyDescent="0.2"/>
    <row r="41894" ht="12.75" customHeight="1" x14ac:dyDescent="0.2"/>
    <row r="41895" ht="12.75" customHeight="1" x14ac:dyDescent="0.2"/>
    <row r="41896" ht="12.75" customHeight="1" x14ac:dyDescent="0.2"/>
    <row r="41897" ht="12.75" customHeight="1" x14ac:dyDescent="0.2"/>
    <row r="41898" ht="12.75" customHeight="1" x14ac:dyDescent="0.2"/>
    <row r="41899" ht="12.75" customHeight="1" x14ac:dyDescent="0.2"/>
    <row r="41900" ht="12.75" customHeight="1" x14ac:dyDescent="0.2"/>
    <row r="41901" ht="12.75" customHeight="1" x14ac:dyDescent="0.2"/>
    <row r="41902" ht="12.75" customHeight="1" x14ac:dyDescent="0.2"/>
    <row r="41903" ht="12.75" customHeight="1" x14ac:dyDescent="0.2"/>
    <row r="41904" ht="12.75" customHeight="1" x14ac:dyDescent="0.2"/>
    <row r="41905" ht="12.75" customHeight="1" x14ac:dyDescent="0.2"/>
    <row r="41906" ht="12.75" customHeight="1" x14ac:dyDescent="0.2"/>
    <row r="41907" ht="12.75" customHeight="1" x14ac:dyDescent="0.2"/>
    <row r="41908" ht="12.75" customHeight="1" x14ac:dyDescent="0.2"/>
    <row r="41909" ht="12.75" customHeight="1" x14ac:dyDescent="0.2"/>
    <row r="41910" ht="12.75" customHeight="1" x14ac:dyDescent="0.2"/>
    <row r="41911" ht="12.75" customHeight="1" x14ac:dyDescent="0.2"/>
    <row r="41912" ht="12.75" customHeight="1" x14ac:dyDescent="0.2"/>
    <row r="41913" ht="12.75" customHeight="1" x14ac:dyDescent="0.2"/>
    <row r="41914" ht="12.75" customHeight="1" x14ac:dyDescent="0.2"/>
    <row r="41915" ht="12.75" customHeight="1" x14ac:dyDescent="0.2"/>
    <row r="41916" ht="12.75" customHeight="1" x14ac:dyDescent="0.2"/>
    <row r="41917" ht="12.75" customHeight="1" x14ac:dyDescent="0.2"/>
    <row r="41918" ht="12.75" customHeight="1" x14ac:dyDescent="0.2"/>
    <row r="41919" ht="12.75" customHeight="1" x14ac:dyDescent="0.2"/>
    <row r="41920" ht="12.75" customHeight="1" x14ac:dyDescent="0.2"/>
    <row r="41921" ht="12.75" customHeight="1" x14ac:dyDescent="0.2"/>
    <row r="41922" ht="12.75" customHeight="1" x14ac:dyDescent="0.2"/>
    <row r="41923" ht="12.75" customHeight="1" x14ac:dyDescent="0.2"/>
    <row r="41924" ht="12.75" customHeight="1" x14ac:dyDescent="0.2"/>
    <row r="41925" ht="12.75" customHeight="1" x14ac:dyDescent="0.2"/>
    <row r="41926" ht="12.75" customHeight="1" x14ac:dyDescent="0.2"/>
    <row r="41927" ht="12.75" customHeight="1" x14ac:dyDescent="0.2"/>
    <row r="41928" ht="12.75" customHeight="1" x14ac:dyDescent="0.2"/>
    <row r="41929" ht="12.75" customHeight="1" x14ac:dyDescent="0.2"/>
    <row r="41930" ht="12.75" customHeight="1" x14ac:dyDescent="0.2"/>
    <row r="41931" ht="12.75" customHeight="1" x14ac:dyDescent="0.2"/>
    <row r="41932" ht="12.75" customHeight="1" x14ac:dyDescent="0.2"/>
    <row r="41933" ht="12.75" customHeight="1" x14ac:dyDescent="0.2"/>
    <row r="41934" ht="12.75" customHeight="1" x14ac:dyDescent="0.2"/>
    <row r="41935" ht="12.75" customHeight="1" x14ac:dyDescent="0.2"/>
    <row r="41936" ht="12.75" customHeight="1" x14ac:dyDescent="0.2"/>
    <row r="41937" ht="12.75" customHeight="1" x14ac:dyDescent="0.2"/>
    <row r="41938" ht="12.75" customHeight="1" x14ac:dyDescent="0.2"/>
    <row r="41939" ht="12.75" customHeight="1" x14ac:dyDescent="0.2"/>
    <row r="41940" ht="12.75" customHeight="1" x14ac:dyDescent="0.2"/>
    <row r="41941" ht="12.75" customHeight="1" x14ac:dyDescent="0.2"/>
    <row r="41942" ht="12.75" customHeight="1" x14ac:dyDescent="0.2"/>
    <row r="41943" ht="12.75" customHeight="1" x14ac:dyDescent="0.2"/>
    <row r="41944" ht="12.75" customHeight="1" x14ac:dyDescent="0.2"/>
    <row r="41945" ht="12.75" customHeight="1" x14ac:dyDescent="0.2"/>
    <row r="41946" ht="12.75" customHeight="1" x14ac:dyDescent="0.2"/>
    <row r="41947" ht="12.75" customHeight="1" x14ac:dyDescent="0.2"/>
    <row r="41948" ht="12.75" customHeight="1" x14ac:dyDescent="0.2"/>
    <row r="41949" ht="12.75" customHeight="1" x14ac:dyDescent="0.2"/>
    <row r="41950" ht="12.75" customHeight="1" x14ac:dyDescent="0.2"/>
    <row r="41951" ht="12.75" customHeight="1" x14ac:dyDescent="0.2"/>
    <row r="41952" ht="12.75" customHeight="1" x14ac:dyDescent="0.2"/>
    <row r="41953" ht="12.75" customHeight="1" x14ac:dyDescent="0.2"/>
    <row r="41954" ht="12.75" customHeight="1" x14ac:dyDescent="0.2"/>
    <row r="41955" ht="12.75" customHeight="1" x14ac:dyDescent="0.2"/>
    <row r="41956" ht="12.75" customHeight="1" x14ac:dyDescent="0.2"/>
    <row r="41957" ht="12.75" customHeight="1" x14ac:dyDescent="0.2"/>
    <row r="41958" ht="12.75" customHeight="1" x14ac:dyDescent="0.2"/>
    <row r="41959" ht="12.75" customHeight="1" x14ac:dyDescent="0.2"/>
    <row r="41960" ht="12.75" customHeight="1" x14ac:dyDescent="0.2"/>
    <row r="41961" ht="12.75" customHeight="1" x14ac:dyDescent="0.2"/>
    <row r="41962" ht="12.75" customHeight="1" x14ac:dyDescent="0.2"/>
    <row r="41963" ht="12.75" customHeight="1" x14ac:dyDescent="0.2"/>
    <row r="41964" ht="12.75" customHeight="1" x14ac:dyDescent="0.2"/>
    <row r="41965" ht="12.75" customHeight="1" x14ac:dyDescent="0.2"/>
    <row r="41966" ht="12.75" customHeight="1" x14ac:dyDescent="0.2"/>
    <row r="41967" ht="12.75" customHeight="1" x14ac:dyDescent="0.2"/>
    <row r="41968" ht="12.75" customHeight="1" x14ac:dyDescent="0.2"/>
    <row r="41969" ht="12.75" customHeight="1" x14ac:dyDescent="0.2"/>
    <row r="41970" ht="12.75" customHeight="1" x14ac:dyDescent="0.2"/>
    <row r="41971" ht="12.75" customHeight="1" x14ac:dyDescent="0.2"/>
    <row r="41972" ht="12.75" customHeight="1" x14ac:dyDescent="0.2"/>
    <row r="41973" ht="12.75" customHeight="1" x14ac:dyDescent="0.2"/>
    <row r="41974" ht="12.75" customHeight="1" x14ac:dyDescent="0.2"/>
    <row r="41975" ht="12.75" customHeight="1" x14ac:dyDescent="0.2"/>
    <row r="41976" ht="12.75" customHeight="1" x14ac:dyDescent="0.2"/>
    <row r="41977" ht="12.75" customHeight="1" x14ac:dyDescent="0.2"/>
    <row r="41978" ht="12.75" customHeight="1" x14ac:dyDescent="0.2"/>
    <row r="41979" ht="12.75" customHeight="1" x14ac:dyDescent="0.2"/>
    <row r="41980" ht="12.75" customHeight="1" x14ac:dyDescent="0.2"/>
    <row r="41981" ht="12.75" customHeight="1" x14ac:dyDescent="0.2"/>
    <row r="41982" ht="12.75" customHeight="1" x14ac:dyDescent="0.2"/>
    <row r="41983" ht="12.75" customHeight="1" x14ac:dyDescent="0.2"/>
    <row r="41984" ht="12.75" customHeight="1" x14ac:dyDescent="0.2"/>
    <row r="41985" ht="12.75" customHeight="1" x14ac:dyDescent="0.2"/>
    <row r="41986" ht="12.75" customHeight="1" x14ac:dyDescent="0.2"/>
    <row r="41987" ht="12.75" customHeight="1" x14ac:dyDescent="0.2"/>
    <row r="41988" ht="12.75" customHeight="1" x14ac:dyDescent="0.2"/>
    <row r="41989" ht="12.75" customHeight="1" x14ac:dyDescent="0.2"/>
    <row r="41990" ht="12.75" customHeight="1" x14ac:dyDescent="0.2"/>
    <row r="41991" ht="12.75" customHeight="1" x14ac:dyDescent="0.2"/>
    <row r="41992" ht="12.75" customHeight="1" x14ac:dyDescent="0.2"/>
    <row r="41993" ht="12.75" customHeight="1" x14ac:dyDescent="0.2"/>
    <row r="41994" ht="12.75" customHeight="1" x14ac:dyDescent="0.2"/>
    <row r="41995" ht="12.75" customHeight="1" x14ac:dyDescent="0.2"/>
    <row r="41996" ht="12.75" customHeight="1" x14ac:dyDescent="0.2"/>
    <row r="41997" ht="12.75" customHeight="1" x14ac:dyDescent="0.2"/>
    <row r="41998" ht="12.75" customHeight="1" x14ac:dyDescent="0.2"/>
    <row r="41999" ht="12.75" customHeight="1" x14ac:dyDescent="0.2"/>
    <row r="42000" ht="12.75" customHeight="1" x14ac:dyDescent="0.2"/>
    <row r="42001" ht="12.75" customHeight="1" x14ac:dyDescent="0.2"/>
    <row r="42002" ht="12.75" customHeight="1" x14ac:dyDescent="0.2"/>
    <row r="42003" ht="12.75" customHeight="1" x14ac:dyDescent="0.2"/>
    <row r="42004" ht="12.75" customHeight="1" x14ac:dyDescent="0.2"/>
    <row r="42005" ht="12.75" customHeight="1" x14ac:dyDescent="0.2"/>
    <row r="42006" ht="12.75" customHeight="1" x14ac:dyDescent="0.2"/>
    <row r="42007" ht="12.75" customHeight="1" x14ac:dyDescent="0.2"/>
    <row r="42008" ht="12.75" customHeight="1" x14ac:dyDescent="0.2"/>
    <row r="42009" ht="12.75" customHeight="1" x14ac:dyDescent="0.2"/>
    <row r="42010" ht="12.75" customHeight="1" x14ac:dyDescent="0.2"/>
    <row r="42011" ht="12.75" customHeight="1" x14ac:dyDescent="0.2"/>
    <row r="42012" ht="12.75" customHeight="1" x14ac:dyDescent="0.2"/>
    <row r="42013" ht="12.75" customHeight="1" x14ac:dyDescent="0.2"/>
    <row r="42014" ht="12.75" customHeight="1" x14ac:dyDescent="0.2"/>
    <row r="42015" ht="12.75" customHeight="1" x14ac:dyDescent="0.2"/>
    <row r="42016" ht="12.75" customHeight="1" x14ac:dyDescent="0.2"/>
    <row r="42017" ht="12.75" customHeight="1" x14ac:dyDescent="0.2"/>
    <row r="42018" ht="12.75" customHeight="1" x14ac:dyDescent="0.2"/>
    <row r="42019" ht="12.75" customHeight="1" x14ac:dyDescent="0.2"/>
    <row r="42020" ht="12.75" customHeight="1" x14ac:dyDescent="0.2"/>
    <row r="42021" ht="12.75" customHeight="1" x14ac:dyDescent="0.2"/>
    <row r="42022" ht="12.75" customHeight="1" x14ac:dyDescent="0.2"/>
    <row r="42023" ht="12.75" customHeight="1" x14ac:dyDescent="0.2"/>
    <row r="42024" ht="12.75" customHeight="1" x14ac:dyDescent="0.2"/>
    <row r="42025" ht="12.75" customHeight="1" x14ac:dyDescent="0.2"/>
    <row r="42026" ht="12.75" customHeight="1" x14ac:dyDescent="0.2"/>
    <row r="42027" ht="12.75" customHeight="1" x14ac:dyDescent="0.2"/>
    <row r="42028" ht="12.75" customHeight="1" x14ac:dyDescent="0.2"/>
    <row r="42029" ht="12.75" customHeight="1" x14ac:dyDescent="0.2"/>
    <row r="42030" ht="12.75" customHeight="1" x14ac:dyDescent="0.2"/>
    <row r="42031" ht="12.75" customHeight="1" x14ac:dyDescent="0.2"/>
    <row r="42032" ht="12.75" customHeight="1" x14ac:dyDescent="0.2"/>
    <row r="42033" ht="12.75" customHeight="1" x14ac:dyDescent="0.2"/>
    <row r="42034" ht="12.75" customHeight="1" x14ac:dyDescent="0.2"/>
    <row r="42035" ht="12.75" customHeight="1" x14ac:dyDescent="0.2"/>
    <row r="42036" ht="12.75" customHeight="1" x14ac:dyDescent="0.2"/>
    <row r="42037" ht="12.75" customHeight="1" x14ac:dyDescent="0.2"/>
    <row r="42038" ht="12.75" customHeight="1" x14ac:dyDescent="0.2"/>
    <row r="42039" ht="12.75" customHeight="1" x14ac:dyDescent="0.2"/>
    <row r="42040" ht="12.75" customHeight="1" x14ac:dyDescent="0.2"/>
    <row r="42041" ht="12.75" customHeight="1" x14ac:dyDescent="0.2"/>
    <row r="42042" ht="12.75" customHeight="1" x14ac:dyDescent="0.2"/>
    <row r="42043" ht="12.75" customHeight="1" x14ac:dyDescent="0.2"/>
    <row r="42044" ht="12.75" customHeight="1" x14ac:dyDescent="0.2"/>
    <row r="42045" ht="12.75" customHeight="1" x14ac:dyDescent="0.2"/>
    <row r="42046" ht="12.75" customHeight="1" x14ac:dyDescent="0.2"/>
    <row r="42047" ht="12.75" customHeight="1" x14ac:dyDescent="0.2"/>
    <row r="42048" ht="12.75" customHeight="1" x14ac:dyDescent="0.2"/>
    <row r="42049" ht="12.75" customHeight="1" x14ac:dyDescent="0.2"/>
    <row r="42050" ht="12.75" customHeight="1" x14ac:dyDescent="0.2"/>
    <row r="42051" ht="12.75" customHeight="1" x14ac:dyDescent="0.2"/>
    <row r="42052" ht="12.75" customHeight="1" x14ac:dyDescent="0.2"/>
    <row r="42053" ht="12.75" customHeight="1" x14ac:dyDescent="0.2"/>
    <row r="42054" ht="12.75" customHeight="1" x14ac:dyDescent="0.2"/>
    <row r="42055" ht="12.75" customHeight="1" x14ac:dyDescent="0.2"/>
    <row r="42056" ht="12.75" customHeight="1" x14ac:dyDescent="0.2"/>
    <row r="42057" ht="12.75" customHeight="1" x14ac:dyDescent="0.2"/>
    <row r="42058" ht="12.75" customHeight="1" x14ac:dyDescent="0.2"/>
    <row r="42059" ht="12.75" customHeight="1" x14ac:dyDescent="0.2"/>
    <row r="42060" ht="12.75" customHeight="1" x14ac:dyDescent="0.2"/>
    <row r="42061" ht="12.75" customHeight="1" x14ac:dyDescent="0.2"/>
    <row r="42062" ht="12.75" customHeight="1" x14ac:dyDescent="0.2"/>
    <row r="42063" ht="12.75" customHeight="1" x14ac:dyDescent="0.2"/>
    <row r="42064" ht="12.75" customHeight="1" x14ac:dyDescent="0.2"/>
    <row r="42065" ht="12.75" customHeight="1" x14ac:dyDescent="0.2"/>
    <row r="42066" ht="12.75" customHeight="1" x14ac:dyDescent="0.2"/>
    <row r="42067" ht="12.75" customHeight="1" x14ac:dyDescent="0.2"/>
    <row r="42068" ht="12.75" customHeight="1" x14ac:dyDescent="0.2"/>
    <row r="42069" ht="12.75" customHeight="1" x14ac:dyDescent="0.2"/>
    <row r="42070" ht="12.75" customHeight="1" x14ac:dyDescent="0.2"/>
    <row r="42071" ht="12.75" customHeight="1" x14ac:dyDescent="0.2"/>
    <row r="42072" ht="12.75" customHeight="1" x14ac:dyDescent="0.2"/>
    <row r="42073" ht="12.75" customHeight="1" x14ac:dyDescent="0.2"/>
    <row r="42074" ht="12.75" customHeight="1" x14ac:dyDescent="0.2"/>
    <row r="42075" ht="12.75" customHeight="1" x14ac:dyDescent="0.2"/>
    <row r="42076" ht="12.75" customHeight="1" x14ac:dyDescent="0.2"/>
    <row r="42077" ht="12.75" customHeight="1" x14ac:dyDescent="0.2"/>
    <row r="42078" ht="12.75" customHeight="1" x14ac:dyDescent="0.2"/>
    <row r="42079" ht="12.75" customHeight="1" x14ac:dyDescent="0.2"/>
    <row r="42080" ht="12.75" customHeight="1" x14ac:dyDescent="0.2"/>
    <row r="42081" ht="12.75" customHeight="1" x14ac:dyDescent="0.2"/>
    <row r="42082" ht="12.75" customHeight="1" x14ac:dyDescent="0.2"/>
    <row r="42083" ht="12.75" customHeight="1" x14ac:dyDescent="0.2"/>
    <row r="42084" ht="12.75" customHeight="1" x14ac:dyDescent="0.2"/>
    <row r="42085" ht="12.75" customHeight="1" x14ac:dyDescent="0.2"/>
    <row r="42086" ht="12.75" customHeight="1" x14ac:dyDescent="0.2"/>
    <row r="42087" ht="12.75" customHeight="1" x14ac:dyDescent="0.2"/>
    <row r="42088" ht="12.75" customHeight="1" x14ac:dyDescent="0.2"/>
    <row r="42089" ht="12.75" customHeight="1" x14ac:dyDescent="0.2"/>
    <row r="42090" ht="12.75" customHeight="1" x14ac:dyDescent="0.2"/>
    <row r="42091" ht="12.75" customHeight="1" x14ac:dyDescent="0.2"/>
    <row r="42092" ht="12.75" customHeight="1" x14ac:dyDescent="0.2"/>
    <row r="42093" ht="12.75" customHeight="1" x14ac:dyDescent="0.2"/>
    <row r="42094" ht="12.75" customHeight="1" x14ac:dyDescent="0.2"/>
    <row r="42095" ht="12.75" customHeight="1" x14ac:dyDescent="0.2"/>
    <row r="42096" ht="12.75" customHeight="1" x14ac:dyDescent="0.2"/>
    <row r="42097" ht="12.75" customHeight="1" x14ac:dyDescent="0.2"/>
    <row r="42098" ht="12.75" customHeight="1" x14ac:dyDescent="0.2"/>
    <row r="42099" ht="12.75" customHeight="1" x14ac:dyDescent="0.2"/>
    <row r="42100" ht="12.75" customHeight="1" x14ac:dyDescent="0.2"/>
    <row r="42101" ht="12.75" customHeight="1" x14ac:dyDescent="0.2"/>
    <row r="42102" ht="12.75" customHeight="1" x14ac:dyDescent="0.2"/>
    <row r="42103" ht="12.75" customHeight="1" x14ac:dyDescent="0.2"/>
    <row r="42104" ht="12.75" customHeight="1" x14ac:dyDescent="0.2"/>
    <row r="42105" ht="12.75" customHeight="1" x14ac:dyDescent="0.2"/>
    <row r="42106" ht="12.75" customHeight="1" x14ac:dyDescent="0.2"/>
    <row r="42107" ht="12.75" customHeight="1" x14ac:dyDescent="0.2"/>
    <row r="42108" ht="12.75" customHeight="1" x14ac:dyDescent="0.2"/>
    <row r="42109" ht="12.75" customHeight="1" x14ac:dyDescent="0.2"/>
    <row r="42110" ht="12.75" customHeight="1" x14ac:dyDescent="0.2"/>
    <row r="42111" ht="12.75" customHeight="1" x14ac:dyDescent="0.2"/>
    <row r="42112" ht="12.75" customHeight="1" x14ac:dyDescent="0.2"/>
    <row r="42113" ht="12.75" customHeight="1" x14ac:dyDescent="0.2"/>
    <row r="42114" ht="12.75" customHeight="1" x14ac:dyDescent="0.2"/>
    <row r="42115" ht="12.75" customHeight="1" x14ac:dyDescent="0.2"/>
    <row r="42116" ht="12.75" customHeight="1" x14ac:dyDescent="0.2"/>
    <row r="42117" ht="12.75" customHeight="1" x14ac:dyDescent="0.2"/>
    <row r="42118" ht="12.75" customHeight="1" x14ac:dyDescent="0.2"/>
    <row r="42119" ht="12.75" customHeight="1" x14ac:dyDescent="0.2"/>
    <row r="42120" ht="12.75" customHeight="1" x14ac:dyDescent="0.2"/>
    <row r="42121" ht="12.75" customHeight="1" x14ac:dyDescent="0.2"/>
    <row r="42122" ht="12.75" customHeight="1" x14ac:dyDescent="0.2"/>
    <row r="42123" ht="12.75" customHeight="1" x14ac:dyDescent="0.2"/>
    <row r="42124" ht="12.75" customHeight="1" x14ac:dyDescent="0.2"/>
    <row r="42125" ht="12.75" customHeight="1" x14ac:dyDescent="0.2"/>
    <row r="42126" ht="12.75" customHeight="1" x14ac:dyDescent="0.2"/>
    <row r="42127" ht="12.75" customHeight="1" x14ac:dyDescent="0.2"/>
    <row r="42128" ht="12.75" customHeight="1" x14ac:dyDescent="0.2"/>
    <row r="42129" ht="12.75" customHeight="1" x14ac:dyDescent="0.2"/>
    <row r="42130" ht="12.75" customHeight="1" x14ac:dyDescent="0.2"/>
    <row r="42131" ht="12.75" customHeight="1" x14ac:dyDescent="0.2"/>
    <row r="42132" ht="12.75" customHeight="1" x14ac:dyDescent="0.2"/>
    <row r="42133" ht="12.75" customHeight="1" x14ac:dyDescent="0.2"/>
    <row r="42134" ht="12.75" customHeight="1" x14ac:dyDescent="0.2"/>
    <row r="42135" ht="12.75" customHeight="1" x14ac:dyDescent="0.2"/>
    <row r="42136" ht="12.75" customHeight="1" x14ac:dyDescent="0.2"/>
    <row r="42137" ht="12.75" customHeight="1" x14ac:dyDescent="0.2"/>
    <row r="42138" ht="12.75" customHeight="1" x14ac:dyDescent="0.2"/>
    <row r="42139" ht="12.75" customHeight="1" x14ac:dyDescent="0.2"/>
    <row r="42140" ht="12.75" customHeight="1" x14ac:dyDescent="0.2"/>
    <row r="42141" ht="12.75" customHeight="1" x14ac:dyDescent="0.2"/>
    <row r="42142" ht="12.75" customHeight="1" x14ac:dyDescent="0.2"/>
    <row r="42143" ht="12.75" customHeight="1" x14ac:dyDescent="0.2"/>
    <row r="42144" ht="12.75" customHeight="1" x14ac:dyDescent="0.2"/>
    <row r="42145" ht="12.75" customHeight="1" x14ac:dyDescent="0.2"/>
    <row r="42146" ht="12.75" customHeight="1" x14ac:dyDescent="0.2"/>
    <row r="42147" ht="12.75" customHeight="1" x14ac:dyDescent="0.2"/>
    <row r="42148" ht="12.75" customHeight="1" x14ac:dyDescent="0.2"/>
    <row r="42149" ht="12.75" customHeight="1" x14ac:dyDescent="0.2"/>
    <row r="42150" ht="12.75" customHeight="1" x14ac:dyDescent="0.2"/>
    <row r="42151" ht="12.75" customHeight="1" x14ac:dyDescent="0.2"/>
    <row r="42152" ht="12.75" customHeight="1" x14ac:dyDescent="0.2"/>
    <row r="42153" ht="12.75" customHeight="1" x14ac:dyDescent="0.2"/>
    <row r="42154" ht="12.75" customHeight="1" x14ac:dyDescent="0.2"/>
    <row r="42155" ht="12.75" customHeight="1" x14ac:dyDescent="0.2"/>
    <row r="42156" ht="12.75" customHeight="1" x14ac:dyDescent="0.2"/>
    <row r="42157" ht="12.75" customHeight="1" x14ac:dyDescent="0.2"/>
    <row r="42158" ht="12.75" customHeight="1" x14ac:dyDescent="0.2"/>
    <row r="42159" ht="12.75" customHeight="1" x14ac:dyDescent="0.2"/>
    <row r="42160" ht="12.75" customHeight="1" x14ac:dyDescent="0.2"/>
    <row r="42161" ht="12.75" customHeight="1" x14ac:dyDescent="0.2"/>
    <row r="42162" ht="12.75" customHeight="1" x14ac:dyDescent="0.2"/>
    <row r="42163" ht="12.75" customHeight="1" x14ac:dyDescent="0.2"/>
    <row r="42164" ht="12.75" customHeight="1" x14ac:dyDescent="0.2"/>
    <row r="42165" ht="12.75" customHeight="1" x14ac:dyDescent="0.2"/>
    <row r="42166" ht="12.75" customHeight="1" x14ac:dyDescent="0.2"/>
    <row r="42167" ht="12.75" customHeight="1" x14ac:dyDescent="0.2"/>
    <row r="42168" ht="12.75" customHeight="1" x14ac:dyDescent="0.2"/>
    <row r="42169" ht="12.75" customHeight="1" x14ac:dyDescent="0.2"/>
    <row r="42170" ht="12.75" customHeight="1" x14ac:dyDescent="0.2"/>
    <row r="42171" ht="12.75" customHeight="1" x14ac:dyDescent="0.2"/>
    <row r="42172" ht="12.75" customHeight="1" x14ac:dyDescent="0.2"/>
    <row r="42173" ht="12.75" customHeight="1" x14ac:dyDescent="0.2"/>
    <row r="42174" ht="12.75" customHeight="1" x14ac:dyDescent="0.2"/>
    <row r="42175" ht="12.75" customHeight="1" x14ac:dyDescent="0.2"/>
    <row r="42176" ht="12.75" customHeight="1" x14ac:dyDescent="0.2"/>
    <row r="42177" ht="12.75" customHeight="1" x14ac:dyDescent="0.2"/>
    <row r="42178" ht="12.75" customHeight="1" x14ac:dyDescent="0.2"/>
    <row r="42179" ht="12.75" customHeight="1" x14ac:dyDescent="0.2"/>
    <row r="42180" ht="12.75" customHeight="1" x14ac:dyDescent="0.2"/>
    <row r="42181" ht="12.75" customHeight="1" x14ac:dyDescent="0.2"/>
    <row r="42182" ht="12.75" customHeight="1" x14ac:dyDescent="0.2"/>
    <row r="42183" ht="12.75" customHeight="1" x14ac:dyDescent="0.2"/>
    <row r="42184" ht="12.75" customHeight="1" x14ac:dyDescent="0.2"/>
    <row r="42185" ht="12.75" customHeight="1" x14ac:dyDescent="0.2"/>
    <row r="42186" ht="12.75" customHeight="1" x14ac:dyDescent="0.2"/>
    <row r="42187" ht="12.75" customHeight="1" x14ac:dyDescent="0.2"/>
    <row r="42188" ht="12.75" customHeight="1" x14ac:dyDescent="0.2"/>
    <row r="42189" ht="12.75" customHeight="1" x14ac:dyDescent="0.2"/>
    <row r="42190" ht="12.75" customHeight="1" x14ac:dyDescent="0.2"/>
    <row r="42191" ht="12.75" customHeight="1" x14ac:dyDescent="0.2"/>
    <row r="42192" ht="12.75" customHeight="1" x14ac:dyDescent="0.2"/>
    <row r="42193" ht="12.75" customHeight="1" x14ac:dyDescent="0.2"/>
    <row r="42194" ht="12.75" customHeight="1" x14ac:dyDescent="0.2"/>
    <row r="42195" ht="12.75" customHeight="1" x14ac:dyDescent="0.2"/>
    <row r="42196" ht="12.75" customHeight="1" x14ac:dyDescent="0.2"/>
    <row r="42197" ht="12.75" customHeight="1" x14ac:dyDescent="0.2"/>
    <row r="42198" ht="12.75" customHeight="1" x14ac:dyDescent="0.2"/>
    <row r="42199" ht="12.75" customHeight="1" x14ac:dyDescent="0.2"/>
    <row r="42200" ht="12.75" customHeight="1" x14ac:dyDescent="0.2"/>
    <row r="42201" ht="12.75" customHeight="1" x14ac:dyDescent="0.2"/>
    <row r="42202" ht="12.75" customHeight="1" x14ac:dyDescent="0.2"/>
    <row r="42203" ht="12.75" customHeight="1" x14ac:dyDescent="0.2"/>
    <row r="42204" ht="12.75" customHeight="1" x14ac:dyDescent="0.2"/>
    <row r="42205" ht="12.75" customHeight="1" x14ac:dyDescent="0.2"/>
    <row r="42206" ht="12.75" customHeight="1" x14ac:dyDescent="0.2"/>
    <row r="42207" ht="12.75" customHeight="1" x14ac:dyDescent="0.2"/>
    <row r="42208" ht="12.75" customHeight="1" x14ac:dyDescent="0.2"/>
    <row r="42209" ht="12.75" customHeight="1" x14ac:dyDescent="0.2"/>
    <row r="42210" ht="12.75" customHeight="1" x14ac:dyDescent="0.2"/>
    <row r="42211" ht="12.75" customHeight="1" x14ac:dyDescent="0.2"/>
    <row r="42212" ht="12.75" customHeight="1" x14ac:dyDescent="0.2"/>
    <row r="42213" ht="12.75" customHeight="1" x14ac:dyDescent="0.2"/>
    <row r="42214" ht="12.75" customHeight="1" x14ac:dyDescent="0.2"/>
    <row r="42215" ht="12.75" customHeight="1" x14ac:dyDescent="0.2"/>
    <row r="42216" ht="12.75" customHeight="1" x14ac:dyDescent="0.2"/>
    <row r="42217" ht="12.75" customHeight="1" x14ac:dyDescent="0.2"/>
    <row r="42218" ht="12.75" customHeight="1" x14ac:dyDescent="0.2"/>
    <row r="42219" ht="12.75" customHeight="1" x14ac:dyDescent="0.2"/>
    <row r="42220" ht="12.75" customHeight="1" x14ac:dyDescent="0.2"/>
    <row r="42221" ht="12.75" customHeight="1" x14ac:dyDescent="0.2"/>
    <row r="42222" ht="12.75" customHeight="1" x14ac:dyDescent="0.2"/>
    <row r="42223" ht="12.75" customHeight="1" x14ac:dyDescent="0.2"/>
    <row r="42224" ht="12.75" customHeight="1" x14ac:dyDescent="0.2"/>
    <row r="42225" ht="12.75" customHeight="1" x14ac:dyDescent="0.2"/>
    <row r="42226" ht="12.75" customHeight="1" x14ac:dyDescent="0.2"/>
    <row r="42227" ht="12.75" customHeight="1" x14ac:dyDescent="0.2"/>
    <row r="42228" ht="12.75" customHeight="1" x14ac:dyDescent="0.2"/>
    <row r="42229" ht="12.75" customHeight="1" x14ac:dyDescent="0.2"/>
    <row r="42230" ht="12.75" customHeight="1" x14ac:dyDescent="0.2"/>
    <row r="42231" ht="12.75" customHeight="1" x14ac:dyDescent="0.2"/>
    <row r="42232" ht="12.75" customHeight="1" x14ac:dyDescent="0.2"/>
    <row r="42233" ht="12.75" customHeight="1" x14ac:dyDescent="0.2"/>
    <row r="42234" ht="12.75" customHeight="1" x14ac:dyDescent="0.2"/>
    <row r="42235" ht="12.75" customHeight="1" x14ac:dyDescent="0.2"/>
    <row r="42236" ht="12.75" customHeight="1" x14ac:dyDescent="0.2"/>
    <row r="42237" ht="12.75" customHeight="1" x14ac:dyDescent="0.2"/>
    <row r="42238" ht="12.75" customHeight="1" x14ac:dyDescent="0.2"/>
    <row r="42239" ht="12.75" customHeight="1" x14ac:dyDescent="0.2"/>
    <row r="42240" ht="12.75" customHeight="1" x14ac:dyDescent="0.2"/>
    <row r="42241" ht="12.75" customHeight="1" x14ac:dyDescent="0.2"/>
    <row r="42242" ht="12.75" customHeight="1" x14ac:dyDescent="0.2"/>
    <row r="42243" ht="12.75" customHeight="1" x14ac:dyDescent="0.2"/>
    <row r="42244" ht="12.75" customHeight="1" x14ac:dyDescent="0.2"/>
    <row r="42245" ht="12.75" customHeight="1" x14ac:dyDescent="0.2"/>
    <row r="42246" ht="12.75" customHeight="1" x14ac:dyDescent="0.2"/>
    <row r="42247" ht="12.75" customHeight="1" x14ac:dyDescent="0.2"/>
    <row r="42248" ht="12.75" customHeight="1" x14ac:dyDescent="0.2"/>
    <row r="42249" ht="12.75" customHeight="1" x14ac:dyDescent="0.2"/>
    <row r="42250" ht="12.75" customHeight="1" x14ac:dyDescent="0.2"/>
    <row r="42251" ht="12.75" customHeight="1" x14ac:dyDescent="0.2"/>
    <row r="42252" ht="12.75" customHeight="1" x14ac:dyDescent="0.2"/>
    <row r="42253" ht="12.75" customHeight="1" x14ac:dyDescent="0.2"/>
    <row r="42254" ht="12.75" customHeight="1" x14ac:dyDescent="0.2"/>
    <row r="42255" ht="12.75" customHeight="1" x14ac:dyDescent="0.2"/>
    <row r="42256" ht="12.75" customHeight="1" x14ac:dyDescent="0.2"/>
    <row r="42257" ht="12.75" customHeight="1" x14ac:dyDescent="0.2"/>
    <row r="42258" ht="12.75" customHeight="1" x14ac:dyDescent="0.2"/>
    <row r="42259" ht="12.75" customHeight="1" x14ac:dyDescent="0.2"/>
    <row r="42260" ht="12.75" customHeight="1" x14ac:dyDescent="0.2"/>
    <row r="42261" ht="12.75" customHeight="1" x14ac:dyDescent="0.2"/>
    <row r="42262" ht="12.75" customHeight="1" x14ac:dyDescent="0.2"/>
    <row r="42263" ht="12.75" customHeight="1" x14ac:dyDescent="0.2"/>
    <row r="42264" ht="12.75" customHeight="1" x14ac:dyDescent="0.2"/>
    <row r="42265" ht="12.75" customHeight="1" x14ac:dyDescent="0.2"/>
    <row r="42266" ht="12.75" customHeight="1" x14ac:dyDescent="0.2"/>
    <row r="42267" ht="12.75" customHeight="1" x14ac:dyDescent="0.2"/>
    <row r="42268" ht="12.75" customHeight="1" x14ac:dyDescent="0.2"/>
    <row r="42269" ht="12.75" customHeight="1" x14ac:dyDescent="0.2"/>
    <row r="42270" ht="12.75" customHeight="1" x14ac:dyDescent="0.2"/>
    <row r="42271" ht="12.75" customHeight="1" x14ac:dyDescent="0.2"/>
    <row r="42272" ht="12.75" customHeight="1" x14ac:dyDescent="0.2"/>
    <row r="42273" ht="12.75" customHeight="1" x14ac:dyDescent="0.2"/>
    <row r="42274" ht="12.75" customHeight="1" x14ac:dyDescent="0.2"/>
    <row r="42275" ht="12.75" customHeight="1" x14ac:dyDescent="0.2"/>
    <row r="42276" ht="12.75" customHeight="1" x14ac:dyDescent="0.2"/>
    <row r="42277" ht="12.75" customHeight="1" x14ac:dyDescent="0.2"/>
    <row r="42278" ht="12.75" customHeight="1" x14ac:dyDescent="0.2"/>
    <row r="42279" ht="12.75" customHeight="1" x14ac:dyDescent="0.2"/>
    <row r="42280" ht="12.75" customHeight="1" x14ac:dyDescent="0.2"/>
    <row r="42281" ht="12.75" customHeight="1" x14ac:dyDescent="0.2"/>
    <row r="42282" ht="12.75" customHeight="1" x14ac:dyDescent="0.2"/>
    <row r="42283" ht="12.75" customHeight="1" x14ac:dyDescent="0.2"/>
    <row r="42284" ht="12.75" customHeight="1" x14ac:dyDescent="0.2"/>
    <row r="42285" ht="12.75" customHeight="1" x14ac:dyDescent="0.2"/>
    <row r="42286" ht="12.75" customHeight="1" x14ac:dyDescent="0.2"/>
    <row r="42287" ht="12.75" customHeight="1" x14ac:dyDescent="0.2"/>
    <row r="42288" ht="12.75" customHeight="1" x14ac:dyDescent="0.2"/>
    <row r="42289" ht="12.75" customHeight="1" x14ac:dyDescent="0.2"/>
    <row r="42290" ht="12.75" customHeight="1" x14ac:dyDescent="0.2"/>
    <row r="42291" ht="12.75" customHeight="1" x14ac:dyDescent="0.2"/>
    <row r="42292" ht="12.75" customHeight="1" x14ac:dyDescent="0.2"/>
    <row r="42293" ht="12.75" customHeight="1" x14ac:dyDescent="0.2"/>
    <row r="42294" ht="12.75" customHeight="1" x14ac:dyDescent="0.2"/>
    <row r="42295" ht="12.75" customHeight="1" x14ac:dyDescent="0.2"/>
    <row r="42296" ht="12.75" customHeight="1" x14ac:dyDescent="0.2"/>
    <row r="42297" ht="12.75" customHeight="1" x14ac:dyDescent="0.2"/>
    <row r="42298" ht="12.75" customHeight="1" x14ac:dyDescent="0.2"/>
    <row r="42299" ht="12.75" customHeight="1" x14ac:dyDescent="0.2"/>
    <row r="42300" ht="12.75" customHeight="1" x14ac:dyDescent="0.2"/>
    <row r="42301" ht="12.75" customHeight="1" x14ac:dyDescent="0.2"/>
    <row r="42302" ht="12.75" customHeight="1" x14ac:dyDescent="0.2"/>
    <row r="42303" ht="12.75" customHeight="1" x14ac:dyDescent="0.2"/>
    <row r="42304" ht="12.75" customHeight="1" x14ac:dyDescent="0.2"/>
    <row r="42305" ht="12.75" customHeight="1" x14ac:dyDescent="0.2"/>
    <row r="42306" ht="12.75" customHeight="1" x14ac:dyDescent="0.2"/>
    <row r="42307" ht="12.75" customHeight="1" x14ac:dyDescent="0.2"/>
    <row r="42308" ht="12.75" customHeight="1" x14ac:dyDescent="0.2"/>
    <row r="42309" ht="12.75" customHeight="1" x14ac:dyDescent="0.2"/>
    <row r="42310" ht="12.75" customHeight="1" x14ac:dyDescent="0.2"/>
    <row r="42311" ht="12.75" customHeight="1" x14ac:dyDescent="0.2"/>
    <row r="42312" ht="12.75" customHeight="1" x14ac:dyDescent="0.2"/>
    <row r="42313" ht="12.75" customHeight="1" x14ac:dyDescent="0.2"/>
    <row r="42314" ht="12.75" customHeight="1" x14ac:dyDescent="0.2"/>
    <row r="42315" ht="12.75" customHeight="1" x14ac:dyDescent="0.2"/>
    <row r="42316" ht="12.75" customHeight="1" x14ac:dyDescent="0.2"/>
    <row r="42317" ht="12.75" customHeight="1" x14ac:dyDescent="0.2"/>
    <row r="42318" ht="12.75" customHeight="1" x14ac:dyDescent="0.2"/>
    <row r="42319" ht="12.75" customHeight="1" x14ac:dyDescent="0.2"/>
    <row r="42320" ht="12.75" customHeight="1" x14ac:dyDescent="0.2"/>
    <row r="42321" ht="12.75" customHeight="1" x14ac:dyDescent="0.2"/>
    <row r="42322" ht="12.75" customHeight="1" x14ac:dyDescent="0.2"/>
    <row r="42323" ht="12.75" customHeight="1" x14ac:dyDescent="0.2"/>
    <row r="42324" ht="12.75" customHeight="1" x14ac:dyDescent="0.2"/>
    <row r="42325" ht="12.75" customHeight="1" x14ac:dyDescent="0.2"/>
    <row r="42326" ht="12.75" customHeight="1" x14ac:dyDescent="0.2"/>
    <row r="42327" ht="12.75" customHeight="1" x14ac:dyDescent="0.2"/>
    <row r="42328" ht="12.75" customHeight="1" x14ac:dyDescent="0.2"/>
    <row r="42329" ht="12.75" customHeight="1" x14ac:dyDescent="0.2"/>
    <row r="42330" ht="12.75" customHeight="1" x14ac:dyDescent="0.2"/>
    <row r="42331" ht="12.75" customHeight="1" x14ac:dyDescent="0.2"/>
    <row r="42332" ht="12.75" customHeight="1" x14ac:dyDescent="0.2"/>
    <row r="42333" ht="12.75" customHeight="1" x14ac:dyDescent="0.2"/>
    <row r="42334" ht="12.75" customHeight="1" x14ac:dyDescent="0.2"/>
    <row r="42335" ht="12.75" customHeight="1" x14ac:dyDescent="0.2"/>
    <row r="42336" ht="12.75" customHeight="1" x14ac:dyDescent="0.2"/>
    <row r="42337" ht="12.75" customHeight="1" x14ac:dyDescent="0.2"/>
    <row r="42338" ht="12.75" customHeight="1" x14ac:dyDescent="0.2"/>
    <row r="42339" ht="12.75" customHeight="1" x14ac:dyDescent="0.2"/>
    <row r="42340" ht="12.75" customHeight="1" x14ac:dyDescent="0.2"/>
    <row r="42341" ht="12.75" customHeight="1" x14ac:dyDescent="0.2"/>
    <row r="42342" ht="12.75" customHeight="1" x14ac:dyDescent="0.2"/>
    <row r="42343" ht="12.75" customHeight="1" x14ac:dyDescent="0.2"/>
    <row r="42344" ht="12.75" customHeight="1" x14ac:dyDescent="0.2"/>
    <row r="42345" ht="12.75" customHeight="1" x14ac:dyDescent="0.2"/>
    <row r="42346" ht="12.75" customHeight="1" x14ac:dyDescent="0.2"/>
    <row r="42347" ht="12.75" customHeight="1" x14ac:dyDescent="0.2"/>
    <row r="42348" ht="12.75" customHeight="1" x14ac:dyDescent="0.2"/>
    <row r="42349" ht="12.75" customHeight="1" x14ac:dyDescent="0.2"/>
    <row r="42350" ht="12.75" customHeight="1" x14ac:dyDescent="0.2"/>
    <row r="42351" ht="12.75" customHeight="1" x14ac:dyDescent="0.2"/>
    <row r="42352" ht="12.75" customHeight="1" x14ac:dyDescent="0.2"/>
    <row r="42353" ht="12.75" customHeight="1" x14ac:dyDescent="0.2"/>
    <row r="42354" ht="12.75" customHeight="1" x14ac:dyDescent="0.2"/>
    <row r="42355" ht="12.75" customHeight="1" x14ac:dyDescent="0.2"/>
    <row r="42356" ht="12.75" customHeight="1" x14ac:dyDescent="0.2"/>
    <row r="42357" ht="12.75" customHeight="1" x14ac:dyDescent="0.2"/>
    <row r="42358" ht="12.75" customHeight="1" x14ac:dyDescent="0.2"/>
    <row r="42359" ht="12.75" customHeight="1" x14ac:dyDescent="0.2"/>
    <row r="42360" ht="12.75" customHeight="1" x14ac:dyDescent="0.2"/>
    <row r="42361" ht="12.75" customHeight="1" x14ac:dyDescent="0.2"/>
    <row r="42362" ht="12.75" customHeight="1" x14ac:dyDescent="0.2"/>
    <row r="42363" ht="12.75" customHeight="1" x14ac:dyDescent="0.2"/>
    <row r="42364" ht="12.75" customHeight="1" x14ac:dyDescent="0.2"/>
    <row r="42365" ht="12.75" customHeight="1" x14ac:dyDescent="0.2"/>
    <row r="42366" ht="12.75" customHeight="1" x14ac:dyDescent="0.2"/>
    <row r="42367" ht="12.75" customHeight="1" x14ac:dyDescent="0.2"/>
    <row r="42368" ht="12.75" customHeight="1" x14ac:dyDescent="0.2"/>
    <row r="42369" ht="12.75" customHeight="1" x14ac:dyDescent="0.2"/>
    <row r="42370" ht="12.75" customHeight="1" x14ac:dyDescent="0.2"/>
    <row r="42371" ht="12.75" customHeight="1" x14ac:dyDescent="0.2"/>
    <row r="42372" ht="12.75" customHeight="1" x14ac:dyDescent="0.2"/>
    <row r="42373" ht="12.75" customHeight="1" x14ac:dyDescent="0.2"/>
    <row r="42374" ht="12.75" customHeight="1" x14ac:dyDescent="0.2"/>
    <row r="42375" ht="12.75" customHeight="1" x14ac:dyDescent="0.2"/>
    <row r="42376" ht="12.75" customHeight="1" x14ac:dyDescent="0.2"/>
    <row r="42377" ht="12.75" customHeight="1" x14ac:dyDescent="0.2"/>
    <row r="42378" ht="12.75" customHeight="1" x14ac:dyDescent="0.2"/>
    <row r="42379" ht="12.75" customHeight="1" x14ac:dyDescent="0.2"/>
    <row r="42380" ht="12.75" customHeight="1" x14ac:dyDescent="0.2"/>
    <row r="42381" ht="12.75" customHeight="1" x14ac:dyDescent="0.2"/>
    <row r="42382" ht="12.75" customHeight="1" x14ac:dyDescent="0.2"/>
    <row r="42383" ht="12.75" customHeight="1" x14ac:dyDescent="0.2"/>
    <row r="42384" ht="12.75" customHeight="1" x14ac:dyDescent="0.2"/>
    <row r="42385" ht="12.75" customHeight="1" x14ac:dyDescent="0.2"/>
    <row r="42386" ht="12.75" customHeight="1" x14ac:dyDescent="0.2"/>
    <row r="42387" ht="12.75" customHeight="1" x14ac:dyDescent="0.2"/>
    <row r="42388" ht="12.75" customHeight="1" x14ac:dyDescent="0.2"/>
    <row r="42389" ht="12.75" customHeight="1" x14ac:dyDescent="0.2"/>
    <row r="42390" ht="12.75" customHeight="1" x14ac:dyDescent="0.2"/>
    <row r="42391" ht="12.75" customHeight="1" x14ac:dyDescent="0.2"/>
    <row r="42392" ht="12.75" customHeight="1" x14ac:dyDescent="0.2"/>
    <row r="42393" ht="12.75" customHeight="1" x14ac:dyDescent="0.2"/>
    <row r="42394" ht="12.75" customHeight="1" x14ac:dyDescent="0.2"/>
    <row r="42395" ht="12.75" customHeight="1" x14ac:dyDescent="0.2"/>
    <row r="42396" ht="12.75" customHeight="1" x14ac:dyDescent="0.2"/>
    <row r="42397" ht="12.75" customHeight="1" x14ac:dyDescent="0.2"/>
    <row r="42398" ht="12.75" customHeight="1" x14ac:dyDescent="0.2"/>
    <row r="42399" ht="12.75" customHeight="1" x14ac:dyDescent="0.2"/>
    <row r="42400" ht="12.75" customHeight="1" x14ac:dyDescent="0.2"/>
    <row r="42401" ht="12.75" customHeight="1" x14ac:dyDescent="0.2"/>
    <row r="42402" ht="12.75" customHeight="1" x14ac:dyDescent="0.2"/>
    <row r="42403" ht="12.75" customHeight="1" x14ac:dyDescent="0.2"/>
    <row r="42404" ht="12.75" customHeight="1" x14ac:dyDescent="0.2"/>
    <row r="42405" ht="12.75" customHeight="1" x14ac:dyDescent="0.2"/>
    <row r="42406" ht="12.75" customHeight="1" x14ac:dyDescent="0.2"/>
    <row r="42407" ht="12.75" customHeight="1" x14ac:dyDescent="0.2"/>
    <row r="42408" ht="12.75" customHeight="1" x14ac:dyDescent="0.2"/>
    <row r="42409" ht="12.75" customHeight="1" x14ac:dyDescent="0.2"/>
    <row r="42410" ht="12.75" customHeight="1" x14ac:dyDescent="0.2"/>
    <row r="42411" ht="12.75" customHeight="1" x14ac:dyDescent="0.2"/>
    <row r="42412" ht="12.75" customHeight="1" x14ac:dyDescent="0.2"/>
    <row r="42413" ht="12.75" customHeight="1" x14ac:dyDescent="0.2"/>
    <row r="42414" ht="12.75" customHeight="1" x14ac:dyDescent="0.2"/>
    <row r="42415" ht="12.75" customHeight="1" x14ac:dyDescent="0.2"/>
    <row r="42416" ht="12.75" customHeight="1" x14ac:dyDescent="0.2"/>
    <row r="42417" ht="12.75" customHeight="1" x14ac:dyDescent="0.2"/>
    <row r="42418" ht="12.75" customHeight="1" x14ac:dyDescent="0.2"/>
    <row r="42419" ht="12.75" customHeight="1" x14ac:dyDescent="0.2"/>
    <row r="42420" ht="12.75" customHeight="1" x14ac:dyDescent="0.2"/>
    <row r="42421" ht="12.75" customHeight="1" x14ac:dyDescent="0.2"/>
    <row r="42422" ht="12.75" customHeight="1" x14ac:dyDescent="0.2"/>
    <row r="42423" ht="12.75" customHeight="1" x14ac:dyDescent="0.2"/>
    <row r="42424" ht="12.75" customHeight="1" x14ac:dyDescent="0.2"/>
    <row r="42425" ht="12.75" customHeight="1" x14ac:dyDescent="0.2"/>
    <row r="42426" ht="12.75" customHeight="1" x14ac:dyDescent="0.2"/>
    <row r="42427" ht="12.75" customHeight="1" x14ac:dyDescent="0.2"/>
    <row r="42428" ht="12.75" customHeight="1" x14ac:dyDescent="0.2"/>
    <row r="42429" ht="12.75" customHeight="1" x14ac:dyDescent="0.2"/>
    <row r="42430" ht="12.75" customHeight="1" x14ac:dyDescent="0.2"/>
    <row r="42431" ht="12.75" customHeight="1" x14ac:dyDescent="0.2"/>
    <row r="42432" ht="12.75" customHeight="1" x14ac:dyDescent="0.2"/>
    <row r="42433" ht="12.75" customHeight="1" x14ac:dyDescent="0.2"/>
    <row r="42434" ht="12.75" customHeight="1" x14ac:dyDescent="0.2"/>
    <row r="42435" ht="12.75" customHeight="1" x14ac:dyDescent="0.2"/>
    <row r="42436" ht="12.75" customHeight="1" x14ac:dyDescent="0.2"/>
    <row r="42437" ht="12.75" customHeight="1" x14ac:dyDescent="0.2"/>
    <row r="42438" ht="12.75" customHeight="1" x14ac:dyDescent="0.2"/>
    <row r="42439" ht="12.75" customHeight="1" x14ac:dyDescent="0.2"/>
    <row r="42440" ht="12.75" customHeight="1" x14ac:dyDescent="0.2"/>
    <row r="42441" ht="12.75" customHeight="1" x14ac:dyDescent="0.2"/>
    <row r="42442" ht="12.75" customHeight="1" x14ac:dyDescent="0.2"/>
    <row r="42443" ht="12.75" customHeight="1" x14ac:dyDescent="0.2"/>
    <row r="42444" ht="12.75" customHeight="1" x14ac:dyDescent="0.2"/>
    <row r="42445" ht="12.75" customHeight="1" x14ac:dyDescent="0.2"/>
    <row r="42446" ht="12.75" customHeight="1" x14ac:dyDescent="0.2"/>
    <row r="42447" ht="12.75" customHeight="1" x14ac:dyDescent="0.2"/>
    <row r="42448" ht="12.75" customHeight="1" x14ac:dyDescent="0.2"/>
    <row r="42449" ht="12.75" customHeight="1" x14ac:dyDescent="0.2"/>
    <row r="42450" ht="12.75" customHeight="1" x14ac:dyDescent="0.2"/>
    <row r="42451" ht="12.75" customHeight="1" x14ac:dyDescent="0.2"/>
    <row r="42452" ht="12.75" customHeight="1" x14ac:dyDescent="0.2"/>
    <row r="42453" ht="12.75" customHeight="1" x14ac:dyDescent="0.2"/>
    <row r="42454" ht="12.75" customHeight="1" x14ac:dyDescent="0.2"/>
    <row r="42455" ht="12.75" customHeight="1" x14ac:dyDescent="0.2"/>
    <row r="42456" ht="12.75" customHeight="1" x14ac:dyDescent="0.2"/>
    <row r="42457" ht="12.75" customHeight="1" x14ac:dyDescent="0.2"/>
    <row r="42458" ht="12.75" customHeight="1" x14ac:dyDescent="0.2"/>
    <row r="42459" ht="12.75" customHeight="1" x14ac:dyDescent="0.2"/>
    <row r="42460" ht="12.75" customHeight="1" x14ac:dyDescent="0.2"/>
    <row r="42461" ht="12.75" customHeight="1" x14ac:dyDescent="0.2"/>
    <row r="42462" ht="12.75" customHeight="1" x14ac:dyDescent="0.2"/>
    <row r="42463" ht="12.75" customHeight="1" x14ac:dyDescent="0.2"/>
    <row r="42464" ht="12.75" customHeight="1" x14ac:dyDescent="0.2"/>
    <row r="42465" ht="12.75" customHeight="1" x14ac:dyDescent="0.2"/>
    <row r="42466" ht="12.75" customHeight="1" x14ac:dyDescent="0.2"/>
    <row r="42467" ht="12.75" customHeight="1" x14ac:dyDescent="0.2"/>
    <row r="42468" ht="12.75" customHeight="1" x14ac:dyDescent="0.2"/>
    <row r="42469" ht="12.75" customHeight="1" x14ac:dyDescent="0.2"/>
    <row r="42470" ht="12.75" customHeight="1" x14ac:dyDescent="0.2"/>
    <row r="42471" ht="12.75" customHeight="1" x14ac:dyDescent="0.2"/>
    <row r="42472" ht="12.75" customHeight="1" x14ac:dyDescent="0.2"/>
    <row r="42473" ht="12.75" customHeight="1" x14ac:dyDescent="0.2"/>
    <row r="42474" ht="12.75" customHeight="1" x14ac:dyDescent="0.2"/>
    <row r="42475" ht="12.75" customHeight="1" x14ac:dyDescent="0.2"/>
    <row r="42476" ht="12.75" customHeight="1" x14ac:dyDescent="0.2"/>
    <row r="42477" ht="12.75" customHeight="1" x14ac:dyDescent="0.2"/>
    <row r="42478" ht="12.75" customHeight="1" x14ac:dyDescent="0.2"/>
    <row r="42479" ht="12.75" customHeight="1" x14ac:dyDescent="0.2"/>
    <row r="42480" ht="12.75" customHeight="1" x14ac:dyDescent="0.2"/>
    <row r="42481" ht="12.75" customHeight="1" x14ac:dyDescent="0.2"/>
    <row r="42482" ht="12.75" customHeight="1" x14ac:dyDescent="0.2"/>
    <row r="42483" ht="12.75" customHeight="1" x14ac:dyDescent="0.2"/>
    <row r="42484" ht="12.75" customHeight="1" x14ac:dyDescent="0.2"/>
    <row r="42485" ht="12.75" customHeight="1" x14ac:dyDescent="0.2"/>
    <row r="42486" ht="12.75" customHeight="1" x14ac:dyDescent="0.2"/>
    <row r="42487" ht="12.75" customHeight="1" x14ac:dyDescent="0.2"/>
    <row r="42488" ht="12.75" customHeight="1" x14ac:dyDescent="0.2"/>
    <row r="42489" ht="12.75" customHeight="1" x14ac:dyDescent="0.2"/>
    <row r="42490" ht="12.75" customHeight="1" x14ac:dyDescent="0.2"/>
    <row r="42491" ht="12.75" customHeight="1" x14ac:dyDescent="0.2"/>
    <row r="42492" ht="12.75" customHeight="1" x14ac:dyDescent="0.2"/>
    <row r="42493" ht="12.75" customHeight="1" x14ac:dyDescent="0.2"/>
    <row r="42494" ht="12.75" customHeight="1" x14ac:dyDescent="0.2"/>
    <row r="42495" ht="12.75" customHeight="1" x14ac:dyDescent="0.2"/>
    <row r="42496" ht="12.75" customHeight="1" x14ac:dyDescent="0.2"/>
    <row r="42497" ht="12.75" customHeight="1" x14ac:dyDescent="0.2"/>
    <row r="42498" ht="12.75" customHeight="1" x14ac:dyDescent="0.2"/>
    <row r="42499" ht="12.75" customHeight="1" x14ac:dyDescent="0.2"/>
    <row r="42500" ht="12.75" customHeight="1" x14ac:dyDescent="0.2"/>
    <row r="42501" ht="12.75" customHeight="1" x14ac:dyDescent="0.2"/>
    <row r="42502" ht="12.75" customHeight="1" x14ac:dyDescent="0.2"/>
    <row r="42503" ht="12.75" customHeight="1" x14ac:dyDescent="0.2"/>
    <row r="42504" ht="12.75" customHeight="1" x14ac:dyDescent="0.2"/>
    <row r="42505" ht="12.75" customHeight="1" x14ac:dyDescent="0.2"/>
    <row r="42506" ht="12.75" customHeight="1" x14ac:dyDescent="0.2"/>
    <row r="42507" ht="12.75" customHeight="1" x14ac:dyDescent="0.2"/>
    <row r="42508" ht="12.75" customHeight="1" x14ac:dyDescent="0.2"/>
    <row r="42509" ht="12.75" customHeight="1" x14ac:dyDescent="0.2"/>
    <row r="42510" ht="12.75" customHeight="1" x14ac:dyDescent="0.2"/>
    <row r="42511" ht="12.75" customHeight="1" x14ac:dyDescent="0.2"/>
    <row r="42512" ht="12.75" customHeight="1" x14ac:dyDescent="0.2"/>
    <row r="42513" ht="12.75" customHeight="1" x14ac:dyDescent="0.2"/>
    <row r="42514" ht="12.75" customHeight="1" x14ac:dyDescent="0.2"/>
    <row r="42515" ht="12.75" customHeight="1" x14ac:dyDescent="0.2"/>
    <row r="42516" ht="12.75" customHeight="1" x14ac:dyDescent="0.2"/>
    <row r="42517" ht="12.75" customHeight="1" x14ac:dyDescent="0.2"/>
    <row r="42518" ht="12.75" customHeight="1" x14ac:dyDescent="0.2"/>
    <row r="42519" ht="12.75" customHeight="1" x14ac:dyDescent="0.2"/>
    <row r="42520" ht="12.75" customHeight="1" x14ac:dyDescent="0.2"/>
    <row r="42521" ht="12.75" customHeight="1" x14ac:dyDescent="0.2"/>
    <row r="42522" ht="12.75" customHeight="1" x14ac:dyDescent="0.2"/>
    <row r="42523" ht="12.75" customHeight="1" x14ac:dyDescent="0.2"/>
    <row r="42524" ht="12.75" customHeight="1" x14ac:dyDescent="0.2"/>
    <row r="42525" ht="12.75" customHeight="1" x14ac:dyDescent="0.2"/>
    <row r="42526" ht="12.75" customHeight="1" x14ac:dyDescent="0.2"/>
    <row r="42527" ht="12.75" customHeight="1" x14ac:dyDescent="0.2"/>
    <row r="42528" ht="12.75" customHeight="1" x14ac:dyDescent="0.2"/>
    <row r="42529" ht="12.75" customHeight="1" x14ac:dyDescent="0.2"/>
    <row r="42530" ht="12.75" customHeight="1" x14ac:dyDescent="0.2"/>
    <row r="42531" ht="12.75" customHeight="1" x14ac:dyDescent="0.2"/>
    <row r="42532" ht="12.75" customHeight="1" x14ac:dyDescent="0.2"/>
    <row r="42533" ht="12.75" customHeight="1" x14ac:dyDescent="0.2"/>
    <row r="42534" ht="12.75" customHeight="1" x14ac:dyDescent="0.2"/>
    <row r="42535" ht="12.75" customHeight="1" x14ac:dyDescent="0.2"/>
    <row r="42536" ht="12.75" customHeight="1" x14ac:dyDescent="0.2"/>
    <row r="42537" ht="12.75" customHeight="1" x14ac:dyDescent="0.2"/>
    <row r="42538" ht="12.75" customHeight="1" x14ac:dyDescent="0.2"/>
    <row r="42539" ht="12.75" customHeight="1" x14ac:dyDescent="0.2"/>
    <row r="42540" ht="12.75" customHeight="1" x14ac:dyDescent="0.2"/>
    <row r="42541" ht="12.75" customHeight="1" x14ac:dyDescent="0.2"/>
    <row r="42542" ht="12.75" customHeight="1" x14ac:dyDescent="0.2"/>
    <row r="42543" ht="12.75" customHeight="1" x14ac:dyDescent="0.2"/>
    <row r="42544" ht="12.75" customHeight="1" x14ac:dyDescent="0.2"/>
    <row r="42545" ht="12.75" customHeight="1" x14ac:dyDescent="0.2"/>
    <row r="42546" ht="12.75" customHeight="1" x14ac:dyDescent="0.2"/>
    <row r="42547" ht="12.75" customHeight="1" x14ac:dyDescent="0.2"/>
    <row r="42548" ht="12.75" customHeight="1" x14ac:dyDescent="0.2"/>
    <row r="42549" ht="12.75" customHeight="1" x14ac:dyDescent="0.2"/>
    <row r="42550" ht="12.75" customHeight="1" x14ac:dyDescent="0.2"/>
    <row r="42551" ht="12.75" customHeight="1" x14ac:dyDescent="0.2"/>
    <row r="42552" ht="12.75" customHeight="1" x14ac:dyDescent="0.2"/>
    <row r="42553" ht="12.75" customHeight="1" x14ac:dyDescent="0.2"/>
    <row r="42554" ht="12.75" customHeight="1" x14ac:dyDescent="0.2"/>
    <row r="42555" ht="12.75" customHeight="1" x14ac:dyDescent="0.2"/>
    <row r="42556" ht="12.75" customHeight="1" x14ac:dyDescent="0.2"/>
    <row r="42557" ht="12.75" customHeight="1" x14ac:dyDescent="0.2"/>
    <row r="42558" ht="12.75" customHeight="1" x14ac:dyDescent="0.2"/>
    <row r="42559" ht="12.75" customHeight="1" x14ac:dyDescent="0.2"/>
    <row r="42560" ht="12.75" customHeight="1" x14ac:dyDescent="0.2"/>
    <row r="42561" ht="12.75" customHeight="1" x14ac:dyDescent="0.2"/>
    <row r="42562" ht="12.75" customHeight="1" x14ac:dyDescent="0.2"/>
    <row r="42563" ht="12.75" customHeight="1" x14ac:dyDescent="0.2"/>
    <row r="42564" ht="12.75" customHeight="1" x14ac:dyDescent="0.2"/>
    <row r="42565" ht="12.75" customHeight="1" x14ac:dyDescent="0.2"/>
    <row r="42566" ht="12.75" customHeight="1" x14ac:dyDescent="0.2"/>
    <row r="42567" ht="12.75" customHeight="1" x14ac:dyDescent="0.2"/>
    <row r="42568" ht="12.75" customHeight="1" x14ac:dyDescent="0.2"/>
    <row r="42569" ht="12.75" customHeight="1" x14ac:dyDescent="0.2"/>
    <row r="42570" ht="12.75" customHeight="1" x14ac:dyDescent="0.2"/>
    <row r="42571" ht="12.75" customHeight="1" x14ac:dyDescent="0.2"/>
    <row r="42572" ht="12.75" customHeight="1" x14ac:dyDescent="0.2"/>
    <row r="42573" ht="12.75" customHeight="1" x14ac:dyDescent="0.2"/>
    <row r="42574" ht="12.75" customHeight="1" x14ac:dyDescent="0.2"/>
    <row r="42575" ht="12.75" customHeight="1" x14ac:dyDescent="0.2"/>
    <row r="42576" ht="12.75" customHeight="1" x14ac:dyDescent="0.2"/>
    <row r="42577" ht="12.75" customHeight="1" x14ac:dyDescent="0.2"/>
    <row r="42578" ht="12.75" customHeight="1" x14ac:dyDescent="0.2"/>
    <row r="42579" ht="12.75" customHeight="1" x14ac:dyDescent="0.2"/>
    <row r="42580" ht="12.75" customHeight="1" x14ac:dyDescent="0.2"/>
    <row r="42581" ht="12.75" customHeight="1" x14ac:dyDescent="0.2"/>
    <row r="42582" ht="12.75" customHeight="1" x14ac:dyDescent="0.2"/>
    <row r="42583" ht="12.75" customHeight="1" x14ac:dyDescent="0.2"/>
    <row r="42584" ht="12.75" customHeight="1" x14ac:dyDescent="0.2"/>
    <row r="42585" ht="12.75" customHeight="1" x14ac:dyDescent="0.2"/>
    <row r="42586" ht="12.75" customHeight="1" x14ac:dyDescent="0.2"/>
    <row r="42587" ht="12.75" customHeight="1" x14ac:dyDescent="0.2"/>
    <row r="42588" ht="12.75" customHeight="1" x14ac:dyDescent="0.2"/>
    <row r="42589" ht="12.75" customHeight="1" x14ac:dyDescent="0.2"/>
    <row r="42590" ht="12.75" customHeight="1" x14ac:dyDescent="0.2"/>
    <row r="42591" ht="12.75" customHeight="1" x14ac:dyDescent="0.2"/>
    <row r="42592" ht="12.75" customHeight="1" x14ac:dyDescent="0.2"/>
    <row r="42593" ht="12.75" customHeight="1" x14ac:dyDescent="0.2"/>
    <row r="42594" ht="12.75" customHeight="1" x14ac:dyDescent="0.2"/>
    <row r="42595" ht="12.75" customHeight="1" x14ac:dyDescent="0.2"/>
    <row r="42596" ht="12.75" customHeight="1" x14ac:dyDescent="0.2"/>
    <row r="42597" ht="12.75" customHeight="1" x14ac:dyDescent="0.2"/>
    <row r="42598" ht="12.75" customHeight="1" x14ac:dyDescent="0.2"/>
    <row r="42599" ht="12.75" customHeight="1" x14ac:dyDescent="0.2"/>
    <row r="42600" ht="12.75" customHeight="1" x14ac:dyDescent="0.2"/>
    <row r="42601" ht="12.75" customHeight="1" x14ac:dyDescent="0.2"/>
    <row r="42602" ht="12.75" customHeight="1" x14ac:dyDescent="0.2"/>
    <row r="42603" ht="12.75" customHeight="1" x14ac:dyDescent="0.2"/>
    <row r="42604" ht="12.75" customHeight="1" x14ac:dyDescent="0.2"/>
    <row r="42605" ht="12.75" customHeight="1" x14ac:dyDescent="0.2"/>
    <row r="42606" ht="12.75" customHeight="1" x14ac:dyDescent="0.2"/>
    <row r="42607" ht="12.75" customHeight="1" x14ac:dyDescent="0.2"/>
    <row r="42608" ht="12.75" customHeight="1" x14ac:dyDescent="0.2"/>
    <row r="42609" ht="12.75" customHeight="1" x14ac:dyDescent="0.2"/>
    <row r="42610" ht="12.75" customHeight="1" x14ac:dyDescent="0.2"/>
    <row r="42611" ht="12.75" customHeight="1" x14ac:dyDescent="0.2"/>
    <row r="42612" ht="12.75" customHeight="1" x14ac:dyDescent="0.2"/>
    <row r="42613" ht="12.75" customHeight="1" x14ac:dyDescent="0.2"/>
    <row r="42614" ht="12.75" customHeight="1" x14ac:dyDescent="0.2"/>
    <row r="42615" ht="12.75" customHeight="1" x14ac:dyDescent="0.2"/>
    <row r="42616" ht="12.75" customHeight="1" x14ac:dyDescent="0.2"/>
    <row r="42617" ht="12.75" customHeight="1" x14ac:dyDescent="0.2"/>
    <row r="42618" ht="12.75" customHeight="1" x14ac:dyDescent="0.2"/>
    <row r="42619" ht="12.75" customHeight="1" x14ac:dyDescent="0.2"/>
    <row r="42620" ht="12.75" customHeight="1" x14ac:dyDescent="0.2"/>
    <row r="42621" ht="12.75" customHeight="1" x14ac:dyDescent="0.2"/>
    <row r="42622" ht="12.75" customHeight="1" x14ac:dyDescent="0.2"/>
    <row r="42623" ht="12.75" customHeight="1" x14ac:dyDescent="0.2"/>
    <row r="42624" ht="12.75" customHeight="1" x14ac:dyDescent="0.2"/>
    <row r="42625" ht="12.75" customHeight="1" x14ac:dyDescent="0.2"/>
    <row r="42626" ht="12.75" customHeight="1" x14ac:dyDescent="0.2"/>
    <row r="42627" ht="12.75" customHeight="1" x14ac:dyDescent="0.2"/>
    <row r="42628" ht="12.75" customHeight="1" x14ac:dyDescent="0.2"/>
    <row r="42629" ht="12.75" customHeight="1" x14ac:dyDescent="0.2"/>
    <row r="42630" ht="12.75" customHeight="1" x14ac:dyDescent="0.2"/>
    <row r="42631" ht="12.75" customHeight="1" x14ac:dyDescent="0.2"/>
    <row r="42632" ht="12.75" customHeight="1" x14ac:dyDescent="0.2"/>
    <row r="42633" ht="12.75" customHeight="1" x14ac:dyDescent="0.2"/>
    <row r="42634" ht="12.75" customHeight="1" x14ac:dyDescent="0.2"/>
    <row r="42635" ht="12.75" customHeight="1" x14ac:dyDescent="0.2"/>
    <row r="42636" ht="12.75" customHeight="1" x14ac:dyDescent="0.2"/>
    <row r="42637" ht="12.75" customHeight="1" x14ac:dyDescent="0.2"/>
    <row r="42638" ht="12.75" customHeight="1" x14ac:dyDescent="0.2"/>
    <row r="42639" ht="12.75" customHeight="1" x14ac:dyDescent="0.2"/>
    <row r="42640" ht="12.75" customHeight="1" x14ac:dyDescent="0.2"/>
    <row r="42641" ht="12.75" customHeight="1" x14ac:dyDescent="0.2"/>
    <row r="42642" ht="12.75" customHeight="1" x14ac:dyDescent="0.2"/>
    <row r="42643" ht="12.75" customHeight="1" x14ac:dyDescent="0.2"/>
    <row r="42644" ht="12.75" customHeight="1" x14ac:dyDescent="0.2"/>
    <row r="42645" ht="12.75" customHeight="1" x14ac:dyDescent="0.2"/>
    <row r="42646" ht="12.75" customHeight="1" x14ac:dyDescent="0.2"/>
    <row r="42647" ht="12.75" customHeight="1" x14ac:dyDescent="0.2"/>
    <row r="42648" ht="12.75" customHeight="1" x14ac:dyDescent="0.2"/>
    <row r="42649" ht="12.75" customHeight="1" x14ac:dyDescent="0.2"/>
    <row r="42650" ht="12.75" customHeight="1" x14ac:dyDescent="0.2"/>
    <row r="42651" ht="12.75" customHeight="1" x14ac:dyDescent="0.2"/>
    <row r="42652" ht="12.75" customHeight="1" x14ac:dyDescent="0.2"/>
    <row r="42653" ht="12.75" customHeight="1" x14ac:dyDescent="0.2"/>
    <row r="42654" ht="12.75" customHeight="1" x14ac:dyDescent="0.2"/>
    <row r="42655" ht="12.75" customHeight="1" x14ac:dyDescent="0.2"/>
    <row r="42656" ht="12.75" customHeight="1" x14ac:dyDescent="0.2"/>
    <row r="42657" ht="12.75" customHeight="1" x14ac:dyDescent="0.2"/>
    <row r="42658" ht="12.75" customHeight="1" x14ac:dyDescent="0.2"/>
    <row r="42659" ht="12.75" customHeight="1" x14ac:dyDescent="0.2"/>
    <row r="42660" ht="12.75" customHeight="1" x14ac:dyDescent="0.2"/>
    <row r="42661" ht="12.75" customHeight="1" x14ac:dyDescent="0.2"/>
    <row r="42662" ht="12.75" customHeight="1" x14ac:dyDescent="0.2"/>
    <row r="42663" ht="12.75" customHeight="1" x14ac:dyDescent="0.2"/>
    <row r="42664" ht="12.75" customHeight="1" x14ac:dyDescent="0.2"/>
    <row r="42665" ht="12.75" customHeight="1" x14ac:dyDescent="0.2"/>
    <row r="42666" ht="12.75" customHeight="1" x14ac:dyDescent="0.2"/>
    <row r="42667" ht="12.75" customHeight="1" x14ac:dyDescent="0.2"/>
    <row r="42668" ht="12.75" customHeight="1" x14ac:dyDescent="0.2"/>
    <row r="42669" ht="12.75" customHeight="1" x14ac:dyDescent="0.2"/>
    <row r="42670" ht="12.75" customHeight="1" x14ac:dyDescent="0.2"/>
    <row r="42671" ht="12.75" customHeight="1" x14ac:dyDescent="0.2"/>
    <row r="42672" ht="12.75" customHeight="1" x14ac:dyDescent="0.2"/>
    <row r="42673" ht="12.75" customHeight="1" x14ac:dyDescent="0.2"/>
    <row r="42674" ht="12.75" customHeight="1" x14ac:dyDescent="0.2"/>
    <row r="42675" ht="12.75" customHeight="1" x14ac:dyDescent="0.2"/>
    <row r="42676" ht="12.75" customHeight="1" x14ac:dyDescent="0.2"/>
    <row r="42677" ht="12.75" customHeight="1" x14ac:dyDescent="0.2"/>
    <row r="42678" ht="12.75" customHeight="1" x14ac:dyDescent="0.2"/>
    <row r="42679" ht="12.75" customHeight="1" x14ac:dyDescent="0.2"/>
    <row r="42680" ht="12.75" customHeight="1" x14ac:dyDescent="0.2"/>
    <row r="42681" ht="12.75" customHeight="1" x14ac:dyDescent="0.2"/>
    <row r="42682" ht="12.75" customHeight="1" x14ac:dyDescent="0.2"/>
    <row r="42683" ht="12.75" customHeight="1" x14ac:dyDescent="0.2"/>
    <row r="42684" ht="12.75" customHeight="1" x14ac:dyDescent="0.2"/>
    <row r="42685" ht="12.75" customHeight="1" x14ac:dyDescent="0.2"/>
    <row r="42686" ht="12.75" customHeight="1" x14ac:dyDescent="0.2"/>
    <row r="42687" ht="12.75" customHeight="1" x14ac:dyDescent="0.2"/>
    <row r="42688" ht="12.75" customHeight="1" x14ac:dyDescent="0.2"/>
    <row r="42689" ht="12.75" customHeight="1" x14ac:dyDescent="0.2"/>
    <row r="42690" ht="12.75" customHeight="1" x14ac:dyDescent="0.2"/>
    <row r="42691" ht="12.75" customHeight="1" x14ac:dyDescent="0.2"/>
    <row r="42692" ht="12.75" customHeight="1" x14ac:dyDescent="0.2"/>
    <row r="42693" ht="12.75" customHeight="1" x14ac:dyDescent="0.2"/>
    <row r="42694" ht="12.75" customHeight="1" x14ac:dyDescent="0.2"/>
    <row r="42695" ht="12.75" customHeight="1" x14ac:dyDescent="0.2"/>
    <row r="42696" ht="12.75" customHeight="1" x14ac:dyDescent="0.2"/>
    <row r="42697" ht="12.75" customHeight="1" x14ac:dyDescent="0.2"/>
    <row r="42698" ht="12.75" customHeight="1" x14ac:dyDescent="0.2"/>
    <row r="42699" ht="12.75" customHeight="1" x14ac:dyDescent="0.2"/>
    <row r="42700" ht="12.75" customHeight="1" x14ac:dyDescent="0.2"/>
    <row r="42701" ht="12.75" customHeight="1" x14ac:dyDescent="0.2"/>
    <row r="42702" ht="12.75" customHeight="1" x14ac:dyDescent="0.2"/>
    <row r="42703" ht="12.75" customHeight="1" x14ac:dyDescent="0.2"/>
    <row r="42704" ht="12.75" customHeight="1" x14ac:dyDescent="0.2"/>
    <row r="42705" ht="12.75" customHeight="1" x14ac:dyDescent="0.2"/>
    <row r="42706" ht="12.75" customHeight="1" x14ac:dyDescent="0.2"/>
    <row r="42707" ht="12.75" customHeight="1" x14ac:dyDescent="0.2"/>
    <row r="42708" ht="12.75" customHeight="1" x14ac:dyDescent="0.2"/>
    <row r="42709" ht="12.75" customHeight="1" x14ac:dyDescent="0.2"/>
    <row r="42710" ht="12.75" customHeight="1" x14ac:dyDescent="0.2"/>
    <row r="42711" ht="12.75" customHeight="1" x14ac:dyDescent="0.2"/>
    <row r="42712" ht="12.75" customHeight="1" x14ac:dyDescent="0.2"/>
    <row r="42713" ht="12.75" customHeight="1" x14ac:dyDescent="0.2"/>
    <row r="42714" ht="12.75" customHeight="1" x14ac:dyDescent="0.2"/>
    <row r="42715" ht="12.75" customHeight="1" x14ac:dyDescent="0.2"/>
    <row r="42716" ht="12.75" customHeight="1" x14ac:dyDescent="0.2"/>
    <row r="42717" ht="12.75" customHeight="1" x14ac:dyDescent="0.2"/>
    <row r="42718" ht="12.75" customHeight="1" x14ac:dyDescent="0.2"/>
    <row r="42719" ht="12.75" customHeight="1" x14ac:dyDescent="0.2"/>
    <row r="42720" ht="12.75" customHeight="1" x14ac:dyDescent="0.2"/>
    <row r="42721" ht="12.75" customHeight="1" x14ac:dyDescent="0.2"/>
    <row r="42722" ht="12.75" customHeight="1" x14ac:dyDescent="0.2"/>
    <row r="42723" ht="12.75" customHeight="1" x14ac:dyDescent="0.2"/>
    <row r="42724" ht="12.75" customHeight="1" x14ac:dyDescent="0.2"/>
    <row r="42725" ht="12.75" customHeight="1" x14ac:dyDescent="0.2"/>
    <row r="42726" ht="12.75" customHeight="1" x14ac:dyDescent="0.2"/>
    <row r="42727" ht="12.75" customHeight="1" x14ac:dyDescent="0.2"/>
    <row r="42728" ht="12.75" customHeight="1" x14ac:dyDescent="0.2"/>
    <row r="42729" ht="12.75" customHeight="1" x14ac:dyDescent="0.2"/>
    <row r="42730" ht="12.75" customHeight="1" x14ac:dyDescent="0.2"/>
    <row r="42731" ht="12.75" customHeight="1" x14ac:dyDescent="0.2"/>
    <row r="42732" ht="12.75" customHeight="1" x14ac:dyDescent="0.2"/>
    <row r="42733" ht="12.75" customHeight="1" x14ac:dyDescent="0.2"/>
    <row r="42734" ht="12.75" customHeight="1" x14ac:dyDescent="0.2"/>
    <row r="42735" ht="12.75" customHeight="1" x14ac:dyDescent="0.2"/>
    <row r="42736" ht="12.75" customHeight="1" x14ac:dyDescent="0.2"/>
    <row r="42737" ht="12.75" customHeight="1" x14ac:dyDescent="0.2"/>
    <row r="42738" ht="12.75" customHeight="1" x14ac:dyDescent="0.2"/>
    <row r="42739" ht="12.75" customHeight="1" x14ac:dyDescent="0.2"/>
    <row r="42740" ht="12.75" customHeight="1" x14ac:dyDescent="0.2"/>
    <row r="42741" ht="12.75" customHeight="1" x14ac:dyDescent="0.2"/>
    <row r="42742" ht="12.75" customHeight="1" x14ac:dyDescent="0.2"/>
    <row r="42743" ht="12.75" customHeight="1" x14ac:dyDescent="0.2"/>
    <row r="42744" ht="12.75" customHeight="1" x14ac:dyDescent="0.2"/>
    <row r="42745" ht="12.75" customHeight="1" x14ac:dyDescent="0.2"/>
    <row r="42746" ht="12.75" customHeight="1" x14ac:dyDescent="0.2"/>
    <row r="42747" ht="12.75" customHeight="1" x14ac:dyDescent="0.2"/>
    <row r="42748" ht="12.75" customHeight="1" x14ac:dyDescent="0.2"/>
    <row r="42749" ht="12.75" customHeight="1" x14ac:dyDescent="0.2"/>
    <row r="42750" ht="12.75" customHeight="1" x14ac:dyDescent="0.2"/>
    <row r="42751" ht="12.75" customHeight="1" x14ac:dyDescent="0.2"/>
    <row r="42752" ht="12.75" customHeight="1" x14ac:dyDescent="0.2"/>
    <row r="42753" ht="12.75" customHeight="1" x14ac:dyDescent="0.2"/>
    <row r="42754" ht="12.75" customHeight="1" x14ac:dyDescent="0.2"/>
    <row r="42755" ht="12.75" customHeight="1" x14ac:dyDescent="0.2"/>
    <row r="42756" ht="12.75" customHeight="1" x14ac:dyDescent="0.2"/>
    <row r="42757" ht="12.75" customHeight="1" x14ac:dyDescent="0.2"/>
    <row r="42758" ht="12.75" customHeight="1" x14ac:dyDescent="0.2"/>
    <row r="42759" ht="12.75" customHeight="1" x14ac:dyDescent="0.2"/>
    <row r="42760" ht="12.75" customHeight="1" x14ac:dyDescent="0.2"/>
    <row r="42761" ht="12.75" customHeight="1" x14ac:dyDescent="0.2"/>
    <row r="42762" ht="12.75" customHeight="1" x14ac:dyDescent="0.2"/>
    <row r="42763" ht="12.75" customHeight="1" x14ac:dyDescent="0.2"/>
    <row r="42764" ht="12.75" customHeight="1" x14ac:dyDescent="0.2"/>
    <row r="42765" ht="12.75" customHeight="1" x14ac:dyDescent="0.2"/>
    <row r="42766" ht="12.75" customHeight="1" x14ac:dyDescent="0.2"/>
    <row r="42767" ht="12.75" customHeight="1" x14ac:dyDescent="0.2"/>
    <row r="42768" ht="12.75" customHeight="1" x14ac:dyDescent="0.2"/>
    <row r="42769" ht="12.75" customHeight="1" x14ac:dyDescent="0.2"/>
    <row r="42770" ht="12.75" customHeight="1" x14ac:dyDescent="0.2"/>
    <row r="42771" ht="12.75" customHeight="1" x14ac:dyDescent="0.2"/>
    <row r="42772" ht="12.75" customHeight="1" x14ac:dyDescent="0.2"/>
    <row r="42773" ht="12.75" customHeight="1" x14ac:dyDescent="0.2"/>
    <row r="42774" ht="12.75" customHeight="1" x14ac:dyDescent="0.2"/>
    <row r="42775" ht="12.75" customHeight="1" x14ac:dyDescent="0.2"/>
    <row r="42776" ht="12.75" customHeight="1" x14ac:dyDescent="0.2"/>
    <row r="42777" ht="12.75" customHeight="1" x14ac:dyDescent="0.2"/>
    <row r="42778" ht="12.75" customHeight="1" x14ac:dyDescent="0.2"/>
    <row r="42779" ht="12.75" customHeight="1" x14ac:dyDescent="0.2"/>
    <row r="42780" ht="12.75" customHeight="1" x14ac:dyDescent="0.2"/>
    <row r="42781" ht="12.75" customHeight="1" x14ac:dyDescent="0.2"/>
    <row r="42782" ht="12.75" customHeight="1" x14ac:dyDescent="0.2"/>
    <row r="42783" ht="12.75" customHeight="1" x14ac:dyDescent="0.2"/>
    <row r="42784" ht="12.75" customHeight="1" x14ac:dyDescent="0.2"/>
    <row r="42785" ht="12.75" customHeight="1" x14ac:dyDescent="0.2"/>
    <row r="42786" ht="12.75" customHeight="1" x14ac:dyDescent="0.2"/>
    <row r="42787" ht="12.75" customHeight="1" x14ac:dyDescent="0.2"/>
    <row r="42788" ht="12.75" customHeight="1" x14ac:dyDescent="0.2"/>
    <row r="42789" ht="12.75" customHeight="1" x14ac:dyDescent="0.2"/>
    <row r="42790" ht="12.75" customHeight="1" x14ac:dyDescent="0.2"/>
    <row r="42791" ht="12.75" customHeight="1" x14ac:dyDescent="0.2"/>
    <row r="42792" ht="12.75" customHeight="1" x14ac:dyDescent="0.2"/>
    <row r="42793" ht="12.75" customHeight="1" x14ac:dyDescent="0.2"/>
    <row r="42794" ht="12.75" customHeight="1" x14ac:dyDescent="0.2"/>
    <row r="42795" ht="12.75" customHeight="1" x14ac:dyDescent="0.2"/>
    <row r="42796" ht="12.75" customHeight="1" x14ac:dyDescent="0.2"/>
    <row r="42797" ht="12.75" customHeight="1" x14ac:dyDescent="0.2"/>
    <row r="42798" ht="12.75" customHeight="1" x14ac:dyDescent="0.2"/>
    <row r="42799" ht="12.75" customHeight="1" x14ac:dyDescent="0.2"/>
    <row r="42800" ht="12.75" customHeight="1" x14ac:dyDescent="0.2"/>
    <row r="42801" ht="12.75" customHeight="1" x14ac:dyDescent="0.2"/>
    <row r="42802" ht="12.75" customHeight="1" x14ac:dyDescent="0.2"/>
    <row r="42803" ht="12.75" customHeight="1" x14ac:dyDescent="0.2"/>
    <row r="42804" ht="12.75" customHeight="1" x14ac:dyDescent="0.2"/>
    <row r="42805" ht="12.75" customHeight="1" x14ac:dyDescent="0.2"/>
    <row r="42806" ht="12.75" customHeight="1" x14ac:dyDescent="0.2"/>
    <row r="42807" ht="12.75" customHeight="1" x14ac:dyDescent="0.2"/>
    <row r="42808" ht="12.75" customHeight="1" x14ac:dyDescent="0.2"/>
    <row r="42809" ht="12.75" customHeight="1" x14ac:dyDescent="0.2"/>
    <row r="42810" ht="12.75" customHeight="1" x14ac:dyDescent="0.2"/>
    <row r="42811" ht="12.75" customHeight="1" x14ac:dyDescent="0.2"/>
    <row r="42812" ht="12.75" customHeight="1" x14ac:dyDescent="0.2"/>
    <row r="42813" ht="12.75" customHeight="1" x14ac:dyDescent="0.2"/>
    <row r="42814" ht="12.75" customHeight="1" x14ac:dyDescent="0.2"/>
    <row r="42815" ht="12.75" customHeight="1" x14ac:dyDescent="0.2"/>
    <row r="42816" ht="12.75" customHeight="1" x14ac:dyDescent="0.2"/>
    <row r="42817" ht="12.75" customHeight="1" x14ac:dyDescent="0.2"/>
    <row r="42818" ht="12.75" customHeight="1" x14ac:dyDescent="0.2"/>
    <row r="42819" ht="12.75" customHeight="1" x14ac:dyDescent="0.2"/>
    <row r="42820" ht="12.75" customHeight="1" x14ac:dyDescent="0.2"/>
    <row r="42821" ht="12.75" customHeight="1" x14ac:dyDescent="0.2"/>
    <row r="42822" ht="12.75" customHeight="1" x14ac:dyDescent="0.2"/>
    <row r="42823" ht="12.75" customHeight="1" x14ac:dyDescent="0.2"/>
    <row r="42824" ht="12.75" customHeight="1" x14ac:dyDescent="0.2"/>
    <row r="42825" ht="12.75" customHeight="1" x14ac:dyDescent="0.2"/>
    <row r="42826" ht="12.75" customHeight="1" x14ac:dyDescent="0.2"/>
    <row r="42827" ht="12.75" customHeight="1" x14ac:dyDescent="0.2"/>
    <row r="42828" ht="12.75" customHeight="1" x14ac:dyDescent="0.2"/>
    <row r="42829" ht="12.75" customHeight="1" x14ac:dyDescent="0.2"/>
    <row r="42830" ht="12.75" customHeight="1" x14ac:dyDescent="0.2"/>
    <row r="42831" ht="12.75" customHeight="1" x14ac:dyDescent="0.2"/>
    <row r="42832" ht="12.75" customHeight="1" x14ac:dyDescent="0.2"/>
    <row r="42833" ht="12.75" customHeight="1" x14ac:dyDescent="0.2"/>
    <row r="42834" ht="12.75" customHeight="1" x14ac:dyDescent="0.2"/>
    <row r="42835" ht="12.75" customHeight="1" x14ac:dyDescent="0.2"/>
    <row r="42836" ht="12.75" customHeight="1" x14ac:dyDescent="0.2"/>
    <row r="42837" ht="12.75" customHeight="1" x14ac:dyDescent="0.2"/>
    <row r="42838" ht="12.75" customHeight="1" x14ac:dyDescent="0.2"/>
    <row r="42839" ht="12.75" customHeight="1" x14ac:dyDescent="0.2"/>
    <row r="42840" ht="12.75" customHeight="1" x14ac:dyDescent="0.2"/>
    <row r="42841" ht="12.75" customHeight="1" x14ac:dyDescent="0.2"/>
    <row r="42842" ht="12.75" customHeight="1" x14ac:dyDescent="0.2"/>
    <row r="42843" ht="12.75" customHeight="1" x14ac:dyDescent="0.2"/>
    <row r="42844" ht="12.75" customHeight="1" x14ac:dyDescent="0.2"/>
    <row r="42845" ht="12.75" customHeight="1" x14ac:dyDescent="0.2"/>
    <row r="42846" ht="12.75" customHeight="1" x14ac:dyDescent="0.2"/>
    <row r="42847" ht="12.75" customHeight="1" x14ac:dyDescent="0.2"/>
    <row r="42848" ht="12.75" customHeight="1" x14ac:dyDescent="0.2"/>
    <row r="42849" ht="12.75" customHeight="1" x14ac:dyDescent="0.2"/>
    <row r="42850" ht="12.75" customHeight="1" x14ac:dyDescent="0.2"/>
    <row r="42851" ht="12.75" customHeight="1" x14ac:dyDescent="0.2"/>
    <row r="42852" ht="12.75" customHeight="1" x14ac:dyDescent="0.2"/>
    <row r="42853" ht="12.75" customHeight="1" x14ac:dyDescent="0.2"/>
    <row r="42854" ht="12.75" customHeight="1" x14ac:dyDescent="0.2"/>
    <row r="42855" ht="12.75" customHeight="1" x14ac:dyDescent="0.2"/>
    <row r="42856" ht="12.75" customHeight="1" x14ac:dyDescent="0.2"/>
    <row r="42857" ht="12.75" customHeight="1" x14ac:dyDescent="0.2"/>
    <row r="42858" ht="12.75" customHeight="1" x14ac:dyDescent="0.2"/>
    <row r="42859" ht="12.75" customHeight="1" x14ac:dyDescent="0.2"/>
    <row r="42860" ht="12.75" customHeight="1" x14ac:dyDescent="0.2"/>
    <row r="42861" ht="12.75" customHeight="1" x14ac:dyDescent="0.2"/>
    <row r="42862" ht="12.75" customHeight="1" x14ac:dyDescent="0.2"/>
    <row r="42863" ht="12.75" customHeight="1" x14ac:dyDescent="0.2"/>
    <row r="42864" ht="12.75" customHeight="1" x14ac:dyDescent="0.2"/>
    <row r="42865" ht="12.75" customHeight="1" x14ac:dyDescent="0.2"/>
    <row r="42866" ht="12.75" customHeight="1" x14ac:dyDescent="0.2"/>
    <row r="42867" ht="12.75" customHeight="1" x14ac:dyDescent="0.2"/>
    <row r="42868" ht="12.75" customHeight="1" x14ac:dyDescent="0.2"/>
    <row r="42869" ht="12.75" customHeight="1" x14ac:dyDescent="0.2"/>
    <row r="42870" ht="12.75" customHeight="1" x14ac:dyDescent="0.2"/>
    <row r="42871" ht="12.75" customHeight="1" x14ac:dyDescent="0.2"/>
    <row r="42872" ht="12.75" customHeight="1" x14ac:dyDescent="0.2"/>
    <row r="42873" ht="12.75" customHeight="1" x14ac:dyDescent="0.2"/>
    <row r="42874" ht="12.75" customHeight="1" x14ac:dyDescent="0.2"/>
    <row r="42875" ht="12.75" customHeight="1" x14ac:dyDescent="0.2"/>
    <row r="42876" ht="12.75" customHeight="1" x14ac:dyDescent="0.2"/>
    <row r="42877" ht="12.75" customHeight="1" x14ac:dyDescent="0.2"/>
    <row r="42878" ht="12.75" customHeight="1" x14ac:dyDescent="0.2"/>
    <row r="42879" ht="12.75" customHeight="1" x14ac:dyDescent="0.2"/>
    <row r="42880" ht="12.75" customHeight="1" x14ac:dyDescent="0.2"/>
    <row r="42881" ht="12.75" customHeight="1" x14ac:dyDescent="0.2"/>
    <row r="42882" ht="12.75" customHeight="1" x14ac:dyDescent="0.2"/>
    <row r="42883" ht="12.75" customHeight="1" x14ac:dyDescent="0.2"/>
    <row r="42884" ht="12.75" customHeight="1" x14ac:dyDescent="0.2"/>
    <row r="42885" ht="12.75" customHeight="1" x14ac:dyDescent="0.2"/>
    <row r="42886" ht="12.75" customHeight="1" x14ac:dyDescent="0.2"/>
    <row r="42887" ht="12.75" customHeight="1" x14ac:dyDescent="0.2"/>
    <row r="42888" ht="12.75" customHeight="1" x14ac:dyDescent="0.2"/>
    <row r="42889" ht="12.75" customHeight="1" x14ac:dyDescent="0.2"/>
    <row r="42890" ht="12.75" customHeight="1" x14ac:dyDescent="0.2"/>
    <row r="42891" ht="12.75" customHeight="1" x14ac:dyDescent="0.2"/>
    <row r="42892" ht="12.75" customHeight="1" x14ac:dyDescent="0.2"/>
    <row r="42893" ht="12.75" customHeight="1" x14ac:dyDescent="0.2"/>
    <row r="42894" ht="12.75" customHeight="1" x14ac:dyDescent="0.2"/>
    <row r="42895" ht="12.75" customHeight="1" x14ac:dyDescent="0.2"/>
    <row r="42896" ht="12.75" customHeight="1" x14ac:dyDescent="0.2"/>
    <row r="42897" ht="12.75" customHeight="1" x14ac:dyDescent="0.2"/>
    <row r="42898" ht="12.75" customHeight="1" x14ac:dyDescent="0.2"/>
    <row r="42899" ht="12.75" customHeight="1" x14ac:dyDescent="0.2"/>
    <row r="42900" ht="12.75" customHeight="1" x14ac:dyDescent="0.2"/>
    <row r="42901" ht="12.75" customHeight="1" x14ac:dyDescent="0.2"/>
    <row r="42902" ht="12.75" customHeight="1" x14ac:dyDescent="0.2"/>
    <row r="42903" ht="12.75" customHeight="1" x14ac:dyDescent="0.2"/>
    <row r="42904" ht="12.75" customHeight="1" x14ac:dyDescent="0.2"/>
    <row r="42905" ht="12.75" customHeight="1" x14ac:dyDescent="0.2"/>
    <row r="42906" ht="12.75" customHeight="1" x14ac:dyDescent="0.2"/>
    <row r="42907" ht="12.75" customHeight="1" x14ac:dyDescent="0.2"/>
    <row r="42908" ht="12.75" customHeight="1" x14ac:dyDescent="0.2"/>
    <row r="42909" ht="12.75" customHeight="1" x14ac:dyDescent="0.2"/>
    <row r="42910" ht="12.75" customHeight="1" x14ac:dyDescent="0.2"/>
    <row r="42911" ht="12.75" customHeight="1" x14ac:dyDescent="0.2"/>
    <row r="42912" ht="12.75" customHeight="1" x14ac:dyDescent="0.2"/>
    <row r="42913" ht="12.75" customHeight="1" x14ac:dyDescent="0.2"/>
    <row r="42914" ht="12.75" customHeight="1" x14ac:dyDescent="0.2"/>
    <row r="42915" ht="12.75" customHeight="1" x14ac:dyDescent="0.2"/>
    <row r="42916" ht="12.75" customHeight="1" x14ac:dyDescent="0.2"/>
    <row r="42917" ht="12.75" customHeight="1" x14ac:dyDescent="0.2"/>
    <row r="42918" ht="12.75" customHeight="1" x14ac:dyDescent="0.2"/>
    <row r="42919" ht="12.75" customHeight="1" x14ac:dyDescent="0.2"/>
    <row r="42920" ht="12.75" customHeight="1" x14ac:dyDescent="0.2"/>
    <row r="42921" ht="12.75" customHeight="1" x14ac:dyDescent="0.2"/>
    <row r="42922" ht="12.75" customHeight="1" x14ac:dyDescent="0.2"/>
    <row r="42923" ht="12.75" customHeight="1" x14ac:dyDescent="0.2"/>
    <row r="42924" ht="12.75" customHeight="1" x14ac:dyDescent="0.2"/>
    <row r="42925" ht="12.75" customHeight="1" x14ac:dyDescent="0.2"/>
    <row r="42926" ht="12.75" customHeight="1" x14ac:dyDescent="0.2"/>
    <row r="42927" ht="12.75" customHeight="1" x14ac:dyDescent="0.2"/>
    <row r="42928" ht="12.75" customHeight="1" x14ac:dyDescent="0.2"/>
    <row r="42929" ht="12.75" customHeight="1" x14ac:dyDescent="0.2"/>
    <row r="42930" ht="12.75" customHeight="1" x14ac:dyDescent="0.2"/>
    <row r="42931" ht="12.75" customHeight="1" x14ac:dyDescent="0.2"/>
    <row r="42932" ht="12.75" customHeight="1" x14ac:dyDescent="0.2"/>
    <row r="42933" ht="12.75" customHeight="1" x14ac:dyDescent="0.2"/>
    <row r="42934" ht="12.75" customHeight="1" x14ac:dyDescent="0.2"/>
    <row r="42935" ht="12.75" customHeight="1" x14ac:dyDescent="0.2"/>
    <row r="42936" ht="12.75" customHeight="1" x14ac:dyDescent="0.2"/>
    <row r="42937" ht="12.75" customHeight="1" x14ac:dyDescent="0.2"/>
    <row r="42938" ht="12.75" customHeight="1" x14ac:dyDescent="0.2"/>
    <row r="42939" ht="12.75" customHeight="1" x14ac:dyDescent="0.2"/>
    <row r="42940" ht="12.75" customHeight="1" x14ac:dyDescent="0.2"/>
    <row r="42941" ht="12.75" customHeight="1" x14ac:dyDescent="0.2"/>
    <row r="42942" ht="12.75" customHeight="1" x14ac:dyDescent="0.2"/>
    <row r="42943" ht="12.75" customHeight="1" x14ac:dyDescent="0.2"/>
    <row r="42944" ht="12.75" customHeight="1" x14ac:dyDescent="0.2"/>
    <row r="42945" ht="12.75" customHeight="1" x14ac:dyDescent="0.2"/>
    <row r="42946" ht="12.75" customHeight="1" x14ac:dyDescent="0.2"/>
    <row r="42947" ht="12.75" customHeight="1" x14ac:dyDescent="0.2"/>
    <row r="42948" ht="12.75" customHeight="1" x14ac:dyDescent="0.2"/>
    <row r="42949" ht="12.75" customHeight="1" x14ac:dyDescent="0.2"/>
    <row r="42950" ht="12.75" customHeight="1" x14ac:dyDescent="0.2"/>
    <row r="42951" ht="12.75" customHeight="1" x14ac:dyDescent="0.2"/>
    <row r="42952" ht="12.75" customHeight="1" x14ac:dyDescent="0.2"/>
    <row r="42953" ht="12.75" customHeight="1" x14ac:dyDescent="0.2"/>
    <row r="42954" ht="12.75" customHeight="1" x14ac:dyDescent="0.2"/>
    <row r="42955" ht="12.75" customHeight="1" x14ac:dyDescent="0.2"/>
    <row r="42956" ht="12.75" customHeight="1" x14ac:dyDescent="0.2"/>
    <row r="42957" ht="12.75" customHeight="1" x14ac:dyDescent="0.2"/>
    <row r="42958" ht="12.75" customHeight="1" x14ac:dyDescent="0.2"/>
    <row r="42959" ht="12.75" customHeight="1" x14ac:dyDescent="0.2"/>
    <row r="42960" ht="12.75" customHeight="1" x14ac:dyDescent="0.2"/>
    <row r="42961" ht="12.75" customHeight="1" x14ac:dyDescent="0.2"/>
    <row r="42962" ht="12.75" customHeight="1" x14ac:dyDescent="0.2"/>
    <row r="42963" ht="12.75" customHeight="1" x14ac:dyDescent="0.2"/>
    <row r="42964" ht="12.75" customHeight="1" x14ac:dyDescent="0.2"/>
    <row r="42965" ht="12.75" customHeight="1" x14ac:dyDescent="0.2"/>
    <row r="42966" ht="12.75" customHeight="1" x14ac:dyDescent="0.2"/>
    <row r="42967" ht="12.75" customHeight="1" x14ac:dyDescent="0.2"/>
    <row r="42968" ht="12.75" customHeight="1" x14ac:dyDescent="0.2"/>
    <row r="42969" ht="12.75" customHeight="1" x14ac:dyDescent="0.2"/>
    <row r="42970" ht="12.75" customHeight="1" x14ac:dyDescent="0.2"/>
    <row r="42971" ht="12.75" customHeight="1" x14ac:dyDescent="0.2"/>
    <row r="42972" ht="12.75" customHeight="1" x14ac:dyDescent="0.2"/>
    <row r="42973" ht="12.75" customHeight="1" x14ac:dyDescent="0.2"/>
    <row r="42974" ht="12.75" customHeight="1" x14ac:dyDescent="0.2"/>
    <row r="42975" ht="12.75" customHeight="1" x14ac:dyDescent="0.2"/>
    <row r="42976" ht="12.75" customHeight="1" x14ac:dyDescent="0.2"/>
    <row r="42977" ht="12.75" customHeight="1" x14ac:dyDescent="0.2"/>
    <row r="42978" ht="12.75" customHeight="1" x14ac:dyDescent="0.2"/>
    <row r="42979" ht="12.75" customHeight="1" x14ac:dyDescent="0.2"/>
    <row r="42980" ht="12.75" customHeight="1" x14ac:dyDescent="0.2"/>
    <row r="42981" ht="12.75" customHeight="1" x14ac:dyDescent="0.2"/>
    <row r="42982" ht="12.75" customHeight="1" x14ac:dyDescent="0.2"/>
    <row r="42983" ht="12.75" customHeight="1" x14ac:dyDescent="0.2"/>
    <row r="42984" ht="12.75" customHeight="1" x14ac:dyDescent="0.2"/>
    <row r="42985" ht="12.75" customHeight="1" x14ac:dyDescent="0.2"/>
    <row r="42986" ht="12.75" customHeight="1" x14ac:dyDescent="0.2"/>
    <row r="42987" ht="12.75" customHeight="1" x14ac:dyDescent="0.2"/>
    <row r="42988" ht="12.75" customHeight="1" x14ac:dyDescent="0.2"/>
    <row r="42989" ht="12.75" customHeight="1" x14ac:dyDescent="0.2"/>
    <row r="42990" ht="12.75" customHeight="1" x14ac:dyDescent="0.2"/>
    <row r="42991" ht="12.75" customHeight="1" x14ac:dyDescent="0.2"/>
    <row r="42992" ht="12.75" customHeight="1" x14ac:dyDescent="0.2"/>
    <row r="42993" ht="12.75" customHeight="1" x14ac:dyDescent="0.2"/>
    <row r="42994" ht="12.75" customHeight="1" x14ac:dyDescent="0.2"/>
    <row r="42995" ht="12.75" customHeight="1" x14ac:dyDescent="0.2"/>
    <row r="42996" ht="12.75" customHeight="1" x14ac:dyDescent="0.2"/>
    <row r="42997" ht="12.75" customHeight="1" x14ac:dyDescent="0.2"/>
    <row r="42998" ht="12.75" customHeight="1" x14ac:dyDescent="0.2"/>
    <row r="42999" ht="12.75" customHeight="1" x14ac:dyDescent="0.2"/>
    <row r="43000" ht="12.75" customHeight="1" x14ac:dyDescent="0.2"/>
    <row r="43001" ht="12.75" customHeight="1" x14ac:dyDescent="0.2"/>
    <row r="43002" ht="12.75" customHeight="1" x14ac:dyDescent="0.2"/>
    <row r="43003" ht="12.75" customHeight="1" x14ac:dyDescent="0.2"/>
    <row r="43004" ht="12.75" customHeight="1" x14ac:dyDescent="0.2"/>
    <row r="43005" ht="12.75" customHeight="1" x14ac:dyDescent="0.2"/>
    <row r="43006" ht="12.75" customHeight="1" x14ac:dyDescent="0.2"/>
    <row r="43007" ht="12.75" customHeight="1" x14ac:dyDescent="0.2"/>
    <row r="43008" ht="12.75" customHeight="1" x14ac:dyDescent="0.2"/>
    <row r="43009" ht="12.75" customHeight="1" x14ac:dyDescent="0.2"/>
    <row r="43010" ht="12.75" customHeight="1" x14ac:dyDescent="0.2"/>
    <row r="43011" ht="12.75" customHeight="1" x14ac:dyDescent="0.2"/>
    <row r="43012" ht="12.75" customHeight="1" x14ac:dyDescent="0.2"/>
    <row r="43013" ht="12.75" customHeight="1" x14ac:dyDescent="0.2"/>
    <row r="43014" ht="12.75" customHeight="1" x14ac:dyDescent="0.2"/>
    <row r="43015" ht="12.75" customHeight="1" x14ac:dyDescent="0.2"/>
    <row r="43016" ht="12.75" customHeight="1" x14ac:dyDescent="0.2"/>
    <row r="43017" ht="12.75" customHeight="1" x14ac:dyDescent="0.2"/>
    <row r="43018" ht="12.75" customHeight="1" x14ac:dyDescent="0.2"/>
    <row r="43019" ht="12.75" customHeight="1" x14ac:dyDescent="0.2"/>
    <row r="43020" ht="12.75" customHeight="1" x14ac:dyDescent="0.2"/>
    <row r="43021" ht="12.75" customHeight="1" x14ac:dyDescent="0.2"/>
    <row r="43022" ht="12.75" customHeight="1" x14ac:dyDescent="0.2"/>
    <row r="43023" ht="12.75" customHeight="1" x14ac:dyDescent="0.2"/>
    <row r="43024" ht="12.75" customHeight="1" x14ac:dyDescent="0.2"/>
    <row r="43025" ht="12.75" customHeight="1" x14ac:dyDescent="0.2"/>
    <row r="43026" ht="12.75" customHeight="1" x14ac:dyDescent="0.2"/>
    <row r="43027" ht="12.75" customHeight="1" x14ac:dyDescent="0.2"/>
    <row r="43028" ht="12.75" customHeight="1" x14ac:dyDescent="0.2"/>
    <row r="43029" ht="12.75" customHeight="1" x14ac:dyDescent="0.2"/>
    <row r="43030" ht="12.75" customHeight="1" x14ac:dyDescent="0.2"/>
    <row r="43031" ht="12.75" customHeight="1" x14ac:dyDescent="0.2"/>
    <row r="43032" ht="12.75" customHeight="1" x14ac:dyDescent="0.2"/>
    <row r="43033" ht="12.75" customHeight="1" x14ac:dyDescent="0.2"/>
    <row r="43034" ht="12.75" customHeight="1" x14ac:dyDescent="0.2"/>
    <row r="43035" ht="12.75" customHeight="1" x14ac:dyDescent="0.2"/>
    <row r="43036" ht="12.75" customHeight="1" x14ac:dyDescent="0.2"/>
    <row r="43037" ht="12.75" customHeight="1" x14ac:dyDescent="0.2"/>
    <row r="43038" ht="12.75" customHeight="1" x14ac:dyDescent="0.2"/>
    <row r="43039" ht="12.75" customHeight="1" x14ac:dyDescent="0.2"/>
    <row r="43040" ht="12.75" customHeight="1" x14ac:dyDescent="0.2"/>
    <row r="43041" ht="12.75" customHeight="1" x14ac:dyDescent="0.2"/>
    <row r="43042" ht="12.75" customHeight="1" x14ac:dyDescent="0.2"/>
    <row r="43043" ht="12.75" customHeight="1" x14ac:dyDescent="0.2"/>
    <row r="43044" ht="12.75" customHeight="1" x14ac:dyDescent="0.2"/>
    <row r="43045" ht="12.75" customHeight="1" x14ac:dyDescent="0.2"/>
    <row r="43046" ht="12.75" customHeight="1" x14ac:dyDescent="0.2"/>
    <row r="43047" ht="12.75" customHeight="1" x14ac:dyDescent="0.2"/>
    <row r="43048" ht="12.75" customHeight="1" x14ac:dyDescent="0.2"/>
    <row r="43049" ht="12.75" customHeight="1" x14ac:dyDescent="0.2"/>
    <row r="43050" ht="12.75" customHeight="1" x14ac:dyDescent="0.2"/>
    <row r="43051" ht="12.75" customHeight="1" x14ac:dyDescent="0.2"/>
    <row r="43052" ht="12.75" customHeight="1" x14ac:dyDescent="0.2"/>
    <row r="43053" ht="12.75" customHeight="1" x14ac:dyDescent="0.2"/>
    <row r="43054" ht="12.75" customHeight="1" x14ac:dyDescent="0.2"/>
    <row r="43055" ht="12.75" customHeight="1" x14ac:dyDescent="0.2"/>
    <row r="43056" ht="12.75" customHeight="1" x14ac:dyDescent="0.2"/>
    <row r="43057" ht="12.75" customHeight="1" x14ac:dyDescent="0.2"/>
    <row r="43058" ht="12.75" customHeight="1" x14ac:dyDescent="0.2"/>
    <row r="43059" ht="12.75" customHeight="1" x14ac:dyDescent="0.2"/>
    <row r="43060" ht="12.75" customHeight="1" x14ac:dyDescent="0.2"/>
    <row r="43061" ht="12.75" customHeight="1" x14ac:dyDescent="0.2"/>
    <row r="43062" ht="12.75" customHeight="1" x14ac:dyDescent="0.2"/>
    <row r="43063" ht="12.75" customHeight="1" x14ac:dyDescent="0.2"/>
    <row r="43064" ht="12.75" customHeight="1" x14ac:dyDescent="0.2"/>
    <row r="43065" ht="12.75" customHeight="1" x14ac:dyDescent="0.2"/>
    <row r="43066" ht="12.75" customHeight="1" x14ac:dyDescent="0.2"/>
    <row r="43067" ht="12.75" customHeight="1" x14ac:dyDescent="0.2"/>
    <row r="43068" ht="12.75" customHeight="1" x14ac:dyDescent="0.2"/>
    <row r="43069" ht="12.75" customHeight="1" x14ac:dyDescent="0.2"/>
    <row r="43070" ht="12.75" customHeight="1" x14ac:dyDescent="0.2"/>
    <row r="43071" ht="12.75" customHeight="1" x14ac:dyDescent="0.2"/>
    <row r="43072" ht="12.75" customHeight="1" x14ac:dyDescent="0.2"/>
    <row r="43073" ht="12.75" customHeight="1" x14ac:dyDescent="0.2"/>
    <row r="43074" ht="12.75" customHeight="1" x14ac:dyDescent="0.2"/>
    <row r="43075" ht="12.75" customHeight="1" x14ac:dyDescent="0.2"/>
    <row r="43076" ht="12.75" customHeight="1" x14ac:dyDescent="0.2"/>
    <row r="43077" ht="12.75" customHeight="1" x14ac:dyDescent="0.2"/>
    <row r="43078" ht="12.75" customHeight="1" x14ac:dyDescent="0.2"/>
    <row r="43079" ht="12.75" customHeight="1" x14ac:dyDescent="0.2"/>
    <row r="43080" ht="12.75" customHeight="1" x14ac:dyDescent="0.2"/>
    <row r="43081" ht="12.75" customHeight="1" x14ac:dyDescent="0.2"/>
    <row r="43082" ht="12.75" customHeight="1" x14ac:dyDescent="0.2"/>
    <row r="43083" ht="12.75" customHeight="1" x14ac:dyDescent="0.2"/>
    <row r="43084" ht="12.75" customHeight="1" x14ac:dyDescent="0.2"/>
    <row r="43085" ht="12.75" customHeight="1" x14ac:dyDescent="0.2"/>
    <row r="43086" ht="12.75" customHeight="1" x14ac:dyDescent="0.2"/>
    <row r="43087" ht="12.75" customHeight="1" x14ac:dyDescent="0.2"/>
    <row r="43088" ht="12.75" customHeight="1" x14ac:dyDescent="0.2"/>
    <row r="43089" ht="12.75" customHeight="1" x14ac:dyDescent="0.2"/>
    <row r="43090" ht="12.75" customHeight="1" x14ac:dyDescent="0.2"/>
    <row r="43091" ht="12.75" customHeight="1" x14ac:dyDescent="0.2"/>
    <row r="43092" ht="12.75" customHeight="1" x14ac:dyDescent="0.2"/>
    <row r="43093" ht="12.75" customHeight="1" x14ac:dyDescent="0.2"/>
    <row r="43094" ht="12.75" customHeight="1" x14ac:dyDescent="0.2"/>
    <row r="43095" ht="12.75" customHeight="1" x14ac:dyDescent="0.2"/>
    <row r="43096" ht="12.75" customHeight="1" x14ac:dyDescent="0.2"/>
    <row r="43097" ht="12.75" customHeight="1" x14ac:dyDescent="0.2"/>
    <row r="43098" ht="12.75" customHeight="1" x14ac:dyDescent="0.2"/>
    <row r="43099" ht="12.75" customHeight="1" x14ac:dyDescent="0.2"/>
    <row r="43100" ht="12.75" customHeight="1" x14ac:dyDescent="0.2"/>
    <row r="43101" ht="12.75" customHeight="1" x14ac:dyDescent="0.2"/>
    <row r="43102" ht="12.75" customHeight="1" x14ac:dyDescent="0.2"/>
    <row r="43103" ht="12.75" customHeight="1" x14ac:dyDescent="0.2"/>
    <row r="43104" ht="12.75" customHeight="1" x14ac:dyDescent="0.2"/>
    <row r="43105" ht="12.75" customHeight="1" x14ac:dyDescent="0.2"/>
    <row r="43106" ht="12.75" customHeight="1" x14ac:dyDescent="0.2"/>
    <row r="43107" ht="12.75" customHeight="1" x14ac:dyDescent="0.2"/>
    <row r="43108" ht="12.75" customHeight="1" x14ac:dyDescent="0.2"/>
    <row r="43109" ht="12.75" customHeight="1" x14ac:dyDescent="0.2"/>
    <row r="43110" ht="12.75" customHeight="1" x14ac:dyDescent="0.2"/>
    <row r="43111" ht="12.75" customHeight="1" x14ac:dyDescent="0.2"/>
    <row r="43112" ht="12.75" customHeight="1" x14ac:dyDescent="0.2"/>
    <row r="43113" ht="12.75" customHeight="1" x14ac:dyDescent="0.2"/>
    <row r="43114" ht="12.75" customHeight="1" x14ac:dyDescent="0.2"/>
    <row r="43115" ht="12.75" customHeight="1" x14ac:dyDescent="0.2"/>
    <row r="43116" ht="12.75" customHeight="1" x14ac:dyDescent="0.2"/>
    <row r="43117" ht="12.75" customHeight="1" x14ac:dyDescent="0.2"/>
    <row r="43118" ht="12.75" customHeight="1" x14ac:dyDescent="0.2"/>
    <row r="43119" ht="12.75" customHeight="1" x14ac:dyDescent="0.2"/>
    <row r="43120" ht="12.75" customHeight="1" x14ac:dyDescent="0.2"/>
    <row r="43121" ht="12.75" customHeight="1" x14ac:dyDescent="0.2"/>
    <row r="43122" ht="12.75" customHeight="1" x14ac:dyDescent="0.2"/>
    <row r="43123" ht="12.75" customHeight="1" x14ac:dyDescent="0.2"/>
    <row r="43124" ht="12.75" customHeight="1" x14ac:dyDescent="0.2"/>
    <row r="43125" ht="12.75" customHeight="1" x14ac:dyDescent="0.2"/>
    <row r="43126" ht="12.75" customHeight="1" x14ac:dyDescent="0.2"/>
    <row r="43127" ht="12.75" customHeight="1" x14ac:dyDescent="0.2"/>
    <row r="43128" ht="12.75" customHeight="1" x14ac:dyDescent="0.2"/>
    <row r="43129" ht="12.75" customHeight="1" x14ac:dyDescent="0.2"/>
    <row r="43130" ht="12.75" customHeight="1" x14ac:dyDescent="0.2"/>
    <row r="43131" ht="12.75" customHeight="1" x14ac:dyDescent="0.2"/>
    <row r="43132" ht="12.75" customHeight="1" x14ac:dyDescent="0.2"/>
    <row r="43133" ht="12.75" customHeight="1" x14ac:dyDescent="0.2"/>
    <row r="43134" ht="12.75" customHeight="1" x14ac:dyDescent="0.2"/>
    <row r="43135" ht="12.75" customHeight="1" x14ac:dyDescent="0.2"/>
    <row r="43136" ht="12.75" customHeight="1" x14ac:dyDescent="0.2"/>
    <row r="43137" ht="12.75" customHeight="1" x14ac:dyDescent="0.2"/>
    <row r="43138" ht="12.75" customHeight="1" x14ac:dyDescent="0.2"/>
    <row r="43139" ht="12.75" customHeight="1" x14ac:dyDescent="0.2"/>
    <row r="43140" ht="12.75" customHeight="1" x14ac:dyDescent="0.2"/>
    <row r="43141" ht="12.75" customHeight="1" x14ac:dyDescent="0.2"/>
    <row r="43142" ht="12.75" customHeight="1" x14ac:dyDescent="0.2"/>
    <row r="43143" ht="12.75" customHeight="1" x14ac:dyDescent="0.2"/>
    <row r="43144" ht="12.75" customHeight="1" x14ac:dyDescent="0.2"/>
    <row r="43145" ht="12.75" customHeight="1" x14ac:dyDescent="0.2"/>
    <row r="43146" ht="12.75" customHeight="1" x14ac:dyDescent="0.2"/>
    <row r="43147" ht="12.75" customHeight="1" x14ac:dyDescent="0.2"/>
    <row r="43148" ht="12.75" customHeight="1" x14ac:dyDescent="0.2"/>
    <row r="43149" ht="12.75" customHeight="1" x14ac:dyDescent="0.2"/>
    <row r="43150" ht="12.75" customHeight="1" x14ac:dyDescent="0.2"/>
    <row r="43151" ht="12.75" customHeight="1" x14ac:dyDescent="0.2"/>
    <row r="43152" ht="12.75" customHeight="1" x14ac:dyDescent="0.2"/>
    <row r="43153" ht="12.75" customHeight="1" x14ac:dyDescent="0.2"/>
    <row r="43154" ht="12.75" customHeight="1" x14ac:dyDescent="0.2"/>
    <row r="43155" ht="12.75" customHeight="1" x14ac:dyDescent="0.2"/>
    <row r="43156" ht="12.75" customHeight="1" x14ac:dyDescent="0.2"/>
    <row r="43157" ht="12.75" customHeight="1" x14ac:dyDescent="0.2"/>
    <row r="43158" ht="12.75" customHeight="1" x14ac:dyDescent="0.2"/>
    <row r="43159" ht="12.75" customHeight="1" x14ac:dyDescent="0.2"/>
    <row r="43160" ht="12.75" customHeight="1" x14ac:dyDescent="0.2"/>
    <row r="43161" ht="12.75" customHeight="1" x14ac:dyDescent="0.2"/>
    <row r="43162" ht="12.75" customHeight="1" x14ac:dyDescent="0.2"/>
    <row r="43163" ht="12.75" customHeight="1" x14ac:dyDescent="0.2"/>
    <row r="43164" ht="12.75" customHeight="1" x14ac:dyDescent="0.2"/>
    <row r="43165" ht="12.75" customHeight="1" x14ac:dyDescent="0.2"/>
    <row r="43166" ht="12.75" customHeight="1" x14ac:dyDescent="0.2"/>
    <row r="43167" ht="12.75" customHeight="1" x14ac:dyDescent="0.2"/>
    <row r="43168" ht="12.75" customHeight="1" x14ac:dyDescent="0.2"/>
    <row r="43169" ht="12.75" customHeight="1" x14ac:dyDescent="0.2"/>
    <row r="43170" ht="12.75" customHeight="1" x14ac:dyDescent="0.2"/>
    <row r="43171" ht="12.75" customHeight="1" x14ac:dyDescent="0.2"/>
    <row r="43172" ht="12.75" customHeight="1" x14ac:dyDescent="0.2"/>
    <row r="43173" ht="12.75" customHeight="1" x14ac:dyDescent="0.2"/>
    <row r="43174" ht="12.75" customHeight="1" x14ac:dyDescent="0.2"/>
    <row r="43175" ht="12.75" customHeight="1" x14ac:dyDescent="0.2"/>
    <row r="43176" ht="12.75" customHeight="1" x14ac:dyDescent="0.2"/>
    <row r="43177" ht="12.75" customHeight="1" x14ac:dyDescent="0.2"/>
    <row r="43178" ht="12.75" customHeight="1" x14ac:dyDescent="0.2"/>
    <row r="43179" ht="12.75" customHeight="1" x14ac:dyDescent="0.2"/>
    <row r="43180" ht="12.75" customHeight="1" x14ac:dyDescent="0.2"/>
    <row r="43181" ht="12.75" customHeight="1" x14ac:dyDescent="0.2"/>
    <row r="43182" ht="12.75" customHeight="1" x14ac:dyDescent="0.2"/>
    <row r="43183" ht="12.75" customHeight="1" x14ac:dyDescent="0.2"/>
    <row r="43184" ht="12.75" customHeight="1" x14ac:dyDescent="0.2"/>
    <row r="43185" ht="12.75" customHeight="1" x14ac:dyDescent="0.2"/>
    <row r="43186" ht="12.75" customHeight="1" x14ac:dyDescent="0.2"/>
    <row r="43187" ht="12.75" customHeight="1" x14ac:dyDescent="0.2"/>
    <row r="43188" ht="12.75" customHeight="1" x14ac:dyDescent="0.2"/>
    <row r="43189" ht="12.75" customHeight="1" x14ac:dyDescent="0.2"/>
    <row r="43190" ht="12.75" customHeight="1" x14ac:dyDescent="0.2"/>
    <row r="43191" ht="12.75" customHeight="1" x14ac:dyDescent="0.2"/>
    <row r="43192" ht="12.75" customHeight="1" x14ac:dyDescent="0.2"/>
    <row r="43193" ht="12.75" customHeight="1" x14ac:dyDescent="0.2"/>
    <row r="43194" ht="12.75" customHeight="1" x14ac:dyDescent="0.2"/>
    <row r="43195" ht="12.75" customHeight="1" x14ac:dyDescent="0.2"/>
    <row r="43196" ht="12.75" customHeight="1" x14ac:dyDescent="0.2"/>
    <row r="43197" ht="12.75" customHeight="1" x14ac:dyDescent="0.2"/>
    <row r="43198" ht="12.75" customHeight="1" x14ac:dyDescent="0.2"/>
    <row r="43199" ht="12.75" customHeight="1" x14ac:dyDescent="0.2"/>
    <row r="43200" ht="12.75" customHeight="1" x14ac:dyDescent="0.2"/>
    <row r="43201" ht="12.75" customHeight="1" x14ac:dyDescent="0.2"/>
    <row r="43202" ht="12.75" customHeight="1" x14ac:dyDescent="0.2"/>
    <row r="43203" ht="12.75" customHeight="1" x14ac:dyDescent="0.2"/>
    <row r="43204" ht="12.75" customHeight="1" x14ac:dyDescent="0.2"/>
    <row r="43205" ht="12.75" customHeight="1" x14ac:dyDescent="0.2"/>
    <row r="43206" ht="12.75" customHeight="1" x14ac:dyDescent="0.2"/>
    <row r="43207" ht="12.75" customHeight="1" x14ac:dyDescent="0.2"/>
    <row r="43208" ht="12.75" customHeight="1" x14ac:dyDescent="0.2"/>
    <row r="43209" ht="12.75" customHeight="1" x14ac:dyDescent="0.2"/>
    <row r="43210" ht="12.75" customHeight="1" x14ac:dyDescent="0.2"/>
    <row r="43211" ht="12.75" customHeight="1" x14ac:dyDescent="0.2"/>
    <row r="43212" ht="12.75" customHeight="1" x14ac:dyDescent="0.2"/>
    <row r="43213" ht="12.75" customHeight="1" x14ac:dyDescent="0.2"/>
    <row r="43214" ht="12.75" customHeight="1" x14ac:dyDescent="0.2"/>
    <row r="43215" ht="12.75" customHeight="1" x14ac:dyDescent="0.2"/>
    <row r="43216" ht="12.75" customHeight="1" x14ac:dyDescent="0.2"/>
    <row r="43217" ht="12.75" customHeight="1" x14ac:dyDescent="0.2"/>
    <row r="43218" ht="12.75" customHeight="1" x14ac:dyDescent="0.2"/>
    <row r="43219" ht="12.75" customHeight="1" x14ac:dyDescent="0.2"/>
    <row r="43220" ht="12.75" customHeight="1" x14ac:dyDescent="0.2"/>
    <row r="43221" ht="12.75" customHeight="1" x14ac:dyDescent="0.2"/>
    <row r="43222" ht="12.75" customHeight="1" x14ac:dyDescent="0.2"/>
    <row r="43223" ht="12.75" customHeight="1" x14ac:dyDescent="0.2"/>
    <row r="43224" ht="12.75" customHeight="1" x14ac:dyDescent="0.2"/>
    <row r="43225" ht="12.75" customHeight="1" x14ac:dyDescent="0.2"/>
    <row r="43226" ht="12.75" customHeight="1" x14ac:dyDescent="0.2"/>
    <row r="43227" ht="12.75" customHeight="1" x14ac:dyDescent="0.2"/>
    <row r="43228" ht="12.75" customHeight="1" x14ac:dyDescent="0.2"/>
    <row r="43229" ht="12.75" customHeight="1" x14ac:dyDescent="0.2"/>
    <row r="43230" ht="12.75" customHeight="1" x14ac:dyDescent="0.2"/>
    <row r="43231" ht="12.75" customHeight="1" x14ac:dyDescent="0.2"/>
    <row r="43232" ht="12.75" customHeight="1" x14ac:dyDescent="0.2"/>
    <row r="43233" ht="12.75" customHeight="1" x14ac:dyDescent="0.2"/>
    <row r="43234" ht="12.75" customHeight="1" x14ac:dyDescent="0.2"/>
    <row r="43235" ht="12.75" customHeight="1" x14ac:dyDescent="0.2"/>
    <row r="43236" ht="12.75" customHeight="1" x14ac:dyDescent="0.2"/>
    <row r="43237" ht="12.75" customHeight="1" x14ac:dyDescent="0.2"/>
    <row r="43238" ht="12.75" customHeight="1" x14ac:dyDescent="0.2"/>
    <row r="43239" ht="12.75" customHeight="1" x14ac:dyDescent="0.2"/>
    <row r="43240" ht="12.75" customHeight="1" x14ac:dyDescent="0.2"/>
    <row r="43241" ht="12.75" customHeight="1" x14ac:dyDescent="0.2"/>
    <row r="43242" ht="12.75" customHeight="1" x14ac:dyDescent="0.2"/>
    <row r="43243" ht="12.75" customHeight="1" x14ac:dyDescent="0.2"/>
    <row r="43244" ht="12.75" customHeight="1" x14ac:dyDescent="0.2"/>
    <row r="43245" ht="12.75" customHeight="1" x14ac:dyDescent="0.2"/>
    <row r="43246" ht="12.75" customHeight="1" x14ac:dyDescent="0.2"/>
    <row r="43247" ht="12.75" customHeight="1" x14ac:dyDescent="0.2"/>
    <row r="43248" ht="12.75" customHeight="1" x14ac:dyDescent="0.2"/>
    <row r="43249" ht="12.75" customHeight="1" x14ac:dyDescent="0.2"/>
    <row r="43250" ht="12.75" customHeight="1" x14ac:dyDescent="0.2"/>
    <row r="43251" ht="12.75" customHeight="1" x14ac:dyDescent="0.2"/>
    <row r="43252" ht="12.75" customHeight="1" x14ac:dyDescent="0.2"/>
    <row r="43253" ht="12.75" customHeight="1" x14ac:dyDescent="0.2"/>
    <row r="43254" ht="12.75" customHeight="1" x14ac:dyDescent="0.2"/>
    <row r="43255" ht="12.75" customHeight="1" x14ac:dyDescent="0.2"/>
    <row r="43256" ht="12.75" customHeight="1" x14ac:dyDescent="0.2"/>
    <row r="43257" ht="12.75" customHeight="1" x14ac:dyDescent="0.2"/>
    <row r="43258" ht="12.75" customHeight="1" x14ac:dyDescent="0.2"/>
    <row r="43259" ht="12.75" customHeight="1" x14ac:dyDescent="0.2"/>
    <row r="43260" ht="12.75" customHeight="1" x14ac:dyDescent="0.2"/>
    <row r="43261" ht="12.75" customHeight="1" x14ac:dyDescent="0.2"/>
    <row r="43262" ht="12.75" customHeight="1" x14ac:dyDescent="0.2"/>
    <row r="43263" ht="12.75" customHeight="1" x14ac:dyDescent="0.2"/>
    <row r="43264" ht="12.75" customHeight="1" x14ac:dyDescent="0.2"/>
    <row r="43265" ht="12.75" customHeight="1" x14ac:dyDescent="0.2"/>
    <row r="43266" ht="12.75" customHeight="1" x14ac:dyDescent="0.2"/>
    <row r="43267" ht="12.75" customHeight="1" x14ac:dyDescent="0.2"/>
    <row r="43268" ht="12.75" customHeight="1" x14ac:dyDescent="0.2"/>
    <row r="43269" ht="12.75" customHeight="1" x14ac:dyDescent="0.2"/>
    <row r="43270" ht="12.75" customHeight="1" x14ac:dyDescent="0.2"/>
    <row r="43271" ht="12.75" customHeight="1" x14ac:dyDescent="0.2"/>
    <row r="43272" ht="12.75" customHeight="1" x14ac:dyDescent="0.2"/>
    <row r="43273" ht="12.75" customHeight="1" x14ac:dyDescent="0.2"/>
    <row r="43274" ht="12.75" customHeight="1" x14ac:dyDescent="0.2"/>
    <row r="43275" ht="12.75" customHeight="1" x14ac:dyDescent="0.2"/>
    <row r="43276" ht="12.75" customHeight="1" x14ac:dyDescent="0.2"/>
    <row r="43277" ht="12.75" customHeight="1" x14ac:dyDescent="0.2"/>
    <row r="43278" ht="12.75" customHeight="1" x14ac:dyDescent="0.2"/>
    <row r="43279" ht="12.75" customHeight="1" x14ac:dyDescent="0.2"/>
    <row r="43280" ht="12.75" customHeight="1" x14ac:dyDescent="0.2"/>
    <row r="43281" ht="12.75" customHeight="1" x14ac:dyDescent="0.2"/>
    <row r="43282" ht="12.75" customHeight="1" x14ac:dyDescent="0.2"/>
    <row r="43283" ht="12.75" customHeight="1" x14ac:dyDescent="0.2"/>
    <row r="43284" ht="12.75" customHeight="1" x14ac:dyDescent="0.2"/>
    <row r="43285" ht="12.75" customHeight="1" x14ac:dyDescent="0.2"/>
    <row r="43286" ht="12.75" customHeight="1" x14ac:dyDescent="0.2"/>
    <row r="43287" ht="12.75" customHeight="1" x14ac:dyDescent="0.2"/>
    <row r="43288" ht="12.75" customHeight="1" x14ac:dyDescent="0.2"/>
    <row r="43289" ht="12.75" customHeight="1" x14ac:dyDescent="0.2"/>
    <row r="43290" ht="12.75" customHeight="1" x14ac:dyDescent="0.2"/>
    <row r="43291" ht="12.75" customHeight="1" x14ac:dyDescent="0.2"/>
    <row r="43292" ht="12.75" customHeight="1" x14ac:dyDescent="0.2"/>
    <row r="43293" ht="12.75" customHeight="1" x14ac:dyDescent="0.2"/>
    <row r="43294" ht="12.75" customHeight="1" x14ac:dyDescent="0.2"/>
    <row r="43295" ht="12.75" customHeight="1" x14ac:dyDescent="0.2"/>
    <row r="43296" ht="12.75" customHeight="1" x14ac:dyDescent="0.2"/>
    <row r="43297" ht="12.75" customHeight="1" x14ac:dyDescent="0.2"/>
    <row r="43298" ht="12.75" customHeight="1" x14ac:dyDescent="0.2"/>
    <row r="43299" ht="12.75" customHeight="1" x14ac:dyDescent="0.2"/>
    <row r="43300" ht="12.75" customHeight="1" x14ac:dyDescent="0.2"/>
    <row r="43301" ht="12.75" customHeight="1" x14ac:dyDescent="0.2"/>
    <row r="43302" ht="12.75" customHeight="1" x14ac:dyDescent="0.2"/>
    <row r="43303" ht="12.75" customHeight="1" x14ac:dyDescent="0.2"/>
    <row r="43304" ht="12.75" customHeight="1" x14ac:dyDescent="0.2"/>
    <row r="43305" ht="12.75" customHeight="1" x14ac:dyDescent="0.2"/>
    <row r="43306" ht="12.75" customHeight="1" x14ac:dyDescent="0.2"/>
    <row r="43307" ht="12.75" customHeight="1" x14ac:dyDescent="0.2"/>
    <row r="43308" ht="12.75" customHeight="1" x14ac:dyDescent="0.2"/>
    <row r="43309" ht="12.75" customHeight="1" x14ac:dyDescent="0.2"/>
    <row r="43310" ht="12.75" customHeight="1" x14ac:dyDescent="0.2"/>
    <row r="43311" ht="12.75" customHeight="1" x14ac:dyDescent="0.2"/>
    <row r="43312" ht="12.75" customHeight="1" x14ac:dyDescent="0.2"/>
    <row r="43313" ht="12.75" customHeight="1" x14ac:dyDescent="0.2"/>
    <row r="43314" ht="12.75" customHeight="1" x14ac:dyDescent="0.2"/>
    <row r="43315" ht="12.75" customHeight="1" x14ac:dyDescent="0.2"/>
    <row r="43316" ht="12.75" customHeight="1" x14ac:dyDescent="0.2"/>
    <row r="43317" ht="12.75" customHeight="1" x14ac:dyDescent="0.2"/>
    <row r="43318" ht="12.75" customHeight="1" x14ac:dyDescent="0.2"/>
    <row r="43319" ht="12.75" customHeight="1" x14ac:dyDescent="0.2"/>
    <row r="43320" ht="12.75" customHeight="1" x14ac:dyDescent="0.2"/>
    <row r="43321" ht="12.75" customHeight="1" x14ac:dyDescent="0.2"/>
    <row r="43322" ht="12.75" customHeight="1" x14ac:dyDescent="0.2"/>
    <row r="43323" ht="12.75" customHeight="1" x14ac:dyDescent="0.2"/>
    <row r="43324" ht="12.75" customHeight="1" x14ac:dyDescent="0.2"/>
    <row r="43325" ht="12.75" customHeight="1" x14ac:dyDescent="0.2"/>
    <row r="43326" ht="12.75" customHeight="1" x14ac:dyDescent="0.2"/>
    <row r="43327" ht="12.75" customHeight="1" x14ac:dyDescent="0.2"/>
    <row r="43328" ht="12.75" customHeight="1" x14ac:dyDescent="0.2"/>
    <row r="43329" ht="12.75" customHeight="1" x14ac:dyDescent="0.2"/>
    <row r="43330" ht="12.75" customHeight="1" x14ac:dyDescent="0.2"/>
    <row r="43331" ht="12.75" customHeight="1" x14ac:dyDescent="0.2"/>
    <row r="43332" ht="12.75" customHeight="1" x14ac:dyDescent="0.2"/>
    <row r="43333" ht="12.75" customHeight="1" x14ac:dyDescent="0.2"/>
    <row r="43334" ht="12.75" customHeight="1" x14ac:dyDescent="0.2"/>
    <row r="43335" ht="12.75" customHeight="1" x14ac:dyDescent="0.2"/>
    <row r="43336" ht="12.75" customHeight="1" x14ac:dyDescent="0.2"/>
    <row r="43337" ht="12.75" customHeight="1" x14ac:dyDescent="0.2"/>
    <row r="43338" ht="12.75" customHeight="1" x14ac:dyDescent="0.2"/>
    <row r="43339" ht="12.75" customHeight="1" x14ac:dyDescent="0.2"/>
    <row r="43340" ht="12.75" customHeight="1" x14ac:dyDescent="0.2"/>
    <row r="43341" ht="12.75" customHeight="1" x14ac:dyDescent="0.2"/>
    <row r="43342" ht="12.75" customHeight="1" x14ac:dyDescent="0.2"/>
    <row r="43343" ht="12.75" customHeight="1" x14ac:dyDescent="0.2"/>
    <row r="43344" ht="12.75" customHeight="1" x14ac:dyDescent="0.2"/>
    <row r="43345" ht="12.75" customHeight="1" x14ac:dyDescent="0.2"/>
    <row r="43346" ht="12.75" customHeight="1" x14ac:dyDescent="0.2"/>
    <row r="43347" ht="12.75" customHeight="1" x14ac:dyDescent="0.2"/>
    <row r="43348" ht="12.75" customHeight="1" x14ac:dyDescent="0.2"/>
    <row r="43349" ht="12.75" customHeight="1" x14ac:dyDescent="0.2"/>
    <row r="43350" ht="12.75" customHeight="1" x14ac:dyDescent="0.2"/>
    <row r="43351" ht="12.75" customHeight="1" x14ac:dyDescent="0.2"/>
    <row r="43352" ht="12.75" customHeight="1" x14ac:dyDescent="0.2"/>
    <row r="43353" ht="12.75" customHeight="1" x14ac:dyDescent="0.2"/>
    <row r="43354" ht="12.75" customHeight="1" x14ac:dyDescent="0.2"/>
    <row r="43355" ht="12.75" customHeight="1" x14ac:dyDescent="0.2"/>
    <row r="43356" ht="12.75" customHeight="1" x14ac:dyDescent="0.2"/>
    <row r="43357" ht="12.75" customHeight="1" x14ac:dyDescent="0.2"/>
    <row r="43358" ht="12.75" customHeight="1" x14ac:dyDescent="0.2"/>
    <row r="43359" ht="12.75" customHeight="1" x14ac:dyDescent="0.2"/>
    <row r="43360" ht="12.75" customHeight="1" x14ac:dyDescent="0.2"/>
    <row r="43361" ht="12.75" customHeight="1" x14ac:dyDescent="0.2"/>
    <row r="43362" ht="12.75" customHeight="1" x14ac:dyDescent="0.2"/>
    <row r="43363" ht="12.75" customHeight="1" x14ac:dyDescent="0.2"/>
    <row r="43364" ht="12.75" customHeight="1" x14ac:dyDescent="0.2"/>
    <row r="43365" ht="12.75" customHeight="1" x14ac:dyDescent="0.2"/>
    <row r="43366" ht="12.75" customHeight="1" x14ac:dyDescent="0.2"/>
    <row r="43367" ht="12.75" customHeight="1" x14ac:dyDescent="0.2"/>
    <row r="43368" ht="12.75" customHeight="1" x14ac:dyDescent="0.2"/>
    <row r="43369" ht="12.75" customHeight="1" x14ac:dyDescent="0.2"/>
    <row r="43370" ht="12.75" customHeight="1" x14ac:dyDescent="0.2"/>
    <row r="43371" ht="12.75" customHeight="1" x14ac:dyDescent="0.2"/>
    <row r="43372" ht="12.75" customHeight="1" x14ac:dyDescent="0.2"/>
    <row r="43373" ht="12.75" customHeight="1" x14ac:dyDescent="0.2"/>
    <row r="43374" ht="12.75" customHeight="1" x14ac:dyDescent="0.2"/>
    <row r="43375" ht="12.75" customHeight="1" x14ac:dyDescent="0.2"/>
    <row r="43376" ht="12.75" customHeight="1" x14ac:dyDescent="0.2"/>
    <row r="43377" ht="12.75" customHeight="1" x14ac:dyDescent="0.2"/>
    <row r="43378" ht="12.75" customHeight="1" x14ac:dyDescent="0.2"/>
    <row r="43379" ht="12.75" customHeight="1" x14ac:dyDescent="0.2"/>
    <row r="43380" ht="12.75" customHeight="1" x14ac:dyDescent="0.2"/>
    <row r="43381" ht="12.75" customHeight="1" x14ac:dyDescent="0.2"/>
    <row r="43382" ht="12.75" customHeight="1" x14ac:dyDescent="0.2"/>
    <row r="43383" ht="12.75" customHeight="1" x14ac:dyDescent="0.2"/>
    <row r="43384" ht="12.75" customHeight="1" x14ac:dyDescent="0.2"/>
    <row r="43385" ht="12.75" customHeight="1" x14ac:dyDescent="0.2"/>
    <row r="43386" ht="12.75" customHeight="1" x14ac:dyDescent="0.2"/>
    <row r="43387" ht="12.75" customHeight="1" x14ac:dyDescent="0.2"/>
    <row r="43388" ht="12.75" customHeight="1" x14ac:dyDescent="0.2"/>
    <row r="43389" ht="12.75" customHeight="1" x14ac:dyDescent="0.2"/>
    <row r="43390" ht="12.75" customHeight="1" x14ac:dyDescent="0.2"/>
    <row r="43391" ht="12.75" customHeight="1" x14ac:dyDescent="0.2"/>
    <row r="43392" ht="12.75" customHeight="1" x14ac:dyDescent="0.2"/>
    <row r="43393" ht="12.75" customHeight="1" x14ac:dyDescent="0.2"/>
    <row r="43394" ht="12.75" customHeight="1" x14ac:dyDescent="0.2"/>
    <row r="43395" ht="12.75" customHeight="1" x14ac:dyDescent="0.2"/>
    <row r="43396" ht="12.75" customHeight="1" x14ac:dyDescent="0.2"/>
    <row r="43397" ht="12.75" customHeight="1" x14ac:dyDescent="0.2"/>
    <row r="43398" ht="12.75" customHeight="1" x14ac:dyDescent="0.2"/>
    <row r="43399" ht="12.75" customHeight="1" x14ac:dyDescent="0.2"/>
    <row r="43400" ht="12.75" customHeight="1" x14ac:dyDescent="0.2"/>
    <row r="43401" ht="12.75" customHeight="1" x14ac:dyDescent="0.2"/>
    <row r="43402" ht="12.75" customHeight="1" x14ac:dyDescent="0.2"/>
    <row r="43403" ht="12.75" customHeight="1" x14ac:dyDescent="0.2"/>
    <row r="43404" ht="12.75" customHeight="1" x14ac:dyDescent="0.2"/>
    <row r="43405" ht="12.75" customHeight="1" x14ac:dyDescent="0.2"/>
    <row r="43406" ht="12.75" customHeight="1" x14ac:dyDescent="0.2"/>
    <row r="43407" ht="12.75" customHeight="1" x14ac:dyDescent="0.2"/>
    <row r="43408" ht="12.75" customHeight="1" x14ac:dyDescent="0.2"/>
    <row r="43409" ht="12.75" customHeight="1" x14ac:dyDescent="0.2"/>
    <row r="43410" ht="12.75" customHeight="1" x14ac:dyDescent="0.2"/>
    <row r="43411" ht="12.75" customHeight="1" x14ac:dyDescent="0.2"/>
    <row r="43412" ht="12.75" customHeight="1" x14ac:dyDescent="0.2"/>
    <row r="43413" ht="12.75" customHeight="1" x14ac:dyDescent="0.2"/>
    <row r="43414" ht="12.75" customHeight="1" x14ac:dyDescent="0.2"/>
    <row r="43415" ht="12.75" customHeight="1" x14ac:dyDescent="0.2"/>
    <row r="43416" ht="12.75" customHeight="1" x14ac:dyDescent="0.2"/>
    <row r="43417" ht="12.75" customHeight="1" x14ac:dyDescent="0.2"/>
    <row r="43418" ht="12.75" customHeight="1" x14ac:dyDescent="0.2"/>
    <row r="43419" ht="12.75" customHeight="1" x14ac:dyDescent="0.2"/>
    <row r="43420" ht="12.75" customHeight="1" x14ac:dyDescent="0.2"/>
    <row r="43421" ht="12.75" customHeight="1" x14ac:dyDescent="0.2"/>
    <row r="43422" ht="12.75" customHeight="1" x14ac:dyDescent="0.2"/>
    <row r="43423" ht="12.75" customHeight="1" x14ac:dyDescent="0.2"/>
    <row r="43424" ht="12.75" customHeight="1" x14ac:dyDescent="0.2"/>
    <row r="43425" ht="12.75" customHeight="1" x14ac:dyDescent="0.2"/>
    <row r="43426" ht="12.75" customHeight="1" x14ac:dyDescent="0.2"/>
    <row r="43427" ht="12.75" customHeight="1" x14ac:dyDescent="0.2"/>
    <row r="43428" ht="12.75" customHeight="1" x14ac:dyDescent="0.2"/>
    <row r="43429" ht="12.75" customHeight="1" x14ac:dyDescent="0.2"/>
    <row r="43430" ht="12.75" customHeight="1" x14ac:dyDescent="0.2"/>
    <row r="43431" ht="12.75" customHeight="1" x14ac:dyDescent="0.2"/>
    <row r="43432" ht="12.75" customHeight="1" x14ac:dyDescent="0.2"/>
    <row r="43433" ht="12.75" customHeight="1" x14ac:dyDescent="0.2"/>
    <row r="43434" ht="12.75" customHeight="1" x14ac:dyDescent="0.2"/>
    <row r="43435" ht="12.75" customHeight="1" x14ac:dyDescent="0.2"/>
    <row r="43436" ht="12.75" customHeight="1" x14ac:dyDescent="0.2"/>
    <row r="43437" ht="12.75" customHeight="1" x14ac:dyDescent="0.2"/>
    <row r="43438" ht="12.75" customHeight="1" x14ac:dyDescent="0.2"/>
    <row r="43439" ht="12.75" customHeight="1" x14ac:dyDescent="0.2"/>
    <row r="43440" ht="12.75" customHeight="1" x14ac:dyDescent="0.2"/>
    <row r="43441" ht="12.75" customHeight="1" x14ac:dyDescent="0.2"/>
    <row r="43442" ht="12.75" customHeight="1" x14ac:dyDescent="0.2"/>
    <row r="43443" ht="12.75" customHeight="1" x14ac:dyDescent="0.2"/>
    <row r="43444" ht="12.75" customHeight="1" x14ac:dyDescent="0.2"/>
    <row r="43445" ht="12.75" customHeight="1" x14ac:dyDescent="0.2"/>
    <row r="43446" ht="12.75" customHeight="1" x14ac:dyDescent="0.2"/>
    <row r="43447" ht="12.75" customHeight="1" x14ac:dyDescent="0.2"/>
    <row r="43448" ht="12.75" customHeight="1" x14ac:dyDescent="0.2"/>
    <row r="43449" ht="12.75" customHeight="1" x14ac:dyDescent="0.2"/>
    <row r="43450" ht="12.75" customHeight="1" x14ac:dyDescent="0.2"/>
    <row r="43451" ht="12.75" customHeight="1" x14ac:dyDescent="0.2"/>
    <row r="43452" ht="12.75" customHeight="1" x14ac:dyDescent="0.2"/>
    <row r="43453" ht="12.75" customHeight="1" x14ac:dyDescent="0.2"/>
    <row r="43454" ht="12.75" customHeight="1" x14ac:dyDescent="0.2"/>
    <row r="43455" ht="12.75" customHeight="1" x14ac:dyDescent="0.2"/>
    <row r="43456" ht="12.75" customHeight="1" x14ac:dyDescent="0.2"/>
    <row r="43457" ht="12.75" customHeight="1" x14ac:dyDescent="0.2"/>
    <row r="43458" ht="12.75" customHeight="1" x14ac:dyDescent="0.2"/>
    <row r="43459" ht="12.75" customHeight="1" x14ac:dyDescent="0.2"/>
    <row r="43460" ht="12.75" customHeight="1" x14ac:dyDescent="0.2"/>
    <row r="43461" ht="12.75" customHeight="1" x14ac:dyDescent="0.2"/>
    <row r="43462" ht="12.75" customHeight="1" x14ac:dyDescent="0.2"/>
    <row r="43463" ht="12.75" customHeight="1" x14ac:dyDescent="0.2"/>
    <row r="43464" ht="12.75" customHeight="1" x14ac:dyDescent="0.2"/>
    <row r="43465" ht="12.75" customHeight="1" x14ac:dyDescent="0.2"/>
    <row r="43466" ht="12.75" customHeight="1" x14ac:dyDescent="0.2"/>
    <row r="43467" ht="12.75" customHeight="1" x14ac:dyDescent="0.2"/>
    <row r="43468" ht="12.75" customHeight="1" x14ac:dyDescent="0.2"/>
    <row r="43469" ht="12.75" customHeight="1" x14ac:dyDescent="0.2"/>
    <row r="43470" ht="12.75" customHeight="1" x14ac:dyDescent="0.2"/>
    <row r="43471" ht="12.75" customHeight="1" x14ac:dyDescent="0.2"/>
    <row r="43472" ht="12.75" customHeight="1" x14ac:dyDescent="0.2"/>
    <row r="43473" ht="12.75" customHeight="1" x14ac:dyDescent="0.2"/>
    <row r="43474" ht="12.75" customHeight="1" x14ac:dyDescent="0.2"/>
    <row r="43475" ht="12.75" customHeight="1" x14ac:dyDescent="0.2"/>
    <row r="43476" ht="12.75" customHeight="1" x14ac:dyDescent="0.2"/>
    <row r="43477" ht="12.75" customHeight="1" x14ac:dyDescent="0.2"/>
    <row r="43478" ht="12.75" customHeight="1" x14ac:dyDescent="0.2"/>
    <row r="43479" ht="12.75" customHeight="1" x14ac:dyDescent="0.2"/>
    <row r="43480" ht="12.75" customHeight="1" x14ac:dyDescent="0.2"/>
    <row r="43481" ht="12.75" customHeight="1" x14ac:dyDescent="0.2"/>
    <row r="43482" ht="12.75" customHeight="1" x14ac:dyDescent="0.2"/>
    <row r="43483" ht="12.75" customHeight="1" x14ac:dyDescent="0.2"/>
    <row r="43484" ht="12.75" customHeight="1" x14ac:dyDescent="0.2"/>
    <row r="43485" ht="12.75" customHeight="1" x14ac:dyDescent="0.2"/>
    <row r="43486" ht="12.75" customHeight="1" x14ac:dyDescent="0.2"/>
    <row r="43487" ht="12.75" customHeight="1" x14ac:dyDescent="0.2"/>
    <row r="43488" ht="12.75" customHeight="1" x14ac:dyDescent="0.2"/>
    <row r="43489" ht="12.75" customHeight="1" x14ac:dyDescent="0.2"/>
    <row r="43490" ht="12.75" customHeight="1" x14ac:dyDescent="0.2"/>
    <row r="43491" ht="12.75" customHeight="1" x14ac:dyDescent="0.2"/>
    <row r="43492" ht="12.75" customHeight="1" x14ac:dyDescent="0.2"/>
    <row r="43493" ht="12.75" customHeight="1" x14ac:dyDescent="0.2"/>
    <row r="43494" ht="12.75" customHeight="1" x14ac:dyDescent="0.2"/>
    <row r="43495" ht="12.75" customHeight="1" x14ac:dyDescent="0.2"/>
    <row r="43496" ht="12.75" customHeight="1" x14ac:dyDescent="0.2"/>
    <row r="43497" ht="12.75" customHeight="1" x14ac:dyDescent="0.2"/>
    <row r="43498" ht="12.75" customHeight="1" x14ac:dyDescent="0.2"/>
    <row r="43499" ht="12.75" customHeight="1" x14ac:dyDescent="0.2"/>
    <row r="43500" ht="12.75" customHeight="1" x14ac:dyDescent="0.2"/>
    <row r="43501" ht="12.75" customHeight="1" x14ac:dyDescent="0.2"/>
    <row r="43502" ht="12.75" customHeight="1" x14ac:dyDescent="0.2"/>
    <row r="43503" ht="12.75" customHeight="1" x14ac:dyDescent="0.2"/>
    <row r="43504" ht="12.75" customHeight="1" x14ac:dyDescent="0.2"/>
    <row r="43505" ht="12.75" customHeight="1" x14ac:dyDescent="0.2"/>
    <row r="43506" ht="12.75" customHeight="1" x14ac:dyDescent="0.2"/>
    <row r="43507" ht="12.75" customHeight="1" x14ac:dyDescent="0.2"/>
    <row r="43508" ht="12.75" customHeight="1" x14ac:dyDescent="0.2"/>
    <row r="43509" ht="12.75" customHeight="1" x14ac:dyDescent="0.2"/>
    <row r="43510" ht="12.75" customHeight="1" x14ac:dyDescent="0.2"/>
    <row r="43511" ht="12.75" customHeight="1" x14ac:dyDescent="0.2"/>
    <row r="43512" ht="12.75" customHeight="1" x14ac:dyDescent="0.2"/>
    <row r="43513" ht="12.75" customHeight="1" x14ac:dyDescent="0.2"/>
    <row r="43514" ht="12.75" customHeight="1" x14ac:dyDescent="0.2"/>
    <row r="43515" ht="12.75" customHeight="1" x14ac:dyDescent="0.2"/>
    <row r="43516" ht="12.75" customHeight="1" x14ac:dyDescent="0.2"/>
    <row r="43517" ht="12.75" customHeight="1" x14ac:dyDescent="0.2"/>
    <row r="43518" ht="12.75" customHeight="1" x14ac:dyDescent="0.2"/>
    <row r="43519" ht="12.75" customHeight="1" x14ac:dyDescent="0.2"/>
    <row r="43520" ht="12.75" customHeight="1" x14ac:dyDescent="0.2"/>
    <row r="43521" ht="12.75" customHeight="1" x14ac:dyDescent="0.2"/>
    <row r="43522" ht="12.75" customHeight="1" x14ac:dyDescent="0.2"/>
    <row r="43523" ht="12.75" customHeight="1" x14ac:dyDescent="0.2"/>
    <row r="43524" ht="12.75" customHeight="1" x14ac:dyDescent="0.2"/>
    <row r="43525" ht="12.75" customHeight="1" x14ac:dyDescent="0.2"/>
    <row r="43526" ht="12.75" customHeight="1" x14ac:dyDescent="0.2"/>
    <row r="43527" ht="12.75" customHeight="1" x14ac:dyDescent="0.2"/>
    <row r="43528" ht="12.75" customHeight="1" x14ac:dyDescent="0.2"/>
    <row r="43529" ht="12.75" customHeight="1" x14ac:dyDescent="0.2"/>
    <row r="43530" ht="12.75" customHeight="1" x14ac:dyDescent="0.2"/>
    <row r="43531" ht="12.75" customHeight="1" x14ac:dyDescent="0.2"/>
    <row r="43532" ht="12.75" customHeight="1" x14ac:dyDescent="0.2"/>
    <row r="43533" ht="12.75" customHeight="1" x14ac:dyDescent="0.2"/>
    <row r="43534" ht="12.75" customHeight="1" x14ac:dyDescent="0.2"/>
    <row r="43535" ht="12.75" customHeight="1" x14ac:dyDescent="0.2"/>
    <row r="43536" ht="12.75" customHeight="1" x14ac:dyDescent="0.2"/>
    <row r="43537" ht="12.75" customHeight="1" x14ac:dyDescent="0.2"/>
    <row r="43538" ht="12.75" customHeight="1" x14ac:dyDescent="0.2"/>
    <row r="43539" ht="12.75" customHeight="1" x14ac:dyDescent="0.2"/>
    <row r="43540" ht="12.75" customHeight="1" x14ac:dyDescent="0.2"/>
    <row r="43541" ht="12.75" customHeight="1" x14ac:dyDescent="0.2"/>
    <row r="43542" ht="12.75" customHeight="1" x14ac:dyDescent="0.2"/>
    <row r="43543" ht="12.75" customHeight="1" x14ac:dyDescent="0.2"/>
    <row r="43544" ht="12.75" customHeight="1" x14ac:dyDescent="0.2"/>
    <row r="43545" ht="12.75" customHeight="1" x14ac:dyDescent="0.2"/>
    <row r="43546" ht="12.75" customHeight="1" x14ac:dyDescent="0.2"/>
    <row r="43547" ht="12.75" customHeight="1" x14ac:dyDescent="0.2"/>
    <row r="43548" ht="12.75" customHeight="1" x14ac:dyDescent="0.2"/>
    <row r="43549" ht="12.75" customHeight="1" x14ac:dyDescent="0.2"/>
    <row r="43550" ht="12.75" customHeight="1" x14ac:dyDescent="0.2"/>
    <row r="43551" ht="12.75" customHeight="1" x14ac:dyDescent="0.2"/>
    <row r="43552" ht="12.75" customHeight="1" x14ac:dyDescent="0.2"/>
    <row r="43553" ht="12.75" customHeight="1" x14ac:dyDescent="0.2"/>
    <row r="43554" ht="12.75" customHeight="1" x14ac:dyDescent="0.2"/>
    <row r="43555" ht="12.75" customHeight="1" x14ac:dyDescent="0.2"/>
    <row r="43556" ht="12.75" customHeight="1" x14ac:dyDescent="0.2"/>
    <row r="43557" ht="12.75" customHeight="1" x14ac:dyDescent="0.2"/>
    <row r="43558" ht="12.75" customHeight="1" x14ac:dyDescent="0.2"/>
    <row r="43559" ht="12.75" customHeight="1" x14ac:dyDescent="0.2"/>
    <row r="43560" ht="12.75" customHeight="1" x14ac:dyDescent="0.2"/>
    <row r="43561" ht="12.75" customHeight="1" x14ac:dyDescent="0.2"/>
    <row r="43562" ht="12.75" customHeight="1" x14ac:dyDescent="0.2"/>
    <row r="43563" ht="12.75" customHeight="1" x14ac:dyDescent="0.2"/>
    <row r="43564" ht="12.75" customHeight="1" x14ac:dyDescent="0.2"/>
    <row r="43565" ht="12.75" customHeight="1" x14ac:dyDescent="0.2"/>
    <row r="43566" ht="12.75" customHeight="1" x14ac:dyDescent="0.2"/>
    <row r="43567" ht="12.75" customHeight="1" x14ac:dyDescent="0.2"/>
    <row r="43568" ht="12.75" customHeight="1" x14ac:dyDescent="0.2"/>
    <row r="43569" ht="12.75" customHeight="1" x14ac:dyDescent="0.2"/>
    <row r="43570" ht="12.75" customHeight="1" x14ac:dyDescent="0.2"/>
    <row r="43571" ht="12.75" customHeight="1" x14ac:dyDescent="0.2"/>
    <row r="43572" ht="12.75" customHeight="1" x14ac:dyDescent="0.2"/>
    <row r="43573" ht="12.75" customHeight="1" x14ac:dyDescent="0.2"/>
    <row r="43574" ht="12.75" customHeight="1" x14ac:dyDescent="0.2"/>
    <row r="43575" ht="12.75" customHeight="1" x14ac:dyDescent="0.2"/>
    <row r="43576" ht="12.75" customHeight="1" x14ac:dyDescent="0.2"/>
    <row r="43577" ht="12.75" customHeight="1" x14ac:dyDescent="0.2"/>
    <row r="43578" ht="12.75" customHeight="1" x14ac:dyDescent="0.2"/>
    <row r="43579" ht="12.75" customHeight="1" x14ac:dyDescent="0.2"/>
    <row r="43580" ht="12.75" customHeight="1" x14ac:dyDescent="0.2"/>
    <row r="43581" ht="12.75" customHeight="1" x14ac:dyDescent="0.2"/>
    <row r="43582" ht="12.75" customHeight="1" x14ac:dyDescent="0.2"/>
    <row r="43583" ht="12.75" customHeight="1" x14ac:dyDescent="0.2"/>
    <row r="43584" ht="12.75" customHeight="1" x14ac:dyDescent="0.2"/>
    <row r="43585" ht="12.75" customHeight="1" x14ac:dyDescent="0.2"/>
    <row r="43586" ht="12.75" customHeight="1" x14ac:dyDescent="0.2"/>
    <row r="43587" ht="12.75" customHeight="1" x14ac:dyDescent="0.2"/>
    <row r="43588" ht="12.75" customHeight="1" x14ac:dyDescent="0.2"/>
    <row r="43589" ht="12.75" customHeight="1" x14ac:dyDescent="0.2"/>
    <row r="43590" ht="12.75" customHeight="1" x14ac:dyDescent="0.2"/>
    <row r="43591" ht="12.75" customHeight="1" x14ac:dyDescent="0.2"/>
    <row r="43592" ht="12.75" customHeight="1" x14ac:dyDescent="0.2"/>
    <row r="43593" ht="12.75" customHeight="1" x14ac:dyDescent="0.2"/>
    <row r="43594" ht="12.75" customHeight="1" x14ac:dyDescent="0.2"/>
    <row r="43595" ht="12.75" customHeight="1" x14ac:dyDescent="0.2"/>
    <row r="43596" ht="12.75" customHeight="1" x14ac:dyDescent="0.2"/>
    <row r="43597" ht="12.75" customHeight="1" x14ac:dyDescent="0.2"/>
    <row r="43598" ht="12.75" customHeight="1" x14ac:dyDescent="0.2"/>
    <row r="43599" ht="12.75" customHeight="1" x14ac:dyDescent="0.2"/>
    <row r="43600" ht="12.75" customHeight="1" x14ac:dyDescent="0.2"/>
    <row r="43601" ht="12.75" customHeight="1" x14ac:dyDescent="0.2"/>
    <row r="43602" ht="12.75" customHeight="1" x14ac:dyDescent="0.2"/>
    <row r="43603" ht="12.75" customHeight="1" x14ac:dyDescent="0.2"/>
    <row r="43604" ht="12.75" customHeight="1" x14ac:dyDescent="0.2"/>
    <row r="43605" ht="12.75" customHeight="1" x14ac:dyDescent="0.2"/>
    <row r="43606" ht="12.75" customHeight="1" x14ac:dyDescent="0.2"/>
    <row r="43607" ht="12.75" customHeight="1" x14ac:dyDescent="0.2"/>
    <row r="43608" ht="12.75" customHeight="1" x14ac:dyDescent="0.2"/>
    <row r="43609" ht="12.75" customHeight="1" x14ac:dyDescent="0.2"/>
    <row r="43610" ht="12.75" customHeight="1" x14ac:dyDescent="0.2"/>
    <row r="43611" ht="12.75" customHeight="1" x14ac:dyDescent="0.2"/>
    <row r="43612" ht="12.75" customHeight="1" x14ac:dyDescent="0.2"/>
    <row r="43613" ht="12.75" customHeight="1" x14ac:dyDescent="0.2"/>
    <row r="43614" ht="12.75" customHeight="1" x14ac:dyDescent="0.2"/>
    <row r="43615" ht="12.75" customHeight="1" x14ac:dyDescent="0.2"/>
    <row r="43616" ht="12.75" customHeight="1" x14ac:dyDescent="0.2"/>
    <row r="43617" ht="12.75" customHeight="1" x14ac:dyDescent="0.2"/>
    <row r="43618" ht="12.75" customHeight="1" x14ac:dyDescent="0.2"/>
    <row r="43619" ht="12.75" customHeight="1" x14ac:dyDescent="0.2"/>
    <row r="43620" ht="12.75" customHeight="1" x14ac:dyDescent="0.2"/>
    <row r="43621" ht="12.75" customHeight="1" x14ac:dyDescent="0.2"/>
    <row r="43622" ht="12.75" customHeight="1" x14ac:dyDescent="0.2"/>
    <row r="43623" ht="12.75" customHeight="1" x14ac:dyDescent="0.2"/>
    <row r="43624" ht="12.75" customHeight="1" x14ac:dyDescent="0.2"/>
    <row r="43625" ht="12.75" customHeight="1" x14ac:dyDescent="0.2"/>
    <row r="43626" ht="12.75" customHeight="1" x14ac:dyDescent="0.2"/>
    <row r="43627" ht="12.75" customHeight="1" x14ac:dyDescent="0.2"/>
    <row r="43628" ht="12.75" customHeight="1" x14ac:dyDescent="0.2"/>
    <row r="43629" ht="12.75" customHeight="1" x14ac:dyDescent="0.2"/>
    <row r="43630" ht="12.75" customHeight="1" x14ac:dyDescent="0.2"/>
    <row r="43631" ht="12.75" customHeight="1" x14ac:dyDescent="0.2"/>
    <row r="43632" ht="12.75" customHeight="1" x14ac:dyDescent="0.2"/>
    <row r="43633" ht="12.75" customHeight="1" x14ac:dyDescent="0.2"/>
    <row r="43634" ht="12.75" customHeight="1" x14ac:dyDescent="0.2"/>
    <row r="43635" ht="12.75" customHeight="1" x14ac:dyDescent="0.2"/>
    <row r="43636" ht="12.75" customHeight="1" x14ac:dyDescent="0.2"/>
    <row r="43637" ht="12.75" customHeight="1" x14ac:dyDescent="0.2"/>
    <row r="43638" ht="12.75" customHeight="1" x14ac:dyDescent="0.2"/>
    <row r="43639" ht="12.75" customHeight="1" x14ac:dyDescent="0.2"/>
    <row r="43640" ht="12.75" customHeight="1" x14ac:dyDescent="0.2"/>
    <row r="43641" ht="12.75" customHeight="1" x14ac:dyDescent="0.2"/>
    <row r="43642" ht="12.75" customHeight="1" x14ac:dyDescent="0.2"/>
    <row r="43643" ht="12.75" customHeight="1" x14ac:dyDescent="0.2"/>
    <row r="43644" ht="12.75" customHeight="1" x14ac:dyDescent="0.2"/>
    <row r="43645" ht="12.75" customHeight="1" x14ac:dyDescent="0.2"/>
    <row r="43646" ht="12.75" customHeight="1" x14ac:dyDescent="0.2"/>
    <row r="43647" ht="12.75" customHeight="1" x14ac:dyDescent="0.2"/>
    <row r="43648" ht="12.75" customHeight="1" x14ac:dyDescent="0.2"/>
    <row r="43649" ht="12.75" customHeight="1" x14ac:dyDescent="0.2"/>
    <row r="43650" ht="12.75" customHeight="1" x14ac:dyDescent="0.2"/>
    <row r="43651" ht="12.75" customHeight="1" x14ac:dyDescent="0.2"/>
    <row r="43652" ht="12.75" customHeight="1" x14ac:dyDescent="0.2"/>
    <row r="43653" ht="12.75" customHeight="1" x14ac:dyDescent="0.2"/>
    <row r="43654" ht="12.75" customHeight="1" x14ac:dyDescent="0.2"/>
    <row r="43655" ht="12.75" customHeight="1" x14ac:dyDescent="0.2"/>
    <row r="43656" ht="12.75" customHeight="1" x14ac:dyDescent="0.2"/>
    <row r="43657" ht="12.75" customHeight="1" x14ac:dyDescent="0.2"/>
    <row r="43658" ht="12.75" customHeight="1" x14ac:dyDescent="0.2"/>
    <row r="43659" ht="12.75" customHeight="1" x14ac:dyDescent="0.2"/>
    <row r="43660" ht="12.75" customHeight="1" x14ac:dyDescent="0.2"/>
    <row r="43661" ht="12.75" customHeight="1" x14ac:dyDescent="0.2"/>
    <row r="43662" ht="12.75" customHeight="1" x14ac:dyDescent="0.2"/>
    <row r="43663" ht="12.75" customHeight="1" x14ac:dyDescent="0.2"/>
    <row r="43664" ht="12.75" customHeight="1" x14ac:dyDescent="0.2"/>
    <row r="43665" ht="12.75" customHeight="1" x14ac:dyDescent="0.2"/>
    <row r="43666" ht="12.75" customHeight="1" x14ac:dyDescent="0.2"/>
    <row r="43667" ht="12.75" customHeight="1" x14ac:dyDescent="0.2"/>
    <row r="43668" ht="12.75" customHeight="1" x14ac:dyDescent="0.2"/>
    <row r="43669" ht="12.75" customHeight="1" x14ac:dyDescent="0.2"/>
    <row r="43670" ht="12.75" customHeight="1" x14ac:dyDescent="0.2"/>
    <row r="43671" ht="12.75" customHeight="1" x14ac:dyDescent="0.2"/>
    <row r="43672" ht="12.75" customHeight="1" x14ac:dyDescent="0.2"/>
    <row r="43673" ht="12.75" customHeight="1" x14ac:dyDescent="0.2"/>
    <row r="43674" ht="12.75" customHeight="1" x14ac:dyDescent="0.2"/>
    <row r="43675" ht="12.75" customHeight="1" x14ac:dyDescent="0.2"/>
    <row r="43676" ht="12.75" customHeight="1" x14ac:dyDescent="0.2"/>
    <row r="43677" ht="12.75" customHeight="1" x14ac:dyDescent="0.2"/>
    <row r="43678" ht="12.75" customHeight="1" x14ac:dyDescent="0.2"/>
    <row r="43679" ht="12.75" customHeight="1" x14ac:dyDescent="0.2"/>
    <row r="43680" ht="12.75" customHeight="1" x14ac:dyDescent="0.2"/>
    <row r="43681" ht="12.75" customHeight="1" x14ac:dyDescent="0.2"/>
    <row r="43682" ht="12.75" customHeight="1" x14ac:dyDescent="0.2"/>
    <row r="43683" ht="12.75" customHeight="1" x14ac:dyDescent="0.2"/>
    <row r="43684" ht="12.75" customHeight="1" x14ac:dyDescent="0.2"/>
    <row r="43685" ht="12.75" customHeight="1" x14ac:dyDescent="0.2"/>
    <row r="43686" ht="12.75" customHeight="1" x14ac:dyDescent="0.2"/>
    <row r="43687" ht="12.75" customHeight="1" x14ac:dyDescent="0.2"/>
    <row r="43688" ht="12.75" customHeight="1" x14ac:dyDescent="0.2"/>
    <row r="43689" ht="12.75" customHeight="1" x14ac:dyDescent="0.2"/>
    <row r="43690" ht="12.75" customHeight="1" x14ac:dyDescent="0.2"/>
    <row r="43691" ht="12.75" customHeight="1" x14ac:dyDescent="0.2"/>
    <row r="43692" ht="12.75" customHeight="1" x14ac:dyDescent="0.2"/>
    <row r="43693" ht="12.75" customHeight="1" x14ac:dyDescent="0.2"/>
    <row r="43694" ht="12.75" customHeight="1" x14ac:dyDescent="0.2"/>
    <row r="43695" ht="12.75" customHeight="1" x14ac:dyDescent="0.2"/>
    <row r="43696" ht="12.75" customHeight="1" x14ac:dyDescent="0.2"/>
    <row r="43697" ht="12.75" customHeight="1" x14ac:dyDescent="0.2"/>
    <row r="43698" ht="12.75" customHeight="1" x14ac:dyDescent="0.2"/>
    <row r="43699" ht="12.75" customHeight="1" x14ac:dyDescent="0.2"/>
    <row r="43700" ht="12.75" customHeight="1" x14ac:dyDescent="0.2"/>
    <row r="43701" ht="12.75" customHeight="1" x14ac:dyDescent="0.2"/>
    <row r="43702" ht="12.75" customHeight="1" x14ac:dyDescent="0.2"/>
    <row r="43703" ht="12.75" customHeight="1" x14ac:dyDescent="0.2"/>
    <row r="43704" ht="12.75" customHeight="1" x14ac:dyDescent="0.2"/>
    <row r="43705" ht="12.75" customHeight="1" x14ac:dyDescent="0.2"/>
    <row r="43706" ht="12.75" customHeight="1" x14ac:dyDescent="0.2"/>
    <row r="43707" ht="12.75" customHeight="1" x14ac:dyDescent="0.2"/>
    <row r="43708" ht="12.75" customHeight="1" x14ac:dyDescent="0.2"/>
    <row r="43709" ht="12.75" customHeight="1" x14ac:dyDescent="0.2"/>
    <row r="43710" ht="12.75" customHeight="1" x14ac:dyDescent="0.2"/>
    <row r="43711" ht="12.75" customHeight="1" x14ac:dyDescent="0.2"/>
    <row r="43712" ht="12.75" customHeight="1" x14ac:dyDescent="0.2"/>
    <row r="43713" ht="12.75" customHeight="1" x14ac:dyDescent="0.2"/>
    <row r="43714" ht="12.75" customHeight="1" x14ac:dyDescent="0.2"/>
    <row r="43715" ht="12.75" customHeight="1" x14ac:dyDescent="0.2"/>
    <row r="43716" ht="12.75" customHeight="1" x14ac:dyDescent="0.2"/>
    <row r="43717" ht="12.75" customHeight="1" x14ac:dyDescent="0.2"/>
    <row r="43718" ht="12.75" customHeight="1" x14ac:dyDescent="0.2"/>
    <row r="43719" ht="12.75" customHeight="1" x14ac:dyDescent="0.2"/>
    <row r="43720" ht="12.75" customHeight="1" x14ac:dyDescent="0.2"/>
    <row r="43721" ht="12.75" customHeight="1" x14ac:dyDescent="0.2"/>
    <row r="43722" ht="12.75" customHeight="1" x14ac:dyDescent="0.2"/>
    <row r="43723" ht="12.75" customHeight="1" x14ac:dyDescent="0.2"/>
    <row r="43724" ht="12.75" customHeight="1" x14ac:dyDescent="0.2"/>
    <row r="43725" ht="12.75" customHeight="1" x14ac:dyDescent="0.2"/>
    <row r="43726" ht="12.75" customHeight="1" x14ac:dyDescent="0.2"/>
    <row r="43727" ht="12.75" customHeight="1" x14ac:dyDescent="0.2"/>
    <row r="43728" ht="12.75" customHeight="1" x14ac:dyDescent="0.2"/>
    <row r="43729" ht="12.75" customHeight="1" x14ac:dyDescent="0.2"/>
    <row r="43730" ht="12.75" customHeight="1" x14ac:dyDescent="0.2"/>
    <row r="43731" ht="12.75" customHeight="1" x14ac:dyDescent="0.2"/>
    <row r="43732" ht="12.75" customHeight="1" x14ac:dyDescent="0.2"/>
    <row r="43733" ht="12.75" customHeight="1" x14ac:dyDescent="0.2"/>
    <row r="43734" ht="12.75" customHeight="1" x14ac:dyDescent="0.2"/>
    <row r="43735" ht="12.75" customHeight="1" x14ac:dyDescent="0.2"/>
    <row r="43736" ht="12.75" customHeight="1" x14ac:dyDescent="0.2"/>
    <row r="43737" ht="12.75" customHeight="1" x14ac:dyDescent="0.2"/>
    <row r="43738" ht="12.75" customHeight="1" x14ac:dyDescent="0.2"/>
    <row r="43739" ht="12.75" customHeight="1" x14ac:dyDescent="0.2"/>
    <row r="43740" ht="12.75" customHeight="1" x14ac:dyDescent="0.2"/>
    <row r="43741" ht="12.75" customHeight="1" x14ac:dyDescent="0.2"/>
    <row r="43742" ht="12.75" customHeight="1" x14ac:dyDescent="0.2"/>
    <row r="43743" ht="12.75" customHeight="1" x14ac:dyDescent="0.2"/>
    <row r="43744" ht="12.75" customHeight="1" x14ac:dyDescent="0.2"/>
    <row r="43745" ht="12.75" customHeight="1" x14ac:dyDescent="0.2"/>
    <row r="43746" ht="12.75" customHeight="1" x14ac:dyDescent="0.2"/>
    <row r="43747" ht="12.75" customHeight="1" x14ac:dyDescent="0.2"/>
    <row r="43748" ht="12.75" customHeight="1" x14ac:dyDescent="0.2"/>
    <row r="43749" ht="12.75" customHeight="1" x14ac:dyDescent="0.2"/>
    <row r="43750" ht="12.75" customHeight="1" x14ac:dyDescent="0.2"/>
    <row r="43751" ht="12.75" customHeight="1" x14ac:dyDescent="0.2"/>
    <row r="43752" ht="12.75" customHeight="1" x14ac:dyDescent="0.2"/>
    <row r="43753" ht="12.75" customHeight="1" x14ac:dyDescent="0.2"/>
    <row r="43754" ht="12.75" customHeight="1" x14ac:dyDescent="0.2"/>
    <row r="43755" ht="12.75" customHeight="1" x14ac:dyDescent="0.2"/>
    <row r="43756" ht="12.75" customHeight="1" x14ac:dyDescent="0.2"/>
    <row r="43757" ht="12.75" customHeight="1" x14ac:dyDescent="0.2"/>
    <row r="43758" ht="12.75" customHeight="1" x14ac:dyDescent="0.2"/>
    <row r="43759" ht="12.75" customHeight="1" x14ac:dyDescent="0.2"/>
    <row r="43760" ht="12.75" customHeight="1" x14ac:dyDescent="0.2"/>
    <row r="43761" ht="12.75" customHeight="1" x14ac:dyDescent="0.2"/>
    <row r="43762" ht="12.75" customHeight="1" x14ac:dyDescent="0.2"/>
    <row r="43763" ht="12.75" customHeight="1" x14ac:dyDescent="0.2"/>
    <row r="43764" ht="12.75" customHeight="1" x14ac:dyDescent="0.2"/>
    <row r="43765" ht="12.75" customHeight="1" x14ac:dyDescent="0.2"/>
    <row r="43766" ht="12.75" customHeight="1" x14ac:dyDescent="0.2"/>
    <row r="43767" ht="12.75" customHeight="1" x14ac:dyDescent="0.2"/>
    <row r="43768" ht="12.75" customHeight="1" x14ac:dyDescent="0.2"/>
    <row r="43769" ht="12.75" customHeight="1" x14ac:dyDescent="0.2"/>
    <row r="43770" ht="12.75" customHeight="1" x14ac:dyDescent="0.2"/>
    <row r="43771" ht="12.75" customHeight="1" x14ac:dyDescent="0.2"/>
    <row r="43772" ht="12.75" customHeight="1" x14ac:dyDescent="0.2"/>
    <row r="43773" ht="12.75" customHeight="1" x14ac:dyDescent="0.2"/>
    <row r="43774" ht="12.75" customHeight="1" x14ac:dyDescent="0.2"/>
    <row r="43775" ht="12.75" customHeight="1" x14ac:dyDescent="0.2"/>
    <row r="43776" ht="12.75" customHeight="1" x14ac:dyDescent="0.2"/>
    <row r="43777" ht="12.75" customHeight="1" x14ac:dyDescent="0.2"/>
    <row r="43778" ht="12.75" customHeight="1" x14ac:dyDescent="0.2"/>
    <row r="43779" ht="12.75" customHeight="1" x14ac:dyDescent="0.2"/>
    <row r="43780" ht="12.75" customHeight="1" x14ac:dyDescent="0.2"/>
    <row r="43781" ht="12.75" customHeight="1" x14ac:dyDescent="0.2"/>
    <row r="43782" ht="12.75" customHeight="1" x14ac:dyDescent="0.2"/>
    <row r="43783" ht="12.75" customHeight="1" x14ac:dyDescent="0.2"/>
    <row r="43784" ht="12.75" customHeight="1" x14ac:dyDescent="0.2"/>
    <row r="43785" ht="12.75" customHeight="1" x14ac:dyDescent="0.2"/>
    <row r="43786" ht="12.75" customHeight="1" x14ac:dyDescent="0.2"/>
    <row r="43787" ht="12.75" customHeight="1" x14ac:dyDescent="0.2"/>
    <row r="43788" ht="12.75" customHeight="1" x14ac:dyDescent="0.2"/>
    <row r="43789" ht="12.75" customHeight="1" x14ac:dyDescent="0.2"/>
    <row r="43790" ht="12.75" customHeight="1" x14ac:dyDescent="0.2"/>
    <row r="43791" ht="12.75" customHeight="1" x14ac:dyDescent="0.2"/>
    <row r="43792" ht="12.75" customHeight="1" x14ac:dyDescent="0.2"/>
    <row r="43793" ht="12.75" customHeight="1" x14ac:dyDescent="0.2"/>
    <row r="43794" ht="12.75" customHeight="1" x14ac:dyDescent="0.2"/>
    <row r="43795" ht="12.75" customHeight="1" x14ac:dyDescent="0.2"/>
    <row r="43796" ht="12.75" customHeight="1" x14ac:dyDescent="0.2"/>
    <row r="43797" ht="12.75" customHeight="1" x14ac:dyDescent="0.2"/>
    <row r="43798" ht="12.75" customHeight="1" x14ac:dyDescent="0.2"/>
    <row r="43799" ht="12.75" customHeight="1" x14ac:dyDescent="0.2"/>
    <row r="43800" ht="12.75" customHeight="1" x14ac:dyDescent="0.2"/>
    <row r="43801" ht="12.75" customHeight="1" x14ac:dyDescent="0.2"/>
    <row r="43802" ht="12.75" customHeight="1" x14ac:dyDescent="0.2"/>
    <row r="43803" ht="12.75" customHeight="1" x14ac:dyDescent="0.2"/>
    <row r="43804" ht="12.75" customHeight="1" x14ac:dyDescent="0.2"/>
    <row r="43805" ht="12.75" customHeight="1" x14ac:dyDescent="0.2"/>
    <row r="43806" ht="12.75" customHeight="1" x14ac:dyDescent="0.2"/>
    <row r="43807" ht="12.75" customHeight="1" x14ac:dyDescent="0.2"/>
    <row r="43808" ht="12.75" customHeight="1" x14ac:dyDescent="0.2"/>
    <row r="43809" ht="12.75" customHeight="1" x14ac:dyDescent="0.2"/>
    <row r="43810" ht="12.75" customHeight="1" x14ac:dyDescent="0.2"/>
    <row r="43811" ht="12.75" customHeight="1" x14ac:dyDescent="0.2"/>
    <row r="43812" ht="12.75" customHeight="1" x14ac:dyDescent="0.2"/>
    <row r="43813" ht="12.75" customHeight="1" x14ac:dyDescent="0.2"/>
    <row r="43814" ht="12.75" customHeight="1" x14ac:dyDescent="0.2"/>
    <row r="43815" ht="12.75" customHeight="1" x14ac:dyDescent="0.2"/>
    <row r="43816" ht="12.75" customHeight="1" x14ac:dyDescent="0.2"/>
    <row r="43817" ht="12.75" customHeight="1" x14ac:dyDescent="0.2"/>
    <row r="43818" ht="12.75" customHeight="1" x14ac:dyDescent="0.2"/>
    <row r="43819" ht="12.75" customHeight="1" x14ac:dyDescent="0.2"/>
    <row r="43820" ht="12.75" customHeight="1" x14ac:dyDescent="0.2"/>
    <row r="43821" ht="12.75" customHeight="1" x14ac:dyDescent="0.2"/>
    <row r="43822" ht="12.75" customHeight="1" x14ac:dyDescent="0.2"/>
    <row r="43823" ht="12.75" customHeight="1" x14ac:dyDescent="0.2"/>
    <row r="43824" ht="12.75" customHeight="1" x14ac:dyDescent="0.2"/>
    <row r="43825" ht="12.75" customHeight="1" x14ac:dyDescent="0.2"/>
    <row r="43826" ht="12.75" customHeight="1" x14ac:dyDescent="0.2"/>
    <row r="43827" ht="12.75" customHeight="1" x14ac:dyDescent="0.2"/>
    <row r="43828" ht="12.75" customHeight="1" x14ac:dyDescent="0.2"/>
    <row r="43829" ht="12.75" customHeight="1" x14ac:dyDescent="0.2"/>
    <row r="43830" ht="12.75" customHeight="1" x14ac:dyDescent="0.2"/>
    <row r="43831" ht="12.75" customHeight="1" x14ac:dyDescent="0.2"/>
    <row r="43832" ht="12.75" customHeight="1" x14ac:dyDescent="0.2"/>
    <row r="43833" ht="12.75" customHeight="1" x14ac:dyDescent="0.2"/>
    <row r="43834" ht="12.75" customHeight="1" x14ac:dyDescent="0.2"/>
    <row r="43835" ht="12.75" customHeight="1" x14ac:dyDescent="0.2"/>
    <row r="43836" ht="12.75" customHeight="1" x14ac:dyDescent="0.2"/>
    <row r="43837" ht="12.75" customHeight="1" x14ac:dyDescent="0.2"/>
    <row r="43838" ht="12.75" customHeight="1" x14ac:dyDescent="0.2"/>
    <row r="43839" ht="12.75" customHeight="1" x14ac:dyDescent="0.2"/>
    <row r="43840" ht="12.75" customHeight="1" x14ac:dyDescent="0.2"/>
    <row r="43841" ht="12.75" customHeight="1" x14ac:dyDescent="0.2"/>
    <row r="43842" ht="12.75" customHeight="1" x14ac:dyDescent="0.2"/>
    <row r="43843" ht="12.75" customHeight="1" x14ac:dyDescent="0.2"/>
    <row r="43844" ht="12.75" customHeight="1" x14ac:dyDescent="0.2"/>
    <row r="43845" ht="12.75" customHeight="1" x14ac:dyDescent="0.2"/>
    <row r="43846" ht="12.75" customHeight="1" x14ac:dyDescent="0.2"/>
    <row r="43847" ht="12.75" customHeight="1" x14ac:dyDescent="0.2"/>
    <row r="43848" ht="12.75" customHeight="1" x14ac:dyDescent="0.2"/>
    <row r="43849" ht="12.75" customHeight="1" x14ac:dyDescent="0.2"/>
    <row r="43850" ht="12.75" customHeight="1" x14ac:dyDescent="0.2"/>
    <row r="43851" ht="12.75" customHeight="1" x14ac:dyDescent="0.2"/>
    <row r="43852" ht="12.75" customHeight="1" x14ac:dyDescent="0.2"/>
    <row r="43853" ht="12.75" customHeight="1" x14ac:dyDescent="0.2"/>
    <row r="43854" ht="12.75" customHeight="1" x14ac:dyDescent="0.2"/>
    <row r="43855" ht="12.75" customHeight="1" x14ac:dyDescent="0.2"/>
    <row r="43856" ht="12.75" customHeight="1" x14ac:dyDescent="0.2"/>
    <row r="43857" ht="12.75" customHeight="1" x14ac:dyDescent="0.2"/>
    <row r="43858" ht="12.75" customHeight="1" x14ac:dyDescent="0.2"/>
    <row r="43859" ht="12.75" customHeight="1" x14ac:dyDescent="0.2"/>
    <row r="43860" ht="12.75" customHeight="1" x14ac:dyDescent="0.2"/>
    <row r="43861" ht="12.75" customHeight="1" x14ac:dyDescent="0.2"/>
    <row r="43862" ht="12.75" customHeight="1" x14ac:dyDescent="0.2"/>
    <row r="43863" ht="12.75" customHeight="1" x14ac:dyDescent="0.2"/>
    <row r="43864" ht="12.75" customHeight="1" x14ac:dyDescent="0.2"/>
    <row r="43865" ht="12.75" customHeight="1" x14ac:dyDescent="0.2"/>
    <row r="43866" ht="12.75" customHeight="1" x14ac:dyDescent="0.2"/>
    <row r="43867" ht="12.75" customHeight="1" x14ac:dyDescent="0.2"/>
    <row r="43868" ht="12.75" customHeight="1" x14ac:dyDescent="0.2"/>
    <row r="43869" ht="12.75" customHeight="1" x14ac:dyDescent="0.2"/>
    <row r="43870" ht="12.75" customHeight="1" x14ac:dyDescent="0.2"/>
    <row r="43871" ht="12.75" customHeight="1" x14ac:dyDescent="0.2"/>
    <row r="43872" ht="12.75" customHeight="1" x14ac:dyDescent="0.2"/>
    <row r="43873" ht="12.75" customHeight="1" x14ac:dyDescent="0.2"/>
    <row r="43874" ht="12.75" customHeight="1" x14ac:dyDescent="0.2"/>
    <row r="43875" ht="12.75" customHeight="1" x14ac:dyDescent="0.2"/>
    <row r="43876" ht="12.75" customHeight="1" x14ac:dyDescent="0.2"/>
    <row r="43877" ht="12.75" customHeight="1" x14ac:dyDescent="0.2"/>
    <row r="43878" ht="12.75" customHeight="1" x14ac:dyDescent="0.2"/>
    <row r="43879" ht="12.75" customHeight="1" x14ac:dyDescent="0.2"/>
    <row r="43880" ht="12.75" customHeight="1" x14ac:dyDescent="0.2"/>
    <row r="43881" ht="12.75" customHeight="1" x14ac:dyDescent="0.2"/>
    <row r="43882" ht="12.75" customHeight="1" x14ac:dyDescent="0.2"/>
    <row r="43883" ht="12.75" customHeight="1" x14ac:dyDescent="0.2"/>
    <row r="43884" ht="12.75" customHeight="1" x14ac:dyDescent="0.2"/>
    <row r="43885" ht="12.75" customHeight="1" x14ac:dyDescent="0.2"/>
    <row r="43886" ht="12.75" customHeight="1" x14ac:dyDescent="0.2"/>
    <row r="43887" ht="12.75" customHeight="1" x14ac:dyDescent="0.2"/>
    <row r="43888" ht="12.75" customHeight="1" x14ac:dyDescent="0.2"/>
    <row r="43889" ht="12.75" customHeight="1" x14ac:dyDescent="0.2"/>
    <row r="43890" ht="12.75" customHeight="1" x14ac:dyDescent="0.2"/>
    <row r="43891" ht="12.75" customHeight="1" x14ac:dyDescent="0.2"/>
    <row r="43892" ht="12.75" customHeight="1" x14ac:dyDescent="0.2"/>
    <row r="43893" ht="12.75" customHeight="1" x14ac:dyDescent="0.2"/>
    <row r="43894" ht="12.75" customHeight="1" x14ac:dyDescent="0.2"/>
    <row r="43895" ht="12.75" customHeight="1" x14ac:dyDescent="0.2"/>
    <row r="43896" ht="12.75" customHeight="1" x14ac:dyDescent="0.2"/>
    <row r="43897" ht="12.75" customHeight="1" x14ac:dyDescent="0.2"/>
    <row r="43898" ht="12.75" customHeight="1" x14ac:dyDescent="0.2"/>
    <row r="43899" ht="12.75" customHeight="1" x14ac:dyDescent="0.2"/>
    <row r="43900" ht="12.75" customHeight="1" x14ac:dyDescent="0.2"/>
    <row r="43901" ht="12.75" customHeight="1" x14ac:dyDescent="0.2"/>
    <row r="43902" ht="12.75" customHeight="1" x14ac:dyDescent="0.2"/>
    <row r="43903" ht="12.75" customHeight="1" x14ac:dyDescent="0.2"/>
    <row r="43904" ht="12.75" customHeight="1" x14ac:dyDescent="0.2"/>
    <row r="43905" ht="12.75" customHeight="1" x14ac:dyDescent="0.2"/>
    <row r="43906" ht="12.75" customHeight="1" x14ac:dyDescent="0.2"/>
    <row r="43907" ht="12.75" customHeight="1" x14ac:dyDescent="0.2"/>
    <row r="43908" ht="12.75" customHeight="1" x14ac:dyDescent="0.2"/>
    <row r="43909" ht="12.75" customHeight="1" x14ac:dyDescent="0.2"/>
    <row r="43910" ht="12.75" customHeight="1" x14ac:dyDescent="0.2"/>
    <row r="43911" ht="12.75" customHeight="1" x14ac:dyDescent="0.2"/>
    <row r="43912" ht="12.75" customHeight="1" x14ac:dyDescent="0.2"/>
    <row r="43913" ht="12.75" customHeight="1" x14ac:dyDescent="0.2"/>
    <row r="43914" ht="12.75" customHeight="1" x14ac:dyDescent="0.2"/>
    <row r="43915" ht="12.75" customHeight="1" x14ac:dyDescent="0.2"/>
    <row r="43916" ht="12.75" customHeight="1" x14ac:dyDescent="0.2"/>
    <row r="43917" ht="12.75" customHeight="1" x14ac:dyDescent="0.2"/>
    <row r="43918" ht="12.75" customHeight="1" x14ac:dyDescent="0.2"/>
    <row r="43919" ht="12.75" customHeight="1" x14ac:dyDescent="0.2"/>
    <row r="43920" ht="12.75" customHeight="1" x14ac:dyDescent="0.2"/>
    <row r="43921" ht="12.75" customHeight="1" x14ac:dyDescent="0.2"/>
    <row r="43922" ht="12.75" customHeight="1" x14ac:dyDescent="0.2"/>
    <row r="43923" ht="12.75" customHeight="1" x14ac:dyDescent="0.2"/>
    <row r="43924" ht="12.75" customHeight="1" x14ac:dyDescent="0.2"/>
    <row r="43925" ht="12.75" customHeight="1" x14ac:dyDescent="0.2"/>
    <row r="43926" ht="12.75" customHeight="1" x14ac:dyDescent="0.2"/>
    <row r="43927" ht="12.75" customHeight="1" x14ac:dyDescent="0.2"/>
    <row r="43928" ht="12.75" customHeight="1" x14ac:dyDescent="0.2"/>
    <row r="43929" ht="12.75" customHeight="1" x14ac:dyDescent="0.2"/>
    <row r="43930" ht="12.75" customHeight="1" x14ac:dyDescent="0.2"/>
    <row r="43931" ht="12.75" customHeight="1" x14ac:dyDescent="0.2"/>
    <row r="43932" ht="12.75" customHeight="1" x14ac:dyDescent="0.2"/>
    <row r="43933" ht="12.75" customHeight="1" x14ac:dyDescent="0.2"/>
    <row r="43934" ht="12.75" customHeight="1" x14ac:dyDescent="0.2"/>
    <row r="43935" ht="12.75" customHeight="1" x14ac:dyDescent="0.2"/>
    <row r="43936" ht="12.75" customHeight="1" x14ac:dyDescent="0.2"/>
    <row r="43937" ht="12.75" customHeight="1" x14ac:dyDescent="0.2"/>
    <row r="43938" ht="12.75" customHeight="1" x14ac:dyDescent="0.2"/>
    <row r="43939" ht="12.75" customHeight="1" x14ac:dyDescent="0.2"/>
    <row r="43940" ht="12.75" customHeight="1" x14ac:dyDescent="0.2"/>
    <row r="43941" ht="12.75" customHeight="1" x14ac:dyDescent="0.2"/>
    <row r="43942" ht="12.75" customHeight="1" x14ac:dyDescent="0.2"/>
    <row r="43943" ht="12.75" customHeight="1" x14ac:dyDescent="0.2"/>
    <row r="43944" ht="12.75" customHeight="1" x14ac:dyDescent="0.2"/>
    <row r="43945" ht="12.75" customHeight="1" x14ac:dyDescent="0.2"/>
    <row r="43946" ht="12.75" customHeight="1" x14ac:dyDescent="0.2"/>
    <row r="43947" ht="12.75" customHeight="1" x14ac:dyDescent="0.2"/>
    <row r="43948" ht="12.75" customHeight="1" x14ac:dyDescent="0.2"/>
    <row r="43949" ht="12.75" customHeight="1" x14ac:dyDescent="0.2"/>
    <row r="43950" ht="12.75" customHeight="1" x14ac:dyDescent="0.2"/>
    <row r="43951" ht="12.75" customHeight="1" x14ac:dyDescent="0.2"/>
    <row r="43952" ht="12.75" customHeight="1" x14ac:dyDescent="0.2"/>
    <row r="43953" ht="12.75" customHeight="1" x14ac:dyDescent="0.2"/>
    <row r="43954" ht="12.75" customHeight="1" x14ac:dyDescent="0.2"/>
    <row r="43955" ht="12.75" customHeight="1" x14ac:dyDescent="0.2"/>
    <row r="43956" ht="12.75" customHeight="1" x14ac:dyDescent="0.2"/>
    <row r="43957" ht="12.75" customHeight="1" x14ac:dyDescent="0.2"/>
    <row r="43958" ht="12.75" customHeight="1" x14ac:dyDescent="0.2"/>
    <row r="43959" ht="12.75" customHeight="1" x14ac:dyDescent="0.2"/>
    <row r="43960" ht="12.75" customHeight="1" x14ac:dyDescent="0.2"/>
    <row r="43961" ht="12.75" customHeight="1" x14ac:dyDescent="0.2"/>
    <row r="43962" ht="12.75" customHeight="1" x14ac:dyDescent="0.2"/>
    <row r="43963" ht="12.75" customHeight="1" x14ac:dyDescent="0.2"/>
    <row r="43964" ht="12.75" customHeight="1" x14ac:dyDescent="0.2"/>
    <row r="43965" ht="12.75" customHeight="1" x14ac:dyDescent="0.2"/>
    <row r="43966" ht="12.75" customHeight="1" x14ac:dyDescent="0.2"/>
    <row r="43967" ht="12.75" customHeight="1" x14ac:dyDescent="0.2"/>
    <row r="43968" ht="12.75" customHeight="1" x14ac:dyDescent="0.2"/>
    <row r="43969" ht="12.75" customHeight="1" x14ac:dyDescent="0.2"/>
    <row r="43970" ht="12.75" customHeight="1" x14ac:dyDescent="0.2"/>
    <row r="43971" ht="12.75" customHeight="1" x14ac:dyDescent="0.2"/>
    <row r="43972" ht="12.75" customHeight="1" x14ac:dyDescent="0.2"/>
    <row r="43973" ht="12.75" customHeight="1" x14ac:dyDescent="0.2"/>
    <row r="43974" ht="12.75" customHeight="1" x14ac:dyDescent="0.2"/>
    <row r="43975" ht="12.75" customHeight="1" x14ac:dyDescent="0.2"/>
    <row r="43976" ht="12.75" customHeight="1" x14ac:dyDescent="0.2"/>
    <row r="43977" ht="12.75" customHeight="1" x14ac:dyDescent="0.2"/>
    <row r="43978" ht="12.75" customHeight="1" x14ac:dyDescent="0.2"/>
    <row r="43979" ht="12.75" customHeight="1" x14ac:dyDescent="0.2"/>
    <row r="43980" ht="12.75" customHeight="1" x14ac:dyDescent="0.2"/>
    <row r="43981" ht="12.75" customHeight="1" x14ac:dyDescent="0.2"/>
    <row r="43982" ht="12.75" customHeight="1" x14ac:dyDescent="0.2"/>
    <row r="43983" ht="12.75" customHeight="1" x14ac:dyDescent="0.2"/>
    <row r="43984" ht="12.75" customHeight="1" x14ac:dyDescent="0.2"/>
    <row r="43985" ht="12.75" customHeight="1" x14ac:dyDescent="0.2"/>
    <row r="43986" ht="12.75" customHeight="1" x14ac:dyDescent="0.2"/>
    <row r="43987" ht="12.75" customHeight="1" x14ac:dyDescent="0.2"/>
    <row r="43988" ht="12.75" customHeight="1" x14ac:dyDescent="0.2"/>
    <row r="43989" ht="12.75" customHeight="1" x14ac:dyDescent="0.2"/>
    <row r="43990" ht="12.75" customHeight="1" x14ac:dyDescent="0.2"/>
    <row r="43991" ht="12.75" customHeight="1" x14ac:dyDescent="0.2"/>
    <row r="43992" ht="12.75" customHeight="1" x14ac:dyDescent="0.2"/>
    <row r="43993" ht="12.75" customHeight="1" x14ac:dyDescent="0.2"/>
    <row r="43994" ht="12.75" customHeight="1" x14ac:dyDescent="0.2"/>
    <row r="43995" ht="12.75" customHeight="1" x14ac:dyDescent="0.2"/>
    <row r="43996" ht="12.75" customHeight="1" x14ac:dyDescent="0.2"/>
    <row r="43997" ht="12.75" customHeight="1" x14ac:dyDescent="0.2"/>
    <row r="43998" ht="12.75" customHeight="1" x14ac:dyDescent="0.2"/>
    <row r="43999" ht="12.75" customHeight="1" x14ac:dyDescent="0.2"/>
    <row r="44000" ht="12.75" customHeight="1" x14ac:dyDescent="0.2"/>
    <row r="44001" ht="12.75" customHeight="1" x14ac:dyDescent="0.2"/>
    <row r="44002" ht="12.75" customHeight="1" x14ac:dyDescent="0.2"/>
    <row r="44003" ht="12.75" customHeight="1" x14ac:dyDescent="0.2"/>
    <row r="44004" ht="12.75" customHeight="1" x14ac:dyDescent="0.2"/>
    <row r="44005" ht="12.75" customHeight="1" x14ac:dyDescent="0.2"/>
    <row r="44006" ht="12.75" customHeight="1" x14ac:dyDescent="0.2"/>
    <row r="44007" ht="12.75" customHeight="1" x14ac:dyDescent="0.2"/>
    <row r="44008" ht="12.75" customHeight="1" x14ac:dyDescent="0.2"/>
    <row r="44009" ht="12.75" customHeight="1" x14ac:dyDescent="0.2"/>
    <row r="44010" ht="12.75" customHeight="1" x14ac:dyDescent="0.2"/>
    <row r="44011" ht="12.75" customHeight="1" x14ac:dyDescent="0.2"/>
    <row r="44012" ht="12.75" customHeight="1" x14ac:dyDescent="0.2"/>
    <row r="44013" ht="12.75" customHeight="1" x14ac:dyDescent="0.2"/>
    <row r="44014" ht="12.75" customHeight="1" x14ac:dyDescent="0.2"/>
    <row r="44015" ht="12.75" customHeight="1" x14ac:dyDescent="0.2"/>
    <row r="44016" ht="12.75" customHeight="1" x14ac:dyDescent="0.2"/>
    <row r="44017" ht="12.75" customHeight="1" x14ac:dyDescent="0.2"/>
    <row r="44018" ht="12.75" customHeight="1" x14ac:dyDescent="0.2"/>
    <row r="44019" ht="12.75" customHeight="1" x14ac:dyDescent="0.2"/>
    <row r="44020" ht="12.75" customHeight="1" x14ac:dyDescent="0.2"/>
    <row r="44021" ht="12.75" customHeight="1" x14ac:dyDescent="0.2"/>
    <row r="44022" ht="12.75" customHeight="1" x14ac:dyDescent="0.2"/>
    <row r="44023" ht="12.75" customHeight="1" x14ac:dyDescent="0.2"/>
    <row r="44024" ht="12.75" customHeight="1" x14ac:dyDescent="0.2"/>
    <row r="44025" ht="12.75" customHeight="1" x14ac:dyDescent="0.2"/>
    <row r="44026" ht="12.75" customHeight="1" x14ac:dyDescent="0.2"/>
    <row r="44027" ht="12.75" customHeight="1" x14ac:dyDescent="0.2"/>
    <row r="44028" ht="12.75" customHeight="1" x14ac:dyDescent="0.2"/>
    <row r="44029" ht="12.75" customHeight="1" x14ac:dyDescent="0.2"/>
    <row r="44030" ht="12.75" customHeight="1" x14ac:dyDescent="0.2"/>
    <row r="44031" ht="12.75" customHeight="1" x14ac:dyDescent="0.2"/>
    <row r="44032" ht="12.75" customHeight="1" x14ac:dyDescent="0.2"/>
    <row r="44033" ht="12.75" customHeight="1" x14ac:dyDescent="0.2"/>
    <row r="44034" ht="12.75" customHeight="1" x14ac:dyDescent="0.2"/>
    <row r="44035" ht="12.75" customHeight="1" x14ac:dyDescent="0.2"/>
    <row r="44036" ht="12.75" customHeight="1" x14ac:dyDescent="0.2"/>
    <row r="44037" ht="12.75" customHeight="1" x14ac:dyDescent="0.2"/>
    <row r="44038" ht="12.75" customHeight="1" x14ac:dyDescent="0.2"/>
    <row r="44039" ht="12.75" customHeight="1" x14ac:dyDescent="0.2"/>
    <row r="44040" ht="12.75" customHeight="1" x14ac:dyDescent="0.2"/>
    <row r="44041" ht="12.75" customHeight="1" x14ac:dyDescent="0.2"/>
    <row r="44042" ht="12.75" customHeight="1" x14ac:dyDescent="0.2"/>
    <row r="44043" ht="12.75" customHeight="1" x14ac:dyDescent="0.2"/>
    <row r="44044" ht="12.75" customHeight="1" x14ac:dyDescent="0.2"/>
    <row r="44045" ht="12.75" customHeight="1" x14ac:dyDescent="0.2"/>
    <row r="44046" ht="12.75" customHeight="1" x14ac:dyDescent="0.2"/>
    <row r="44047" ht="12.75" customHeight="1" x14ac:dyDescent="0.2"/>
    <row r="44048" ht="12.75" customHeight="1" x14ac:dyDescent="0.2"/>
    <row r="44049" ht="12.75" customHeight="1" x14ac:dyDescent="0.2"/>
    <row r="44050" ht="12.75" customHeight="1" x14ac:dyDescent="0.2"/>
    <row r="44051" ht="12.75" customHeight="1" x14ac:dyDescent="0.2"/>
    <row r="44052" ht="12.75" customHeight="1" x14ac:dyDescent="0.2"/>
    <row r="44053" ht="12.75" customHeight="1" x14ac:dyDescent="0.2"/>
    <row r="44054" ht="12.75" customHeight="1" x14ac:dyDescent="0.2"/>
    <row r="44055" ht="12.75" customHeight="1" x14ac:dyDescent="0.2"/>
    <row r="44056" ht="12.75" customHeight="1" x14ac:dyDescent="0.2"/>
    <row r="44057" ht="12.75" customHeight="1" x14ac:dyDescent="0.2"/>
    <row r="44058" ht="12.75" customHeight="1" x14ac:dyDescent="0.2"/>
    <row r="44059" ht="12.75" customHeight="1" x14ac:dyDescent="0.2"/>
    <row r="44060" ht="12.75" customHeight="1" x14ac:dyDescent="0.2"/>
    <row r="44061" ht="12.75" customHeight="1" x14ac:dyDescent="0.2"/>
    <row r="44062" ht="12.75" customHeight="1" x14ac:dyDescent="0.2"/>
    <row r="44063" ht="12.75" customHeight="1" x14ac:dyDescent="0.2"/>
    <row r="44064" ht="12.75" customHeight="1" x14ac:dyDescent="0.2"/>
    <row r="44065" ht="12.75" customHeight="1" x14ac:dyDescent="0.2"/>
    <row r="44066" ht="12.75" customHeight="1" x14ac:dyDescent="0.2"/>
    <row r="44067" ht="12.75" customHeight="1" x14ac:dyDescent="0.2"/>
    <row r="44068" ht="12.75" customHeight="1" x14ac:dyDescent="0.2"/>
    <row r="44069" ht="12.75" customHeight="1" x14ac:dyDescent="0.2"/>
    <row r="44070" ht="12.75" customHeight="1" x14ac:dyDescent="0.2"/>
    <row r="44071" ht="12.75" customHeight="1" x14ac:dyDescent="0.2"/>
    <row r="44072" ht="12.75" customHeight="1" x14ac:dyDescent="0.2"/>
    <row r="44073" ht="12.75" customHeight="1" x14ac:dyDescent="0.2"/>
    <row r="44074" ht="12.75" customHeight="1" x14ac:dyDescent="0.2"/>
    <row r="44075" ht="12.75" customHeight="1" x14ac:dyDescent="0.2"/>
    <row r="44076" ht="12.75" customHeight="1" x14ac:dyDescent="0.2"/>
    <row r="44077" ht="12.75" customHeight="1" x14ac:dyDescent="0.2"/>
    <row r="44078" ht="12.75" customHeight="1" x14ac:dyDescent="0.2"/>
    <row r="44079" ht="12.75" customHeight="1" x14ac:dyDescent="0.2"/>
    <row r="44080" ht="12.75" customHeight="1" x14ac:dyDescent="0.2"/>
    <row r="44081" ht="12.75" customHeight="1" x14ac:dyDescent="0.2"/>
    <row r="44082" ht="12.75" customHeight="1" x14ac:dyDescent="0.2"/>
    <row r="44083" ht="12.75" customHeight="1" x14ac:dyDescent="0.2"/>
    <row r="44084" ht="12.75" customHeight="1" x14ac:dyDescent="0.2"/>
    <row r="44085" ht="12.75" customHeight="1" x14ac:dyDescent="0.2"/>
    <row r="44086" ht="12.75" customHeight="1" x14ac:dyDescent="0.2"/>
    <row r="44087" ht="12.75" customHeight="1" x14ac:dyDescent="0.2"/>
    <row r="44088" ht="12.75" customHeight="1" x14ac:dyDescent="0.2"/>
    <row r="44089" ht="12.75" customHeight="1" x14ac:dyDescent="0.2"/>
    <row r="44090" ht="12.75" customHeight="1" x14ac:dyDescent="0.2"/>
    <row r="44091" ht="12.75" customHeight="1" x14ac:dyDescent="0.2"/>
    <row r="44092" ht="12.75" customHeight="1" x14ac:dyDescent="0.2"/>
    <row r="44093" ht="12.75" customHeight="1" x14ac:dyDescent="0.2"/>
    <row r="44094" ht="12.75" customHeight="1" x14ac:dyDescent="0.2"/>
    <row r="44095" ht="12.75" customHeight="1" x14ac:dyDescent="0.2"/>
    <row r="44096" ht="12.75" customHeight="1" x14ac:dyDescent="0.2"/>
    <row r="44097" ht="12.75" customHeight="1" x14ac:dyDescent="0.2"/>
    <row r="44098" ht="12.75" customHeight="1" x14ac:dyDescent="0.2"/>
    <row r="44099" ht="12.75" customHeight="1" x14ac:dyDescent="0.2"/>
    <row r="44100" ht="12.75" customHeight="1" x14ac:dyDescent="0.2"/>
    <row r="44101" ht="12.75" customHeight="1" x14ac:dyDescent="0.2"/>
    <row r="44102" ht="12.75" customHeight="1" x14ac:dyDescent="0.2"/>
    <row r="44103" ht="12.75" customHeight="1" x14ac:dyDescent="0.2"/>
    <row r="44104" ht="12.75" customHeight="1" x14ac:dyDescent="0.2"/>
    <row r="44105" ht="12.75" customHeight="1" x14ac:dyDescent="0.2"/>
    <row r="44106" ht="12.75" customHeight="1" x14ac:dyDescent="0.2"/>
    <row r="44107" ht="12.75" customHeight="1" x14ac:dyDescent="0.2"/>
    <row r="44108" ht="12.75" customHeight="1" x14ac:dyDescent="0.2"/>
    <row r="44109" ht="12.75" customHeight="1" x14ac:dyDescent="0.2"/>
    <row r="44110" ht="12.75" customHeight="1" x14ac:dyDescent="0.2"/>
    <row r="44111" ht="12.75" customHeight="1" x14ac:dyDescent="0.2"/>
    <row r="44112" ht="12.75" customHeight="1" x14ac:dyDescent="0.2"/>
    <row r="44113" ht="12.75" customHeight="1" x14ac:dyDescent="0.2"/>
    <row r="44114" ht="12.75" customHeight="1" x14ac:dyDescent="0.2"/>
    <row r="44115" ht="12.75" customHeight="1" x14ac:dyDescent="0.2"/>
    <row r="44116" ht="12.75" customHeight="1" x14ac:dyDescent="0.2"/>
    <row r="44117" ht="12.75" customHeight="1" x14ac:dyDescent="0.2"/>
    <row r="44118" ht="12.75" customHeight="1" x14ac:dyDescent="0.2"/>
    <row r="44119" ht="12.75" customHeight="1" x14ac:dyDescent="0.2"/>
    <row r="44120" ht="12.75" customHeight="1" x14ac:dyDescent="0.2"/>
    <row r="44121" ht="12.75" customHeight="1" x14ac:dyDescent="0.2"/>
    <row r="44122" ht="12.75" customHeight="1" x14ac:dyDescent="0.2"/>
    <row r="44123" ht="12.75" customHeight="1" x14ac:dyDescent="0.2"/>
    <row r="44124" ht="12.75" customHeight="1" x14ac:dyDescent="0.2"/>
    <row r="44125" ht="12.75" customHeight="1" x14ac:dyDescent="0.2"/>
    <row r="44126" ht="12.75" customHeight="1" x14ac:dyDescent="0.2"/>
    <row r="44127" ht="12.75" customHeight="1" x14ac:dyDescent="0.2"/>
    <row r="44128" ht="12.75" customHeight="1" x14ac:dyDescent="0.2"/>
    <row r="44129" ht="12.75" customHeight="1" x14ac:dyDescent="0.2"/>
    <row r="44130" ht="12.75" customHeight="1" x14ac:dyDescent="0.2"/>
    <row r="44131" ht="12.75" customHeight="1" x14ac:dyDescent="0.2"/>
    <row r="44132" ht="12.75" customHeight="1" x14ac:dyDescent="0.2"/>
    <row r="44133" ht="12.75" customHeight="1" x14ac:dyDescent="0.2"/>
    <row r="44134" ht="12.75" customHeight="1" x14ac:dyDescent="0.2"/>
    <row r="44135" ht="12.75" customHeight="1" x14ac:dyDescent="0.2"/>
    <row r="44136" ht="12.75" customHeight="1" x14ac:dyDescent="0.2"/>
    <row r="44137" ht="12.75" customHeight="1" x14ac:dyDescent="0.2"/>
    <row r="44138" ht="12.75" customHeight="1" x14ac:dyDescent="0.2"/>
    <row r="44139" ht="12.75" customHeight="1" x14ac:dyDescent="0.2"/>
    <row r="44140" ht="12.75" customHeight="1" x14ac:dyDescent="0.2"/>
    <row r="44141" ht="12.75" customHeight="1" x14ac:dyDescent="0.2"/>
    <row r="44142" ht="12.75" customHeight="1" x14ac:dyDescent="0.2"/>
    <row r="44143" ht="12.75" customHeight="1" x14ac:dyDescent="0.2"/>
    <row r="44144" ht="12.75" customHeight="1" x14ac:dyDescent="0.2"/>
    <row r="44145" ht="12.75" customHeight="1" x14ac:dyDescent="0.2"/>
    <row r="44146" ht="12.75" customHeight="1" x14ac:dyDescent="0.2"/>
    <row r="44147" ht="12.75" customHeight="1" x14ac:dyDescent="0.2"/>
    <row r="44148" ht="12.75" customHeight="1" x14ac:dyDescent="0.2"/>
    <row r="44149" ht="12.75" customHeight="1" x14ac:dyDescent="0.2"/>
    <row r="44150" ht="12.75" customHeight="1" x14ac:dyDescent="0.2"/>
    <row r="44151" ht="12.75" customHeight="1" x14ac:dyDescent="0.2"/>
    <row r="44152" ht="12.75" customHeight="1" x14ac:dyDescent="0.2"/>
    <row r="44153" ht="12.75" customHeight="1" x14ac:dyDescent="0.2"/>
    <row r="44154" ht="12.75" customHeight="1" x14ac:dyDescent="0.2"/>
    <row r="44155" ht="12.75" customHeight="1" x14ac:dyDescent="0.2"/>
    <row r="44156" ht="12.75" customHeight="1" x14ac:dyDescent="0.2"/>
    <row r="44157" ht="12.75" customHeight="1" x14ac:dyDescent="0.2"/>
    <row r="44158" ht="12.75" customHeight="1" x14ac:dyDescent="0.2"/>
    <row r="44159" ht="12.75" customHeight="1" x14ac:dyDescent="0.2"/>
    <row r="44160" ht="12.75" customHeight="1" x14ac:dyDescent="0.2"/>
    <row r="44161" ht="12.75" customHeight="1" x14ac:dyDescent="0.2"/>
    <row r="44162" ht="12.75" customHeight="1" x14ac:dyDescent="0.2"/>
    <row r="44163" ht="12.75" customHeight="1" x14ac:dyDescent="0.2"/>
    <row r="44164" ht="12.75" customHeight="1" x14ac:dyDescent="0.2"/>
    <row r="44165" ht="12.75" customHeight="1" x14ac:dyDescent="0.2"/>
    <row r="44166" ht="12.75" customHeight="1" x14ac:dyDescent="0.2"/>
    <row r="44167" ht="12.75" customHeight="1" x14ac:dyDescent="0.2"/>
    <row r="44168" ht="12.75" customHeight="1" x14ac:dyDescent="0.2"/>
    <row r="44169" ht="12.75" customHeight="1" x14ac:dyDescent="0.2"/>
    <row r="44170" ht="12.75" customHeight="1" x14ac:dyDescent="0.2"/>
    <row r="44171" ht="12.75" customHeight="1" x14ac:dyDescent="0.2"/>
    <row r="44172" ht="12.75" customHeight="1" x14ac:dyDescent="0.2"/>
    <row r="44173" ht="12.75" customHeight="1" x14ac:dyDescent="0.2"/>
    <row r="44174" ht="12.75" customHeight="1" x14ac:dyDescent="0.2"/>
    <row r="44175" ht="12.75" customHeight="1" x14ac:dyDescent="0.2"/>
    <row r="44176" ht="12.75" customHeight="1" x14ac:dyDescent="0.2"/>
    <row r="44177" ht="12.75" customHeight="1" x14ac:dyDescent="0.2"/>
    <row r="44178" ht="12.75" customHeight="1" x14ac:dyDescent="0.2"/>
    <row r="44179" ht="12.75" customHeight="1" x14ac:dyDescent="0.2"/>
    <row r="44180" ht="12.75" customHeight="1" x14ac:dyDescent="0.2"/>
    <row r="44181" ht="12.75" customHeight="1" x14ac:dyDescent="0.2"/>
    <row r="44182" ht="12.75" customHeight="1" x14ac:dyDescent="0.2"/>
    <row r="44183" ht="12.75" customHeight="1" x14ac:dyDescent="0.2"/>
    <row r="44184" ht="12.75" customHeight="1" x14ac:dyDescent="0.2"/>
    <row r="44185" ht="12.75" customHeight="1" x14ac:dyDescent="0.2"/>
    <row r="44186" ht="12.75" customHeight="1" x14ac:dyDescent="0.2"/>
    <row r="44187" ht="12.75" customHeight="1" x14ac:dyDescent="0.2"/>
    <row r="44188" ht="12.75" customHeight="1" x14ac:dyDescent="0.2"/>
    <row r="44189" ht="12.75" customHeight="1" x14ac:dyDescent="0.2"/>
    <row r="44190" ht="12.75" customHeight="1" x14ac:dyDescent="0.2"/>
    <row r="44191" ht="12.75" customHeight="1" x14ac:dyDescent="0.2"/>
    <row r="44192" ht="12.75" customHeight="1" x14ac:dyDescent="0.2"/>
    <row r="44193" ht="12.75" customHeight="1" x14ac:dyDescent="0.2"/>
    <row r="44194" ht="12.75" customHeight="1" x14ac:dyDescent="0.2"/>
    <row r="44195" ht="12.75" customHeight="1" x14ac:dyDescent="0.2"/>
    <row r="44196" ht="12.75" customHeight="1" x14ac:dyDescent="0.2"/>
    <row r="44197" ht="12.75" customHeight="1" x14ac:dyDescent="0.2"/>
    <row r="44198" ht="12.75" customHeight="1" x14ac:dyDescent="0.2"/>
    <row r="44199" ht="12.75" customHeight="1" x14ac:dyDescent="0.2"/>
    <row r="44200" ht="12.75" customHeight="1" x14ac:dyDescent="0.2"/>
    <row r="44201" ht="12.75" customHeight="1" x14ac:dyDescent="0.2"/>
    <row r="44202" ht="12.75" customHeight="1" x14ac:dyDescent="0.2"/>
    <row r="44203" ht="12.75" customHeight="1" x14ac:dyDescent="0.2"/>
    <row r="44204" ht="12.75" customHeight="1" x14ac:dyDescent="0.2"/>
    <row r="44205" ht="12.75" customHeight="1" x14ac:dyDescent="0.2"/>
    <row r="44206" ht="12.75" customHeight="1" x14ac:dyDescent="0.2"/>
    <row r="44207" ht="12.75" customHeight="1" x14ac:dyDescent="0.2"/>
    <row r="44208" ht="12.75" customHeight="1" x14ac:dyDescent="0.2"/>
    <row r="44209" ht="12.75" customHeight="1" x14ac:dyDescent="0.2"/>
    <row r="44210" ht="12.75" customHeight="1" x14ac:dyDescent="0.2"/>
    <row r="44211" ht="12.75" customHeight="1" x14ac:dyDescent="0.2"/>
    <row r="44212" ht="12.75" customHeight="1" x14ac:dyDescent="0.2"/>
    <row r="44213" ht="12.75" customHeight="1" x14ac:dyDescent="0.2"/>
    <row r="44214" ht="12.75" customHeight="1" x14ac:dyDescent="0.2"/>
    <row r="44215" ht="12.75" customHeight="1" x14ac:dyDescent="0.2"/>
    <row r="44216" ht="12.75" customHeight="1" x14ac:dyDescent="0.2"/>
    <row r="44217" ht="12.75" customHeight="1" x14ac:dyDescent="0.2"/>
    <row r="44218" ht="12.75" customHeight="1" x14ac:dyDescent="0.2"/>
    <row r="44219" ht="12.75" customHeight="1" x14ac:dyDescent="0.2"/>
    <row r="44220" ht="12.75" customHeight="1" x14ac:dyDescent="0.2"/>
    <row r="44221" ht="12.75" customHeight="1" x14ac:dyDescent="0.2"/>
    <row r="44222" ht="12.75" customHeight="1" x14ac:dyDescent="0.2"/>
    <row r="44223" ht="12.75" customHeight="1" x14ac:dyDescent="0.2"/>
    <row r="44224" ht="12.75" customHeight="1" x14ac:dyDescent="0.2"/>
    <row r="44225" ht="12.75" customHeight="1" x14ac:dyDescent="0.2"/>
    <row r="44226" ht="12.75" customHeight="1" x14ac:dyDescent="0.2"/>
    <row r="44227" ht="12.75" customHeight="1" x14ac:dyDescent="0.2"/>
    <row r="44228" ht="12.75" customHeight="1" x14ac:dyDescent="0.2"/>
    <row r="44229" ht="12.75" customHeight="1" x14ac:dyDescent="0.2"/>
    <row r="44230" ht="12.75" customHeight="1" x14ac:dyDescent="0.2"/>
    <row r="44231" ht="12.75" customHeight="1" x14ac:dyDescent="0.2"/>
    <row r="44232" ht="12.75" customHeight="1" x14ac:dyDescent="0.2"/>
    <row r="44233" ht="12.75" customHeight="1" x14ac:dyDescent="0.2"/>
    <row r="44234" ht="12.75" customHeight="1" x14ac:dyDescent="0.2"/>
    <row r="44235" ht="12.75" customHeight="1" x14ac:dyDescent="0.2"/>
    <row r="44236" ht="12.75" customHeight="1" x14ac:dyDescent="0.2"/>
    <row r="44237" ht="12.75" customHeight="1" x14ac:dyDescent="0.2"/>
    <row r="44238" ht="12.75" customHeight="1" x14ac:dyDescent="0.2"/>
    <row r="44239" ht="12.75" customHeight="1" x14ac:dyDescent="0.2"/>
    <row r="44240" ht="12.75" customHeight="1" x14ac:dyDescent="0.2"/>
    <row r="44241" ht="12.75" customHeight="1" x14ac:dyDescent="0.2"/>
    <row r="44242" ht="12.75" customHeight="1" x14ac:dyDescent="0.2"/>
    <row r="44243" ht="12.75" customHeight="1" x14ac:dyDescent="0.2"/>
    <row r="44244" ht="12.75" customHeight="1" x14ac:dyDescent="0.2"/>
    <row r="44245" ht="12.75" customHeight="1" x14ac:dyDescent="0.2"/>
    <row r="44246" ht="12.75" customHeight="1" x14ac:dyDescent="0.2"/>
    <row r="44247" ht="12.75" customHeight="1" x14ac:dyDescent="0.2"/>
    <row r="44248" ht="12.75" customHeight="1" x14ac:dyDescent="0.2"/>
    <row r="44249" ht="12.75" customHeight="1" x14ac:dyDescent="0.2"/>
    <row r="44250" ht="12.75" customHeight="1" x14ac:dyDescent="0.2"/>
    <row r="44251" ht="12.75" customHeight="1" x14ac:dyDescent="0.2"/>
    <row r="44252" ht="12.75" customHeight="1" x14ac:dyDescent="0.2"/>
    <row r="44253" ht="12.75" customHeight="1" x14ac:dyDescent="0.2"/>
    <row r="44254" ht="12.75" customHeight="1" x14ac:dyDescent="0.2"/>
    <row r="44255" ht="12.75" customHeight="1" x14ac:dyDescent="0.2"/>
    <row r="44256" ht="12.75" customHeight="1" x14ac:dyDescent="0.2"/>
    <row r="44257" ht="12.75" customHeight="1" x14ac:dyDescent="0.2"/>
    <row r="44258" ht="12.75" customHeight="1" x14ac:dyDescent="0.2"/>
    <row r="44259" ht="12.75" customHeight="1" x14ac:dyDescent="0.2"/>
    <row r="44260" ht="12.75" customHeight="1" x14ac:dyDescent="0.2"/>
    <row r="44261" ht="12.75" customHeight="1" x14ac:dyDescent="0.2"/>
    <row r="44262" ht="12.75" customHeight="1" x14ac:dyDescent="0.2"/>
    <row r="44263" ht="12.75" customHeight="1" x14ac:dyDescent="0.2"/>
    <row r="44264" ht="12.75" customHeight="1" x14ac:dyDescent="0.2"/>
    <row r="44265" ht="12.75" customHeight="1" x14ac:dyDescent="0.2"/>
    <row r="44266" ht="12.75" customHeight="1" x14ac:dyDescent="0.2"/>
    <row r="44267" ht="12.75" customHeight="1" x14ac:dyDescent="0.2"/>
    <row r="44268" ht="12.75" customHeight="1" x14ac:dyDescent="0.2"/>
    <row r="44269" ht="12.75" customHeight="1" x14ac:dyDescent="0.2"/>
    <row r="44270" ht="12.75" customHeight="1" x14ac:dyDescent="0.2"/>
    <row r="44271" ht="12.75" customHeight="1" x14ac:dyDescent="0.2"/>
    <row r="44272" ht="12.75" customHeight="1" x14ac:dyDescent="0.2"/>
    <row r="44273" ht="12.75" customHeight="1" x14ac:dyDescent="0.2"/>
    <row r="44274" ht="12.75" customHeight="1" x14ac:dyDescent="0.2"/>
    <row r="44275" ht="12.75" customHeight="1" x14ac:dyDescent="0.2"/>
    <row r="44276" ht="12.75" customHeight="1" x14ac:dyDescent="0.2"/>
    <row r="44277" ht="12.75" customHeight="1" x14ac:dyDescent="0.2"/>
    <row r="44278" ht="12.75" customHeight="1" x14ac:dyDescent="0.2"/>
    <row r="44279" ht="12.75" customHeight="1" x14ac:dyDescent="0.2"/>
    <row r="44280" ht="12.75" customHeight="1" x14ac:dyDescent="0.2"/>
    <row r="44281" ht="12.75" customHeight="1" x14ac:dyDescent="0.2"/>
    <row r="44282" ht="12.75" customHeight="1" x14ac:dyDescent="0.2"/>
    <row r="44283" ht="12.75" customHeight="1" x14ac:dyDescent="0.2"/>
    <row r="44284" ht="12.75" customHeight="1" x14ac:dyDescent="0.2"/>
    <row r="44285" ht="12.75" customHeight="1" x14ac:dyDescent="0.2"/>
    <row r="44286" ht="12.75" customHeight="1" x14ac:dyDescent="0.2"/>
    <row r="44287" ht="12.75" customHeight="1" x14ac:dyDescent="0.2"/>
    <row r="44288" ht="12.75" customHeight="1" x14ac:dyDescent="0.2"/>
    <row r="44289" ht="12.75" customHeight="1" x14ac:dyDescent="0.2"/>
    <row r="44290" ht="12.75" customHeight="1" x14ac:dyDescent="0.2"/>
    <row r="44291" ht="12.75" customHeight="1" x14ac:dyDescent="0.2"/>
    <row r="44292" ht="12.75" customHeight="1" x14ac:dyDescent="0.2"/>
    <row r="44293" ht="12.75" customHeight="1" x14ac:dyDescent="0.2"/>
    <row r="44294" ht="12.75" customHeight="1" x14ac:dyDescent="0.2"/>
    <row r="44295" ht="12.75" customHeight="1" x14ac:dyDescent="0.2"/>
    <row r="44296" ht="12.75" customHeight="1" x14ac:dyDescent="0.2"/>
    <row r="44297" ht="12.75" customHeight="1" x14ac:dyDescent="0.2"/>
    <row r="44298" ht="12.75" customHeight="1" x14ac:dyDescent="0.2"/>
    <row r="44299" ht="12.75" customHeight="1" x14ac:dyDescent="0.2"/>
    <row r="44300" ht="12.75" customHeight="1" x14ac:dyDescent="0.2"/>
    <row r="44301" ht="12.75" customHeight="1" x14ac:dyDescent="0.2"/>
    <row r="44302" ht="12.75" customHeight="1" x14ac:dyDescent="0.2"/>
    <row r="44303" ht="12.75" customHeight="1" x14ac:dyDescent="0.2"/>
    <row r="44304" ht="12.75" customHeight="1" x14ac:dyDescent="0.2"/>
    <row r="44305" ht="12.75" customHeight="1" x14ac:dyDescent="0.2"/>
    <row r="44306" ht="12.75" customHeight="1" x14ac:dyDescent="0.2"/>
    <row r="44307" ht="12.75" customHeight="1" x14ac:dyDescent="0.2"/>
    <row r="44308" ht="12.75" customHeight="1" x14ac:dyDescent="0.2"/>
    <row r="44309" ht="12.75" customHeight="1" x14ac:dyDescent="0.2"/>
    <row r="44310" ht="12.75" customHeight="1" x14ac:dyDescent="0.2"/>
    <row r="44311" ht="12.75" customHeight="1" x14ac:dyDescent="0.2"/>
    <row r="44312" ht="12.75" customHeight="1" x14ac:dyDescent="0.2"/>
    <row r="44313" ht="12.75" customHeight="1" x14ac:dyDescent="0.2"/>
    <row r="44314" ht="12.75" customHeight="1" x14ac:dyDescent="0.2"/>
    <row r="44315" ht="12.75" customHeight="1" x14ac:dyDescent="0.2"/>
    <row r="44316" ht="12.75" customHeight="1" x14ac:dyDescent="0.2"/>
    <row r="44317" ht="12.75" customHeight="1" x14ac:dyDescent="0.2"/>
    <row r="44318" ht="12.75" customHeight="1" x14ac:dyDescent="0.2"/>
    <row r="44319" ht="12.75" customHeight="1" x14ac:dyDescent="0.2"/>
    <row r="44320" ht="12.75" customHeight="1" x14ac:dyDescent="0.2"/>
    <row r="44321" ht="12.75" customHeight="1" x14ac:dyDescent="0.2"/>
    <row r="44322" ht="12.75" customHeight="1" x14ac:dyDescent="0.2"/>
    <row r="44323" ht="12.75" customHeight="1" x14ac:dyDescent="0.2"/>
    <row r="44324" ht="12.75" customHeight="1" x14ac:dyDescent="0.2"/>
    <row r="44325" ht="12.75" customHeight="1" x14ac:dyDescent="0.2"/>
    <row r="44326" ht="12.75" customHeight="1" x14ac:dyDescent="0.2"/>
    <row r="44327" ht="12.75" customHeight="1" x14ac:dyDescent="0.2"/>
    <row r="44328" ht="12.75" customHeight="1" x14ac:dyDescent="0.2"/>
    <row r="44329" ht="12.75" customHeight="1" x14ac:dyDescent="0.2"/>
    <row r="44330" ht="12.75" customHeight="1" x14ac:dyDescent="0.2"/>
    <row r="44331" ht="12.75" customHeight="1" x14ac:dyDescent="0.2"/>
    <row r="44332" ht="12.75" customHeight="1" x14ac:dyDescent="0.2"/>
    <row r="44333" ht="12.75" customHeight="1" x14ac:dyDescent="0.2"/>
    <row r="44334" ht="12.75" customHeight="1" x14ac:dyDescent="0.2"/>
    <row r="44335" ht="12.75" customHeight="1" x14ac:dyDescent="0.2"/>
    <row r="44336" ht="12.75" customHeight="1" x14ac:dyDescent="0.2"/>
    <row r="44337" ht="12.75" customHeight="1" x14ac:dyDescent="0.2"/>
    <row r="44338" ht="12.75" customHeight="1" x14ac:dyDescent="0.2"/>
    <row r="44339" ht="12.75" customHeight="1" x14ac:dyDescent="0.2"/>
    <row r="44340" ht="12.75" customHeight="1" x14ac:dyDescent="0.2"/>
    <row r="44341" ht="12.75" customHeight="1" x14ac:dyDescent="0.2"/>
    <row r="44342" ht="12.75" customHeight="1" x14ac:dyDescent="0.2"/>
    <row r="44343" ht="12.75" customHeight="1" x14ac:dyDescent="0.2"/>
    <row r="44344" ht="12.75" customHeight="1" x14ac:dyDescent="0.2"/>
    <row r="44345" ht="12.75" customHeight="1" x14ac:dyDescent="0.2"/>
    <row r="44346" ht="12.75" customHeight="1" x14ac:dyDescent="0.2"/>
    <row r="44347" ht="12.75" customHeight="1" x14ac:dyDescent="0.2"/>
    <row r="44348" ht="12.75" customHeight="1" x14ac:dyDescent="0.2"/>
    <row r="44349" ht="12.75" customHeight="1" x14ac:dyDescent="0.2"/>
    <row r="44350" ht="12.75" customHeight="1" x14ac:dyDescent="0.2"/>
    <row r="44351" ht="12.75" customHeight="1" x14ac:dyDescent="0.2"/>
    <row r="44352" ht="12.75" customHeight="1" x14ac:dyDescent="0.2"/>
    <row r="44353" ht="12.75" customHeight="1" x14ac:dyDescent="0.2"/>
    <row r="44354" ht="12.75" customHeight="1" x14ac:dyDescent="0.2"/>
    <row r="44355" ht="12.75" customHeight="1" x14ac:dyDescent="0.2"/>
    <row r="44356" ht="12.75" customHeight="1" x14ac:dyDescent="0.2"/>
    <row r="44357" ht="12.75" customHeight="1" x14ac:dyDescent="0.2"/>
    <row r="44358" ht="12.75" customHeight="1" x14ac:dyDescent="0.2"/>
    <row r="44359" ht="12.75" customHeight="1" x14ac:dyDescent="0.2"/>
    <row r="44360" ht="12.75" customHeight="1" x14ac:dyDescent="0.2"/>
    <row r="44361" ht="12.75" customHeight="1" x14ac:dyDescent="0.2"/>
    <row r="44362" ht="12.75" customHeight="1" x14ac:dyDescent="0.2"/>
    <row r="44363" ht="12.75" customHeight="1" x14ac:dyDescent="0.2"/>
    <row r="44364" ht="12.75" customHeight="1" x14ac:dyDescent="0.2"/>
    <row r="44365" ht="12.75" customHeight="1" x14ac:dyDescent="0.2"/>
    <row r="44366" ht="12.75" customHeight="1" x14ac:dyDescent="0.2"/>
    <row r="44367" ht="12.75" customHeight="1" x14ac:dyDescent="0.2"/>
    <row r="44368" ht="12.75" customHeight="1" x14ac:dyDescent="0.2"/>
    <row r="44369" ht="12.75" customHeight="1" x14ac:dyDescent="0.2"/>
    <row r="44370" ht="12.75" customHeight="1" x14ac:dyDescent="0.2"/>
    <row r="44371" ht="12.75" customHeight="1" x14ac:dyDescent="0.2"/>
    <row r="44372" ht="12.75" customHeight="1" x14ac:dyDescent="0.2"/>
    <row r="44373" ht="12.75" customHeight="1" x14ac:dyDescent="0.2"/>
    <row r="44374" ht="12.75" customHeight="1" x14ac:dyDescent="0.2"/>
    <row r="44375" ht="12.75" customHeight="1" x14ac:dyDescent="0.2"/>
    <row r="44376" ht="12.75" customHeight="1" x14ac:dyDescent="0.2"/>
    <row r="44377" ht="12.75" customHeight="1" x14ac:dyDescent="0.2"/>
    <row r="44378" ht="12.75" customHeight="1" x14ac:dyDescent="0.2"/>
    <row r="44379" ht="12.75" customHeight="1" x14ac:dyDescent="0.2"/>
    <row r="44380" ht="12.75" customHeight="1" x14ac:dyDescent="0.2"/>
    <row r="44381" ht="12.75" customHeight="1" x14ac:dyDescent="0.2"/>
    <row r="44382" ht="12.75" customHeight="1" x14ac:dyDescent="0.2"/>
    <row r="44383" ht="12.75" customHeight="1" x14ac:dyDescent="0.2"/>
    <row r="44384" ht="12.75" customHeight="1" x14ac:dyDescent="0.2"/>
    <row r="44385" ht="12.75" customHeight="1" x14ac:dyDescent="0.2"/>
    <row r="44386" ht="12.75" customHeight="1" x14ac:dyDescent="0.2"/>
    <row r="44387" ht="12.75" customHeight="1" x14ac:dyDescent="0.2"/>
    <row r="44388" ht="12.75" customHeight="1" x14ac:dyDescent="0.2"/>
    <row r="44389" ht="12.75" customHeight="1" x14ac:dyDescent="0.2"/>
    <row r="44390" ht="12.75" customHeight="1" x14ac:dyDescent="0.2"/>
    <row r="44391" ht="12.75" customHeight="1" x14ac:dyDescent="0.2"/>
    <row r="44392" ht="12.75" customHeight="1" x14ac:dyDescent="0.2"/>
    <row r="44393" ht="12.75" customHeight="1" x14ac:dyDescent="0.2"/>
    <row r="44394" ht="12.75" customHeight="1" x14ac:dyDescent="0.2"/>
    <row r="44395" ht="12.75" customHeight="1" x14ac:dyDescent="0.2"/>
    <row r="44396" ht="12.75" customHeight="1" x14ac:dyDescent="0.2"/>
    <row r="44397" ht="12.75" customHeight="1" x14ac:dyDescent="0.2"/>
    <row r="44398" ht="12.75" customHeight="1" x14ac:dyDescent="0.2"/>
    <row r="44399" ht="12.75" customHeight="1" x14ac:dyDescent="0.2"/>
    <row r="44400" ht="12.75" customHeight="1" x14ac:dyDescent="0.2"/>
    <row r="44401" ht="12.75" customHeight="1" x14ac:dyDescent="0.2"/>
    <row r="44402" ht="12.75" customHeight="1" x14ac:dyDescent="0.2"/>
    <row r="44403" ht="12.75" customHeight="1" x14ac:dyDescent="0.2"/>
    <row r="44404" ht="12.75" customHeight="1" x14ac:dyDescent="0.2"/>
    <row r="44405" ht="12.75" customHeight="1" x14ac:dyDescent="0.2"/>
    <row r="44406" ht="12.75" customHeight="1" x14ac:dyDescent="0.2"/>
    <row r="44407" ht="12.75" customHeight="1" x14ac:dyDescent="0.2"/>
    <row r="44408" ht="12.75" customHeight="1" x14ac:dyDescent="0.2"/>
    <row r="44409" ht="12.75" customHeight="1" x14ac:dyDescent="0.2"/>
    <row r="44410" ht="12.75" customHeight="1" x14ac:dyDescent="0.2"/>
    <row r="44411" ht="12.75" customHeight="1" x14ac:dyDescent="0.2"/>
    <row r="44412" ht="12.75" customHeight="1" x14ac:dyDescent="0.2"/>
    <row r="44413" ht="12.75" customHeight="1" x14ac:dyDescent="0.2"/>
    <row r="44414" ht="12.75" customHeight="1" x14ac:dyDescent="0.2"/>
    <row r="44415" ht="12.75" customHeight="1" x14ac:dyDescent="0.2"/>
    <row r="44416" ht="12.75" customHeight="1" x14ac:dyDescent="0.2"/>
    <row r="44417" ht="12.75" customHeight="1" x14ac:dyDescent="0.2"/>
    <row r="44418" ht="12.75" customHeight="1" x14ac:dyDescent="0.2"/>
    <row r="44419" ht="12.75" customHeight="1" x14ac:dyDescent="0.2"/>
    <row r="44420" ht="12.75" customHeight="1" x14ac:dyDescent="0.2"/>
    <row r="44421" ht="12.75" customHeight="1" x14ac:dyDescent="0.2"/>
    <row r="44422" ht="12.75" customHeight="1" x14ac:dyDescent="0.2"/>
    <row r="44423" ht="12.75" customHeight="1" x14ac:dyDescent="0.2"/>
    <row r="44424" ht="12.75" customHeight="1" x14ac:dyDescent="0.2"/>
    <row r="44425" ht="12.75" customHeight="1" x14ac:dyDescent="0.2"/>
    <row r="44426" ht="12.75" customHeight="1" x14ac:dyDescent="0.2"/>
    <row r="44427" ht="12.75" customHeight="1" x14ac:dyDescent="0.2"/>
    <row r="44428" ht="12.75" customHeight="1" x14ac:dyDescent="0.2"/>
    <row r="44429" ht="12.75" customHeight="1" x14ac:dyDescent="0.2"/>
    <row r="44430" ht="12.75" customHeight="1" x14ac:dyDescent="0.2"/>
    <row r="44431" ht="12.75" customHeight="1" x14ac:dyDescent="0.2"/>
    <row r="44432" ht="12.75" customHeight="1" x14ac:dyDescent="0.2"/>
    <row r="44433" ht="12.75" customHeight="1" x14ac:dyDescent="0.2"/>
    <row r="44434" ht="12.75" customHeight="1" x14ac:dyDescent="0.2"/>
    <row r="44435" ht="12.75" customHeight="1" x14ac:dyDescent="0.2"/>
    <row r="44436" ht="12.75" customHeight="1" x14ac:dyDescent="0.2"/>
    <row r="44437" ht="12.75" customHeight="1" x14ac:dyDescent="0.2"/>
    <row r="44438" ht="12.75" customHeight="1" x14ac:dyDescent="0.2"/>
    <row r="44439" ht="12.75" customHeight="1" x14ac:dyDescent="0.2"/>
    <row r="44440" ht="12.75" customHeight="1" x14ac:dyDescent="0.2"/>
    <row r="44441" ht="12.75" customHeight="1" x14ac:dyDescent="0.2"/>
    <row r="44442" ht="12.75" customHeight="1" x14ac:dyDescent="0.2"/>
    <row r="44443" ht="12.75" customHeight="1" x14ac:dyDescent="0.2"/>
    <row r="44444" ht="12.75" customHeight="1" x14ac:dyDescent="0.2"/>
    <row r="44445" ht="12.75" customHeight="1" x14ac:dyDescent="0.2"/>
    <row r="44446" ht="12.75" customHeight="1" x14ac:dyDescent="0.2"/>
    <row r="44447" ht="12.75" customHeight="1" x14ac:dyDescent="0.2"/>
    <row r="44448" ht="12.75" customHeight="1" x14ac:dyDescent="0.2"/>
    <row r="44449" ht="12.75" customHeight="1" x14ac:dyDescent="0.2"/>
    <row r="44450" ht="12.75" customHeight="1" x14ac:dyDescent="0.2"/>
    <row r="44451" ht="12.75" customHeight="1" x14ac:dyDescent="0.2"/>
    <row r="44452" ht="12.75" customHeight="1" x14ac:dyDescent="0.2"/>
    <row r="44453" ht="12.75" customHeight="1" x14ac:dyDescent="0.2"/>
    <row r="44454" ht="12.75" customHeight="1" x14ac:dyDescent="0.2"/>
    <row r="44455" ht="12.75" customHeight="1" x14ac:dyDescent="0.2"/>
    <row r="44456" ht="12.75" customHeight="1" x14ac:dyDescent="0.2"/>
    <row r="44457" ht="12.75" customHeight="1" x14ac:dyDescent="0.2"/>
    <row r="44458" ht="12.75" customHeight="1" x14ac:dyDescent="0.2"/>
    <row r="44459" ht="12.75" customHeight="1" x14ac:dyDescent="0.2"/>
    <row r="44460" ht="12.75" customHeight="1" x14ac:dyDescent="0.2"/>
    <row r="44461" ht="12.75" customHeight="1" x14ac:dyDescent="0.2"/>
    <row r="44462" ht="12.75" customHeight="1" x14ac:dyDescent="0.2"/>
    <row r="44463" ht="12.75" customHeight="1" x14ac:dyDescent="0.2"/>
    <row r="44464" ht="12.75" customHeight="1" x14ac:dyDescent="0.2"/>
    <row r="44465" ht="12.75" customHeight="1" x14ac:dyDescent="0.2"/>
    <row r="44466" ht="12.75" customHeight="1" x14ac:dyDescent="0.2"/>
    <row r="44467" ht="12.75" customHeight="1" x14ac:dyDescent="0.2"/>
    <row r="44468" ht="12.75" customHeight="1" x14ac:dyDescent="0.2"/>
    <row r="44469" ht="12.75" customHeight="1" x14ac:dyDescent="0.2"/>
    <row r="44470" ht="12.75" customHeight="1" x14ac:dyDescent="0.2"/>
    <row r="44471" ht="12.75" customHeight="1" x14ac:dyDescent="0.2"/>
    <row r="44472" ht="12.75" customHeight="1" x14ac:dyDescent="0.2"/>
    <row r="44473" ht="12.75" customHeight="1" x14ac:dyDescent="0.2"/>
    <row r="44474" ht="12.75" customHeight="1" x14ac:dyDescent="0.2"/>
    <row r="44475" ht="12.75" customHeight="1" x14ac:dyDescent="0.2"/>
    <row r="44476" ht="12.75" customHeight="1" x14ac:dyDescent="0.2"/>
    <row r="44477" ht="12.75" customHeight="1" x14ac:dyDescent="0.2"/>
    <row r="44478" ht="12.75" customHeight="1" x14ac:dyDescent="0.2"/>
    <row r="44479" ht="12.75" customHeight="1" x14ac:dyDescent="0.2"/>
    <row r="44480" ht="12.75" customHeight="1" x14ac:dyDescent="0.2"/>
    <row r="44481" ht="12.75" customHeight="1" x14ac:dyDescent="0.2"/>
    <row r="44482" ht="12.75" customHeight="1" x14ac:dyDescent="0.2"/>
    <row r="44483" ht="12.75" customHeight="1" x14ac:dyDescent="0.2"/>
    <row r="44484" ht="12.75" customHeight="1" x14ac:dyDescent="0.2"/>
    <row r="44485" ht="12.75" customHeight="1" x14ac:dyDescent="0.2"/>
    <row r="44486" ht="12.75" customHeight="1" x14ac:dyDescent="0.2"/>
    <row r="44487" ht="12.75" customHeight="1" x14ac:dyDescent="0.2"/>
    <row r="44488" ht="12.75" customHeight="1" x14ac:dyDescent="0.2"/>
    <row r="44489" ht="12.75" customHeight="1" x14ac:dyDescent="0.2"/>
    <row r="44490" ht="12.75" customHeight="1" x14ac:dyDescent="0.2"/>
    <row r="44491" ht="12.75" customHeight="1" x14ac:dyDescent="0.2"/>
    <row r="44492" ht="12.75" customHeight="1" x14ac:dyDescent="0.2"/>
    <row r="44493" ht="12.75" customHeight="1" x14ac:dyDescent="0.2"/>
    <row r="44494" ht="12.75" customHeight="1" x14ac:dyDescent="0.2"/>
    <row r="44495" ht="12.75" customHeight="1" x14ac:dyDescent="0.2"/>
    <row r="44496" ht="12.75" customHeight="1" x14ac:dyDescent="0.2"/>
    <row r="44497" ht="12.75" customHeight="1" x14ac:dyDescent="0.2"/>
    <row r="44498" ht="12.75" customHeight="1" x14ac:dyDescent="0.2"/>
    <row r="44499" ht="12.75" customHeight="1" x14ac:dyDescent="0.2"/>
    <row r="44500" ht="12.75" customHeight="1" x14ac:dyDescent="0.2"/>
    <row r="44501" ht="12.75" customHeight="1" x14ac:dyDescent="0.2"/>
    <row r="44502" ht="12.75" customHeight="1" x14ac:dyDescent="0.2"/>
    <row r="44503" ht="12.75" customHeight="1" x14ac:dyDescent="0.2"/>
    <row r="44504" ht="12.75" customHeight="1" x14ac:dyDescent="0.2"/>
    <row r="44505" ht="12.75" customHeight="1" x14ac:dyDescent="0.2"/>
    <row r="44506" ht="12.75" customHeight="1" x14ac:dyDescent="0.2"/>
    <row r="44507" ht="12.75" customHeight="1" x14ac:dyDescent="0.2"/>
    <row r="44508" ht="12.75" customHeight="1" x14ac:dyDescent="0.2"/>
    <row r="44509" ht="12.75" customHeight="1" x14ac:dyDescent="0.2"/>
    <row r="44510" ht="12.75" customHeight="1" x14ac:dyDescent="0.2"/>
    <row r="44511" ht="12.75" customHeight="1" x14ac:dyDescent="0.2"/>
    <row r="44512" ht="12.75" customHeight="1" x14ac:dyDescent="0.2"/>
    <row r="44513" ht="12.75" customHeight="1" x14ac:dyDescent="0.2"/>
    <row r="44514" ht="12.75" customHeight="1" x14ac:dyDescent="0.2"/>
    <row r="44515" ht="12.75" customHeight="1" x14ac:dyDescent="0.2"/>
    <row r="44516" ht="12.75" customHeight="1" x14ac:dyDescent="0.2"/>
    <row r="44517" ht="12.75" customHeight="1" x14ac:dyDescent="0.2"/>
    <row r="44518" ht="12.75" customHeight="1" x14ac:dyDescent="0.2"/>
    <row r="44519" ht="12.75" customHeight="1" x14ac:dyDescent="0.2"/>
    <row r="44520" ht="12.75" customHeight="1" x14ac:dyDescent="0.2"/>
    <row r="44521" ht="12.75" customHeight="1" x14ac:dyDescent="0.2"/>
    <row r="44522" ht="12.75" customHeight="1" x14ac:dyDescent="0.2"/>
    <row r="44523" ht="12.75" customHeight="1" x14ac:dyDescent="0.2"/>
    <row r="44524" ht="12.75" customHeight="1" x14ac:dyDescent="0.2"/>
    <row r="44525" ht="12.75" customHeight="1" x14ac:dyDescent="0.2"/>
    <row r="44526" ht="12.75" customHeight="1" x14ac:dyDescent="0.2"/>
    <row r="44527" ht="12.75" customHeight="1" x14ac:dyDescent="0.2"/>
    <row r="44528" ht="12.75" customHeight="1" x14ac:dyDescent="0.2"/>
    <row r="44529" ht="12.75" customHeight="1" x14ac:dyDescent="0.2"/>
    <row r="44530" ht="12.75" customHeight="1" x14ac:dyDescent="0.2"/>
    <row r="44531" ht="12.75" customHeight="1" x14ac:dyDescent="0.2"/>
    <row r="44532" ht="12.75" customHeight="1" x14ac:dyDescent="0.2"/>
    <row r="44533" ht="12.75" customHeight="1" x14ac:dyDescent="0.2"/>
    <row r="44534" ht="12.75" customHeight="1" x14ac:dyDescent="0.2"/>
    <row r="44535" ht="12.75" customHeight="1" x14ac:dyDescent="0.2"/>
    <row r="44536" ht="12.75" customHeight="1" x14ac:dyDescent="0.2"/>
    <row r="44537" ht="12.75" customHeight="1" x14ac:dyDescent="0.2"/>
    <row r="44538" ht="12.75" customHeight="1" x14ac:dyDescent="0.2"/>
    <row r="44539" ht="12.75" customHeight="1" x14ac:dyDescent="0.2"/>
    <row r="44540" ht="12.75" customHeight="1" x14ac:dyDescent="0.2"/>
    <row r="44541" ht="12.75" customHeight="1" x14ac:dyDescent="0.2"/>
    <row r="44542" ht="12.75" customHeight="1" x14ac:dyDescent="0.2"/>
    <row r="44543" ht="12.75" customHeight="1" x14ac:dyDescent="0.2"/>
    <row r="44544" ht="12.75" customHeight="1" x14ac:dyDescent="0.2"/>
    <row r="44545" ht="12.75" customHeight="1" x14ac:dyDescent="0.2"/>
    <row r="44546" ht="12.75" customHeight="1" x14ac:dyDescent="0.2"/>
    <row r="44547" ht="12.75" customHeight="1" x14ac:dyDescent="0.2"/>
    <row r="44548" ht="12.75" customHeight="1" x14ac:dyDescent="0.2"/>
    <row r="44549" ht="12.75" customHeight="1" x14ac:dyDescent="0.2"/>
    <row r="44550" ht="12.75" customHeight="1" x14ac:dyDescent="0.2"/>
    <row r="44551" ht="12.75" customHeight="1" x14ac:dyDescent="0.2"/>
    <row r="44552" ht="12.75" customHeight="1" x14ac:dyDescent="0.2"/>
    <row r="44553" ht="12.75" customHeight="1" x14ac:dyDescent="0.2"/>
    <row r="44554" ht="12.75" customHeight="1" x14ac:dyDescent="0.2"/>
    <row r="44555" ht="12.75" customHeight="1" x14ac:dyDescent="0.2"/>
    <row r="44556" ht="12.75" customHeight="1" x14ac:dyDescent="0.2"/>
    <row r="44557" ht="12.75" customHeight="1" x14ac:dyDescent="0.2"/>
    <row r="44558" ht="12.75" customHeight="1" x14ac:dyDescent="0.2"/>
    <row r="44559" ht="12.75" customHeight="1" x14ac:dyDescent="0.2"/>
    <row r="44560" ht="12.75" customHeight="1" x14ac:dyDescent="0.2"/>
    <row r="44561" ht="12.75" customHeight="1" x14ac:dyDescent="0.2"/>
    <row r="44562" ht="12.75" customHeight="1" x14ac:dyDescent="0.2"/>
    <row r="44563" ht="12.75" customHeight="1" x14ac:dyDescent="0.2"/>
    <row r="44564" ht="12.75" customHeight="1" x14ac:dyDescent="0.2"/>
    <row r="44565" ht="12.75" customHeight="1" x14ac:dyDescent="0.2"/>
    <row r="44566" ht="12.75" customHeight="1" x14ac:dyDescent="0.2"/>
    <row r="44567" ht="12.75" customHeight="1" x14ac:dyDescent="0.2"/>
    <row r="44568" ht="12.75" customHeight="1" x14ac:dyDescent="0.2"/>
    <row r="44569" ht="12.75" customHeight="1" x14ac:dyDescent="0.2"/>
    <row r="44570" ht="12.75" customHeight="1" x14ac:dyDescent="0.2"/>
    <row r="44571" ht="12.75" customHeight="1" x14ac:dyDescent="0.2"/>
    <row r="44572" ht="12.75" customHeight="1" x14ac:dyDescent="0.2"/>
    <row r="44573" ht="12.75" customHeight="1" x14ac:dyDescent="0.2"/>
    <row r="44574" ht="12.75" customHeight="1" x14ac:dyDescent="0.2"/>
    <row r="44575" ht="12.75" customHeight="1" x14ac:dyDescent="0.2"/>
    <row r="44576" ht="12.75" customHeight="1" x14ac:dyDescent="0.2"/>
    <row r="44577" ht="12.75" customHeight="1" x14ac:dyDescent="0.2"/>
    <row r="44578" ht="12.75" customHeight="1" x14ac:dyDescent="0.2"/>
    <row r="44579" ht="12.75" customHeight="1" x14ac:dyDescent="0.2"/>
    <row r="44580" ht="12.75" customHeight="1" x14ac:dyDescent="0.2"/>
    <row r="44581" ht="12.75" customHeight="1" x14ac:dyDescent="0.2"/>
    <row r="44582" ht="12.75" customHeight="1" x14ac:dyDescent="0.2"/>
    <row r="44583" ht="12.75" customHeight="1" x14ac:dyDescent="0.2"/>
    <row r="44584" ht="12.75" customHeight="1" x14ac:dyDescent="0.2"/>
    <row r="44585" ht="12.75" customHeight="1" x14ac:dyDescent="0.2"/>
    <row r="44586" ht="12.75" customHeight="1" x14ac:dyDescent="0.2"/>
    <row r="44587" ht="12.75" customHeight="1" x14ac:dyDescent="0.2"/>
    <row r="44588" ht="12.75" customHeight="1" x14ac:dyDescent="0.2"/>
    <row r="44589" ht="12.75" customHeight="1" x14ac:dyDescent="0.2"/>
    <row r="44590" ht="12.75" customHeight="1" x14ac:dyDescent="0.2"/>
    <row r="44591" ht="12.75" customHeight="1" x14ac:dyDescent="0.2"/>
    <row r="44592" ht="12.75" customHeight="1" x14ac:dyDescent="0.2"/>
    <row r="44593" ht="12.75" customHeight="1" x14ac:dyDescent="0.2"/>
    <row r="44594" ht="12.75" customHeight="1" x14ac:dyDescent="0.2"/>
    <row r="44595" ht="12.75" customHeight="1" x14ac:dyDescent="0.2"/>
    <row r="44596" ht="12.75" customHeight="1" x14ac:dyDescent="0.2"/>
    <row r="44597" ht="12.75" customHeight="1" x14ac:dyDescent="0.2"/>
    <row r="44598" ht="12.75" customHeight="1" x14ac:dyDescent="0.2"/>
    <row r="44599" ht="12.75" customHeight="1" x14ac:dyDescent="0.2"/>
    <row r="44600" ht="12.75" customHeight="1" x14ac:dyDescent="0.2"/>
    <row r="44601" ht="12.75" customHeight="1" x14ac:dyDescent="0.2"/>
    <row r="44602" ht="12.75" customHeight="1" x14ac:dyDescent="0.2"/>
    <row r="44603" ht="12.75" customHeight="1" x14ac:dyDescent="0.2"/>
    <row r="44604" ht="12.75" customHeight="1" x14ac:dyDescent="0.2"/>
    <row r="44605" ht="12.75" customHeight="1" x14ac:dyDescent="0.2"/>
    <row r="44606" ht="12.75" customHeight="1" x14ac:dyDescent="0.2"/>
    <row r="44607" ht="12.75" customHeight="1" x14ac:dyDescent="0.2"/>
    <row r="44608" ht="12.75" customHeight="1" x14ac:dyDescent="0.2"/>
    <row r="44609" ht="12.75" customHeight="1" x14ac:dyDescent="0.2"/>
    <row r="44610" ht="12.75" customHeight="1" x14ac:dyDescent="0.2"/>
    <row r="44611" ht="12.75" customHeight="1" x14ac:dyDescent="0.2"/>
    <row r="44612" ht="12.75" customHeight="1" x14ac:dyDescent="0.2"/>
    <row r="44613" ht="12.75" customHeight="1" x14ac:dyDescent="0.2"/>
    <row r="44614" ht="12.75" customHeight="1" x14ac:dyDescent="0.2"/>
    <row r="44615" ht="12.75" customHeight="1" x14ac:dyDescent="0.2"/>
    <row r="44616" ht="12.75" customHeight="1" x14ac:dyDescent="0.2"/>
    <row r="44617" ht="12.75" customHeight="1" x14ac:dyDescent="0.2"/>
    <row r="44618" ht="12.75" customHeight="1" x14ac:dyDescent="0.2"/>
    <row r="44619" ht="12.75" customHeight="1" x14ac:dyDescent="0.2"/>
    <row r="44620" ht="12.75" customHeight="1" x14ac:dyDescent="0.2"/>
    <row r="44621" ht="12.75" customHeight="1" x14ac:dyDescent="0.2"/>
    <row r="44622" ht="12.75" customHeight="1" x14ac:dyDescent="0.2"/>
    <row r="44623" ht="12.75" customHeight="1" x14ac:dyDescent="0.2"/>
    <row r="44624" ht="12.75" customHeight="1" x14ac:dyDescent="0.2"/>
    <row r="44625" ht="12.75" customHeight="1" x14ac:dyDescent="0.2"/>
    <row r="44626" ht="12.75" customHeight="1" x14ac:dyDescent="0.2"/>
    <row r="44627" ht="12.75" customHeight="1" x14ac:dyDescent="0.2"/>
    <row r="44628" ht="12.75" customHeight="1" x14ac:dyDescent="0.2"/>
    <row r="44629" ht="12.75" customHeight="1" x14ac:dyDescent="0.2"/>
    <row r="44630" ht="12.75" customHeight="1" x14ac:dyDescent="0.2"/>
    <row r="44631" ht="12.75" customHeight="1" x14ac:dyDescent="0.2"/>
    <row r="44632" ht="12.75" customHeight="1" x14ac:dyDescent="0.2"/>
    <row r="44633" ht="12.75" customHeight="1" x14ac:dyDescent="0.2"/>
    <row r="44634" ht="12.75" customHeight="1" x14ac:dyDescent="0.2"/>
    <row r="44635" ht="12.75" customHeight="1" x14ac:dyDescent="0.2"/>
    <row r="44636" ht="12.75" customHeight="1" x14ac:dyDescent="0.2"/>
    <row r="44637" ht="12.75" customHeight="1" x14ac:dyDescent="0.2"/>
    <row r="44638" ht="12.75" customHeight="1" x14ac:dyDescent="0.2"/>
    <row r="44639" ht="12.75" customHeight="1" x14ac:dyDescent="0.2"/>
    <row r="44640" ht="12.75" customHeight="1" x14ac:dyDescent="0.2"/>
    <row r="44641" ht="12.75" customHeight="1" x14ac:dyDescent="0.2"/>
    <row r="44642" ht="12.75" customHeight="1" x14ac:dyDescent="0.2"/>
    <row r="44643" ht="12.75" customHeight="1" x14ac:dyDescent="0.2"/>
    <row r="44644" ht="12.75" customHeight="1" x14ac:dyDescent="0.2"/>
    <row r="44645" ht="12.75" customHeight="1" x14ac:dyDescent="0.2"/>
    <row r="44646" ht="12.75" customHeight="1" x14ac:dyDescent="0.2"/>
    <row r="44647" ht="12.75" customHeight="1" x14ac:dyDescent="0.2"/>
    <row r="44648" ht="12.75" customHeight="1" x14ac:dyDescent="0.2"/>
    <row r="44649" ht="12.75" customHeight="1" x14ac:dyDescent="0.2"/>
    <row r="44650" ht="12.75" customHeight="1" x14ac:dyDescent="0.2"/>
    <row r="44651" ht="12.75" customHeight="1" x14ac:dyDescent="0.2"/>
    <row r="44652" ht="12.75" customHeight="1" x14ac:dyDescent="0.2"/>
    <row r="44653" ht="12.75" customHeight="1" x14ac:dyDescent="0.2"/>
    <row r="44654" ht="12.75" customHeight="1" x14ac:dyDescent="0.2"/>
    <row r="44655" ht="12.75" customHeight="1" x14ac:dyDescent="0.2"/>
    <row r="44656" ht="12.75" customHeight="1" x14ac:dyDescent="0.2"/>
    <row r="44657" ht="12.75" customHeight="1" x14ac:dyDescent="0.2"/>
    <row r="44658" ht="12.75" customHeight="1" x14ac:dyDescent="0.2"/>
    <row r="44659" ht="12.75" customHeight="1" x14ac:dyDescent="0.2"/>
    <row r="44660" ht="12.75" customHeight="1" x14ac:dyDescent="0.2"/>
    <row r="44661" ht="12.75" customHeight="1" x14ac:dyDescent="0.2"/>
    <row r="44662" ht="12.75" customHeight="1" x14ac:dyDescent="0.2"/>
    <row r="44663" ht="12.75" customHeight="1" x14ac:dyDescent="0.2"/>
    <row r="44664" ht="12.75" customHeight="1" x14ac:dyDescent="0.2"/>
    <row r="44665" ht="12.75" customHeight="1" x14ac:dyDescent="0.2"/>
    <row r="44666" ht="12.75" customHeight="1" x14ac:dyDescent="0.2"/>
    <row r="44667" ht="12.75" customHeight="1" x14ac:dyDescent="0.2"/>
    <row r="44668" ht="12.75" customHeight="1" x14ac:dyDescent="0.2"/>
    <row r="44669" ht="12.75" customHeight="1" x14ac:dyDescent="0.2"/>
    <row r="44670" ht="12.75" customHeight="1" x14ac:dyDescent="0.2"/>
    <row r="44671" ht="12.75" customHeight="1" x14ac:dyDescent="0.2"/>
    <row r="44672" ht="12.75" customHeight="1" x14ac:dyDescent="0.2"/>
    <row r="44673" ht="12.75" customHeight="1" x14ac:dyDescent="0.2"/>
    <row r="44674" ht="12.75" customHeight="1" x14ac:dyDescent="0.2"/>
    <row r="44675" ht="12.75" customHeight="1" x14ac:dyDescent="0.2"/>
    <row r="44676" ht="12.75" customHeight="1" x14ac:dyDescent="0.2"/>
    <row r="44677" ht="12.75" customHeight="1" x14ac:dyDescent="0.2"/>
    <row r="44678" ht="12.75" customHeight="1" x14ac:dyDescent="0.2"/>
    <row r="44679" ht="12.75" customHeight="1" x14ac:dyDescent="0.2"/>
    <row r="44680" ht="12.75" customHeight="1" x14ac:dyDescent="0.2"/>
    <row r="44681" ht="12.75" customHeight="1" x14ac:dyDescent="0.2"/>
    <row r="44682" ht="12.75" customHeight="1" x14ac:dyDescent="0.2"/>
    <row r="44683" ht="12.75" customHeight="1" x14ac:dyDescent="0.2"/>
    <row r="44684" ht="12.75" customHeight="1" x14ac:dyDescent="0.2"/>
    <row r="44685" ht="12.75" customHeight="1" x14ac:dyDescent="0.2"/>
    <row r="44686" ht="12.75" customHeight="1" x14ac:dyDescent="0.2"/>
    <row r="44687" ht="12.75" customHeight="1" x14ac:dyDescent="0.2"/>
    <row r="44688" ht="12.75" customHeight="1" x14ac:dyDescent="0.2"/>
    <row r="44689" ht="12.75" customHeight="1" x14ac:dyDescent="0.2"/>
    <row r="44690" ht="12.75" customHeight="1" x14ac:dyDescent="0.2"/>
    <row r="44691" ht="12.75" customHeight="1" x14ac:dyDescent="0.2"/>
    <row r="44692" ht="12.75" customHeight="1" x14ac:dyDescent="0.2"/>
    <row r="44693" ht="12.75" customHeight="1" x14ac:dyDescent="0.2"/>
    <row r="44694" ht="12.75" customHeight="1" x14ac:dyDescent="0.2"/>
    <row r="44695" ht="12.75" customHeight="1" x14ac:dyDescent="0.2"/>
    <row r="44696" ht="12.75" customHeight="1" x14ac:dyDescent="0.2"/>
    <row r="44697" ht="12.75" customHeight="1" x14ac:dyDescent="0.2"/>
    <row r="44698" ht="12.75" customHeight="1" x14ac:dyDescent="0.2"/>
    <row r="44699" ht="12.75" customHeight="1" x14ac:dyDescent="0.2"/>
    <row r="44700" ht="12.75" customHeight="1" x14ac:dyDescent="0.2"/>
    <row r="44701" ht="12.75" customHeight="1" x14ac:dyDescent="0.2"/>
    <row r="44702" ht="12.75" customHeight="1" x14ac:dyDescent="0.2"/>
    <row r="44703" ht="12.75" customHeight="1" x14ac:dyDescent="0.2"/>
    <row r="44704" ht="12.75" customHeight="1" x14ac:dyDescent="0.2"/>
    <row r="44705" ht="12.75" customHeight="1" x14ac:dyDescent="0.2"/>
    <row r="44706" ht="12.75" customHeight="1" x14ac:dyDescent="0.2"/>
    <row r="44707" ht="12.75" customHeight="1" x14ac:dyDescent="0.2"/>
    <row r="44708" ht="12.75" customHeight="1" x14ac:dyDescent="0.2"/>
    <row r="44709" ht="12.75" customHeight="1" x14ac:dyDescent="0.2"/>
    <row r="44710" ht="12.75" customHeight="1" x14ac:dyDescent="0.2"/>
    <row r="44711" ht="12.75" customHeight="1" x14ac:dyDescent="0.2"/>
    <row r="44712" ht="12.75" customHeight="1" x14ac:dyDescent="0.2"/>
    <row r="44713" ht="12.75" customHeight="1" x14ac:dyDescent="0.2"/>
    <row r="44714" ht="12.75" customHeight="1" x14ac:dyDescent="0.2"/>
    <row r="44715" ht="12.75" customHeight="1" x14ac:dyDescent="0.2"/>
    <row r="44716" ht="12.75" customHeight="1" x14ac:dyDescent="0.2"/>
    <row r="44717" ht="12.75" customHeight="1" x14ac:dyDescent="0.2"/>
    <row r="44718" ht="12.75" customHeight="1" x14ac:dyDescent="0.2"/>
    <row r="44719" ht="12.75" customHeight="1" x14ac:dyDescent="0.2"/>
    <row r="44720" ht="12.75" customHeight="1" x14ac:dyDescent="0.2"/>
    <row r="44721" ht="12.75" customHeight="1" x14ac:dyDescent="0.2"/>
    <row r="44722" ht="12.75" customHeight="1" x14ac:dyDescent="0.2"/>
    <row r="44723" ht="12.75" customHeight="1" x14ac:dyDescent="0.2"/>
    <row r="44724" ht="12.75" customHeight="1" x14ac:dyDescent="0.2"/>
    <row r="44725" ht="12.75" customHeight="1" x14ac:dyDescent="0.2"/>
    <row r="44726" ht="12.75" customHeight="1" x14ac:dyDescent="0.2"/>
    <row r="44727" ht="12.75" customHeight="1" x14ac:dyDescent="0.2"/>
    <row r="44728" ht="12.75" customHeight="1" x14ac:dyDescent="0.2"/>
    <row r="44729" ht="12.75" customHeight="1" x14ac:dyDescent="0.2"/>
    <row r="44730" ht="12.75" customHeight="1" x14ac:dyDescent="0.2"/>
    <row r="44731" ht="12.75" customHeight="1" x14ac:dyDescent="0.2"/>
    <row r="44732" ht="12.75" customHeight="1" x14ac:dyDescent="0.2"/>
    <row r="44733" ht="12.75" customHeight="1" x14ac:dyDescent="0.2"/>
    <row r="44734" ht="12.75" customHeight="1" x14ac:dyDescent="0.2"/>
    <row r="44735" ht="12.75" customHeight="1" x14ac:dyDescent="0.2"/>
    <row r="44736" ht="12.75" customHeight="1" x14ac:dyDescent="0.2"/>
    <row r="44737" ht="12.75" customHeight="1" x14ac:dyDescent="0.2"/>
    <row r="44738" ht="12.75" customHeight="1" x14ac:dyDescent="0.2"/>
    <row r="44739" ht="12.75" customHeight="1" x14ac:dyDescent="0.2"/>
    <row r="44740" ht="12.75" customHeight="1" x14ac:dyDescent="0.2"/>
    <row r="44741" ht="12.75" customHeight="1" x14ac:dyDescent="0.2"/>
    <row r="44742" ht="12.75" customHeight="1" x14ac:dyDescent="0.2"/>
    <row r="44743" ht="12.75" customHeight="1" x14ac:dyDescent="0.2"/>
    <row r="44744" ht="12.75" customHeight="1" x14ac:dyDescent="0.2"/>
    <row r="44745" ht="12.75" customHeight="1" x14ac:dyDescent="0.2"/>
    <row r="44746" ht="12.75" customHeight="1" x14ac:dyDescent="0.2"/>
    <row r="44747" ht="12.75" customHeight="1" x14ac:dyDescent="0.2"/>
    <row r="44748" ht="12.75" customHeight="1" x14ac:dyDescent="0.2"/>
    <row r="44749" ht="12.75" customHeight="1" x14ac:dyDescent="0.2"/>
    <row r="44750" ht="12.75" customHeight="1" x14ac:dyDescent="0.2"/>
    <row r="44751" ht="12.75" customHeight="1" x14ac:dyDescent="0.2"/>
    <row r="44752" ht="12.75" customHeight="1" x14ac:dyDescent="0.2"/>
    <row r="44753" ht="12.75" customHeight="1" x14ac:dyDescent="0.2"/>
    <row r="44754" ht="12.75" customHeight="1" x14ac:dyDescent="0.2"/>
    <row r="44755" ht="12.75" customHeight="1" x14ac:dyDescent="0.2"/>
    <row r="44756" ht="12.75" customHeight="1" x14ac:dyDescent="0.2"/>
    <row r="44757" ht="12.75" customHeight="1" x14ac:dyDescent="0.2"/>
    <row r="44758" ht="12.75" customHeight="1" x14ac:dyDescent="0.2"/>
    <row r="44759" ht="12.75" customHeight="1" x14ac:dyDescent="0.2"/>
    <row r="44760" ht="12.75" customHeight="1" x14ac:dyDescent="0.2"/>
    <row r="44761" ht="12.75" customHeight="1" x14ac:dyDescent="0.2"/>
    <row r="44762" ht="12.75" customHeight="1" x14ac:dyDescent="0.2"/>
    <row r="44763" ht="12.75" customHeight="1" x14ac:dyDescent="0.2"/>
    <row r="44764" ht="12.75" customHeight="1" x14ac:dyDescent="0.2"/>
    <row r="44765" ht="12.75" customHeight="1" x14ac:dyDescent="0.2"/>
    <row r="44766" ht="12.75" customHeight="1" x14ac:dyDescent="0.2"/>
    <row r="44767" ht="12.75" customHeight="1" x14ac:dyDescent="0.2"/>
    <row r="44768" ht="12.75" customHeight="1" x14ac:dyDescent="0.2"/>
    <row r="44769" ht="12.75" customHeight="1" x14ac:dyDescent="0.2"/>
    <row r="44770" ht="12.75" customHeight="1" x14ac:dyDescent="0.2"/>
    <row r="44771" ht="12.75" customHeight="1" x14ac:dyDescent="0.2"/>
    <row r="44772" ht="12.75" customHeight="1" x14ac:dyDescent="0.2"/>
    <row r="44773" ht="12.75" customHeight="1" x14ac:dyDescent="0.2"/>
    <row r="44774" ht="12.75" customHeight="1" x14ac:dyDescent="0.2"/>
    <row r="44775" ht="12.75" customHeight="1" x14ac:dyDescent="0.2"/>
    <row r="44776" ht="12.75" customHeight="1" x14ac:dyDescent="0.2"/>
    <row r="44777" ht="12.75" customHeight="1" x14ac:dyDescent="0.2"/>
    <row r="44778" ht="12.75" customHeight="1" x14ac:dyDescent="0.2"/>
    <row r="44779" ht="12.75" customHeight="1" x14ac:dyDescent="0.2"/>
    <row r="44780" ht="12.75" customHeight="1" x14ac:dyDescent="0.2"/>
    <row r="44781" ht="12.75" customHeight="1" x14ac:dyDescent="0.2"/>
    <row r="44782" ht="12.75" customHeight="1" x14ac:dyDescent="0.2"/>
    <row r="44783" ht="12.75" customHeight="1" x14ac:dyDescent="0.2"/>
    <row r="44784" ht="12.75" customHeight="1" x14ac:dyDescent="0.2"/>
    <row r="44785" ht="12.75" customHeight="1" x14ac:dyDescent="0.2"/>
    <row r="44786" ht="12.75" customHeight="1" x14ac:dyDescent="0.2"/>
    <row r="44787" ht="12.75" customHeight="1" x14ac:dyDescent="0.2"/>
    <row r="44788" ht="12.75" customHeight="1" x14ac:dyDescent="0.2"/>
    <row r="44789" ht="12.75" customHeight="1" x14ac:dyDescent="0.2"/>
    <row r="44790" ht="12.75" customHeight="1" x14ac:dyDescent="0.2"/>
    <row r="44791" ht="12.75" customHeight="1" x14ac:dyDescent="0.2"/>
    <row r="44792" ht="12.75" customHeight="1" x14ac:dyDescent="0.2"/>
    <row r="44793" ht="12.75" customHeight="1" x14ac:dyDescent="0.2"/>
    <row r="44794" ht="12.75" customHeight="1" x14ac:dyDescent="0.2"/>
    <row r="44795" ht="12.75" customHeight="1" x14ac:dyDescent="0.2"/>
    <row r="44796" ht="12.75" customHeight="1" x14ac:dyDescent="0.2"/>
    <row r="44797" ht="12.75" customHeight="1" x14ac:dyDescent="0.2"/>
    <row r="44798" ht="12.75" customHeight="1" x14ac:dyDescent="0.2"/>
    <row r="44799" ht="12.75" customHeight="1" x14ac:dyDescent="0.2"/>
    <row r="44800" ht="12.75" customHeight="1" x14ac:dyDescent="0.2"/>
    <row r="44801" ht="12.75" customHeight="1" x14ac:dyDescent="0.2"/>
    <row r="44802" ht="12.75" customHeight="1" x14ac:dyDescent="0.2"/>
    <row r="44803" ht="12.75" customHeight="1" x14ac:dyDescent="0.2"/>
    <row r="44804" ht="12.75" customHeight="1" x14ac:dyDescent="0.2"/>
    <row r="44805" ht="12.75" customHeight="1" x14ac:dyDescent="0.2"/>
    <row r="44806" ht="12.75" customHeight="1" x14ac:dyDescent="0.2"/>
    <row r="44807" ht="12.75" customHeight="1" x14ac:dyDescent="0.2"/>
    <row r="44808" ht="12.75" customHeight="1" x14ac:dyDescent="0.2"/>
    <row r="44809" ht="12.75" customHeight="1" x14ac:dyDescent="0.2"/>
    <row r="44810" ht="12.75" customHeight="1" x14ac:dyDescent="0.2"/>
    <row r="44811" ht="12.75" customHeight="1" x14ac:dyDescent="0.2"/>
    <row r="44812" ht="12.75" customHeight="1" x14ac:dyDescent="0.2"/>
    <row r="44813" ht="12.75" customHeight="1" x14ac:dyDescent="0.2"/>
    <row r="44814" ht="12.75" customHeight="1" x14ac:dyDescent="0.2"/>
    <row r="44815" ht="12.75" customHeight="1" x14ac:dyDescent="0.2"/>
    <row r="44816" ht="12.75" customHeight="1" x14ac:dyDescent="0.2"/>
    <row r="44817" ht="12.75" customHeight="1" x14ac:dyDescent="0.2"/>
    <row r="44818" ht="12.75" customHeight="1" x14ac:dyDescent="0.2"/>
    <row r="44819" ht="12.75" customHeight="1" x14ac:dyDescent="0.2"/>
    <row r="44820" ht="12.75" customHeight="1" x14ac:dyDescent="0.2"/>
    <row r="44821" ht="12.75" customHeight="1" x14ac:dyDescent="0.2"/>
    <row r="44822" ht="12.75" customHeight="1" x14ac:dyDescent="0.2"/>
    <row r="44823" ht="12.75" customHeight="1" x14ac:dyDescent="0.2"/>
    <row r="44824" ht="12.75" customHeight="1" x14ac:dyDescent="0.2"/>
    <row r="44825" ht="12.75" customHeight="1" x14ac:dyDescent="0.2"/>
    <row r="44826" ht="12.75" customHeight="1" x14ac:dyDescent="0.2"/>
    <row r="44827" ht="12.75" customHeight="1" x14ac:dyDescent="0.2"/>
    <row r="44828" ht="12.75" customHeight="1" x14ac:dyDescent="0.2"/>
    <row r="44829" ht="12.75" customHeight="1" x14ac:dyDescent="0.2"/>
    <row r="44830" ht="12.75" customHeight="1" x14ac:dyDescent="0.2"/>
    <row r="44831" ht="12.75" customHeight="1" x14ac:dyDescent="0.2"/>
    <row r="44832" ht="12.75" customHeight="1" x14ac:dyDescent="0.2"/>
    <row r="44833" ht="12.75" customHeight="1" x14ac:dyDescent="0.2"/>
    <row r="44834" ht="12.75" customHeight="1" x14ac:dyDescent="0.2"/>
    <row r="44835" ht="12.75" customHeight="1" x14ac:dyDescent="0.2"/>
    <row r="44836" ht="12.75" customHeight="1" x14ac:dyDescent="0.2"/>
    <row r="44837" ht="12.75" customHeight="1" x14ac:dyDescent="0.2"/>
    <row r="44838" ht="12.75" customHeight="1" x14ac:dyDescent="0.2"/>
    <row r="44839" ht="12.75" customHeight="1" x14ac:dyDescent="0.2"/>
    <row r="44840" ht="12.75" customHeight="1" x14ac:dyDescent="0.2"/>
    <row r="44841" ht="12.75" customHeight="1" x14ac:dyDescent="0.2"/>
    <row r="44842" ht="12.75" customHeight="1" x14ac:dyDescent="0.2"/>
    <row r="44843" ht="12.75" customHeight="1" x14ac:dyDescent="0.2"/>
    <row r="44844" ht="12.75" customHeight="1" x14ac:dyDescent="0.2"/>
    <row r="44845" ht="12.75" customHeight="1" x14ac:dyDescent="0.2"/>
    <row r="44846" ht="12.75" customHeight="1" x14ac:dyDescent="0.2"/>
    <row r="44847" ht="12.75" customHeight="1" x14ac:dyDescent="0.2"/>
    <row r="44848" ht="12.75" customHeight="1" x14ac:dyDescent="0.2"/>
    <row r="44849" ht="12.75" customHeight="1" x14ac:dyDescent="0.2"/>
    <row r="44850" ht="12.75" customHeight="1" x14ac:dyDescent="0.2"/>
    <row r="44851" ht="12.75" customHeight="1" x14ac:dyDescent="0.2"/>
    <row r="44852" ht="12.75" customHeight="1" x14ac:dyDescent="0.2"/>
    <row r="44853" ht="12.75" customHeight="1" x14ac:dyDescent="0.2"/>
    <row r="44854" ht="12.75" customHeight="1" x14ac:dyDescent="0.2"/>
    <row r="44855" ht="12.75" customHeight="1" x14ac:dyDescent="0.2"/>
    <row r="44856" ht="12.75" customHeight="1" x14ac:dyDescent="0.2"/>
    <row r="44857" ht="12.75" customHeight="1" x14ac:dyDescent="0.2"/>
    <row r="44858" ht="12.75" customHeight="1" x14ac:dyDescent="0.2"/>
    <row r="44859" ht="12.75" customHeight="1" x14ac:dyDescent="0.2"/>
    <row r="44860" ht="12.75" customHeight="1" x14ac:dyDescent="0.2"/>
    <row r="44861" ht="12.75" customHeight="1" x14ac:dyDescent="0.2"/>
    <row r="44862" ht="12.75" customHeight="1" x14ac:dyDescent="0.2"/>
    <row r="44863" ht="12.75" customHeight="1" x14ac:dyDescent="0.2"/>
    <row r="44864" ht="12.75" customHeight="1" x14ac:dyDescent="0.2"/>
    <row r="44865" ht="12.75" customHeight="1" x14ac:dyDescent="0.2"/>
    <row r="44866" ht="12.75" customHeight="1" x14ac:dyDescent="0.2"/>
    <row r="44867" ht="12.75" customHeight="1" x14ac:dyDescent="0.2"/>
    <row r="44868" ht="12.75" customHeight="1" x14ac:dyDescent="0.2"/>
    <row r="44869" ht="12.75" customHeight="1" x14ac:dyDescent="0.2"/>
    <row r="44870" ht="12.75" customHeight="1" x14ac:dyDescent="0.2"/>
    <row r="44871" ht="12.75" customHeight="1" x14ac:dyDescent="0.2"/>
    <row r="44872" ht="12.75" customHeight="1" x14ac:dyDescent="0.2"/>
    <row r="44873" ht="12.75" customHeight="1" x14ac:dyDescent="0.2"/>
    <row r="44874" ht="12.75" customHeight="1" x14ac:dyDescent="0.2"/>
    <row r="44875" ht="12.75" customHeight="1" x14ac:dyDescent="0.2"/>
    <row r="44876" ht="12.75" customHeight="1" x14ac:dyDescent="0.2"/>
    <row r="44877" ht="12.75" customHeight="1" x14ac:dyDescent="0.2"/>
    <row r="44878" ht="12.75" customHeight="1" x14ac:dyDescent="0.2"/>
    <row r="44879" ht="12.75" customHeight="1" x14ac:dyDescent="0.2"/>
    <row r="44880" ht="12.75" customHeight="1" x14ac:dyDescent="0.2"/>
    <row r="44881" ht="12.75" customHeight="1" x14ac:dyDescent="0.2"/>
    <row r="44882" ht="12.75" customHeight="1" x14ac:dyDescent="0.2"/>
    <row r="44883" ht="12.75" customHeight="1" x14ac:dyDescent="0.2"/>
    <row r="44884" ht="12.75" customHeight="1" x14ac:dyDescent="0.2"/>
    <row r="44885" ht="12.75" customHeight="1" x14ac:dyDescent="0.2"/>
    <row r="44886" ht="12.75" customHeight="1" x14ac:dyDescent="0.2"/>
    <row r="44887" ht="12.75" customHeight="1" x14ac:dyDescent="0.2"/>
    <row r="44888" ht="12.75" customHeight="1" x14ac:dyDescent="0.2"/>
    <row r="44889" ht="12.75" customHeight="1" x14ac:dyDescent="0.2"/>
    <row r="44890" ht="12.75" customHeight="1" x14ac:dyDescent="0.2"/>
    <row r="44891" ht="12.75" customHeight="1" x14ac:dyDescent="0.2"/>
    <row r="44892" ht="12.75" customHeight="1" x14ac:dyDescent="0.2"/>
    <row r="44893" ht="12.75" customHeight="1" x14ac:dyDescent="0.2"/>
    <row r="44894" ht="12.75" customHeight="1" x14ac:dyDescent="0.2"/>
    <row r="44895" ht="12.75" customHeight="1" x14ac:dyDescent="0.2"/>
    <row r="44896" ht="12.75" customHeight="1" x14ac:dyDescent="0.2"/>
    <row r="44897" ht="12.75" customHeight="1" x14ac:dyDescent="0.2"/>
    <row r="44898" ht="12.75" customHeight="1" x14ac:dyDescent="0.2"/>
    <row r="44899" ht="12.75" customHeight="1" x14ac:dyDescent="0.2"/>
    <row r="44900" ht="12.75" customHeight="1" x14ac:dyDescent="0.2"/>
    <row r="44901" ht="12.75" customHeight="1" x14ac:dyDescent="0.2"/>
    <row r="44902" ht="12.75" customHeight="1" x14ac:dyDescent="0.2"/>
    <row r="44903" ht="12.75" customHeight="1" x14ac:dyDescent="0.2"/>
    <row r="44904" ht="12.75" customHeight="1" x14ac:dyDescent="0.2"/>
    <row r="44905" ht="12.75" customHeight="1" x14ac:dyDescent="0.2"/>
    <row r="44906" ht="12.75" customHeight="1" x14ac:dyDescent="0.2"/>
    <row r="44907" ht="12.75" customHeight="1" x14ac:dyDescent="0.2"/>
    <row r="44908" ht="12.75" customHeight="1" x14ac:dyDescent="0.2"/>
    <row r="44909" ht="12.75" customHeight="1" x14ac:dyDescent="0.2"/>
    <row r="44910" ht="12.75" customHeight="1" x14ac:dyDescent="0.2"/>
    <row r="44911" ht="12.75" customHeight="1" x14ac:dyDescent="0.2"/>
    <row r="44912" ht="12.75" customHeight="1" x14ac:dyDescent="0.2"/>
    <row r="44913" ht="12.75" customHeight="1" x14ac:dyDescent="0.2"/>
    <row r="44914" ht="12.75" customHeight="1" x14ac:dyDescent="0.2"/>
    <row r="44915" ht="12.75" customHeight="1" x14ac:dyDescent="0.2"/>
    <row r="44916" ht="12.75" customHeight="1" x14ac:dyDescent="0.2"/>
    <row r="44917" ht="12.75" customHeight="1" x14ac:dyDescent="0.2"/>
    <row r="44918" ht="12.75" customHeight="1" x14ac:dyDescent="0.2"/>
    <row r="44919" ht="12.75" customHeight="1" x14ac:dyDescent="0.2"/>
    <row r="44920" ht="12.75" customHeight="1" x14ac:dyDescent="0.2"/>
    <row r="44921" ht="12.75" customHeight="1" x14ac:dyDescent="0.2"/>
    <row r="44922" ht="12.75" customHeight="1" x14ac:dyDescent="0.2"/>
    <row r="44923" ht="12.75" customHeight="1" x14ac:dyDescent="0.2"/>
    <row r="44924" ht="12.75" customHeight="1" x14ac:dyDescent="0.2"/>
    <row r="44925" ht="12.75" customHeight="1" x14ac:dyDescent="0.2"/>
    <row r="44926" ht="12.75" customHeight="1" x14ac:dyDescent="0.2"/>
    <row r="44927" ht="12.75" customHeight="1" x14ac:dyDescent="0.2"/>
    <row r="44928" ht="12.75" customHeight="1" x14ac:dyDescent="0.2"/>
    <row r="44929" ht="12.75" customHeight="1" x14ac:dyDescent="0.2"/>
    <row r="44930" ht="12.75" customHeight="1" x14ac:dyDescent="0.2"/>
    <row r="44931" ht="12.75" customHeight="1" x14ac:dyDescent="0.2"/>
    <row r="44932" ht="12.75" customHeight="1" x14ac:dyDescent="0.2"/>
    <row r="44933" ht="12.75" customHeight="1" x14ac:dyDescent="0.2"/>
    <row r="44934" ht="12.75" customHeight="1" x14ac:dyDescent="0.2"/>
    <row r="44935" ht="12.75" customHeight="1" x14ac:dyDescent="0.2"/>
    <row r="44936" ht="12.75" customHeight="1" x14ac:dyDescent="0.2"/>
    <row r="44937" ht="12.75" customHeight="1" x14ac:dyDescent="0.2"/>
    <row r="44938" ht="12.75" customHeight="1" x14ac:dyDescent="0.2"/>
    <row r="44939" ht="12.75" customHeight="1" x14ac:dyDescent="0.2"/>
    <row r="44940" ht="12.75" customHeight="1" x14ac:dyDescent="0.2"/>
    <row r="44941" ht="12.75" customHeight="1" x14ac:dyDescent="0.2"/>
    <row r="44942" ht="12.75" customHeight="1" x14ac:dyDescent="0.2"/>
    <row r="44943" ht="12.75" customHeight="1" x14ac:dyDescent="0.2"/>
    <row r="44944" ht="12.75" customHeight="1" x14ac:dyDescent="0.2"/>
    <row r="44945" ht="12.75" customHeight="1" x14ac:dyDescent="0.2"/>
    <row r="44946" ht="12.75" customHeight="1" x14ac:dyDescent="0.2"/>
    <row r="44947" ht="12.75" customHeight="1" x14ac:dyDescent="0.2"/>
    <row r="44948" ht="12.75" customHeight="1" x14ac:dyDescent="0.2"/>
    <row r="44949" ht="12.75" customHeight="1" x14ac:dyDescent="0.2"/>
    <row r="44950" ht="12.75" customHeight="1" x14ac:dyDescent="0.2"/>
    <row r="44951" ht="12.75" customHeight="1" x14ac:dyDescent="0.2"/>
    <row r="44952" ht="12.75" customHeight="1" x14ac:dyDescent="0.2"/>
    <row r="44953" ht="12.75" customHeight="1" x14ac:dyDescent="0.2"/>
    <row r="44954" ht="12.75" customHeight="1" x14ac:dyDescent="0.2"/>
    <row r="44955" ht="12.75" customHeight="1" x14ac:dyDescent="0.2"/>
    <row r="44956" ht="12.75" customHeight="1" x14ac:dyDescent="0.2"/>
    <row r="44957" ht="12.75" customHeight="1" x14ac:dyDescent="0.2"/>
    <row r="44958" ht="12.75" customHeight="1" x14ac:dyDescent="0.2"/>
    <row r="44959" ht="12.75" customHeight="1" x14ac:dyDescent="0.2"/>
    <row r="44960" ht="12.75" customHeight="1" x14ac:dyDescent="0.2"/>
    <row r="44961" ht="12.75" customHeight="1" x14ac:dyDescent="0.2"/>
    <row r="44962" ht="12.75" customHeight="1" x14ac:dyDescent="0.2"/>
    <row r="44963" ht="12.75" customHeight="1" x14ac:dyDescent="0.2"/>
    <row r="44964" ht="12.75" customHeight="1" x14ac:dyDescent="0.2"/>
    <row r="44965" ht="12.75" customHeight="1" x14ac:dyDescent="0.2"/>
    <row r="44966" ht="12.75" customHeight="1" x14ac:dyDescent="0.2"/>
    <row r="44967" ht="12.75" customHeight="1" x14ac:dyDescent="0.2"/>
    <row r="44968" ht="12.75" customHeight="1" x14ac:dyDescent="0.2"/>
    <row r="44969" ht="12.75" customHeight="1" x14ac:dyDescent="0.2"/>
    <row r="44970" ht="12.75" customHeight="1" x14ac:dyDescent="0.2"/>
    <row r="44971" ht="12.75" customHeight="1" x14ac:dyDescent="0.2"/>
    <row r="44972" ht="12.75" customHeight="1" x14ac:dyDescent="0.2"/>
    <row r="44973" ht="12.75" customHeight="1" x14ac:dyDescent="0.2"/>
    <row r="44974" ht="12.75" customHeight="1" x14ac:dyDescent="0.2"/>
    <row r="44975" ht="12.75" customHeight="1" x14ac:dyDescent="0.2"/>
    <row r="44976" ht="12.75" customHeight="1" x14ac:dyDescent="0.2"/>
    <row r="44977" ht="12.75" customHeight="1" x14ac:dyDescent="0.2"/>
    <row r="44978" ht="12.75" customHeight="1" x14ac:dyDescent="0.2"/>
    <row r="44979" ht="12.75" customHeight="1" x14ac:dyDescent="0.2"/>
    <row r="44980" ht="12.75" customHeight="1" x14ac:dyDescent="0.2"/>
    <row r="44981" ht="12.75" customHeight="1" x14ac:dyDescent="0.2"/>
    <row r="44982" ht="12.75" customHeight="1" x14ac:dyDescent="0.2"/>
    <row r="44983" ht="12.75" customHeight="1" x14ac:dyDescent="0.2"/>
    <row r="44984" ht="12.75" customHeight="1" x14ac:dyDescent="0.2"/>
    <row r="44985" ht="12.75" customHeight="1" x14ac:dyDescent="0.2"/>
    <row r="44986" ht="12.75" customHeight="1" x14ac:dyDescent="0.2"/>
    <row r="44987" ht="12.75" customHeight="1" x14ac:dyDescent="0.2"/>
    <row r="44988" ht="12.75" customHeight="1" x14ac:dyDescent="0.2"/>
    <row r="44989" ht="12.75" customHeight="1" x14ac:dyDescent="0.2"/>
    <row r="44990" ht="12.75" customHeight="1" x14ac:dyDescent="0.2"/>
    <row r="44991" ht="12.75" customHeight="1" x14ac:dyDescent="0.2"/>
    <row r="44992" ht="12.75" customHeight="1" x14ac:dyDescent="0.2"/>
    <row r="44993" ht="12.75" customHeight="1" x14ac:dyDescent="0.2"/>
    <row r="44994" ht="12.75" customHeight="1" x14ac:dyDescent="0.2"/>
    <row r="44995" ht="12.75" customHeight="1" x14ac:dyDescent="0.2"/>
    <row r="44996" ht="12.75" customHeight="1" x14ac:dyDescent="0.2"/>
    <row r="44997" ht="12.75" customHeight="1" x14ac:dyDescent="0.2"/>
    <row r="44998" ht="12.75" customHeight="1" x14ac:dyDescent="0.2"/>
    <row r="44999" ht="12.75" customHeight="1" x14ac:dyDescent="0.2"/>
    <row r="45000" ht="12.75" customHeight="1" x14ac:dyDescent="0.2"/>
    <row r="45001" ht="12.75" customHeight="1" x14ac:dyDescent="0.2"/>
    <row r="45002" ht="12.75" customHeight="1" x14ac:dyDescent="0.2"/>
    <row r="45003" ht="12.75" customHeight="1" x14ac:dyDescent="0.2"/>
    <row r="45004" ht="12.75" customHeight="1" x14ac:dyDescent="0.2"/>
    <row r="45005" ht="12.75" customHeight="1" x14ac:dyDescent="0.2"/>
    <row r="45006" ht="12.75" customHeight="1" x14ac:dyDescent="0.2"/>
    <row r="45007" ht="12.75" customHeight="1" x14ac:dyDescent="0.2"/>
    <row r="45008" ht="12.75" customHeight="1" x14ac:dyDescent="0.2"/>
    <row r="45009" ht="12.75" customHeight="1" x14ac:dyDescent="0.2"/>
    <row r="45010" ht="12.75" customHeight="1" x14ac:dyDescent="0.2"/>
    <row r="45011" ht="12.75" customHeight="1" x14ac:dyDescent="0.2"/>
    <row r="45012" ht="12.75" customHeight="1" x14ac:dyDescent="0.2"/>
    <row r="45013" ht="12.75" customHeight="1" x14ac:dyDescent="0.2"/>
    <row r="45014" ht="12.75" customHeight="1" x14ac:dyDescent="0.2"/>
    <row r="45015" ht="12.75" customHeight="1" x14ac:dyDescent="0.2"/>
    <row r="45016" ht="12.75" customHeight="1" x14ac:dyDescent="0.2"/>
    <row r="45017" ht="12.75" customHeight="1" x14ac:dyDescent="0.2"/>
    <row r="45018" ht="12.75" customHeight="1" x14ac:dyDescent="0.2"/>
    <row r="45019" ht="12.75" customHeight="1" x14ac:dyDescent="0.2"/>
    <row r="45020" ht="12.75" customHeight="1" x14ac:dyDescent="0.2"/>
    <row r="45021" ht="12.75" customHeight="1" x14ac:dyDescent="0.2"/>
    <row r="45022" ht="12.75" customHeight="1" x14ac:dyDescent="0.2"/>
    <row r="45023" ht="12.75" customHeight="1" x14ac:dyDescent="0.2"/>
    <row r="45024" ht="12.75" customHeight="1" x14ac:dyDescent="0.2"/>
    <row r="45025" ht="12.75" customHeight="1" x14ac:dyDescent="0.2"/>
    <row r="45026" ht="12.75" customHeight="1" x14ac:dyDescent="0.2"/>
    <row r="45027" ht="12.75" customHeight="1" x14ac:dyDescent="0.2"/>
    <row r="45028" ht="12.75" customHeight="1" x14ac:dyDescent="0.2"/>
    <row r="45029" ht="12.75" customHeight="1" x14ac:dyDescent="0.2"/>
    <row r="45030" ht="12.75" customHeight="1" x14ac:dyDescent="0.2"/>
    <row r="45031" ht="12.75" customHeight="1" x14ac:dyDescent="0.2"/>
    <row r="45032" ht="12.75" customHeight="1" x14ac:dyDescent="0.2"/>
    <row r="45033" ht="12.75" customHeight="1" x14ac:dyDescent="0.2"/>
    <row r="45034" ht="12.75" customHeight="1" x14ac:dyDescent="0.2"/>
    <row r="45035" ht="12.75" customHeight="1" x14ac:dyDescent="0.2"/>
    <row r="45036" ht="12.75" customHeight="1" x14ac:dyDescent="0.2"/>
    <row r="45037" ht="12.75" customHeight="1" x14ac:dyDescent="0.2"/>
    <row r="45038" ht="12.75" customHeight="1" x14ac:dyDescent="0.2"/>
    <row r="45039" ht="12.75" customHeight="1" x14ac:dyDescent="0.2"/>
    <row r="45040" ht="12.75" customHeight="1" x14ac:dyDescent="0.2"/>
    <row r="45041" ht="12.75" customHeight="1" x14ac:dyDescent="0.2"/>
    <row r="45042" ht="12.75" customHeight="1" x14ac:dyDescent="0.2"/>
    <row r="45043" ht="12.75" customHeight="1" x14ac:dyDescent="0.2"/>
    <row r="45044" ht="12.75" customHeight="1" x14ac:dyDescent="0.2"/>
    <row r="45045" ht="12.75" customHeight="1" x14ac:dyDescent="0.2"/>
    <row r="45046" ht="12.75" customHeight="1" x14ac:dyDescent="0.2"/>
    <row r="45047" ht="12.75" customHeight="1" x14ac:dyDescent="0.2"/>
    <row r="45048" ht="12.75" customHeight="1" x14ac:dyDescent="0.2"/>
    <row r="45049" ht="12.75" customHeight="1" x14ac:dyDescent="0.2"/>
    <row r="45050" ht="12.75" customHeight="1" x14ac:dyDescent="0.2"/>
    <row r="45051" ht="12.75" customHeight="1" x14ac:dyDescent="0.2"/>
    <row r="45052" ht="12.75" customHeight="1" x14ac:dyDescent="0.2"/>
    <row r="45053" ht="12.75" customHeight="1" x14ac:dyDescent="0.2"/>
    <row r="45054" ht="12.75" customHeight="1" x14ac:dyDescent="0.2"/>
    <row r="45055" ht="12.75" customHeight="1" x14ac:dyDescent="0.2"/>
    <row r="45056" ht="12.75" customHeight="1" x14ac:dyDescent="0.2"/>
    <row r="45057" ht="12.75" customHeight="1" x14ac:dyDescent="0.2"/>
    <row r="45058" ht="12.75" customHeight="1" x14ac:dyDescent="0.2"/>
    <row r="45059" ht="12.75" customHeight="1" x14ac:dyDescent="0.2"/>
    <row r="45060" ht="12.75" customHeight="1" x14ac:dyDescent="0.2"/>
    <row r="45061" ht="12.75" customHeight="1" x14ac:dyDescent="0.2"/>
    <row r="45062" ht="12.75" customHeight="1" x14ac:dyDescent="0.2"/>
    <row r="45063" ht="12.75" customHeight="1" x14ac:dyDescent="0.2"/>
    <row r="45064" ht="12.75" customHeight="1" x14ac:dyDescent="0.2"/>
    <row r="45065" ht="12.75" customHeight="1" x14ac:dyDescent="0.2"/>
    <row r="45066" ht="12.75" customHeight="1" x14ac:dyDescent="0.2"/>
    <row r="45067" ht="12.75" customHeight="1" x14ac:dyDescent="0.2"/>
    <row r="45068" ht="12.75" customHeight="1" x14ac:dyDescent="0.2"/>
    <row r="45069" ht="12.75" customHeight="1" x14ac:dyDescent="0.2"/>
    <row r="45070" ht="12.75" customHeight="1" x14ac:dyDescent="0.2"/>
    <row r="45071" ht="12.75" customHeight="1" x14ac:dyDescent="0.2"/>
    <row r="45072" ht="12.75" customHeight="1" x14ac:dyDescent="0.2"/>
    <row r="45073" ht="12.75" customHeight="1" x14ac:dyDescent="0.2"/>
    <row r="45074" ht="12.75" customHeight="1" x14ac:dyDescent="0.2"/>
    <row r="45075" ht="12.75" customHeight="1" x14ac:dyDescent="0.2"/>
    <row r="45076" ht="12.75" customHeight="1" x14ac:dyDescent="0.2"/>
    <row r="45077" ht="12.75" customHeight="1" x14ac:dyDescent="0.2"/>
    <row r="45078" ht="12.75" customHeight="1" x14ac:dyDescent="0.2"/>
    <row r="45079" ht="12.75" customHeight="1" x14ac:dyDescent="0.2"/>
    <row r="45080" ht="12.75" customHeight="1" x14ac:dyDescent="0.2"/>
    <row r="45081" ht="12.75" customHeight="1" x14ac:dyDescent="0.2"/>
    <row r="45082" ht="12.75" customHeight="1" x14ac:dyDescent="0.2"/>
    <row r="45083" ht="12.75" customHeight="1" x14ac:dyDescent="0.2"/>
    <row r="45084" ht="12.75" customHeight="1" x14ac:dyDescent="0.2"/>
    <row r="45085" ht="12.75" customHeight="1" x14ac:dyDescent="0.2"/>
    <row r="45086" ht="12.75" customHeight="1" x14ac:dyDescent="0.2"/>
    <row r="45087" ht="12.75" customHeight="1" x14ac:dyDescent="0.2"/>
    <row r="45088" ht="12.75" customHeight="1" x14ac:dyDescent="0.2"/>
    <row r="45089" ht="12.75" customHeight="1" x14ac:dyDescent="0.2"/>
    <row r="45090" ht="12.75" customHeight="1" x14ac:dyDescent="0.2"/>
    <row r="45091" ht="12.75" customHeight="1" x14ac:dyDescent="0.2"/>
    <row r="45092" ht="12.75" customHeight="1" x14ac:dyDescent="0.2"/>
    <row r="45093" ht="12.75" customHeight="1" x14ac:dyDescent="0.2"/>
    <row r="45094" ht="12.75" customHeight="1" x14ac:dyDescent="0.2"/>
    <row r="45095" ht="12.75" customHeight="1" x14ac:dyDescent="0.2"/>
    <row r="45096" ht="12.75" customHeight="1" x14ac:dyDescent="0.2"/>
    <row r="45097" ht="12.75" customHeight="1" x14ac:dyDescent="0.2"/>
    <row r="45098" ht="12.75" customHeight="1" x14ac:dyDescent="0.2"/>
    <row r="45099" ht="12.75" customHeight="1" x14ac:dyDescent="0.2"/>
    <row r="45100" ht="12.75" customHeight="1" x14ac:dyDescent="0.2"/>
    <row r="45101" ht="12.75" customHeight="1" x14ac:dyDescent="0.2"/>
    <row r="45102" ht="12.75" customHeight="1" x14ac:dyDescent="0.2"/>
    <row r="45103" ht="12.75" customHeight="1" x14ac:dyDescent="0.2"/>
    <row r="45104" ht="12.75" customHeight="1" x14ac:dyDescent="0.2"/>
    <row r="45105" ht="12.75" customHeight="1" x14ac:dyDescent="0.2"/>
    <row r="45106" ht="12.75" customHeight="1" x14ac:dyDescent="0.2"/>
    <row r="45107" ht="12.75" customHeight="1" x14ac:dyDescent="0.2"/>
    <row r="45108" ht="12.75" customHeight="1" x14ac:dyDescent="0.2"/>
    <row r="45109" ht="12.75" customHeight="1" x14ac:dyDescent="0.2"/>
    <row r="45110" ht="12.75" customHeight="1" x14ac:dyDescent="0.2"/>
    <row r="45111" ht="12.75" customHeight="1" x14ac:dyDescent="0.2"/>
    <row r="45112" ht="12.75" customHeight="1" x14ac:dyDescent="0.2"/>
    <row r="45113" ht="12.75" customHeight="1" x14ac:dyDescent="0.2"/>
    <row r="45114" ht="12.75" customHeight="1" x14ac:dyDescent="0.2"/>
    <row r="45115" ht="12.75" customHeight="1" x14ac:dyDescent="0.2"/>
    <row r="45116" ht="12.75" customHeight="1" x14ac:dyDescent="0.2"/>
    <row r="45117" ht="12.75" customHeight="1" x14ac:dyDescent="0.2"/>
    <row r="45118" ht="12.75" customHeight="1" x14ac:dyDescent="0.2"/>
    <row r="45119" ht="12.75" customHeight="1" x14ac:dyDescent="0.2"/>
    <row r="45120" ht="12.75" customHeight="1" x14ac:dyDescent="0.2"/>
    <row r="45121" ht="12.75" customHeight="1" x14ac:dyDescent="0.2"/>
    <row r="45122" ht="12.75" customHeight="1" x14ac:dyDescent="0.2"/>
    <row r="45123" ht="12.75" customHeight="1" x14ac:dyDescent="0.2"/>
    <row r="45124" ht="12.75" customHeight="1" x14ac:dyDescent="0.2"/>
    <row r="45125" ht="12.75" customHeight="1" x14ac:dyDescent="0.2"/>
    <row r="45126" ht="12.75" customHeight="1" x14ac:dyDescent="0.2"/>
    <row r="45127" ht="12.75" customHeight="1" x14ac:dyDescent="0.2"/>
    <row r="45128" ht="12.75" customHeight="1" x14ac:dyDescent="0.2"/>
    <row r="45129" ht="12.75" customHeight="1" x14ac:dyDescent="0.2"/>
    <row r="45130" ht="12.75" customHeight="1" x14ac:dyDescent="0.2"/>
    <row r="45131" ht="12.75" customHeight="1" x14ac:dyDescent="0.2"/>
    <row r="45132" ht="12.75" customHeight="1" x14ac:dyDescent="0.2"/>
    <row r="45133" ht="12.75" customHeight="1" x14ac:dyDescent="0.2"/>
    <row r="45134" ht="12.75" customHeight="1" x14ac:dyDescent="0.2"/>
    <row r="45135" ht="12.75" customHeight="1" x14ac:dyDescent="0.2"/>
    <row r="45136" ht="12.75" customHeight="1" x14ac:dyDescent="0.2"/>
    <row r="45137" ht="12.75" customHeight="1" x14ac:dyDescent="0.2"/>
    <row r="45138" ht="12.75" customHeight="1" x14ac:dyDescent="0.2"/>
    <row r="45139" ht="12.75" customHeight="1" x14ac:dyDescent="0.2"/>
    <row r="45140" ht="12.75" customHeight="1" x14ac:dyDescent="0.2"/>
    <row r="45141" ht="12.75" customHeight="1" x14ac:dyDescent="0.2"/>
    <row r="45142" ht="12.75" customHeight="1" x14ac:dyDescent="0.2"/>
    <row r="45143" ht="12.75" customHeight="1" x14ac:dyDescent="0.2"/>
    <row r="45144" ht="12.75" customHeight="1" x14ac:dyDescent="0.2"/>
    <row r="45145" ht="12.75" customHeight="1" x14ac:dyDescent="0.2"/>
    <row r="45146" ht="12.75" customHeight="1" x14ac:dyDescent="0.2"/>
    <row r="45147" ht="12.75" customHeight="1" x14ac:dyDescent="0.2"/>
    <row r="45148" ht="12.75" customHeight="1" x14ac:dyDescent="0.2"/>
    <row r="45149" ht="12.75" customHeight="1" x14ac:dyDescent="0.2"/>
    <row r="45150" ht="12.75" customHeight="1" x14ac:dyDescent="0.2"/>
    <row r="45151" ht="12.75" customHeight="1" x14ac:dyDescent="0.2"/>
    <row r="45152" ht="12.75" customHeight="1" x14ac:dyDescent="0.2"/>
    <row r="45153" ht="12.75" customHeight="1" x14ac:dyDescent="0.2"/>
    <row r="45154" ht="12.75" customHeight="1" x14ac:dyDescent="0.2"/>
    <row r="45155" ht="12.75" customHeight="1" x14ac:dyDescent="0.2"/>
    <row r="45156" ht="12.75" customHeight="1" x14ac:dyDescent="0.2"/>
    <row r="45157" ht="12.75" customHeight="1" x14ac:dyDescent="0.2"/>
    <row r="45158" ht="12.75" customHeight="1" x14ac:dyDescent="0.2"/>
    <row r="45159" ht="12.75" customHeight="1" x14ac:dyDescent="0.2"/>
    <row r="45160" ht="12.75" customHeight="1" x14ac:dyDescent="0.2"/>
    <row r="45161" ht="12.75" customHeight="1" x14ac:dyDescent="0.2"/>
    <row r="45162" ht="12.75" customHeight="1" x14ac:dyDescent="0.2"/>
    <row r="45163" ht="12.75" customHeight="1" x14ac:dyDescent="0.2"/>
    <row r="45164" ht="12.75" customHeight="1" x14ac:dyDescent="0.2"/>
    <row r="45165" ht="12.75" customHeight="1" x14ac:dyDescent="0.2"/>
    <row r="45166" ht="12.75" customHeight="1" x14ac:dyDescent="0.2"/>
    <row r="45167" ht="12.75" customHeight="1" x14ac:dyDescent="0.2"/>
    <row r="45168" ht="12.75" customHeight="1" x14ac:dyDescent="0.2"/>
    <row r="45169" ht="12.75" customHeight="1" x14ac:dyDescent="0.2"/>
    <row r="45170" ht="12.75" customHeight="1" x14ac:dyDescent="0.2"/>
    <row r="45171" ht="12.75" customHeight="1" x14ac:dyDescent="0.2"/>
    <row r="45172" ht="12.75" customHeight="1" x14ac:dyDescent="0.2"/>
    <row r="45173" ht="12.75" customHeight="1" x14ac:dyDescent="0.2"/>
    <row r="45174" ht="12.75" customHeight="1" x14ac:dyDescent="0.2"/>
    <row r="45175" ht="12.75" customHeight="1" x14ac:dyDescent="0.2"/>
    <row r="45176" ht="12.75" customHeight="1" x14ac:dyDescent="0.2"/>
    <row r="45177" ht="12.75" customHeight="1" x14ac:dyDescent="0.2"/>
    <row r="45178" ht="12.75" customHeight="1" x14ac:dyDescent="0.2"/>
    <row r="45179" ht="12.75" customHeight="1" x14ac:dyDescent="0.2"/>
    <row r="45180" ht="12.75" customHeight="1" x14ac:dyDescent="0.2"/>
    <row r="45181" ht="12.75" customHeight="1" x14ac:dyDescent="0.2"/>
    <row r="45182" ht="12.75" customHeight="1" x14ac:dyDescent="0.2"/>
    <row r="45183" ht="12.75" customHeight="1" x14ac:dyDescent="0.2"/>
    <row r="45184" ht="12.75" customHeight="1" x14ac:dyDescent="0.2"/>
    <row r="45185" ht="12.75" customHeight="1" x14ac:dyDescent="0.2"/>
    <row r="45186" ht="12.75" customHeight="1" x14ac:dyDescent="0.2"/>
    <row r="45187" ht="12.75" customHeight="1" x14ac:dyDescent="0.2"/>
    <row r="45188" ht="12.75" customHeight="1" x14ac:dyDescent="0.2"/>
    <row r="45189" ht="12.75" customHeight="1" x14ac:dyDescent="0.2"/>
    <row r="45190" ht="12.75" customHeight="1" x14ac:dyDescent="0.2"/>
    <row r="45191" ht="12.75" customHeight="1" x14ac:dyDescent="0.2"/>
    <row r="45192" ht="12.75" customHeight="1" x14ac:dyDescent="0.2"/>
    <row r="45193" ht="12.75" customHeight="1" x14ac:dyDescent="0.2"/>
    <row r="45194" ht="12.75" customHeight="1" x14ac:dyDescent="0.2"/>
    <row r="45195" ht="12.75" customHeight="1" x14ac:dyDescent="0.2"/>
    <row r="45196" ht="12.75" customHeight="1" x14ac:dyDescent="0.2"/>
    <row r="45197" ht="12.75" customHeight="1" x14ac:dyDescent="0.2"/>
    <row r="45198" ht="12.75" customHeight="1" x14ac:dyDescent="0.2"/>
    <row r="45199" ht="12.75" customHeight="1" x14ac:dyDescent="0.2"/>
    <row r="45200" ht="12.75" customHeight="1" x14ac:dyDescent="0.2"/>
    <row r="45201" ht="12.75" customHeight="1" x14ac:dyDescent="0.2"/>
    <row r="45202" ht="12.75" customHeight="1" x14ac:dyDescent="0.2"/>
    <row r="45203" ht="12.75" customHeight="1" x14ac:dyDescent="0.2"/>
    <row r="45204" ht="12.75" customHeight="1" x14ac:dyDescent="0.2"/>
    <row r="45205" ht="12.75" customHeight="1" x14ac:dyDescent="0.2"/>
    <row r="45206" ht="12.75" customHeight="1" x14ac:dyDescent="0.2"/>
    <row r="45207" ht="12.75" customHeight="1" x14ac:dyDescent="0.2"/>
    <row r="45208" ht="12.75" customHeight="1" x14ac:dyDescent="0.2"/>
    <row r="45209" ht="12.75" customHeight="1" x14ac:dyDescent="0.2"/>
    <row r="45210" ht="12.75" customHeight="1" x14ac:dyDescent="0.2"/>
    <row r="45211" ht="12.75" customHeight="1" x14ac:dyDescent="0.2"/>
    <row r="45212" ht="12.75" customHeight="1" x14ac:dyDescent="0.2"/>
    <row r="45213" ht="12.75" customHeight="1" x14ac:dyDescent="0.2"/>
    <row r="45214" ht="12.75" customHeight="1" x14ac:dyDescent="0.2"/>
    <row r="45215" ht="12.75" customHeight="1" x14ac:dyDescent="0.2"/>
    <row r="45216" ht="12.75" customHeight="1" x14ac:dyDescent="0.2"/>
    <row r="45217" ht="12.75" customHeight="1" x14ac:dyDescent="0.2"/>
    <row r="45218" ht="12.75" customHeight="1" x14ac:dyDescent="0.2"/>
    <row r="45219" ht="12.75" customHeight="1" x14ac:dyDescent="0.2"/>
    <row r="45220" ht="12.75" customHeight="1" x14ac:dyDescent="0.2"/>
    <row r="45221" ht="12.75" customHeight="1" x14ac:dyDescent="0.2"/>
    <row r="45222" ht="12.75" customHeight="1" x14ac:dyDescent="0.2"/>
    <row r="45223" ht="12.75" customHeight="1" x14ac:dyDescent="0.2"/>
    <row r="45224" ht="12.75" customHeight="1" x14ac:dyDescent="0.2"/>
    <row r="45225" ht="12.75" customHeight="1" x14ac:dyDescent="0.2"/>
    <row r="45226" ht="12.75" customHeight="1" x14ac:dyDescent="0.2"/>
    <row r="45227" ht="12.75" customHeight="1" x14ac:dyDescent="0.2"/>
    <row r="45228" ht="12.75" customHeight="1" x14ac:dyDescent="0.2"/>
    <row r="45229" ht="12.75" customHeight="1" x14ac:dyDescent="0.2"/>
    <row r="45230" ht="12.75" customHeight="1" x14ac:dyDescent="0.2"/>
    <row r="45231" ht="12.75" customHeight="1" x14ac:dyDescent="0.2"/>
    <row r="45232" ht="12.75" customHeight="1" x14ac:dyDescent="0.2"/>
    <row r="45233" ht="12.75" customHeight="1" x14ac:dyDescent="0.2"/>
    <row r="45234" ht="12.75" customHeight="1" x14ac:dyDescent="0.2"/>
    <row r="45235" ht="12.75" customHeight="1" x14ac:dyDescent="0.2"/>
    <row r="45236" ht="12.75" customHeight="1" x14ac:dyDescent="0.2"/>
    <row r="45237" ht="12.75" customHeight="1" x14ac:dyDescent="0.2"/>
    <row r="45238" ht="12.75" customHeight="1" x14ac:dyDescent="0.2"/>
    <row r="45239" ht="12.75" customHeight="1" x14ac:dyDescent="0.2"/>
    <row r="45240" ht="12.75" customHeight="1" x14ac:dyDescent="0.2"/>
    <row r="45241" ht="12.75" customHeight="1" x14ac:dyDescent="0.2"/>
    <row r="45242" ht="12.75" customHeight="1" x14ac:dyDescent="0.2"/>
    <row r="45243" ht="12.75" customHeight="1" x14ac:dyDescent="0.2"/>
    <row r="45244" ht="12.75" customHeight="1" x14ac:dyDescent="0.2"/>
    <row r="45245" ht="12.75" customHeight="1" x14ac:dyDescent="0.2"/>
    <row r="45246" ht="12.75" customHeight="1" x14ac:dyDescent="0.2"/>
    <row r="45247" ht="12.75" customHeight="1" x14ac:dyDescent="0.2"/>
    <row r="45248" ht="12.75" customHeight="1" x14ac:dyDescent="0.2"/>
    <row r="45249" ht="12.75" customHeight="1" x14ac:dyDescent="0.2"/>
    <row r="45250" ht="12.75" customHeight="1" x14ac:dyDescent="0.2"/>
    <row r="45251" ht="12.75" customHeight="1" x14ac:dyDescent="0.2"/>
    <row r="45252" ht="12.75" customHeight="1" x14ac:dyDescent="0.2"/>
    <row r="45253" ht="12.75" customHeight="1" x14ac:dyDescent="0.2"/>
    <row r="45254" ht="12.75" customHeight="1" x14ac:dyDescent="0.2"/>
    <row r="45255" ht="12.75" customHeight="1" x14ac:dyDescent="0.2"/>
    <row r="45256" ht="12.75" customHeight="1" x14ac:dyDescent="0.2"/>
    <row r="45257" ht="12.75" customHeight="1" x14ac:dyDescent="0.2"/>
    <row r="45258" ht="12.75" customHeight="1" x14ac:dyDescent="0.2"/>
    <row r="45259" ht="12.75" customHeight="1" x14ac:dyDescent="0.2"/>
    <row r="45260" ht="12.75" customHeight="1" x14ac:dyDescent="0.2"/>
    <row r="45261" ht="12.75" customHeight="1" x14ac:dyDescent="0.2"/>
    <row r="45262" ht="12.75" customHeight="1" x14ac:dyDescent="0.2"/>
    <row r="45263" ht="12.75" customHeight="1" x14ac:dyDescent="0.2"/>
    <row r="45264" ht="12.75" customHeight="1" x14ac:dyDescent="0.2"/>
    <row r="45265" ht="12.75" customHeight="1" x14ac:dyDescent="0.2"/>
    <row r="45266" ht="12.75" customHeight="1" x14ac:dyDescent="0.2"/>
    <row r="45267" ht="12.75" customHeight="1" x14ac:dyDescent="0.2"/>
    <row r="45268" ht="12.75" customHeight="1" x14ac:dyDescent="0.2"/>
    <row r="45269" ht="12.75" customHeight="1" x14ac:dyDescent="0.2"/>
    <row r="45270" ht="12.75" customHeight="1" x14ac:dyDescent="0.2"/>
    <row r="45271" ht="12.75" customHeight="1" x14ac:dyDescent="0.2"/>
    <row r="45272" ht="12.75" customHeight="1" x14ac:dyDescent="0.2"/>
    <row r="45273" ht="12.75" customHeight="1" x14ac:dyDescent="0.2"/>
    <row r="45274" ht="12.75" customHeight="1" x14ac:dyDescent="0.2"/>
    <row r="45275" ht="12.75" customHeight="1" x14ac:dyDescent="0.2"/>
    <row r="45276" ht="12.75" customHeight="1" x14ac:dyDescent="0.2"/>
    <row r="45277" ht="12.75" customHeight="1" x14ac:dyDescent="0.2"/>
    <row r="45278" ht="12.75" customHeight="1" x14ac:dyDescent="0.2"/>
    <row r="45279" ht="12.75" customHeight="1" x14ac:dyDescent="0.2"/>
    <row r="45280" ht="12.75" customHeight="1" x14ac:dyDescent="0.2"/>
    <row r="45281" ht="12.75" customHeight="1" x14ac:dyDescent="0.2"/>
    <row r="45282" ht="12.75" customHeight="1" x14ac:dyDescent="0.2"/>
    <row r="45283" ht="12.75" customHeight="1" x14ac:dyDescent="0.2"/>
    <row r="45284" ht="12.75" customHeight="1" x14ac:dyDescent="0.2"/>
    <row r="45285" ht="12.75" customHeight="1" x14ac:dyDescent="0.2"/>
    <row r="45286" ht="12.75" customHeight="1" x14ac:dyDescent="0.2"/>
    <row r="45287" ht="12.75" customHeight="1" x14ac:dyDescent="0.2"/>
    <row r="45288" ht="12.75" customHeight="1" x14ac:dyDescent="0.2"/>
    <row r="45289" ht="12.75" customHeight="1" x14ac:dyDescent="0.2"/>
    <row r="45290" ht="12.75" customHeight="1" x14ac:dyDescent="0.2"/>
    <row r="45291" ht="12.75" customHeight="1" x14ac:dyDescent="0.2"/>
    <row r="45292" ht="12.75" customHeight="1" x14ac:dyDescent="0.2"/>
    <row r="45293" ht="12.75" customHeight="1" x14ac:dyDescent="0.2"/>
    <row r="45294" ht="12.75" customHeight="1" x14ac:dyDescent="0.2"/>
    <row r="45295" ht="12.75" customHeight="1" x14ac:dyDescent="0.2"/>
    <row r="45296" ht="12.75" customHeight="1" x14ac:dyDescent="0.2"/>
    <row r="45297" ht="12.75" customHeight="1" x14ac:dyDescent="0.2"/>
    <row r="45298" ht="12.75" customHeight="1" x14ac:dyDescent="0.2"/>
    <row r="45299" ht="12.75" customHeight="1" x14ac:dyDescent="0.2"/>
    <row r="45300" ht="12.75" customHeight="1" x14ac:dyDescent="0.2"/>
    <row r="45301" ht="12.75" customHeight="1" x14ac:dyDescent="0.2"/>
    <row r="45302" ht="12.75" customHeight="1" x14ac:dyDescent="0.2"/>
    <row r="45303" ht="12.75" customHeight="1" x14ac:dyDescent="0.2"/>
    <row r="45304" ht="12.75" customHeight="1" x14ac:dyDescent="0.2"/>
    <row r="45305" ht="12.75" customHeight="1" x14ac:dyDescent="0.2"/>
    <row r="45306" ht="12.75" customHeight="1" x14ac:dyDescent="0.2"/>
    <row r="45307" ht="12.75" customHeight="1" x14ac:dyDescent="0.2"/>
    <row r="45308" ht="12.75" customHeight="1" x14ac:dyDescent="0.2"/>
    <row r="45309" ht="12.75" customHeight="1" x14ac:dyDescent="0.2"/>
    <row r="45310" ht="12.75" customHeight="1" x14ac:dyDescent="0.2"/>
    <row r="45311" ht="12.75" customHeight="1" x14ac:dyDescent="0.2"/>
    <row r="45312" ht="12.75" customHeight="1" x14ac:dyDescent="0.2"/>
    <row r="45313" ht="12.75" customHeight="1" x14ac:dyDescent="0.2"/>
    <row r="45314" ht="12.75" customHeight="1" x14ac:dyDescent="0.2"/>
    <row r="45315" ht="12.75" customHeight="1" x14ac:dyDescent="0.2"/>
    <row r="45316" ht="12.75" customHeight="1" x14ac:dyDescent="0.2"/>
    <row r="45317" ht="12.75" customHeight="1" x14ac:dyDescent="0.2"/>
    <row r="45318" ht="12.75" customHeight="1" x14ac:dyDescent="0.2"/>
    <row r="45319" ht="12.75" customHeight="1" x14ac:dyDescent="0.2"/>
    <row r="45320" ht="12.75" customHeight="1" x14ac:dyDescent="0.2"/>
    <row r="45321" ht="12.75" customHeight="1" x14ac:dyDescent="0.2"/>
    <row r="45322" ht="12.75" customHeight="1" x14ac:dyDescent="0.2"/>
    <row r="45323" ht="12.75" customHeight="1" x14ac:dyDescent="0.2"/>
    <row r="45324" ht="12.75" customHeight="1" x14ac:dyDescent="0.2"/>
    <row r="45325" ht="12.75" customHeight="1" x14ac:dyDescent="0.2"/>
    <row r="45326" ht="12.75" customHeight="1" x14ac:dyDescent="0.2"/>
    <row r="45327" ht="12.75" customHeight="1" x14ac:dyDescent="0.2"/>
    <row r="45328" ht="12.75" customHeight="1" x14ac:dyDescent="0.2"/>
    <row r="45329" ht="12.75" customHeight="1" x14ac:dyDescent="0.2"/>
    <row r="45330" ht="12.75" customHeight="1" x14ac:dyDescent="0.2"/>
    <row r="45331" ht="12.75" customHeight="1" x14ac:dyDescent="0.2"/>
    <row r="45332" ht="12.75" customHeight="1" x14ac:dyDescent="0.2"/>
    <row r="45333" ht="12.75" customHeight="1" x14ac:dyDescent="0.2"/>
    <row r="45334" ht="12.75" customHeight="1" x14ac:dyDescent="0.2"/>
    <row r="45335" ht="12.75" customHeight="1" x14ac:dyDescent="0.2"/>
    <row r="45336" ht="12.75" customHeight="1" x14ac:dyDescent="0.2"/>
    <row r="45337" ht="12.75" customHeight="1" x14ac:dyDescent="0.2"/>
    <row r="45338" ht="12.75" customHeight="1" x14ac:dyDescent="0.2"/>
    <row r="45339" ht="12.75" customHeight="1" x14ac:dyDescent="0.2"/>
    <row r="45340" ht="12.75" customHeight="1" x14ac:dyDescent="0.2"/>
    <row r="45341" ht="12.75" customHeight="1" x14ac:dyDescent="0.2"/>
    <row r="45342" ht="12.75" customHeight="1" x14ac:dyDescent="0.2"/>
    <row r="45343" ht="12.75" customHeight="1" x14ac:dyDescent="0.2"/>
    <row r="45344" ht="12.75" customHeight="1" x14ac:dyDescent="0.2"/>
    <row r="45345" ht="12.75" customHeight="1" x14ac:dyDescent="0.2"/>
    <row r="45346" ht="12.75" customHeight="1" x14ac:dyDescent="0.2"/>
    <row r="45347" ht="12.75" customHeight="1" x14ac:dyDescent="0.2"/>
    <row r="45348" ht="12.75" customHeight="1" x14ac:dyDescent="0.2"/>
    <row r="45349" ht="12.75" customHeight="1" x14ac:dyDescent="0.2"/>
    <row r="45350" ht="12.75" customHeight="1" x14ac:dyDescent="0.2"/>
    <row r="45351" ht="12.75" customHeight="1" x14ac:dyDescent="0.2"/>
    <row r="45352" ht="12.75" customHeight="1" x14ac:dyDescent="0.2"/>
    <row r="45353" ht="12.75" customHeight="1" x14ac:dyDescent="0.2"/>
    <row r="45354" ht="12.75" customHeight="1" x14ac:dyDescent="0.2"/>
    <row r="45355" ht="12.75" customHeight="1" x14ac:dyDescent="0.2"/>
    <row r="45356" ht="12.75" customHeight="1" x14ac:dyDescent="0.2"/>
    <row r="45357" ht="12.75" customHeight="1" x14ac:dyDescent="0.2"/>
    <row r="45358" ht="12.75" customHeight="1" x14ac:dyDescent="0.2"/>
    <row r="45359" ht="12.75" customHeight="1" x14ac:dyDescent="0.2"/>
    <row r="45360" ht="12.75" customHeight="1" x14ac:dyDescent="0.2"/>
    <row r="45361" ht="12.75" customHeight="1" x14ac:dyDescent="0.2"/>
    <row r="45362" ht="12.75" customHeight="1" x14ac:dyDescent="0.2"/>
    <row r="45363" ht="12.75" customHeight="1" x14ac:dyDescent="0.2"/>
    <row r="45364" ht="12.75" customHeight="1" x14ac:dyDescent="0.2"/>
    <row r="45365" ht="12.75" customHeight="1" x14ac:dyDescent="0.2"/>
    <row r="45366" ht="12.75" customHeight="1" x14ac:dyDescent="0.2"/>
    <row r="45367" ht="12.75" customHeight="1" x14ac:dyDescent="0.2"/>
    <row r="45368" ht="12.75" customHeight="1" x14ac:dyDescent="0.2"/>
    <row r="45369" ht="12.75" customHeight="1" x14ac:dyDescent="0.2"/>
    <row r="45370" ht="12.75" customHeight="1" x14ac:dyDescent="0.2"/>
    <row r="45371" ht="12.75" customHeight="1" x14ac:dyDescent="0.2"/>
    <row r="45372" ht="12.75" customHeight="1" x14ac:dyDescent="0.2"/>
    <row r="45373" ht="12.75" customHeight="1" x14ac:dyDescent="0.2"/>
    <row r="45374" ht="12.75" customHeight="1" x14ac:dyDescent="0.2"/>
    <row r="45375" ht="12.75" customHeight="1" x14ac:dyDescent="0.2"/>
    <row r="45376" ht="12.75" customHeight="1" x14ac:dyDescent="0.2"/>
    <row r="45377" ht="12.75" customHeight="1" x14ac:dyDescent="0.2"/>
    <row r="45378" ht="12.75" customHeight="1" x14ac:dyDescent="0.2"/>
    <row r="45379" ht="12.75" customHeight="1" x14ac:dyDescent="0.2"/>
    <row r="45380" ht="12.75" customHeight="1" x14ac:dyDescent="0.2"/>
    <row r="45381" ht="12.75" customHeight="1" x14ac:dyDescent="0.2"/>
    <row r="45382" ht="12.75" customHeight="1" x14ac:dyDescent="0.2"/>
    <row r="45383" ht="12.75" customHeight="1" x14ac:dyDescent="0.2"/>
    <row r="45384" ht="12.75" customHeight="1" x14ac:dyDescent="0.2"/>
    <row r="45385" ht="12.75" customHeight="1" x14ac:dyDescent="0.2"/>
    <row r="45386" ht="12.75" customHeight="1" x14ac:dyDescent="0.2"/>
    <row r="45387" ht="12.75" customHeight="1" x14ac:dyDescent="0.2"/>
    <row r="45388" ht="12.75" customHeight="1" x14ac:dyDescent="0.2"/>
    <row r="45389" ht="12.75" customHeight="1" x14ac:dyDescent="0.2"/>
    <row r="45390" ht="12.75" customHeight="1" x14ac:dyDescent="0.2"/>
    <row r="45391" ht="12.75" customHeight="1" x14ac:dyDescent="0.2"/>
    <row r="45392" ht="12.75" customHeight="1" x14ac:dyDescent="0.2"/>
    <row r="45393" ht="12.75" customHeight="1" x14ac:dyDescent="0.2"/>
    <row r="45394" ht="12.75" customHeight="1" x14ac:dyDescent="0.2"/>
    <row r="45395" ht="12.75" customHeight="1" x14ac:dyDescent="0.2"/>
    <row r="45396" ht="12.75" customHeight="1" x14ac:dyDescent="0.2"/>
    <row r="45397" ht="12.75" customHeight="1" x14ac:dyDescent="0.2"/>
    <row r="45398" ht="12.75" customHeight="1" x14ac:dyDescent="0.2"/>
    <row r="45399" ht="12.75" customHeight="1" x14ac:dyDescent="0.2"/>
    <row r="45400" ht="12.75" customHeight="1" x14ac:dyDescent="0.2"/>
    <row r="45401" ht="12.75" customHeight="1" x14ac:dyDescent="0.2"/>
    <row r="45402" ht="12.75" customHeight="1" x14ac:dyDescent="0.2"/>
    <row r="45403" ht="12.75" customHeight="1" x14ac:dyDescent="0.2"/>
    <row r="45404" ht="12.75" customHeight="1" x14ac:dyDescent="0.2"/>
    <row r="45405" ht="12.75" customHeight="1" x14ac:dyDescent="0.2"/>
    <row r="45406" ht="12.75" customHeight="1" x14ac:dyDescent="0.2"/>
    <row r="45407" ht="12.75" customHeight="1" x14ac:dyDescent="0.2"/>
    <row r="45408" ht="12.75" customHeight="1" x14ac:dyDescent="0.2"/>
    <row r="45409" ht="12.75" customHeight="1" x14ac:dyDescent="0.2"/>
    <row r="45410" ht="12.75" customHeight="1" x14ac:dyDescent="0.2"/>
    <row r="45411" ht="12.75" customHeight="1" x14ac:dyDescent="0.2"/>
    <row r="45412" ht="12.75" customHeight="1" x14ac:dyDescent="0.2"/>
    <row r="45413" ht="12.75" customHeight="1" x14ac:dyDescent="0.2"/>
    <row r="45414" ht="12.75" customHeight="1" x14ac:dyDescent="0.2"/>
    <row r="45415" ht="12.75" customHeight="1" x14ac:dyDescent="0.2"/>
    <row r="45416" ht="12.75" customHeight="1" x14ac:dyDescent="0.2"/>
    <row r="45417" ht="12.75" customHeight="1" x14ac:dyDescent="0.2"/>
    <row r="45418" ht="12.75" customHeight="1" x14ac:dyDescent="0.2"/>
    <row r="45419" ht="12.75" customHeight="1" x14ac:dyDescent="0.2"/>
    <row r="45420" ht="12.75" customHeight="1" x14ac:dyDescent="0.2"/>
    <row r="45421" ht="12.75" customHeight="1" x14ac:dyDescent="0.2"/>
    <row r="45422" ht="12.75" customHeight="1" x14ac:dyDescent="0.2"/>
    <row r="45423" ht="12.75" customHeight="1" x14ac:dyDescent="0.2"/>
    <row r="45424" ht="12.75" customHeight="1" x14ac:dyDescent="0.2"/>
    <row r="45425" ht="12.75" customHeight="1" x14ac:dyDescent="0.2"/>
    <row r="45426" ht="12.75" customHeight="1" x14ac:dyDescent="0.2"/>
    <row r="45427" ht="12.75" customHeight="1" x14ac:dyDescent="0.2"/>
    <row r="45428" ht="12.75" customHeight="1" x14ac:dyDescent="0.2"/>
    <row r="45429" ht="12.75" customHeight="1" x14ac:dyDescent="0.2"/>
    <row r="45430" ht="12.75" customHeight="1" x14ac:dyDescent="0.2"/>
    <row r="45431" ht="12.75" customHeight="1" x14ac:dyDescent="0.2"/>
    <row r="45432" ht="12.75" customHeight="1" x14ac:dyDescent="0.2"/>
    <row r="45433" ht="12.75" customHeight="1" x14ac:dyDescent="0.2"/>
    <row r="45434" ht="12.75" customHeight="1" x14ac:dyDescent="0.2"/>
    <row r="45435" ht="12.75" customHeight="1" x14ac:dyDescent="0.2"/>
    <row r="45436" ht="12.75" customHeight="1" x14ac:dyDescent="0.2"/>
    <row r="45437" ht="12.75" customHeight="1" x14ac:dyDescent="0.2"/>
    <row r="45438" ht="12.75" customHeight="1" x14ac:dyDescent="0.2"/>
    <row r="45439" ht="12.75" customHeight="1" x14ac:dyDescent="0.2"/>
    <row r="45440" ht="12.75" customHeight="1" x14ac:dyDescent="0.2"/>
    <row r="45441" ht="12.75" customHeight="1" x14ac:dyDescent="0.2"/>
    <row r="45442" ht="12.75" customHeight="1" x14ac:dyDescent="0.2"/>
    <row r="45443" ht="12.75" customHeight="1" x14ac:dyDescent="0.2"/>
    <row r="45444" ht="12.75" customHeight="1" x14ac:dyDescent="0.2"/>
    <row r="45445" ht="12.75" customHeight="1" x14ac:dyDescent="0.2"/>
    <row r="45446" ht="12.75" customHeight="1" x14ac:dyDescent="0.2"/>
    <row r="45447" ht="12.75" customHeight="1" x14ac:dyDescent="0.2"/>
    <row r="45448" ht="12.75" customHeight="1" x14ac:dyDescent="0.2"/>
    <row r="45449" ht="12.75" customHeight="1" x14ac:dyDescent="0.2"/>
    <row r="45450" ht="12.75" customHeight="1" x14ac:dyDescent="0.2"/>
    <row r="45451" ht="12.75" customHeight="1" x14ac:dyDescent="0.2"/>
    <row r="45452" ht="12.75" customHeight="1" x14ac:dyDescent="0.2"/>
    <row r="45453" ht="12.75" customHeight="1" x14ac:dyDescent="0.2"/>
    <row r="45454" ht="12.75" customHeight="1" x14ac:dyDescent="0.2"/>
    <row r="45455" ht="12.75" customHeight="1" x14ac:dyDescent="0.2"/>
    <row r="45456" ht="12.75" customHeight="1" x14ac:dyDescent="0.2"/>
    <row r="45457" ht="12.75" customHeight="1" x14ac:dyDescent="0.2"/>
    <row r="45458" ht="12.75" customHeight="1" x14ac:dyDescent="0.2"/>
    <row r="45459" ht="12.75" customHeight="1" x14ac:dyDescent="0.2"/>
    <row r="45460" ht="12.75" customHeight="1" x14ac:dyDescent="0.2"/>
    <row r="45461" ht="12.75" customHeight="1" x14ac:dyDescent="0.2"/>
    <row r="45462" ht="12.75" customHeight="1" x14ac:dyDescent="0.2"/>
    <row r="45463" ht="12.75" customHeight="1" x14ac:dyDescent="0.2"/>
    <row r="45464" ht="12.75" customHeight="1" x14ac:dyDescent="0.2"/>
    <row r="45465" ht="12.75" customHeight="1" x14ac:dyDescent="0.2"/>
    <row r="45466" ht="12.75" customHeight="1" x14ac:dyDescent="0.2"/>
    <row r="45467" ht="12.75" customHeight="1" x14ac:dyDescent="0.2"/>
    <row r="45468" ht="12.75" customHeight="1" x14ac:dyDescent="0.2"/>
    <row r="45469" ht="12.75" customHeight="1" x14ac:dyDescent="0.2"/>
    <row r="45470" ht="12.75" customHeight="1" x14ac:dyDescent="0.2"/>
    <row r="45471" ht="12.75" customHeight="1" x14ac:dyDescent="0.2"/>
    <row r="45472" ht="12.75" customHeight="1" x14ac:dyDescent="0.2"/>
    <row r="45473" ht="12.75" customHeight="1" x14ac:dyDescent="0.2"/>
    <row r="45474" ht="12.75" customHeight="1" x14ac:dyDescent="0.2"/>
    <row r="45475" ht="12.75" customHeight="1" x14ac:dyDescent="0.2"/>
    <row r="45476" ht="12.75" customHeight="1" x14ac:dyDescent="0.2"/>
    <row r="45477" ht="12.75" customHeight="1" x14ac:dyDescent="0.2"/>
    <row r="45478" ht="12.75" customHeight="1" x14ac:dyDescent="0.2"/>
    <row r="45479" ht="12.75" customHeight="1" x14ac:dyDescent="0.2"/>
    <row r="45480" ht="12.75" customHeight="1" x14ac:dyDescent="0.2"/>
    <row r="45481" ht="12.75" customHeight="1" x14ac:dyDescent="0.2"/>
    <row r="45482" ht="12.75" customHeight="1" x14ac:dyDescent="0.2"/>
    <row r="45483" ht="12.75" customHeight="1" x14ac:dyDescent="0.2"/>
    <row r="45484" ht="12.75" customHeight="1" x14ac:dyDescent="0.2"/>
    <row r="45485" ht="12.75" customHeight="1" x14ac:dyDescent="0.2"/>
    <row r="45486" ht="12.75" customHeight="1" x14ac:dyDescent="0.2"/>
    <row r="45487" ht="12.75" customHeight="1" x14ac:dyDescent="0.2"/>
    <row r="45488" ht="12.75" customHeight="1" x14ac:dyDescent="0.2"/>
    <row r="45489" ht="12.75" customHeight="1" x14ac:dyDescent="0.2"/>
    <row r="45490" ht="12.75" customHeight="1" x14ac:dyDescent="0.2"/>
    <row r="45491" ht="12.75" customHeight="1" x14ac:dyDescent="0.2"/>
    <row r="45492" ht="12.75" customHeight="1" x14ac:dyDescent="0.2"/>
    <row r="45493" ht="12.75" customHeight="1" x14ac:dyDescent="0.2"/>
    <row r="45494" ht="12.75" customHeight="1" x14ac:dyDescent="0.2"/>
    <row r="45495" ht="12.75" customHeight="1" x14ac:dyDescent="0.2"/>
    <row r="45496" ht="12.75" customHeight="1" x14ac:dyDescent="0.2"/>
    <row r="45497" ht="12.75" customHeight="1" x14ac:dyDescent="0.2"/>
    <row r="45498" ht="12.75" customHeight="1" x14ac:dyDescent="0.2"/>
    <row r="45499" ht="12.75" customHeight="1" x14ac:dyDescent="0.2"/>
    <row r="45500" ht="12.75" customHeight="1" x14ac:dyDescent="0.2"/>
    <row r="45501" ht="12.75" customHeight="1" x14ac:dyDescent="0.2"/>
    <row r="45502" ht="12.75" customHeight="1" x14ac:dyDescent="0.2"/>
    <row r="45503" ht="12.75" customHeight="1" x14ac:dyDescent="0.2"/>
    <row r="45504" ht="12.75" customHeight="1" x14ac:dyDescent="0.2"/>
    <row r="45505" ht="12.75" customHeight="1" x14ac:dyDescent="0.2"/>
    <row r="45506" ht="12.75" customHeight="1" x14ac:dyDescent="0.2"/>
    <row r="45507" ht="12.75" customHeight="1" x14ac:dyDescent="0.2"/>
    <row r="45508" ht="12.75" customHeight="1" x14ac:dyDescent="0.2"/>
    <row r="45509" ht="12.75" customHeight="1" x14ac:dyDescent="0.2"/>
    <row r="45510" ht="12.75" customHeight="1" x14ac:dyDescent="0.2"/>
    <row r="45511" ht="12.75" customHeight="1" x14ac:dyDescent="0.2"/>
    <row r="45512" ht="12.75" customHeight="1" x14ac:dyDescent="0.2"/>
    <row r="45513" ht="12.75" customHeight="1" x14ac:dyDescent="0.2"/>
    <row r="45514" ht="12.75" customHeight="1" x14ac:dyDescent="0.2"/>
    <row r="45515" ht="12.75" customHeight="1" x14ac:dyDescent="0.2"/>
    <row r="45516" ht="12.75" customHeight="1" x14ac:dyDescent="0.2"/>
    <row r="45517" ht="12.75" customHeight="1" x14ac:dyDescent="0.2"/>
    <row r="45518" ht="12.75" customHeight="1" x14ac:dyDescent="0.2"/>
    <row r="45519" ht="12.75" customHeight="1" x14ac:dyDescent="0.2"/>
    <row r="45520" ht="12.75" customHeight="1" x14ac:dyDescent="0.2"/>
    <row r="45521" ht="12.75" customHeight="1" x14ac:dyDescent="0.2"/>
    <row r="45522" ht="12.75" customHeight="1" x14ac:dyDescent="0.2"/>
    <row r="45523" ht="12.75" customHeight="1" x14ac:dyDescent="0.2"/>
    <row r="45524" ht="12.75" customHeight="1" x14ac:dyDescent="0.2"/>
    <row r="45525" ht="12.75" customHeight="1" x14ac:dyDescent="0.2"/>
    <row r="45526" ht="12.75" customHeight="1" x14ac:dyDescent="0.2"/>
    <row r="45527" ht="12.75" customHeight="1" x14ac:dyDescent="0.2"/>
    <row r="45528" ht="12.75" customHeight="1" x14ac:dyDescent="0.2"/>
    <row r="45529" ht="12.75" customHeight="1" x14ac:dyDescent="0.2"/>
    <row r="45530" ht="12.75" customHeight="1" x14ac:dyDescent="0.2"/>
    <row r="45531" ht="12.75" customHeight="1" x14ac:dyDescent="0.2"/>
    <row r="45532" ht="12.75" customHeight="1" x14ac:dyDescent="0.2"/>
    <row r="45533" ht="12.75" customHeight="1" x14ac:dyDescent="0.2"/>
    <row r="45534" ht="12.75" customHeight="1" x14ac:dyDescent="0.2"/>
    <row r="45535" ht="12.75" customHeight="1" x14ac:dyDescent="0.2"/>
    <row r="45536" ht="12.75" customHeight="1" x14ac:dyDescent="0.2"/>
    <row r="45537" ht="12.75" customHeight="1" x14ac:dyDescent="0.2"/>
    <row r="45538" ht="12.75" customHeight="1" x14ac:dyDescent="0.2"/>
    <row r="45539" ht="12.75" customHeight="1" x14ac:dyDescent="0.2"/>
    <row r="45540" ht="12.75" customHeight="1" x14ac:dyDescent="0.2"/>
    <row r="45541" ht="12.75" customHeight="1" x14ac:dyDescent="0.2"/>
    <row r="45542" ht="12.75" customHeight="1" x14ac:dyDescent="0.2"/>
    <row r="45543" ht="12.75" customHeight="1" x14ac:dyDescent="0.2"/>
    <row r="45544" ht="12.75" customHeight="1" x14ac:dyDescent="0.2"/>
    <row r="45545" ht="12.75" customHeight="1" x14ac:dyDescent="0.2"/>
    <row r="45546" ht="12.75" customHeight="1" x14ac:dyDescent="0.2"/>
    <row r="45547" ht="12.75" customHeight="1" x14ac:dyDescent="0.2"/>
    <row r="45548" ht="12.75" customHeight="1" x14ac:dyDescent="0.2"/>
    <row r="45549" ht="12.75" customHeight="1" x14ac:dyDescent="0.2"/>
    <row r="45550" ht="12.75" customHeight="1" x14ac:dyDescent="0.2"/>
    <row r="45551" ht="12.75" customHeight="1" x14ac:dyDescent="0.2"/>
    <row r="45552" ht="12.75" customHeight="1" x14ac:dyDescent="0.2"/>
    <row r="45553" ht="12.75" customHeight="1" x14ac:dyDescent="0.2"/>
    <row r="45554" ht="12.75" customHeight="1" x14ac:dyDescent="0.2"/>
    <row r="45555" ht="12.75" customHeight="1" x14ac:dyDescent="0.2"/>
    <row r="45556" ht="12.75" customHeight="1" x14ac:dyDescent="0.2"/>
    <row r="45557" ht="12.75" customHeight="1" x14ac:dyDescent="0.2"/>
    <row r="45558" ht="12.75" customHeight="1" x14ac:dyDescent="0.2"/>
    <row r="45559" ht="12.75" customHeight="1" x14ac:dyDescent="0.2"/>
    <row r="45560" ht="12.75" customHeight="1" x14ac:dyDescent="0.2"/>
    <row r="45561" ht="12.75" customHeight="1" x14ac:dyDescent="0.2"/>
    <row r="45562" ht="12.75" customHeight="1" x14ac:dyDescent="0.2"/>
    <row r="45563" ht="12.75" customHeight="1" x14ac:dyDescent="0.2"/>
    <row r="45564" ht="12.75" customHeight="1" x14ac:dyDescent="0.2"/>
    <row r="45565" ht="12.75" customHeight="1" x14ac:dyDescent="0.2"/>
    <row r="45566" ht="12.75" customHeight="1" x14ac:dyDescent="0.2"/>
    <row r="45567" ht="12.75" customHeight="1" x14ac:dyDescent="0.2"/>
    <row r="45568" ht="12.75" customHeight="1" x14ac:dyDescent="0.2"/>
    <row r="45569" ht="12.75" customHeight="1" x14ac:dyDescent="0.2"/>
    <row r="45570" ht="12.75" customHeight="1" x14ac:dyDescent="0.2"/>
    <row r="45571" ht="12.75" customHeight="1" x14ac:dyDescent="0.2"/>
    <row r="45572" ht="12.75" customHeight="1" x14ac:dyDescent="0.2"/>
    <row r="45573" ht="12.75" customHeight="1" x14ac:dyDescent="0.2"/>
    <row r="45574" ht="12.75" customHeight="1" x14ac:dyDescent="0.2"/>
    <row r="45575" ht="12.75" customHeight="1" x14ac:dyDescent="0.2"/>
    <row r="45576" ht="12.75" customHeight="1" x14ac:dyDescent="0.2"/>
    <row r="45577" ht="12.75" customHeight="1" x14ac:dyDescent="0.2"/>
    <row r="45578" ht="12.75" customHeight="1" x14ac:dyDescent="0.2"/>
    <row r="45579" ht="12.75" customHeight="1" x14ac:dyDescent="0.2"/>
    <row r="45580" ht="12.75" customHeight="1" x14ac:dyDescent="0.2"/>
    <row r="45581" ht="12.75" customHeight="1" x14ac:dyDescent="0.2"/>
    <row r="45582" ht="12.75" customHeight="1" x14ac:dyDescent="0.2"/>
    <row r="45583" ht="12.75" customHeight="1" x14ac:dyDescent="0.2"/>
    <row r="45584" ht="12.75" customHeight="1" x14ac:dyDescent="0.2"/>
    <row r="45585" ht="12.75" customHeight="1" x14ac:dyDescent="0.2"/>
    <row r="45586" ht="12.75" customHeight="1" x14ac:dyDescent="0.2"/>
    <row r="45587" ht="12.75" customHeight="1" x14ac:dyDescent="0.2"/>
    <row r="45588" ht="12.75" customHeight="1" x14ac:dyDescent="0.2"/>
    <row r="45589" ht="12.75" customHeight="1" x14ac:dyDescent="0.2"/>
    <row r="45590" ht="12.75" customHeight="1" x14ac:dyDescent="0.2"/>
    <row r="45591" ht="12.75" customHeight="1" x14ac:dyDescent="0.2"/>
    <row r="45592" ht="12.75" customHeight="1" x14ac:dyDescent="0.2"/>
    <row r="45593" ht="12.75" customHeight="1" x14ac:dyDescent="0.2"/>
    <row r="45594" ht="12.75" customHeight="1" x14ac:dyDescent="0.2"/>
    <row r="45595" ht="12.75" customHeight="1" x14ac:dyDescent="0.2"/>
    <row r="45596" ht="12.75" customHeight="1" x14ac:dyDescent="0.2"/>
    <row r="45597" ht="12.75" customHeight="1" x14ac:dyDescent="0.2"/>
    <row r="45598" ht="12.75" customHeight="1" x14ac:dyDescent="0.2"/>
    <row r="45599" ht="12.75" customHeight="1" x14ac:dyDescent="0.2"/>
    <row r="45600" ht="12.75" customHeight="1" x14ac:dyDescent="0.2"/>
    <row r="45601" ht="12.75" customHeight="1" x14ac:dyDescent="0.2"/>
    <row r="45602" ht="12.75" customHeight="1" x14ac:dyDescent="0.2"/>
    <row r="45603" ht="12.75" customHeight="1" x14ac:dyDescent="0.2"/>
    <row r="45604" ht="12.75" customHeight="1" x14ac:dyDescent="0.2"/>
    <row r="45605" ht="12.75" customHeight="1" x14ac:dyDescent="0.2"/>
    <row r="45606" ht="12.75" customHeight="1" x14ac:dyDescent="0.2"/>
    <row r="45607" ht="12.75" customHeight="1" x14ac:dyDescent="0.2"/>
    <row r="45608" ht="12.75" customHeight="1" x14ac:dyDescent="0.2"/>
    <row r="45609" ht="12.75" customHeight="1" x14ac:dyDescent="0.2"/>
    <row r="45610" ht="12.75" customHeight="1" x14ac:dyDescent="0.2"/>
    <row r="45611" ht="12.75" customHeight="1" x14ac:dyDescent="0.2"/>
    <row r="45612" ht="12.75" customHeight="1" x14ac:dyDescent="0.2"/>
    <row r="45613" ht="12.75" customHeight="1" x14ac:dyDescent="0.2"/>
    <row r="45614" ht="12.75" customHeight="1" x14ac:dyDescent="0.2"/>
    <row r="45615" ht="12.75" customHeight="1" x14ac:dyDescent="0.2"/>
    <row r="45616" ht="12.75" customHeight="1" x14ac:dyDescent="0.2"/>
    <row r="45617" ht="12.75" customHeight="1" x14ac:dyDescent="0.2"/>
    <row r="45618" ht="12.75" customHeight="1" x14ac:dyDescent="0.2"/>
    <row r="45619" ht="12.75" customHeight="1" x14ac:dyDescent="0.2"/>
    <row r="45620" ht="12.75" customHeight="1" x14ac:dyDescent="0.2"/>
    <row r="45621" ht="12.75" customHeight="1" x14ac:dyDescent="0.2"/>
    <row r="45622" ht="12.75" customHeight="1" x14ac:dyDescent="0.2"/>
    <row r="45623" ht="12.75" customHeight="1" x14ac:dyDescent="0.2"/>
    <row r="45624" ht="12.75" customHeight="1" x14ac:dyDescent="0.2"/>
    <row r="45625" ht="12.75" customHeight="1" x14ac:dyDescent="0.2"/>
    <row r="45626" ht="12.75" customHeight="1" x14ac:dyDescent="0.2"/>
    <row r="45627" ht="12.75" customHeight="1" x14ac:dyDescent="0.2"/>
    <row r="45628" ht="12.75" customHeight="1" x14ac:dyDescent="0.2"/>
    <row r="45629" ht="12.75" customHeight="1" x14ac:dyDescent="0.2"/>
    <row r="45630" ht="12.75" customHeight="1" x14ac:dyDescent="0.2"/>
    <row r="45631" ht="12.75" customHeight="1" x14ac:dyDescent="0.2"/>
    <row r="45632" ht="12.75" customHeight="1" x14ac:dyDescent="0.2"/>
    <row r="45633" ht="12.75" customHeight="1" x14ac:dyDescent="0.2"/>
    <row r="45634" ht="12.75" customHeight="1" x14ac:dyDescent="0.2"/>
    <row r="45635" ht="12.75" customHeight="1" x14ac:dyDescent="0.2"/>
    <row r="45636" ht="12.75" customHeight="1" x14ac:dyDescent="0.2"/>
    <row r="45637" ht="12.75" customHeight="1" x14ac:dyDescent="0.2"/>
    <row r="45638" ht="12.75" customHeight="1" x14ac:dyDescent="0.2"/>
    <row r="45639" ht="12.75" customHeight="1" x14ac:dyDescent="0.2"/>
    <row r="45640" ht="12.75" customHeight="1" x14ac:dyDescent="0.2"/>
    <row r="45641" ht="12.75" customHeight="1" x14ac:dyDescent="0.2"/>
    <row r="45642" ht="12.75" customHeight="1" x14ac:dyDescent="0.2"/>
    <row r="45643" ht="12.75" customHeight="1" x14ac:dyDescent="0.2"/>
    <row r="45644" ht="12.75" customHeight="1" x14ac:dyDescent="0.2"/>
    <row r="45645" ht="12.75" customHeight="1" x14ac:dyDescent="0.2"/>
    <row r="45646" ht="12.75" customHeight="1" x14ac:dyDescent="0.2"/>
    <row r="45647" ht="12.75" customHeight="1" x14ac:dyDescent="0.2"/>
    <row r="45648" ht="12.75" customHeight="1" x14ac:dyDescent="0.2"/>
    <row r="45649" ht="12.75" customHeight="1" x14ac:dyDescent="0.2"/>
    <row r="45650" ht="12.75" customHeight="1" x14ac:dyDescent="0.2"/>
    <row r="45651" ht="12.75" customHeight="1" x14ac:dyDescent="0.2"/>
    <row r="45652" ht="12.75" customHeight="1" x14ac:dyDescent="0.2"/>
    <row r="45653" ht="12.75" customHeight="1" x14ac:dyDescent="0.2"/>
    <row r="45654" ht="12.75" customHeight="1" x14ac:dyDescent="0.2"/>
    <row r="45655" ht="12.75" customHeight="1" x14ac:dyDescent="0.2"/>
    <row r="45656" ht="12.75" customHeight="1" x14ac:dyDescent="0.2"/>
    <row r="45657" ht="12.75" customHeight="1" x14ac:dyDescent="0.2"/>
    <row r="45658" ht="12.75" customHeight="1" x14ac:dyDescent="0.2"/>
    <row r="45659" ht="12.75" customHeight="1" x14ac:dyDescent="0.2"/>
    <row r="45660" ht="12.75" customHeight="1" x14ac:dyDescent="0.2"/>
    <row r="45661" ht="12.75" customHeight="1" x14ac:dyDescent="0.2"/>
    <row r="45662" ht="12.75" customHeight="1" x14ac:dyDescent="0.2"/>
    <row r="45663" ht="12.75" customHeight="1" x14ac:dyDescent="0.2"/>
    <row r="45664" ht="12.75" customHeight="1" x14ac:dyDescent="0.2"/>
    <row r="45665" ht="12.75" customHeight="1" x14ac:dyDescent="0.2"/>
    <row r="45666" ht="12.75" customHeight="1" x14ac:dyDescent="0.2"/>
    <row r="45667" ht="12.75" customHeight="1" x14ac:dyDescent="0.2"/>
    <row r="45668" ht="12.75" customHeight="1" x14ac:dyDescent="0.2"/>
    <row r="45669" ht="12.75" customHeight="1" x14ac:dyDescent="0.2"/>
    <row r="45670" ht="12.75" customHeight="1" x14ac:dyDescent="0.2"/>
    <row r="45671" ht="12.75" customHeight="1" x14ac:dyDescent="0.2"/>
    <row r="45672" ht="12.75" customHeight="1" x14ac:dyDescent="0.2"/>
    <row r="45673" ht="12.75" customHeight="1" x14ac:dyDescent="0.2"/>
    <row r="45674" ht="12.75" customHeight="1" x14ac:dyDescent="0.2"/>
    <row r="45675" ht="12.75" customHeight="1" x14ac:dyDescent="0.2"/>
    <row r="45676" ht="12.75" customHeight="1" x14ac:dyDescent="0.2"/>
    <row r="45677" ht="12.75" customHeight="1" x14ac:dyDescent="0.2"/>
    <row r="45678" ht="12.75" customHeight="1" x14ac:dyDescent="0.2"/>
    <row r="45679" ht="12.75" customHeight="1" x14ac:dyDescent="0.2"/>
    <row r="45680" ht="12.75" customHeight="1" x14ac:dyDescent="0.2"/>
    <row r="45681" ht="12.75" customHeight="1" x14ac:dyDescent="0.2"/>
    <row r="45682" ht="12.75" customHeight="1" x14ac:dyDescent="0.2"/>
    <row r="45683" ht="12.75" customHeight="1" x14ac:dyDescent="0.2"/>
    <row r="45684" ht="12.75" customHeight="1" x14ac:dyDescent="0.2"/>
    <row r="45685" ht="12.75" customHeight="1" x14ac:dyDescent="0.2"/>
    <row r="45686" ht="12.75" customHeight="1" x14ac:dyDescent="0.2"/>
    <row r="45687" ht="12.75" customHeight="1" x14ac:dyDescent="0.2"/>
    <row r="45688" ht="12.75" customHeight="1" x14ac:dyDescent="0.2"/>
    <row r="45689" ht="12.75" customHeight="1" x14ac:dyDescent="0.2"/>
    <row r="45690" ht="12.75" customHeight="1" x14ac:dyDescent="0.2"/>
    <row r="45691" ht="12.75" customHeight="1" x14ac:dyDescent="0.2"/>
    <row r="45692" ht="12.75" customHeight="1" x14ac:dyDescent="0.2"/>
    <row r="45693" ht="12.75" customHeight="1" x14ac:dyDescent="0.2"/>
    <row r="45694" ht="12.75" customHeight="1" x14ac:dyDescent="0.2"/>
    <row r="45695" ht="12.75" customHeight="1" x14ac:dyDescent="0.2"/>
    <row r="45696" ht="12.75" customHeight="1" x14ac:dyDescent="0.2"/>
    <row r="45697" ht="12.75" customHeight="1" x14ac:dyDescent="0.2"/>
    <row r="45698" ht="12.75" customHeight="1" x14ac:dyDescent="0.2"/>
    <row r="45699" ht="12.75" customHeight="1" x14ac:dyDescent="0.2"/>
    <row r="45700" ht="12.75" customHeight="1" x14ac:dyDescent="0.2"/>
    <row r="45701" ht="12.75" customHeight="1" x14ac:dyDescent="0.2"/>
    <row r="45702" ht="12.75" customHeight="1" x14ac:dyDescent="0.2"/>
    <row r="45703" ht="12.75" customHeight="1" x14ac:dyDescent="0.2"/>
    <row r="45704" ht="12.75" customHeight="1" x14ac:dyDescent="0.2"/>
    <row r="45705" ht="12.75" customHeight="1" x14ac:dyDescent="0.2"/>
    <row r="45706" ht="12.75" customHeight="1" x14ac:dyDescent="0.2"/>
    <row r="45707" ht="12.75" customHeight="1" x14ac:dyDescent="0.2"/>
    <row r="45708" ht="12.75" customHeight="1" x14ac:dyDescent="0.2"/>
    <row r="45709" ht="12.75" customHeight="1" x14ac:dyDescent="0.2"/>
    <row r="45710" ht="12.75" customHeight="1" x14ac:dyDescent="0.2"/>
    <row r="45711" ht="12.75" customHeight="1" x14ac:dyDescent="0.2"/>
    <row r="45712" ht="12.75" customHeight="1" x14ac:dyDescent="0.2"/>
    <row r="45713" ht="12.75" customHeight="1" x14ac:dyDescent="0.2"/>
    <row r="45714" ht="12.75" customHeight="1" x14ac:dyDescent="0.2"/>
    <row r="45715" ht="12.75" customHeight="1" x14ac:dyDescent="0.2"/>
    <row r="45716" ht="12.75" customHeight="1" x14ac:dyDescent="0.2"/>
    <row r="45717" ht="12.75" customHeight="1" x14ac:dyDescent="0.2"/>
    <row r="45718" ht="12.75" customHeight="1" x14ac:dyDescent="0.2"/>
    <row r="45719" ht="12.75" customHeight="1" x14ac:dyDescent="0.2"/>
    <row r="45720" ht="12.75" customHeight="1" x14ac:dyDescent="0.2"/>
    <row r="45721" ht="12.75" customHeight="1" x14ac:dyDescent="0.2"/>
    <row r="45722" ht="12.75" customHeight="1" x14ac:dyDescent="0.2"/>
    <row r="45723" ht="12.75" customHeight="1" x14ac:dyDescent="0.2"/>
    <row r="45724" ht="12.75" customHeight="1" x14ac:dyDescent="0.2"/>
    <row r="45725" ht="12.75" customHeight="1" x14ac:dyDescent="0.2"/>
    <row r="45726" ht="12.75" customHeight="1" x14ac:dyDescent="0.2"/>
    <row r="45727" ht="12.75" customHeight="1" x14ac:dyDescent="0.2"/>
    <row r="45728" ht="12.75" customHeight="1" x14ac:dyDescent="0.2"/>
    <row r="45729" ht="12.75" customHeight="1" x14ac:dyDescent="0.2"/>
    <row r="45730" ht="12.75" customHeight="1" x14ac:dyDescent="0.2"/>
    <row r="45731" ht="12.75" customHeight="1" x14ac:dyDescent="0.2"/>
    <row r="45732" ht="12.75" customHeight="1" x14ac:dyDescent="0.2"/>
    <row r="45733" ht="12.75" customHeight="1" x14ac:dyDescent="0.2"/>
    <row r="45734" ht="12.75" customHeight="1" x14ac:dyDescent="0.2"/>
    <row r="45735" ht="12.75" customHeight="1" x14ac:dyDescent="0.2"/>
    <row r="45736" ht="12.75" customHeight="1" x14ac:dyDescent="0.2"/>
    <row r="45737" ht="12.75" customHeight="1" x14ac:dyDescent="0.2"/>
    <row r="45738" ht="12.75" customHeight="1" x14ac:dyDescent="0.2"/>
    <row r="45739" ht="12.75" customHeight="1" x14ac:dyDescent="0.2"/>
    <row r="45740" ht="12.75" customHeight="1" x14ac:dyDescent="0.2"/>
    <row r="45741" ht="12.75" customHeight="1" x14ac:dyDescent="0.2"/>
    <row r="45742" ht="12.75" customHeight="1" x14ac:dyDescent="0.2"/>
    <row r="45743" ht="12.75" customHeight="1" x14ac:dyDescent="0.2"/>
    <row r="45744" ht="12.75" customHeight="1" x14ac:dyDescent="0.2"/>
    <row r="45745" ht="12.75" customHeight="1" x14ac:dyDescent="0.2"/>
    <row r="45746" ht="12.75" customHeight="1" x14ac:dyDescent="0.2"/>
    <row r="45747" ht="12.75" customHeight="1" x14ac:dyDescent="0.2"/>
    <row r="45748" ht="12.75" customHeight="1" x14ac:dyDescent="0.2"/>
    <row r="45749" ht="12.75" customHeight="1" x14ac:dyDescent="0.2"/>
    <row r="45750" ht="12.75" customHeight="1" x14ac:dyDescent="0.2"/>
    <row r="45751" ht="12.75" customHeight="1" x14ac:dyDescent="0.2"/>
    <row r="45752" ht="12.75" customHeight="1" x14ac:dyDescent="0.2"/>
    <row r="45753" ht="12.75" customHeight="1" x14ac:dyDescent="0.2"/>
    <row r="45754" ht="12.75" customHeight="1" x14ac:dyDescent="0.2"/>
    <row r="45755" ht="12.75" customHeight="1" x14ac:dyDescent="0.2"/>
    <row r="45756" ht="12.75" customHeight="1" x14ac:dyDescent="0.2"/>
    <row r="45757" ht="12.75" customHeight="1" x14ac:dyDescent="0.2"/>
    <row r="45758" ht="12.75" customHeight="1" x14ac:dyDescent="0.2"/>
    <row r="45759" ht="12.75" customHeight="1" x14ac:dyDescent="0.2"/>
    <row r="45760" ht="12.75" customHeight="1" x14ac:dyDescent="0.2"/>
    <row r="45761" ht="12.75" customHeight="1" x14ac:dyDescent="0.2"/>
    <row r="45762" ht="12.75" customHeight="1" x14ac:dyDescent="0.2"/>
    <row r="45763" ht="12.75" customHeight="1" x14ac:dyDescent="0.2"/>
    <row r="45764" ht="12.75" customHeight="1" x14ac:dyDescent="0.2"/>
    <row r="45765" ht="12.75" customHeight="1" x14ac:dyDescent="0.2"/>
    <row r="45766" ht="12.75" customHeight="1" x14ac:dyDescent="0.2"/>
    <row r="45767" ht="12.75" customHeight="1" x14ac:dyDescent="0.2"/>
    <row r="45768" ht="12.75" customHeight="1" x14ac:dyDescent="0.2"/>
    <row r="45769" ht="12.75" customHeight="1" x14ac:dyDescent="0.2"/>
    <row r="45770" ht="12.75" customHeight="1" x14ac:dyDescent="0.2"/>
    <row r="45771" ht="12.75" customHeight="1" x14ac:dyDescent="0.2"/>
    <row r="45772" ht="12.75" customHeight="1" x14ac:dyDescent="0.2"/>
    <row r="45773" ht="12.75" customHeight="1" x14ac:dyDescent="0.2"/>
    <row r="45774" ht="12.75" customHeight="1" x14ac:dyDescent="0.2"/>
    <row r="45775" ht="12.75" customHeight="1" x14ac:dyDescent="0.2"/>
    <row r="45776" ht="12.75" customHeight="1" x14ac:dyDescent="0.2"/>
    <row r="45777" ht="12.75" customHeight="1" x14ac:dyDescent="0.2"/>
    <row r="45778" ht="12.75" customHeight="1" x14ac:dyDescent="0.2"/>
    <row r="45779" ht="12.75" customHeight="1" x14ac:dyDescent="0.2"/>
    <row r="45780" ht="12.75" customHeight="1" x14ac:dyDescent="0.2"/>
    <row r="45781" ht="12.75" customHeight="1" x14ac:dyDescent="0.2"/>
    <row r="45782" ht="12.75" customHeight="1" x14ac:dyDescent="0.2"/>
    <row r="45783" ht="12.75" customHeight="1" x14ac:dyDescent="0.2"/>
    <row r="45784" ht="12.75" customHeight="1" x14ac:dyDescent="0.2"/>
    <row r="45785" ht="12.75" customHeight="1" x14ac:dyDescent="0.2"/>
    <row r="45786" ht="12.75" customHeight="1" x14ac:dyDescent="0.2"/>
    <row r="45787" ht="12.75" customHeight="1" x14ac:dyDescent="0.2"/>
    <row r="45788" ht="12.75" customHeight="1" x14ac:dyDescent="0.2"/>
    <row r="45789" ht="12.75" customHeight="1" x14ac:dyDescent="0.2"/>
    <row r="45790" ht="12.75" customHeight="1" x14ac:dyDescent="0.2"/>
    <row r="45791" ht="12.75" customHeight="1" x14ac:dyDescent="0.2"/>
    <row r="45792" ht="12.75" customHeight="1" x14ac:dyDescent="0.2"/>
    <row r="45793" ht="12.75" customHeight="1" x14ac:dyDescent="0.2"/>
    <row r="45794" ht="12.75" customHeight="1" x14ac:dyDescent="0.2"/>
    <row r="45795" ht="12.75" customHeight="1" x14ac:dyDescent="0.2"/>
    <row r="45796" ht="12.75" customHeight="1" x14ac:dyDescent="0.2"/>
    <row r="45797" ht="12.75" customHeight="1" x14ac:dyDescent="0.2"/>
    <row r="45798" ht="12.75" customHeight="1" x14ac:dyDescent="0.2"/>
    <row r="45799" ht="12.75" customHeight="1" x14ac:dyDescent="0.2"/>
    <row r="45800" ht="12.75" customHeight="1" x14ac:dyDescent="0.2"/>
    <row r="45801" ht="12.75" customHeight="1" x14ac:dyDescent="0.2"/>
    <row r="45802" ht="12.75" customHeight="1" x14ac:dyDescent="0.2"/>
    <row r="45803" ht="12.75" customHeight="1" x14ac:dyDescent="0.2"/>
    <row r="45804" ht="12.75" customHeight="1" x14ac:dyDescent="0.2"/>
    <row r="45805" ht="12.75" customHeight="1" x14ac:dyDescent="0.2"/>
    <row r="45806" ht="12.75" customHeight="1" x14ac:dyDescent="0.2"/>
    <row r="45807" ht="12.75" customHeight="1" x14ac:dyDescent="0.2"/>
    <row r="45808" ht="12.75" customHeight="1" x14ac:dyDescent="0.2"/>
    <row r="45809" ht="12.75" customHeight="1" x14ac:dyDescent="0.2"/>
    <row r="45810" ht="12.75" customHeight="1" x14ac:dyDescent="0.2"/>
    <row r="45811" ht="12.75" customHeight="1" x14ac:dyDescent="0.2"/>
    <row r="45812" ht="12.75" customHeight="1" x14ac:dyDescent="0.2"/>
    <row r="45813" ht="12.75" customHeight="1" x14ac:dyDescent="0.2"/>
    <row r="45814" ht="12.75" customHeight="1" x14ac:dyDescent="0.2"/>
    <row r="45815" ht="12.75" customHeight="1" x14ac:dyDescent="0.2"/>
    <row r="45816" ht="12.75" customHeight="1" x14ac:dyDescent="0.2"/>
    <row r="45817" ht="12.75" customHeight="1" x14ac:dyDescent="0.2"/>
    <row r="45818" ht="12.75" customHeight="1" x14ac:dyDescent="0.2"/>
    <row r="45819" ht="12.75" customHeight="1" x14ac:dyDescent="0.2"/>
    <row r="45820" ht="12.75" customHeight="1" x14ac:dyDescent="0.2"/>
    <row r="45821" ht="12.75" customHeight="1" x14ac:dyDescent="0.2"/>
    <row r="45822" ht="12.75" customHeight="1" x14ac:dyDescent="0.2"/>
    <row r="45823" ht="12.75" customHeight="1" x14ac:dyDescent="0.2"/>
    <row r="45824" ht="12.75" customHeight="1" x14ac:dyDescent="0.2"/>
    <row r="45825" ht="12.75" customHeight="1" x14ac:dyDescent="0.2"/>
    <row r="45826" ht="12.75" customHeight="1" x14ac:dyDescent="0.2"/>
    <row r="45827" ht="12.75" customHeight="1" x14ac:dyDescent="0.2"/>
    <row r="45828" ht="12.75" customHeight="1" x14ac:dyDescent="0.2"/>
    <row r="45829" ht="12.75" customHeight="1" x14ac:dyDescent="0.2"/>
    <row r="45830" ht="12.75" customHeight="1" x14ac:dyDescent="0.2"/>
    <row r="45831" ht="12.75" customHeight="1" x14ac:dyDescent="0.2"/>
    <row r="45832" ht="12.75" customHeight="1" x14ac:dyDescent="0.2"/>
    <row r="45833" ht="12.75" customHeight="1" x14ac:dyDescent="0.2"/>
    <row r="45834" ht="12.75" customHeight="1" x14ac:dyDescent="0.2"/>
    <row r="45835" ht="12.75" customHeight="1" x14ac:dyDescent="0.2"/>
    <row r="45836" ht="12.75" customHeight="1" x14ac:dyDescent="0.2"/>
    <row r="45837" ht="12.75" customHeight="1" x14ac:dyDescent="0.2"/>
    <row r="45838" ht="12.75" customHeight="1" x14ac:dyDescent="0.2"/>
    <row r="45839" ht="12.75" customHeight="1" x14ac:dyDescent="0.2"/>
    <row r="45840" ht="12.75" customHeight="1" x14ac:dyDescent="0.2"/>
    <row r="45841" ht="12.75" customHeight="1" x14ac:dyDescent="0.2"/>
    <row r="45842" ht="12.75" customHeight="1" x14ac:dyDescent="0.2"/>
    <row r="45843" ht="12.75" customHeight="1" x14ac:dyDescent="0.2"/>
    <row r="45844" ht="12.75" customHeight="1" x14ac:dyDescent="0.2"/>
    <row r="45845" ht="12.75" customHeight="1" x14ac:dyDescent="0.2"/>
    <row r="45846" ht="12.75" customHeight="1" x14ac:dyDescent="0.2"/>
    <row r="45847" ht="12.75" customHeight="1" x14ac:dyDescent="0.2"/>
    <row r="45848" ht="12.75" customHeight="1" x14ac:dyDescent="0.2"/>
    <row r="45849" ht="12.75" customHeight="1" x14ac:dyDescent="0.2"/>
    <row r="45850" ht="12.75" customHeight="1" x14ac:dyDescent="0.2"/>
    <row r="45851" ht="12.75" customHeight="1" x14ac:dyDescent="0.2"/>
    <row r="45852" ht="12.75" customHeight="1" x14ac:dyDescent="0.2"/>
    <row r="45853" ht="12.75" customHeight="1" x14ac:dyDescent="0.2"/>
    <row r="45854" ht="12.75" customHeight="1" x14ac:dyDescent="0.2"/>
    <row r="45855" ht="12.75" customHeight="1" x14ac:dyDescent="0.2"/>
    <row r="45856" ht="12.75" customHeight="1" x14ac:dyDescent="0.2"/>
    <row r="45857" ht="12.75" customHeight="1" x14ac:dyDescent="0.2"/>
    <row r="45858" ht="12.75" customHeight="1" x14ac:dyDescent="0.2"/>
    <row r="45859" ht="12.75" customHeight="1" x14ac:dyDescent="0.2"/>
    <row r="45860" ht="12.75" customHeight="1" x14ac:dyDescent="0.2"/>
    <row r="45861" ht="12.75" customHeight="1" x14ac:dyDescent="0.2"/>
    <row r="45862" ht="12.75" customHeight="1" x14ac:dyDescent="0.2"/>
    <row r="45863" ht="12.75" customHeight="1" x14ac:dyDescent="0.2"/>
    <row r="45864" ht="12.75" customHeight="1" x14ac:dyDescent="0.2"/>
    <row r="45865" ht="12.75" customHeight="1" x14ac:dyDescent="0.2"/>
    <row r="45866" ht="12.75" customHeight="1" x14ac:dyDescent="0.2"/>
    <row r="45867" ht="12.75" customHeight="1" x14ac:dyDescent="0.2"/>
    <row r="45868" ht="12.75" customHeight="1" x14ac:dyDescent="0.2"/>
    <row r="45869" ht="12.75" customHeight="1" x14ac:dyDescent="0.2"/>
    <row r="45870" ht="12.75" customHeight="1" x14ac:dyDescent="0.2"/>
    <row r="45871" ht="12.75" customHeight="1" x14ac:dyDescent="0.2"/>
    <row r="45872" ht="12.75" customHeight="1" x14ac:dyDescent="0.2"/>
    <row r="45873" ht="12.75" customHeight="1" x14ac:dyDescent="0.2"/>
    <row r="45874" ht="12.75" customHeight="1" x14ac:dyDescent="0.2"/>
    <row r="45875" ht="12.75" customHeight="1" x14ac:dyDescent="0.2"/>
    <row r="45876" ht="12.75" customHeight="1" x14ac:dyDescent="0.2"/>
    <row r="45877" ht="12.75" customHeight="1" x14ac:dyDescent="0.2"/>
    <row r="45878" ht="12.75" customHeight="1" x14ac:dyDescent="0.2"/>
    <row r="45879" ht="12.75" customHeight="1" x14ac:dyDescent="0.2"/>
    <row r="45880" ht="12.75" customHeight="1" x14ac:dyDescent="0.2"/>
    <row r="45881" ht="12.75" customHeight="1" x14ac:dyDescent="0.2"/>
    <row r="45882" ht="12.75" customHeight="1" x14ac:dyDescent="0.2"/>
    <row r="45883" ht="12.75" customHeight="1" x14ac:dyDescent="0.2"/>
    <row r="45884" ht="12.75" customHeight="1" x14ac:dyDescent="0.2"/>
    <row r="45885" ht="12.75" customHeight="1" x14ac:dyDescent="0.2"/>
    <row r="45886" ht="12.75" customHeight="1" x14ac:dyDescent="0.2"/>
    <row r="45887" ht="12.75" customHeight="1" x14ac:dyDescent="0.2"/>
    <row r="45888" ht="12.75" customHeight="1" x14ac:dyDescent="0.2"/>
    <row r="45889" ht="12.75" customHeight="1" x14ac:dyDescent="0.2"/>
    <row r="45890" ht="12.75" customHeight="1" x14ac:dyDescent="0.2"/>
    <row r="45891" ht="12.75" customHeight="1" x14ac:dyDescent="0.2"/>
    <row r="45892" ht="12.75" customHeight="1" x14ac:dyDescent="0.2"/>
    <row r="45893" ht="12.75" customHeight="1" x14ac:dyDescent="0.2"/>
    <row r="45894" ht="12.75" customHeight="1" x14ac:dyDescent="0.2"/>
    <row r="45895" ht="12.75" customHeight="1" x14ac:dyDescent="0.2"/>
    <row r="45896" ht="12.75" customHeight="1" x14ac:dyDescent="0.2"/>
    <row r="45897" ht="12.75" customHeight="1" x14ac:dyDescent="0.2"/>
    <row r="45898" ht="12.75" customHeight="1" x14ac:dyDescent="0.2"/>
    <row r="45899" ht="12.75" customHeight="1" x14ac:dyDescent="0.2"/>
    <row r="45900" ht="12.75" customHeight="1" x14ac:dyDescent="0.2"/>
    <row r="45901" ht="12.75" customHeight="1" x14ac:dyDescent="0.2"/>
    <row r="45902" ht="12.75" customHeight="1" x14ac:dyDescent="0.2"/>
    <row r="45903" ht="12.75" customHeight="1" x14ac:dyDescent="0.2"/>
    <row r="45904" ht="12.75" customHeight="1" x14ac:dyDescent="0.2"/>
    <row r="45905" ht="12.75" customHeight="1" x14ac:dyDescent="0.2"/>
    <row r="45906" ht="12.75" customHeight="1" x14ac:dyDescent="0.2"/>
    <row r="45907" ht="12.75" customHeight="1" x14ac:dyDescent="0.2"/>
    <row r="45908" ht="12.75" customHeight="1" x14ac:dyDescent="0.2"/>
    <row r="45909" ht="12.75" customHeight="1" x14ac:dyDescent="0.2"/>
    <row r="45910" ht="12.75" customHeight="1" x14ac:dyDescent="0.2"/>
    <row r="45911" ht="12.75" customHeight="1" x14ac:dyDescent="0.2"/>
    <row r="45912" ht="12.75" customHeight="1" x14ac:dyDescent="0.2"/>
    <row r="45913" ht="12.75" customHeight="1" x14ac:dyDescent="0.2"/>
    <row r="45914" ht="12.75" customHeight="1" x14ac:dyDescent="0.2"/>
    <row r="45915" ht="12.75" customHeight="1" x14ac:dyDescent="0.2"/>
    <row r="45916" ht="12.75" customHeight="1" x14ac:dyDescent="0.2"/>
    <row r="45917" ht="12.75" customHeight="1" x14ac:dyDescent="0.2"/>
    <row r="45918" ht="12.75" customHeight="1" x14ac:dyDescent="0.2"/>
    <row r="45919" ht="12.75" customHeight="1" x14ac:dyDescent="0.2"/>
    <row r="45920" ht="12.75" customHeight="1" x14ac:dyDescent="0.2"/>
    <row r="45921" ht="12.75" customHeight="1" x14ac:dyDescent="0.2"/>
    <row r="45922" ht="12.75" customHeight="1" x14ac:dyDescent="0.2"/>
    <row r="45923" ht="12.75" customHeight="1" x14ac:dyDescent="0.2"/>
    <row r="45924" ht="12.75" customHeight="1" x14ac:dyDescent="0.2"/>
    <row r="45925" ht="12.75" customHeight="1" x14ac:dyDescent="0.2"/>
    <row r="45926" ht="12.75" customHeight="1" x14ac:dyDescent="0.2"/>
    <row r="45927" ht="12.75" customHeight="1" x14ac:dyDescent="0.2"/>
    <row r="45928" ht="12.75" customHeight="1" x14ac:dyDescent="0.2"/>
    <row r="45929" ht="12.75" customHeight="1" x14ac:dyDescent="0.2"/>
    <row r="45930" ht="12.75" customHeight="1" x14ac:dyDescent="0.2"/>
    <row r="45931" ht="12.75" customHeight="1" x14ac:dyDescent="0.2"/>
    <row r="45932" ht="12.75" customHeight="1" x14ac:dyDescent="0.2"/>
    <row r="45933" ht="12.75" customHeight="1" x14ac:dyDescent="0.2"/>
    <row r="45934" ht="12.75" customHeight="1" x14ac:dyDescent="0.2"/>
    <row r="45935" ht="12.75" customHeight="1" x14ac:dyDescent="0.2"/>
    <row r="45936" ht="12.75" customHeight="1" x14ac:dyDescent="0.2"/>
    <row r="45937" ht="12.75" customHeight="1" x14ac:dyDescent="0.2"/>
    <row r="45938" ht="12.75" customHeight="1" x14ac:dyDescent="0.2"/>
    <row r="45939" ht="12.75" customHeight="1" x14ac:dyDescent="0.2"/>
    <row r="45940" ht="12.75" customHeight="1" x14ac:dyDescent="0.2"/>
    <row r="45941" ht="12.75" customHeight="1" x14ac:dyDescent="0.2"/>
    <row r="45942" ht="12.75" customHeight="1" x14ac:dyDescent="0.2"/>
    <row r="45943" ht="12.75" customHeight="1" x14ac:dyDescent="0.2"/>
    <row r="45944" ht="12.75" customHeight="1" x14ac:dyDescent="0.2"/>
    <row r="45945" ht="12.75" customHeight="1" x14ac:dyDescent="0.2"/>
    <row r="45946" ht="12.75" customHeight="1" x14ac:dyDescent="0.2"/>
    <row r="45947" ht="12.75" customHeight="1" x14ac:dyDescent="0.2"/>
    <row r="45948" ht="12.75" customHeight="1" x14ac:dyDescent="0.2"/>
    <row r="45949" ht="12.75" customHeight="1" x14ac:dyDescent="0.2"/>
    <row r="45950" ht="12.75" customHeight="1" x14ac:dyDescent="0.2"/>
    <row r="45951" ht="12.75" customHeight="1" x14ac:dyDescent="0.2"/>
    <row r="45952" ht="12.75" customHeight="1" x14ac:dyDescent="0.2"/>
    <row r="45953" ht="12.75" customHeight="1" x14ac:dyDescent="0.2"/>
    <row r="45954" ht="12.75" customHeight="1" x14ac:dyDescent="0.2"/>
    <row r="45955" ht="12.75" customHeight="1" x14ac:dyDescent="0.2"/>
    <row r="45956" ht="12.75" customHeight="1" x14ac:dyDescent="0.2"/>
    <row r="45957" ht="12.75" customHeight="1" x14ac:dyDescent="0.2"/>
    <row r="45958" ht="12.75" customHeight="1" x14ac:dyDescent="0.2"/>
    <row r="45959" ht="12.75" customHeight="1" x14ac:dyDescent="0.2"/>
    <row r="45960" ht="12.75" customHeight="1" x14ac:dyDescent="0.2"/>
    <row r="45961" ht="12.75" customHeight="1" x14ac:dyDescent="0.2"/>
    <row r="45962" ht="12.75" customHeight="1" x14ac:dyDescent="0.2"/>
    <row r="45963" ht="12.75" customHeight="1" x14ac:dyDescent="0.2"/>
    <row r="45964" ht="12.75" customHeight="1" x14ac:dyDescent="0.2"/>
    <row r="45965" ht="12.75" customHeight="1" x14ac:dyDescent="0.2"/>
    <row r="45966" ht="12.75" customHeight="1" x14ac:dyDescent="0.2"/>
    <row r="45967" ht="12.75" customHeight="1" x14ac:dyDescent="0.2"/>
    <row r="45968" ht="12.75" customHeight="1" x14ac:dyDescent="0.2"/>
    <row r="45969" ht="12.75" customHeight="1" x14ac:dyDescent="0.2"/>
    <row r="45970" ht="12.75" customHeight="1" x14ac:dyDescent="0.2"/>
    <row r="45971" ht="12.75" customHeight="1" x14ac:dyDescent="0.2"/>
    <row r="45972" ht="12.75" customHeight="1" x14ac:dyDescent="0.2"/>
    <row r="45973" ht="12.75" customHeight="1" x14ac:dyDescent="0.2"/>
    <row r="45974" ht="12.75" customHeight="1" x14ac:dyDescent="0.2"/>
    <row r="45975" ht="12.75" customHeight="1" x14ac:dyDescent="0.2"/>
    <row r="45976" ht="12.75" customHeight="1" x14ac:dyDescent="0.2"/>
    <row r="45977" ht="12.75" customHeight="1" x14ac:dyDescent="0.2"/>
    <row r="45978" ht="12.75" customHeight="1" x14ac:dyDescent="0.2"/>
    <row r="45979" ht="12.75" customHeight="1" x14ac:dyDescent="0.2"/>
    <row r="45980" ht="12.75" customHeight="1" x14ac:dyDescent="0.2"/>
    <row r="45981" ht="12.75" customHeight="1" x14ac:dyDescent="0.2"/>
    <row r="45982" ht="12.75" customHeight="1" x14ac:dyDescent="0.2"/>
    <row r="45983" ht="12.75" customHeight="1" x14ac:dyDescent="0.2"/>
    <row r="45984" ht="12.75" customHeight="1" x14ac:dyDescent="0.2"/>
    <row r="45985" ht="12.75" customHeight="1" x14ac:dyDescent="0.2"/>
    <row r="45986" ht="12.75" customHeight="1" x14ac:dyDescent="0.2"/>
    <row r="45987" ht="12.75" customHeight="1" x14ac:dyDescent="0.2"/>
    <row r="45988" ht="12.75" customHeight="1" x14ac:dyDescent="0.2"/>
    <row r="45989" ht="12.75" customHeight="1" x14ac:dyDescent="0.2"/>
    <row r="45990" ht="12.75" customHeight="1" x14ac:dyDescent="0.2"/>
    <row r="45991" ht="12.75" customHeight="1" x14ac:dyDescent="0.2"/>
    <row r="45992" ht="12.75" customHeight="1" x14ac:dyDescent="0.2"/>
    <row r="45993" ht="12.75" customHeight="1" x14ac:dyDescent="0.2"/>
    <row r="45994" ht="12.75" customHeight="1" x14ac:dyDescent="0.2"/>
    <row r="45995" ht="12.75" customHeight="1" x14ac:dyDescent="0.2"/>
    <row r="45996" ht="12.75" customHeight="1" x14ac:dyDescent="0.2"/>
    <row r="45997" ht="12.75" customHeight="1" x14ac:dyDescent="0.2"/>
    <row r="45998" ht="12.75" customHeight="1" x14ac:dyDescent="0.2"/>
    <row r="45999" ht="12.75" customHeight="1" x14ac:dyDescent="0.2"/>
    <row r="46000" ht="12.75" customHeight="1" x14ac:dyDescent="0.2"/>
    <row r="46001" ht="12.75" customHeight="1" x14ac:dyDescent="0.2"/>
    <row r="46002" ht="12.75" customHeight="1" x14ac:dyDescent="0.2"/>
    <row r="46003" ht="12.75" customHeight="1" x14ac:dyDescent="0.2"/>
    <row r="46004" ht="12.75" customHeight="1" x14ac:dyDescent="0.2"/>
    <row r="46005" ht="12.75" customHeight="1" x14ac:dyDescent="0.2"/>
    <row r="46006" ht="12.75" customHeight="1" x14ac:dyDescent="0.2"/>
    <row r="46007" ht="12.75" customHeight="1" x14ac:dyDescent="0.2"/>
    <row r="46008" ht="12.75" customHeight="1" x14ac:dyDescent="0.2"/>
    <row r="46009" ht="12.75" customHeight="1" x14ac:dyDescent="0.2"/>
    <row r="46010" ht="12.75" customHeight="1" x14ac:dyDescent="0.2"/>
    <row r="46011" ht="12.75" customHeight="1" x14ac:dyDescent="0.2"/>
    <row r="46012" ht="12.75" customHeight="1" x14ac:dyDescent="0.2"/>
    <row r="46013" ht="12.75" customHeight="1" x14ac:dyDescent="0.2"/>
    <row r="46014" ht="12.75" customHeight="1" x14ac:dyDescent="0.2"/>
    <row r="46015" ht="12.75" customHeight="1" x14ac:dyDescent="0.2"/>
    <row r="46016" ht="12.75" customHeight="1" x14ac:dyDescent="0.2"/>
    <row r="46017" ht="12.75" customHeight="1" x14ac:dyDescent="0.2"/>
    <row r="46018" ht="12.75" customHeight="1" x14ac:dyDescent="0.2"/>
    <row r="46019" ht="12.75" customHeight="1" x14ac:dyDescent="0.2"/>
    <row r="46020" ht="12.75" customHeight="1" x14ac:dyDescent="0.2"/>
    <row r="46021" ht="12.75" customHeight="1" x14ac:dyDescent="0.2"/>
    <row r="46022" ht="12.75" customHeight="1" x14ac:dyDescent="0.2"/>
    <row r="46023" ht="12.75" customHeight="1" x14ac:dyDescent="0.2"/>
    <row r="46024" ht="12.75" customHeight="1" x14ac:dyDescent="0.2"/>
    <row r="46025" ht="12.75" customHeight="1" x14ac:dyDescent="0.2"/>
    <row r="46026" ht="12.75" customHeight="1" x14ac:dyDescent="0.2"/>
    <row r="46027" ht="12.75" customHeight="1" x14ac:dyDescent="0.2"/>
    <row r="46028" ht="12.75" customHeight="1" x14ac:dyDescent="0.2"/>
    <row r="46029" ht="12.75" customHeight="1" x14ac:dyDescent="0.2"/>
    <row r="46030" ht="12.75" customHeight="1" x14ac:dyDescent="0.2"/>
    <row r="46031" ht="12.75" customHeight="1" x14ac:dyDescent="0.2"/>
    <row r="46032" ht="12.75" customHeight="1" x14ac:dyDescent="0.2"/>
    <row r="46033" ht="12.75" customHeight="1" x14ac:dyDescent="0.2"/>
    <row r="46034" ht="12.75" customHeight="1" x14ac:dyDescent="0.2"/>
    <row r="46035" ht="12.75" customHeight="1" x14ac:dyDescent="0.2"/>
    <row r="46036" ht="12.75" customHeight="1" x14ac:dyDescent="0.2"/>
    <row r="46037" ht="12.75" customHeight="1" x14ac:dyDescent="0.2"/>
    <row r="46038" ht="12.75" customHeight="1" x14ac:dyDescent="0.2"/>
    <row r="46039" ht="12.75" customHeight="1" x14ac:dyDescent="0.2"/>
    <row r="46040" ht="12.75" customHeight="1" x14ac:dyDescent="0.2"/>
    <row r="46041" ht="12.75" customHeight="1" x14ac:dyDescent="0.2"/>
    <row r="46042" ht="12.75" customHeight="1" x14ac:dyDescent="0.2"/>
    <row r="46043" ht="12.75" customHeight="1" x14ac:dyDescent="0.2"/>
    <row r="46044" ht="12.75" customHeight="1" x14ac:dyDescent="0.2"/>
    <row r="46045" ht="12.75" customHeight="1" x14ac:dyDescent="0.2"/>
    <row r="46046" ht="12.75" customHeight="1" x14ac:dyDescent="0.2"/>
    <row r="46047" ht="12.75" customHeight="1" x14ac:dyDescent="0.2"/>
    <row r="46048" ht="12.75" customHeight="1" x14ac:dyDescent="0.2"/>
    <row r="46049" ht="12.75" customHeight="1" x14ac:dyDescent="0.2"/>
    <row r="46050" ht="12.75" customHeight="1" x14ac:dyDescent="0.2"/>
    <row r="46051" ht="12.75" customHeight="1" x14ac:dyDescent="0.2"/>
    <row r="46052" ht="12.75" customHeight="1" x14ac:dyDescent="0.2"/>
    <row r="46053" ht="12.75" customHeight="1" x14ac:dyDescent="0.2"/>
    <row r="46054" ht="12.75" customHeight="1" x14ac:dyDescent="0.2"/>
    <row r="46055" ht="12.75" customHeight="1" x14ac:dyDescent="0.2"/>
    <row r="46056" ht="12.75" customHeight="1" x14ac:dyDescent="0.2"/>
    <row r="46057" ht="12.75" customHeight="1" x14ac:dyDescent="0.2"/>
    <row r="46058" ht="12.75" customHeight="1" x14ac:dyDescent="0.2"/>
    <row r="46059" ht="12.75" customHeight="1" x14ac:dyDescent="0.2"/>
    <row r="46060" ht="12.75" customHeight="1" x14ac:dyDescent="0.2"/>
    <row r="46061" ht="12.75" customHeight="1" x14ac:dyDescent="0.2"/>
    <row r="46062" ht="12.75" customHeight="1" x14ac:dyDescent="0.2"/>
    <row r="46063" ht="12.75" customHeight="1" x14ac:dyDescent="0.2"/>
    <row r="46064" ht="12.75" customHeight="1" x14ac:dyDescent="0.2"/>
    <row r="46065" ht="12.75" customHeight="1" x14ac:dyDescent="0.2"/>
    <row r="46066" ht="12.75" customHeight="1" x14ac:dyDescent="0.2"/>
    <row r="46067" ht="12.75" customHeight="1" x14ac:dyDescent="0.2"/>
    <row r="46068" ht="12.75" customHeight="1" x14ac:dyDescent="0.2"/>
    <row r="46069" ht="12.75" customHeight="1" x14ac:dyDescent="0.2"/>
    <row r="46070" ht="12.75" customHeight="1" x14ac:dyDescent="0.2"/>
    <row r="46071" ht="12.75" customHeight="1" x14ac:dyDescent="0.2"/>
    <row r="46072" ht="12.75" customHeight="1" x14ac:dyDescent="0.2"/>
    <row r="46073" ht="12.75" customHeight="1" x14ac:dyDescent="0.2"/>
    <row r="46074" ht="12.75" customHeight="1" x14ac:dyDescent="0.2"/>
    <row r="46075" ht="12.75" customHeight="1" x14ac:dyDescent="0.2"/>
    <row r="46076" ht="12.75" customHeight="1" x14ac:dyDescent="0.2"/>
    <row r="46077" ht="12.75" customHeight="1" x14ac:dyDescent="0.2"/>
    <row r="46078" ht="12.75" customHeight="1" x14ac:dyDescent="0.2"/>
    <row r="46079" ht="12.75" customHeight="1" x14ac:dyDescent="0.2"/>
    <row r="46080" ht="12.75" customHeight="1" x14ac:dyDescent="0.2"/>
    <row r="46081" ht="12.75" customHeight="1" x14ac:dyDescent="0.2"/>
    <row r="46082" ht="12.75" customHeight="1" x14ac:dyDescent="0.2"/>
    <row r="46083" ht="12.75" customHeight="1" x14ac:dyDescent="0.2"/>
    <row r="46084" ht="12.75" customHeight="1" x14ac:dyDescent="0.2"/>
    <row r="46085" ht="12.75" customHeight="1" x14ac:dyDescent="0.2"/>
    <row r="46086" ht="12.75" customHeight="1" x14ac:dyDescent="0.2"/>
    <row r="46087" ht="12.75" customHeight="1" x14ac:dyDescent="0.2"/>
    <row r="46088" ht="12.75" customHeight="1" x14ac:dyDescent="0.2"/>
    <row r="46089" ht="12.75" customHeight="1" x14ac:dyDescent="0.2"/>
    <row r="46090" ht="12.75" customHeight="1" x14ac:dyDescent="0.2"/>
    <row r="46091" ht="12.75" customHeight="1" x14ac:dyDescent="0.2"/>
    <row r="46092" ht="12.75" customHeight="1" x14ac:dyDescent="0.2"/>
    <row r="46093" ht="12.75" customHeight="1" x14ac:dyDescent="0.2"/>
    <row r="46094" ht="12.75" customHeight="1" x14ac:dyDescent="0.2"/>
    <row r="46095" ht="12.75" customHeight="1" x14ac:dyDescent="0.2"/>
    <row r="46096" ht="12.75" customHeight="1" x14ac:dyDescent="0.2"/>
    <row r="46097" ht="12.75" customHeight="1" x14ac:dyDescent="0.2"/>
    <row r="46098" ht="12.75" customHeight="1" x14ac:dyDescent="0.2"/>
    <row r="46099" ht="12.75" customHeight="1" x14ac:dyDescent="0.2"/>
    <row r="46100" ht="12.75" customHeight="1" x14ac:dyDescent="0.2"/>
    <row r="46101" ht="12.75" customHeight="1" x14ac:dyDescent="0.2"/>
    <row r="46102" ht="12.75" customHeight="1" x14ac:dyDescent="0.2"/>
    <row r="46103" ht="12.75" customHeight="1" x14ac:dyDescent="0.2"/>
    <row r="46104" ht="12.75" customHeight="1" x14ac:dyDescent="0.2"/>
    <row r="46105" ht="12.75" customHeight="1" x14ac:dyDescent="0.2"/>
    <row r="46106" ht="12.75" customHeight="1" x14ac:dyDescent="0.2"/>
    <row r="46107" ht="12.75" customHeight="1" x14ac:dyDescent="0.2"/>
    <row r="46108" ht="12.75" customHeight="1" x14ac:dyDescent="0.2"/>
    <row r="46109" ht="12.75" customHeight="1" x14ac:dyDescent="0.2"/>
    <row r="46110" ht="12.75" customHeight="1" x14ac:dyDescent="0.2"/>
    <row r="46111" ht="12.75" customHeight="1" x14ac:dyDescent="0.2"/>
    <row r="46112" ht="12.75" customHeight="1" x14ac:dyDescent="0.2"/>
    <row r="46113" ht="12.75" customHeight="1" x14ac:dyDescent="0.2"/>
    <row r="46114" ht="12.75" customHeight="1" x14ac:dyDescent="0.2"/>
    <row r="46115" ht="12.75" customHeight="1" x14ac:dyDescent="0.2"/>
    <row r="46116" ht="12.75" customHeight="1" x14ac:dyDescent="0.2"/>
    <row r="46117" ht="12.75" customHeight="1" x14ac:dyDescent="0.2"/>
    <row r="46118" ht="12.75" customHeight="1" x14ac:dyDescent="0.2"/>
    <row r="46119" ht="12.75" customHeight="1" x14ac:dyDescent="0.2"/>
    <row r="46120" ht="12.75" customHeight="1" x14ac:dyDescent="0.2"/>
    <row r="46121" ht="12.75" customHeight="1" x14ac:dyDescent="0.2"/>
    <row r="46122" ht="12.75" customHeight="1" x14ac:dyDescent="0.2"/>
    <row r="46123" ht="12.75" customHeight="1" x14ac:dyDescent="0.2"/>
    <row r="46124" ht="12.75" customHeight="1" x14ac:dyDescent="0.2"/>
    <row r="46125" ht="12.75" customHeight="1" x14ac:dyDescent="0.2"/>
    <row r="46126" ht="12.75" customHeight="1" x14ac:dyDescent="0.2"/>
    <row r="46127" ht="12.75" customHeight="1" x14ac:dyDescent="0.2"/>
    <row r="46128" ht="12.75" customHeight="1" x14ac:dyDescent="0.2"/>
    <row r="46129" ht="12.75" customHeight="1" x14ac:dyDescent="0.2"/>
    <row r="46130" ht="12.75" customHeight="1" x14ac:dyDescent="0.2"/>
    <row r="46131" ht="12.75" customHeight="1" x14ac:dyDescent="0.2"/>
    <row r="46132" ht="12.75" customHeight="1" x14ac:dyDescent="0.2"/>
    <row r="46133" ht="12.75" customHeight="1" x14ac:dyDescent="0.2"/>
    <row r="46134" ht="12.75" customHeight="1" x14ac:dyDescent="0.2"/>
    <row r="46135" ht="12.75" customHeight="1" x14ac:dyDescent="0.2"/>
    <row r="46136" ht="12.75" customHeight="1" x14ac:dyDescent="0.2"/>
    <row r="46137" ht="12.75" customHeight="1" x14ac:dyDescent="0.2"/>
    <row r="46138" ht="12.75" customHeight="1" x14ac:dyDescent="0.2"/>
    <row r="46139" ht="12.75" customHeight="1" x14ac:dyDescent="0.2"/>
    <row r="46140" ht="12.75" customHeight="1" x14ac:dyDescent="0.2"/>
    <row r="46141" ht="12.75" customHeight="1" x14ac:dyDescent="0.2"/>
    <row r="46142" ht="12.75" customHeight="1" x14ac:dyDescent="0.2"/>
    <row r="46143" ht="12.75" customHeight="1" x14ac:dyDescent="0.2"/>
    <row r="46144" ht="12.75" customHeight="1" x14ac:dyDescent="0.2"/>
    <row r="46145" ht="12.75" customHeight="1" x14ac:dyDescent="0.2"/>
    <row r="46146" ht="12.75" customHeight="1" x14ac:dyDescent="0.2"/>
    <row r="46147" ht="12.75" customHeight="1" x14ac:dyDescent="0.2"/>
    <row r="46148" ht="12.75" customHeight="1" x14ac:dyDescent="0.2"/>
    <row r="46149" ht="12.75" customHeight="1" x14ac:dyDescent="0.2"/>
    <row r="46150" ht="12.75" customHeight="1" x14ac:dyDescent="0.2"/>
    <row r="46151" ht="12.75" customHeight="1" x14ac:dyDescent="0.2"/>
    <row r="46152" ht="12.75" customHeight="1" x14ac:dyDescent="0.2"/>
    <row r="46153" ht="12.75" customHeight="1" x14ac:dyDescent="0.2"/>
    <row r="46154" ht="12.75" customHeight="1" x14ac:dyDescent="0.2"/>
    <row r="46155" ht="12.75" customHeight="1" x14ac:dyDescent="0.2"/>
    <row r="46156" ht="12.75" customHeight="1" x14ac:dyDescent="0.2"/>
    <row r="46157" ht="12.75" customHeight="1" x14ac:dyDescent="0.2"/>
    <row r="46158" ht="12.75" customHeight="1" x14ac:dyDescent="0.2"/>
    <row r="46159" ht="12.75" customHeight="1" x14ac:dyDescent="0.2"/>
    <row r="46160" ht="12.75" customHeight="1" x14ac:dyDescent="0.2"/>
    <row r="46161" ht="12.75" customHeight="1" x14ac:dyDescent="0.2"/>
    <row r="46162" ht="12.75" customHeight="1" x14ac:dyDescent="0.2"/>
    <row r="46163" ht="12.75" customHeight="1" x14ac:dyDescent="0.2"/>
    <row r="46164" ht="12.75" customHeight="1" x14ac:dyDescent="0.2"/>
    <row r="46165" ht="12.75" customHeight="1" x14ac:dyDescent="0.2"/>
    <row r="46166" ht="12.75" customHeight="1" x14ac:dyDescent="0.2"/>
    <row r="46167" ht="12.75" customHeight="1" x14ac:dyDescent="0.2"/>
    <row r="46168" ht="12.75" customHeight="1" x14ac:dyDescent="0.2"/>
    <row r="46169" ht="12.75" customHeight="1" x14ac:dyDescent="0.2"/>
    <row r="46170" ht="12.75" customHeight="1" x14ac:dyDescent="0.2"/>
    <row r="46171" ht="12.75" customHeight="1" x14ac:dyDescent="0.2"/>
    <row r="46172" ht="12.75" customHeight="1" x14ac:dyDescent="0.2"/>
    <row r="46173" ht="12.75" customHeight="1" x14ac:dyDescent="0.2"/>
    <row r="46174" ht="12.75" customHeight="1" x14ac:dyDescent="0.2"/>
    <row r="46175" ht="12.75" customHeight="1" x14ac:dyDescent="0.2"/>
    <row r="46176" ht="12.75" customHeight="1" x14ac:dyDescent="0.2"/>
    <row r="46177" ht="12.75" customHeight="1" x14ac:dyDescent="0.2"/>
    <row r="46178" ht="12.75" customHeight="1" x14ac:dyDescent="0.2"/>
    <row r="46179" ht="12.75" customHeight="1" x14ac:dyDescent="0.2"/>
    <row r="46180" ht="12.75" customHeight="1" x14ac:dyDescent="0.2"/>
    <row r="46181" ht="12.75" customHeight="1" x14ac:dyDescent="0.2"/>
    <row r="46182" ht="12.75" customHeight="1" x14ac:dyDescent="0.2"/>
    <row r="46183" ht="12.75" customHeight="1" x14ac:dyDescent="0.2"/>
    <row r="46184" ht="12.75" customHeight="1" x14ac:dyDescent="0.2"/>
    <row r="46185" ht="12.75" customHeight="1" x14ac:dyDescent="0.2"/>
    <row r="46186" ht="12.75" customHeight="1" x14ac:dyDescent="0.2"/>
    <row r="46187" ht="12.75" customHeight="1" x14ac:dyDescent="0.2"/>
    <row r="46188" ht="12.75" customHeight="1" x14ac:dyDescent="0.2"/>
    <row r="46189" ht="12.75" customHeight="1" x14ac:dyDescent="0.2"/>
    <row r="46190" ht="12.75" customHeight="1" x14ac:dyDescent="0.2"/>
    <row r="46191" ht="12.75" customHeight="1" x14ac:dyDescent="0.2"/>
    <row r="46192" ht="12.75" customHeight="1" x14ac:dyDescent="0.2"/>
    <row r="46193" ht="12.75" customHeight="1" x14ac:dyDescent="0.2"/>
    <row r="46194" ht="12.75" customHeight="1" x14ac:dyDescent="0.2"/>
    <row r="46195" ht="12.75" customHeight="1" x14ac:dyDescent="0.2"/>
    <row r="46196" ht="12.75" customHeight="1" x14ac:dyDescent="0.2"/>
    <row r="46197" ht="12.75" customHeight="1" x14ac:dyDescent="0.2"/>
    <row r="46198" ht="12.75" customHeight="1" x14ac:dyDescent="0.2"/>
    <row r="46199" ht="12.75" customHeight="1" x14ac:dyDescent="0.2"/>
    <row r="46200" ht="12.75" customHeight="1" x14ac:dyDescent="0.2"/>
    <row r="46201" ht="12.75" customHeight="1" x14ac:dyDescent="0.2"/>
    <row r="46202" ht="12.75" customHeight="1" x14ac:dyDescent="0.2"/>
    <row r="46203" ht="12.75" customHeight="1" x14ac:dyDescent="0.2"/>
    <row r="46204" ht="12.75" customHeight="1" x14ac:dyDescent="0.2"/>
    <row r="46205" ht="12.75" customHeight="1" x14ac:dyDescent="0.2"/>
    <row r="46206" ht="12.75" customHeight="1" x14ac:dyDescent="0.2"/>
    <row r="46207" ht="12.75" customHeight="1" x14ac:dyDescent="0.2"/>
    <row r="46208" ht="12.75" customHeight="1" x14ac:dyDescent="0.2"/>
    <row r="46209" ht="12.75" customHeight="1" x14ac:dyDescent="0.2"/>
    <row r="46210" ht="12.75" customHeight="1" x14ac:dyDescent="0.2"/>
    <row r="46211" ht="12.75" customHeight="1" x14ac:dyDescent="0.2"/>
    <row r="46212" ht="12.75" customHeight="1" x14ac:dyDescent="0.2"/>
    <row r="46213" ht="12.75" customHeight="1" x14ac:dyDescent="0.2"/>
    <row r="46214" ht="12.75" customHeight="1" x14ac:dyDescent="0.2"/>
    <row r="46215" ht="12.75" customHeight="1" x14ac:dyDescent="0.2"/>
    <row r="46216" ht="12.75" customHeight="1" x14ac:dyDescent="0.2"/>
    <row r="46217" ht="12.75" customHeight="1" x14ac:dyDescent="0.2"/>
    <row r="46218" ht="12.75" customHeight="1" x14ac:dyDescent="0.2"/>
    <row r="46219" ht="12.75" customHeight="1" x14ac:dyDescent="0.2"/>
    <row r="46220" ht="12.75" customHeight="1" x14ac:dyDescent="0.2"/>
    <row r="46221" ht="12.75" customHeight="1" x14ac:dyDescent="0.2"/>
    <row r="46222" ht="12.75" customHeight="1" x14ac:dyDescent="0.2"/>
    <row r="46223" ht="12.75" customHeight="1" x14ac:dyDescent="0.2"/>
    <row r="46224" ht="12.75" customHeight="1" x14ac:dyDescent="0.2"/>
    <row r="46225" ht="12.75" customHeight="1" x14ac:dyDescent="0.2"/>
    <row r="46226" ht="12.75" customHeight="1" x14ac:dyDescent="0.2"/>
    <row r="46227" ht="12.75" customHeight="1" x14ac:dyDescent="0.2"/>
    <row r="46228" ht="12.75" customHeight="1" x14ac:dyDescent="0.2"/>
    <row r="46229" ht="12.75" customHeight="1" x14ac:dyDescent="0.2"/>
    <row r="46230" ht="12.75" customHeight="1" x14ac:dyDescent="0.2"/>
    <row r="46231" ht="12.75" customHeight="1" x14ac:dyDescent="0.2"/>
    <row r="46232" ht="12.75" customHeight="1" x14ac:dyDescent="0.2"/>
    <row r="46233" ht="12.75" customHeight="1" x14ac:dyDescent="0.2"/>
    <row r="46234" ht="12.75" customHeight="1" x14ac:dyDescent="0.2"/>
    <row r="46235" ht="12.75" customHeight="1" x14ac:dyDescent="0.2"/>
    <row r="46236" ht="12.75" customHeight="1" x14ac:dyDescent="0.2"/>
    <row r="46237" ht="12.75" customHeight="1" x14ac:dyDescent="0.2"/>
    <row r="46238" ht="12.75" customHeight="1" x14ac:dyDescent="0.2"/>
    <row r="46239" ht="12.75" customHeight="1" x14ac:dyDescent="0.2"/>
    <row r="46240" ht="12.75" customHeight="1" x14ac:dyDescent="0.2"/>
    <row r="46241" ht="12.75" customHeight="1" x14ac:dyDescent="0.2"/>
    <row r="46242" ht="12.75" customHeight="1" x14ac:dyDescent="0.2"/>
    <row r="46243" ht="12.75" customHeight="1" x14ac:dyDescent="0.2"/>
    <row r="46244" ht="12.75" customHeight="1" x14ac:dyDescent="0.2"/>
    <row r="46245" ht="12.75" customHeight="1" x14ac:dyDescent="0.2"/>
    <row r="46246" ht="12.75" customHeight="1" x14ac:dyDescent="0.2"/>
    <row r="46247" ht="12.75" customHeight="1" x14ac:dyDescent="0.2"/>
    <row r="46248" ht="12.75" customHeight="1" x14ac:dyDescent="0.2"/>
    <row r="46249" ht="12.75" customHeight="1" x14ac:dyDescent="0.2"/>
    <row r="46250" ht="12.75" customHeight="1" x14ac:dyDescent="0.2"/>
    <row r="46251" ht="12.75" customHeight="1" x14ac:dyDescent="0.2"/>
    <row r="46252" ht="12.75" customHeight="1" x14ac:dyDescent="0.2"/>
    <row r="46253" ht="12.75" customHeight="1" x14ac:dyDescent="0.2"/>
    <row r="46254" ht="12.75" customHeight="1" x14ac:dyDescent="0.2"/>
    <row r="46255" ht="12.75" customHeight="1" x14ac:dyDescent="0.2"/>
    <row r="46256" ht="12.75" customHeight="1" x14ac:dyDescent="0.2"/>
    <row r="46257" ht="12.75" customHeight="1" x14ac:dyDescent="0.2"/>
    <row r="46258" ht="12.75" customHeight="1" x14ac:dyDescent="0.2"/>
    <row r="46259" ht="12.75" customHeight="1" x14ac:dyDescent="0.2"/>
    <row r="46260" ht="12.75" customHeight="1" x14ac:dyDescent="0.2"/>
    <row r="46261" ht="12.75" customHeight="1" x14ac:dyDescent="0.2"/>
    <row r="46262" ht="12.75" customHeight="1" x14ac:dyDescent="0.2"/>
    <row r="46263" ht="12.75" customHeight="1" x14ac:dyDescent="0.2"/>
    <row r="46264" ht="12.75" customHeight="1" x14ac:dyDescent="0.2"/>
    <row r="46265" ht="12.75" customHeight="1" x14ac:dyDescent="0.2"/>
    <row r="46266" ht="12.75" customHeight="1" x14ac:dyDescent="0.2"/>
    <row r="46267" ht="12.75" customHeight="1" x14ac:dyDescent="0.2"/>
    <row r="46268" ht="12.75" customHeight="1" x14ac:dyDescent="0.2"/>
    <row r="46269" ht="12.75" customHeight="1" x14ac:dyDescent="0.2"/>
    <row r="46270" ht="12.75" customHeight="1" x14ac:dyDescent="0.2"/>
    <row r="46271" ht="12.75" customHeight="1" x14ac:dyDescent="0.2"/>
    <row r="46272" ht="12.75" customHeight="1" x14ac:dyDescent="0.2"/>
    <row r="46273" ht="12.75" customHeight="1" x14ac:dyDescent="0.2"/>
    <row r="46274" ht="12.75" customHeight="1" x14ac:dyDescent="0.2"/>
    <row r="46275" ht="12.75" customHeight="1" x14ac:dyDescent="0.2"/>
    <row r="46276" ht="12.75" customHeight="1" x14ac:dyDescent="0.2"/>
    <row r="46277" ht="12.75" customHeight="1" x14ac:dyDescent="0.2"/>
    <row r="46278" ht="12.75" customHeight="1" x14ac:dyDescent="0.2"/>
    <row r="46279" ht="12.75" customHeight="1" x14ac:dyDescent="0.2"/>
    <row r="46280" ht="12.75" customHeight="1" x14ac:dyDescent="0.2"/>
    <row r="46281" ht="12.75" customHeight="1" x14ac:dyDescent="0.2"/>
    <row r="46282" ht="12.75" customHeight="1" x14ac:dyDescent="0.2"/>
    <row r="46283" ht="12.75" customHeight="1" x14ac:dyDescent="0.2"/>
    <row r="46284" ht="12.75" customHeight="1" x14ac:dyDescent="0.2"/>
    <row r="46285" ht="12.75" customHeight="1" x14ac:dyDescent="0.2"/>
    <row r="46286" ht="12.75" customHeight="1" x14ac:dyDescent="0.2"/>
    <row r="46287" ht="12.75" customHeight="1" x14ac:dyDescent="0.2"/>
    <row r="46288" ht="12.75" customHeight="1" x14ac:dyDescent="0.2"/>
    <row r="46289" ht="12.75" customHeight="1" x14ac:dyDescent="0.2"/>
    <row r="46290" ht="12.75" customHeight="1" x14ac:dyDescent="0.2"/>
    <row r="46291" ht="12.75" customHeight="1" x14ac:dyDescent="0.2"/>
    <row r="46292" ht="12.75" customHeight="1" x14ac:dyDescent="0.2"/>
    <row r="46293" ht="12.75" customHeight="1" x14ac:dyDescent="0.2"/>
    <row r="46294" ht="12.75" customHeight="1" x14ac:dyDescent="0.2"/>
    <row r="46295" ht="12.75" customHeight="1" x14ac:dyDescent="0.2"/>
    <row r="46296" ht="12.75" customHeight="1" x14ac:dyDescent="0.2"/>
    <row r="46297" ht="12.75" customHeight="1" x14ac:dyDescent="0.2"/>
    <row r="46298" ht="12.75" customHeight="1" x14ac:dyDescent="0.2"/>
    <row r="46299" ht="12.75" customHeight="1" x14ac:dyDescent="0.2"/>
    <row r="46300" ht="12.75" customHeight="1" x14ac:dyDescent="0.2"/>
    <row r="46301" ht="12.75" customHeight="1" x14ac:dyDescent="0.2"/>
    <row r="46302" ht="12.75" customHeight="1" x14ac:dyDescent="0.2"/>
    <row r="46303" ht="12.75" customHeight="1" x14ac:dyDescent="0.2"/>
    <row r="46304" ht="12.75" customHeight="1" x14ac:dyDescent="0.2"/>
    <row r="46305" ht="12.75" customHeight="1" x14ac:dyDescent="0.2"/>
    <row r="46306" ht="12.75" customHeight="1" x14ac:dyDescent="0.2"/>
    <row r="46307" ht="12.75" customHeight="1" x14ac:dyDescent="0.2"/>
    <row r="46308" ht="12.75" customHeight="1" x14ac:dyDescent="0.2"/>
    <row r="46309" ht="12.75" customHeight="1" x14ac:dyDescent="0.2"/>
    <row r="46310" ht="12.75" customHeight="1" x14ac:dyDescent="0.2"/>
    <row r="46311" ht="12.75" customHeight="1" x14ac:dyDescent="0.2"/>
    <row r="46312" ht="12.75" customHeight="1" x14ac:dyDescent="0.2"/>
    <row r="46313" ht="12.75" customHeight="1" x14ac:dyDescent="0.2"/>
    <row r="46314" ht="12.75" customHeight="1" x14ac:dyDescent="0.2"/>
    <row r="46315" ht="12.75" customHeight="1" x14ac:dyDescent="0.2"/>
    <row r="46316" ht="12.75" customHeight="1" x14ac:dyDescent="0.2"/>
    <row r="46317" ht="12.75" customHeight="1" x14ac:dyDescent="0.2"/>
    <row r="46318" ht="12.75" customHeight="1" x14ac:dyDescent="0.2"/>
    <row r="46319" ht="12.75" customHeight="1" x14ac:dyDescent="0.2"/>
    <row r="46320" ht="12.75" customHeight="1" x14ac:dyDescent="0.2"/>
    <row r="46321" ht="12.75" customHeight="1" x14ac:dyDescent="0.2"/>
    <row r="46322" ht="12.75" customHeight="1" x14ac:dyDescent="0.2"/>
    <row r="46323" ht="12.75" customHeight="1" x14ac:dyDescent="0.2"/>
    <row r="46324" ht="12.75" customHeight="1" x14ac:dyDescent="0.2"/>
    <row r="46325" ht="12.75" customHeight="1" x14ac:dyDescent="0.2"/>
    <row r="46326" ht="12.75" customHeight="1" x14ac:dyDescent="0.2"/>
    <row r="46327" ht="12.75" customHeight="1" x14ac:dyDescent="0.2"/>
    <row r="46328" ht="12.75" customHeight="1" x14ac:dyDescent="0.2"/>
    <row r="46329" ht="12.75" customHeight="1" x14ac:dyDescent="0.2"/>
    <row r="46330" ht="12.75" customHeight="1" x14ac:dyDescent="0.2"/>
    <row r="46331" ht="12.75" customHeight="1" x14ac:dyDescent="0.2"/>
    <row r="46332" ht="12.75" customHeight="1" x14ac:dyDescent="0.2"/>
    <row r="46333" ht="12.75" customHeight="1" x14ac:dyDescent="0.2"/>
    <row r="46334" ht="12.75" customHeight="1" x14ac:dyDescent="0.2"/>
    <row r="46335" ht="12.75" customHeight="1" x14ac:dyDescent="0.2"/>
    <row r="46336" ht="12.75" customHeight="1" x14ac:dyDescent="0.2"/>
    <row r="46337" ht="12.75" customHeight="1" x14ac:dyDescent="0.2"/>
    <row r="46338" ht="12.75" customHeight="1" x14ac:dyDescent="0.2"/>
    <row r="46339" ht="12.75" customHeight="1" x14ac:dyDescent="0.2"/>
    <row r="46340" ht="12.75" customHeight="1" x14ac:dyDescent="0.2"/>
    <row r="46341" ht="12.75" customHeight="1" x14ac:dyDescent="0.2"/>
    <row r="46342" ht="12.75" customHeight="1" x14ac:dyDescent="0.2"/>
    <row r="46343" ht="12.75" customHeight="1" x14ac:dyDescent="0.2"/>
    <row r="46344" ht="12.75" customHeight="1" x14ac:dyDescent="0.2"/>
    <row r="46345" ht="12.75" customHeight="1" x14ac:dyDescent="0.2"/>
    <row r="46346" ht="12.75" customHeight="1" x14ac:dyDescent="0.2"/>
    <row r="46347" ht="12.75" customHeight="1" x14ac:dyDescent="0.2"/>
    <row r="46348" ht="12.75" customHeight="1" x14ac:dyDescent="0.2"/>
    <row r="46349" ht="12.75" customHeight="1" x14ac:dyDescent="0.2"/>
    <row r="46350" ht="12.75" customHeight="1" x14ac:dyDescent="0.2"/>
    <row r="46351" ht="12.75" customHeight="1" x14ac:dyDescent="0.2"/>
    <row r="46352" ht="12.75" customHeight="1" x14ac:dyDescent="0.2"/>
    <row r="46353" ht="12.75" customHeight="1" x14ac:dyDescent="0.2"/>
    <row r="46354" ht="12.75" customHeight="1" x14ac:dyDescent="0.2"/>
    <row r="46355" ht="12.75" customHeight="1" x14ac:dyDescent="0.2"/>
    <row r="46356" ht="12.75" customHeight="1" x14ac:dyDescent="0.2"/>
    <row r="46357" ht="12.75" customHeight="1" x14ac:dyDescent="0.2"/>
    <row r="46358" ht="12.75" customHeight="1" x14ac:dyDescent="0.2"/>
    <row r="46359" ht="12.75" customHeight="1" x14ac:dyDescent="0.2"/>
    <row r="46360" ht="12.75" customHeight="1" x14ac:dyDescent="0.2"/>
    <row r="46361" ht="12.75" customHeight="1" x14ac:dyDescent="0.2"/>
    <row r="46362" ht="12.75" customHeight="1" x14ac:dyDescent="0.2"/>
    <row r="46363" ht="12.75" customHeight="1" x14ac:dyDescent="0.2"/>
    <row r="46364" ht="12.75" customHeight="1" x14ac:dyDescent="0.2"/>
    <row r="46365" ht="12.75" customHeight="1" x14ac:dyDescent="0.2"/>
    <row r="46366" ht="12.75" customHeight="1" x14ac:dyDescent="0.2"/>
    <row r="46367" ht="12.75" customHeight="1" x14ac:dyDescent="0.2"/>
    <row r="46368" ht="12.75" customHeight="1" x14ac:dyDescent="0.2"/>
    <row r="46369" ht="12.75" customHeight="1" x14ac:dyDescent="0.2"/>
    <row r="46370" ht="12.75" customHeight="1" x14ac:dyDescent="0.2"/>
    <row r="46371" ht="12.75" customHeight="1" x14ac:dyDescent="0.2"/>
    <row r="46372" ht="12.75" customHeight="1" x14ac:dyDescent="0.2"/>
    <row r="46373" ht="12.75" customHeight="1" x14ac:dyDescent="0.2"/>
    <row r="46374" ht="12.75" customHeight="1" x14ac:dyDescent="0.2"/>
    <row r="46375" ht="12.75" customHeight="1" x14ac:dyDescent="0.2"/>
    <row r="46376" ht="12.75" customHeight="1" x14ac:dyDescent="0.2"/>
    <row r="46377" ht="12.75" customHeight="1" x14ac:dyDescent="0.2"/>
    <row r="46378" ht="12.75" customHeight="1" x14ac:dyDescent="0.2"/>
    <row r="46379" ht="12.75" customHeight="1" x14ac:dyDescent="0.2"/>
    <row r="46380" ht="12.75" customHeight="1" x14ac:dyDescent="0.2"/>
    <row r="46381" ht="12.75" customHeight="1" x14ac:dyDescent="0.2"/>
    <row r="46382" ht="12.75" customHeight="1" x14ac:dyDescent="0.2"/>
    <row r="46383" ht="12.75" customHeight="1" x14ac:dyDescent="0.2"/>
    <row r="46384" ht="12.75" customHeight="1" x14ac:dyDescent="0.2"/>
    <row r="46385" ht="12.75" customHeight="1" x14ac:dyDescent="0.2"/>
    <row r="46386" ht="12.75" customHeight="1" x14ac:dyDescent="0.2"/>
    <row r="46387" ht="12.75" customHeight="1" x14ac:dyDescent="0.2"/>
    <row r="46388" ht="12.75" customHeight="1" x14ac:dyDescent="0.2"/>
    <row r="46389" ht="12.75" customHeight="1" x14ac:dyDescent="0.2"/>
    <row r="46390" ht="12.75" customHeight="1" x14ac:dyDescent="0.2"/>
    <row r="46391" ht="12.75" customHeight="1" x14ac:dyDescent="0.2"/>
    <row r="46392" ht="12.75" customHeight="1" x14ac:dyDescent="0.2"/>
    <row r="46393" ht="12.75" customHeight="1" x14ac:dyDescent="0.2"/>
    <row r="46394" ht="12.75" customHeight="1" x14ac:dyDescent="0.2"/>
    <row r="46395" ht="12.75" customHeight="1" x14ac:dyDescent="0.2"/>
    <row r="46396" ht="12.75" customHeight="1" x14ac:dyDescent="0.2"/>
    <row r="46397" ht="12.75" customHeight="1" x14ac:dyDescent="0.2"/>
    <row r="46398" ht="12.75" customHeight="1" x14ac:dyDescent="0.2"/>
    <row r="46399" ht="12.75" customHeight="1" x14ac:dyDescent="0.2"/>
    <row r="46400" ht="12.75" customHeight="1" x14ac:dyDescent="0.2"/>
    <row r="46401" ht="12.75" customHeight="1" x14ac:dyDescent="0.2"/>
    <row r="46402" ht="12.75" customHeight="1" x14ac:dyDescent="0.2"/>
    <row r="46403" ht="12.75" customHeight="1" x14ac:dyDescent="0.2"/>
    <row r="46404" ht="12.75" customHeight="1" x14ac:dyDescent="0.2"/>
    <row r="46405" ht="12.75" customHeight="1" x14ac:dyDescent="0.2"/>
    <row r="46406" ht="12.75" customHeight="1" x14ac:dyDescent="0.2"/>
    <row r="46407" ht="12.75" customHeight="1" x14ac:dyDescent="0.2"/>
    <row r="46408" ht="12.75" customHeight="1" x14ac:dyDescent="0.2"/>
    <row r="46409" ht="12.75" customHeight="1" x14ac:dyDescent="0.2"/>
    <row r="46410" ht="12.75" customHeight="1" x14ac:dyDescent="0.2"/>
    <row r="46411" ht="12.75" customHeight="1" x14ac:dyDescent="0.2"/>
    <row r="46412" ht="12.75" customHeight="1" x14ac:dyDescent="0.2"/>
    <row r="46413" ht="12.75" customHeight="1" x14ac:dyDescent="0.2"/>
    <row r="46414" ht="12.75" customHeight="1" x14ac:dyDescent="0.2"/>
    <row r="46415" ht="12.75" customHeight="1" x14ac:dyDescent="0.2"/>
    <row r="46416" ht="12.75" customHeight="1" x14ac:dyDescent="0.2"/>
    <row r="46417" ht="12.75" customHeight="1" x14ac:dyDescent="0.2"/>
    <row r="46418" ht="12.75" customHeight="1" x14ac:dyDescent="0.2"/>
    <row r="46419" ht="12.75" customHeight="1" x14ac:dyDescent="0.2"/>
    <row r="46420" ht="12.75" customHeight="1" x14ac:dyDescent="0.2"/>
    <row r="46421" ht="12.75" customHeight="1" x14ac:dyDescent="0.2"/>
    <row r="46422" ht="12.75" customHeight="1" x14ac:dyDescent="0.2"/>
    <row r="46423" ht="12.75" customHeight="1" x14ac:dyDescent="0.2"/>
    <row r="46424" ht="12.75" customHeight="1" x14ac:dyDescent="0.2"/>
    <row r="46425" ht="12.75" customHeight="1" x14ac:dyDescent="0.2"/>
    <row r="46426" ht="12.75" customHeight="1" x14ac:dyDescent="0.2"/>
    <row r="46427" ht="12.75" customHeight="1" x14ac:dyDescent="0.2"/>
    <row r="46428" ht="12.75" customHeight="1" x14ac:dyDescent="0.2"/>
    <row r="46429" ht="12.75" customHeight="1" x14ac:dyDescent="0.2"/>
    <row r="46430" ht="12.75" customHeight="1" x14ac:dyDescent="0.2"/>
    <row r="46431" ht="12.75" customHeight="1" x14ac:dyDescent="0.2"/>
    <row r="46432" ht="12.75" customHeight="1" x14ac:dyDescent="0.2"/>
    <row r="46433" ht="12.75" customHeight="1" x14ac:dyDescent="0.2"/>
    <row r="46434" ht="12.75" customHeight="1" x14ac:dyDescent="0.2"/>
    <row r="46435" ht="12.75" customHeight="1" x14ac:dyDescent="0.2"/>
    <row r="46436" ht="12.75" customHeight="1" x14ac:dyDescent="0.2"/>
    <row r="46437" ht="12.75" customHeight="1" x14ac:dyDescent="0.2"/>
    <row r="46438" ht="12.75" customHeight="1" x14ac:dyDescent="0.2"/>
    <row r="46439" ht="12.75" customHeight="1" x14ac:dyDescent="0.2"/>
    <row r="46440" ht="12.75" customHeight="1" x14ac:dyDescent="0.2"/>
    <row r="46441" ht="12.75" customHeight="1" x14ac:dyDescent="0.2"/>
    <row r="46442" ht="12.75" customHeight="1" x14ac:dyDescent="0.2"/>
    <row r="46443" ht="12.75" customHeight="1" x14ac:dyDescent="0.2"/>
    <row r="46444" ht="12.75" customHeight="1" x14ac:dyDescent="0.2"/>
    <row r="46445" ht="12.75" customHeight="1" x14ac:dyDescent="0.2"/>
    <row r="46446" ht="12.75" customHeight="1" x14ac:dyDescent="0.2"/>
    <row r="46447" ht="12.75" customHeight="1" x14ac:dyDescent="0.2"/>
    <row r="46448" ht="12.75" customHeight="1" x14ac:dyDescent="0.2"/>
    <row r="46449" ht="12.75" customHeight="1" x14ac:dyDescent="0.2"/>
    <row r="46450" ht="12.75" customHeight="1" x14ac:dyDescent="0.2"/>
    <row r="46451" ht="12.75" customHeight="1" x14ac:dyDescent="0.2"/>
    <row r="46452" ht="12.75" customHeight="1" x14ac:dyDescent="0.2"/>
    <row r="46453" ht="12.75" customHeight="1" x14ac:dyDescent="0.2"/>
    <row r="46454" ht="12.75" customHeight="1" x14ac:dyDescent="0.2"/>
    <row r="46455" ht="12.75" customHeight="1" x14ac:dyDescent="0.2"/>
    <row r="46456" ht="12.75" customHeight="1" x14ac:dyDescent="0.2"/>
    <row r="46457" ht="12.75" customHeight="1" x14ac:dyDescent="0.2"/>
    <row r="46458" ht="12.75" customHeight="1" x14ac:dyDescent="0.2"/>
    <row r="46459" ht="12.75" customHeight="1" x14ac:dyDescent="0.2"/>
    <row r="46460" ht="12.75" customHeight="1" x14ac:dyDescent="0.2"/>
    <row r="46461" ht="12.75" customHeight="1" x14ac:dyDescent="0.2"/>
    <row r="46462" ht="12.75" customHeight="1" x14ac:dyDescent="0.2"/>
    <row r="46463" ht="12.75" customHeight="1" x14ac:dyDescent="0.2"/>
    <row r="46464" ht="12.75" customHeight="1" x14ac:dyDescent="0.2"/>
    <row r="46465" ht="12.75" customHeight="1" x14ac:dyDescent="0.2"/>
    <row r="46466" ht="12.75" customHeight="1" x14ac:dyDescent="0.2"/>
    <row r="46467" ht="12.75" customHeight="1" x14ac:dyDescent="0.2"/>
    <row r="46468" ht="12.75" customHeight="1" x14ac:dyDescent="0.2"/>
    <row r="46469" ht="12.75" customHeight="1" x14ac:dyDescent="0.2"/>
    <row r="46470" ht="12.75" customHeight="1" x14ac:dyDescent="0.2"/>
    <row r="46471" ht="12.75" customHeight="1" x14ac:dyDescent="0.2"/>
    <row r="46472" ht="12.75" customHeight="1" x14ac:dyDescent="0.2"/>
    <row r="46473" ht="12.75" customHeight="1" x14ac:dyDescent="0.2"/>
    <row r="46474" ht="12.75" customHeight="1" x14ac:dyDescent="0.2"/>
    <row r="46475" ht="12.75" customHeight="1" x14ac:dyDescent="0.2"/>
    <row r="46476" ht="12.75" customHeight="1" x14ac:dyDescent="0.2"/>
    <row r="46477" ht="12.75" customHeight="1" x14ac:dyDescent="0.2"/>
    <row r="46478" ht="12.75" customHeight="1" x14ac:dyDescent="0.2"/>
    <row r="46479" ht="12.75" customHeight="1" x14ac:dyDescent="0.2"/>
    <row r="46480" ht="12.75" customHeight="1" x14ac:dyDescent="0.2"/>
    <row r="46481" ht="12.75" customHeight="1" x14ac:dyDescent="0.2"/>
    <row r="46482" ht="12.75" customHeight="1" x14ac:dyDescent="0.2"/>
    <row r="46483" ht="12.75" customHeight="1" x14ac:dyDescent="0.2"/>
    <row r="46484" ht="12.75" customHeight="1" x14ac:dyDescent="0.2"/>
    <row r="46485" ht="12.75" customHeight="1" x14ac:dyDescent="0.2"/>
    <row r="46486" ht="12.75" customHeight="1" x14ac:dyDescent="0.2"/>
    <row r="46487" ht="12.75" customHeight="1" x14ac:dyDescent="0.2"/>
    <row r="46488" ht="12.75" customHeight="1" x14ac:dyDescent="0.2"/>
    <row r="46489" ht="12.75" customHeight="1" x14ac:dyDescent="0.2"/>
    <row r="46490" ht="12.75" customHeight="1" x14ac:dyDescent="0.2"/>
    <row r="46491" ht="12.75" customHeight="1" x14ac:dyDescent="0.2"/>
    <row r="46492" ht="12.75" customHeight="1" x14ac:dyDescent="0.2"/>
    <row r="46493" ht="12.75" customHeight="1" x14ac:dyDescent="0.2"/>
    <row r="46494" ht="12.75" customHeight="1" x14ac:dyDescent="0.2"/>
    <row r="46495" ht="12.75" customHeight="1" x14ac:dyDescent="0.2"/>
    <row r="46496" ht="12.75" customHeight="1" x14ac:dyDescent="0.2"/>
    <row r="46497" ht="12.75" customHeight="1" x14ac:dyDescent="0.2"/>
    <row r="46498" ht="12.75" customHeight="1" x14ac:dyDescent="0.2"/>
    <row r="46499" ht="12.75" customHeight="1" x14ac:dyDescent="0.2"/>
    <row r="46500" ht="12.75" customHeight="1" x14ac:dyDescent="0.2"/>
    <row r="46501" ht="12.75" customHeight="1" x14ac:dyDescent="0.2"/>
    <row r="46502" ht="12.75" customHeight="1" x14ac:dyDescent="0.2"/>
    <row r="46503" ht="12.75" customHeight="1" x14ac:dyDescent="0.2"/>
    <row r="46504" ht="12.75" customHeight="1" x14ac:dyDescent="0.2"/>
    <row r="46505" ht="12.75" customHeight="1" x14ac:dyDescent="0.2"/>
    <row r="46506" ht="12.75" customHeight="1" x14ac:dyDescent="0.2"/>
    <row r="46507" ht="12.75" customHeight="1" x14ac:dyDescent="0.2"/>
    <row r="46508" ht="12.75" customHeight="1" x14ac:dyDescent="0.2"/>
    <row r="46509" ht="12.75" customHeight="1" x14ac:dyDescent="0.2"/>
    <row r="46510" ht="12.75" customHeight="1" x14ac:dyDescent="0.2"/>
    <row r="46511" ht="12.75" customHeight="1" x14ac:dyDescent="0.2"/>
    <row r="46512" ht="12.75" customHeight="1" x14ac:dyDescent="0.2"/>
    <row r="46513" ht="12.75" customHeight="1" x14ac:dyDescent="0.2"/>
    <row r="46514" ht="12.75" customHeight="1" x14ac:dyDescent="0.2"/>
    <row r="46515" ht="12.75" customHeight="1" x14ac:dyDescent="0.2"/>
    <row r="46516" ht="12.75" customHeight="1" x14ac:dyDescent="0.2"/>
    <row r="46517" ht="12.75" customHeight="1" x14ac:dyDescent="0.2"/>
    <row r="46518" ht="12.75" customHeight="1" x14ac:dyDescent="0.2"/>
    <row r="46519" ht="12.75" customHeight="1" x14ac:dyDescent="0.2"/>
    <row r="46520" ht="12.75" customHeight="1" x14ac:dyDescent="0.2"/>
    <row r="46521" ht="12.75" customHeight="1" x14ac:dyDescent="0.2"/>
    <row r="46522" ht="12.75" customHeight="1" x14ac:dyDescent="0.2"/>
    <row r="46523" ht="12.75" customHeight="1" x14ac:dyDescent="0.2"/>
    <row r="46524" ht="12.75" customHeight="1" x14ac:dyDescent="0.2"/>
    <row r="46525" ht="12.75" customHeight="1" x14ac:dyDescent="0.2"/>
    <row r="46526" ht="12.75" customHeight="1" x14ac:dyDescent="0.2"/>
    <row r="46527" ht="12.75" customHeight="1" x14ac:dyDescent="0.2"/>
    <row r="46528" ht="12.75" customHeight="1" x14ac:dyDescent="0.2"/>
    <row r="46529" ht="12.75" customHeight="1" x14ac:dyDescent="0.2"/>
    <row r="46530" ht="12.75" customHeight="1" x14ac:dyDescent="0.2"/>
    <row r="46531" ht="12.75" customHeight="1" x14ac:dyDescent="0.2"/>
    <row r="46532" ht="12.75" customHeight="1" x14ac:dyDescent="0.2"/>
    <row r="46533" ht="12.75" customHeight="1" x14ac:dyDescent="0.2"/>
    <row r="46534" ht="12.75" customHeight="1" x14ac:dyDescent="0.2"/>
    <row r="46535" ht="12.75" customHeight="1" x14ac:dyDescent="0.2"/>
    <row r="46536" ht="12.75" customHeight="1" x14ac:dyDescent="0.2"/>
    <row r="46537" ht="12.75" customHeight="1" x14ac:dyDescent="0.2"/>
    <row r="46538" ht="12.75" customHeight="1" x14ac:dyDescent="0.2"/>
    <row r="46539" ht="12.75" customHeight="1" x14ac:dyDescent="0.2"/>
    <row r="46540" ht="12.75" customHeight="1" x14ac:dyDescent="0.2"/>
    <row r="46541" ht="12.75" customHeight="1" x14ac:dyDescent="0.2"/>
    <row r="46542" ht="12.75" customHeight="1" x14ac:dyDescent="0.2"/>
    <row r="46543" ht="12.75" customHeight="1" x14ac:dyDescent="0.2"/>
    <row r="46544" ht="12.75" customHeight="1" x14ac:dyDescent="0.2"/>
    <row r="46545" ht="12.75" customHeight="1" x14ac:dyDescent="0.2"/>
    <row r="46546" ht="12.75" customHeight="1" x14ac:dyDescent="0.2"/>
    <row r="46547" ht="12.75" customHeight="1" x14ac:dyDescent="0.2"/>
    <row r="46548" ht="12.75" customHeight="1" x14ac:dyDescent="0.2"/>
    <row r="46549" ht="12.75" customHeight="1" x14ac:dyDescent="0.2"/>
    <row r="46550" ht="12.75" customHeight="1" x14ac:dyDescent="0.2"/>
    <row r="46551" ht="12.75" customHeight="1" x14ac:dyDescent="0.2"/>
    <row r="46552" ht="12.75" customHeight="1" x14ac:dyDescent="0.2"/>
    <row r="46553" ht="12.75" customHeight="1" x14ac:dyDescent="0.2"/>
    <row r="46554" ht="12.75" customHeight="1" x14ac:dyDescent="0.2"/>
    <row r="46555" ht="12.75" customHeight="1" x14ac:dyDescent="0.2"/>
    <row r="46556" ht="12.75" customHeight="1" x14ac:dyDescent="0.2"/>
    <row r="46557" ht="12.75" customHeight="1" x14ac:dyDescent="0.2"/>
    <row r="46558" ht="12.75" customHeight="1" x14ac:dyDescent="0.2"/>
    <row r="46559" ht="12.75" customHeight="1" x14ac:dyDescent="0.2"/>
    <row r="46560" ht="12.75" customHeight="1" x14ac:dyDescent="0.2"/>
    <row r="46561" ht="12.75" customHeight="1" x14ac:dyDescent="0.2"/>
    <row r="46562" ht="12.75" customHeight="1" x14ac:dyDescent="0.2"/>
    <row r="46563" ht="12.75" customHeight="1" x14ac:dyDescent="0.2"/>
    <row r="46564" ht="12.75" customHeight="1" x14ac:dyDescent="0.2"/>
    <row r="46565" ht="12.75" customHeight="1" x14ac:dyDescent="0.2"/>
    <row r="46566" ht="12.75" customHeight="1" x14ac:dyDescent="0.2"/>
    <row r="46567" ht="12.75" customHeight="1" x14ac:dyDescent="0.2"/>
    <row r="46568" ht="12.75" customHeight="1" x14ac:dyDescent="0.2"/>
    <row r="46569" ht="12.75" customHeight="1" x14ac:dyDescent="0.2"/>
    <row r="46570" ht="12.75" customHeight="1" x14ac:dyDescent="0.2"/>
    <row r="46571" ht="12.75" customHeight="1" x14ac:dyDescent="0.2"/>
    <row r="46572" ht="12.75" customHeight="1" x14ac:dyDescent="0.2"/>
    <row r="46573" ht="12.75" customHeight="1" x14ac:dyDescent="0.2"/>
    <row r="46574" ht="12.75" customHeight="1" x14ac:dyDescent="0.2"/>
    <row r="46575" ht="12.75" customHeight="1" x14ac:dyDescent="0.2"/>
    <row r="46576" ht="12.75" customHeight="1" x14ac:dyDescent="0.2"/>
    <row r="46577" ht="12.75" customHeight="1" x14ac:dyDescent="0.2"/>
    <row r="46578" ht="12.75" customHeight="1" x14ac:dyDescent="0.2"/>
    <row r="46579" ht="12.75" customHeight="1" x14ac:dyDescent="0.2"/>
    <row r="46580" ht="12.75" customHeight="1" x14ac:dyDescent="0.2"/>
    <row r="46581" ht="12.75" customHeight="1" x14ac:dyDescent="0.2"/>
    <row r="46582" ht="12.75" customHeight="1" x14ac:dyDescent="0.2"/>
    <row r="46583" ht="12.75" customHeight="1" x14ac:dyDescent="0.2"/>
    <row r="46584" ht="12.75" customHeight="1" x14ac:dyDescent="0.2"/>
    <row r="46585" ht="12.75" customHeight="1" x14ac:dyDescent="0.2"/>
    <row r="46586" ht="12.75" customHeight="1" x14ac:dyDescent="0.2"/>
    <row r="46587" ht="12.75" customHeight="1" x14ac:dyDescent="0.2"/>
    <row r="46588" ht="12.75" customHeight="1" x14ac:dyDescent="0.2"/>
    <row r="46589" ht="12.75" customHeight="1" x14ac:dyDescent="0.2"/>
    <row r="46590" ht="12.75" customHeight="1" x14ac:dyDescent="0.2"/>
    <row r="46591" ht="12.75" customHeight="1" x14ac:dyDescent="0.2"/>
    <row r="46592" ht="12.75" customHeight="1" x14ac:dyDescent="0.2"/>
    <row r="46593" ht="12.75" customHeight="1" x14ac:dyDescent="0.2"/>
    <row r="46594" ht="12.75" customHeight="1" x14ac:dyDescent="0.2"/>
    <row r="46595" ht="12.75" customHeight="1" x14ac:dyDescent="0.2"/>
    <row r="46596" ht="12.75" customHeight="1" x14ac:dyDescent="0.2"/>
    <row r="46597" ht="12.75" customHeight="1" x14ac:dyDescent="0.2"/>
    <row r="46598" ht="12.75" customHeight="1" x14ac:dyDescent="0.2"/>
    <row r="46599" ht="12.75" customHeight="1" x14ac:dyDescent="0.2"/>
    <row r="46600" ht="12.75" customHeight="1" x14ac:dyDescent="0.2"/>
    <row r="46601" ht="12.75" customHeight="1" x14ac:dyDescent="0.2"/>
    <row r="46602" ht="12.75" customHeight="1" x14ac:dyDescent="0.2"/>
    <row r="46603" ht="12.75" customHeight="1" x14ac:dyDescent="0.2"/>
    <row r="46604" ht="12.75" customHeight="1" x14ac:dyDescent="0.2"/>
    <row r="46605" ht="12.75" customHeight="1" x14ac:dyDescent="0.2"/>
    <row r="46606" ht="12.75" customHeight="1" x14ac:dyDescent="0.2"/>
    <row r="46607" ht="12.75" customHeight="1" x14ac:dyDescent="0.2"/>
    <row r="46608" ht="12.75" customHeight="1" x14ac:dyDescent="0.2"/>
    <row r="46609" ht="12.75" customHeight="1" x14ac:dyDescent="0.2"/>
    <row r="46610" ht="12.75" customHeight="1" x14ac:dyDescent="0.2"/>
    <row r="46611" ht="12.75" customHeight="1" x14ac:dyDescent="0.2"/>
    <row r="46612" ht="12.75" customHeight="1" x14ac:dyDescent="0.2"/>
    <row r="46613" ht="12.75" customHeight="1" x14ac:dyDescent="0.2"/>
    <row r="46614" ht="12.75" customHeight="1" x14ac:dyDescent="0.2"/>
    <row r="46615" ht="12.75" customHeight="1" x14ac:dyDescent="0.2"/>
    <row r="46616" ht="12.75" customHeight="1" x14ac:dyDescent="0.2"/>
    <row r="46617" ht="12.75" customHeight="1" x14ac:dyDescent="0.2"/>
    <row r="46618" ht="12.75" customHeight="1" x14ac:dyDescent="0.2"/>
    <row r="46619" ht="12.75" customHeight="1" x14ac:dyDescent="0.2"/>
    <row r="46620" ht="12.75" customHeight="1" x14ac:dyDescent="0.2"/>
    <row r="46621" ht="12.75" customHeight="1" x14ac:dyDescent="0.2"/>
    <row r="46622" ht="12.75" customHeight="1" x14ac:dyDescent="0.2"/>
    <row r="46623" ht="12.75" customHeight="1" x14ac:dyDescent="0.2"/>
    <row r="46624" ht="12.75" customHeight="1" x14ac:dyDescent="0.2"/>
    <row r="46625" ht="12.75" customHeight="1" x14ac:dyDescent="0.2"/>
    <row r="46626" ht="12.75" customHeight="1" x14ac:dyDescent="0.2"/>
    <row r="46627" ht="12.75" customHeight="1" x14ac:dyDescent="0.2"/>
    <row r="46628" ht="12.75" customHeight="1" x14ac:dyDescent="0.2"/>
    <row r="46629" ht="12.75" customHeight="1" x14ac:dyDescent="0.2"/>
    <row r="46630" ht="12.75" customHeight="1" x14ac:dyDescent="0.2"/>
    <row r="46631" ht="12.75" customHeight="1" x14ac:dyDescent="0.2"/>
    <row r="46632" ht="12.75" customHeight="1" x14ac:dyDescent="0.2"/>
    <row r="46633" ht="12.75" customHeight="1" x14ac:dyDescent="0.2"/>
    <row r="46634" ht="12.75" customHeight="1" x14ac:dyDescent="0.2"/>
    <row r="46635" ht="12.75" customHeight="1" x14ac:dyDescent="0.2"/>
    <row r="46636" ht="12.75" customHeight="1" x14ac:dyDescent="0.2"/>
    <row r="46637" ht="12.75" customHeight="1" x14ac:dyDescent="0.2"/>
    <row r="46638" ht="12.75" customHeight="1" x14ac:dyDescent="0.2"/>
    <row r="46639" ht="12.75" customHeight="1" x14ac:dyDescent="0.2"/>
    <row r="46640" ht="12.75" customHeight="1" x14ac:dyDescent="0.2"/>
    <row r="46641" ht="12.75" customHeight="1" x14ac:dyDescent="0.2"/>
    <row r="46642" ht="12.75" customHeight="1" x14ac:dyDescent="0.2"/>
    <row r="46643" ht="12.75" customHeight="1" x14ac:dyDescent="0.2"/>
    <row r="46644" ht="12.75" customHeight="1" x14ac:dyDescent="0.2"/>
    <row r="46645" ht="12.75" customHeight="1" x14ac:dyDescent="0.2"/>
    <row r="46646" ht="12.75" customHeight="1" x14ac:dyDescent="0.2"/>
    <row r="46647" ht="12.75" customHeight="1" x14ac:dyDescent="0.2"/>
    <row r="46648" ht="12.75" customHeight="1" x14ac:dyDescent="0.2"/>
    <row r="46649" ht="12.75" customHeight="1" x14ac:dyDescent="0.2"/>
    <row r="46650" ht="12.75" customHeight="1" x14ac:dyDescent="0.2"/>
    <row r="46651" ht="12.75" customHeight="1" x14ac:dyDescent="0.2"/>
    <row r="46652" ht="12.75" customHeight="1" x14ac:dyDescent="0.2"/>
    <row r="46653" ht="12.75" customHeight="1" x14ac:dyDescent="0.2"/>
    <row r="46654" ht="12.75" customHeight="1" x14ac:dyDescent="0.2"/>
    <row r="46655" ht="12.75" customHeight="1" x14ac:dyDescent="0.2"/>
    <row r="46656" ht="12.75" customHeight="1" x14ac:dyDescent="0.2"/>
    <row r="46657" ht="12.75" customHeight="1" x14ac:dyDescent="0.2"/>
    <row r="46658" ht="12.75" customHeight="1" x14ac:dyDescent="0.2"/>
    <row r="46659" ht="12.75" customHeight="1" x14ac:dyDescent="0.2"/>
    <row r="46660" ht="12.75" customHeight="1" x14ac:dyDescent="0.2"/>
    <row r="46661" ht="12.75" customHeight="1" x14ac:dyDescent="0.2"/>
    <row r="46662" ht="12.75" customHeight="1" x14ac:dyDescent="0.2"/>
    <row r="46663" ht="12.75" customHeight="1" x14ac:dyDescent="0.2"/>
    <row r="46664" ht="12.75" customHeight="1" x14ac:dyDescent="0.2"/>
    <row r="46665" ht="12.75" customHeight="1" x14ac:dyDescent="0.2"/>
    <row r="46666" ht="12.75" customHeight="1" x14ac:dyDescent="0.2"/>
    <row r="46667" ht="12.75" customHeight="1" x14ac:dyDescent="0.2"/>
    <row r="46668" ht="12.75" customHeight="1" x14ac:dyDescent="0.2"/>
    <row r="46669" ht="12.75" customHeight="1" x14ac:dyDescent="0.2"/>
    <row r="46670" ht="12.75" customHeight="1" x14ac:dyDescent="0.2"/>
    <row r="46671" ht="12.75" customHeight="1" x14ac:dyDescent="0.2"/>
    <row r="46672" ht="12.75" customHeight="1" x14ac:dyDescent="0.2"/>
    <row r="46673" ht="12.75" customHeight="1" x14ac:dyDescent="0.2"/>
    <row r="46674" ht="12.75" customHeight="1" x14ac:dyDescent="0.2"/>
    <row r="46675" ht="12.75" customHeight="1" x14ac:dyDescent="0.2"/>
    <row r="46676" ht="12.75" customHeight="1" x14ac:dyDescent="0.2"/>
    <row r="46677" ht="12.75" customHeight="1" x14ac:dyDescent="0.2"/>
    <row r="46678" ht="12.75" customHeight="1" x14ac:dyDescent="0.2"/>
    <row r="46679" ht="12.75" customHeight="1" x14ac:dyDescent="0.2"/>
    <row r="46680" ht="12.75" customHeight="1" x14ac:dyDescent="0.2"/>
    <row r="46681" ht="12.75" customHeight="1" x14ac:dyDescent="0.2"/>
    <row r="46682" ht="12.75" customHeight="1" x14ac:dyDescent="0.2"/>
    <row r="46683" ht="12.75" customHeight="1" x14ac:dyDescent="0.2"/>
    <row r="46684" ht="12.75" customHeight="1" x14ac:dyDescent="0.2"/>
    <row r="46685" ht="12.75" customHeight="1" x14ac:dyDescent="0.2"/>
    <row r="46686" ht="12.75" customHeight="1" x14ac:dyDescent="0.2"/>
    <row r="46687" ht="12.75" customHeight="1" x14ac:dyDescent="0.2"/>
    <row r="46688" ht="12.75" customHeight="1" x14ac:dyDescent="0.2"/>
    <row r="46689" ht="12.75" customHeight="1" x14ac:dyDescent="0.2"/>
    <row r="46690" ht="12.75" customHeight="1" x14ac:dyDescent="0.2"/>
    <row r="46691" ht="12.75" customHeight="1" x14ac:dyDescent="0.2"/>
    <row r="46692" ht="12.75" customHeight="1" x14ac:dyDescent="0.2"/>
    <row r="46693" ht="12.75" customHeight="1" x14ac:dyDescent="0.2"/>
    <row r="46694" ht="12.75" customHeight="1" x14ac:dyDescent="0.2"/>
    <row r="46695" ht="12.75" customHeight="1" x14ac:dyDescent="0.2"/>
    <row r="46696" ht="12.75" customHeight="1" x14ac:dyDescent="0.2"/>
    <row r="46697" ht="12.75" customHeight="1" x14ac:dyDescent="0.2"/>
    <row r="46698" ht="12.75" customHeight="1" x14ac:dyDescent="0.2"/>
    <row r="46699" ht="12.75" customHeight="1" x14ac:dyDescent="0.2"/>
    <row r="46700" ht="12.75" customHeight="1" x14ac:dyDescent="0.2"/>
    <row r="46701" ht="12.75" customHeight="1" x14ac:dyDescent="0.2"/>
    <row r="46702" ht="12.75" customHeight="1" x14ac:dyDescent="0.2"/>
    <row r="46703" ht="12.75" customHeight="1" x14ac:dyDescent="0.2"/>
    <row r="46704" ht="12.75" customHeight="1" x14ac:dyDescent="0.2"/>
    <row r="46705" ht="12.75" customHeight="1" x14ac:dyDescent="0.2"/>
    <row r="46706" ht="12.75" customHeight="1" x14ac:dyDescent="0.2"/>
    <row r="46707" ht="12.75" customHeight="1" x14ac:dyDescent="0.2"/>
    <row r="46708" ht="12.75" customHeight="1" x14ac:dyDescent="0.2"/>
    <row r="46709" ht="12.75" customHeight="1" x14ac:dyDescent="0.2"/>
    <row r="46710" ht="12.75" customHeight="1" x14ac:dyDescent="0.2"/>
    <row r="46711" ht="12.75" customHeight="1" x14ac:dyDescent="0.2"/>
    <row r="46712" ht="12.75" customHeight="1" x14ac:dyDescent="0.2"/>
    <row r="46713" ht="12.75" customHeight="1" x14ac:dyDescent="0.2"/>
    <row r="46714" ht="12.75" customHeight="1" x14ac:dyDescent="0.2"/>
    <row r="46715" ht="12.75" customHeight="1" x14ac:dyDescent="0.2"/>
    <row r="46716" ht="12.75" customHeight="1" x14ac:dyDescent="0.2"/>
    <row r="46717" ht="12.75" customHeight="1" x14ac:dyDescent="0.2"/>
    <row r="46718" ht="12.75" customHeight="1" x14ac:dyDescent="0.2"/>
    <row r="46719" ht="12.75" customHeight="1" x14ac:dyDescent="0.2"/>
    <row r="46720" ht="12.75" customHeight="1" x14ac:dyDescent="0.2"/>
    <row r="46721" ht="12.75" customHeight="1" x14ac:dyDescent="0.2"/>
    <row r="46722" ht="12.75" customHeight="1" x14ac:dyDescent="0.2"/>
    <row r="46723" ht="12.75" customHeight="1" x14ac:dyDescent="0.2"/>
    <row r="46724" ht="12.75" customHeight="1" x14ac:dyDescent="0.2"/>
    <row r="46725" ht="12.75" customHeight="1" x14ac:dyDescent="0.2"/>
    <row r="46726" ht="12.75" customHeight="1" x14ac:dyDescent="0.2"/>
    <row r="46727" ht="12.75" customHeight="1" x14ac:dyDescent="0.2"/>
    <row r="46728" ht="12.75" customHeight="1" x14ac:dyDescent="0.2"/>
    <row r="46729" ht="12.75" customHeight="1" x14ac:dyDescent="0.2"/>
    <row r="46730" ht="12.75" customHeight="1" x14ac:dyDescent="0.2"/>
    <row r="46731" ht="12.75" customHeight="1" x14ac:dyDescent="0.2"/>
    <row r="46732" ht="12.75" customHeight="1" x14ac:dyDescent="0.2"/>
    <row r="46733" ht="12.75" customHeight="1" x14ac:dyDescent="0.2"/>
    <row r="46734" ht="12.75" customHeight="1" x14ac:dyDescent="0.2"/>
    <row r="46735" ht="12.75" customHeight="1" x14ac:dyDescent="0.2"/>
    <row r="46736" ht="12.75" customHeight="1" x14ac:dyDescent="0.2"/>
    <row r="46737" ht="12.75" customHeight="1" x14ac:dyDescent="0.2"/>
    <row r="46738" ht="12.75" customHeight="1" x14ac:dyDescent="0.2"/>
    <row r="46739" ht="12.75" customHeight="1" x14ac:dyDescent="0.2"/>
    <row r="46740" ht="12.75" customHeight="1" x14ac:dyDescent="0.2"/>
    <row r="46741" ht="12.75" customHeight="1" x14ac:dyDescent="0.2"/>
    <row r="46742" ht="12.75" customHeight="1" x14ac:dyDescent="0.2"/>
    <row r="46743" ht="12.75" customHeight="1" x14ac:dyDescent="0.2"/>
    <row r="46744" ht="12.75" customHeight="1" x14ac:dyDescent="0.2"/>
    <row r="46745" ht="12.75" customHeight="1" x14ac:dyDescent="0.2"/>
    <row r="46746" ht="12.75" customHeight="1" x14ac:dyDescent="0.2"/>
    <row r="46747" ht="12.75" customHeight="1" x14ac:dyDescent="0.2"/>
    <row r="46748" ht="12.75" customHeight="1" x14ac:dyDescent="0.2"/>
    <row r="46749" ht="12.75" customHeight="1" x14ac:dyDescent="0.2"/>
    <row r="46750" ht="12.75" customHeight="1" x14ac:dyDescent="0.2"/>
    <row r="46751" ht="12.75" customHeight="1" x14ac:dyDescent="0.2"/>
    <row r="46752" ht="12.75" customHeight="1" x14ac:dyDescent="0.2"/>
    <row r="46753" ht="12.75" customHeight="1" x14ac:dyDescent="0.2"/>
    <row r="46754" ht="12.75" customHeight="1" x14ac:dyDescent="0.2"/>
    <row r="46755" ht="12.75" customHeight="1" x14ac:dyDescent="0.2"/>
    <row r="46756" ht="12.75" customHeight="1" x14ac:dyDescent="0.2"/>
    <row r="46757" ht="12.75" customHeight="1" x14ac:dyDescent="0.2"/>
    <row r="46758" ht="12.75" customHeight="1" x14ac:dyDescent="0.2"/>
    <row r="46759" ht="12.75" customHeight="1" x14ac:dyDescent="0.2"/>
    <row r="46760" ht="12.75" customHeight="1" x14ac:dyDescent="0.2"/>
    <row r="46761" ht="12.75" customHeight="1" x14ac:dyDescent="0.2"/>
    <row r="46762" ht="12.75" customHeight="1" x14ac:dyDescent="0.2"/>
    <row r="46763" ht="12.75" customHeight="1" x14ac:dyDescent="0.2"/>
    <row r="46764" ht="12.75" customHeight="1" x14ac:dyDescent="0.2"/>
    <row r="46765" ht="12.75" customHeight="1" x14ac:dyDescent="0.2"/>
    <row r="46766" ht="12.75" customHeight="1" x14ac:dyDescent="0.2"/>
    <row r="46767" ht="12.75" customHeight="1" x14ac:dyDescent="0.2"/>
    <row r="46768" ht="12.75" customHeight="1" x14ac:dyDescent="0.2"/>
    <row r="46769" ht="12.75" customHeight="1" x14ac:dyDescent="0.2"/>
    <row r="46770" ht="12.75" customHeight="1" x14ac:dyDescent="0.2"/>
    <row r="46771" ht="12.75" customHeight="1" x14ac:dyDescent="0.2"/>
    <row r="46772" ht="12.75" customHeight="1" x14ac:dyDescent="0.2"/>
    <row r="46773" ht="12.75" customHeight="1" x14ac:dyDescent="0.2"/>
    <row r="46774" ht="12.75" customHeight="1" x14ac:dyDescent="0.2"/>
    <row r="46775" ht="12.75" customHeight="1" x14ac:dyDescent="0.2"/>
    <row r="46776" ht="12.75" customHeight="1" x14ac:dyDescent="0.2"/>
    <row r="46777" ht="12.75" customHeight="1" x14ac:dyDescent="0.2"/>
    <row r="46778" ht="12.75" customHeight="1" x14ac:dyDescent="0.2"/>
    <row r="46779" ht="12.75" customHeight="1" x14ac:dyDescent="0.2"/>
    <row r="46780" ht="12.75" customHeight="1" x14ac:dyDescent="0.2"/>
    <row r="46781" ht="12.75" customHeight="1" x14ac:dyDescent="0.2"/>
    <row r="46782" ht="12.75" customHeight="1" x14ac:dyDescent="0.2"/>
    <row r="46783" ht="12.75" customHeight="1" x14ac:dyDescent="0.2"/>
    <row r="46784" ht="12.75" customHeight="1" x14ac:dyDescent="0.2"/>
    <row r="46785" ht="12.75" customHeight="1" x14ac:dyDescent="0.2"/>
    <row r="46786" ht="12.75" customHeight="1" x14ac:dyDescent="0.2"/>
    <row r="46787" ht="12.75" customHeight="1" x14ac:dyDescent="0.2"/>
    <row r="46788" ht="12.75" customHeight="1" x14ac:dyDescent="0.2"/>
    <row r="46789" ht="12.75" customHeight="1" x14ac:dyDescent="0.2"/>
    <row r="46790" ht="12.75" customHeight="1" x14ac:dyDescent="0.2"/>
    <row r="46791" ht="12.75" customHeight="1" x14ac:dyDescent="0.2"/>
    <row r="46792" ht="12.75" customHeight="1" x14ac:dyDescent="0.2"/>
    <row r="46793" ht="12.75" customHeight="1" x14ac:dyDescent="0.2"/>
    <row r="46794" ht="12.75" customHeight="1" x14ac:dyDescent="0.2"/>
    <row r="46795" ht="12.75" customHeight="1" x14ac:dyDescent="0.2"/>
    <row r="46796" ht="12.75" customHeight="1" x14ac:dyDescent="0.2"/>
    <row r="46797" ht="12.75" customHeight="1" x14ac:dyDescent="0.2"/>
    <row r="46798" ht="12.75" customHeight="1" x14ac:dyDescent="0.2"/>
    <row r="46799" ht="12.75" customHeight="1" x14ac:dyDescent="0.2"/>
    <row r="46800" ht="12.75" customHeight="1" x14ac:dyDescent="0.2"/>
    <row r="46801" ht="12.75" customHeight="1" x14ac:dyDescent="0.2"/>
    <row r="46802" ht="12.75" customHeight="1" x14ac:dyDescent="0.2"/>
    <row r="46803" ht="12.75" customHeight="1" x14ac:dyDescent="0.2"/>
    <row r="46804" ht="12.75" customHeight="1" x14ac:dyDescent="0.2"/>
    <row r="46805" ht="12.75" customHeight="1" x14ac:dyDescent="0.2"/>
    <row r="46806" ht="12.75" customHeight="1" x14ac:dyDescent="0.2"/>
    <row r="46807" ht="12.75" customHeight="1" x14ac:dyDescent="0.2"/>
    <row r="46808" ht="12.75" customHeight="1" x14ac:dyDescent="0.2"/>
    <row r="46809" ht="12.75" customHeight="1" x14ac:dyDescent="0.2"/>
    <row r="46810" ht="12.75" customHeight="1" x14ac:dyDescent="0.2"/>
    <row r="46811" ht="12.75" customHeight="1" x14ac:dyDescent="0.2"/>
    <row r="46812" ht="12.75" customHeight="1" x14ac:dyDescent="0.2"/>
    <row r="46813" ht="12.75" customHeight="1" x14ac:dyDescent="0.2"/>
    <row r="46814" ht="12.75" customHeight="1" x14ac:dyDescent="0.2"/>
    <row r="46815" ht="12.75" customHeight="1" x14ac:dyDescent="0.2"/>
    <row r="46816" ht="12.75" customHeight="1" x14ac:dyDescent="0.2"/>
    <row r="46817" ht="12.75" customHeight="1" x14ac:dyDescent="0.2"/>
    <row r="46818" ht="12.75" customHeight="1" x14ac:dyDescent="0.2"/>
    <row r="46819" ht="12.75" customHeight="1" x14ac:dyDescent="0.2"/>
    <row r="46820" ht="12.75" customHeight="1" x14ac:dyDescent="0.2"/>
    <row r="46821" ht="12.75" customHeight="1" x14ac:dyDescent="0.2"/>
    <row r="46822" ht="12.75" customHeight="1" x14ac:dyDescent="0.2"/>
    <row r="46823" ht="12.75" customHeight="1" x14ac:dyDescent="0.2"/>
    <row r="46824" ht="12.75" customHeight="1" x14ac:dyDescent="0.2"/>
    <row r="46825" ht="12.75" customHeight="1" x14ac:dyDescent="0.2"/>
    <row r="46826" ht="12.75" customHeight="1" x14ac:dyDescent="0.2"/>
    <row r="46827" ht="12.75" customHeight="1" x14ac:dyDescent="0.2"/>
    <row r="46828" ht="12.75" customHeight="1" x14ac:dyDescent="0.2"/>
    <row r="46829" ht="12.75" customHeight="1" x14ac:dyDescent="0.2"/>
    <row r="46830" ht="12.75" customHeight="1" x14ac:dyDescent="0.2"/>
    <row r="46831" ht="12.75" customHeight="1" x14ac:dyDescent="0.2"/>
    <row r="46832" ht="12.75" customHeight="1" x14ac:dyDescent="0.2"/>
    <row r="46833" ht="12.75" customHeight="1" x14ac:dyDescent="0.2"/>
    <row r="46834" ht="12.75" customHeight="1" x14ac:dyDescent="0.2"/>
    <row r="46835" ht="12.75" customHeight="1" x14ac:dyDescent="0.2"/>
    <row r="46836" ht="12.75" customHeight="1" x14ac:dyDescent="0.2"/>
    <row r="46837" ht="12.75" customHeight="1" x14ac:dyDescent="0.2"/>
    <row r="46838" ht="12.75" customHeight="1" x14ac:dyDescent="0.2"/>
    <row r="46839" ht="12.75" customHeight="1" x14ac:dyDescent="0.2"/>
    <row r="46840" ht="12.75" customHeight="1" x14ac:dyDescent="0.2"/>
    <row r="46841" ht="12.75" customHeight="1" x14ac:dyDescent="0.2"/>
    <row r="46842" ht="12.75" customHeight="1" x14ac:dyDescent="0.2"/>
    <row r="46843" ht="12.75" customHeight="1" x14ac:dyDescent="0.2"/>
    <row r="46844" ht="12.75" customHeight="1" x14ac:dyDescent="0.2"/>
    <row r="46845" ht="12.75" customHeight="1" x14ac:dyDescent="0.2"/>
    <row r="46846" ht="12.75" customHeight="1" x14ac:dyDescent="0.2"/>
    <row r="46847" ht="12.75" customHeight="1" x14ac:dyDescent="0.2"/>
    <row r="46848" ht="12.75" customHeight="1" x14ac:dyDescent="0.2"/>
    <row r="46849" ht="12.75" customHeight="1" x14ac:dyDescent="0.2"/>
    <row r="46850" ht="12.75" customHeight="1" x14ac:dyDescent="0.2"/>
    <row r="46851" ht="12.75" customHeight="1" x14ac:dyDescent="0.2"/>
    <row r="46852" ht="12.75" customHeight="1" x14ac:dyDescent="0.2"/>
    <row r="46853" ht="12.75" customHeight="1" x14ac:dyDescent="0.2"/>
    <row r="46854" ht="12.75" customHeight="1" x14ac:dyDescent="0.2"/>
    <row r="46855" ht="12.75" customHeight="1" x14ac:dyDescent="0.2"/>
    <row r="46856" ht="12.75" customHeight="1" x14ac:dyDescent="0.2"/>
    <row r="46857" ht="12.75" customHeight="1" x14ac:dyDescent="0.2"/>
    <row r="46858" ht="12.75" customHeight="1" x14ac:dyDescent="0.2"/>
    <row r="46859" ht="12.75" customHeight="1" x14ac:dyDescent="0.2"/>
    <row r="46860" ht="12.75" customHeight="1" x14ac:dyDescent="0.2"/>
    <row r="46861" ht="12.75" customHeight="1" x14ac:dyDescent="0.2"/>
    <row r="46862" ht="12.75" customHeight="1" x14ac:dyDescent="0.2"/>
    <row r="46863" ht="12.75" customHeight="1" x14ac:dyDescent="0.2"/>
    <row r="46864" ht="12.75" customHeight="1" x14ac:dyDescent="0.2"/>
    <row r="46865" ht="12.75" customHeight="1" x14ac:dyDescent="0.2"/>
    <row r="46866" ht="12.75" customHeight="1" x14ac:dyDescent="0.2"/>
    <row r="46867" ht="12.75" customHeight="1" x14ac:dyDescent="0.2"/>
    <row r="46868" ht="12.75" customHeight="1" x14ac:dyDescent="0.2"/>
    <row r="46869" ht="12.75" customHeight="1" x14ac:dyDescent="0.2"/>
    <row r="46870" ht="12.75" customHeight="1" x14ac:dyDescent="0.2"/>
    <row r="46871" ht="12.75" customHeight="1" x14ac:dyDescent="0.2"/>
    <row r="46872" ht="12.75" customHeight="1" x14ac:dyDescent="0.2"/>
    <row r="46873" ht="12.75" customHeight="1" x14ac:dyDescent="0.2"/>
    <row r="46874" ht="12.75" customHeight="1" x14ac:dyDescent="0.2"/>
    <row r="46875" ht="12.75" customHeight="1" x14ac:dyDescent="0.2"/>
    <row r="46876" ht="12.75" customHeight="1" x14ac:dyDescent="0.2"/>
    <row r="46877" ht="12.75" customHeight="1" x14ac:dyDescent="0.2"/>
    <row r="46878" ht="12.75" customHeight="1" x14ac:dyDescent="0.2"/>
    <row r="46879" ht="12.75" customHeight="1" x14ac:dyDescent="0.2"/>
    <row r="46880" ht="12.75" customHeight="1" x14ac:dyDescent="0.2"/>
    <row r="46881" ht="12.75" customHeight="1" x14ac:dyDescent="0.2"/>
    <row r="46882" ht="12.75" customHeight="1" x14ac:dyDescent="0.2"/>
    <row r="46883" ht="12.75" customHeight="1" x14ac:dyDescent="0.2"/>
    <row r="46884" ht="12.75" customHeight="1" x14ac:dyDescent="0.2"/>
    <row r="46885" ht="12.75" customHeight="1" x14ac:dyDescent="0.2"/>
    <row r="46886" ht="12.75" customHeight="1" x14ac:dyDescent="0.2"/>
    <row r="46887" ht="12.75" customHeight="1" x14ac:dyDescent="0.2"/>
    <row r="46888" ht="12.75" customHeight="1" x14ac:dyDescent="0.2"/>
    <row r="46889" ht="12.75" customHeight="1" x14ac:dyDescent="0.2"/>
    <row r="46890" ht="12.75" customHeight="1" x14ac:dyDescent="0.2"/>
    <row r="46891" ht="12.75" customHeight="1" x14ac:dyDescent="0.2"/>
    <row r="46892" ht="12.75" customHeight="1" x14ac:dyDescent="0.2"/>
    <row r="46893" ht="12.75" customHeight="1" x14ac:dyDescent="0.2"/>
    <row r="46894" ht="12.75" customHeight="1" x14ac:dyDescent="0.2"/>
    <row r="46895" ht="12.75" customHeight="1" x14ac:dyDescent="0.2"/>
    <row r="46896" ht="12.75" customHeight="1" x14ac:dyDescent="0.2"/>
    <row r="46897" ht="12.75" customHeight="1" x14ac:dyDescent="0.2"/>
    <row r="46898" ht="12.75" customHeight="1" x14ac:dyDescent="0.2"/>
    <row r="46899" ht="12.75" customHeight="1" x14ac:dyDescent="0.2"/>
    <row r="46900" ht="12.75" customHeight="1" x14ac:dyDescent="0.2"/>
    <row r="46901" ht="12.75" customHeight="1" x14ac:dyDescent="0.2"/>
    <row r="46902" ht="12.75" customHeight="1" x14ac:dyDescent="0.2"/>
    <row r="46903" ht="12.75" customHeight="1" x14ac:dyDescent="0.2"/>
    <row r="46904" ht="12.75" customHeight="1" x14ac:dyDescent="0.2"/>
    <row r="46905" ht="12.75" customHeight="1" x14ac:dyDescent="0.2"/>
    <row r="46906" ht="12.75" customHeight="1" x14ac:dyDescent="0.2"/>
    <row r="46907" ht="12.75" customHeight="1" x14ac:dyDescent="0.2"/>
    <row r="46908" ht="12.75" customHeight="1" x14ac:dyDescent="0.2"/>
    <row r="46909" ht="12.75" customHeight="1" x14ac:dyDescent="0.2"/>
    <row r="46910" ht="12.75" customHeight="1" x14ac:dyDescent="0.2"/>
    <row r="46911" ht="12.75" customHeight="1" x14ac:dyDescent="0.2"/>
    <row r="46912" ht="12.75" customHeight="1" x14ac:dyDescent="0.2"/>
    <row r="46913" ht="12.75" customHeight="1" x14ac:dyDescent="0.2"/>
    <row r="46914" ht="12.75" customHeight="1" x14ac:dyDescent="0.2"/>
    <row r="46915" ht="12.75" customHeight="1" x14ac:dyDescent="0.2"/>
    <row r="46916" ht="12.75" customHeight="1" x14ac:dyDescent="0.2"/>
    <row r="46917" ht="12.75" customHeight="1" x14ac:dyDescent="0.2"/>
    <row r="46918" ht="12.75" customHeight="1" x14ac:dyDescent="0.2"/>
    <row r="46919" ht="12.75" customHeight="1" x14ac:dyDescent="0.2"/>
    <row r="46920" ht="12.75" customHeight="1" x14ac:dyDescent="0.2"/>
    <row r="46921" ht="12.75" customHeight="1" x14ac:dyDescent="0.2"/>
    <row r="46922" ht="12.75" customHeight="1" x14ac:dyDescent="0.2"/>
    <row r="46923" ht="12.75" customHeight="1" x14ac:dyDescent="0.2"/>
    <row r="46924" ht="12.75" customHeight="1" x14ac:dyDescent="0.2"/>
    <row r="46925" ht="12.75" customHeight="1" x14ac:dyDescent="0.2"/>
    <row r="46926" ht="12.75" customHeight="1" x14ac:dyDescent="0.2"/>
    <row r="46927" ht="12.75" customHeight="1" x14ac:dyDescent="0.2"/>
    <row r="46928" ht="12.75" customHeight="1" x14ac:dyDescent="0.2"/>
    <row r="46929" ht="12.75" customHeight="1" x14ac:dyDescent="0.2"/>
    <row r="46930" ht="12.75" customHeight="1" x14ac:dyDescent="0.2"/>
    <row r="46931" ht="12.75" customHeight="1" x14ac:dyDescent="0.2"/>
    <row r="46932" ht="12.75" customHeight="1" x14ac:dyDescent="0.2"/>
    <row r="46933" ht="12.75" customHeight="1" x14ac:dyDescent="0.2"/>
    <row r="46934" ht="12.75" customHeight="1" x14ac:dyDescent="0.2"/>
    <row r="46935" ht="12.75" customHeight="1" x14ac:dyDescent="0.2"/>
    <row r="46936" ht="12.75" customHeight="1" x14ac:dyDescent="0.2"/>
    <row r="46937" ht="12.75" customHeight="1" x14ac:dyDescent="0.2"/>
    <row r="46938" ht="12.75" customHeight="1" x14ac:dyDescent="0.2"/>
    <row r="46939" ht="12.75" customHeight="1" x14ac:dyDescent="0.2"/>
    <row r="46940" ht="12.75" customHeight="1" x14ac:dyDescent="0.2"/>
    <row r="46941" ht="12.75" customHeight="1" x14ac:dyDescent="0.2"/>
    <row r="46942" ht="12.75" customHeight="1" x14ac:dyDescent="0.2"/>
    <row r="46943" ht="12.75" customHeight="1" x14ac:dyDescent="0.2"/>
    <row r="46944" ht="12.75" customHeight="1" x14ac:dyDescent="0.2"/>
    <row r="46945" ht="12.75" customHeight="1" x14ac:dyDescent="0.2"/>
    <row r="46946" ht="12.75" customHeight="1" x14ac:dyDescent="0.2"/>
    <row r="46947" ht="12.75" customHeight="1" x14ac:dyDescent="0.2"/>
    <row r="46948" ht="12.75" customHeight="1" x14ac:dyDescent="0.2"/>
    <row r="46949" ht="12.75" customHeight="1" x14ac:dyDescent="0.2"/>
    <row r="46950" ht="12.75" customHeight="1" x14ac:dyDescent="0.2"/>
    <row r="46951" ht="12.75" customHeight="1" x14ac:dyDescent="0.2"/>
    <row r="46952" ht="12.75" customHeight="1" x14ac:dyDescent="0.2"/>
    <row r="46953" ht="12.75" customHeight="1" x14ac:dyDescent="0.2"/>
    <row r="46954" ht="12.75" customHeight="1" x14ac:dyDescent="0.2"/>
    <row r="46955" ht="12.75" customHeight="1" x14ac:dyDescent="0.2"/>
    <row r="46956" ht="12.75" customHeight="1" x14ac:dyDescent="0.2"/>
    <row r="46957" ht="12.75" customHeight="1" x14ac:dyDescent="0.2"/>
    <row r="46958" ht="12.75" customHeight="1" x14ac:dyDescent="0.2"/>
    <row r="46959" ht="12.75" customHeight="1" x14ac:dyDescent="0.2"/>
    <row r="46960" ht="12.75" customHeight="1" x14ac:dyDescent="0.2"/>
    <row r="46961" ht="12.75" customHeight="1" x14ac:dyDescent="0.2"/>
    <row r="46962" ht="12.75" customHeight="1" x14ac:dyDescent="0.2"/>
    <row r="46963" ht="12.75" customHeight="1" x14ac:dyDescent="0.2"/>
    <row r="46964" ht="12.75" customHeight="1" x14ac:dyDescent="0.2"/>
    <row r="46965" ht="12.75" customHeight="1" x14ac:dyDescent="0.2"/>
    <row r="46966" ht="12.75" customHeight="1" x14ac:dyDescent="0.2"/>
    <row r="46967" ht="12.75" customHeight="1" x14ac:dyDescent="0.2"/>
    <row r="46968" ht="12.75" customHeight="1" x14ac:dyDescent="0.2"/>
    <row r="46969" ht="12.75" customHeight="1" x14ac:dyDescent="0.2"/>
    <row r="46970" ht="12.75" customHeight="1" x14ac:dyDescent="0.2"/>
    <row r="46971" ht="12.75" customHeight="1" x14ac:dyDescent="0.2"/>
    <row r="46972" ht="12.75" customHeight="1" x14ac:dyDescent="0.2"/>
    <row r="46973" ht="12.75" customHeight="1" x14ac:dyDescent="0.2"/>
    <row r="46974" ht="12.75" customHeight="1" x14ac:dyDescent="0.2"/>
    <row r="46975" ht="12.75" customHeight="1" x14ac:dyDescent="0.2"/>
    <row r="46976" ht="12.75" customHeight="1" x14ac:dyDescent="0.2"/>
    <row r="46977" ht="12.75" customHeight="1" x14ac:dyDescent="0.2"/>
    <row r="46978" ht="12.75" customHeight="1" x14ac:dyDescent="0.2"/>
    <row r="46979" ht="12.75" customHeight="1" x14ac:dyDescent="0.2"/>
    <row r="46980" ht="12.75" customHeight="1" x14ac:dyDescent="0.2"/>
    <row r="46981" ht="12.75" customHeight="1" x14ac:dyDescent="0.2"/>
    <row r="46982" ht="12.75" customHeight="1" x14ac:dyDescent="0.2"/>
    <row r="46983" ht="12.75" customHeight="1" x14ac:dyDescent="0.2"/>
    <row r="46984" ht="12.75" customHeight="1" x14ac:dyDescent="0.2"/>
    <row r="46985" ht="12.75" customHeight="1" x14ac:dyDescent="0.2"/>
    <row r="46986" ht="12.75" customHeight="1" x14ac:dyDescent="0.2"/>
    <row r="46987" ht="12.75" customHeight="1" x14ac:dyDescent="0.2"/>
    <row r="46988" ht="12.75" customHeight="1" x14ac:dyDescent="0.2"/>
    <row r="46989" ht="12.75" customHeight="1" x14ac:dyDescent="0.2"/>
    <row r="46990" ht="12.75" customHeight="1" x14ac:dyDescent="0.2"/>
    <row r="46991" ht="12.75" customHeight="1" x14ac:dyDescent="0.2"/>
    <row r="46992" ht="12.75" customHeight="1" x14ac:dyDescent="0.2"/>
    <row r="46993" ht="12.75" customHeight="1" x14ac:dyDescent="0.2"/>
    <row r="46994" ht="12.75" customHeight="1" x14ac:dyDescent="0.2"/>
    <row r="46995" ht="12.75" customHeight="1" x14ac:dyDescent="0.2"/>
    <row r="46996" ht="12.75" customHeight="1" x14ac:dyDescent="0.2"/>
    <row r="46997" ht="12.75" customHeight="1" x14ac:dyDescent="0.2"/>
    <row r="46998" ht="12.75" customHeight="1" x14ac:dyDescent="0.2"/>
    <row r="46999" ht="12.75" customHeight="1" x14ac:dyDescent="0.2"/>
    <row r="47000" ht="12.75" customHeight="1" x14ac:dyDescent="0.2"/>
    <row r="47001" ht="12.75" customHeight="1" x14ac:dyDescent="0.2"/>
    <row r="47002" ht="12.75" customHeight="1" x14ac:dyDescent="0.2"/>
    <row r="47003" ht="12.75" customHeight="1" x14ac:dyDescent="0.2"/>
    <row r="47004" ht="12.75" customHeight="1" x14ac:dyDescent="0.2"/>
    <row r="47005" ht="12.75" customHeight="1" x14ac:dyDescent="0.2"/>
    <row r="47006" ht="12.75" customHeight="1" x14ac:dyDescent="0.2"/>
    <row r="47007" ht="12.75" customHeight="1" x14ac:dyDescent="0.2"/>
    <row r="47008" ht="12.75" customHeight="1" x14ac:dyDescent="0.2"/>
    <row r="47009" ht="12.75" customHeight="1" x14ac:dyDescent="0.2"/>
    <row r="47010" ht="12.75" customHeight="1" x14ac:dyDescent="0.2"/>
    <row r="47011" ht="12.75" customHeight="1" x14ac:dyDescent="0.2"/>
    <row r="47012" ht="12.75" customHeight="1" x14ac:dyDescent="0.2"/>
    <row r="47013" ht="12.75" customHeight="1" x14ac:dyDescent="0.2"/>
    <row r="47014" ht="12.75" customHeight="1" x14ac:dyDescent="0.2"/>
    <row r="47015" ht="12.75" customHeight="1" x14ac:dyDescent="0.2"/>
    <row r="47016" ht="12.75" customHeight="1" x14ac:dyDescent="0.2"/>
    <row r="47017" ht="12.75" customHeight="1" x14ac:dyDescent="0.2"/>
    <row r="47018" ht="12.75" customHeight="1" x14ac:dyDescent="0.2"/>
    <row r="47019" ht="12.75" customHeight="1" x14ac:dyDescent="0.2"/>
    <row r="47020" ht="12.75" customHeight="1" x14ac:dyDescent="0.2"/>
    <row r="47021" ht="12.75" customHeight="1" x14ac:dyDescent="0.2"/>
    <row r="47022" ht="12.75" customHeight="1" x14ac:dyDescent="0.2"/>
    <row r="47023" ht="12.75" customHeight="1" x14ac:dyDescent="0.2"/>
    <row r="47024" ht="12.75" customHeight="1" x14ac:dyDescent="0.2"/>
    <row r="47025" ht="12.75" customHeight="1" x14ac:dyDescent="0.2"/>
    <row r="47026" ht="12.75" customHeight="1" x14ac:dyDescent="0.2"/>
    <row r="47027" ht="12.75" customHeight="1" x14ac:dyDescent="0.2"/>
    <row r="47028" ht="12.75" customHeight="1" x14ac:dyDescent="0.2"/>
    <row r="47029" ht="12.75" customHeight="1" x14ac:dyDescent="0.2"/>
    <row r="47030" ht="12.75" customHeight="1" x14ac:dyDescent="0.2"/>
    <row r="47031" ht="12.75" customHeight="1" x14ac:dyDescent="0.2"/>
    <row r="47032" ht="12.75" customHeight="1" x14ac:dyDescent="0.2"/>
    <row r="47033" ht="12.75" customHeight="1" x14ac:dyDescent="0.2"/>
    <row r="47034" ht="12.75" customHeight="1" x14ac:dyDescent="0.2"/>
    <row r="47035" ht="12.75" customHeight="1" x14ac:dyDescent="0.2"/>
    <row r="47036" ht="12.75" customHeight="1" x14ac:dyDescent="0.2"/>
    <row r="47037" ht="12.75" customHeight="1" x14ac:dyDescent="0.2"/>
    <row r="47038" ht="12.75" customHeight="1" x14ac:dyDescent="0.2"/>
    <row r="47039" ht="12.75" customHeight="1" x14ac:dyDescent="0.2"/>
    <row r="47040" ht="12.75" customHeight="1" x14ac:dyDescent="0.2"/>
    <row r="47041" ht="12.75" customHeight="1" x14ac:dyDescent="0.2"/>
    <row r="47042" ht="12.75" customHeight="1" x14ac:dyDescent="0.2"/>
    <row r="47043" ht="12.75" customHeight="1" x14ac:dyDescent="0.2"/>
    <row r="47044" ht="12.75" customHeight="1" x14ac:dyDescent="0.2"/>
    <row r="47045" ht="12.75" customHeight="1" x14ac:dyDescent="0.2"/>
    <row r="47046" ht="12.75" customHeight="1" x14ac:dyDescent="0.2"/>
    <row r="47047" ht="12.75" customHeight="1" x14ac:dyDescent="0.2"/>
    <row r="47048" ht="12.75" customHeight="1" x14ac:dyDescent="0.2"/>
    <row r="47049" ht="12.75" customHeight="1" x14ac:dyDescent="0.2"/>
    <row r="47050" ht="12.75" customHeight="1" x14ac:dyDescent="0.2"/>
    <row r="47051" ht="12.75" customHeight="1" x14ac:dyDescent="0.2"/>
    <row r="47052" ht="12.75" customHeight="1" x14ac:dyDescent="0.2"/>
    <row r="47053" ht="12.75" customHeight="1" x14ac:dyDescent="0.2"/>
    <row r="47054" ht="12.75" customHeight="1" x14ac:dyDescent="0.2"/>
    <row r="47055" ht="12.75" customHeight="1" x14ac:dyDescent="0.2"/>
    <row r="47056" ht="12.75" customHeight="1" x14ac:dyDescent="0.2"/>
    <row r="47057" ht="12.75" customHeight="1" x14ac:dyDescent="0.2"/>
    <row r="47058" ht="12.75" customHeight="1" x14ac:dyDescent="0.2"/>
    <row r="47059" ht="12.75" customHeight="1" x14ac:dyDescent="0.2"/>
    <row r="47060" ht="12.75" customHeight="1" x14ac:dyDescent="0.2"/>
    <row r="47061" ht="12.75" customHeight="1" x14ac:dyDescent="0.2"/>
    <row r="47062" ht="12.75" customHeight="1" x14ac:dyDescent="0.2"/>
    <row r="47063" ht="12.75" customHeight="1" x14ac:dyDescent="0.2"/>
    <row r="47064" ht="12.75" customHeight="1" x14ac:dyDescent="0.2"/>
    <row r="47065" ht="12.75" customHeight="1" x14ac:dyDescent="0.2"/>
    <row r="47066" ht="12.75" customHeight="1" x14ac:dyDescent="0.2"/>
    <row r="47067" ht="12.75" customHeight="1" x14ac:dyDescent="0.2"/>
    <row r="47068" ht="12.75" customHeight="1" x14ac:dyDescent="0.2"/>
    <row r="47069" ht="12.75" customHeight="1" x14ac:dyDescent="0.2"/>
    <row r="47070" ht="12.75" customHeight="1" x14ac:dyDescent="0.2"/>
    <row r="47071" ht="12.75" customHeight="1" x14ac:dyDescent="0.2"/>
    <row r="47072" ht="12.75" customHeight="1" x14ac:dyDescent="0.2"/>
    <row r="47073" ht="12.75" customHeight="1" x14ac:dyDescent="0.2"/>
    <row r="47074" ht="12.75" customHeight="1" x14ac:dyDescent="0.2"/>
    <row r="47075" ht="12.75" customHeight="1" x14ac:dyDescent="0.2"/>
    <row r="47076" ht="12.75" customHeight="1" x14ac:dyDescent="0.2"/>
    <row r="47077" ht="12.75" customHeight="1" x14ac:dyDescent="0.2"/>
    <row r="47078" ht="12.75" customHeight="1" x14ac:dyDescent="0.2"/>
    <row r="47079" ht="12.75" customHeight="1" x14ac:dyDescent="0.2"/>
    <row r="47080" ht="12.75" customHeight="1" x14ac:dyDescent="0.2"/>
    <row r="47081" ht="12.75" customHeight="1" x14ac:dyDescent="0.2"/>
    <row r="47082" ht="12.75" customHeight="1" x14ac:dyDescent="0.2"/>
    <row r="47083" ht="12.75" customHeight="1" x14ac:dyDescent="0.2"/>
    <row r="47084" ht="12.75" customHeight="1" x14ac:dyDescent="0.2"/>
    <row r="47085" ht="12.75" customHeight="1" x14ac:dyDescent="0.2"/>
    <row r="47086" ht="12.75" customHeight="1" x14ac:dyDescent="0.2"/>
    <row r="47087" ht="12.75" customHeight="1" x14ac:dyDescent="0.2"/>
    <row r="47088" ht="12.75" customHeight="1" x14ac:dyDescent="0.2"/>
    <row r="47089" ht="12.75" customHeight="1" x14ac:dyDescent="0.2"/>
    <row r="47090" ht="12.75" customHeight="1" x14ac:dyDescent="0.2"/>
    <row r="47091" ht="12.75" customHeight="1" x14ac:dyDescent="0.2"/>
    <row r="47092" ht="12.75" customHeight="1" x14ac:dyDescent="0.2"/>
    <row r="47093" ht="12.75" customHeight="1" x14ac:dyDescent="0.2"/>
    <row r="47094" ht="12.75" customHeight="1" x14ac:dyDescent="0.2"/>
    <row r="47095" ht="12.75" customHeight="1" x14ac:dyDescent="0.2"/>
    <row r="47096" ht="12.75" customHeight="1" x14ac:dyDescent="0.2"/>
    <row r="47097" ht="12.75" customHeight="1" x14ac:dyDescent="0.2"/>
    <row r="47098" ht="12.75" customHeight="1" x14ac:dyDescent="0.2"/>
    <row r="47099" ht="12.75" customHeight="1" x14ac:dyDescent="0.2"/>
    <row r="47100" ht="12.75" customHeight="1" x14ac:dyDescent="0.2"/>
    <row r="47101" ht="12.75" customHeight="1" x14ac:dyDescent="0.2"/>
    <row r="47102" ht="12.75" customHeight="1" x14ac:dyDescent="0.2"/>
    <row r="47103" ht="12.75" customHeight="1" x14ac:dyDescent="0.2"/>
    <row r="47104" ht="12.75" customHeight="1" x14ac:dyDescent="0.2"/>
    <row r="47105" ht="12.75" customHeight="1" x14ac:dyDescent="0.2"/>
    <row r="47106" ht="12.75" customHeight="1" x14ac:dyDescent="0.2"/>
    <row r="47107" ht="12.75" customHeight="1" x14ac:dyDescent="0.2"/>
    <row r="47108" ht="12.75" customHeight="1" x14ac:dyDescent="0.2"/>
    <row r="47109" ht="12.75" customHeight="1" x14ac:dyDescent="0.2"/>
    <row r="47110" ht="12.75" customHeight="1" x14ac:dyDescent="0.2"/>
    <row r="47111" ht="12.75" customHeight="1" x14ac:dyDescent="0.2"/>
    <row r="47112" ht="12.75" customHeight="1" x14ac:dyDescent="0.2"/>
    <row r="47113" ht="12.75" customHeight="1" x14ac:dyDescent="0.2"/>
    <row r="47114" ht="12.75" customHeight="1" x14ac:dyDescent="0.2"/>
    <row r="47115" ht="12.75" customHeight="1" x14ac:dyDescent="0.2"/>
    <row r="47116" ht="12.75" customHeight="1" x14ac:dyDescent="0.2"/>
    <row r="47117" ht="12.75" customHeight="1" x14ac:dyDescent="0.2"/>
    <row r="47118" ht="12.75" customHeight="1" x14ac:dyDescent="0.2"/>
    <row r="47119" ht="12.75" customHeight="1" x14ac:dyDescent="0.2"/>
    <row r="47120" ht="12.75" customHeight="1" x14ac:dyDescent="0.2"/>
    <row r="47121" ht="12.75" customHeight="1" x14ac:dyDescent="0.2"/>
    <row r="47122" ht="12.75" customHeight="1" x14ac:dyDescent="0.2"/>
    <row r="47123" ht="12.75" customHeight="1" x14ac:dyDescent="0.2"/>
    <row r="47124" ht="12.75" customHeight="1" x14ac:dyDescent="0.2"/>
    <row r="47125" ht="12.75" customHeight="1" x14ac:dyDescent="0.2"/>
    <row r="47126" ht="12.75" customHeight="1" x14ac:dyDescent="0.2"/>
    <row r="47127" ht="12.75" customHeight="1" x14ac:dyDescent="0.2"/>
    <row r="47128" ht="12.75" customHeight="1" x14ac:dyDescent="0.2"/>
    <row r="47129" ht="12.75" customHeight="1" x14ac:dyDescent="0.2"/>
    <row r="47130" ht="12.75" customHeight="1" x14ac:dyDescent="0.2"/>
    <row r="47131" ht="12.75" customHeight="1" x14ac:dyDescent="0.2"/>
    <row r="47132" ht="12.75" customHeight="1" x14ac:dyDescent="0.2"/>
    <row r="47133" ht="12.75" customHeight="1" x14ac:dyDescent="0.2"/>
    <row r="47134" ht="12.75" customHeight="1" x14ac:dyDescent="0.2"/>
    <row r="47135" ht="12.75" customHeight="1" x14ac:dyDescent="0.2"/>
    <row r="47136" ht="12.75" customHeight="1" x14ac:dyDescent="0.2"/>
    <row r="47137" ht="12.75" customHeight="1" x14ac:dyDescent="0.2"/>
    <row r="47138" ht="12.75" customHeight="1" x14ac:dyDescent="0.2"/>
    <row r="47139" ht="12.75" customHeight="1" x14ac:dyDescent="0.2"/>
    <row r="47140" ht="12.75" customHeight="1" x14ac:dyDescent="0.2"/>
    <row r="47141" ht="12.75" customHeight="1" x14ac:dyDescent="0.2"/>
    <row r="47142" ht="12.75" customHeight="1" x14ac:dyDescent="0.2"/>
    <row r="47143" ht="12.75" customHeight="1" x14ac:dyDescent="0.2"/>
    <row r="47144" ht="12.75" customHeight="1" x14ac:dyDescent="0.2"/>
    <row r="47145" ht="12.75" customHeight="1" x14ac:dyDescent="0.2"/>
    <row r="47146" ht="12.75" customHeight="1" x14ac:dyDescent="0.2"/>
    <row r="47147" ht="12.75" customHeight="1" x14ac:dyDescent="0.2"/>
    <row r="47148" ht="12.75" customHeight="1" x14ac:dyDescent="0.2"/>
    <row r="47149" ht="12.75" customHeight="1" x14ac:dyDescent="0.2"/>
    <row r="47150" ht="12.75" customHeight="1" x14ac:dyDescent="0.2"/>
    <row r="47151" ht="12.75" customHeight="1" x14ac:dyDescent="0.2"/>
    <row r="47152" ht="12.75" customHeight="1" x14ac:dyDescent="0.2"/>
    <row r="47153" ht="12.75" customHeight="1" x14ac:dyDescent="0.2"/>
    <row r="47154" ht="12.75" customHeight="1" x14ac:dyDescent="0.2"/>
    <row r="47155" ht="12.75" customHeight="1" x14ac:dyDescent="0.2"/>
    <row r="47156" ht="12.75" customHeight="1" x14ac:dyDescent="0.2"/>
    <row r="47157" ht="12.75" customHeight="1" x14ac:dyDescent="0.2"/>
    <row r="47158" ht="12.75" customHeight="1" x14ac:dyDescent="0.2"/>
    <row r="47159" ht="12.75" customHeight="1" x14ac:dyDescent="0.2"/>
    <row r="47160" ht="12.75" customHeight="1" x14ac:dyDescent="0.2"/>
    <row r="47161" ht="12.75" customHeight="1" x14ac:dyDescent="0.2"/>
    <row r="47162" ht="12.75" customHeight="1" x14ac:dyDescent="0.2"/>
    <row r="47163" ht="12.75" customHeight="1" x14ac:dyDescent="0.2"/>
    <row r="47164" ht="12.75" customHeight="1" x14ac:dyDescent="0.2"/>
    <row r="47165" ht="12.75" customHeight="1" x14ac:dyDescent="0.2"/>
    <row r="47166" ht="12.75" customHeight="1" x14ac:dyDescent="0.2"/>
    <row r="47167" ht="12.75" customHeight="1" x14ac:dyDescent="0.2"/>
    <row r="47168" ht="12.75" customHeight="1" x14ac:dyDescent="0.2"/>
    <row r="47169" ht="12.75" customHeight="1" x14ac:dyDescent="0.2"/>
    <row r="47170" ht="12.75" customHeight="1" x14ac:dyDescent="0.2"/>
    <row r="47171" ht="12.75" customHeight="1" x14ac:dyDescent="0.2"/>
    <row r="47172" ht="12.75" customHeight="1" x14ac:dyDescent="0.2"/>
    <row r="47173" ht="12.75" customHeight="1" x14ac:dyDescent="0.2"/>
    <row r="47174" ht="12.75" customHeight="1" x14ac:dyDescent="0.2"/>
    <row r="47175" ht="12.75" customHeight="1" x14ac:dyDescent="0.2"/>
    <row r="47176" ht="12.75" customHeight="1" x14ac:dyDescent="0.2"/>
    <row r="47177" ht="12.75" customHeight="1" x14ac:dyDescent="0.2"/>
    <row r="47178" ht="12.75" customHeight="1" x14ac:dyDescent="0.2"/>
    <row r="47179" ht="12.75" customHeight="1" x14ac:dyDescent="0.2"/>
    <row r="47180" ht="12.75" customHeight="1" x14ac:dyDescent="0.2"/>
    <row r="47181" ht="12.75" customHeight="1" x14ac:dyDescent="0.2"/>
    <row r="47182" ht="12.75" customHeight="1" x14ac:dyDescent="0.2"/>
    <row r="47183" ht="12.75" customHeight="1" x14ac:dyDescent="0.2"/>
    <row r="47184" ht="12.75" customHeight="1" x14ac:dyDescent="0.2"/>
    <row r="47185" ht="12.75" customHeight="1" x14ac:dyDescent="0.2"/>
    <row r="47186" ht="12.75" customHeight="1" x14ac:dyDescent="0.2"/>
    <row r="47187" ht="12.75" customHeight="1" x14ac:dyDescent="0.2"/>
    <row r="47188" ht="12.75" customHeight="1" x14ac:dyDescent="0.2"/>
    <row r="47189" ht="12.75" customHeight="1" x14ac:dyDescent="0.2"/>
    <row r="47190" ht="12.75" customHeight="1" x14ac:dyDescent="0.2"/>
    <row r="47191" ht="12.75" customHeight="1" x14ac:dyDescent="0.2"/>
    <row r="47192" ht="12.75" customHeight="1" x14ac:dyDescent="0.2"/>
    <row r="47193" ht="12.75" customHeight="1" x14ac:dyDescent="0.2"/>
    <row r="47194" ht="12.75" customHeight="1" x14ac:dyDescent="0.2"/>
    <row r="47195" ht="12.75" customHeight="1" x14ac:dyDescent="0.2"/>
    <row r="47196" ht="12.75" customHeight="1" x14ac:dyDescent="0.2"/>
    <row r="47197" ht="12.75" customHeight="1" x14ac:dyDescent="0.2"/>
    <row r="47198" ht="12.75" customHeight="1" x14ac:dyDescent="0.2"/>
    <row r="47199" ht="12.75" customHeight="1" x14ac:dyDescent="0.2"/>
    <row r="47200" ht="12.75" customHeight="1" x14ac:dyDescent="0.2"/>
    <row r="47201" ht="12.75" customHeight="1" x14ac:dyDescent="0.2"/>
    <row r="47202" ht="12.75" customHeight="1" x14ac:dyDescent="0.2"/>
    <row r="47203" ht="12.75" customHeight="1" x14ac:dyDescent="0.2"/>
    <row r="47204" ht="12.75" customHeight="1" x14ac:dyDescent="0.2"/>
    <row r="47205" ht="12.75" customHeight="1" x14ac:dyDescent="0.2"/>
    <row r="47206" ht="12.75" customHeight="1" x14ac:dyDescent="0.2"/>
    <row r="47207" ht="12.75" customHeight="1" x14ac:dyDescent="0.2"/>
    <row r="47208" ht="12.75" customHeight="1" x14ac:dyDescent="0.2"/>
    <row r="47209" ht="12.75" customHeight="1" x14ac:dyDescent="0.2"/>
    <row r="47210" ht="12.75" customHeight="1" x14ac:dyDescent="0.2"/>
    <row r="47211" ht="12.75" customHeight="1" x14ac:dyDescent="0.2"/>
    <row r="47212" ht="12.75" customHeight="1" x14ac:dyDescent="0.2"/>
    <row r="47213" ht="12.75" customHeight="1" x14ac:dyDescent="0.2"/>
    <row r="47214" ht="12.75" customHeight="1" x14ac:dyDescent="0.2"/>
    <row r="47215" ht="12.75" customHeight="1" x14ac:dyDescent="0.2"/>
    <row r="47216" ht="12.75" customHeight="1" x14ac:dyDescent="0.2"/>
    <row r="47217" ht="12.75" customHeight="1" x14ac:dyDescent="0.2"/>
    <row r="47218" ht="12.75" customHeight="1" x14ac:dyDescent="0.2"/>
    <row r="47219" ht="12.75" customHeight="1" x14ac:dyDescent="0.2"/>
    <row r="47220" ht="12.75" customHeight="1" x14ac:dyDescent="0.2"/>
    <row r="47221" ht="12.75" customHeight="1" x14ac:dyDescent="0.2"/>
    <row r="47222" ht="12.75" customHeight="1" x14ac:dyDescent="0.2"/>
    <row r="47223" ht="12.75" customHeight="1" x14ac:dyDescent="0.2"/>
    <row r="47224" ht="12.75" customHeight="1" x14ac:dyDescent="0.2"/>
    <row r="47225" ht="12.75" customHeight="1" x14ac:dyDescent="0.2"/>
    <row r="47226" ht="12.75" customHeight="1" x14ac:dyDescent="0.2"/>
    <row r="47227" ht="12.75" customHeight="1" x14ac:dyDescent="0.2"/>
    <row r="47228" ht="12.75" customHeight="1" x14ac:dyDescent="0.2"/>
    <row r="47229" ht="12.75" customHeight="1" x14ac:dyDescent="0.2"/>
    <row r="47230" ht="12.75" customHeight="1" x14ac:dyDescent="0.2"/>
    <row r="47231" ht="12.75" customHeight="1" x14ac:dyDescent="0.2"/>
    <row r="47232" ht="12.75" customHeight="1" x14ac:dyDescent="0.2"/>
    <row r="47233" ht="12.75" customHeight="1" x14ac:dyDescent="0.2"/>
    <row r="47234" ht="12.75" customHeight="1" x14ac:dyDescent="0.2"/>
    <row r="47235" ht="12.75" customHeight="1" x14ac:dyDescent="0.2"/>
    <row r="47236" ht="12.75" customHeight="1" x14ac:dyDescent="0.2"/>
    <row r="47237" ht="12.75" customHeight="1" x14ac:dyDescent="0.2"/>
    <row r="47238" ht="12.75" customHeight="1" x14ac:dyDescent="0.2"/>
    <row r="47239" ht="12.75" customHeight="1" x14ac:dyDescent="0.2"/>
    <row r="47240" ht="12.75" customHeight="1" x14ac:dyDescent="0.2"/>
    <row r="47241" ht="12.75" customHeight="1" x14ac:dyDescent="0.2"/>
    <row r="47242" ht="12.75" customHeight="1" x14ac:dyDescent="0.2"/>
    <row r="47243" ht="12.75" customHeight="1" x14ac:dyDescent="0.2"/>
    <row r="47244" ht="12.75" customHeight="1" x14ac:dyDescent="0.2"/>
    <row r="47245" ht="12.75" customHeight="1" x14ac:dyDescent="0.2"/>
    <row r="47246" ht="12.75" customHeight="1" x14ac:dyDescent="0.2"/>
    <row r="47247" ht="12.75" customHeight="1" x14ac:dyDescent="0.2"/>
    <row r="47248" ht="12.75" customHeight="1" x14ac:dyDescent="0.2"/>
    <row r="47249" ht="12.75" customHeight="1" x14ac:dyDescent="0.2"/>
    <row r="47250" ht="12.75" customHeight="1" x14ac:dyDescent="0.2"/>
    <row r="47251" ht="12.75" customHeight="1" x14ac:dyDescent="0.2"/>
    <row r="47252" ht="12.75" customHeight="1" x14ac:dyDescent="0.2"/>
    <row r="47253" ht="12.75" customHeight="1" x14ac:dyDescent="0.2"/>
    <row r="47254" ht="12.75" customHeight="1" x14ac:dyDescent="0.2"/>
    <row r="47255" ht="12.75" customHeight="1" x14ac:dyDescent="0.2"/>
    <row r="47256" ht="12.75" customHeight="1" x14ac:dyDescent="0.2"/>
    <row r="47257" ht="12.75" customHeight="1" x14ac:dyDescent="0.2"/>
    <row r="47258" ht="12.75" customHeight="1" x14ac:dyDescent="0.2"/>
    <row r="47259" ht="12.75" customHeight="1" x14ac:dyDescent="0.2"/>
    <row r="47260" ht="12.75" customHeight="1" x14ac:dyDescent="0.2"/>
    <row r="47261" ht="12.75" customHeight="1" x14ac:dyDescent="0.2"/>
    <row r="47262" ht="12.75" customHeight="1" x14ac:dyDescent="0.2"/>
    <row r="47263" ht="12.75" customHeight="1" x14ac:dyDescent="0.2"/>
    <row r="47264" ht="12.75" customHeight="1" x14ac:dyDescent="0.2"/>
    <row r="47265" ht="12.75" customHeight="1" x14ac:dyDescent="0.2"/>
    <row r="47266" ht="12.75" customHeight="1" x14ac:dyDescent="0.2"/>
    <row r="47267" ht="12.75" customHeight="1" x14ac:dyDescent="0.2"/>
    <row r="47268" ht="12.75" customHeight="1" x14ac:dyDescent="0.2"/>
    <row r="47269" ht="12.75" customHeight="1" x14ac:dyDescent="0.2"/>
    <row r="47270" ht="12.75" customHeight="1" x14ac:dyDescent="0.2"/>
    <row r="47271" ht="12.75" customHeight="1" x14ac:dyDescent="0.2"/>
    <row r="47272" ht="12.75" customHeight="1" x14ac:dyDescent="0.2"/>
    <row r="47273" ht="12.75" customHeight="1" x14ac:dyDescent="0.2"/>
    <row r="47274" ht="12.75" customHeight="1" x14ac:dyDescent="0.2"/>
    <row r="47275" ht="12.75" customHeight="1" x14ac:dyDescent="0.2"/>
    <row r="47276" ht="12.75" customHeight="1" x14ac:dyDescent="0.2"/>
    <row r="47277" ht="12.75" customHeight="1" x14ac:dyDescent="0.2"/>
    <row r="47278" ht="12.75" customHeight="1" x14ac:dyDescent="0.2"/>
    <row r="47279" ht="12.75" customHeight="1" x14ac:dyDescent="0.2"/>
    <row r="47280" ht="12.75" customHeight="1" x14ac:dyDescent="0.2"/>
    <row r="47281" ht="12.75" customHeight="1" x14ac:dyDescent="0.2"/>
    <row r="47282" ht="12.75" customHeight="1" x14ac:dyDescent="0.2"/>
    <row r="47283" ht="12.75" customHeight="1" x14ac:dyDescent="0.2"/>
    <row r="47284" ht="12.75" customHeight="1" x14ac:dyDescent="0.2"/>
    <row r="47285" ht="12.75" customHeight="1" x14ac:dyDescent="0.2"/>
    <row r="47286" ht="12.75" customHeight="1" x14ac:dyDescent="0.2"/>
    <row r="47287" ht="12.75" customHeight="1" x14ac:dyDescent="0.2"/>
    <row r="47288" ht="12.75" customHeight="1" x14ac:dyDescent="0.2"/>
    <row r="47289" ht="12.75" customHeight="1" x14ac:dyDescent="0.2"/>
    <row r="47290" ht="12.75" customHeight="1" x14ac:dyDescent="0.2"/>
    <row r="47291" ht="12.75" customHeight="1" x14ac:dyDescent="0.2"/>
    <row r="47292" ht="12.75" customHeight="1" x14ac:dyDescent="0.2"/>
    <row r="47293" ht="12.75" customHeight="1" x14ac:dyDescent="0.2"/>
    <row r="47294" ht="12.75" customHeight="1" x14ac:dyDescent="0.2"/>
    <row r="47295" ht="12.75" customHeight="1" x14ac:dyDescent="0.2"/>
    <row r="47296" ht="12.75" customHeight="1" x14ac:dyDescent="0.2"/>
    <row r="47297" ht="12.75" customHeight="1" x14ac:dyDescent="0.2"/>
    <row r="47298" ht="12.75" customHeight="1" x14ac:dyDescent="0.2"/>
    <row r="47299" ht="12.75" customHeight="1" x14ac:dyDescent="0.2"/>
    <row r="47300" ht="12.75" customHeight="1" x14ac:dyDescent="0.2"/>
    <row r="47301" ht="12.75" customHeight="1" x14ac:dyDescent="0.2"/>
    <row r="47302" ht="12.75" customHeight="1" x14ac:dyDescent="0.2"/>
    <row r="47303" ht="12.75" customHeight="1" x14ac:dyDescent="0.2"/>
    <row r="47304" ht="12.75" customHeight="1" x14ac:dyDescent="0.2"/>
    <row r="47305" ht="12.75" customHeight="1" x14ac:dyDescent="0.2"/>
    <row r="47306" ht="12.75" customHeight="1" x14ac:dyDescent="0.2"/>
    <row r="47307" ht="12.75" customHeight="1" x14ac:dyDescent="0.2"/>
    <row r="47308" ht="12.75" customHeight="1" x14ac:dyDescent="0.2"/>
    <row r="47309" ht="12.75" customHeight="1" x14ac:dyDescent="0.2"/>
    <row r="47310" ht="12.75" customHeight="1" x14ac:dyDescent="0.2"/>
    <row r="47311" ht="12.75" customHeight="1" x14ac:dyDescent="0.2"/>
    <row r="47312" ht="12.75" customHeight="1" x14ac:dyDescent="0.2"/>
    <row r="47313" ht="12.75" customHeight="1" x14ac:dyDescent="0.2"/>
    <row r="47314" ht="12.75" customHeight="1" x14ac:dyDescent="0.2"/>
    <row r="47315" ht="12.75" customHeight="1" x14ac:dyDescent="0.2"/>
    <row r="47316" ht="12.75" customHeight="1" x14ac:dyDescent="0.2"/>
    <row r="47317" ht="12.75" customHeight="1" x14ac:dyDescent="0.2"/>
    <row r="47318" ht="12.75" customHeight="1" x14ac:dyDescent="0.2"/>
    <row r="47319" ht="12.75" customHeight="1" x14ac:dyDescent="0.2"/>
    <row r="47320" ht="12.75" customHeight="1" x14ac:dyDescent="0.2"/>
    <row r="47321" ht="12.75" customHeight="1" x14ac:dyDescent="0.2"/>
    <row r="47322" ht="12.75" customHeight="1" x14ac:dyDescent="0.2"/>
    <row r="47323" ht="12.75" customHeight="1" x14ac:dyDescent="0.2"/>
    <row r="47324" ht="12.75" customHeight="1" x14ac:dyDescent="0.2"/>
    <row r="47325" ht="12.75" customHeight="1" x14ac:dyDescent="0.2"/>
    <row r="47326" ht="12.75" customHeight="1" x14ac:dyDescent="0.2"/>
    <row r="47327" ht="12.75" customHeight="1" x14ac:dyDescent="0.2"/>
    <row r="47328" ht="12.75" customHeight="1" x14ac:dyDescent="0.2"/>
    <row r="47329" ht="12.75" customHeight="1" x14ac:dyDescent="0.2"/>
    <row r="47330" ht="12.75" customHeight="1" x14ac:dyDescent="0.2"/>
    <row r="47331" ht="12.75" customHeight="1" x14ac:dyDescent="0.2"/>
    <row r="47332" ht="12.75" customHeight="1" x14ac:dyDescent="0.2"/>
    <row r="47333" ht="12.75" customHeight="1" x14ac:dyDescent="0.2"/>
    <row r="47334" ht="12.75" customHeight="1" x14ac:dyDescent="0.2"/>
    <row r="47335" ht="12.75" customHeight="1" x14ac:dyDescent="0.2"/>
    <row r="47336" ht="12.75" customHeight="1" x14ac:dyDescent="0.2"/>
    <row r="47337" ht="12.75" customHeight="1" x14ac:dyDescent="0.2"/>
    <row r="47338" ht="12.75" customHeight="1" x14ac:dyDescent="0.2"/>
    <row r="47339" ht="12.75" customHeight="1" x14ac:dyDescent="0.2"/>
    <row r="47340" ht="12.75" customHeight="1" x14ac:dyDescent="0.2"/>
    <row r="47341" ht="12.75" customHeight="1" x14ac:dyDescent="0.2"/>
    <row r="47342" ht="12.75" customHeight="1" x14ac:dyDescent="0.2"/>
    <row r="47343" ht="12.75" customHeight="1" x14ac:dyDescent="0.2"/>
    <row r="47344" ht="12.75" customHeight="1" x14ac:dyDescent="0.2"/>
    <row r="47345" ht="12.75" customHeight="1" x14ac:dyDescent="0.2"/>
    <row r="47346" ht="12.75" customHeight="1" x14ac:dyDescent="0.2"/>
    <row r="47347" ht="12.75" customHeight="1" x14ac:dyDescent="0.2"/>
    <row r="47348" ht="12.75" customHeight="1" x14ac:dyDescent="0.2"/>
    <row r="47349" ht="12.75" customHeight="1" x14ac:dyDescent="0.2"/>
    <row r="47350" ht="12.75" customHeight="1" x14ac:dyDescent="0.2"/>
    <row r="47351" ht="12.75" customHeight="1" x14ac:dyDescent="0.2"/>
    <row r="47352" ht="12.75" customHeight="1" x14ac:dyDescent="0.2"/>
    <row r="47353" ht="12.75" customHeight="1" x14ac:dyDescent="0.2"/>
    <row r="47354" ht="12.75" customHeight="1" x14ac:dyDescent="0.2"/>
    <row r="47355" ht="12.75" customHeight="1" x14ac:dyDescent="0.2"/>
    <row r="47356" ht="12.75" customHeight="1" x14ac:dyDescent="0.2"/>
    <row r="47357" ht="12.75" customHeight="1" x14ac:dyDescent="0.2"/>
    <row r="47358" ht="12.75" customHeight="1" x14ac:dyDescent="0.2"/>
    <row r="47359" ht="12.75" customHeight="1" x14ac:dyDescent="0.2"/>
    <row r="47360" ht="12.75" customHeight="1" x14ac:dyDescent="0.2"/>
    <row r="47361" ht="12.75" customHeight="1" x14ac:dyDescent="0.2"/>
    <row r="47362" ht="12.75" customHeight="1" x14ac:dyDescent="0.2"/>
    <row r="47363" ht="12.75" customHeight="1" x14ac:dyDescent="0.2"/>
    <row r="47364" ht="12.75" customHeight="1" x14ac:dyDescent="0.2"/>
    <row r="47365" ht="12.75" customHeight="1" x14ac:dyDescent="0.2"/>
    <row r="47366" ht="12.75" customHeight="1" x14ac:dyDescent="0.2"/>
    <row r="47367" ht="12.75" customHeight="1" x14ac:dyDescent="0.2"/>
    <row r="47368" ht="12.75" customHeight="1" x14ac:dyDescent="0.2"/>
    <row r="47369" ht="12.75" customHeight="1" x14ac:dyDescent="0.2"/>
    <row r="47370" ht="12.75" customHeight="1" x14ac:dyDescent="0.2"/>
    <row r="47371" ht="12.75" customHeight="1" x14ac:dyDescent="0.2"/>
    <row r="47372" ht="12.75" customHeight="1" x14ac:dyDescent="0.2"/>
    <row r="47373" ht="12.75" customHeight="1" x14ac:dyDescent="0.2"/>
    <row r="47374" ht="12.75" customHeight="1" x14ac:dyDescent="0.2"/>
    <row r="47375" ht="12.75" customHeight="1" x14ac:dyDescent="0.2"/>
    <row r="47376" ht="12.75" customHeight="1" x14ac:dyDescent="0.2"/>
    <row r="47377" ht="12.75" customHeight="1" x14ac:dyDescent="0.2"/>
    <row r="47378" ht="12.75" customHeight="1" x14ac:dyDescent="0.2"/>
    <row r="47379" ht="12.75" customHeight="1" x14ac:dyDescent="0.2"/>
    <row r="47380" ht="12.75" customHeight="1" x14ac:dyDescent="0.2"/>
    <row r="47381" ht="12.75" customHeight="1" x14ac:dyDescent="0.2"/>
    <row r="47382" ht="12.75" customHeight="1" x14ac:dyDescent="0.2"/>
    <row r="47383" ht="12.75" customHeight="1" x14ac:dyDescent="0.2"/>
    <row r="47384" ht="12.75" customHeight="1" x14ac:dyDescent="0.2"/>
    <row r="47385" ht="12.75" customHeight="1" x14ac:dyDescent="0.2"/>
    <row r="47386" ht="12.75" customHeight="1" x14ac:dyDescent="0.2"/>
    <row r="47387" ht="12.75" customHeight="1" x14ac:dyDescent="0.2"/>
    <row r="47388" ht="12.75" customHeight="1" x14ac:dyDescent="0.2"/>
    <row r="47389" ht="12.75" customHeight="1" x14ac:dyDescent="0.2"/>
    <row r="47390" ht="12.75" customHeight="1" x14ac:dyDescent="0.2"/>
    <row r="47391" ht="12.75" customHeight="1" x14ac:dyDescent="0.2"/>
    <row r="47392" ht="12.75" customHeight="1" x14ac:dyDescent="0.2"/>
    <row r="47393" ht="12.75" customHeight="1" x14ac:dyDescent="0.2"/>
    <row r="47394" ht="12.75" customHeight="1" x14ac:dyDescent="0.2"/>
    <row r="47395" ht="12.75" customHeight="1" x14ac:dyDescent="0.2"/>
    <row r="47396" ht="12.75" customHeight="1" x14ac:dyDescent="0.2"/>
    <row r="47397" ht="12.75" customHeight="1" x14ac:dyDescent="0.2"/>
    <row r="47398" ht="12.75" customHeight="1" x14ac:dyDescent="0.2"/>
    <row r="47399" ht="12.75" customHeight="1" x14ac:dyDescent="0.2"/>
    <row r="47400" ht="12.75" customHeight="1" x14ac:dyDescent="0.2"/>
    <row r="47401" ht="12.75" customHeight="1" x14ac:dyDescent="0.2"/>
    <row r="47402" ht="12.75" customHeight="1" x14ac:dyDescent="0.2"/>
    <row r="47403" ht="12.75" customHeight="1" x14ac:dyDescent="0.2"/>
    <row r="47404" ht="12.75" customHeight="1" x14ac:dyDescent="0.2"/>
    <row r="47405" ht="12.75" customHeight="1" x14ac:dyDescent="0.2"/>
    <row r="47406" ht="12.75" customHeight="1" x14ac:dyDescent="0.2"/>
    <row r="47407" ht="12.75" customHeight="1" x14ac:dyDescent="0.2"/>
    <row r="47408" ht="12.75" customHeight="1" x14ac:dyDescent="0.2"/>
    <row r="47409" ht="12.75" customHeight="1" x14ac:dyDescent="0.2"/>
    <row r="47410" ht="12.75" customHeight="1" x14ac:dyDescent="0.2"/>
    <row r="47411" ht="12.75" customHeight="1" x14ac:dyDescent="0.2"/>
    <row r="47412" ht="12.75" customHeight="1" x14ac:dyDescent="0.2"/>
    <row r="47413" ht="12.75" customHeight="1" x14ac:dyDescent="0.2"/>
    <row r="47414" ht="12.75" customHeight="1" x14ac:dyDescent="0.2"/>
    <row r="47415" ht="12.75" customHeight="1" x14ac:dyDescent="0.2"/>
    <row r="47416" ht="12.75" customHeight="1" x14ac:dyDescent="0.2"/>
    <row r="47417" ht="12.75" customHeight="1" x14ac:dyDescent="0.2"/>
    <row r="47418" ht="12.75" customHeight="1" x14ac:dyDescent="0.2"/>
    <row r="47419" ht="12.75" customHeight="1" x14ac:dyDescent="0.2"/>
    <row r="47420" ht="12.75" customHeight="1" x14ac:dyDescent="0.2"/>
    <row r="47421" ht="12.75" customHeight="1" x14ac:dyDescent="0.2"/>
    <row r="47422" ht="12.75" customHeight="1" x14ac:dyDescent="0.2"/>
    <row r="47423" ht="12.75" customHeight="1" x14ac:dyDescent="0.2"/>
    <row r="47424" ht="12.75" customHeight="1" x14ac:dyDescent="0.2"/>
    <row r="47425" ht="12.75" customHeight="1" x14ac:dyDescent="0.2"/>
    <row r="47426" ht="12.75" customHeight="1" x14ac:dyDescent="0.2"/>
    <row r="47427" ht="12.75" customHeight="1" x14ac:dyDescent="0.2"/>
    <row r="47428" ht="12.75" customHeight="1" x14ac:dyDescent="0.2"/>
    <row r="47429" ht="12.75" customHeight="1" x14ac:dyDescent="0.2"/>
    <row r="47430" ht="12.75" customHeight="1" x14ac:dyDescent="0.2"/>
    <row r="47431" ht="12.75" customHeight="1" x14ac:dyDescent="0.2"/>
    <row r="47432" ht="12.75" customHeight="1" x14ac:dyDescent="0.2"/>
    <row r="47433" ht="12.75" customHeight="1" x14ac:dyDescent="0.2"/>
    <row r="47434" ht="12.75" customHeight="1" x14ac:dyDescent="0.2"/>
    <row r="47435" ht="12.75" customHeight="1" x14ac:dyDescent="0.2"/>
    <row r="47436" ht="12.75" customHeight="1" x14ac:dyDescent="0.2"/>
    <row r="47437" ht="12.75" customHeight="1" x14ac:dyDescent="0.2"/>
    <row r="47438" ht="12.75" customHeight="1" x14ac:dyDescent="0.2"/>
    <row r="47439" ht="12.75" customHeight="1" x14ac:dyDescent="0.2"/>
    <row r="47440" ht="12.75" customHeight="1" x14ac:dyDescent="0.2"/>
    <row r="47441" ht="12.75" customHeight="1" x14ac:dyDescent="0.2"/>
    <row r="47442" ht="12.75" customHeight="1" x14ac:dyDescent="0.2"/>
    <row r="47443" ht="12.75" customHeight="1" x14ac:dyDescent="0.2"/>
    <row r="47444" ht="12.75" customHeight="1" x14ac:dyDescent="0.2"/>
    <row r="47445" ht="12.75" customHeight="1" x14ac:dyDescent="0.2"/>
    <row r="47446" ht="12.75" customHeight="1" x14ac:dyDescent="0.2"/>
    <row r="47447" ht="12.75" customHeight="1" x14ac:dyDescent="0.2"/>
    <row r="47448" ht="12.75" customHeight="1" x14ac:dyDescent="0.2"/>
    <row r="47449" ht="12.75" customHeight="1" x14ac:dyDescent="0.2"/>
    <row r="47450" ht="12.75" customHeight="1" x14ac:dyDescent="0.2"/>
    <row r="47451" ht="12.75" customHeight="1" x14ac:dyDescent="0.2"/>
    <row r="47452" ht="12.75" customHeight="1" x14ac:dyDescent="0.2"/>
    <row r="47453" ht="12.75" customHeight="1" x14ac:dyDescent="0.2"/>
    <row r="47454" ht="12.75" customHeight="1" x14ac:dyDescent="0.2"/>
    <row r="47455" ht="12.75" customHeight="1" x14ac:dyDescent="0.2"/>
    <row r="47456" ht="12.75" customHeight="1" x14ac:dyDescent="0.2"/>
    <row r="47457" ht="12.75" customHeight="1" x14ac:dyDescent="0.2"/>
    <row r="47458" ht="12.75" customHeight="1" x14ac:dyDescent="0.2"/>
    <row r="47459" ht="12.75" customHeight="1" x14ac:dyDescent="0.2"/>
    <row r="47460" ht="12.75" customHeight="1" x14ac:dyDescent="0.2"/>
    <row r="47461" ht="12.75" customHeight="1" x14ac:dyDescent="0.2"/>
    <row r="47462" ht="12.75" customHeight="1" x14ac:dyDescent="0.2"/>
    <row r="47463" ht="12.75" customHeight="1" x14ac:dyDescent="0.2"/>
    <row r="47464" ht="12.75" customHeight="1" x14ac:dyDescent="0.2"/>
    <row r="47465" ht="12.75" customHeight="1" x14ac:dyDescent="0.2"/>
    <row r="47466" ht="12.75" customHeight="1" x14ac:dyDescent="0.2"/>
    <row r="47467" ht="12.75" customHeight="1" x14ac:dyDescent="0.2"/>
    <row r="47468" ht="12.75" customHeight="1" x14ac:dyDescent="0.2"/>
    <row r="47469" ht="12.75" customHeight="1" x14ac:dyDescent="0.2"/>
    <row r="47470" ht="12.75" customHeight="1" x14ac:dyDescent="0.2"/>
    <row r="47471" ht="12.75" customHeight="1" x14ac:dyDescent="0.2"/>
    <row r="47472" ht="12.75" customHeight="1" x14ac:dyDescent="0.2"/>
    <row r="47473" ht="12.75" customHeight="1" x14ac:dyDescent="0.2"/>
    <row r="47474" ht="12.75" customHeight="1" x14ac:dyDescent="0.2"/>
    <row r="47475" ht="12.75" customHeight="1" x14ac:dyDescent="0.2"/>
    <row r="47476" ht="12.75" customHeight="1" x14ac:dyDescent="0.2"/>
    <row r="47477" ht="12.75" customHeight="1" x14ac:dyDescent="0.2"/>
    <row r="47478" ht="12.75" customHeight="1" x14ac:dyDescent="0.2"/>
    <row r="47479" ht="12.75" customHeight="1" x14ac:dyDescent="0.2"/>
    <row r="47480" ht="12.75" customHeight="1" x14ac:dyDescent="0.2"/>
    <row r="47481" ht="12.75" customHeight="1" x14ac:dyDescent="0.2"/>
    <row r="47482" ht="12.75" customHeight="1" x14ac:dyDescent="0.2"/>
    <row r="47483" ht="12.75" customHeight="1" x14ac:dyDescent="0.2"/>
    <row r="47484" ht="12.75" customHeight="1" x14ac:dyDescent="0.2"/>
    <row r="47485" ht="12.75" customHeight="1" x14ac:dyDescent="0.2"/>
    <row r="47486" ht="12.75" customHeight="1" x14ac:dyDescent="0.2"/>
    <row r="47487" ht="12.75" customHeight="1" x14ac:dyDescent="0.2"/>
    <row r="47488" ht="12.75" customHeight="1" x14ac:dyDescent="0.2"/>
    <row r="47489" ht="12.75" customHeight="1" x14ac:dyDescent="0.2"/>
    <row r="47490" ht="12.75" customHeight="1" x14ac:dyDescent="0.2"/>
    <row r="47491" ht="12.75" customHeight="1" x14ac:dyDescent="0.2"/>
    <row r="47492" ht="12.75" customHeight="1" x14ac:dyDescent="0.2"/>
    <row r="47493" ht="12.75" customHeight="1" x14ac:dyDescent="0.2"/>
    <row r="47494" ht="12.75" customHeight="1" x14ac:dyDescent="0.2"/>
    <row r="47495" ht="12.75" customHeight="1" x14ac:dyDescent="0.2"/>
    <row r="47496" ht="12.75" customHeight="1" x14ac:dyDescent="0.2"/>
    <row r="47497" ht="12.75" customHeight="1" x14ac:dyDescent="0.2"/>
    <row r="47498" ht="12.75" customHeight="1" x14ac:dyDescent="0.2"/>
    <row r="47499" ht="12.75" customHeight="1" x14ac:dyDescent="0.2"/>
    <row r="47500" ht="12.75" customHeight="1" x14ac:dyDescent="0.2"/>
    <row r="47501" ht="12.75" customHeight="1" x14ac:dyDescent="0.2"/>
    <row r="47502" ht="12.75" customHeight="1" x14ac:dyDescent="0.2"/>
    <row r="47503" ht="12.75" customHeight="1" x14ac:dyDescent="0.2"/>
    <row r="47504" ht="12.75" customHeight="1" x14ac:dyDescent="0.2"/>
    <row r="47505" ht="12.75" customHeight="1" x14ac:dyDescent="0.2"/>
    <row r="47506" ht="12.75" customHeight="1" x14ac:dyDescent="0.2"/>
    <row r="47507" ht="12.75" customHeight="1" x14ac:dyDescent="0.2"/>
    <row r="47508" ht="12.75" customHeight="1" x14ac:dyDescent="0.2"/>
    <row r="47509" ht="12.75" customHeight="1" x14ac:dyDescent="0.2"/>
    <row r="47510" ht="12.75" customHeight="1" x14ac:dyDescent="0.2"/>
    <row r="47511" ht="12.75" customHeight="1" x14ac:dyDescent="0.2"/>
    <row r="47512" ht="12.75" customHeight="1" x14ac:dyDescent="0.2"/>
    <row r="47513" ht="12.75" customHeight="1" x14ac:dyDescent="0.2"/>
    <row r="47514" ht="12.75" customHeight="1" x14ac:dyDescent="0.2"/>
    <row r="47515" ht="12.75" customHeight="1" x14ac:dyDescent="0.2"/>
    <row r="47516" ht="12.75" customHeight="1" x14ac:dyDescent="0.2"/>
    <row r="47517" ht="12.75" customHeight="1" x14ac:dyDescent="0.2"/>
    <row r="47518" ht="12.75" customHeight="1" x14ac:dyDescent="0.2"/>
    <row r="47519" ht="12.75" customHeight="1" x14ac:dyDescent="0.2"/>
    <row r="47520" ht="12.75" customHeight="1" x14ac:dyDescent="0.2"/>
    <row r="47521" ht="12.75" customHeight="1" x14ac:dyDescent="0.2"/>
    <row r="47522" ht="12.75" customHeight="1" x14ac:dyDescent="0.2"/>
    <row r="47523" ht="12.75" customHeight="1" x14ac:dyDescent="0.2"/>
    <row r="47524" ht="12.75" customHeight="1" x14ac:dyDescent="0.2"/>
    <row r="47525" ht="12.75" customHeight="1" x14ac:dyDescent="0.2"/>
    <row r="47526" ht="12.75" customHeight="1" x14ac:dyDescent="0.2"/>
    <row r="47527" ht="12.75" customHeight="1" x14ac:dyDescent="0.2"/>
    <row r="47528" ht="12.75" customHeight="1" x14ac:dyDescent="0.2"/>
    <row r="47529" ht="12.75" customHeight="1" x14ac:dyDescent="0.2"/>
    <row r="47530" ht="12.75" customHeight="1" x14ac:dyDescent="0.2"/>
    <row r="47531" ht="12.75" customHeight="1" x14ac:dyDescent="0.2"/>
    <row r="47532" ht="12.75" customHeight="1" x14ac:dyDescent="0.2"/>
    <row r="47533" ht="12.75" customHeight="1" x14ac:dyDescent="0.2"/>
    <row r="47534" ht="12.75" customHeight="1" x14ac:dyDescent="0.2"/>
    <row r="47535" ht="12.75" customHeight="1" x14ac:dyDescent="0.2"/>
    <row r="47536" ht="12.75" customHeight="1" x14ac:dyDescent="0.2"/>
    <row r="47537" ht="12.75" customHeight="1" x14ac:dyDescent="0.2"/>
    <row r="47538" ht="12.75" customHeight="1" x14ac:dyDescent="0.2"/>
    <row r="47539" ht="12.75" customHeight="1" x14ac:dyDescent="0.2"/>
    <row r="47540" ht="12.75" customHeight="1" x14ac:dyDescent="0.2"/>
    <row r="47541" ht="12.75" customHeight="1" x14ac:dyDescent="0.2"/>
    <row r="47542" ht="12.75" customHeight="1" x14ac:dyDescent="0.2"/>
    <row r="47543" ht="12.75" customHeight="1" x14ac:dyDescent="0.2"/>
    <row r="47544" ht="12.75" customHeight="1" x14ac:dyDescent="0.2"/>
    <row r="47545" ht="12.75" customHeight="1" x14ac:dyDescent="0.2"/>
    <row r="47546" ht="12.75" customHeight="1" x14ac:dyDescent="0.2"/>
    <row r="47547" ht="12.75" customHeight="1" x14ac:dyDescent="0.2"/>
    <row r="47548" ht="12.75" customHeight="1" x14ac:dyDescent="0.2"/>
    <row r="47549" ht="12.75" customHeight="1" x14ac:dyDescent="0.2"/>
    <row r="47550" ht="12.75" customHeight="1" x14ac:dyDescent="0.2"/>
    <row r="47551" ht="12.75" customHeight="1" x14ac:dyDescent="0.2"/>
    <row r="47552" ht="12.75" customHeight="1" x14ac:dyDescent="0.2"/>
    <row r="47553" ht="12.75" customHeight="1" x14ac:dyDescent="0.2"/>
    <row r="47554" ht="12.75" customHeight="1" x14ac:dyDescent="0.2"/>
    <row r="47555" ht="12.75" customHeight="1" x14ac:dyDescent="0.2"/>
    <row r="47556" ht="12.75" customHeight="1" x14ac:dyDescent="0.2"/>
    <row r="47557" ht="12.75" customHeight="1" x14ac:dyDescent="0.2"/>
    <row r="47558" ht="12.75" customHeight="1" x14ac:dyDescent="0.2"/>
    <row r="47559" ht="12.75" customHeight="1" x14ac:dyDescent="0.2"/>
    <row r="47560" ht="12.75" customHeight="1" x14ac:dyDescent="0.2"/>
    <row r="47561" ht="12.75" customHeight="1" x14ac:dyDescent="0.2"/>
    <row r="47562" ht="12.75" customHeight="1" x14ac:dyDescent="0.2"/>
    <row r="47563" ht="12.75" customHeight="1" x14ac:dyDescent="0.2"/>
    <row r="47564" ht="12.75" customHeight="1" x14ac:dyDescent="0.2"/>
    <row r="47565" ht="12.75" customHeight="1" x14ac:dyDescent="0.2"/>
    <row r="47566" ht="12.75" customHeight="1" x14ac:dyDescent="0.2"/>
    <row r="47567" ht="12.75" customHeight="1" x14ac:dyDescent="0.2"/>
    <row r="47568" ht="12.75" customHeight="1" x14ac:dyDescent="0.2"/>
    <row r="47569" ht="12.75" customHeight="1" x14ac:dyDescent="0.2"/>
    <row r="47570" ht="12.75" customHeight="1" x14ac:dyDescent="0.2"/>
    <row r="47571" ht="12.75" customHeight="1" x14ac:dyDescent="0.2"/>
    <row r="47572" ht="12.75" customHeight="1" x14ac:dyDescent="0.2"/>
    <row r="47573" ht="12.75" customHeight="1" x14ac:dyDescent="0.2"/>
    <row r="47574" ht="12.75" customHeight="1" x14ac:dyDescent="0.2"/>
    <row r="47575" ht="12.75" customHeight="1" x14ac:dyDescent="0.2"/>
    <row r="47576" ht="12.75" customHeight="1" x14ac:dyDescent="0.2"/>
    <row r="47577" ht="12.75" customHeight="1" x14ac:dyDescent="0.2"/>
    <row r="47578" ht="12.75" customHeight="1" x14ac:dyDescent="0.2"/>
    <row r="47579" ht="12.75" customHeight="1" x14ac:dyDescent="0.2"/>
    <row r="47580" ht="12.75" customHeight="1" x14ac:dyDescent="0.2"/>
    <row r="47581" ht="12.75" customHeight="1" x14ac:dyDescent="0.2"/>
    <row r="47582" ht="12.75" customHeight="1" x14ac:dyDescent="0.2"/>
    <row r="47583" ht="12.75" customHeight="1" x14ac:dyDescent="0.2"/>
    <row r="47584" ht="12.75" customHeight="1" x14ac:dyDescent="0.2"/>
    <row r="47585" ht="12.75" customHeight="1" x14ac:dyDescent="0.2"/>
    <row r="47586" ht="12.75" customHeight="1" x14ac:dyDescent="0.2"/>
    <row r="47587" ht="12.75" customHeight="1" x14ac:dyDescent="0.2"/>
    <row r="47588" ht="12.75" customHeight="1" x14ac:dyDescent="0.2"/>
    <row r="47589" ht="12.75" customHeight="1" x14ac:dyDescent="0.2"/>
    <row r="47590" ht="12.75" customHeight="1" x14ac:dyDescent="0.2"/>
    <row r="47591" ht="12.75" customHeight="1" x14ac:dyDescent="0.2"/>
    <row r="47592" ht="12.75" customHeight="1" x14ac:dyDescent="0.2"/>
    <row r="47593" ht="12.75" customHeight="1" x14ac:dyDescent="0.2"/>
    <row r="47594" ht="12.75" customHeight="1" x14ac:dyDescent="0.2"/>
    <row r="47595" ht="12.75" customHeight="1" x14ac:dyDescent="0.2"/>
    <row r="47596" ht="12.75" customHeight="1" x14ac:dyDescent="0.2"/>
    <row r="47597" ht="12.75" customHeight="1" x14ac:dyDescent="0.2"/>
    <row r="47598" ht="12.75" customHeight="1" x14ac:dyDescent="0.2"/>
    <row r="47599" ht="12.75" customHeight="1" x14ac:dyDescent="0.2"/>
    <row r="47600" ht="12.75" customHeight="1" x14ac:dyDescent="0.2"/>
    <row r="47601" ht="12.75" customHeight="1" x14ac:dyDescent="0.2"/>
    <row r="47602" ht="12.75" customHeight="1" x14ac:dyDescent="0.2"/>
    <row r="47603" ht="12.75" customHeight="1" x14ac:dyDescent="0.2"/>
    <row r="47604" ht="12.75" customHeight="1" x14ac:dyDescent="0.2"/>
    <row r="47605" ht="12.75" customHeight="1" x14ac:dyDescent="0.2"/>
    <row r="47606" ht="12.75" customHeight="1" x14ac:dyDescent="0.2"/>
    <row r="47607" ht="12.75" customHeight="1" x14ac:dyDescent="0.2"/>
    <row r="47608" ht="12.75" customHeight="1" x14ac:dyDescent="0.2"/>
    <row r="47609" ht="12.75" customHeight="1" x14ac:dyDescent="0.2"/>
    <row r="47610" ht="12.75" customHeight="1" x14ac:dyDescent="0.2"/>
    <row r="47611" ht="12.75" customHeight="1" x14ac:dyDescent="0.2"/>
    <row r="47612" ht="12.75" customHeight="1" x14ac:dyDescent="0.2"/>
    <row r="47613" ht="12.75" customHeight="1" x14ac:dyDescent="0.2"/>
    <row r="47614" ht="12.75" customHeight="1" x14ac:dyDescent="0.2"/>
    <row r="47615" ht="12.75" customHeight="1" x14ac:dyDescent="0.2"/>
    <row r="47616" ht="12.75" customHeight="1" x14ac:dyDescent="0.2"/>
    <row r="47617" ht="12.75" customHeight="1" x14ac:dyDescent="0.2"/>
    <row r="47618" ht="12.75" customHeight="1" x14ac:dyDescent="0.2"/>
    <row r="47619" ht="12.75" customHeight="1" x14ac:dyDescent="0.2"/>
    <row r="47620" ht="12.75" customHeight="1" x14ac:dyDescent="0.2"/>
    <row r="47621" ht="12.75" customHeight="1" x14ac:dyDescent="0.2"/>
    <row r="47622" ht="12.75" customHeight="1" x14ac:dyDescent="0.2"/>
    <row r="47623" ht="12.75" customHeight="1" x14ac:dyDescent="0.2"/>
    <row r="47624" ht="12.75" customHeight="1" x14ac:dyDescent="0.2"/>
    <row r="47625" ht="12.75" customHeight="1" x14ac:dyDescent="0.2"/>
    <row r="47626" ht="12.75" customHeight="1" x14ac:dyDescent="0.2"/>
    <row r="47627" ht="12.75" customHeight="1" x14ac:dyDescent="0.2"/>
    <row r="47628" ht="12.75" customHeight="1" x14ac:dyDescent="0.2"/>
    <row r="47629" ht="12.75" customHeight="1" x14ac:dyDescent="0.2"/>
    <row r="47630" ht="12.75" customHeight="1" x14ac:dyDescent="0.2"/>
    <row r="47631" ht="12.75" customHeight="1" x14ac:dyDescent="0.2"/>
    <row r="47632" ht="12.75" customHeight="1" x14ac:dyDescent="0.2"/>
    <row r="47633" ht="12.75" customHeight="1" x14ac:dyDescent="0.2"/>
    <row r="47634" ht="12.75" customHeight="1" x14ac:dyDescent="0.2"/>
    <row r="47635" ht="12.75" customHeight="1" x14ac:dyDescent="0.2"/>
    <row r="47636" ht="12.75" customHeight="1" x14ac:dyDescent="0.2"/>
    <row r="47637" ht="12.75" customHeight="1" x14ac:dyDescent="0.2"/>
    <row r="47638" ht="12.75" customHeight="1" x14ac:dyDescent="0.2"/>
    <row r="47639" ht="12.75" customHeight="1" x14ac:dyDescent="0.2"/>
    <row r="47640" ht="12.75" customHeight="1" x14ac:dyDescent="0.2"/>
    <row r="47641" ht="12.75" customHeight="1" x14ac:dyDescent="0.2"/>
    <row r="47642" ht="12.75" customHeight="1" x14ac:dyDescent="0.2"/>
    <row r="47643" ht="12.75" customHeight="1" x14ac:dyDescent="0.2"/>
    <row r="47644" ht="12.75" customHeight="1" x14ac:dyDescent="0.2"/>
    <row r="47645" ht="12.75" customHeight="1" x14ac:dyDescent="0.2"/>
    <row r="47646" ht="12.75" customHeight="1" x14ac:dyDescent="0.2"/>
    <row r="47647" ht="12.75" customHeight="1" x14ac:dyDescent="0.2"/>
    <row r="47648" ht="12.75" customHeight="1" x14ac:dyDescent="0.2"/>
    <row r="47649" ht="12.75" customHeight="1" x14ac:dyDescent="0.2"/>
    <row r="47650" ht="12.75" customHeight="1" x14ac:dyDescent="0.2"/>
    <row r="47651" ht="12.75" customHeight="1" x14ac:dyDescent="0.2"/>
    <row r="47652" ht="12.75" customHeight="1" x14ac:dyDescent="0.2"/>
    <row r="47653" ht="12.75" customHeight="1" x14ac:dyDescent="0.2"/>
    <row r="47654" ht="12.75" customHeight="1" x14ac:dyDescent="0.2"/>
    <row r="47655" ht="12.75" customHeight="1" x14ac:dyDescent="0.2"/>
    <row r="47656" ht="12.75" customHeight="1" x14ac:dyDescent="0.2"/>
    <row r="47657" ht="12.75" customHeight="1" x14ac:dyDescent="0.2"/>
    <row r="47658" ht="12.75" customHeight="1" x14ac:dyDescent="0.2"/>
    <row r="47659" ht="12.75" customHeight="1" x14ac:dyDescent="0.2"/>
    <row r="47660" ht="12.75" customHeight="1" x14ac:dyDescent="0.2"/>
    <row r="47661" ht="12.75" customHeight="1" x14ac:dyDescent="0.2"/>
    <row r="47662" ht="12.75" customHeight="1" x14ac:dyDescent="0.2"/>
    <row r="47663" ht="12.75" customHeight="1" x14ac:dyDescent="0.2"/>
    <row r="47664" ht="12.75" customHeight="1" x14ac:dyDescent="0.2"/>
    <row r="47665" ht="12.75" customHeight="1" x14ac:dyDescent="0.2"/>
    <row r="47666" ht="12.75" customHeight="1" x14ac:dyDescent="0.2"/>
    <row r="47667" ht="12.75" customHeight="1" x14ac:dyDescent="0.2"/>
    <row r="47668" ht="12.75" customHeight="1" x14ac:dyDescent="0.2"/>
    <row r="47669" ht="12.75" customHeight="1" x14ac:dyDescent="0.2"/>
    <row r="47670" ht="12.75" customHeight="1" x14ac:dyDescent="0.2"/>
    <row r="47671" ht="12.75" customHeight="1" x14ac:dyDescent="0.2"/>
    <row r="47672" ht="12.75" customHeight="1" x14ac:dyDescent="0.2"/>
    <row r="47673" ht="12.75" customHeight="1" x14ac:dyDescent="0.2"/>
    <row r="47674" ht="12.75" customHeight="1" x14ac:dyDescent="0.2"/>
    <row r="47675" ht="12.75" customHeight="1" x14ac:dyDescent="0.2"/>
    <row r="47676" ht="12.75" customHeight="1" x14ac:dyDescent="0.2"/>
    <row r="47677" ht="12.75" customHeight="1" x14ac:dyDescent="0.2"/>
    <row r="47678" ht="12.75" customHeight="1" x14ac:dyDescent="0.2"/>
    <row r="47679" ht="12.75" customHeight="1" x14ac:dyDescent="0.2"/>
    <row r="47680" ht="12.75" customHeight="1" x14ac:dyDescent="0.2"/>
    <row r="47681" ht="12.75" customHeight="1" x14ac:dyDescent="0.2"/>
    <row r="47682" ht="12.75" customHeight="1" x14ac:dyDescent="0.2"/>
    <row r="47683" ht="12.75" customHeight="1" x14ac:dyDescent="0.2"/>
    <row r="47684" ht="12.75" customHeight="1" x14ac:dyDescent="0.2"/>
    <row r="47685" ht="12.75" customHeight="1" x14ac:dyDescent="0.2"/>
    <row r="47686" ht="12.75" customHeight="1" x14ac:dyDescent="0.2"/>
    <row r="47687" ht="12.75" customHeight="1" x14ac:dyDescent="0.2"/>
    <row r="47688" ht="12.75" customHeight="1" x14ac:dyDescent="0.2"/>
    <row r="47689" ht="12.75" customHeight="1" x14ac:dyDescent="0.2"/>
    <row r="47690" ht="12.75" customHeight="1" x14ac:dyDescent="0.2"/>
    <row r="47691" ht="12.75" customHeight="1" x14ac:dyDescent="0.2"/>
    <row r="47692" ht="12.75" customHeight="1" x14ac:dyDescent="0.2"/>
    <row r="47693" ht="12.75" customHeight="1" x14ac:dyDescent="0.2"/>
    <row r="47694" ht="12.75" customHeight="1" x14ac:dyDescent="0.2"/>
    <row r="47695" ht="12.75" customHeight="1" x14ac:dyDescent="0.2"/>
    <row r="47696" ht="12.75" customHeight="1" x14ac:dyDescent="0.2"/>
    <row r="47697" ht="12.75" customHeight="1" x14ac:dyDescent="0.2"/>
    <row r="47698" ht="12.75" customHeight="1" x14ac:dyDescent="0.2"/>
    <row r="47699" ht="12.75" customHeight="1" x14ac:dyDescent="0.2"/>
    <row r="47700" ht="12.75" customHeight="1" x14ac:dyDescent="0.2"/>
    <row r="47701" ht="12.75" customHeight="1" x14ac:dyDescent="0.2"/>
    <row r="47702" ht="12.75" customHeight="1" x14ac:dyDescent="0.2"/>
    <row r="47703" ht="12.75" customHeight="1" x14ac:dyDescent="0.2"/>
    <row r="47704" ht="12.75" customHeight="1" x14ac:dyDescent="0.2"/>
    <row r="47705" ht="12.75" customHeight="1" x14ac:dyDescent="0.2"/>
    <row r="47706" ht="12.75" customHeight="1" x14ac:dyDescent="0.2"/>
    <row r="47707" ht="12.75" customHeight="1" x14ac:dyDescent="0.2"/>
    <row r="47708" ht="12.75" customHeight="1" x14ac:dyDescent="0.2"/>
    <row r="47709" ht="12.75" customHeight="1" x14ac:dyDescent="0.2"/>
    <row r="47710" ht="12.75" customHeight="1" x14ac:dyDescent="0.2"/>
    <row r="47711" ht="12.75" customHeight="1" x14ac:dyDescent="0.2"/>
    <row r="47712" ht="12.75" customHeight="1" x14ac:dyDescent="0.2"/>
    <row r="47713" ht="12.75" customHeight="1" x14ac:dyDescent="0.2"/>
    <row r="47714" ht="12.75" customHeight="1" x14ac:dyDescent="0.2"/>
    <row r="47715" ht="12.75" customHeight="1" x14ac:dyDescent="0.2"/>
    <row r="47716" ht="12.75" customHeight="1" x14ac:dyDescent="0.2"/>
    <row r="47717" ht="12.75" customHeight="1" x14ac:dyDescent="0.2"/>
    <row r="47718" ht="12.75" customHeight="1" x14ac:dyDescent="0.2"/>
    <row r="47719" ht="12.75" customHeight="1" x14ac:dyDescent="0.2"/>
    <row r="47720" ht="12.75" customHeight="1" x14ac:dyDescent="0.2"/>
    <row r="47721" ht="12.75" customHeight="1" x14ac:dyDescent="0.2"/>
    <row r="47722" ht="12.75" customHeight="1" x14ac:dyDescent="0.2"/>
    <row r="47723" ht="12.75" customHeight="1" x14ac:dyDescent="0.2"/>
    <row r="47724" ht="12.75" customHeight="1" x14ac:dyDescent="0.2"/>
    <row r="47725" ht="12.75" customHeight="1" x14ac:dyDescent="0.2"/>
    <row r="47726" ht="12.75" customHeight="1" x14ac:dyDescent="0.2"/>
    <row r="47727" ht="12.75" customHeight="1" x14ac:dyDescent="0.2"/>
    <row r="47728" ht="12.75" customHeight="1" x14ac:dyDescent="0.2"/>
    <row r="47729" ht="12.75" customHeight="1" x14ac:dyDescent="0.2"/>
    <row r="47730" ht="12.75" customHeight="1" x14ac:dyDescent="0.2"/>
    <row r="47731" ht="12.75" customHeight="1" x14ac:dyDescent="0.2"/>
    <row r="47732" ht="12.75" customHeight="1" x14ac:dyDescent="0.2"/>
    <row r="47733" ht="12.75" customHeight="1" x14ac:dyDescent="0.2"/>
    <row r="47734" ht="12.75" customHeight="1" x14ac:dyDescent="0.2"/>
    <row r="47735" ht="12.75" customHeight="1" x14ac:dyDescent="0.2"/>
    <row r="47736" ht="12.75" customHeight="1" x14ac:dyDescent="0.2"/>
    <row r="47737" ht="12.75" customHeight="1" x14ac:dyDescent="0.2"/>
    <row r="47738" ht="12.75" customHeight="1" x14ac:dyDescent="0.2"/>
    <row r="47739" ht="12.75" customHeight="1" x14ac:dyDescent="0.2"/>
    <row r="47740" ht="12.75" customHeight="1" x14ac:dyDescent="0.2"/>
    <row r="47741" ht="12.75" customHeight="1" x14ac:dyDescent="0.2"/>
    <row r="47742" ht="12.75" customHeight="1" x14ac:dyDescent="0.2"/>
    <row r="47743" ht="12.75" customHeight="1" x14ac:dyDescent="0.2"/>
    <row r="47744" ht="12.75" customHeight="1" x14ac:dyDescent="0.2"/>
    <row r="47745" ht="12.75" customHeight="1" x14ac:dyDescent="0.2"/>
    <row r="47746" ht="12.75" customHeight="1" x14ac:dyDescent="0.2"/>
    <row r="47747" ht="12.75" customHeight="1" x14ac:dyDescent="0.2"/>
    <row r="47748" ht="12.75" customHeight="1" x14ac:dyDescent="0.2"/>
    <row r="47749" ht="12.75" customHeight="1" x14ac:dyDescent="0.2"/>
    <row r="47750" ht="12.75" customHeight="1" x14ac:dyDescent="0.2"/>
    <row r="47751" ht="12.75" customHeight="1" x14ac:dyDescent="0.2"/>
    <row r="47752" ht="12.75" customHeight="1" x14ac:dyDescent="0.2"/>
    <row r="47753" ht="12.75" customHeight="1" x14ac:dyDescent="0.2"/>
    <row r="47754" ht="12.75" customHeight="1" x14ac:dyDescent="0.2"/>
    <row r="47755" ht="12.75" customHeight="1" x14ac:dyDescent="0.2"/>
    <row r="47756" ht="12.75" customHeight="1" x14ac:dyDescent="0.2"/>
    <row r="47757" ht="12.75" customHeight="1" x14ac:dyDescent="0.2"/>
    <row r="47758" ht="12.75" customHeight="1" x14ac:dyDescent="0.2"/>
    <row r="47759" ht="12.75" customHeight="1" x14ac:dyDescent="0.2"/>
    <row r="47760" ht="12.75" customHeight="1" x14ac:dyDescent="0.2"/>
    <row r="47761" ht="12.75" customHeight="1" x14ac:dyDescent="0.2"/>
    <row r="47762" ht="12.75" customHeight="1" x14ac:dyDescent="0.2"/>
    <row r="47763" ht="12.75" customHeight="1" x14ac:dyDescent="0.2"/>
    <row r="47764" ht="12.75" customHeight="1" x14ac:dyDescent="0.2"/>
    <row r="47765" ht="12.75" customHeight="1" x14ac:dyDescent="0.2"/>
    <row r="47766" ht="12.75" customHeight="1" x14ac:dyDescent="0.2"/>
    <row r="47767" ht="12.75" customHeight="1" x14ac:dyDescent="0.2"/>
    <row r="47768" ht="12.75" customHeight="1" x14ac:dyDescent="0.2"/>
    <row r="47769" ht="12.75" customHeight="1" x14ac:dyDescent="0.2"/>
    <row r="47770" ht="12.75" customHeight="1" x14ac:dyDescent="0.2"/>
    <row r="47771" ht="12.75" customHeight="1" x14ac:dyDescent="0.2"/>
    <row r="47772" ht="12.75" customHeight="1" x14ac:dyDescent="0.2"/>
    <row r="47773" ht="12.75" customHeight="1" x14ac:dyDescent="0.2"/>
    <row r="47774" ht="12.75" customHeight="1" x14ac:dyDescent="0.2"/>
    <row r="47775" ht="12.75" customHeight="1" x14ac:dyDescent="0.2"/>
    <row r="47776" ht="12.75" customHeight="1" x14ac:dyDescent="0.2"/>
    <row r="47777" ht="12.75" customHeight="1" x14ac:dyDescent="0.2"/>
    <row r="47778" ht="12.75" customHeight="1" x14ac:dyDescent="0.2"/>
    <row r="47779" ht="12.75" customHeight="1" x14ac:dyDescent="0.2"/>
    <row r="47780" ht="12.75" customHeight="1" x14ac:dyDescent="0.2"/>
    <row r="47781" ht="12.75" customHeight="1" x14ac:dyDescent="0.2"/>
    <row r="47782" ht="12.75" customHeight="1" x14ac:dyDescent="0.2"/>
    <row r="47783" ht="12.75" customHeight="1" x14ac:dyDescent="0.2"/>
    <row r="47784" ht="12.75" customHeight="1" x14ac:dyDescent="0.2"/>
    <row r="47785" ht="12.75" customHeight="1" x14ac:dyDescent="0.2"/>
    <row r="47786" ht="12.75" customHeight="1" x14ac:dyDescent="0.2"/>
    <row r="47787" ht="12.75" customHeight="1" x14ac:dyDescent="0.2"/>
    <row r="47788" ht="12.75" customHeight="1" x14ac:dyDescent="0.2"/>
    <row r="47789" ht="12.75" customHeight="1" x14ac:dyDescent="0.2"/>
    <row r="47790" ht="12.75" customHeight="1" x14ac:dyDescent="0.2"/>
    <row r="47791" ht="12.75" customHeight="1" x14ac:dyDescent="0.2"/>
    <row r="47792" ht="12.75" customHeight="1" x14ac:dyDescent="0.2"/>
    <row r="47793" ht="12.75" customHeight="1" x14ac:dyDescent="0.2"/>
    <row r="47794" ht="12.75" customHeight="1" x14ac:dyDescent="0.2"/>
    <row r="47795" ht="12.75" customHeight="1" x14ac:dyDescent="0.2"/>
    <row r="47796" ht="12.75" customHeight="1" x14ac:dyDescent="0.2"/>
    <row r="47797" ht="12.75" customHeight="1" x14ac:dyDescent="0.2"/>
    <row r="47798" ht="12.75" customHeight="1" x14ac:dyDescent="0.2"/>
    <row r="47799" ht="12.75" customHeight="1" x14ac:dyDescent="0.2"/>
    <row r="47800" ht="12.75" customHeight="1" x14ac:dyDescent="0.2"/>
    <row r="47801" ht="12.75" customHeight="1" x14ac:dyDescent="0.2"/>
    <row r="47802" ht="12.75" customHeight="1" x14ac:dyDescent="0.2"/>
    <row r="47803" ht="12.75" customHeight="1" x14ac:dyDescent="0.2"/>
    <row r="47804" ht="12.75" customHeight="1" x14ac:dyDescent="0.2"/>
    <row r="47805" ht="12.75" customHeight="1" x14ac:dyDescent="0.2"/>
    <row r="47806" ht="12.75" customHeight="1" x14ac:dyDescent="0.2"/>
    <row r="47807" ht="12.75" customHeight="1" x14ac:dyDescent="0.2"/>
    <row r="47808" ht="12.75" customHeight="1" x14ac:dyDescent="0.2"/>
    <row r="47809" ht="12.75" customHeight="1" x14ac:dyDescent="0.2"/>
    <row r="47810" ht="12.75" customHeight="1" x14ac:dyDescent="0.2"/>
    <row r="47811" ht="12.75" customHeight="1" x14ac:dyDescent="0.2"/>
    <row r="47812" ht="12.75" customHeight="1" x14ac:dyDescent="0.2"/>
    <row r="47813" ht="12.75" customHeight="1" x14ac:dyDescent="0.2"/>
    <row r="47814" ht="12.75" customHeight="1" x14ac:dyDescent="0.2"/>
    <row r="47815" ht="12.75" customHeight="1" x14ac:dyDescent="0.2"/>
    <row r="47816" ht="12.75" customHeight="1" x14ac:dyDescent="0.2"/>
    <row r="47817" ht="12.75" customHeight="1" x14ac:dyDescent="0.2"/>
    <row r="47818" ht="12.75" customHeight="1" x14ac:dyDescent="0.2"/>
    <row r="47819" ht="12.75" customHeight="1" x14ac:dyDescent="0.2"/>
    <row r="47820" ht="12.75" customHeight="1" x14ac:dyDescent="0.2"/>
    <row r="47821" ht="12.75" customHeight="1" x14ac:dyDescent="0.2"/>
    <row r="47822" ht="12.75" customHeight="1" x14ac:dyDescent="0.2"/>
    <row r="47823" ht="12.75" customHeight="1" x14ac:dyDescent="0.2"/>
    <row r="47824" ht="12.75" customHeight="1" x14ac:dyDescent="0.2"/>
    <row r="47825" ht="12.75" customHeight="1" x14ac:dyDescent="0.2"/>
    <row r="47826" ht="12.75" customHeight="1" x14ac:dyDescent="0.2"/>
    <row r="47827" ht="12.75" customHeight="1" x14ac:dyDescent="0.2"/>
    <row r="47828" ht="12.75" customHeight="1" x14ac:dyDescent="0.2"/>
    <row r="47829" ht="12.75" customHeight="1" x14ac:dyDescent="0.2"/>
    <row r="47830" ht="12.75" customHeight="1" x14ac:dyDescent="0.2"/>
    <row r="47831" ht="12.75" customHeight="1" x14ac:dyDescent="0.2"/>
    <row r="47832" ht="12.75" customHeight="1" x14ac:dyDescent="0.2"/>
    <row r="47833" ht="12.75" customHeight="1" x14ac:dyDescent="0.2"/>
    <row r="47834" ht="12.75" customHeight="1" x14ac:dyDescent="0.2"/>
    <row r="47835" ht="12.75" customHeight="1" x14ac:dyDescent="0.2"/>
    <row r="47836" ht="12.75" customHeight="1" x14ac:dyDescent="0.2"/>
    <row r="47837" ht="12.75" customHeight="1" x14ac:dyDescent="0.2"/>
    <row r="47838" ht="12.75" customHeight="1" x14ac:dyDescent="0.2"/>
    <row r="47839" ht="12.75" customHeight="1" x14ac:dyDescent="0.2"/>
    <row r="47840" ht="12.75" customHeight="1" x14ac:dyDescent="0.2"/>
    <row r="47841" ht="12.75" customHeight="1" x14ac:dyDescent="0.2"/>
    <row r="47842" ht="12.75" customHeight="1" x14ac:dyDescent="0.2"/>
    <row r="47843" ht="12.75" customHeight="1" x14ac:dyDescent="0.2"/>
    <row r="47844" ht="12.75" customHeight="1" x14ac:dyDescent="0.2"/>
    <row r="47845" ht="12.75" customHeight="1" x14ac:dyDescent="0.2"/>
    <row r="47846" ht="12.75" customHeight="1" x14ac:dyDescent="0.2"/>
    <row r="47847" ht="12.75" customHeight="1" x14ac:dyDescent="0.2"/>
    <row r="47848" ht="12.75" customHeight="1" x14ac:dyDescent="0.2"/>
    <row r="47849" ht="12.75" customHeight="1" x14ac:dyDescent="0.2"/>
    <row r="47850" ht="12.75" customHeight="1" x14ac:dyDescent="0.2"/>
    <row r="47851" ht="12.75" customHeight="1" x14ac:dyDescent="0.2"/>
    <row r="47852" ht="12.75" customHeight="1" x14ac:dyDescent="0.2"/>
    <row r="47853" ht="12.75" customHeight="1" x14ac:dyDescent="0.2"/>
    <row r="47854" ht="12.75" customHeight="1" x14ac:dyDescent="0.2"/>
    <row r="47855" ht="12.75" customHeight="1" x14ac:dyDescent="0.2"/>
    <row r="47856" ht="12.75" customHeight="1" x14ac:dyDescent="0.2"/>
    <row r="47857" ht="12.75" customHeight="1" x14ac:dyDescent="0.2"/>
    <row r="47858" ht="12.75" customHeight="1" x14ac:dyDescent="0.2"/>
    <row r="47859" ht="12.75" customHeight="1" x14ac:dyDescent="0.2"/>
    <row r="47860" ht="12.75" customHeight="1" x14ac:dyDescent="0.2"/>
    <row r="47861" ht="12.75" customHeight="1" x14ac:dyDescent="0.2"/>
    <row r="47862" ht="12.75" customHeight="1" x14ac:dyDescent="0.2"/>
    <row r="47863" ht="12.75" customHeight="1" x14ac:dyDescent="0.2"/>
    <row r="47864" ht="12.75" customHeight="1" x14ac:dyDescent="0.2"/>
    <row r="47865" ht="12.75" customHeight="1" x14ac:dyDescent="0.2"/>
    <row r="47866" ht="12.75" customHeight="1" x14ac:dyDescent="0.2"/>
    <row r="47867" ht="12.75" customHeight="1" x14ac:dyDescent="0.2"/>
    <row r="47868" ht="12.75" customHeight="1" x14ac:dyDescent="0.2"/>
    <row r="47869" ht="12.75" customHeight="1" x14ac:dyDescent="0.2"/>
    <row r="47870" ht="12.75" customHeight="1" x14ac:dyDescent="0.2"/>
    <row r="47871" ht="12.75" customHeight="1" x14ac:dyDescent="0.2"/>
    <row r="47872" ht="12.75" customHeight="1" x14ac:dyDescent="0.2"/>
    <row r="47873" ht="12.75" customHeight="1" x14ac:dyDescent="0.2"/>
    <row r="47874" ht="12.75" customHeight="1" x14ac:dyDescent="0.2"/>
    <row r="47875" ht="12.75" customHeight="1" x14ac:dyDescent="0.2"/>
    <row r="47876" ht="12.75" customHeight="1" x14ac:dyDescent="0.2"/>
    <row r="47877" ht="12.75" customHeight="1" x14ac:dyDescent="0.2"/>
    <row r="47878" ht="12.75" customHeight="1" x14ac:dyDescent="0.2"/>
    <row r="47879" ht="12.75" customHeight="1" x14ac:dyDescent="0.2"/>
    <row r="47880" ht="12.75" customHeight="1" x14ac:dyDescent="0.2"/>
    <row r="47881" ht="12.75" customHeight="1" x14ac:dyDescent="0.2"/>
    <row r="47882" ht="12.75" customHeight="1" x14ac:dyDescent="0.2"/>
    <row r="47883" ht="12.75" customHeight="1" x14ac:dyDescent="0.2"/>
    <row r="47884" ht="12.75" customHeight="1" x14ac:dyDescent="0.2"/>
    <row r="47885" ht="12.75" customHeight="1" x14ac:dyDescent="0.2"/>
    <row r="47886" ht="12.75" customHeight="1" x14ac:dyDescent="0.2"/>
    <row r="47887" ht="12.75" customHeight="1" x14ac:dyDescent="0.2"/>
    <row r="47888" ht="12.75" customHeight="1" x14ac:dyDescent="0.2"/>
    <row r="47889" ht="12.75" customHeight="1" x14ac:dyDescent="0.2"/>
    <row r="47890" ht="12.75" customHeight="1" x14ac:dyDescent="0.2"/>
    <row r="47891" ht="12.75" customHeight="1" x14ac:dyDescent="0.2"/>
    <row r="47892" ht="12.75" customHeight="1" x14ac:dyDescent="0.2"/>
    <row r="47893" ht="12.75" customHeight="1" x14ac:dyDescent="0.2"/>
    <row r="47894" ht="12.75" customHeight="1" x14ac:dyDescent="0.2"/>
    <row r="47895" ht="12.75" customHeight="1" x14ac:dyDescent="0.2"/>
    <row r="47896" ht="12.75" customHeight="1" x14ac:dyDescent="0.2"/>
    <row r="47897" ht="12.75" customHeight="1" x14ac:dyDescent="0.2"/>
    <row r="47898" ht="12.75" customHeight="1" x14ac:dyDescent="0.2"/>
    <row r="47899" ht="12.75" customHeight="1" x14ac:dyDescent="0.2"/>
    <row r="47900" ht="12.75" customHeight="1" x14ac:dyDescent="0.2"/>
    <row r="47901" ht="12.75" customHeight="1" x14ac:dyDescent="0.2"/>
    <row r="47902" ht="12.75" customHeight="1" x14ac:dyDescent="0.2"/>
    <row r="47903" ht="12.75" customHeight="1" x14ac:dyDescent="0.2"/>
    <row r="47904" ht="12.75" customHeight="1" x14ac:dyDescent="0.2"/>
    <row r="47905" ht="12.75" customHeight="1" x14ac:dyDescent="0.2"/>
    <row r="47906" ht="12.75" customHeight="1" x14ac:dyDescent="0.2"/>
    <row r="47907" ht="12.75" customHeight="1" x14ac:dyDescent="0.2"/>
    <row r="47908" ht="12.75" customHeight="1" x14ac:dyDescent="0.2"/>
    <row r="47909" ht="12.75" customHeight="1" x14ac:dyDescent="0.2"/>
    <row r="47910" ht="12.75" customHeight="1" x14ac:dyDescent="0.2"/>
    <row r="47911" ht="12.75" customHeight="1" x14ac:dyDescent="0.2"/>
    <row r="47912" ht="12.75" customHeight="1" x14ac:dyDescent="0.2"/>
    <row r="47913" ht="12.75" customHeight="1" x14ac:dyDescent="0.2"/>
    <row r="47914" ht="12.75" customHeight="1" x14ac:dyDescent="0.2"/>
    <row r="47915" ht="12.75" customHeight="1" x14ac:dyDescent="0.2"/>
    <row r="47916" ht="12.75" customHeight="1" x14ac:dyDescent="0.2"/>
    <row r="47917" ht="12.75" customHeight="1" x14ac:dyDescent="0.2"/>
    <row r="47918" ht="12.75" customHeight="1" x14ac:dyDescent="0.2"/>
    <row r="47919" ht="12.75" customHeight="1" x14ac:dyDescent="0.2"/>
    <row r="47920" ht="12.75" customHeight="1" x14ac:dyDescent="0.2"/>
    <row r="47921" ht="12.75" customHeight="1" x14ac:dyDescent="0.2"/>
    <row r="47922" ht="12.75" customHeight="1" x14ac:dyDescent="0.2"/>
    <row r="47923" ht="12.75" customHeight="1" x14ac:dyDescent="0.2"/>
    <row r="47924" ht="12.75" customHeight="1" x14ac:dyDescent="0.2"/>
    <row r="47925" ht="12.75" customHeight="1" x14ac:dyDescent="0.2"/>
    <row r="47926" ht="12.75" customHeight="1" x14ac:dyDescent="0.2"/>
    <row r="47927" ht="12.75" customHeight="1" x14ac:dyDescent="0.2"/>
    <row r="47928" ht="12.75" customHeight="1" x14ac:dyDescent="0.2"/>
    <row r="47929" ht="12.75" customHeight="1" x14ac:dyDescent="0.2"/>
    <row r="47930" ht="12.75" customHeight="1" x14ac:dyDescent="0.2"/>
    <row r="47931" ht="12.75" customHeight="1" x14ac:dyDescent="0.2"/>
    <row r="47932" ht="12.75" customHeight="1" x14ac:dyDescent="0.2"/>
    <row r="47933" ht="12.75" customHeight="1" x14ac:dyDescent="0.2"/>
    <row r="47934" ht="12.75" customHeight="1" x14ac:dyDescent="0.2"/>
    <row r="47935" ht="12.75" customHeight="1" x14ac:dyDescent="0.2"/>
    <row r="47936" ht="12.75" customHeight="1" x14ac:dyDescent="0.2"/>
    <row r="47937" ht="12.75" customHeight="1" x14ac:dyDescent="0.2"/>
    <row r="47938" ht="12.75" customHeight="1" x14ac:dyDescent="0.2"/>
    <row r="47939" ht="12.75" customHeight="1" x14ac:dyDescent="0.2"/>
    <row r="47940" ht="12.75" customHeight="1" x14ac:dyDescent="0.2"/>
    <row r="47941" ht="12.75" customHeight="1" x14ac:dyDescent="0.2"/>
    <row r="47942" ht="12.75" customHeight="1" x14ac:dyDescent="0.2"/>
    <row r="47943" ht="12.75" customHeight="1" x14ac:dyDescent="0.2"/>
    <row r="47944" ht="12.75" customHeight="1" x14ac:dyDescent="0.2"/>
    <row r="47945" ht="12.75" customHeight="1" x14ac:dyDescent="0.2"/>
    <row r="47946" ht="12.75" customHeight="1" x14ac:dyDescent="0.2"/>
    <row r="47947" ht="12.75" customHeight="1" x14ac:dyDescent="0.2"/>
    <row r="47948" ht="12.75" customHeight="1" x14ac:dyDescent="0.2"/>
    <row r="47949" ht="12.75" customHeight="1" x14ac:dyDescent="0.2"/>
    <row r="47950" ht="12.75" customHeight="1" x14ac:dyDescent="0.2"/>
    <row r="47951" ht="12.75" customHeight="1" x14ac:dyDescent="0.2"/>
    <row r="47952" ht="12.75" customHeight="1" x14ac:dyDescent="0.2"/>
    <row r="47953" ht="12.75" customHeight="1" x14ac:dyDescent="0.2"/>
    <row r="47954" ht="12.75" customHeight="1" x14ac:dyDescent="0.2"/>
    <row r="47955" ht="12.75" customHeight="1" x14ac:dyDescent="0.2"/>
    <row r="47956" ht="12.75" customHeight="1" x14ac:dyDescent="0.2"/>
    <row r="47957" ht="12.75" customHeight="1" x14ac:dyDescent="0.2"/>
    <row r="47958" ht="12.75" customHeight="1" x14ac:dyDescent="0.2"/>
    <row r="47959" ht="12.75" customHeight="1" x14ac:dyDescent="0.2"/>
    <row r="47960" ht="12.75" customHeight="1" x14ac:dyDescent="0.2"/>
    <row r="47961" ht="12.75" customHeight="1" x14ac:dyDescent="0.2"/>
    <row r="47962" ht="12.75" customHeight="1" x14ac:dyDescent="0.2"/>
    <row r="47963" ht="12.75" customHeight="1" x14ac:dyDescent="0.2"/>
    <row r="47964" ht="12.75" customHeight="1" x14ac:dyDescent="0.2"/>
    <row r="47965" ht="12.75" customHeight="1" x14ac:dyDescent="0.2"/>
    <row r="47966" ht="12.75" customHeight="1" x14ac:dyDescent="0.2"/>
    <row r="47967" ht="12.75" customHeight="1" x14ac:dyDescent="0.2"/>
    <row r="47968" ht="12.75" customHeight="1" x14ac:dyDescent="0.2"/>
    <row r="47969" ht="12.75" customHeight="1" x14ac:dyDescent="0.2"/>
    <row r="47970" ht="12.75" customHeight="1" x14ac:dyDescent="0.2"/>
    <row r="47971" ht="12.75" customHeight="1" x14ac:dyDescent="0.2"/>
    <row r="47972" ht="12.75" customHeight="1" x14ac:dyDescent="0.2"/>
    <row r="47973" ht="12.75" customHeight="1" x14ac:dyDescent="0.2"/>
    <row r="47974" ht="12.75" customHeight="1" x14ac:dyDescent="0.2"/>
    <row r="47975" ht="12.75" customHeight="1" x14ac:dyDescent="0.2"/>
    <row r="47976" ht="12.75" customHeight="1" x14ac:dyDescent="0.2"/>
    <row r="47977" ht="12.75" customHeight="1" x14ac:dyDescent="0.2"/>
    <row r="47978" ht="12.75" customHeight="1" x14ac:dyDescent="0.2"/>
    <row r="47979" ht="12.75" customHeight="1" x14ac:dyDescent="0.2"/>
    <row r="47980" ht="12.75" customHeight="1" x14ac:dyDescent="0.2"/>
    <row r="47981" ht="12.75" customHeight="1" x14ac:dyDescent="0.2"/>
    <row r="47982" ht="12.75" customHeight="1" x14ac:dyDescent="0.2"/>
    <row r="47983" ht="12.75" customHeight="1" x14ac:dyDescent="0.2"/>
    <row r="47984" ht="12.75" customHeight="1" x14ac:dyDescent="0.2"/>
    <row r="47985" ht="12.75" customHeight="1" x14ac:dyDescent="0.2"/>
    <row r="47986" ht="12.75" customHeight="1" x14ac:dyDescent="0.2"/>
    <row r="47987" ht="12.75" customHeight="1" x14ac:dyDescent="0.2"/>
    <row r="47988" ht="12.75" customHeight="1" x14ac:dyDescent="0.2"/>
    <row r="47989" ht="12.75" customHeight="1" x14ac:dyDescent="0.2"/>
    <row r="47990" ht="12.75" customHeight="1" x14ac:dyDescent="0.2"/>
    <row r="47991" ht="12.75" customHeight="1" x14ac:dyDescent="0.2"/>
    <row r="47992" ht="12.75" customHeight="1" x14ac:dyDescent="0.2"/>
    <row r="47993" ht="12.75" customHeight="1" x14ac:dyDescent="0.2"/>
    <row r="47994" ht="12.75" customHeight="1" x14ac:dyDescent="0.2"/>
    <row r="47995" ht="12.75" customHeight="1" x14ac:dyDescent="0.2"/>
    <row r="47996" ht="12.75" customHeight="1" x14ac:dyDescent="0.2"/>
    <row r="47997" ht="12.75" customHeight="1" x14ac:dyDescent="0.2"/>
    <row r="47998" ht="12.75" customHeight="1" x14ac:dyDescent="0.2"/>
    <row r="47999" ht="12.75" customHeight="1" x14ac:dyDescent="0.2"/>
    <row r="48000" ht="12.75" customHeight="1" x14ac:dyDescent="0.2"/>
    <row r="48001" ht="12.75" customHeight="1" x14ac:dyDescent="0.2"/>
    <row r="48002" ht="12.75" customHeight="1" x14ac:dyDescent="0.2"/>
    <row r="48003" ht="12.75" customHeight="1" x14ac:dyDescent="0.2"/>
    <row r="48004" ht="12.75" customHeight="1" x14ac:dyDescent="0.2"/>
    <row r="48005" ht="12.75" customHeight="1" x14ac:dyDescent="0.2"/>
    <row r="48006" ht="12.75" customHeight="1" x14ac:dyDescent="0.2"/>
    <row r="48007" ht="12.75" customHeight="1" x14ac:dyDescent="0.2"/>
    <row r="48008" ht="12.75" customHeight="1" x14ac:dyDescent="0.2"/>
    <row r="48009" ht="12.75" customHeight="1" x14ac:dyDescent="0.2"/>
    <row r="48010" ht="12.75" customHeight="1" x14ac:dyDescent="0.2"/>
    <row r="48011" ht="12.75" customHeight="1" x14ac:dyDescent="0.2"/>
    <row r="48012" ht="12.75" customHeight="1" x14ac:dyDescent="0.2"/>
    <row r="48013" ht="12.75" customHeight="1" x14ac:dyDescent="0.2"/>
    <row r="48014" ht="12.75" customHeight="1" x14ac:dyDescent="0.2"/>
    <row r="48015" ht="12.75" customHeight="1" x14ac:dyDescent="0.2"/>
    <row r="48016" ht="12.75" customHeight="1" x14ac:dyDescent="0.2"/>
    <row r="48017" ht="12.75" customHeight="1" x14ac:dyDescent="0.2"/>
    <row r="48018" ht="12.75" customHeight="1" x14ac:dyDescent="0.2"/>
    <row r="48019" ht="12.75" customHeight="1" x14ac:dyDescent="0.2"/>
    <row r="48020" ht="12.75" customHeight="1" x14ac:dyDescent="0.2"/>
    <row r="48021" ht="12.75" customHeight="1" x14ac:dyDescent="0.2"/>
    <row r="48022" ht="12.75" customHeight="1" x14ac:dyDescent="0.2"/>
    <row r="48023" ht="12.75" customHeight="1" x14ac:dyDescent="0.2"/>
    <row r="48024" ht="12.75" customHeight="1" x14ac:dyDescent="0.2"/>
    <row r="48025" ht="12.75" customHeight="1" x14ac:dyDescent="0.2"/>
    <row r="48026" ht="12.75" customHeight="1" x14ac:dyDescent="0.2"/>
    <row r="48027" ht="12.75" customHeight="1" x14ac:dyDescent="0.2"/>
    <row r="48028" ht="12.75" customHeight="1" x14ac:dyDescent="0.2"/>
    <row r="48029" ht="12.75" customHeight="1" x14ac:dyDescent="0.2"/>
    <row r="48030" ht="12.75" customHeight="1" x14ac:dyDescent="0.2"/>
    <row r="48031" ht="12.75" customHeight="1" x14ac:dyDescent="0.2"/>
    <row r="48032" ht="12.75" customHeight="1" x14ac:dyDescent="0.2"/>
    <row r="48033" ht="12.75" customHeight="1" x14ac:dyDescent="0.2"/>
    <row r="48034" ht="12.75" customHeight="1" x14ac:dyDescent="0.2"/>
    <row r="48035" ht="12.75" customHeight="1" x14ac:dyDescent="0.2"/>
    <row r="48036" ht="12.75" customHeight="1" x14ac:dyDescent="0.2"/>
    <row r="48037" ht="12.75" customHeight="1" x14ac:dyDescent="0.2"/>
    <row r="48038" ht="12.75" customHeight="1" x14ac:dyDescent="0.2"/>
    <row r="48039" ht="12.75" customHeight="1" x14ac:dyDescent="0.2"/>
    <row r="48040" ht="12.75" customHeight="1" x14ac:dyDescent="0.2"/>
    <row r="48041" ht="12.75" customHeight="1" x14ac:dyDescent="0.2"/>
    <row r="48042" ht="12.75" customHeight="1" x14ac:dyDescent="0.2"/>
    <row r="48043" ht="12.75" customHeight="1" x14ac:dyDescent="0.2"/>
    <row r="48044" ht="12.75" customHeight="1" x14ac:dyDescent="0.2"/>
    <row r="48045" ht="12.75" customHeight="1" x14ac:dyDescent="0.2"/>
    <row r="48046" ht="12.75" customHeight="1" x14ac:dyDescent="0.2"/>
    <row r="48047" ht="12.75" customHeight="1" x14ac:dyDescent="0.2"/>
    <row r="48048" ht="12.75" customHeight="1" x14ac:dyDescent="0.2"/>
    <row r="48049" ht="12.75" customHeight="1" x14ac:dyDescent="0.2"/>
    <row r="48050" ht="12.75" customHeight="1" x14ac:dyDescent="0.2"/>
    <row r="48051" ht="12.75" customHeight="1" x14ac:dyDescent="0.2"/>
    <row r="48052" ht="12.75" customHeight="1" x14ac:dyDescent="0.2"/>
    <row r="48053" ht="12.75" customHeight="1" x14ac:dyDescent="0.2"/>
    <row r="48054" ht="12.75" customHeight="1" x14ac:dyDescent="0.2"/>
    <row r="48055" ht="12.75" customHeight="1" x14ac:dyDescent="0.2"/>
    <row r="48056" ht="12.75" customHeight="1" x14ac:dyDescent="0.2"/>
    <row r="48057" ht="12.75" customHeight="1" x14ac:dyDescent="0.2"/>
    <row r="48058" ht="12.75" customHeight="1" x14ac:dyDescent="0.2"/>
    <row r="48059" ht="12.75" customHeight="1" x14ac:dyDescent="0.2"/>
    <row r="48060" ht="12.75" customHeight="1" x14ac:dyDescent="0.2"/>
    <row r="48061" ht="12.75" customHeight="1" x14ac:dyDescent="0.2"/>
    <row r="48062" ht="12.75" customHeight="1" x14ac:dyDescent="0.2"/>
    <row r="48063" ht="12.75" customHeight="1" x14ac:dyDescent="0.2"/>
    <row r="48064" ht="12.75" customHeight="1" x14ac:dyDescent="0.2"/>
    <row r="48065" ht="12.75" customHeight="1" x14ac:dyDescent="0.2"/>
    <row r="48066" ht="12.75" customHeight="1" x14ac:dyDescent="0.2"/>
    <row r="48067" ht="12.75" customHeight="1" x14ac:dyDescent="0.2"/>
    <row r="48068" ht="12.75" customHeight="1" x14ac:dyDescent="0.2"/>
    <row r="48069" ht="12.75" customHeight="1" x14ac:dyDescent="0.2"/>
    <row r="48070" ht="12.75" customHeight="1" x14ac:dyDescent="0.2"/>
    <row r="48071" ht="12.75" customHeight="1" x14ac:dyDescent="0.2"/>
    <row r="48072" ht="12.75" customHeight="1" x14ac:dyDescent="0.2"/>
    <row r="48073" ht="12.75" customHeight="1" x14ac:dyDescent="0.2"/>
    <row r="48074" ht="12.75" customHeight="1" x14ac:dyDescent="0.2"/>
    <row r="48075" ht="12.75" customHeight="1" x14ac:dyDescent="0.2"/>
    <row r="48076" ht="12.75" customHeight="1" x14ac:dyDescent="0.2"/>
    <row r="48077" ht="12.75" customHeight="1" x14ac:dyDescent="0.2"/>
    <row r="48078" ht="12.75" customHeight="1" x14ac:dyDescent="0.2"/>
    <row r="48079" ht="12.75" customHeight="1" x14ac:dyDescent="0.2"/>
    <row r="48080" ht="12.75" customHeight="1" x14ac:dyDescent="0.2"/>
    <row r="48081" ht="12.75" customHeight="1" x14ac:dyDescent="0.2"/>
    <row r="48082" ht="12.75" customHeight="1" x14ac:dyDescent="0.2"/>
    <row r="48083" ht="12.75" customHeight="1" x14ac:dyDescent="0.2"/>
    <row r="48084" ht="12.75" customHeight="1" x14ac:dyDescent="0.2"/>
    <row r="48085" ht="12.75" customHeight="1" x14ac:dyDescent="0.2"/>
    <row r="48086" ht="12.75" customHeight="1" x14ac:dyDescent="0.2"/>
    <row r="48087" ht="12.75" customHeight="1" x14ac:dyDescent="0.2"/>
    <row r="48088" ht="12.75" customHeight="1" x14ac:dyDescent="0.2"/>
    <row r="48089" ht="12.75" customHeight="1" x14ac:dyDescent="0.2"/>
    <row r="48090" ht="12.75" customHeight="1" x14ac:dyDescent="0.2"/>
    <row r="48091" ht="12.75" customHeight="1" x14ac:dyDescent="0.2"/>
    <row r="48092" ht="12.75" customHeight="1" x14ac:dyDescent="0.2"/>
    <row r="48093" ht="12.75" customHeight="1" x14ac:dyDescent="0.2"/>
    <row r="48094" ht="12.75" customHeight="1" x14ac:dyDescent="0.2"/>
    <row r="48095" ht="12.75" customHeight="1" x14ac:dyDescent="0.2"/>
    <row r="48096" ht="12.75" customHeight="1" x14ac:dyDescent="0.2"/>
    <row r="48097" ht="12.75" customHeight="1" x14ac:dyDescent="0.2"/>
    <row r="48098" ht="12.75" customHeight="1" x14ac:dyDescent="0.2"/>
    <row r="48099" ht="12.75" customHeight="1" x14ac:dyDescent="0.2"/>
    <row r="48100" ht="12.75" customHeight="1" x14ac:dyDescent="0.2"/>
    <row r="48101" ht="12.75" customHeight="1" x14ac:dyDescent="0.2"/>
    <row r="48102" ht="12.75" customHeight="1" x14ac:dyDescent="0.2"/>
    <row r="48103" ht="12.75" customHeight="1" x14ac:dyDescent="0.2"/>
    <row r="48104" ht="12.75" customHeight="1" x14ac:dyDescent="0.2"/>
    <row r="48105" ht="12.75" customHeight="1" x14ac:dyDescent="0.2"/>
    <row r="48106" ht="12.75" customHeight="1" x14ac:dyDescent="0.2"/>
    <row r="48107" ht="12.75" customHeight="1" x14ac:dyDescent="0.2"/>
    <row r="48108" ht="12.75" customHeight="1" x14ac:dyDescent="0.2"/>
    <row r="48109" ht="12.75" customHeight="1" x14ac:dyDescent="0.2"/>
    <row r="48110" ht="12.75" customHeight="1" x14ac:dyDescent="0.2"/>
    <row r="48111" ht="12.75" customHeight="1" x14ac:dyDescent="0.2"/>
    <row r="48112" ht="12.75" customHeight="1" x14ac:dyDescent="0.2"/>
    <row r="48113" ht="12.75" customHeight="1" x14ac:dyDescent="0.2"/>
    <row r="48114" ht="12.75" customHeight="1" x14ac:dyDescent="0.2"/>
    <row r="48115" ht="12.75" customHeight="1" x14ac:dyDescent="0.2"/>
    <row r="48116" ht="12.75" customHeight="1" x14ac:dyDescent="0.2"/>
    <row r="48117" ht="12.75" customHeight="1" x14ac:dyDescent="0.2"/>
    <row r="48118" ht="12.75" customHeight="1" x14ac:dyDescent="0.2"/>
    <row r="48119" ht="12.75" customHeight="1" x14ac:dyDescent="0.2"/>
    <row r="48120" ht="12.75" customHeight="1" x14ac:dyDescent="0.2"/>
    <row r="48121" ht="12.75" customHeight="1" x14ac:dyDescent="0.2"/>
    <row r="48122" ht="12.75" customHeight="1" x14ac:dyDescent="0.2"/>
    <row r="48123" ht="12.75" customHeight="1" x14ac:dyDescent="0.2"/>
    <row r="48124" ht="12.75" customHeight="1" x14ac:dyDescent="0.2"/>
    <row r="48125" ht="12.75" customHeight="1" x14ac:dyDescent="0.2"/>
    <row r="48126" ht="12.75" customHeight="1" x14ac:dyDescent="0.2"/>
    <row r="48127" ht="12.75" customHeight="1" x14ac:dyDescent="0.2"/>
    <row r="48128" ht="12.75" customHeight="1" x14ac:dyDescent="0.2"/>
    <row r="48129" ht="12.75" customHeight="1" x14ac:dyDescent="0.2"/>
    <row r="48130" ht="12.75" customHeight="1" x14ac:dyDescent="0.2"/>
    <row r="48131" ht="12.75" customHeight="1" x14ac:dyDescent="0.2"/>
    <row r="48132" ht="12.75" customHeight="1" x14ac:dyDescent="0.2"/>
    <row r="48133" ht="12.75" customHeight="1" x14ac:dyDescent="0.2"/>
    <row r="48134" ht="12.75" customHeight="1" x14ac:dyDescent="0.2"/>
    <row r="48135" ht="12.75" customHeight="1" x14ac:dyDescent="0.2"/>
    <row r="48136" ht="12.75" customHeight="1" x14ac:dyDescent="0.2"/>
    <row r="48137" ht="12.75" customHeight="1" x14ac:dyDescent="0.2"/>
    <row r="48138" ht="12.75" customHeight="1" x14ac:dyDescent="0.2"/>
    <row r="48139" ht="12.75" customHeight="1" x14ac:dyDescent="0.2"/>
    <row r="48140" ht="12.75" customHeight="1" x14ac:dyDescent="0.2"/>
    <row r="48141" ht="12.75" customHeight="1" x14ac:dyDescent="0.2"/>
    <row r="48142" ht="12.75" customHeight="1" x14ac:dyDescent="0.2"/>
    <row r="48143" ht="12.75" customHeight="1" x14ac:dyDescent="0.2"/>
    <row r="48144" ht="12.75" customHeight="1" x14ac:dyDescent="0.2"/>
    <row r="48145" ht="12.75" customHeight="1" x14ac:dyDescent="0.2"/>
    <row r="48146" ht="12.75" customHeight="1" x14ac:dyDescent="0.2"/>
    <row r="48147" ht="12.75" customHeight="1" x14ac:dyDescent="0.2"/>
    <row r="48148" ht="12.75" customHeight="1" x14ac:dyDescent="0.2"/>
    <row r="48149" ht="12.75" customHeight="1" x14ac:dyDescent="0.2"/>
    <row r="48150" ht="12.75" customHeight="1" x14ac:dyDescent="0.2"/>
    <row r="48151" ht="12.75" customHeight="1" x14ac:dyDescent="0.2"/>
    <row r="48152" ht="12.75" customHeight="1" x14ac:dyDescent="0.2"/>
    <row r="48153" ht="12.75" customHeight="1" x14ac:dyDescent="0.2"/>
    <row r="48154" ht="12.75" customHeight="1" x14ac:dyDescent="0.2"/>
    <row r="48155" ht="12.75" customHeight="1" x14ac:dyDescent="0.2"/>
    <row r="48156" ht="12.75" customHeight="1" x14ac:dyDescent="0.2"/>
    <row r="48157" ht="12.75" customHeight="1" x14ac:dyDescent="0.2"/>
    <row r="48158" ht="12.75" customHeight="1" x14ac:dyDescent="0.2"/>
    <row r="48159" ht="12.75" customHeight="1" x14ac:dyDescent="0.2"/>
    <row r="48160" ht="12.75" customHeight="1" x14ac:dyDescent="0.2"/>
    <row r="48161" ht="12.75" customHeight="1" x14ac:dyDescent="0.2"/>
    <row r="48162" ht="12.75" customHeight="1" x14ac:dyDescent="0.2"/>
    <row r="48163" ht="12.75" customHeight="1" x14ac:dyDescent="0.2"/>
    <row r="48164" ht="12.75" customHeight="1" x14ac:dyDescent="0.2"/>
    <row r="48165" ht="12.75" customHeight="1" x14ac:dyDescent="0.2"/>
    <row r="48166" ht="12.75" customHeight="1" x14ac:dyDescent="0.2"/>
    <row r="48167" ht="12.75" customHeight="1" x14ac:dyDescent="0.2"/>
    <row r="48168" ht="12.75" customHeight="1" x14ac:dyDescent="0.2"/>
    <row r="48169" ht="12.75" customHeight="1" x14ac:dyDescent="0.2"/>
    <row r="48170" ht="12.75" customHeight="1" x14ac:dyDescent="0.2"/>
    <row r="48171" ht="12.75" customHeight="1" x14ac:dyDescent="0.2"/>
    <row r="48172" ht="12.75" customHeight="1" x14ac:dyDescent="0.2"/>
    <row r="48173" ht="12.75" customHeight="1" x14ac:dyDescent="0.2"/>
    <row r="48174" ht="12.75" customHeight="1" x14ac:dyDescent="0.2"/>
    <row r="48175" ht="12.75" customHeight="1" x14ac:dyDescent="0.2"/>
    <row r="48176" ht="12.75" customHeight="1" x14ac:dyDescent="0.2"/>
    <row r="48177" ht="12.75" customHeight="1" x14ac:dyDescent="0.2"/>
    <row r="48178" ht="12.75" customHeight="1" x14ac:dyDescent="0.2"/>
    <row r="48179" ht="12.75" customHeight="1" x14ac:dyDescent="0.2"/>
    <row r="48180" ht="12.75" customHeight="1" x14ac:dyDescent="0.2"/>
    <row r="48181" ht="12.75" customHeight="1" x14ac:dyDescent="0.2"/>
    <row r="48182" ht="12.75" customHeight="1" x14ac:dyDescent="0.2"/>
    <row r="48183" ht="12.75" customHeight="1" x14ac:dyDescent="0.2"/>
    <row r="48184" ht="12.75" customHeight="1" x14ac:dyDescent="0.2"/>
    <row r="48185" ht="12.75" customHeight="1" x14ac:dyDescent="0.2"/>
    <row r="48186" ht="12.75" customHeight="1" x14ac:dyDescent="0.2"/>
    <row r="48187" ht="12.75" customHeight="1" x14ac:dyDescent="0.2"/>
    <row r="48188" ht="12.75" customHeight="1" x14ac:dyDescent="0.2"/>
    <row r="48189" ht="12.75" customHeight="1" x14ac:dyDescent="0.2"/>
    <row r="48190" ht="12.75" customHeight="1" x14ac:dyDescent="0.2"/>
    <row r="48191" ht="12.75" customHeight="1" x14ac:dyDescent="0.2"/>
    <row r="48192" ht="12.75" customHeight="1" x14ac:dyDescent="0.2"/>
    <row r="48193" ht="12.75" customHeight="1" x14ac:dyDescent="0.2"/>
    <row r="48194" ht="12.75" customHeight="1" x14ac:dyDescent="0.2"/>
    <row r="48195" ht="12.75" customHeight="1" x14ac:dyDescent="0.2"/>
    <row r="48196" ht="12.75" customHeight="1" x14ac:dyDescent="0.2"/>
    <row r="48197" ht="12.75" customHeight="1" x14ac:dyDescent="0.2"/>
    <row r="48198" ht="12.75" customHeight="1" x14ac:dyDescent="0.2"/>
    <row r="48199" ht="12.75" customHeight="1" x14ac:dyDescent="0.2"/>
    <row r="48200" ht="12.75" customHeight="1" x14ac:dyDescent="0.2"/>
    <row r="48201" ht="12.75" customHeight="1" x14ac:dyDescent="0.2"/>
    <row r="48202" ht="12.75" customHeight="1" x14ac:dyDescent="0.2"/>
    <row r="48203" ht="12.75" customHeight="1" x14ac:dyDescent="0.2"/>
    <row r="48204" ht="12.75" customHeight="1" x14ac:dyDescent="0.2"/>
    <row r="48205" ht="12.75" customHeight="1" x14ac:dyDescent="0.2"/>
    <row r="48206" ht="12.75" customHeight="1" x14ac:dyDescent="0.2"/>
    <row r="48207" ht="12.75" customHeight="1" x14ac:dyDescent="0.2"/>
    <row r="48208" ht="12.75" customHeight="1" x14ac:dyDescent="0.2"/>
    <row r="48209" ht="12.75" customHeight="1" x14ac:dyDescent="0.2"/>
    <row r="48210" ht="12.75" customHeight="1" x14ac:dyDescent="0.2"/>
    <row r="48211" ht="12.75" customHeight="1" x14ac:dyDescent="0.2"/>
    <row r="48212" ht="12.75" customHeight="1" x14ac:dyDescent="0.2"/>
    <row r="48213" ht="12.75" customHeight="1" x14ac:dyDescent="0.2"/>
    <row r="48214" ht="12.75" customHeight="1" x14ac:dyDescent="0.2"/>
    <row r="48215" ht="12.75" customHeight="1" x14ac:dyDescent="0.2"/>
    <row r="48216" ht="12.75" customHeight="1" x14ac:dyDescent="0.2"/>
    <row r="48217" ht="12.75" customHeight="1" x14ac:dyDescent="0.2"/>
    <row r="48218" ht="12.75" customHeight="1" x14ac:dyDescent="0.2"/>
    <row r="48219" ht="12.75" customHeight="1" x14ac:dyDescent="0.2"/>
    <row r="48220" ht="12.75" customHeight="1" x14ac:dyDescent="0.2"/>
    <row r="48221" ht="12.75" customHeight="1" x14ac:dyDescent="0.2"/>
    <row r="48222" ht="12.75" customHeight="1" x14ac:dyDescent="0.2"/>
    <row r="48223" ht="12.75" customHeight="1" x14ac:dyDescent="0.2"/>
    <row r="48224" ht="12.75" customHeight="1" x14ac:dyDescent="0.2"/>
    <row r="48225" ht="12.75" customHeight="1" x14ac:dyDescent="0.2"/>
    <row r="48226" ht="12.75" customHeight="1" x14ac:dyDescent="0.2"/>
    <row r="48227" ht="12.75" customHeight="1" x14ac:dyDescent="0.2"/>
    <row r="48228" ht="12.75" customHeight="1" x14ac:dyDescent="0.2"/>
    <row r="48229" ht="12.75" customHeight="1" x14ac:dyDescent="0.2"/>
    <row r="48230" ht="12.75" customHeight="1" x14ac:dyDescent="0.2"/>
    <row r="48231" ht="12.75" customHeight="1" x14ac:dyDescent="0.2"/>
    <row r="48232" ht="12.75" customHeight="1" x14ac:dyDescent="0.2"/>
    <row r="48233" ht="12.75" customHeight="1" x14ac:dyDescent="0.2"/>
    <row r="48234" ht="12.75" customHeight="1" x14ac:dyDescent="0.2"/>
    <row r="48235" ht="12.75" customHeight="1" x14ac:dyDescent="0.2"/>
    <row r="48236" ht="12.75" customHeight="1" x14ac:dyDescent="0.2"/>
    <row r="48237" ht="12.75" customHeight="1" x14ac:dyDescent="0.2"/>
    <row r="48238" ht="12.75" customHeight="1" x14ac:dyDescent="0.2"/>
    <row r="48239" ht="12.75" customHeight="1" x14ac:dyDescent="0.2"/>
    <row r="48240" ht="12.75" customHeight="1" x14ac:dyDescent="0.2"/>
    <row r="48241" ht="12.75" customHeight="1" x14ac:dyDescent="0.2"/>
    <row r="48242" ht="12.75" customHeight="1" x14ac:dyDescent="0.2"/>
    <row r="48243" ht="12.75" customHeight="1" x14ac:dyDescent="0.2"/>
    <row r="48244" ht="12.75" customHeight="1" x14ac:dyDescent="0.2"/>
    <row r="48245" ht="12.75" customHeight="1" x14ac:dyDescent="0.2"/>
    <row r="48246" ht="12.75" customHeight="1" x14ac:dyDescent="0.2"/>
    <row r="48247" ht="12.75" customHeight="1" x14ac:dyDescent="0.2"/>
    <row r="48248" ht="12.75" customHeight="1" x14ac:dyDescent="0.2"/>
    <row r="48249" ht="12.75" customHeight="1" x14ac:dyDescent="0.2"/>
    <row r="48250" ht="12.75" customHeight="1" x14ac:dyDescent="0.2"/>
    <row r="48251" ht="12.75" customHeight="1" x14ac:dyDescent="0.2"/>
    <row r="48252" ht="12.75" customHeight="1" x14ac:dyDescent="0.2"/>
    <row r="48253" ht="12.75" customHeight="1" x14ac:dyDescent="0.2"/>
    <row r="48254" ht="12.75" customHeight="1" x14ac:dyDescent="0.2"/>
    <row r="48255" ht="12.75" customHeight="1" x14ac:dyDescent="0.2"/>
    <row r="48256" ht="12.75" customHeight="1" x14ac:dyDescent="0.2"/>
    <row r="48257" ht="12.75" customHeight="1" x14ac:dyDescent="0.2"/>
    <row r="48258" ht="12.75" customHeight="1" x14ac:dyDescent="0.2"/>
    <row r="48259" ht="12.75" customHeight="1" x14ac:dyDescent="0.2"/>
    <row r="48260" ht="12.75" customHeight="1" x14ac:dyDescent="0.2"/>
    <row r="48261" ht="12.75" customHeight="1" x14ac:dyDescent="0.2"/>
    <row r="48262" ht="12.75" customHeight="1" x14ac:dyDescent="0.2"/>
    <row r="48263" ht="12.75" customHeight="1" x14ac:dyDescent="0.2"/>
    <row r="48264" ht="12.75" customHeight="1" x14ac:dyDescent="0.2"/>
    <row r="48265" ht="12.75" customHeight="1" x14ac:dyDescent="0.2"/>
    <row r="48266" ht="12.75" customHeight="1" x14ac:dyDescent="0.2"/>
    <row r="48267" ht="12.75" customHeight="1" x14ac:dyDescent="0.2"/>
    <row r="48268" ht="12.75" customHeight="1" x14ac:dyDescent="0.2"/>
    <row r="48269" ht="12.75" customHeight="1" x14ac:dyDescent="0.2"/>
    <row r="48270" ht="12.75" customHeight="1" x14ac:dyDescent="0.2"/>
    <row r="48271" ht="12.75" customHeight="1" x14ac:dyDescent="0.2"/>
    <row r="48272" ht="12.75" customHeight="1" x14ac:dyDescent="0.2"/>
    <row r="48273" ht="12.75" customHeight="1" x14ac:dyDescent="0.2"/>
    <row r="48274" ht="12.75" customHeight="1" x14ac:dyDescent="0.2"/>
    <row r="48275" ht="12.75" customHeight="1" x14ac:dyDescent="0.2"/>
    <row r="48276" ht="12.75" customHeight="1" x14ac:dyDescent="0.2"/>
    <row r="48277" ht="12.75" customHeight="1" x14ac:dyDescent="0.2"/>
    <row r="48278" ht="12.75" customHeight="1" x14ac:dyDescent="0.2"/>
    <row r="48279" ht="12.75" customHeight="1" x14ac:dyDescent="0.2"/>
    <row r="48280" ht="12.75" customHeight="1" x14ac:dyDescent="0.2"/>
    <row r="48281" ht="12.75" customHeight="1" x14ac:dyDescent="0.2"/>
    <row r="48282" ht="12.75" customHeight="1" x14ac:dyDescent="0.2"/>
    <row r="48283" ht="12.75" customHeight="1" x14ac:dyDescent="0.2"/>
    <row r="48284" ht="12.75" customHeight="1" x14ac:dyDescent="0.2"/>
    <row r="48285" ht="12.75" customHeight="1" x14ac:dyDescent="0.2"/>
    <row r="48286" ht="12.75" customHeight="1" x14ac:dyDescent="0.2"/>
    <row r="48287" ht="12.75" customHeight="1" x14ac:dyDescent="0.2"/>
    <row r="48288" ht="12.75" customHeight="1" x14ac:dyDescent="0.2"/>
    <row r="48289" ht="12.75" customHeight="1" x14ac:dyDescent="0.2"/>
    <row r="48290" ht="12.75" customHeight="1" x14ac:dyDescent="0.2"/>
    <row r="48291" ht="12.75" customHeight="1" x14ac:dyDescent="0.2"/>
    <row r="48292" ht="12.75" customHeight="1" x14ac:dyDescent="0.2"/>
    <row r="48293" ht="12.75" customHeight="1" x14ac:dyDescent="0.2"/>
    <row r="48294" ht="12.75" customHeight="1" x14ac:dyDescent="0.2"/>
    <row r="48295" ht="12.75" customHeight="1" x14ac:dyDescent="0.2"/>
    <row r="48296" ht="12.75" customHeight="1" x14ac:dyDescent="0.2"/>
    <row r="48297" ht="12.75" customHeight="1" x14ac:dyDescent="0.2"/>
    <row r="48298" ht="12.75" customHeight="1" x14ac:dyDescent="0.2"/>
    <row r="48299" ht="12.75" customHeight="1" x14ac:dyDescent="0.2"/>
    <row r="48300" ht="12.75" customHeight="1" x14ac:dyDescent="0.2"/>
    <row r="48301" ht="12.75" customHeight="1" x14ac:dyDescent="0.2"/>
    <row r="48302" ht="12.75" customHeight="1" x14ac:dyDescent="0.2"/>
    <row r="48303" ht="12.75" customHeight="1" x14ac:dyDescent="0.2"/>
    <row r="48304" ht="12.75" customHeight="1" x14ac:dyDescent="0.2"/>
    <row r="48305" ht="12.75" customHeight="1" x14ac:dyDescent="0.2"/>
    <row r="48306" ht="12.75" customHeight="1" x14ac:dyDescent="0.2"/>
    <row r="48307" ht="12.75" customHeight="1" x14ac:dyDescent="0.2"/>
    <row r="48308" ht="12.75" customHeight="1" x14ac:dyDescent="0.2"/>
    <row r="48309" ht="12.75" customHeight="1" x14ac:dyDescent="0.2"/>
    <row r="48310" ht="12.75" customHeight="1" x14ac:dyDescent="0.2"/>
    <row r="48311" ht="12.75" customHeight="1" x14ac:dyDescent="0.2"/>
    <row r="48312" ht="12.75" customHeight="1" x14ac:dyDescent="0.2"/>
    <row r="48313" ht="12.75" customHeight="1" x14ac:dyDescent="0.2"/>
    <row r="48314" ht="12.75" customHeight="1" x14ac:dyDescent="0.2"/>
    <row r="48315" ht="12.75" customHeight="1" x14ac:dyDescent="0.2"/>
    <row r="48316" ht="12.75" customHeight="1" x14ac:dyDescent="0.2"/>
    <row r="48317" ht="12.75" customHeight="1" x14ac:dyDescent="0.2"/>
    <row r="48318" ht="12.75" customHeight="1" x14ac:dyDescent="0.2"/>
    <row r="48319" ht="12.75" customHeight="1" x14ac:dyDescent="0.2"/>
    <row r="48320" ht="12.75" customHeight="1" x14ac:dyDescent="0.2"/>
    <row r="48321" ht="12.75" customHeight="1" x14ac:dyDescent="0.2"/>
    <row r="48322" ht="12.75" customHeight="1" x14ac:dyDescent="0.2"/>
    <row r="48323" ht="12.75" customHeight="1" x14ac:dyDescent="0.2"/>
    <row r="48324" ht="12.75" customHeight="1" x14ac:dyDescent="0.2"/>
    <row r="48325" ht="12.75" customHeight="1" x14ac:dyDescent="0.2"/>
    <row r="48326" ht="12.75" customHeight="1" x14ac:dyDescent="0.2"/>
    <row r="48327" ht="12.75" customHeight="1" x14ac:dyDescent="0.2"/>
    <row r="48328" ht="12.75" customHeight="1" x14ac:dyDescent="0.2"/>
    <row r="48329" ht="12.75" customHeight="1" x14ac:dyDescent="0.2"/>
    <row r="48330" ht="12.75" customHeight="1" x14ac:dyDescent="0.2"/>
    <row r="48331" ht="12.75" customHeight="1" x14ac:dyDescent="0.2"/>
    <row r="48332" ht="12.75" customHeight="1" x14ac:dyDescent="0.2"/>
    <row r="48333" ht="12.75" customHeight="1" x14ac:dyDescent="0.2"/>
    <row r="48334" ht="12.75" customHeight="1" x14ac:dyDescent="0.2"/>
    <row r="48335" ht="12.75" customHeight="1" x14ac:dyDescent="0.2"/>
    <row r="48336" ht="12.75" customHeight="1" x14ac:dyDescent="0.2"/>
    <row r="48337" ht="12.75" customHeight="1" x14ac:dyDescent="0.2"/>
    <row r="48338" ht="12.75" customHeight="1" x14ac:dyDescent="0.2"/>
    <row r="48339" ht="12.75" customHeight="1" x14ac:dyDescent="0.2"/>
    <row r="48340" ht="12.75" customHeight="1" x14ac:dyDescent="0.2"/>
    <row r="48341" ht="12.75" customHeight="1" x14ac:dyDescent="0.2"/>
    <row r="48342" ht="12.75" customHeight="1" x14ac:dyDescent="0.2"/>
    <row r="48343" ht="12.75" customHeight="1" x14ac:dyDescent="0.2"/>
    <row r="48344" ht="12.75" customHeight="1" x14ac:dyDescent="0.2"/>
    <row r="48345" ht="12.75" customHeight="1" x14ac:dyDescent="0.2"/>
    <row r="48346" ht="12.75" customHeight="1" x14ac:dyDescent="0.2"/>
    <row r="48347" ht="12.75" customHeight="1" x14ac:dyDescent="0.2"/>
    <row r="48348" ht="12.75" customHeight="1" x14ac:dyDescent="0.2"/>
    <row r="48349" ht="12.75" customHeight="1" x14ac:dyDescent="0.2"/>
    <row r="48350" ht="12.75" customHeight="1" x14ac:dyDescent="0.2"/>
    <row r="48351" ht="12.75" customHeight="1" x14ac:dyDescent="0.2"/>
    <row r="48352" ht="12.75" customHeight="1" x14ac:dyDescent="0.2"/>
    <row r="48353" ht="12.75" customHeight="1" x14ac:dyDescent="0.2"/>
    <row r="48354" ht="12.75" customHeight="1" x14ac:dyDescent="0.2"/>
    <row r="48355" ht="12.75" customHeight="1" x14ac:dyDescent="0.2"/>
    <row r="48356" ht="12.75" customHeight="1" x14ac:dyDescent="0.2"/>
    <row r="48357" ht="12.75" customHeight="1" x14ac:dyDescent="0.2"/>
    <row r="48358" ht="12.75" customHeight="1" x14ac:dyDescent="0.2"/>
    <row r="48359" ht="12.75" customHeight="1" x14ac:dyDescent="0.2"/>
    <row r="48360" ht="12.75" customHeight="1" x14ac:dyDescent="0.2"/>
    <row r="48361" ht="12.75" customHeight="1" x14ac:dyDescent="0.2"/>
    <row r="48362" ht="12.75" customHeight="1" x14ac:dyDescent="0.2"/>
    <row r="48363" ht="12.75" customHeight="1" x14ac:dyDescent="0.2"/>
    <row r="48364" ht="12.75" customHeight="1" x14ac:dyDescent="0.2"/>
    <row r="48365" ht="12.75" customHeight="1" x14ac:dyDescent="0.2"/>
    <row r="48366" ht="12.75" customHeight="1" x14ac:dyDescent="0.2"/>
    <row r="48367" ht="12.75" customHeight="1" x14ac:dyDescent="0.2"/>
    <row r="48368" ht="12.75" customHeight="1" x14ac:dyDescent="0.2"/>
    <row r="48369" ht="12.75" customHeight="1" x14ac:dyDescent="0.2"/>
    <row r="48370" ht="12.75" customHeight="1" x14ac:dyDescent="0.2"/>
    <row r="48371" ht="12.75" customHeight="1" x14ac:dyDescent="0.2"/>
    <row r="48372" ht="12.75" customHeight="1" x14ac:dyDescent="0.2"/>
    <row r="48373" ht="12.75" customHeight="1" x14ac:dyDescent="0.2"/>
    <row r="48374" ht="12.75" customHeight="1" x14ac:dyDescent="0.2"/>
    <row r="48375" ht="12.75" customHeight="1" x14ac:dyDescent="0.2"/>
    <row r="48376" ht="12.75" customHeight="1" x14ac:dyDescent="0.2"/>
    <row r="48377" ht="12.75" customHeight="1" x14ac:dyDescent="0.2"/>
    <row r="48378" ht="12.75" customHeight="1" x14ac:dyDescent="0.2"/>
    <row r="48379" ht="12.75" customHeight="1" x14ac:dyDescent="0.2"/>
    <row r="48380" ht="12.75" customHeight="1" x14ac:dyDescent="0.2"/>
    <row r="48381" ht="12.75" customHeight="1" x14ac:dyDescent="0.2"/>
    <row r="48382" ht="12.75" customHeight="1" x14ac:dyDescent="0.2"/>
    <row r="48383" ht="12.75" customHeight="1" x14ac:dyDescent="0.2"/>
    <row r="48384" ht="12.75" customHeight="1" x14ac:dyDescent="0.2"/>
    <row r="48385" ht="12.75" customHeight="1" x14ac:dyDescent="0.2"/>
    <row r="48386" ht="12.75" customHeight="1" x14ac:dyDescent="0.2"/>
    <row r="48387" ht="12.75" customHeight="1" x14ac:dyDescent="0.2"/>
    <row r="48388" ht="12.75" customHeight="1" x14ac:dyDescent="0.2"/>
    <row r="48389" ht="12.75" customHeight="1" x14ac:dyDescent="0.2"/>
    <row r="48390" ht="12.75" customHeight="1" x14ac:dyDescent="0.2"/>
    <row r="48391" ht="12.75" customHeight="1" x14ac:dyDescent="0.2"/>
    <row r="48392" ht="12.75" customHeight="1" x14ac:dyDescent="0.2"/>
    <row r="48393" ht="12.75" customHeight="1" x14ac:dyDescent="0.2"/>
    <row r="48394" ht="12.75" customHeight="1" x14ac:dyDescent="0.2"/>
    <row r="48395" ht="12.75" customHeight="1" x14ac:dyDescent="0.2"/>
    <row r="48396" ht="12.75" customHeight="1" x14ac:dyDescent="0.2"/>
    <row r="48397" ht="12.75" customHeight="1" x14ac:dyDescent="0.2"/>
    <row r="48398" ht="12.75" customHeight="1" x14ac:dyDescent="0.2"/>
    <row r="48399" ht="12.75" customHeight="1" x14ac:dyDescent="0.2"/>
    <row r="48400" ht="12.75" customHeight="1" x14ac:dyDescent="0.2"/>
    <row r="48401" ht="12.75" customHeight="1" x14ac:dyDescent="0.2"/>
    <row r="48402" ht="12.75" customHeight="1" x14ac:dyDescent="0.2"/>
    <row r="48403" ht="12.75" customHeight="1" x14ac:dyDescent="0.2"/>
    <row r="48404" ht="12.75" customHeight="1" x14ac:dyDescent="0.2"/>
    <row r="48405" ht="12.75" customHeight="1" x14ac:dyDescent="0.2"/>
    <row r="48406" ht="12.75" customHeight="1" x14ac:dyDescent="0.2"/>
    <row r="48407" ht="12.75" customHeight="1" x14ac:dyDescent="0.2"/>
    <row r="48408" ht="12.75" customHeight="1" x14ac:dyDescent="0.2"/>
    <row r="48409" ht="12.75" customHeight="1" x14ac:dyDescent="0.2"/>
    <row r="48410" ht="12.75" customHeight="1" x14ac:dyDescent="0.2"/>
    <row r="48411" ht="12.75" customHeight="1" x14ac:dyDescent="0.2"/>
    <row r="48412" ht="12.75" customHeight="1" x14ac:dyDescent="0.2"/>
    <row r="48413" ht="12.75" customHeight="1" x14ac:dyDescent="0.2"/>
    <row r="48414" ht="12.75" customHeight="1" x14ac:dyDescent="0.2"/>
    <row r="48415" ht="12.75" customHeight="1" x14ac:dyDescent="0.2"/>
    <row r="48416" ht="12.75" customHeight="1" x14ac:dyDescent="0.2"/>
    <row r="48417" ht="12.75" customHeight="1" x14ac:dyDescent="0.2"/>
    <row r="48418" ht="12.75" customHeight="1" x14ac:dyDescent="0.2"/>
    <row r="48419" ht="12.75" customHeight="1" x14ac:dyDescent="0.2"/>
    <row r="48420" ht="12.75" customHeight="1" x14ac:dyDescent="0.2"/>
    <row r="48421" ht="12.75" customHeight="1" x14ac:dyDescent="0.2"/>
    <row r="48422" ht="12.75" customHeight="1" x14ac:dyDescent="0.2"/>
    <row r="48423" ht="12.75" customHeight="1" x14ac:dyDescent="0.2"/>
    <row r="48424" ht="12.75" customHeight="1" x14ac:dyDescent="0.2"/>
    <row r="48425" ht="12.75" customHeight="1" x14ac:dyDescent="0.2"/>
    <row r="48426" ht="12.75" customHeight="1" x14ac:dyDescent="0.2"/>
    <row r="48427" ht="12.75" customHeight="1" x14ac:dyDescent="0.2"/>
    <row r="48428" ht="12.75" customHeight="1" x14ac:dyDescent="0.2"/>
    <row r="48429" ht="12.75" customHeight="1" x14ac:dyDescent="0.2"/>
    <row r="48430" ht="12.75" customHeight="1" x14ac:dyDescent="0.2"/>
    <row r="48431" ht="12.75" customHeight="1" x14ac:dyDescent="0.2"/>
    <row r="48432" ht="12.75" customHeight="1" x14ac:dyDescent="0.2"/>
    <row r="48433" ht="12.75" customHeight="1" x14ac:dyDescent="0.2"/>
    <row r="48434" ht="12.75" customHeight="1" x14ac:dyDescent="0.2"/>
    <row r="48435" ht="12.75" customHeight="1" x14ac:dyDescent="0.2"/>
    <row r="48436" ht="12.75" customHeight="1" x14ac:dyDescent="0.2"/>
    <row r="48437" ht="12.75" customHeight="1" x14ac:dyDescent="0.2"/>
    <row r="48438" ht="12.75" customHeight="1" x14ac:dyDescent="0.2"/>
    <row r="48439" ht="12.75" customHeight="1" x14ac:dyDescent="0.2"/>
    <row r="48440" ht="12.75" customHeight="1" x14ac:dyDescent="0.2"/>
    <row r="48441" ht="12.75" customHeight="1" x14ac:dyDescent="0.2"/>
    <row r="48442" ht="12.75" customHeight="1" x14ac:dyDescent="0.2"/>
    <row r="48443" ht="12.75" customHeight="1" x14ac:dyDescent="0.2"/>
    <row r="48444" ht="12.75" customHeight="1" x14ac:dyDescent="0.2"/>
    <row r="48445" ht="12.75" customHeight="1" x14ac:dyDescent="0.2"/>
    <row r="48446" ht="12.75" customHeight="1" x14ac:dyDescent="0.2"/>
    <row r="48447" ht="12.75" customHeight="1" x14ac:dyDescent="0.2"/>
    <row r="48448" ht="12.75" customHeight="1" x14ac:dyDescent="0.2"/>
    <row r="48449" ht="12.75" customHeight="1" x14ac:dyDescent="0.2"/>
    <row r="48450" ht="12.75" customHeight="1" x14ac:dyDescent="0.2"/>
    <row r="48451" ht="12.75" customHeight="1" x14ac:dyDescent="0.2"/>
    <row r="48452" ht="12.75" customHeight="1" x14ac:dyDescent="0.2"/>
    <row r="48453" ht="12.75" customHeight="1" x14ac:dyDescent="0.2"/>
    <row r="48454" ht="12.75" customHeight="1" x14ac:dyDescent="0.2"/>
    <row r="48455" ht="12.75" customHeight="1" x14ac:dyDescent="0.2"/>
    <row r="48456" ht="12.75" customHeight="1" x14ac:dyDescent="0.2"/>
    <row r="48457" ht="12.75" customHeight="1" x14ac:dyDescent="0.2"/>
    <row r="48458" ht="12.75" customHeight="1" x14ac:dyDescent="0.2"/>
    <row r="48459" ht="12.75" customHeight="1" x14ac:dyDescent="0.2"/>
    <row r="48460" ht="12.75" customHeight="1" x14ac:dyDescent="0.2"/>
    <row r="48461" ht="12.75" customHeight="1" x14ac:dyDescent="0.2"/>
    <row r="48462" ht="12.75" customHeight="1" x14ac:dyDescent="0.2"/>
    <row r="48463" ht="12.75" customHeight="1" x14ac:dyDescent="0.2"/>
    <row r="48464" ht="12.75" customHeight="1" x14ac:dyDescent="0.2"/>
    <row r="48465" ht="12.75" customHeight="1" x14ac:dyDescent="0.2"/>
    <row r="48466" ht="12.75" customHeight="1" x14ac:dyDescent="0.2"/>
    <row r="48467" ht="12.75" customHeight="1" x14ac:dyDescent="0.2"/>
    <row r="48468" ht="12.75" customHeight="1" x14ac:dyDescent="0.2"/>
    <row r="48469" ht="12.75" customHeight="1" x14ac:dyDescent="0.2"/>
    <row r="48470" ht="12.75" customHeight="1" x14ac:dyDescent="0.2"/>
    <row r="48471" ht="12.75" customHeight="1" x14ac:dyDescent="0.2"/>
    <row r="48472" ht="12.75" customHeight="1" x14ac:dyDescent="0.2"/>
    <row r="48473" ht="12.75" customHeight="1" x14ac:dyDescent="0.2"/>
    <row r="48474" ht="12.75" customHeight="1" x14ac:dyDescent="0.2"/>
    <row r="48475" ht="12.75" customHeight="1" x14ac:dyDescent="0.2"/>
    <row r="48476" ht="12.75" customHeight="1" x14ac:dyDescent="0.2"/>
    <row r="48477" ht="12.75" customHeight="1" x14ac:dyDescent="0.2"/>
    <row r="48478" ht="12.75" customHeight="1" x14ac:dyDescent="0.2"/>
    <row r="48479" ht="12.75" customHeight="1" x14ac:dyDescent="0.2"/>
    <row r="48480" ht="12.75" customHeight="1" x14ac:dyDescent="0.2"/>
    <row r="48481" ht="12.75" customHeight="1" x14ac:dyDescent="0.2"/>
    <row r="48482" ht="12.75" customHeight="1" x14ac:dyDescent="0.2"/>
    <row r="48483" ht="12.75" customHeight="1" x14ac:dyDescent="0.2"/>
    <row r="48484" ht="12.75" customHeight="1" x14ac:dyDescent="0.2"/>
    <row r="48485" ht="12.75" customHeight="1" x14ac:dyDescent="0.2"/>
    <row r="48486" ht="12.75" customHeight="1" x14ac:dyDescent="0.2"/>
    <row r="48487" ht="12.75" customHeight="1" x14ac:dyDescent="0.2"/>
    <row r="48488" ht="12.75" customHeight="1" x14ac:dyDescent="0.2"/>
    <row r="48489" ht="12.75" customHeight="1" x14ac:dyDescent="0.2"/>
    <row r="48490" ht="12.75" customHeight="1" x14ac:dyDescent="0.2"/>
    <row r="48491" ht="12.75" customHeight="1" x14ac:dyDescent="0.2"/>
    <row r="48492" ht="12.75" customHeight="1" x14ac:dyDescent="0.2"/>
    <row r="48493" ht="12.75" customHeight="1" x14ac:dyDescent="0.2"/>
    <row r="48494" ht="12.75" customHeight="1" x14ac:dyDescent="0.2"/>
    <row r="48495" ht="12.75" customHeight="1" x14ac:dyDescent="0.2"/>
    <row r="48496" ht="12.75" customHeight="1" x14ac:dyDescent="0.2"/>
    <row r="48497" ht="12.75" customHeight="1" x14ac:dyDescent="0.2"/>
    <row r="48498" ht="12.75" customHeight="1" x14ac:dyDescent="0.2"/>
    <row r="48499" ht="12.75" customHeight="1" x14ac:dyDescent="0.2"/>
    <row r="48500" ht="12.75" customHeight="1" x14ac:dyDescent="0.2"/>
    <row r="48501" ht="12.75" customHeight="1" x14ac:dyDescent="0.2"/>
    <row r="48502" ht="12.75" customHeight="1" x14ac:dyDescent="0.2"/>
    <row r="48503" ht="12.75" customHeight="1" x14ac:dyDescent="0.2"/>
    <row r="48504" ht="12.75" customHeight="1" x14ac:dyDescent="0.2"/>
    <row r="48505" ht="12.75" customHeight="1" x14ac:dyDescent="0.2"/>
    <row r="48506" ht="12.75" customHeight="1" x14ac:dyDescent="0.2"/>
    <row r="48507" ht="12.75" customHeight="1" x14ac:dyDescent="0.2"/>
    <row r="48508" ht="12.75" customHeight="1" x14ac:dyDescent="0.2"/>
    <row r="48509" ht="12.75" customHeight="1" x14ac:dyDescent="0.2"/>
    <row r="48510" ht="12.75" customHeight="1" x14ac:dyDescent="0.2"/>
    <row r="48511" ht="12.75" customHeight="1" x14ac:dyDescent="0.2"/>
    <row r="48512" ht="12.75" customHeight="1" x14ac:dyDescent="0.2"/>
    <row r="48513" ht="12.75" customHeight="1" x14ac:dyDescent="0.2"/>
    <row r="48514" ht="12.75" customHeight="1" x14ac:dyDescent="0.2"/>
    <row r="48515" ht="12.75" customHeight="1" x14ac:dyDescent="0.2"/>
    <row r="48516" ht="12.75" customHeight="1" x14ac:dyDescent="0.2"/>
    <row r="48517" ht="12.75" customHeight="1" x14ac:dyDescent="0.2"/>
    <row r="48518" ht="12.75" customHeight="1" x14ac:dyDescent="0.2"/>
    <row r="48519" ht="12.75" customHeight="1" x14ac:dyDescent="0.2"/>
    <row r="48520" ht="12.75" customHeight="1" x14ac:dyDescent="0.2"/>
    <row r="48521" ht="12.75" customHeight="1" x14ac:dyDescent="0.2"/>
    <row r="48522" ht="12.75" customHeight="1" x14ac:dyDescent="0.2"/>
    <row r="48523" ht="12.75" customHeight="1" x14ac:dyDescent="0.2"/>
    <row r="48524" ht="12.75" customHeight="1" x14ac:dyDescent="0.2"/>
    <row r="48525" ht="12.75" customHeight="1" x14ac:dyDescent="0.2"/>
    <row r="48526" ht="12.75" customHeight="1" x14ac:dyDescent="0.2"/>
    <row r="48527" ht="12.75" customHeight="1" x14ac:dyDescent="0.2"/>
    <row r="48528" ht="12.75" customHeight="1" x14ac:dyDescent="0.2"/>
    <row r="48529" ht="12.75" customHeight="1" x14ac:dyDescent="0.2"/>
    <row r="48530" ht="12.75" customHeight="1" x14ac:dyDescent="0.2"/>
    <row r="48531" ht="12.75" customHeight="1" x14ac:dyDescent="0.2"/>
    <row r="48532" ht="12.75" customHeight="1" x14ac:dyDescent="0.2"/>
    <row r="48533" ht="12.75" customHeight="1" x14ac:dyDescent="0.2"/>
    <row r="48534" ht="12.75" customHeight="1" x14ac:dyDescent="0.2"/>
    <row r="48535" ht="12.75" customHeight="1" x14ac:dyDescent="0.2"/>
    <row r="48536" ht="12.75" customHeight="1" x14ac:dyDescent="0.2"/>
    <row r="48537" ht="12.75" customHeight="1" x14ac:dyDescent="0.2"/>
    <row r="48538" ht="12.75" customHeight="1" x14ac:dyDescent="0.2"/>
    <row r="48539" ht="12.75" customHeight="1" x14ac:dyDescent="0.2"/>
    <row r="48540" ht="12.75" customHeight="1" x14ac:dyDescent="0.2"/>
    <row r="48541" ht="12.75" customHeight="1" x14ac:dyDescent="0.2"/>
    <row r="48542" ht="12.75" customHeight="1" x14ac:dyDescent="0.2"/>
    <row r="48543" ht="12.75" customHeight="1" x14ac:dyDescent="0.2"/>
    <row r="48544" ht="12.75" customHeight="1" x14ac:dyDescent="0.2"/>
    <row r="48545" ht="12.75" customHeight="1" x14ac:dyDescent="0.2"/>
    <row r="48546" ht="12.75" customHeight="1" x14ac:dyDescent="0.2"/>
    <row r="48547" ht="12.75" customHeight="1" x14ac:dyDescent="0.2"/>
    <row r="48548" ht="12.75" customHeight="1" x14ac:dyDescent="0.2"/>
    <row r="48549" ht="12.75" customHeight="1" x14ac:dyDescent="0.2"/>
    <row r="48550" ht="12.75" customHeight="1" x14ac:dyDescent="0.2"/>
    <row r="48551" ht="12.75" customHeight="1" x14ac:dyDescent="0.2"/>
    <row r="48552" ht="12.75" customHeight="1" x14ac:dyDescent="0.2"/>
    <row r="48553" ht="12.75" customHeight="1" x14ac:dyDescent="0.2"/>
    <row r="48554" ht="12.75" customHeight="1" x14ac:dyDescent="0.2"/>
    <row r="48555" ht="12.75" customHeight="1" x14ac:dyDescent="0.2"/>
    <row r="48556" ht="12.75" customHeight="1" x14ac:dyDescent="0.2"/>
    <row r="48557" ht="12.75" customHeight="1" x14ac:dyDescent="0.2"/>
    <row r="48558" ht="12.75" customHeight="1" x14ac:dyDescent="0.2"/>
    <row r="48559" ht="12.75" customHeight="1" x14ac:dyDescent="0.2"/>
    <row r="48560" ht="12.75" customHeight="1" x14ac:dyDescent="0.2"/>
    <row r="48561" ht="12.75" customHeight="1" x14ac:dyDescent="0.2"/>
    <row r="48562" ht="12.75" customHeight="1" x14ac:dyDescent="0.2"/>
    <row r="48563" ht="12.75" customHeight="1" x14ac:dyDescent="0.2"/>
    <row r="48564" ht="12.75" customHeight="1" x14ac:dyDescent="0.2"/>
    <row r="48565" ht="12.75" customHeight="1" x14ac:dyDescent="0.2"/>
    <row r="48566" ht="12.75" customHeight="1" x14ac:dyDescent="0.2"/>
    <row r="48567" ht="12.75" customHeight="1" x14ac:dyDescent="0.2"/>
    <row r="48568" ht="12.75" customHeight="1" x14ac:dyDescent="0.2"/>
    <row r="48569" ht="12.75" customHeight="1" x14ac:dyDescent="0.2"/>
    <row r="48570" ht="12.75" customHeight="1" x14ac:dyDescent="0.2"/>
    <row r="48571" ht="12.75" customHeight="1" x14ac:dyDescent="0.2"/>
    <row r="48572" ht="12.75" customHeight="1" x14ac:dyDescent="0.2"/>
    <row r="48573" ht="12.75" customHeight="1" x14ac:dyDescent="0.2"/>
    <row r="48574" ht="12.75" customHeight="1" x14ac:dyDescent="0.2"/>
    <row r="48575" ht="12.75" customHeight="1" x14ac:dyDescent="0.2"/>
    <row r="48576" ht="12.75" customHeight="1" x14ac:dyDescent="0.2"/>
    <row r="48577" ht="12.75" customHeight="1" x14ac:dyDescent="0.2"/>
    <row r="48578" ht="12.75" customHeight="1" x14ac:dyDescent="0.2"/>
    <row r="48579" ht="12.75" customHeight="1" x14ac:dyDescent="0.2"/>
    <row r="48580" ht="12.75" customHeight="1" x14ac:dyDescent="0.2"/>
    <row r="48581" ht="12.75" customHeight="1" x14ac:dyDescent="0.2"/>
    <row r="48582" ht="12.75" customHeight="1" x14ac:dyDescent="0.2"/>
    <row r="48583" ht="12.75" customHeight="1" x14ac:dyDescent="0.2"/>
    <row r="48584" ht="12.75" customHeight="1" x14ac:dyDescent="0.2"/>
    <row r="48585" ht="12.75" customHeight="1" x14ac:dyDescent="0.2"/>
    <row r="48586" ht="12.75" customHeight="1" x14ac:dyDescent="0.2"/>
    <row r="48587" ht="12.75" customHeight="1" x14ac:dyDescent="0.2"/>
    <row r="48588" ht="12.75" customHeight="1" x14ac:dyDescent="0.2"/>
    <row r="48589" ht="12.75" customHeight="1" x14ac:dyDescent="0.2"/>
    <row r="48590" ht="12.75" customHeight="1" x14ac:dyDescent="0.2"/>
    <row r="48591" ht="12.75" customHeight="1" x14ac:dyDescent="0.2"/>
    <row r="48592" ht="12.75" customHeight="1" x14ac:dyDescent="0.2"/>
    <row r="48593" ht="12.75" customHeight="1" x14ac:dyDescent="0.2"/>
    <row r="48594" ht="12.75" customHeight="1" x14ac:dyDescent="0.2"/>
    <row r="48595" ht="12.75" customHeight="1" x14ac:dyDescent="0.2"/>
    <row r="48596" ht="12.75" customHeight="1" x14ac:dyDescent="0.2"/>
    <row r="48597" ht="12.75" customHeight="1" x14ac:dyDescent="0.2"/>
    <row r="48598" ht="12.75" customHeight="1" x14ac:dyDescent="0.2"/>
    <row r="48599" ht="12.75" customHeight="1" x14ac:dyDescent="0.2"/>
    <row r="48600" ht="12.75" customHeight="1" x14ac:dyDescent="0.2"/>
    <row r="48601" ht="12.75" customHeight="1" x14ac:dyDescent="0.2"/>
    <row r="48602" ht="12.75" customHeight="1" x14ac:dyDescent="0.2"/>
    <row r="48603" ht="12.75" customHeight="1" x14ac:dyDescent="0.2"/>
    <row r="48604" ht="12.75" customHeight="1" x14ac:dyDescent="0.2"/>
    <row r="48605" ht="12.75" customHeight="1" x14ac:dyDescent="0.2"/>
    <row r="48606" ht="12.75" customHeight="1" x14ac:dyDescent="0.2"/>
    <row r="48607" ht="12.75" customHeight="1" x14ac:dyDescent="0.2"/>
    <row r="48608" ht="12.75" customHeight="1" x14ac:dyDescent="0.2"/>
    <row r="48609" ht="12.75" customHeight="1" x14ac:dyDescent="0.2"/>
    <row r="48610" ht="12.75" customHeight="1" x14ac:dyDescent="0.2"/>
    <row r="48611" ht="12.75" customHeight="1" x14ac:dyDescent="0.2"/>
    <row r="48612" ht="12.75" customHeight="1" x14ac:dyDescent="0.2"/>
    <row r="48613" ht="12.75" customHeight="1" x14ac:dyDescent="0.2"/>
    <row r="48614" ht="12.75" customHeight="1" x14ac:dyDescent="0.2"/>
    <row r="48615" ht="12.75" customHeight="1" x14ac:dyDescent="0.2"/>
    <row r="48616" ht="12.75" customHeight="1" x14ac:dyDescent="0.2"/>
    <row r="48617" ht="12.75" customHeight="1" x14ac:dyDescent="0.2"/>
    <row r="48618" ht="12.75" customHeight="1" x14ac:dyDescent="0.2"/>
    <row r="48619" ht="12.75" customHeight="1" x14ac:dyDescent="0.2"/>
    <row r="48620" ht="12.75" customHeight="1" x14ac:dyDescent="0.2"/>
    <row r="48621" ht="12.75" customHeight="1" x14ac:dyDescent="0.2"/>
    <row r="48622" ht="12.75" customHeight="1" x14ac:dyDescent="0.2"/>
    <row r="48623" ht="12.75" customHeight="1" x14ac:dyDescent="0.2"/>
    <row r="48624" ht="12.75" customHeight="1" x14ac:dyDescent="0.2"/>
    <row r="48625" ht="12.75" customHeight="1" x14ac:dyDescent="0.2"/>
    <row r="48626" ht="12.75" customHeight="1" x14ac:dyDescent="0.2"/>
    <row r="48627" ht="12.75" customHeight="1" x14ac:dyDescent="0.2"/>
    <row r="48628" ht="12.75" customHeight="1" x14ac:dyDescent="0.2"/>
    <row r="48629" ht="12.75" customHeight="1" x14ac:dyDescent="0.2"/>
    <row r="48630" ht="12.75" customHeight="1" x14ac:dyDescent="0.2"/>
    <row r="48631" ht="12.75" customHeight="1" x14ac:dyDescent="0.2"/>
    <row r="48632" ht="12.75" customHeight="1" x14ac:dyDescent="0.2"/>
    <row r="48633" ht="12.75" customHeight="1" x14ac:dyDescent="0.2"/>
    <row r="48634" ht="12.75" customHeight="1" x14ac:dyDescent="0.2"/>
    <row r="48635" ht="12.75" customHeight="1" x14ac:dyDescent="0.2"/>
    <row r="48636" ht="12.75" customHeight="1" x14ac:dyDescent="0.2"/>
    <row r="48637" ht="12.75" customHeight="1" x14ac:dyDescent="0.2"/>
    <row r="48638" ht="12.75" customHeight="1" x14ac:dyDescent="0.2"/>
    <row r="48639" ht="12.75" customHeight="1" x14ac:dyDescent="0.2"/>
    <row r="48640" ht="12.75" customHeight="1" x14ac:dyDescent="0.2"/>
    <row r="48641" ht="12.75" customHeight="1" x14ac:dyDescent="0.2"/>
    <row r="48642" ht="12.75" customHeight="1" x14ac:dyDescent="0.2"/>
    <row r="48643" ht="12.75" customHeight="1" x14ac:dyDescent="0.2"/>
    <row r="48644" ht="12.75" customHeight="1" x14ac:dyDescent="0.2"/>
    <row r="48645" ht="12.75" customHeight="1" x14ac:dyDescent="0.2"/>
    <row r="48646" ht="12.75" customHeight="1" x14ac:dyDescent="0.2"/>
    <row r="48647" ht="12.75" customHeight="1" x14ac:dyDescent="0.2"/>
    <row r="48648" ht="12.75" customHeight="1" x14ac:dyDescent="0.2"/>
    <row r="48649" ht="12.75" customHeight="1" x14ac:dyDescent="0.2"/>
    <row r="48650" ht="12.75" customHeight="1" x14ac:dyDescent="0.2"/>
    <row r="48651" ht="12.75" customHeight="1" x14ac:dyDescent="0.2"/>
    <row r="48652" ht="12.75" customHeight="1" x14ac:dyDescent="0.2"/>
    <row r="48653" ht="12.75" customHeight="1" x14ac:dyDescent="0.2"/>
    <row r="48654" ht="12.75" customHeight="1" x14ac:dyDescent="0.2"/>
    <row r="48655" ht="12.75" customHeight="1" x14ac:dyDescent="0.2"/>
    <row r="48656" ht="12.75" customHeight="1" x14ac:dyDescent="0.2"/>
    <row r="48657" ht="12.75" customHeight="1" x14ac:dyDescent="0.2"/>
    <row r="48658" ht="12.75" customHeight="1" x14ac:dyDescent="0.2"/>
    <row r="48659" ht="12.75" customHeight="1" x14ac:dyDescent="0.2"/>
    <row r="48660" ht="12.75" customHeight="1" x14ac:dyDescent="0.2"/>
    <row r="48661" ht="12.75" customHeight="1" x14ac:dyDescent="0.2"/>
    <row r="48662" ht="12.75" customHeight="1" x14ac:dyDescent="0.2"/>
    <row r="48663" ht="12.75" customHeight="1" x14ac:dyDescent="0.2"/>
    <row r="48664" ht="12.75" customHeight="1" x14ac:dyDescent="0.2"/>
    <row r="48665" ht="12.75" customHeight="1" x14ac:dyDescent="0.2"/>
    <row r="48666" ht="12.75" customHeight="1" x14ac:dyDescent="0.2"/>
    <row r="48667" ht="12.75" customHeight="1" x14ac:dyDescent="0.2"/>
    <row r="48668" ht="12.75" customHeight="1" x14ac:dyDescent="0.2"/>
    <row r="48669" ht="12.75" customHeight="1" x14ac:dyDescent="0.2"/>
    <row r="48670" ht="12.75" customHeight="1" x14ac:dyDescent="0.2"/>
    <row r="48671" ht="12.75" customHeight="1" x14ac:dyDescent="0.2"/>
    <row r="48672" ht="12.75" customHeight="1" x14ac:dyDescent="0.2"/>
    <row r="48673" ht="12.75" customHeight="1" x14ac:dyDescent="0.2"/>
    <row r="48674" ht="12.75" customHeight="1" x14ac:dyDescent="0.2"/>
    <row r="48675" ht="12.75" customHeight="1" x14ac:dyDescent="0.2"/>
    <row r="48676" ht="12.75" customHeight="1" x14ac:dyDescent="0.2"/>
    <row r="48677" ht="12.75" customHeight="1" x14ac:dyDescent="0.2"/>
    <row r="48678" ht="12.75" customHeight="1" x14ac:dyDescent="0.2"/>
    <row r="48679" ht="12.75" customHeight="1" x14ac:dyDescent="0.2"/>
    <row r="48680" ht="12.75" customHeight="1" x14ac:dyDescent="0.2"/>
    <row r="48681" ht="12.75" customHeight="1" x14ac:dyDescent="0.2"/>
    <row r="48682" ht="12.75" customHeight="1" x14ac:dyDescent="0.2"/>
    <row r="48683" ht="12.75" customHeight="1" x14ac:dyDescent="0.2"/>
    <row r="48684" ht="12.75" customHeight="1" x14ac:dyDescent="0.2"/>
    <row r="48685" ht="12.75" customHeight="1" x14ac:dyDescent="0.2"/>
    <row r="48686" ht="12.75" customHeight="1" x14ac:dyDescent="0.2"/>
    <row r="48687" ht="12.75" customHeight="1" x14ac:dyDescent="0.2"/>
    <row r="48688" ht="12.75" customHeight="1" x14ac:dyDescent="0.2"/>
    <row r="48689" ht="12.75" customHeight="1" x14ac:dyDescent="0.2"/>
    <row r="48690" ht="12.75" customHeight="1" x14ac:dyDescent="0.2"/>
    <row r="48691" ht="12.75" customHeight="1" x14ac:dyDescent="0.2"/>
    <row r="48692" ht="12.75" customHeight="1" x14ac:dyDescent="0.2"/>
    <row r="48693" ht="12.75" customHeight="1" x14ac:dyDescent="0.2"/>
    <row r="48694" ht="12.75" customHeight="1" x14ac:dyDescent="0.2"/>
    <row r="48695" ht="12.75" customHeight="1" x14ac:dyDescent="0.2"/>
    <row r="48696" ht="12.75" customHeight="1" x14ac:dyDescent="0.2"/>
    <row r="48697" ht="12.75" customHeight="1" x14ac:dyDescent="0.2"/>
    <row r="48698" ht="12.75" customHeight="1" x14ac:dyDescent="0.2"/>
    <row r="48699" ht="12.75" customHeight="1" x14ac:dyDescent="0.2"/>
    <row r="48700" ht="12.75" customHeight="1" x14ac:dyDescent="0.2"/>
    <row r="48701" ht="12.75" customHeight="1" x14ac:dyDescent="0.2"/>
    <row r="48702" ht="12.75" customHeight="1" x14ac:dyDescent="0.2"/>
    <row r="48703" ht="12.75" customHeight="1" x14ac:dyDescent="0.2"/>
    <row r="48704" ht="12.75" customHeight="1" x14ac:dyDescent="0.2"/>
    <row r="48705" ht="12.75" customHeight="1" x14ac:dyDescent="0.2"/>
    <row r="48706" ht="12.75" customHeight="1" x14ac:dyDescent="0.2"/>
    <row r="48707" ht="12.75" customHeight="1" x14ac:dyDescent="0.2"/>
    <row r="48708" ht="12.75" customHeight="1" x14ac:dyDescent="0.2"/>
    <row r="48709" ht="12.75" customHeight="1" x14ac:dyDescent="0.2"/>
    <row r="48710" ht="12.75" customHeight="1" x14ac:dyDescent="0.2"/>
    <row r="48711" ht="12.75" customHeight="1" x14ac:dyDescent="0.2"/>
    <row r="48712" ht="12.75" customHeight="1" x14ac:dyDescent="0.2"/>
    <row r="48713" ht="12.75" customHeight="1" x14ac:dyDescent="0.2"/>
    <row r="48714" ht="12.75" customHeight="1" x14ac:dyDescent="0.2"/>
    <row r="48715" ht="12.75" customHeight="1" x14ac:dyDescent="0.2"/>
    <row r="48716" ht="12.75" customHeight="1" x14ac:dyDescent="0.2"/>
    <row r="48717" ht="12.75" customHeight="1" x14ac:dyDescent="0.2"/>
    <row r="48718" ht="12.75" customHeight="1" x14ac:dyDescent="0.2"/>
    <row r="48719" ht="12.75" customHeight="1" x14ac:dyDescent="0.2"/>
    <row r="48720" ht="12.75" customHeight="1" x14ac:dyDescent="0.2"/>
    <row r="48721" ht="12.75" customHeight="1" x14ac:dyDescent="0.2"/>
    <row r="48722" ht="12.75" customHeight="1" x14ac:dyDescent="0.2"/>
    <row r="48723" ht="12.75" customHeight="1" x14ac:dyDescent="0.2"/>
    <row r="48724" ht="12.75" customHeight="1" x14ac:dyDescent="0.2"/>
    <row r="48725" ht="12.75" customHeight="1" x14ac:dyDescent="0.2"/>
    <row r="48726" ht="12.75" customHeight="1" x14ac:dyDescent="0.2"/>
    <row r="48727" ht="12.75" customHeight="1" x14ac:dyDescent="0.2"/>
    <row r="48728" ht="12.75" customHeight="1" x14ac:dyDescent="0.2"/>
    <row r="48729" ht="12.75" customHeight="1" x14ac:dyDescent="0.2"/>
    <row r="48730" ht="12.75" customHeight="1" x14ac:dyDescent="0.2"/>
    <row r="48731" ht="12.75" customHeight="1" x14ac:dyDescent="0.2"/>
    <row r="48732" ht="12.75" customHeight="1" x14ac:dyDescent="0.2"/>
    <row r="48733" ht="12.75" customHeight="1" x14ac:dyDescent="0.2"/>
    <row r="48734" ht="12.75" customHeight="1" x14ac:dyDescent="0.2"/>
    <row r="48735" ht="12.75" customHeight="1" x14ac:dyDescent="0.2"/>
    <row r="48736" ht="12.75" customHeight="1" x14ac:dyDescent="0.2"/>
    <row r="48737" ht="12.75" customHeight="1" x14ac:dyDescent="0.2"/>
    <row r="48738" ht="12.75" customHeight="1" x14ac:dyDescent="0.2"/>
    <row r="48739" ht="12.75" customHeight="1" x14ac:dyDescent="0.2"/>
    <row r="48740" ht="12.75" customHeight="1" x14ac:dyDescent="0.2"/>
    <row r="48741" ht="12.75" customHeight="1" x14ac:dyDescent="0.2"/>
    <row r="48742" ht="12.75" customHeight="1" x14ac:dyDescent="0.2"/>
    <row r="48743" ht="12.75" customHeight="1" x14ac:dyDescent="0.2"/>
    <row r="48744" ht="12.75" customHeight="1" x14ac:dyDescent="0.2"/>
    <row r="48745" ht="12.75" customHeight="1" x14ac:dyDescent="0.2"/>
    <row r="48746" ht="12.75" customHeight="1" x14ac:dyDescent="0.2"/>
    <row r="48747" ht="12.75" customHeight="1" x14ac:dyDescent="0.2"/>
    <row r="48748" ht="12.75" customHeight="1" x14ac:dyDescent="0.2"/>
    <row r="48749" ht="12.75" customHeight="1" x14ac:dyDescent="0.2"/>
    <row r="48750" ht="12.75" customHeight="1" x14ac:dyDescent="0.2"/>
    <row r="48751" ht="12.75" customHeight="1" x14ac:dyDescent="0.2"/>
    <row r="48752" ht="12.75" customHeight="1" x14ac:dyDescent="0.2"/>
    <row r="48753" ht="12.75" customHeight="1" x14ac:dyDescent="0.2"/>
    <row r="48754" ht="12.75" customHeight="1" x14ac:dyDescent="0.2"/>
    <row r="48755" ht="12.75" customHeight="1" x14ac:dyDescent="0.2"/>
    <row r="48756" ht="12.75" customHeight="1" x14ac:dyDescent="0.2"/>
    <row r="48757" ht="12.75" customHeight="1" x14ac:dyDescent="0.2"/>
    <row r="48758" ht="12.75" customHeight="1" x14ac:dyDescent="0.2"/>
    <row r="48759" ht="12.75" customHeight="1" x14ac:dyDescent="0.2"/>
    <row r="48760" ht="12.75" customHeight="1" x14ac:dyDescent="0.2"/>
    <row r="48761" ht="12.75" customHeight="1" x14ac:dyDescent="0.2"/>
    <row r="48762" ht="12.75" customHeight="1" x14ac:dyDescent="0.2"/>
    <row r="48763" ht="12.75" customHeight="1" x14ac:dyDescent="0.2"/>
    <row r="48764" ht="12.75" customHeight="1" x14ac:dyDescent="0.2"/>
    <row r="48765" ht="12.75" customHeight="1" x14ac:dyDescent="0.2"/>
    <row r="48766" ht="12.75" customHeight="1" x14ac:dyDescent="0.2"/>
    <row r="48767" ht="12.75" customHeight="1" x14ac:dyDescent="0.2"/>
    <row r="48768" ht="12.75" customHeight="1" x14ac:dyDescent="0.2"/>
    <row r="48769" ht="12.75" customHeight="1" x14ac:dyDescent="0.2"/>
    <row r="48770" ht="12.75" customHeight="1" x14ac:dyDescent="0.2"/>
    <row r="48771" ht="12.75" customHeight="1" x14ac:dyDescent="0.2"/>
    <row r="48772" ht="12.75" customHeight="1" x14ac:dyDescent="0.2"/>
    <row r="48773" ht="12.75" customHeight="1" x14ac:dyDescent="0.2"/>
    <row r="48774" ht="12.75" customHeight="1" x14ac:dyDescent="0.2"/>
    <row r="48775" ht="12.75" customHeight="1" x14ac:dyDescent="0.2"/>
    <row r="48776" ht="12.75" customHeight="1" x14ac:dyDescent="0.2"/>
    <row r="48777" ht="12.75" customHeight="1" x14ac:dyDescent="0.2"/>
    <row r="48778" ht="12.75" customHeight="1" x14ac:dyDescent="0.2"/>
    <row r="48779" ht="12.75" customHeight="1" x14ac:dyDescent="0.2"/>
    <row r="48780" ht="12.75" customHeight="1" x14ac:dyDescent="0.2"/>
    <row r="48781" ht="12.75" customHeight="1" x14ac:dyDescent="0.2"/>
    <row r="48782" ht="12.75" customHeight="1" x14ac:dyDescent="0.2"/>
    <row r="48783" ht="12.75" customHeight="1" x14ac:dyDescent="0.2"/>
    <row r="48784" ht="12.75" customHeight="1" x14ac:dyDescent="0.2"/>
    <row r="48785" ht="12.75" customHeight="1" x14ac:dyDescent="0.2"/>
    <row r="48786" ht="12.75" customHeight="1" x14ac:dyDescent="0.2"/>
    <row r="48787" ht="12.75" customHeight="1" x14ac:dyDescent="0.2"/>
    <row r="48788" ht="12.75" customHeight="1" x14ac:dyDescent="0.2"/>
    <row r="48789" ht="12.75" customHeight="1" x14ac:dyDescent="0.2"/>
    <row r="48790" ht="12.75" customHeight="1" x14ac:dyDescent="0.2"/>
    <row r="48791" ht="12.75" customHeight="1" x14ac:dyDescent="0.2"/>
    <row r="48792" ht="12.75" customHeight="1" x14ac:dyDescent="0.2"/>
    <row r="48793" ht="12.75" customHeight="1" x14ac:dyDescent="0.2"/>
    <row r="48794" ht="12.75" customHeight="1" x14ac:dyDescent="0.2"/>
    <row r="48795" ht="12.75" customHeight="1" x14ac:dyDescent="0.2"/>
    <row r="48796" ht="12.75" customHeight="1" x14ac:dyDescent="0.2"/>
    <row r="48797" ht="12.75" customHeight="1" x14ac:dyDescent="0.2"/>
    <row r="48798" ht="12.75" customHeight="1" x14ac:dyDescent="0.2"/>
    <row r="48799" ht="12.75" customHeight="1" x14ac:dyDescent="0.2"/>
    <row r="48800" ht="12.75" customHeight="1" x14ac:dyDescent="0.2"/>
    <row r="48801" ht="12.75" customHeight="1" x14ac:dyDescent="0.2"/>
    <row r="48802" ht="12.75" customHeight="1" x14ac:dyDescent="0.2"/>
    <row r="48803" ht="12.75" customHeight="1" x14ac:dyDescent="0.2"/>
    <row r="48804" ht="12.75" customHeight="1" x14ac:dyDescent="0.2"/>
    <row r="48805" ht="12.75" customHeight="1" x14ac:dyDescent="0.2"/>
    <row r="48806" ht="12.75" customHeight="1" x14ac:dyDescent="0.2"/>
    <row r="48807" ht="12.75" customHeight="1" x14ac:dyDescent="0.2"/>
    <row r="48808" ht="12.75" customHeight="1" x14ac:dyDescent="0.2"/>
    <row r="48809" ht="12.75" customHeight="1" x14ac:dyDescent="0.2"/>
    <row r="48810" ht="12.75" customHeight="1" x14ac:dyDescent="0.2"/>
    <row r="48811" ht="12.75" customHeight="1" x14ac:dyDescent="0.2"/>
    <row r="48812" ht="12.75" customHeight="1" x14ac:dyDescent="0.2"/>
    <row r="48813" ht="12.75" customHeight="1" x14ac:dyDescent="0.2"/>
    <row r="48814" ht="12.75" customHeight="1" x14ac:dyDescent="0.2"/>
    <row r="48815" ht="12.75" customHeight="1" x14ac:dyDescent="0.2"/>
    <row r="48816" ht="12.75" customHeight="1" x14ac:dyDescent="0.2"/>
    <row r="48817" ht="12.75" customHeight="1" x14ac:dyDescent="0.2"/>
    <row r="48818" ht="12.75" customHeight="1" x14ac:dyDescent="0.2"/>
    <row r="48819" ht="12.75" customHeight="1" x14ac:dyDescent="0.2"/>
    <row r="48820" ht="12.75" customHeight="1" x14ac:dyDescent="0.2"/>
    <row r="48821" ht="12.75" customHeight="1" x14ac:dyDescent="0.2"/>
    <row r="48822" ht="12.75" customHeight="1" x14ac:dyDescent="0.2"/>
    <row r="48823" ht="12.75" customHeight="1" x14ac:dyDescent="0.2"/>
    <row r="48824" ht="12.75" customHeight="1" x14ac:dyDescent="0.2"/>
    <row r="48825" ht="12.75" customHeight="1" x14ac:dyDescent="0.2"/>
    <row r="48826" ht="12.75" customHeight="1" x14ac:dyDescent="0.2"/>
    <row r="48827" ht="12.75" customHeight="1" x14ac:dyDescent="0.2"/>
    <row r="48828" ht="12.75" customHeight="1" x14ac:dyDescent="0.2"/>
    <row r="48829" ht="12.75" customHeight="1" x14ac:dyDescent="0.2"/>
    <row r="48830" ht="12.75" customHeight="1" x14ac:dyDescent="0.2"/>
    <row r="48831" ht="12.75" customHeight="1" x14ac:dyDescent="0.2"/>
    <row r="48832" ht="12.75" customHeight="1" x14ac:dyDescent="0.2"/>
    <row r="48833" ht="12.75" customHeight="1" x14ac:dyDescent="0.2"/>
    <row r="48834" ht="12.75" customHeight="1" x14ac:dyDescent="0.2"/>
    <row r="48835" ht="12.75" customHeight="1" x14ac:dyDescent="0.2"/>
    <row r="48836" ht="12.75" customHeight="1" x14ac:dyDescent="0.2"/>
    <row r="48837" ht="12.75" customHeight="1" x14ac:dyDescent="0.2"/>
    <row r="48838" ht="12.75" customHeight="1" x14ac:dyDescent="0.2"/>
    <row r="48839" ht="12.75" customHeight="1" x14ac:dyDescent="0.2"/>
    <row r="48840" ht="12.75" customHeight="1" x14ac:dyDescent="0.2"/>
    <row r="48841" ht="12.75" customHeight="1" x14ac:dyDescent="0.2"/>
    <row r="48842" ht="12.75" customHeight="1" x14ac:dyDescent="0.2"/>
    <row r="48843" ht="12.75" customHeight="1" x14ac:dyDescent="0.2"/>
    <row r="48844" ht="12.75" customHeight="1" x14ac:dyDescent="0.2"/>
    <row r="48845" ht="12.75" customHeight="1" x14ac:dyDescent="0.2"/>
    <row r="48846" ht="12.75" customHeight="1" x14ac:dyDescent="0.2"/>
    <row r="48847" ht="12.75" customHeight="1" x14ac:dyDescent="0.2"/>
    <row r="48848" ht="12.75" customHeight="1" x14ac:dyDescent="0.2"/>
    <row r="48849" ht="12.75" customHeight="1" x14ac:dyDescent="0.2"/>
    <row r="48850" ht="12.75" customHeight="1" x14ac:dyDescent="0.2"/>
    <row r="48851" ht="12.75" customHeight="1" x14ac:dyDescent="0.2"/>
    <row r="48852" ht="12.75" customHeight="1" x14ac:dyDescent="0.2"/>
    <row r="48853" ht="12.75" customHeight="1" x14ac:dyDescent="0.2"/>
    <row r="48854" ht="12.75" customHeight="1" x14ac:dyDescent="0.2"/>
    <row r="48855" ht="12.75" customHeight="1" x14ac:dyDescent="0.2"/>
    <row r="48856" ht="12.75" customHeight="1" x14ac:dyDescent="0.2"/>
    <row r="48857" ht="12.75" customHeight="1" x14ac:dyDescent="0.2"/>
    <row r="48858" ht="12.75" customHeight="1" x14ac:dyDescent="0.2"/>
    <row r="48859" ht="12.75" customHeight="1" x14ac:dyDescent="0.2"/>
    <row r="48860" ht="12.75" customHeight="1" x14ac:dyDescent="0.2"/>
    <row r="48861" ht="12.75" customHeight="1" x14ac:dyDescent="0.2"/>
    <row r="48862" ht="12.75" customHeight="1" x14ac:dyDescent="0.2"/>
    <row r="48863" ht="12.75" customHeight="1" x14ac:dyDescent="0.2"/>
    <row r="48864" ht="12.75" customHeight="1" x14ac:dyDescent="0.2"/>
    <row r="48865" ht="12.75" customHeight="1" x14ac:dyDescent="0.2"/>
    <row r="48866" ht="12.75" customHeight="1" x14ac:dyDescent="0.2"/>
    <row r="48867" ht="12.75" customHeight="1" x14ac:dyDescent="0.2"/>
    <row r="48868" ht="12.75" customHeight="1" x14ac:dyDescent="0.2"/>
    <row r="48869" ht="12.75" customHeight="1" x14ac:dyDescent="0.2"/>
    <row r="48870" ht="12.75" customHeight="1" x14ac:dyDescent="0.2"/>
    <row r="48871" ht="12.75" customHeight="1" x14ac:dyDescent="0.2"/>
    <row r="48872" ht="12.75" customHeight="1" x14ac:dyDescent="0.2"/>
    <row r="48873" ht="12.75" customHeight="1" x14ac:dyDescent="0.2"/>
    <row r="48874" ht="12.75" customHeight="1" x14ac:dyDescent="0.2"/>
    <row r="48875" ht="12.75" customHeight="1" x14ac:dyDescent="0.2"/>
    <row r="48876" ht="12.75" customHeight="1" x14ac:dyDescent="0.2"/>
    <row r="48877" ht="12.75" customHeight="1" x14ac:dyDescent="0.2"/>
    <row r="48878" ht="12.75" customHeight="1" x14ac:dyDescent="0.2"/>
    <row r="48879" ht="12.75" customHeight="1" x14ac:dyDescent="0.2"/>
    <row r="48880" ht="12.75" customHeight="1" x14ac:dyDescent="0.2"/>
    <row r="48881" ht="12.75" customHeight="1" x14ac:dyDescent="0.2"/>
    <row r="48882" ht="12.75" customHeight="1" x14ac:dyDescent="0.2"/>
    <row r="48883" ht="12.75" customHeight="1" x14ac:dyDescent="0.2"/>
    <row r="48884" ht="12.75" customHeight="1" x14ac:dyDescent="0.2"/>
    <row r="48885" ht="12.75" customHeight="1" x14ac:dyDescent="0.2"/>
    <row r="48886" ht="12.75" customHeight="1" x14ac:dyDescent="0.2"/>
    <row r="48887" ht="12.75" customHeight="1" x14ac:dyDescent="0.2"/>
    <row r="48888" ht="12.75" customHeight="1" x14ac:dyDescent="0.2"/>
    <row r="48889" ht="12.75" customHeight="1" x14ac:dyDescent="0.2"/>
    <row r="48890" ht="12.75" customHeight="1" x14ac:dyDescent="0.2"/>
    <row r="48891" ht="12.75" customHeight="1" x14ac:dyDescent="0.2"/>
    <row r="48892" ht="12.75" customHeight="1" x14ac:dyDescent="0.2"/>
    <row r="48893" ht="12.75" customHeight="1" x14ac:dyDescent="0.2"/>
    <row r="48894" ht="12.75" customHeight="1" x14ac:dyDescent="0.2"/>
    <row r="48895" ht="12.75" customHeight="1" x14ac:dyDescent="0.2"/>
    <row r="48896" ht="12.75" customHeight="1" x14ac:dyDescent="0.2"/>
    <row r="48897" ht="12.75" customHeight="1" x14ac:dyDescent="0.2"/>
    <row r="48898" ht="12.75" customHeight="1" x14ac:dyDescent="0.2"/>
    <row r="48899" ht="12.75" customHeight="1" x14ac:dyDescent="0.2"/>
    <row r="48900" ht="12.75" customHeight="1" x14ac:dyDescent="0.2"/>
    <row r="48901" ht="12.75" customHeight="1" x14ac:dyDescent="0.2"/>
    <row r="48902" ht="12.75" customHeight="1" x14ac:dyDescent="0.2"/>
    <row r="48903" ht="12.75" customHeight="1" x14ac:dyDescent="0.2"/>
    <row r="48904" ht="12.75" customHeight="1" x14ac:dyDescent="0.2"/>
    <row r="48905" ht="12.75" customHeight="1" x14ac:dyDescent="0.2"/>
    <row r="48906" ht="12.75" customHeight="1" x14ac:dyDescent="0.2"/>
    <row r="48907" ht="12.75" customHeight="1" x14ac:dyDescent="0.2"/>
    <row r="48908" ht="12.75" customHeight="1" x14ac:dyDescent="0.2"/>
    <row r="48909" ht="12.75" customHeight="1" x14ac:dyDescent="0.2"/>
    <row r="48910" ht="12.75" customHeight="1" x14ac:dyDescent="0.2"/>
    <row r="48911" ht="12.75" customHeight="1" x14ac:dyDescent="0.2"/>
    <row r="48912" ht="12.75" customHeight="1" x14ac:dyDescent="0.2"/>
    <row r="48913" ht="12.75" customHeight="1" x14ac:dyDescent="0.2"/>
    <row r="48914" ht="12.75" customHeight="1" x14ac:dyDescent="0.2"/>
    <row r="48915" ht="12.75" customHeight="1" x14ac:dyDescent="0.2"/>
    <row r="48916" ht="12.75" customHeight="1" x14ac:dyDescent="0.2"/>
    <row r="48917" ht="12.75" customHeight="1" x14ac:dyDescent="0.2"/>
    <row r="48918" ht="12.75" customHeight="1" x14ac:dyDescent="0.2"/>
    <row r="48919" ht="12.75" customHeight="1" x14ac:dyDescent="0.2"/>
    <row r="48920" ht="12.75" customHeight="1" x14ac:dyDescent="0.2"/>
    <row r="48921" ht="12.75" customHeight="1" x14ac:dyDescent="0.2"/>
    <row r="48922" ht="12.75" customHeight="1" x14ac:dyDescent="0.2"/>
    <row r="48923" ht="12.75" customHeight="1" x14ac:dyDescent="0.2"/>
    <row r="48924" ht="12.75" customHeight="1" x14ac:dyDescent="0.2"/>
    <row r="48925" ht="12.75" customHeight="1" x14ac:dyDescent="0.2"/>
    <row r="48926" ht="12.75" customHeight="1" x14ac:dyDescent="0.2"/>
    <row r="48927" ht="12.75" customHeight="1" x14ac:dyDescent="0.2"/>
    <row r="48928" ht="12.75" customHeight="1" x14ac:dyDescent="0.2"/>
    <row r="48929" ht="12.75" customHeight="1" x14ac:dyDescent="0.2"/>
    <row r="48930" ht="12.75" customHeight="1" x14ac:dyDescent="0.2"/>
    <row r="48931" ht="12.75" customHeight="1" x14ac:dyDescent="0.2"/>
    <row r="48932" ht="12.75" customHeight="1" x14ac:dyDescent="0.2"/>
    <row r="48933" ht="12.75" customHeight="1" x14ac:dyDescent="0.2"/>
    <row r="48934" ht="12.75" customHeight="1" x14ac:dyDescent="0.2"/>
    <row r="48935" ht="12.75" customHeight="1" x14ac:dyDescent="0.2"/>
    <row r="48936" ht="12.75" customHeight="1" x14ac:dyDescent="0.2"/>
    <row r="48937" ht="12.75" customHeight="1" x14ac:dyDescent="0.2"/>
    <row r="48938" ht="12.75" customHeight="1" x14ac:dyDescent="0.2"/>
    <row r="48939" ht="12.75" customHeight="1" x14ac:dyDescent="0.2"/>
    <row r="48940" ht="12.75" customHeight="1" x14ac:dyDescent="0.2"/>
    <row r="48941" ht="12.75" customHeight="1" x14ac:dyDescent="0.2"/>
    <row r="48942" ht="12.75" customHeight="1" x14ac:dyDescent="0.2"/>
    <row r="48943" ht="12.75" customHeight="1" x14ac:dyDescent="0.2"/>
    <row r="48944" ht="12.75" customHeight="1" x14ac:dyDescent="0.2"/>
    <row r="48945" ht="12.75" customHeight="1" x14ac:dyDescent="0.2"/>
    <row r="48946" ht="12.75" customHeight="1" x14ac:dyDescent="0.2"/>
    <row r="48947" ht="12.75" customHeight="1" x14ac:dyDescent="0.2"/>
    <row r="48948" ht="12.75" customHeight="1" x14ac:dyDescent="0.2"/>
    <row r="48949" ht="12.75" customHeight="1" x14ac:dyDescent="0.2"/>
    <row r="48950" ht="12.75" customHeight="1" x14ac:dyDescent="0.2"/>
    <row r="48951" ht="12.75" customHeight="1" x14ac:dyDescent="0.2"/>
    <row r="48952" ht="12.75" customHeight="1" x14ac:dyDescent="0.2"/>
    <row r="48953" ht="12.75" customHeight="1" x14ac:dyDescent="0.2"/>
    <row r="48954" ht="12.75" customHeight="1" x14ac:dyDescent="0.2"/>
    <row r="48955" ht="12.75" customHeight="1" x14ac:dyDescent="0.2"/>
    <row r="48956" ht="12.75" customHeight="1" x14ac:dyDescent="0.2"/>
    <row r="48957" ht="12.75" customHeight="1" x14ac:dyDescent="0.2"/>
    <row r="48958" ht="12.75" customHeight="1" x14ac:dyDescent="0.2"/>
    <row r="48959" ht="12.75" customHeight="1" x14ac:dyDescent="0.2"/>
    <row r="48960" ht="12.75" customHeight="1" x14ac:dyDescent="0.2"/>
    <row r="48961" ht="12.75" customHeight="1" x14ac:dyDescent="0.2"/>
    <row r="48962" ht="12.75" customHeight="1" x14ac:dyDescent="0.2"/>
    <row r="48963" ht="12.75" customHeight="1" x14ac:dyDescent="0.2"/>
    <row r="48964" ht="12.75" customHeight="1" x14ac:dyDescent="0.2"/>
    <row r="48965" ht="12.75" customHeight="1" x14ac:dyDescent="0.2"/>
    <row r="48966" ht="12.75" customHeight="1" x14ac:dyDescent="0.2"/>
    <row r="48967" ht="12.75" customHeight="1" x14ac:dyDescent="0.2"/>
    <row r="48968" ht="12.75" customHeight="1" x14ac:dyDescent="0.2"/>
    <row r="48969" ht="12.75" customHeight="1" x14ac:dyDescent="0.2"/>
    <row r="48970" ht="12.75" customHeight="1" x14ac:dyDescent="0.2"/>
    <row r="48971" ht="12.75" customHeight="1" x14ac:dyDescent="0.2"/>
    <row r="48972" ht="12.75" customHeight="1" x14ac:dyDescent="0.2"/>
    <row r="48973" ht="12.75" customHeight="1" x14ac:dyDescent="0.2"/>
    <row r="48974" ht="12.75" customHeight="1" x14ac:dyDescent="0.2"/>
    <row r="48975" ht="12.75" customHeight="1" x14ac:dyDescent="0.2"/>
    <row r="48976" ht="12.75" customHeight="1" x14ac:dyDescent="0.2"/>
    <row r="48977" ht="12.75" customHeight="1" x14ac:dyDescent="0.2"/>
    <row r="48978" ht="12.75" customHeight="1" x14ac:dyDescent="0.2"/>
    <row r="48979" ht="12.75" customHeight="1" x14ac:dyDescent="0.2"/>
    <row r="48980" ht="12.75" customHeight="1" x14ac:dyDescent="0.2"/>
    <row r="48981" ht="12.75" customHeight="1" x14ac:dyDescent="0.2"/>
    <row r="48982" ht="12.75" customHeight="1" x14ac:dyDescent="0.2"/>
    <row r="48983" ht="12.75" customHeight="1" x14ac:dyDescent="0.2"/>
    <row r="48984" ht="12.75" customHeight="1" x14ac:dyDescent="0.2"/>
    <row r="48985" ht="12.75" customHeight="1" x14ac:dyDescent="0.2"/>
    <row r="48986" ht="12.75" customHeight="1" x14ac:dyDescent="0.2"/>
    <row r="48987" ht="12.75" customHeight="1" x14ac:dyDescent="0.2"/>
    <row r="48988" ht="12.75" customHeight="1" x14ac:dyDescent="0.2"/>
    <row r="48989" ht="12.75" customHeight="1" x14ac:dyDescent="0.2"/>
    <row r="48990" ht="12.75" customHeight="1" x14ac:dyDescent="0.2"/>
    <row r="48991" ht="12.75" customHeight="1" x14ac:dyDescent="0.2"/>
    <row r="48992" ht="12.75" customHeight="1" x14ac:dyDescent="0.2"/>
    <row r="48993" ht="12.75" customHeight="1" x14ac:dyDescent="0.2"/>
    <row r="48994" ht="12.75" customHeight="1" x14ac:dyDescent="0.2"/>
    <row r="48995" ht="12.75" customHeight="1" x14ac:dyDescent="0.2"/>
    <row r="48996" ht="12.75" customHeight="1" x14ac:dyDescent="0.2"/>
    <row r="48997" ht="12.75" customHeight="1" x14ac:dyDescent="0.2"/>
    <row r="48998" ht="12.75" customHeight="1" x14ac:dyDescent="0.2"/>
    <row r="48999" ht="12.75" customHeight="1" x14ac:dyDescent="0.2"/>
    <row r="49000" ht="12.75" customHeight="1" x14ac:dyDescent="0.2"/>
    <row r="49001" ht="12.75" customHeight="1" x14ac:dyDescent="0.2"/>
    <row r="49002" ht="12.75" customHeight="1" x14ac:dyDescent="0.2"/>
    <row r="49003" ht="12.75" customHeight="1" x14ac:dyDescent="0.2"/>
    <row r="49004" ht="12.75" customHeight="1" x14ac:dyDescent="0.2"/>
    <row r="49005" ht="12.75" customHeight="1" x14ac:dyDescent="0.2"/>
    <row r="49006" ht="12.75" customHeight="1" x14ac:dyDescent="0.2"/>
    <row r="49007" ht="12.75" customHeight="1" x14ac:dyDescent="0.2"/>
    <row r="49008" ht="12.75" customHeight="1" x14ac:dyDescent="0.2"/>
    <row r="49009" ht="12.75" customHeight="1" x14ac:dyDescent="0.2"/>
    <row r="49010" ht="12.75" customHeight="1" x14ac:dyDescent="0.2"/>
    <row r="49011" ht="12.75" customHeight="1" x14ac:dyDescent="0.2"/>
    <row r="49012" ht="12.75" customHeight="1" x14ac:dyDescent="0.2"/>
    <row r="49013" ht="12.75" customHeight="1" x14ac:dyDescent="0.2"/>
    <row r="49014" ht="12.75" customHeight="1" x14ac:dyDescent="0.2"/>
    <row r="49015" ht="12.75" customHeight="1" x14ac:dyDescent="0.2"/>
    <row r="49016" ht="12.75" customHeight="1" x14ac:dyDescent="0.2"/>
    <row r="49017" ht="12.75" customHeight="1" x14ac:dyDescent="0.2"/>
    <row r="49018" ht="12.75" customHeight="1" x14ac:dyDescent="0.2"/>
    <row r="49019" ht="12.75" customHeight="1" x14ac:dyDescent="0.2"/>
    <row r="49020" ht="12.75" customHeight="1" x14ac:dyDescent="0.2"/>
    <row r="49021" ht="12.75" customHeight="1" x14ac:dyDescent="0.2"/>
    <row r="49022" ht="12.75" customHeight="1" x14ac:dyDescent="0.2"/>
    <row r="49023" ht="12.75" customHeight="1" x14ac:dyDescent="0.2"/>
    <row r="49024" ht="12.75" customHeight="1" x14ac:dyDescent="0.2"/>
    <row r="49025" ht="12.75" customHeight="1" x14ac:dyDescent="0.2"/>
    <row r="49026" ht="12.75" customHeight="1" x14ac:dyDescent="0.2"/>
    <row r="49027" ht="12.75" customHeight="1" x14ac:dyDescent="0.2"/>
    <row r="49028" ht="12.75" customHeight="1" x14ac:dyDescent="0.2"/>
    <row r="49029" ht="12.75" customHeight="1" x14ac:dyDescent="0.2"/>
    <row r="49030" ht="12.75" customHeight="1" x14ac:dyDescent="0.2"/>
    <row r="49031" ht="12.75" customHeight="1" x14ac:dyDescent="0.2"/>
    <row r="49032" ht="12.75" customHeight="1" x14ac:dyDescent="0.2"/>
    <row r="49033" ht="12.75" customHeight="1" x14ac:dyDescent="0.2"/>
    <row r="49034" ht="12.75" customHeight="1" x14ac:dyDescent="0.2"/>
    <row r="49035" ht="12.75" customHeight="1" x14ac:dyDescent="0.2"/>
    <row r="49036" ht="12.75" customHeight="1" x14ac:dyDescent="0.2"/>
    <row r="49037" ht="12.75" customHeight="1" x14ac:dyDescent="0.2"/>
    <row r="49038" ht="12.75" customHeight="1" x14ac:dyDescent="0.2"/>
    <row r="49039" ht="12.75" customHeight="1" x14ac:dyDescent="0.2"/>
    <row r="49040" ht="12.75" customHeight="1" x14ac:dyDescent="0.2"/>
    <row r="49041" ht="12.75" customHeight="1" x14ac:dyDescent="0.2"/>
    <row r="49042" ht="12.75" customHeight="1" x14ac:dyDescent="0.2"/>
    <row r="49043" ht="12.75" customHeight="1" x14ac:dyDescent="0.2"/>
    <row r="49044" ht="12.75" customHeight="1" x14ac:dyDescent="0.2"/>
    <row r="49045" ht="12.75" customHeight="1" x14ac:dyDescent="0.2"/>
    <row r="49046" ht="12.75" customHeight="1" x14ac:dyDescent="0.2"/>
    <row r="49047" ht="12.75" customHeight="1" x14ac:dyDescent="0.2"/>
    <row r="49048" ht="12.75" customHeight="1" x14ac:dyDescent="0.2"/>
    <row r="49049" ht="12.75" customHeight="1" x14ac:dyDescent="0.2"/>
    <row r="49050" ht="12.75" customHeight="1" x14ac:dyDescent="0.2"/>
    <row r="49051" ht="12.75" customHeight="1" x14ac:dyDescent="0.2"/>
    <row r="49052" ht="12.75" customHeight="1" x14ac:dyDescent="0.2"/>
    <row r="49053" ht="12.75" customHeight="1" x14ac:dyDescent="0.2"/>
    <row r="49054" ht="12.75" customHeight="1" x14ac:dyDescent="0.2"/>
    <row r="49055" ht="12.75" customHeight="1" x14ac:dyDescent="0.2"/>
    <row r="49056" ht="12.75" customHeight="1" x14ac:dyDescent="0.2"/>
    <row r="49057" ht="12.75" customHeight="1" x14ac:dyDescent="0.2"/>
    <row r="49058" ht="12.75" customHeight="1" x14ac:dyDescent="0.2"/>
    <row r="49059" ht="12.75" customHeight="1" x14ac:dyDescent="0.2"/>
    <row r="49060" ht="12.75" customHeight="1" x14ac:dyDescent="0.2"/>
    <row r="49061" ht="12.75" customHeight="1" x14ac:dyDescent="0.2"/>
    <row r="49062" ht="12.75" customHeight="1" x14ac:dyDescent="0.2"/>
    <row r="49063" ht="12.75" customHeight="1" x14ac:dyDescent="0.2"/>
    <row r="49064" ht="12.75" customHeight="1" x14ac:dyDescent="0.2"/>
    <row r="49065" ht="12.75" customHeight="1" x14ac:dyDescent="0.2"/>
    <row r="49066" ht="12.75" customHeight="1" x14ac:dyDescent="0.2"/>
    <row r="49067" ht="12.75" customHeight="1" x14ac:dyDescent="0.2"/>
    <row r="49068" ht="12.75" customHeight="1" x14ac:dyDescent="0.2"/>
    <row r="49069" ht="12.75" customHeight="1" x14ac:dyDescent="0.2"/>
    <row r="49070" ht="12.75" customHeight="1" x14ac:dyDescent="0.2"/>
    <row r="49071" ht="12.75" customHeight="1" x14ac:dyDescent="0.2"/>
    <row r="49072" ht="12.75" customHeight="1" x14ac:dyDescent="0.2"/>
    <row r="49073" ht="12.75" customHeight="1" x14ac:dyDescent="0.2"/>
    <row r="49074" ht="12.75" customHeight="1" x14ac:dyDescent="0.2"/>
    <row r="49075" ht="12.75" customHeight="1" x14ac:dyDescent="0.2"/>
    <row r="49076" ht="12.75" customHeight="1" x14ac:dyDescent="0.2"/>
    <row r="49077" ht="12.75" customHeight="1" x14ac:dyDescent="0.2"/>
    <row r="49078" ht="12.75" customHeight="1" x14ac:dyDescent="0.2"/>
    <row r="49079" ht="12.75" customHeight="1" x14ac:dyDescent="0.2"/>
    <row r="49080" ht="12.75" customHeight="1" x14ac:dyDescent="0.2"/>
    <row r="49081" ht="12.75" customHeight="1" x14ac:dyDescent="0.2"/>
    <row r="49082" ht="12.75" customHeight="1" x14ac:dyDescent="0.2"/>
    <row r="49083" ht="12.75" customHeight="1" x14ac:dyDescent="0.2"/>
    <row r="49084" ht="12.75" customHeight="1" x14ac:dyDescent="0.2"/>
    <row r="49085" ht="12.75" customHeight="1" x14ac:dyDescent="0.2"/>
    <row r="49086" ht="12.75" customHeight="1" x14ac:dyDescent="0.2"/>
    <row r="49087" ht="12.75" customHeight="1" x14ac:dyDescent="0.2"/>
    <row r="49088" ht="12.75" customHeight="1" x14ac:dyDescent="0.2"/>
    <row r="49089" ht="12.75" customHeight="1" x14ac:dyDescent="0.2"/>
    <row r="49090" ht="12.75" customHeight="1" x14ac:dyDescent="0.2"/>
    <row r="49091" ht="12.75" customHeight="1" x14ac:dyDescent="0.2"/>
    <row r="49092" ht="12.75" customHeight="1" x14ac:dyDescent="0.2"/>
    <row r="49093" ht="12.75" customHeight="1" x14ac:dyDescent="0.2"/>
    <row r="49094" ht="12.75" customHeight="1" x14ac:dyDescent="0.2"/>
    <row r="49095" ht="12.75" customHeight="1" x14ac:dyDescent="0.2"/>
    <row r="49096" ht="12.75" customHeight="1" x14ac:dyDescent="0.2"/>
    <row r="49097" ht="12.75" customHeight="1" x14ac:dyDescent="0.2"/>
    <row r="49098" ht="12.75" customHeight="1" x14ac:dyDescent="0.2"/>
    <row r="49099" ht="12.75" customHeight="1" x14ac:dyDescent="0.2"/>
    <row r="49100" ht="12.75" customHeight="1" x14ac:dyDescent="0.2"/>
    <row r="49101" ht="12.75" customHeight="1" x14ac:dyDescent="0.2"/>
    <row r="49102" ht="12.75" customHeight="1" x14ac:dyDescent="0.2"/>
    <row r="49103" ht="12.75" customHeight="1" x14ac:dyDescent="0.2"/>
    <row r="49104" ht="12.75" customHeight="1" x14ac:dyDescent="0.2"/>
    <row r="49105" ht="12.75" customHeight="1" x14ac:dyDescent="0.2"/>
    <row r="49106" ht="12.75" customHeight="1" x14ac:dyDescent="0.2"/>
    <row r="49107" ht="12.75" customHeight="1" x14ac:dyDescent="0.2"/>
    <row r="49108" ht="12.75" customHeight="1" x14ac:dyDescent="0.2"/>
    <row r="49109" ht="12.75" customHeight="1" x14ac:dyDescent="0.2"/>
    <row r="49110" ht="12.75" customHeight="1" x14ac:dyDescent="0.2"/>
    <row r="49111" ht="12.75" customHeight="1" x14ac:dyDescent="0.2"/>
    <row r="49112" ht="12.75" customHeight="1" x14ac:dyDescent="0.2"/>
    <row r="49113" ht="12.75" customHeight="1" x14ac:dyDescent="0.2"/>
    <row r="49114" ht="12.75" customHeight="1" x14ac:dyDescent="0.2"/>
    <row r="49115" ht="12.75" customHeight="1" x14ac:dyDescent="0.2"/>
    <row r="49116" ht="12.75" customHeight="1" x14ac:dyDescent="0.2"/>
    <row r="49117" ht="12.75" customHeight="1" x14ac:dyDescent="0.2"/>
    <row r="49118" ht="12.75" customHeight="1" x14ac:dyDescent="0.2"/>
    <row r="49119" ht="12.75" customHeight="1" x14ac:dyDescent="0.2"/>
    <row r="49120" ht="12.75" customHeight="1" x14ac:dyDescent="0.2"/>
    <row r="49121" ht="12.75" customHeight="1" x14ac:dyDescent="0.2"/>
    <row r="49122" ht="12.75" customHeight="1" x14ac:dyDescent="0.2"/>
    <row r="49123" ht="12.75" customHeight="1" x14ac:dyDescent="0.2"/>
    <row r="49124" ht="12.75" customHeight="1" x14ac:dyDescent="0.2"/>
    <row r="49125" ht="12.75" customHeight="1" x14ac:dyDescent="0.2"/>
    <row r="49126" ht="12.75" customHeight="1" x14ac:dyDescent="0.2"/>
    <row r="49127" ht="12.75" customHeight="1" x14ac:dyDescent="0.2"/>
    <row r="49128" ht="12.75" customHeight="1" x14ac:dyDescent="0.2"/>
    <row r="49129" ht="12.75" customHeight="1" x14ac:dyDescent="0.2"/>
    <row r="49130" ht="12.75" customHeight="1" x14ac:dyDescent="0.2"/>
    <row r="49131" ht="12.75" customHeight="1" x14ac:dyDescent="0.2"/>
    <row r="49132" ht="12.75" customHeight="1" x14ac:dyDescent="0.2"/>
    <row r="49133" ht="12.75" customHeight="1" x14ac:dyDescent="0.2"/>
    <row r="49134" ht="12.75" customHeight="1" x14ac:dyDescent="0.2"/>
    <row r="49135" ht="12.75" customHeight="1" x14ac:dyDescent="0.2"/>
    <row r="49136" ht="12.75" customHeight="1" x14ac:dyDescent="0.2"/>
    <row r="49137" ht="12.75" customHeight="1" x14ac:dyDescent="0.2"/>
    <row r="49138" ht="12.75" customHeight="1" x14ac:dyDescent="0.2"/>
    <row r="49139" ht="12.75" customHeight="1" x14ac:dyDescent="0.2"/>
    <row r="49140" ht="12.75" customHeight="1" x14ac:dyDescent="0.2"/>
    <row r="49141" ht="12.75" customHeight="1" x14ac:dyDescent="0.2"/>
    <row r="49142" ht="12.75" customHeight="1" x14ac:dyDescent="0.2"/>
    <row r="49143" ht="12.75" customHeight="1" x14ac:dyDescent="0.2"/>
    <row r="49144" ht="12.75" customHeight="1" x14ac:dyDescent="0.2"/>
    <row r="49145" ht="12.75" customHeight="1" x14ac:dyDescent="0.2"/>
    <row r="49146" ht="12.75" customHeight="1" x14ac:dyDescent="0.2"/>
    <row r="49147" ht="12.75" customHeight="1" x14ac:dyDescent="0.2"/>
    <row r="49148" ht="12.75" customHeight="1" x14ac:dyDescent="0.2"/>
    <row r="49149" ht="12.75" customHeight="1" x14ac:dyDescent="0.2"/>
    <row r="49150" ht="12.75" customHeight="1" x14ac:dyDescent="0.2"/>
    <row r="49151" ht="12.75" customHeight="1" x14ac:dyDescent="0.2"/>
    <row r="49152" ht="12.75" customHeight="1" x14ac:dyDescent="0.2"/>
    <row r="49153" ht="12.75" customHeight="1" x14ac:dyDescent="0.2"/>
    <row r="49154" ht="12.75" customHeight="1" x14ac:dyDescent="0.2"/>
    <row r="49155" ht="12.75" customHeight="1" x14ac:dyDescent="0.2"/>
    <row r="49156" ht="12.75" customHeight="1" x14ac:dyDescent="0.2"/>
    <row r="49157" ht="12.75" customHeight="1" x14ac:dyDescent="0.2"/>
    <row r="49158" ht="12.75" customHeight="1" x14ac:dyDescent="0.2"/>
    <row r="49159" ht="12.75" customHeight="1" x14ac:dyDescent="0.2"/>
    <row r="49160" ht="12.75" customHeight="1" x14ac:dyDescent="0.2"/>
    <row r="49161" ht="12.75" customHeight="1" x14ac:dyDescent="0.2"/>
    <row r="49162" ht="12.75" customHeight="1" x14ac:dyDescent="0.2"/>
    <row r="49163" ht="12.75" customHeight="1" x14ac:dyDescent="0.2"/>
    <row r="49164" ht="12.75" customHeight="1" x14ac:dyDescent="0.2"/>
    <row r="49165" ht="12.75" customHeight="1" x14ac:dyDescent="0.2"/>
    <row r="49166" ht="12.75" customHeight="1" x14ac:dyDescent="0.2"/>
    <row r="49167" ht="12.75" customHeight="1" x14ac:dyDescent="0.2"/>
    <row r="49168" ht="12.75" customHeight="1" x14ac:dyDescent="0.2"/>
    <row r="49169" ht="12.75" customHeight="1" x14ac:dyDescent="0.2"/>
    <row r="49170" ht="12.75" customHeight="1" x14ac:dyDescent="0.2"/>
    <row r="49171" ht="12.75" customHeight="1" x14ac:dyDescent="0.2"/>
    <row r="49172" ht="12.75" customHeight="1" x14ac:dyDescent="0.2"/>
    <row r="49173" ht="12.75" customHeight="1" x14ac:dyDescent="0.2"/>
    <row r="49174" ht="12.75" customHeight="1" x14ac:dyDescent="0.2"/>
    <row r="49175" ht="12.75" customHeight="1" x14ac:dyDescent="0.2"/>
    <row r="49176" ht="12.75" customHeight="1" x14ac:dyDescent="0.2"/>
    <row r="49177" ht="12.75" customHeight="1" x14ac:dyDescent="0.2"/>
    <row r="49178" ht="12.75" customHeight="1" x14ac:dyDescent="0.2"/>
    <row r="49179" ht="12.75" customHeight="1" x14ac:dyDescent="0.2"/>
    <row r="49180" ht="12.75" customHeight="1" x14ac:dyDescent="0.2"/>
    <row r="49181" ht="12.75" customHeight="1" x14ac:dyDescent="0.2"/>
    <row r="49182" ht="12.75" customHeight="1" x14ac:dyDescent="0.2"/>
    <row r="49183" ht="12.75" customHeight="1" x14ac:dyDescent="0.2"/>
    <row r="49184" ht="12.75" customHeight="1" x14ac:dyDescent="0.2"/>
    <row r="49185" ht="12.75" customHeight="1" x14ac:dyDescent="0.2"/>
    <row r="49186" ht="12.75" customHeight="1" x14ac:dyDescent="0.2"/>
    <row r="49187" ht="12.75" customHeight="1" x14ac:dyDescent="0.2"/>
    <row r="49188" ht="12.75" customHeight="1" x14ac:dyDescent="0.2"/>
    <row r="49189" ht="12.75" customHeight="1" x14ac:dyDescent="0.2"/>
    <row r="49190" ht="12.75" customHeight="1" x14ac:dyDescent="0.2"/>
    <row r="49191" ht="12.75" customHeight="1" x14ac:dyDescent="0.2"/>
    <row r="49192" ht="12.75" customHeight="1" x14ac:dyDescent="0.2"/>
    <row r="49193" ht="12.75" customHeight="1" x14ac:dyDescent="0.2"/>
    <row r="49194" ht="12.75" customHeight="1" x14ac:dyDescent="0.2"/>
    <row r="49195" ht="12.75" customHeight="1" x14ac:dyDescent="0.2"/>
    <row r="49196" ht="12.75" customHeight="1" x14ac:dyDescent="0.2"/>
    <row r="49197" ht="12.75" customHeight="1" x14ac:dyDescent="0.2"/>
    <row r="49198" ht="12.75" customHeight="1" x14ac:dyDescent="0.2"/>
    <row r="49199" ht="12.75" customHeight="1" x14ac:dyDescent="0.2"/>
    <row r="49200" ht="12.75" customHeight="1" x14ac:dyDescent="0.2"/>
    <row r="49201" ht="12.75" customHeight="1" x14ac:dyDescent="0.2"/>
    <row r="49202" ht="12.75" customHeight="1" x14ac:dyDescent="0.2"/>
    <row r="49203" ht="12.75" customHeight="1" x14ac:dyDescent="0.2"/>
    <row r="49204" ht="12.75" customHeight="1" x14ac:dyDescent="0.2"/>
    <row r="49205" ht="12.75" customHeight="1" x14ac:dyDescent="0.2"/>
    <row r="49206" ht="12.75" customHeight="1" x14ac:dyDescent="0.2"/>
    <row r="49207" ht="12.75" customHeight="1" x14ac:dyDescent="0.2"/>
    <row r="49208" ht="12.75" customHeight="1" x14ac:dyDescent="0.2"/>
    <row r="49209" ht="12.75" customHeight="1" x14ac:dyDescent="0.2"/>
    <row r="49210" ht="12.75" customHeight="1" x14ac:dyDescent="0.2"/>
    <row r="49211" ht="12.75" customHeight="1" x14ac:dyDescent="0.2"/>
    <row r="49212" ht="12.75" customHeight="1" x14ac:dyDescent="0.2"/>
    <row r="49213" ht="12.75" customHeight="1" x14ac:dyDescent="0.2"/>
    <row r="49214" ht="12.75" customHeight="1" x14ac:dyDescent="0.2"/>
    <row r="49215" ht="12.75" customHeight="1" x14ac:dyDescent="0.2"/>
    <row r="49216" ht="12.75" customHeight="1" x14ac:dyDescent="0.2"/>
    <row r="49217" ht="12.75" customHeight="1" x14ac:dyDescent="0.2"/>
    <row r="49218" ht="12.75" customHeight="1" x14ac:dyDescent="0.2"/>
    <row r="49219" ht="12.75" customHeight="1" x14ac:dyDescent="0.2"/>
    <row r="49220" ht="12.75" customHeight="1" x14ac:dyDescent="0.2"/>
    <row r="49221" ht="12.75" customHeight="1" x14ac:dyDescent="0.2"/>
    <row r="49222" ht="12.75" customHeight="1" x14ac:dyDescent="0.2"/>
    <row r="49223" ht="12.75" customHeight="1" x14ac:dyDescent="0.2"/>
    <row r="49224" ht="12.75" customHeight="1" x14ac:dyDescent="0.2"/>
    <row r="49225" ht="12.75" customHeight="1" x14ac:dyDescent="0.2"/>
    <row r="49226" ht="12.75" customHeight="1" x14ac:dyDescent="0.2"/>
    <row r="49227" ht="12.75" customHeight="1" x14ac:dyDescent="0.2"/>
    <row r="49228" ht="12.75" customHeight="1" x14ac:dyDescent="0.2"/>
    <row r="49229" ht="12.75" customHeight="1" x14ac:dyDescent="0.2"/>
    <row r="49230" ht="12.75" customHeight="1" x14ac:dyDescent="0.2"/>
    <row r="49231" ht="12.75" customHeight="1" x14ac:dyDescent="0.2"/>
    <row r="49232" ht="12.75" customHeight="1" x14ac:dyDescent="0.2"/>
    <row r="49233" ht="12.75" customHeight="1" x14ac:dyDescent="0.2"/>
    <row r="49234" ht="12.75" customHeight="1" x14ac:dyDescent="0.2"/>
    <row r="49235" ht="12.75" customHeight="1" x14ac:dyDescent="0.2"/>
    <row r="49236" ht="12.75" customHeight="1" x14ac:dyDescent="0.2"/>
    <row r="49237" ht="12.75" customHeight="1" x14ac:dyDescent="0.2"/>
    <row r="49238" ht="12.75" customHeight="1" x14ac:dyDescent="0.2"/>
    <row r="49239" ht="12.75" customHeight="1" x14ac:dyDescent="0.2"/>
    <row r="49240" ht="12.75" customHeight="1" x14ac:dyDescent="0.2"/>
    <row r="49241" ht="12.75" customHeight="1" x14ac:dyDescent="0.2"/>
    <row r="49242" ht="12.75" customHeight="1" x14ac:dyDescent="0.2"/>
    <row r="49243" ht="12.75" customHeight="1" x14ac:dyDescent="0.2"/>
    <row r="49244" ht="12.75" customHeight="1" x14ac:dyDescent="0.2"/>
    <row r="49245" ht="12.75" customHeight="1" x14ac:dyDescent="0.2"/>
    <row r="49246" ht="12.75" customHeight="1" x14ac:dyDescent="0.2"/>
    <row r="49247" ht="12.75" customHeight="1" x14ac:dyDescent="0.2"/>
    <row r="49248" ht="12.75" customHeight="1" x14ac:dyDescent="0.2"/>
    <row r="49249" ht="12.75" customHeight="1" x14ac:dyDescent="0.2"/>
    <row r="49250" ht="12.75" customHeight="1" x14ac:dyDescent="0.2"/>
    <row r="49251" ht="12.75" customHeight="1" x14ac:dyDescent="0.2"/>
    <row r="49252" ht="12.75" customHeight="1" x14ac:dyDescent="0.2"/>
    <row r="49253" ht="12.75" customHeight="1" x14ac:dyDescent="0.2"/>
    <row r="49254" ht="12.75" customHeight="1" x14ac:dyDescent="0.2"/>
    <row r="49255" ht="12.75" customHeight="1" x14ac:dyDescent="0.2"/>
    <row r="49256" ht="12.75" customHeight="1" x14ac:dyDescent="0.2"/>
    <row r="49257" ht="12.75" customHeight="1" x14ac:dyDescent="0.2"/>
    <row r="49258" ht="12.75" customHeight="1" x14ac:dyDescent="0.2"/>
    <row r="49259" ht="12.75" customHeight="1" x14ac:dyDescent="0.2"/>
    <row r="49260" ht="12.75" customHeight="1" x14ac:dyDescent="0.2"/>
    <row r="49261" ht="12.75" customHeight="1" x14ac:dyDescent="0.2"/>
    <row r="49262" ht="12.75" customHeight="1" x14ac:dyDescent="0.2"/>
    <row r="49263" ht="12.75" customHeight="1" x14ac:dyDescent="0.2"/>
    <row r="49264" ht="12.75" customHeight="1" x14ac:dyDescent="0.2"/>
    <row r="49265" ht="12.75" customHeight="1" x14ac:dyDescent="0.2"/>
    <row r="49266" ht="12.75" customHeight="1" x14ac:dyDescent="0.2"/>
    <row r="49267" ht="12.75" customHeight="1" x14ac:dyDescent="0.2"/>
    <row r="49268" ht="12.75" customHeight="1" x14ac:dyDescent="0.2"/>
    <row r="49269" ht="12.75" customHeight="1" x14ac:dyDescent="0.2"/>
    <row r="49270" ht="12.75" customHeight="1" x14ac:dyDescent="0.2"/>
    <row r="49271" ht="12.75" customHeight="1" x14ac:dyDescent="0.2"/>
    <row r="49272" ht="12.75" customHeight="1" x14ac:dyDescent="0.2"/>
    <row r="49273" ht="12.75" customHeight="1" x14ac:dyDescent="0.2"/>
    <row r="49274" ht="12.75" customHeight="1" x14ac:dyDescent="0.2"/>
    <row r="49275" ht="12.75" customHeight="1" x14ac:dyDescent="0.2"/>
    <row r="49276" ht="12.75" customHeight="1" x14ac:dyDescent="0.2"/>
    <row r="49277" ht="12.75" customHeight="1" x14ac:dyDescent="0.2"/>
    <row r="49278" ht="12.75" customHeight="1" x14ac:dyDescent="0.2"/>
    <row r="49279" ht="12.75" customHeight="1" x14ac:dyDescent="0.2"/>
    <row r="49280" ht="12.75" customHeight="1" x14ac:dyDescent="0.2"/>
    <row r="49281" ht="12.75" customHeight="1" x14ac:dyDescent="0.2"/>
    <row r="49282" ht="12.75" customHeight="1" x14ac:dyDescent="0.2"/>
    <row r="49283" ht="12.75" customHeight="1" x14ac:dyDescent="0.2"/>
    <row r="49284" ht="12.75" customHeight="1" x14ac:dyDescent="0.2"/>
    <row r="49285" ht="12.75" customHeight="1" x14ac:dyDescent="0.2"/>
    <row r="49286" ht="12.75" customHeight="1" x14ac:dyDescent="0.2"/>
    <row r="49287" ht="12.75" customHeight="1" x14ac:dyDescent="0.2"/>
    <row r="49288" ht="12.75" customHeight="1" x14ac:dyDescent="0.2"/>
    <row r="49289" ht="12.75" customHeight="1" x14ac:dyDescent="0.2"/>
    <row r="49290" ht="12.75" customHeight="1" x14ac:dyDescent="0.2"/>
    <row r="49291" ht="12.75" customHeight="1" x14ac:dyDescent="0.2"/>
    <row r="49292" ht="12.75" customHeight="1" x14ac:dyDescent="0.2"/>
    <row r="49293" ht="12.75" customHeight="1" x14ac:dyDescent="0.2"/>
    <row r="49294" ht="12.75" customHeight="1" x14ac:dyDescent="0.2"/>
    <row r="49295" ht="12.75" customHeight="1" x14ac:dyDescent="0.2"/>
    <row r="49296" ht="12.75" customHeight="1" x14ac:dyDescent="0.2"/>
    <row r="49297" ht="12.75" customHeight="1" x14ac:dyDescent="0.2"/>
    <row r="49298" ht="12.75" customHeight="1" x14ac:dyDescent="0.2"/>
    <row r="49299" ht="12.75" customHeight="1" x14ac:dyDescent="0.2"/>
    <row r="49300" ht="12.75" customHeight="1" x14ac:dyDescent="0.2"/>
    <row r="49301" ht="12.75" customHeight="1" x14ac:dyDescent="0.2"/>
    <row r="49302" ht="12.75" customHeight="1" x14ac:dyDescent="0.2"/>
    <row r="49303" ht="12.75" customHeight="1" x14ac:dyDescent="0.2"/>
    <row r="49304" ht="12.75" customHeight="1" x14ac:dyDescent="0.2"/>
    <row r="49305" ht="12.75" customHeight="1" x14ac:dyDescent="0.2"/>
    <row r="49306" ht="12.75" customHeight="1" x14ac:dyDescent="0.2"/>
    <row r="49307" ht="12.75" customHeight="1" x14ac:dyDescent="0.2"/>
    <row r="49308" ht="12.75" customHeight="1" x14ac:dyDescent="0.2"/>
    <row r="49309" ht="12.75" customHeight="1" x14ac:dyDescent="0.2"/>
    <row r="49310" ht="12.75" customHeight="1" x14ac:dyDescent="0.2"/>
    <row r="49311" ht="12.75" customHeight="1" x14ac:dyDescent="0.2"/>
    <row r="49312" ht="12.75" customHeight="1" x14ac:dyDescent="0.2"/>
    <row r="49313" ht="12.75" customHeight="1" x14ac:dyDescent="0.2"/>
    <row r="49314" ht="12.75" customHeight="1" x14ac:dyDescent="0.2"/>
    <row r="49315" ht="12.75" customHeight="1" x14ac:dyDescent="0.2"/>
    <row r="49316" ht="12.75" customHeight="1" x14ac:dyDescent="0.2"/>
    <row r="49317" ht="12.75" customHeight="1" x14ac:dyDescent="0.2"/>
    <row r="49318" ht="12.75" customHeight="1" x14ac:dyDescent="0.2"/>
    <row r="49319" ht="12.75" customHeight="1" x14ac:dyDescent="0.2"/>
    <row r="49320" ht="12.75" customHeight="1" x14ac:dyDescent="0.2"/>
    <row r="49321" ht="12.75" customHeight="1" x14ac:dyDescent="0.2"/>
    <row r="49322" ht="12.75" customHeight="1" x14ac:dyDescent="0.2"/>
    <row r="49323" ht="12.75" customHeight="1" x14ac:dyDescent="0.2"/>
    <row r="49324" ht="12.75" customHeight="1" x14ac:dyDescent="0.2"/>
    <row r="49325" ht="12.75" customHeight="1" x14ac:dyDescent="0.2"/>
    <row r="49326" ht="12.75" customHeight="1" x14ac:dyDescent="0.2"/>
    <row r="49327" ht="12.75" customHeight="1" x14ac:dyDescent="0.2"/>
    <row r="49328" ht="12.75" customHeight="1" x14ac:dyDescent="0.2"/>
    <row r="49329" ht="12.75" customHeight="1" x14ac:dyDescent="0.2"/>
    <row r="49330" ht="12.75" customHeight="1" x14ac:dyDescent="0.2"/>
    <row r="49331" ht="12.75" customHeight="1" x14ac:dyDescent="0.2"/>
    <row r="49332" ht="12.75" customHeight="1" x14ac:dyDescent="0.2"/>
    <row r="49333" ht="12.75" customHeight="1" x14ac:dyDescent="0.2"/>
    <row r="49334" ht="12.75" customHeight="1" x14ac:dyDescent="0.2"/>
    <row r="49335" ht="12.75" customHeight="1" x14ac:dyDescent="0.2"/>
    <row r="49336" ht="12.75" customHeight="1" x14ac:dyDescent="0.2"/>
    <row r="49337" ht="12.75" customHeight="1" x14ac:dyDescent="0.2"/>
    <row r="49338" ht="12.75" customHeight="1" x14ac:dyDescent="0.2"/>
    <row r="49339" ht="12.75" customHeight="1" x14ac:dyDescent="0.2"/>
    <row r="49340" ht="12.75" customHeight="1" x14ac:dyDescent="0.2"/>
    <row r="49341" ht="12.75" customHeight="1" x14ac:dyDescent="0.2"/>
    <row r="49342" ht="12.75" customHeight="1" x14ac:dyDescent="0.2"/>
    <row r="49343" ht="12.75" customHeight="1" x14ac:dyDescent="0.2"/>
    <row r="49344" ht="12.75" customHeight="1" x14ac:dyDescent="0.2"/>
    <row r="49345" ht="12.75" customHeight="1" x14ac:dyDescent="0.2"/>
    <row r="49346" ht="12.75" customHeight="1" x14ac:dyDescent="0.2"/>
    <row r="49347" ht="12.75" customHeight="1" x14ac:dyDescent="0.2"/>
    <row r="49348" ht="12.75" customHeight="1" x14ac:dyDescent="0.2"/>
    <row r="49349" ht="12.75" customHeight="1" x14ac:dyDescent="0.2"/>
    <row r="49350" ht="12.75" customHeight="1" x14ac:dyDescent="0.2"/>
    <row r="49351" ht="12.75" customHeight="1" x14ac:dyDescent="0.2"/>
    <row r="49352" ht="12.75" customHeight="1" x14ac:dyDescent="0.2"/>
    <row r="49353" ht="12.75" customHeight="1" x14ac:dyDescent="0.2"/>
    <row r="49354" ht="12.75" customHeight="1" x14ac:dyDescent="0.2"/>
    <row r="49355" ht="12.75" customHeight="1" x14ac:dyDescent="0.2"/>
    <row r="49356" ht="12.75" customHeight="1" x14ac:dyDescent="0.2"/>
    <row r="49357" ht="12.75" customHeight="1" x14ac:dyDescent="0.2"/>
    <row r="49358" ht="12.75" customHeight="1" x14ac:dyDescent="0.2"/>
    <row r="49359" ht="12.75" customHeight="1" x14ac:dyDescent="0.2"/>
    <row r="49360" ht="12.75" customHeight="1" x14ac:dyDescent="0.2"/>
    <row r="49361" ht="12.75" customHeight="1" x14ac:dyDescent="0.2"/>
    <row r="49362" ht="12.75" customHeight="1" x14ac:dyDescent="0.2"/>
    <row r="49363" ht="12.75" customHeight="1" x14ac:dyDescent="0.2"/>
    <row r="49364" ht="12.75" customHeight="1" x14ac:dyDescent="0.2"/>
    <row r="49365" ht="12.75" customHeight="1" x14ac:dyDescent="0.2"/>
    <row r="49366" ht="12.75" customHeight="1" x14ac:dyDescent="0.2"/>
    <row r="49367" ht="12.75" customHeight="1" x14ac:dyDescent="0.2"/>
    <row r="49368" ht="12.75" customHeight="1" x14ac:dyDescent="0.2"/>
    <row r="49369" ht="12.75" customHeight="1" x14ac:dyDescent="0.2"/>
    <row r="49370" ht="12.75" customHeight="1" x14ac:dyDescent="0.2"/>
    <row r="49371" ht="12.75" customHeight="1" x14ac:dyDescent="0.2"/>
    <row r="49372" ht="12.75" customHeight="1" x14ac:dyDescent="0.2"/>
    <row r="49373" ht="12.75" customHeight="1" x14ac:dyDescent="0.2"/>
    <row r="49374" ht="12.75" customHeight="1" x14ac:dyDescent="0.2"/>
    <row r="49375" ht="12.75" customHeight="1" x14ac:dyDescent="0.2"/>
    <row r="49376" ht="12.75" customHeight="1" x14ac:dyDescent="0.2"/>
    <row r="49377" ht="12.75" customHeight="1" x14ac:dyDescent="0.2"/>
    <row r="49378" ht="12.75" customHeight="1" x14ac:dyDescent="0.2"/>
    <row r="49379" ht="12.75" customHeight="1" x14ac:dyDescent="0.2"/>
    <row r="49380" ht="12.75" customHeight="1" x14ac:dyDescent="0.2"/>
    <row r="49381" ht="12.75" customHeight="1" x14ac:dyDescent="0.2"/>
    <row r="49382" ht="12.75" customHeight="1" x14ac:dyDescent="0.2"/>
    <row r="49383" ht="12.75" customHeight="1" x14ac:dyDescent="0.2"/>
    <row r="49384" ht="12.75" customHeight="1" x14ac:dyDescent="0.2"/>
    <row r="49385" ht="12.75" customHeight="1" x14ac:dyDescent="0.2"/>
    <row r="49386" ht="12.75" customHeight="1" x14ac:dyDescent="0.2"/>
    <row r="49387" ht="12.75" customHeight="1" x14ac:dyDescent="0.2"/>
    <row r="49388" ht="12.75" customHeight="1" x14ac:dyDescent="0.2"/>
    <row r="49389" ht="12.75" customHeight="1" x14ac:dyDescent="0.2"/>
    <row r="49390" ht="12.75" customHeight="1" x14ac:dyDescent="0.2"/>
    <row r="49391" ht="12.75" customHeight="1" x14ac:dyDescent="0.2"/>
    <row r="49392" ht="12.75" customHeight="1" x14ac:dyDescent="0.2"/>
    <row r="49393" ht="12.75" customHeight="1" x14ac:dyDescent="0.2"/>
    <row r="49394" ht="12.75" customHeight="1" x14ac:dyDescent="0.2"/>
    <row r="49395" ht="12.75" customHeight="1" x14ac:dyDescent="0.2"/>
    <row r="49396" ht="12.75" customHeight="1" x14ac:dyDescent="0.2"/>
    <row r="49397" ht="12.75" customHeight="1" x14ac:dyDescent="0.2"/>
    <row r="49398" ht="12.75" customHeight="1" x14ac:dyDescent="0.2"/>
    <row r="49399" ht="12.75" customHeight="1" x14ac:dyDescent="0.2"/>
    <row r="49400" ht="12.75" customHeight="1" x14ac:dyDescent="0.2"/>
    <row r="49401" ht="12.75" customHeight="1" x14ac:dyDescent="0.2"/>
    <row r="49402" ht="12.75" customHeight="1" x14ac:dyDescent="0.2"/>
    <row r="49403" ht="12.75" customHeight="1" x14ac:dyDescent="0.2"/>
    <row r="49404" ht="12.75" customHeight="1" x14ac:dyDescent="0.2"/>
    <row r="49405" ht="12.75" customHeight="1" x14ac:dyDescent="0.2"/>
    <row r="49406" ht="12.75" customHeight="1" x14ac:dyDescent="0.2"/>
    <row r="49407" ht="12.75" customHeight="1" x14ac:dyDescent="0.2"/>
    <row r="49408" ht="12.75" customHeight="1" x14ac:dyDescent="0.2"/>
    <row r="49409" ht="12.75" customHeight="1" x14ac:dyDescent="0.2"/>
    <row r="49410" ht="12.75" customHeight="1" x14ac:dyDescent="0.2"/>
    <row r="49411" ht="12.75" customHeight="1" x14ac:dyDescent="0.2"/>
    <row r="49412" ht="12.75" customHeight="1" x14ac:dyDescent="0.2"/>
    <row r="49413" ht="12.75" customHeight="1" x14ac:dyDescent="0.2"/>
    <row r="49414" ht="12.75" customHeight="1" x14ac:dyDescent="0.2"/>
    <row r="49415" ht="12.75" customHeight="1" x14ac:dyDescent="0.2"/>
    <row r="49416" ht="12.75" customHeight="1" x14ac:dyDescent="0.2"/>
    <row r="49417" ht="12.75" customHeight="1" x14ac:dyDescent="0.2"/>
    <row r="49418" ht="12.75" customHeight="1" x14ac:dyDescent="0.2"/>
    <row r="49419" ht="12.75" customHeight="1" x14ac:dyDescent="0.2"/>
    <row r="49420" ht="12.75" customHeight="1" x14ac:dyDescent="0.2"/>
    <row r="49421" ht="12.75" customHeight="1" x14ac:dyDescent="0.2"/>
    <row r="49422" ht="12.75" customHeight="1" x14ac:dyDescent="0.2"/>
    <row r="49423" ht="12.75" customHeight="1" x14ac:dyDescent="0.2"/>
    <row r="49424" ht="12.75" customHeight="1" x14ac:dyDescent="0.2"/>
    <row r="49425" ht="12.75" customHeight="1" x14ac:dyDescent="0.2"/>
    <row r="49426" ht="12.75" customHeight="1" x14ac:dyDescent="0.2"/>
    <row r="49427" ht="12.75" customHeight="1" x14ac:dyDescent="0.2"/>
    <row r="49428" ht="12.75" customHeight="1" x14ac:dyDescent="0.2"/>
    <row r="49429" ht="12.75" customHeight="1" x14ac:dyDescent="0.2"/>
    <row r="49430" ht="12.75" customHeight="1" x14ac:dyDescent="0.2"/>
    <row r="49431" ht="12.75" customHeight="1" x14ac:dyDescent="0.2"/>
    <row r="49432" ht="12.75" customHeight="1" x14ac:dyDescent="0.2"/>
    <row r="49433" ht="12.75" customHeight="1" x14ac:dyDescent="0.2"/>
    <row r="49434" ht="12.75" customHeight="1" x14ac:dyDescent="0.2"/>
    <row r="49435" ht="12.75" customHeight="1" x14ac:dyDescent="0.2"/>
    <row r="49436" ht="12.75" customHeight="1" x14ac:dyDescent="0.2"/>
    <row r="49437" ht="12.75" customHeight="1" x14ac:dyDescent="0.2"/>
    <row r="49438" ht="12.75" customHeight="1" x14ac:dyDescent="0.2"/>
    <row r="49439" ht="12.75" customHeight="1" x14ac:dyDescent="0.2"/>
    <row r="49440" ht="12.75" customHeight="1" x14ac:dyDescent="0.2"/>
    <row r="49441" ht="12.75" customHeight="1" x14ac:dyDescent="0.2"/>
    <row r="49442" ht="12.75" customHeight="1" x14ac:dyDescent="0.2"/>
    <row r="49443" ht="12.75" customHeight="1" x14ac:dyDescent="0.2"/>
    <row r="49444" ht="12.75" customHeight="1" x14ac:dyDescent="0.2"/>
    <row r="49445" ht="12.75" customHeight="1" x14ac:dyDescent="0.2"/>
    <row r="49446" ht="12.75" customHeight="1" x14ac:dyDescent="0.2"/>
    <row r="49447" ht="12.75" customHeight="1" x14ac:dyDescent="0.2"/>
    <row r="49448" ht="12.75" customHeight="1" x14ac:dyDescent="0.2"/>
    <row r="49449" ht="12.75" customHeight="1" x14ac:dyDescent="0.2"/>
    <row r="49450" ht="12.75" customHeight="1" x14ac:dyDescent="0.2"/>
    <row r="49451" ht="12.75" customHeight="1" x14ac:dyDescent="0.2"/>
    <row r="49452" ht="12.75" customHeight="1" x14ac:dyDescent="0.2"/>
    <row r="49453" ht="12.75" customHeight="1" x14ac:dyDescent="0.2"/>
    <row r="49454" ht="12.75" customHeight="1" x14ac:dyDescent="0.2"/>
    <row r="49455" ht="12.75" customHeight="1" x14ac:dyDescent="0.2"/>
    <row r="49456" ht="12.75" customHeight="1" x14ac:dyDescent="0.2"/>
    <row r="49457" ht="12.75" customHeight="1" x14ac:dyDescent="0.2"/>
    <row r="49458" ht="12.75" customHeight="1" x14ac:dyDescent="0.2"/>
    <row r="49459" ht="12.75" customHeight="1" x14ac:dyDescent="0.2"/>
    <row r="49460" ht="12.75" customHeight="1" x14ac:dyDescent="0.2"/>
    <row r="49461" ht="12.75" customHeight="1" x14ac:dyDescent="0.2"/>
    <row r="49462" ht="12.75" customHeight="1" x14ac:dyDescent="0.2"/>
    <row r="49463" ht="12.75" customHeight="1" x14ac:dyDescent="0.2"/>
    <row r="49464" ht="12.75" customHeight="1" x14ac:dyDescent="0.2"/>
    <row r="49465" ht="12.75" customHeight="1" x14ac:dyDescent="0.2"/>
    <row r="49466" ht="12.75" customHeight="1" x14ac:dyDescent="0.2"/>
    <row r="49467" ht="12.75" customHeight="1" x14ac:dyDescent="0.2"/>
    <row r="49468" ht="12.75" customHeight="1" x14ac:dyDescent="0.2"/>
    <row r="49469" ht="12.75" customHeight="1" x14ac:dyDescent="0.2"/>
    <row r="49470" ht="12.75" customHeight="1" x14ac:dyDescent="0.2"/>
    <row r="49471" ht="12.75" customHeight="1" x14ac:dyDescent="0.2"/>
    <row r="49472" ht="12.75" customHeight="1" x14ac:dyDescent="0.2"/>
    <row r="49473" ht="12.75" customHeight="1" x14ac:dyDescent="0.2"/>
    <row r="49474" ht="12.75" customHeight="1" x14ac:dyDescent="0.2"/>
    <row r="49475" ht="12.75" customHeight="1" x14ac:dyDescent="0.2"/>
    <row r="49476" ht="12.75" customHeight="1" x14ac:dyDescent="0.2"/>
    <row r="49477" ht="12.75" customHeight="1" x14ac:dyDescent="0.2"/>
    <row r="49478" ht="12.75" customHeight="1" x14ac:dyDescent="0.2"/>
    <row r="49479" ht="12.75" customHeight="1" x14ac:dyDescent="0.2"/>
    <row r="49480" ht="12.75" customHeight="1" x14ac:dyDescent="0.2"/>
    <row r="49481" ht="12.75" customHeight="1" x14ac:dyDescent="0.2"/>
    <row r="49482" ht="12.75" customHeight="1" x14ac:dyDescent="0.2"/>
    <row r="49483" ht="12.75" customHeight="1" x14ac:dyDescent="0.2"/>
    <row r="49484" ht="12.75" customHeight="1" x14ac:dyDescent="0.2"/>
    <row r="49485" ht="12.75" customHeight="1" x14ac:dyDescent="0.2"/>
    <row r="49486" ht="12.75" customHeight="1" x14ac:dyDescent="0.2"/>
    <row r="49487" ht="12.75" customHeight="1" x14ac:dyDescent="0.2"/>
    <row r="49488" ht="12.75" customHeight="1" x14ac:dyDescent="0.2"/>
    <row r="49489" ht="12.75" customHeight="1" x14ac:dyDescent="0.2"/>
    <row r="49490" ht="12.75" customHeight="1" x14ac:dyDescent="0.2"/>
    <row r="49491" ht="12.75" customHeight="1" x14ac:dyDescent="0.2"/>
    <row r="49492" ht="12.75" customHeight="1" x14ac:dyDescent="0.2"/>
    <row r="49493" ht="12.75" customHeight="1" x14ac:dyDescent="0.2"/>
    <row r="49494" ht="12.75" customHeight="1" x14ac:dyDescent="0.2"/>
    <row r="49495" ht="12.75" customHeight="1" x14ac:dyDescent="0.2"/>
    <row r="49496" ht="12.75" customHeight="1" x14ac:dyDescent="0.2"/>
    <row r="49497" ht="12.75" customHeight="1" x14ac:dyDescent="0.2"/>
    <row r="49498" ht="12.75" customHeight="1" x14ac:dyDescent="0.2"/>
    <row r="49499" ht="12.75" customHeight="1" x14ac:dyDescent="0.2"/>
    <row r="49500" ht="12.75" customHeight="1" x14ac:dyDescent="0.2"/>
    <row r="49501" ht="12.75" customHeight="1" x14ac:dyDescent="0.2"/>
    <row r="49502" ht="12.75" customHeight="1" x14ac:dyDescent="0.2"/>
    <row r="49503" ht="12.75" customHeight="1" x14ac:dyDescent="0.2"/>
    <row r="49504" ht="12.75" customHeight="1" x14ac:dyDescent="0.2"/>
    <row r="49505" ht="12.75" customHeight="1" x14ac:dyDescent="0.2"/>
    <row r="49506" ht="12.75" customHeight="1" x14ac:dyDescent="0.2"/>
    <row r="49507" ht="12.75" customHeight="1" x14ac:dyDescent="0.2"/>
    <row r="49508" ht="12.75" customHeight="1" x14ac:dyDescent="0.2"/>
    <row r="49509" ht="12.75" customHeight="1" x14ac:dyDescent="0.2"/>
    <row r="49510" ht="12.75" customHeight="1" x14ac:dyDescent="0.2"/>
    <row r="49511" ht="12.75" customHeight="1" x14ac:dyDescent="0.2"/>
    <row r="49512" ht="12.75" customHeight="1" x14ac:dyDescent="0.2"/>
    <row r="49513" ht="12.75" customHeight="1" x14ac:dyDescent="0.2"/>
    <row r="49514" ht="12.75" customHeight="1" x14ac:dyDescent="0.2"/>
    <row r="49515" ht="12.75" customHeight="1" x14ac:dyDescent="0.2"/>
    <row r="49516" ht="12.75" customHeight="1" x14ac:dyDescent="0.2"/>
    <row r="49517" ht="12.75" customHeight="1" x14ac:dyDescent="0.2"/>
    <row r="49518" ht="12.75" customHeight="1" x14ac:dyDescent="0.2"/>
    <row r="49519" ht="12.75" customHeight="1" x14ac:dyDescent="0.2"/>
    <row r="49520" ht="12.75" customHeight="1" x14ac:dyDescent="0.2"/>
    <row r="49521" ht="12.75" customHeight="1" x14ac:dyDescent="0.2"/>
    <row r="49522" ht="12.75" customHeight="1" x14ac:dyDescent="0.2"/>
    <row r="49523" ht="12.75" customHeight="1" x14ac:dyDescent="0.2"/>
    <row r="49524" ht="12.75" customHeight="1" x14ac:dyDescent="0.2"/>
    <row r="49525" ht="12.75" customHeight="1" x14ac:dyDescent="0.2"/>
    <row r="49526" ht="12.75" customHeight="1" x14ac:dyDescent="0.2"/>
    <row r="49527" ht="12.75" customHeight="1" x14ac:dyDescent="0.2"/>
    <row r="49528" ht="12.75" customHeight="1" x14ac:dyDescent="0.2"/>
    <row r="49529" ht="12.75" customHeight="1" x14ac:dyDescent="0.2"/>
    <row r="49530" ht="12.75" customHeight="1" x14ac:dyDescent="0.2"/>
    <row r="49531" ht="12.75" customHeight="1" x14ac:dyDescent="0.2"/>
    <row r="49532" ht="12.75" customHeight="1" x14ac:dyDescent="0.2"/>
    <row r="49533" ht="12.75" customHeight="1" x14ac:dyDescent="0.2"/>
    <row r="49534" ht="12.75" customHeight="1" x14ac:dyDescent="0.2"/>
    <row r="49535" ht="12.75" customHeight="1" x14ac:dyDescent="0.2"/>
    <row r="49536" ht="12.75" customHeight="1" x14ac:dyDescent="0.2"/>
    <row r="49537" ht="12.75" customHeight="1" x14ac:dyDescent="0.2"/>
    <row r="49538" ht="12.75" customHeight="1" x14ac:dyDescent="0.2"/>
    <row r="49539" ht="12.75" customHeight="1" x14ac:dyDescent="0.2"/>
    <row r="49540" ht="12.75" customHeight="1" x14ac:dyDescent="0.2"/>
    <row r="49541" ht="12.75" customHeight="1" x14ac:dyDescent="0.2"/>
    <row r="49542" ht="12.75" customHeight="1" x14ac:dyDescent="0.2"/>
    <row r="49543" ht="12.75" customHeight="1" x14ac:dyDescent="0.2"/>
    <row r="49544" ht="12.75" customHeight="1" x14ac:dyDescent="0.2"/>
    <row r="49545" ht="12.75" customHeight="1" x14ac:dyDescent="0.2"/>
    <row r="49546" ht="12.75" customHeight="1" x14ac:dyDescent="0.2"/>
    <row r="49547" ht="12.75" customHeight="1" x14ac:dyDescent="0.2"/>
    <row r="49548" ht="12.75" customHeight="1" x14ac:dyDescent="0.2"/>
    <row r="49549" ht="12.75" customHeight="1" x14ac:dyDescent="0.2"/>
    <row r="49550" ht="12.75" customHeight="1" x14ac:dyDescent="0.2"/>
    <row r="49551" ht="12.75" customHeight="1" x14ac:dyDescent="0.2"/>
    <row r="49552" ht="12.75" customHeight="1" x14ac:dyDescent="0.2"/>
    <row r="49553" ht="12.75" customHeight="1" x14ac:dyDescent="0.2"/>
    <row r="49554" ht="12.75" customHeight="1" x14ac:dyDescent="0.2"/>
    <row r="49555" ht="12.75" customHeight="1" x14ac:dyDescent="0.2"/>
    <row r="49556" ht="12.75" customHeight="1" x14ac:dyDescent="0.2"/>
    <row r="49557" ht="12.75" customHeight="1" x14ac:dyDescent="0.2"/>
    <row r="49558" ht="12.75" customHeight="1" x14ac:dyDescent="0.2"/>
    <row r="49559" ht="12.75" customHeight="1" x14ac:dyDescent="0.2"/>
    <row r="49560" ht="12.75" customHeight="1" x14ac:dyDescent="0.2"/>
    <row r="49561" ht="12.75" customHeight="1" x14ac:dyDescent="0.2"/>
    <row r="49562" ht="12.75" customHeight="1" x14ac:dyDescent="0.2"/>
    <row r="49563" ht="12.75" customHeight="1" x14ac:dyDescent="0.2"/>
    <row r="49564" ht="12.75" customHeight="1" x14ac:dyDescent="0.2"/>
    <row r="49565" ht="12.75" customHeight="1" x14ac:dyDescent="0.2"/>
    <row r="49566" ht="12.75" customHeight="1" x14ac:dyDescent="0.2"/>
    <row r="49567" ht="12.75" customHeight="1" x14ac:dyDescent="0.2"/>
    <row r="49568" ht="12.75" customHeight="1" x14ac:dyDescent="0.2"/>
    <row r="49569" ht="12.75" customHeight="1" x14ac:dyDescent="0.2"/>
    <row r="49570" ht="12.75" customHeight="1" x14ac:dyDescent="0.2"/>
    <row r="49571" ht="12.75" customHeight="1" x14ac:dyDescent="0.2"/>
    <row r="49572" ht="12.75" customHeight="1" x14ac:dyDescent="0.2"/>
    <row r="49573" ht="12.75" customHeight="1" x14ac:dyDescent="0.2"/>
    <row r="49574" ht="12.75" customHeight="1" x14ac:dyDescent="0.2"/>
    <row r="49575" ht="12.75" customHeight="1" x14ac:dyDescent="0.2"/>
    <row r="49576" ht="12.75" customHeight="1" x14ac:dyDescent="0.2"/>
    <row r="49577" ht="12.75" customHeight="1" x14ac:dyDescent="0.2"/>
    <row r="49578" ht="12.75" customHeight="1" x14ac:dyDescent="0.2"/>
    <row r="49579" ht="12.75" customHeight="1" x14ac:dyDescent="0.2"/>
    <row r="49580" ht="12.75" customHeight="1" x14ac:dyDescent="0.2"/>
    <row r="49581" ht="12.75" customHeight="1" x14ac:dyDescent="0.2"/>
    <row r="49582" ht="12.75" customHeight="1" x14ac:dyDescent="0.2"/>
    <row r="49583" ht="12.75" customHeight="1" x14ac:dyDescent="0.2"/>
    <row r="49584" ht="12.75" customHeight="1" x14ac:dyDescent="0.2"/>
    <row r="49585" ht="12.75" customHeight="1" x14ac:dyDescent="0.2"/>
    <row r="49586" ht="12.75" customHeight="1" x14ac:dyDescent="0.2"/>
    <row r="49587" ht="12.75" customHeight="1" x14ac:dyDescent="0.2"/>
    <row r="49588" ht="12.75" customHeight="1" x14ac:dyDescent="0.2"/>
    <row r="49589" ht="12.75" customHeight="1" x14ac:dyDescent="0.2"/>
    <row r="49590" ht="12.75" customHeight="1" x14ac:dyDescent="0.2"/>
    <row r="49591" ht="12.75" customHeight="1" x14ac:dyDescent="0.2"/>
    <row r="49592" ht="12.75" customHeight="1" x14ac:dyDescent="0.2"/>
    <row r="49593" ht="12.75" customHeight="1" x14ac:dyDescent="0.2"/>
    <row r="49594" ht="12.75" customHeight="1" x14ac:dyDescent="0.2"/>
    <row r="49595" ht="12.75" customHeight="1" x14ac:dyDescent="0.2"/>
    <row r="49596" ht="12.75" customHeight="1" x14ac:dyDescent="0.2"/>
    <row r="49597" ht="12.75" customHeight="1" x14ac:dyDescent="0.2"/>
    <row r="49598" ht="12.75" customHeight="1" x14ac:dyDescent="0.2"/>
    <row r="49599" ht="12.75" customHeight="1" x14ac:dyDescent="0.2"/>
    <row r="49600" ht="12.75" customHeight="1" x14ac:dyDescent="0.2"/>
    <row r="49601" ht="12.75" customHeight="1" x14ac:dyDescent="0.2"/>
    <row r="49602" ht="12.75" customHeight="1" x14ac:dyDescent="0.2"/>
    <row r="49603" ht="12.75" customHeight="1" x14ac:dyDescent="0.2"/>
    <row r="49604" ht="12.75" customHeight="1" x14ac:dyDescent="0.2"/>
    <row r="49605" ht="12.75" customHeight="1" x14ac:dyDescent="0.2"/>
    <row r="49606" ht="12.75" customHeight="1" x14ac:dyDescent="0.2"/>
    <row r="49607" ht="12.75" customHeight="1" x14ac:dyDescent="0.2"/>
    <row r="49608" ht="12.75" customHeight="1" x14ac:dyDescent="0.2"/>
    <row r="49609" ht="12.75" customHeight="1" x14ac:dyDescent="0.2"/>
    <row r="49610" ht="12.75" customHeight="1" x14ac:dyDescent="0.2"/>
    <row r="49611" ht="12.75" customHeight="1" x14ac:dyDescent="0.2"/>
    <row r="49612" ht="12.75" customHeight="1" x14ac:dyDescent="0.2"/>
    <row r="49613" ht="12.75" customHeight="1" x14ac:dyDescent="0.2"/>
    <row r="49614" ht="12.75" customHeight="1" x14ac:dyDescent="0.2"/>
    <row r="49615" ht="12.75" customHeight="1" x14ac:dyDescent="0.2"/>
    <row r="49616" ht="12.75" customHeight="1" x14ac:dyDescent="0.2"/>
    <row r="49617" ht="12.75" customHeight="1" x14ac:dyDescent="0.2"/>
    <row r="49618" ht="12.75" customHeight="1" x14ac:dyDescent="0.2"/>
    <row r="49619" ht="12.75" customHeight="1" x14ac:dyDescent="0.2"/>
    <row r="49620" ht="12.75" customHeight="1" x14ac:dyDescent="0.2"/>
    <row r="49621" ht="12.75" customHeight="1" x14ac:dyDescent="0.2"/>
    <row r="49622" ht="12.75" customHeight="1" x14ac:dyDescent="0.2"/>
    <row r="49623" ht="12.75" customHeight="1" x14ac:dyDescent="0.2"/>
    <row r="49624" ht="12.75" customHeight="1" x14ac:dyDescent="0.2"/>
    <row r="49625" ht="12.75" customHeight="1" x14ac:dyDescent="0.2"/>
    <row r="49626" ht="12.75" customHeight="1" x14ac:dyDescent="0.2"/>
    <row r="49627" ht="12.75" customHeight="1" x14ac:dyDescent="0.2"/>
    <row r="49628" ht="12.75" customHeight="1" x14ac:dyDescent="0.2"/>
    <row r="49629" ht="12.75" customHeight="1" x14ac:dyDescent="0.2"/>
    <row r="49630" ht="12.75" customHeight="1" x14ac:dyDescent="0.2"/>
    <row r="49631" ht="12.75" customHeight="1" x14ac:dyDescent="0.2"/>
    <row r="49632" ht="12.75" customHeight="1" x14ac:dyDescent="0.2"/>
    <row r="49633" ht="12.75" customHeight="1" x14ac:dyDescent="0.2"/>
    <row r="49634" ht="12.75" customHeight="1" x14ac:dyDescent="0.2"/>
    <row r="49635" ht="12.75" customHeight="1" x14ac:dyDescent="0.2"/>
    <row r="49636" ht="12.75" customHeight="1" x14ac:dyDescent="0.2"/>
    <row r="49637" ht="12.75" customHeight="1" x14ac:dyDescent="0.2"/>
    <row r="49638" ht="12.75" customHeight="1" x14ac:dyDescent="0.2"/>
    <row r="49639" ht="12.75" customHeight="1" x14ac:dyDescent="0.2"/>
    <row r="49640" ht="12.75" customHeight="1" x14ac:dyDescent="0.2"/>
    <row r="49641" ht="12.75" customHeight="1" x14ac:dyDescent="0.2"/>
    <row r="49642" ht="12.75" customHeight="1" x14ac:dyDescent="0.2"/>
    <row r="49643" ht="12.75" customHeight="1" x14ac:dyDescent="0.2"/>
    <row r="49644" ht="12.75" customHeight="1" x14ac:dyDescent="0.2"/>
    <row r="49645" ht="12.75" customHeight="1" x14ac:dyDescent="0.2"/>
    <row r="49646" ht="12.75" customHeight="1" x14ac:dyDescent="0.2"/>
    <row r="49647" ht="12.75" customHeight="1" x14ac:dyDescent="0.2"/>
    <row r="49648" ht="12.75" customHeight="1" x14ac:dyDescent="0.2"/>
    <row r="49649" ht="12.75" customHeight="1" x14ac:dyDescent="0.2"/>
    <row r="49650" ht="12.75" customHeight="1" x14ac:dyDescent="0.2"/>
    <row r="49651" ht="12.75" customHeight="1" x14ac:dyDescent="0.2"/>
    <row r="49652" ht="12.75" customHeight="1" x14ac:dyDescent="0.2"/>
    <row r="49653" ht="12.75" customHeight="1" x14ac:dyDescent="0.2"/>
    <row r="49654" ht="12.75" customHeight="1" x14ac:dyDescent="0.2"/>
    <row r="49655" ht="12.75" customHeight="1" x14ac:dyDescent="0.2"/>
    <row r="49656" ht="12.75" customHeight="1" x14ac:dyDescent="0.2"/>
    <row r="49657" ht="12.75" customHeight="1" x14ac:dyDescent="0.2"/>
    <row r="49658" ht="12.75" customHeight="1" x14ac:dyDescent="0.2"/>
    <row r="49659" ht="12.75" customHeight="1" x14ac:dyDescent="0.2"/>
    <row r="49660" ht="12.75" customHeight="1" x14ac:dyDescent="0.2"/>
    <row r="49661" ht="12.75" customHeight="1" x14ac:dyDescent="0.2"/>
    <row r="49662" ht="12.75" customHeight="1" x14ac:dyDescent="0.2"/>
    <row r="49663" ht="12.75" customHeight="1" x14ac:dyDescent="0.2"/>
    <row r="49664" ht="12.75" customHeight="1" x14ac:dyDescent="0.2"/>
    <row r="49665" ht="12.75" customHeight="1" x14ac:dyDescent="0.2"/>
    <row r="49666" ht="12.75" customHeight="1" x14ac:dyDescent="0.2"/>
    <row r="49667" ht="12.75" customHeight="1" x14ac:dyDescent="0.2"/>
    <row r="49668" ht="12.75" customHeight="1" x14ac:dyDescent="0.2"/>
    <row r="49669" ht="12.75" customHeight="1" x14ac:dyDescent="0.2"/>
    <row r="49670" ht="12.75" customHeight="1" x14ac:dyDescent="0.2"/>
    <row r="49671" ht="12.75" customHeight="1" x14ac:dyDescent="0.2"/>
    <row r="49672" ht="12.75" customHeight="1" x14ac:dyDescent="0.2"/>
    <row r="49673" ht="12.75" customHeight="1" x14ac:dyDescent="0.2"/>
    <row r="49674" ht="12.75" customHeight="1" x14ac:dyDescent="0.2"/>
    <row r="49675" ht="12.75" customHeight="1" x14ac:dyDescent="0.2"/>
    <row r="49676" ht="12.75" customHeight="1" x14ac:dyDescent="0.2"/>
    <row r="49677" ht="12.75" customHeight="1" x14ac:dyDescent="0.2"/>
    <row r="49678" ht="12.75" customHeight="1" x14ac:dyDescent="0.2"/>
    <row r="49679" ht="12.75" customHeight="1" x14ac:dyDescent="0.2"/>
    <row r="49680" ht="12.75" customHeight="1" x14ac:dyDescent="0.2"/>
    <row r="49681" ht="12.75" customHeight="1" x14ac:dyDescent="0.2"/>
    <row r="49682" ht="12.75" customHeight="1" x14ac:dyDescent="0.2"/>
    <row r="49683" ht="12.75" customHeight="1" x14ac:dyDescent="0.2"/>
    <row r="49684" ht="12.75" customHeight="1" x14ac:dyDescent="0.2"/>
    <row r="49685" ht="12.75" customHeight="1" x14ac:dyDescent="0.2"/>
    <row r="49686" ht="12.75" customHeight="1" x14ac:dyDescent="0.2"/>
    <row r="49687" ht="12.75" customHeight="1" x14ac:dyDescent="0.2"/>
    <row r="49688" ht="12.75" customHeight="1" x14ac:dyDescent="0.2"/>
    <row r="49689" ht="12.75" customHeight="1" x14ac:dyDescent="0.2"/>
    <row r="49690" ht="12.75" customHeight="1" x14ac:dyDescent="0.2"/>
    <row r="49691" ht="12.75" customHeight="1" x14ac:dyDescent="0.2"/>
    <row r="49692" ht="12.75" customHeight="1" x14ac:dyDescent="0.2"/>
    <row r="49693" ht="12.75" customHeight="1" x14ac:dyDescent="0.2"/>
    <row r="49694" ht="12.75" customHeight="1" x14ac:dyDescent="0.2"/>
    <row r="49695" ht="12.75" customHeight="1" x14ac:dyDescent="0.2"/>
    <row r="49696" ht="12.75" customHeight="1" x14ac:dyDescent="0.2"/>
    <row r="49697" ht="12.75" customHeight="1" x14ac:dyDescent="0.2"/>
    <row r="49698" ht="12.75" customHeight="1" x14ac:dyDescent="0.2"/>
    <row r="49699" ht="12.75" customHeight="1" x14ac:dyDescent="0.2"/>
    <row r="49700" ht="12.75" customHeight="1" x14ac:dyDescent="0.2"/>
    <row r="49701" ht="12.75" customHeight="1" x14ac:dyDescent="0.2"/>
    <row r="49702" ht="12.75" customHeight="1" x14ac:dyDescent="0.2"/>
    <row r="49703" ht="12.75" customHeight="1" x14ac:dyDescent="0.2"/>
    <row r="49704" ht="12.75" customHeight="1" x14ac:dyDescent="0.2"/>
    <row r="49705" ht="12.75" customHeight="1" x14ac:dyDescent="0.2"/>
    <row r="49706" ht="12.75" customHeight="1" x14ac:dyDescent="0.2"/>
    <row r="49707" ht="12.75" customHeight="1" x14ac:dyDescent="0.2"/>
    <row r="49708" ht="12.75" customHeight="1" x14ac:dyDescent="0.2"/>
    <row r="49709" ht="12.75" customHeight="1" x14ac:dyDescent="0.2"/>
    <row r="49710" ht="12.75" customHeight="1" x14ac:dyDescent="0.2"/>
    <row r="49711" ht="12.75" customHeight="1" x14ac:dyDescent="0.2"/>
    <row r="49712" ht="12.75" customHeight="1" x14ac:dyDescent="0.2"/>
    <row r="49713" ht="12.75" customHeight="1" x14ac:dyDescent="0.2"/>
    <row r="49714" ht="12.75" customHeight="1" x14ac:dyDescent="0.2"/>
    <row r="49715" ht="12.75" customHeight="1" x14ac:dyDescent="0.2"/>
    <row r="49716" ht="12.75" customHeight="1" x14ac:dyDescent="0.2"/>
    <row r="49717" ht="12.75" customHeight="1" x14ac:dyDescent="0.2"/>
    <row r="49718" ht="12.75" customHeight="1" x14ac:dyDescent="0.2"/>
    <row r="49719" ht="12.75" customHeight="1" x14ac:dyDescent="0.2"/>
    <row r="49720" ht="12.75" customHeight="1" x14ac:dyDescent="0.2"/>
    <row r="49721" ht="12.75" customHeight="1" x14ac:dyDescent="0.2"/>
    <row r="49722" ht="12.75" customHeight="1" x14ac:dyDescent="0.2"/>
    <row r="49723" ht="12.75" customHeight="1" x14ac:dyDescent="0.2"/>
    <row r="49724" ht="12.75" customHeight="1" x14ac:dyDescent="0.2"/>
    <row r="49725" ht="12.75" customHeight="1" x14ac:dyDescent="0.2"/>
    <row r="49726" ht="12.75" customHeight="1" x14ac:dyDescent="0.2"/>
    <row r="49727" ht="12.75" customHeight="1" x14ac:dyDescent="0.2"/>
    <row r="49728" ht="12.75" customHeight="1" x14ac:dyDescent="0.2"/>
    <row r="49729" ht="12.75" customHeight="1" x14ac:dyDescent="0.2"/>
    <row r="49730" ht="12.75" customHeight="1" x14ac:dyDescent="0.2"/>
    <row r="49731" ht="12.75" customHeight="1" x14ac:dyDescent="0.2"/>
    <row r="49732" ht="12.75" customHeight="1" x14ac:dyDescent="0.2"/>
    <row r="49733" ht="12.75" customHeight="1" x14ac:dyDescent="0.2"/>
    <row r="49734" ht="12.75" customHeight="1" x14ac:dyDescent="0.2"/>
    <row r="49735" ht="12.75" customHeight="1" x14ac:dyDescent="0.2"/>
    <row r="49736" ht="12.75" customHeight="1" x14ac:dyDescent="0.2"/>
    <row r="49737" ht="12.75" customHeight="1" x14ac:dyDescent="0.2"/>
    <row r="49738" ht="12.75" customHeight="1" x14ac:dyDescent="0.2"/>
    <row r="49739" ht="12.75" customHeight="1" x14ac:dyDescent="0.2"/>
    <row r="49740" ht="12.75" customHeight="1" x14ac:dyDescent="0.2"/>
    <row r="49741" ht="12.75" customHeight="1" x14ac:dyDescent="0.2"/>
    <row r="49742" ht="12.75" customHeight="1" x14ac:dyDescent="0.2"/>
    <row r="49743" ht="12.75" customHeight="1" x14ac:dyDescent="0.2"/>
    <row r="49744" ht="12.75" customHeight="1" x14ac:dyDescent="0.2"/>
    <row r="49745" ht="12.75" customHeight="1" x14ac:dyDescent="0.2"/>
    <row r="49746" ht="12.75" customHeight="1" x14ac:dyDescent="0.2"/>
    <row r="49747" ht="12.75" customHeight="1" x14ac:dyDescent="0.2"/>
    <row r="49748" ht="12.75" customHeight="1" x14ac:dyDescent="0.2"/>
    <row r="49749" ht="12.75" customHeight="1" x14ac:dyDescent="0.2"/>
    <row r="49750" ht="12.75" customHeight="1" x14ac:dyDescent="0.2"/>
    <row r="49751" ht="12.75" customHeight="1" x14ac:dyDescent="0.2"/>
    <row r="49752" ht="12.75" customHeight="1" x14ac:dyDescent="0.2"/>
    <row r="49753" ht="12.75" customHeight="1" x14ac:dyDescent="0.2"/>
    <row r="49754" ht="12.75" customHeight="1" x14ac:dyDescent="0.2"/>
    <row r="49755" ht="12.75" customHeight="1" x14ac:dyDescent="0.2"/>
    <row r="49756" ht="12.75" customHeight="1" x14ac:dyDescent="0.2"/>
    <row r="49757" ht="12.75" customHeight="1" x14ac:dyDescent="0.2"/>
    <row r="49758" ht="12.75" customHeight="1" x14ac:dyDescent="0.2"/>
    <row r="49759" ht="12.75" customHeight="1" x14ac:dyDescent="0.2"/>
    <row r="49760" ht="12.75" customHeight="1" x14ac:dyDescent="0.2"/>
    <row r="49761" ht="12.75" customHeight="1" x14ac:dyDescent="0.2"/>
    <row r="49762" ht="12.75" customHeight="1" x14ac:dyDescent="0.2"/>
    <row r="49763" ht="12.75" customHeight="1" x14ac:dyDescent="0.2"/>
    <row r="49764" ht="12.75" customHeight="1" x14ac:dyDescent="0.2"/>
    <row r="49765" ht="12.75" customHeight="1" x14ac:dyDescent="0.2"/>
    <row r="49766" ht="12.75" customHeight="1" x14ac:dyDescent="0.2"/>
    <row r="49767" ht="12.75" customHeight="1" x14ac:dyDescent="0.2"/>
    <row r="49768" ht="12.75" customHeight="1" x14ac:dyDescent="0.2"/>
    <row r="49769" ht="12.75" customHeight="1" x14ac:dyDescent="0.2"/>
    <row r="49770" ht="12.75" customHeight="1" x14ac:dyDescent="0.2"/>
    <row r="49771" ht="12.75" customHeight="1" x14ac:dyDescent="0.2"/>
    <row r="49772" ht="12.75" customHeight="1" x14ac:dyDescent="0.2"/>
    <row r="49773" ht="12.75" customHeight="1" x14ac:dyDescent="0.2"/>
    <row r="49774" ht="12.75" customHeight="1" x14ac:dyDescent="0.2"/>
    <row r="49775" ht="12.75" customHeight="1" x14ac:dyDescent="0.2"/>
    <row r="49776" ht="12.75" customHeight="1" x14ac:dyDescent="0.2"/>
    <row r="49777" ht="12.75" customHeight="1" x14ac:dyDescent="0.2"/>
    <row r="49778" ht="12.75" customHeight="1" x14ac:dyDescent="0.2"/>
    <row r="49779" ht="12.75" customHeight="1" x14ac:dyDescent="0.2"/>
    <row r="49780" ht="12.75" customHeight="1" x14ac:dyDescent="0.2"/>
    <row r="49781" ht="12.75" customHeight="1" x14ac:dyDescent="0.2"/>
    <row r="49782" ht="12.75" customHeight="1" x14ac:dyDescent="0.2"/>
    <row r="49783" ht="12.75" customHeight="1" x14ac:dyDescent="0.2"/>
    <row r="49784" ht="12.75" customHeight="1" x14ac:dyDescent="0.2"/>
    <row r="49785" ht="12.75" customHeight="1" x14ac:dyDescent="0.2"/>
    <row r="49786" ht="12.75" customHeight="1" x14ac:dyDescent="0.2"/>
    <row r="49787" ht="12.75" customHeight="1" x14ac:dyDescent="0.2"/>
    <row r="49788" ht="12.75" customHeight="1" x14ac:dyDescent="0.2"/>
    <row r="49789" ht="12.75" customHeight="1" x14ac:dyDescent="0.2"/>
    <row r="49790" ht="12.75" customHeight="1" x14ac:dyDescent="0.2"/>
    <row r="49791" ht="12.75" customHeight="1" x14ac:dyDescent="0.2"/>
    <row r="49792" ht="12.75" customHeight="1" x14ac:dyDescent="0.2"/>
    <row r="49793" ht="12.75" customHeight="1" x14ac:dyDescent="0.2"/>
    <row r="49794" ht="12.75" customHeight="1" x14ac:dyDescent="0.2"/>
    <row r="49795" ht="12.75" customHeight="1" x14ac:dyDescent="0.2"/>
    <row r="49796" ht="12.75" customHeight="1" x14ac:dyDescent="0.2"/>
    <row r="49797" ht="12.75" customHeight="1" x14ac:dyDescent="0.2"/>
    <row r="49798" ht="12.75" customHeight="1" x14ac:dyDescent="0.2"/>
    <row r="49799" ht="12.75" customHeight="1" x14ac:dyDescent="0.2"/>
    <row r="49800" ht="12.75" customHeight="1" x14ac:dyDescent="0.2"/>
    <row r="49801" ht="12.75" customHeight="1" x14ac:dyDescent="0.2"/>
    <row r="49802" ht="12.75" customHeight="1" x14ac:dyDescent="0.2"/>
    <row r="49803" ht="12.75" customHeight="1" x14ac:dyDescent="0.2"/>
    <row r="49804" ht="12.75" customHeight="1" x14ac:dyDescent="0.2"/>
    <row r="49805" ht="12.75" customHeight="1" x14ac:dyDescent="0.2"/>
    <row r="49806" ht="12.75" customHeight="1" x14ac:dyDescent="0.2"/>
    <row r="49807" ht="12.75" customHeight="1" x14ac:dyDescent="0.2"/>
    <row r="49808" ht="12.75" customHeight="1" x14ac:dyDescent="0.2"/>
    <row r="49809" ht="12.75" customHeight="1" x14ac:dyDescent="0.2"/>
    <row r="49810" ht="12.75" customHeight="1" x14ac:dyDescent="0.2"/>
    <row r="49811" ht="12.75" customHeight="1" x14ac:dyDescent="0.2"/>
    <row r="49812" ht="12.75" customHeight="1" x14ac:dyDescent="0.2"/>
    <row r="49813" ht="12.75" customHeight="1" x14ac:dyDescent="0.2"/>
    <row r="49814" ht="12.75" customHeight="1" x14ac:dyDescent="0.2"/>
    <row r="49815" ht="12.75" customHeight="1" x14ac:dyDescent="0.2"/>
    <row r="49816" ht="12.75" customHeight="1" x14ac:dyDescent="0.2"/>
    <row r="49817" ht="12.75" customHeight="1" x14ac:dyDescent="0.2"/>
    <row r="49818" ht="12.75" customHeight="1" x14ac:dyDescent="0.2"/>
    <row r="49819" ht="12.75" customHeight="1" x14ac:dyDescent="0.2"/>
    <row r="49820" ht="12.75" customHeight="1" x14ac:dyDescent="0.2"/>
    <row r="49821" ht="12.75" customHeight="1" x14ac:dyDescent="0.2"/>
    <row r="49822" ht="12.75" customHeight="1" x14ac:dyDescent="0.2"/>
    <row r="49823" ht="12.75" customHeight="1" x14ac:dyDescent="0.2"/>
    <row r="49824" ht="12.75" customHeight="1" x14ac:dyDescent="0.2"/>
    <row r="49825" ht="12.75" customHeight="1" x14ac:dyDescent="0.2"/>
    <row r="49826" ht="12.75" customHeight="1" x14ac:dyDescent="0.2"/>
    <row r="49827" ht="12.75" customHeight="1" x14ac:dyDescent="0.2"/>
    <row r="49828" ht="12.75" customHeight="1" x14ac:dyDescent="0.2"/>
    <row r="49829" ht="12.75" customHeight="1" x14ac:dyDescent="0.2"/>
    <row r="49830" ht="12.75" customHeight="1" x14ac:dyDescent="0.2"/>
    <row r="49831" ht="12.75" customHeight="1" x14ac:dyDescent="0.2"/>
    <row r="49832" ht="12.75" customHeight="1" x14ac:dyDescent="0.2"/>
    <row r="49833" ht="12.75" customHeight="1" x14ac:dyDescent="0.2"/>
    <row r="49834" ht="12.75" customHeight="1" x14ac:dyDescent="0.2"/>
    <row r="49835" ht="12.75" customHeight="1" x14ac:dyDescent="0.2"/>
    <row r="49836" ht="12.75" customHeight="1" x14ac:dyDescent="0.2"/>
    <row r="49837" ht="12.75" customHeight="1" x14ac:dyDescent="0.2"/>
    <row r="49838" ht="12.75" customHeight="1" x14ac:dyDescent="0.2"/>
    <row r="49839" ht="12.75" customHeight="1" x14ac:dyDescent="0.2"/>
    <row r="49840" ht="12.75" customHeight="1" x14ac:dyDescent="0.2"/>
    <row r="49841" ht="12.75" customHeight="1" x14ac:dyDescent="0.2"/>
    <row r="49842" ht="12.75" customHeight="1" x14ac:dyDescent="0.2"/>
    <row r="49843" ht="12.75" customHeight="1" x14ac:dyDescent="0.2"/>
    <row r="49844" ht="12.75" customHeight="1" x14ac:dyDescent="0.2"/>
    <row r="49845" ht="12.75" customHeight="1" x14ac:dyDescent="0.2"/>
    <row r="49846" ht="12.75" customHeight="1" x14ac:dyDescent="0.2"/>
    <row r="49847" ht="12.75" customHeight="1" x14ac:dyDescent="0.2"/>
    <row r="49848" ht="12.75" customHeight="1" x14ac:dyDescent="0.2"/>
    <row r="49849" ht="12.75" customHeight="1" x14ac:dyDescent="0.2"/>
    <row r="49850" ht="12.75" customHeight="1" x14ac:dyDescent="0.2"/>
    <row r="49851" ht="12.75" customHeight="1" x14ac:dyDescent="0.2"/>
    <row r="49852" ht="12.75" customHeight="1" x14ac:dyDescent="0.2"/>
    <row r="49853" ht="12.75" customHeight="1" x14ac:dyDescent="0.2"/>
    <row r="49854" ht="12.75" customHeight="1" x14ac:dyDescent="0.2"/>
    <row r="49855" ht="12.75" customHeight="1" x14ac:dyDescent="0.2"/>
    <row r="49856" ht="12.75" customHeight="1" x14ac:dyDescent="0.2"/>
    <row r="49857" ht="12.75" customHeight="1" x14ac:dyDescent="0.2"/>
    <row r="49858" ht="12.75" customHeight="1" x14ac:dyDescent="0.2"/>
    <row r="49859" ht="12.75" customHeight="1" x14ac:dyDescent="0.2"/>
    <row r="49860" ht="12.75" customHeight="1" x14ac:dyDescent="0.2"/>
    <row r="49861" ht="12.75" customHeight="1" x14ac:dyDescent="0.2"/>
    <row r="49862" ht="12.75" customHeight="1" x14ac:dyDescent="0.2"/>
    <row r="49863" ht="12.75" customHeight="1" x14ac:dyDescent="0.2"/>
    <row r="49864" ht="12.75" customHeight="1" x14ac:dyDescent="0.2"/>
    <row r="49865" ht="12.75" customHeight="1" x14ac:dyDescent="0.2"/>
    <row r="49866" ht="12.75" customHeight="1" x14ac:dyDescent="0.2"/>
    <row r="49867" ht="12.75" customHeight="1" x14ac:dyDescent="0.2"/>
    <row r="49868" ht="12.75" customHeight="1" x14ac:dyDescent="0.2"/>
    <row r="49869" ht="12.75" customHeight="1" x14ac:dyDescent="0.2"/>
    <row r="49870" ht="12.75" customHeight="1" x14ac:dyDescent="0.2"/>
    <row r="49871" ht="12.75" customHeight="1" x14ac:dyDescent="0.2"/>
    <row r="49872" ht="12.75" customHeight="1" x14ac:dyDescent="0.2"/>
    <row r="49873" ht="12.75" customHeight="1" x14ac:dyDescent="0.2"/>
    <row r="49874" ht="12.75" customHeight="1" x14ac:dyDescent="0.2"/>
    <row r="49875" ht="12.75" customHeight="1" x14ac:dyDescent="0.2"/>
    <row r="49876" ht="12.75" customHeight="1" x14ac:dyDescent="0.2"/>
    <row r="49877" ht="12.75" customHeight="1" x14ac:dyDescent="0.2"/>
    <row r="49878" ht="12.75" customHeight="1" x14ac:dyDescent="0.2"/>
    <row r="49879" ht="12.75" customHeight="1" x14ac:dyDescent="0.2"/>
    <row r="49880" ht="12.75" customHeight="1" x14ac:dyDescent="0.2"/>
    <row r="49881" ht="12.75" customHeight="1" x14ac:dyDescent="0.2"/>
    <row r="49882" ht="12.75" customHeight="1" x14ac:dyDescent="0.2"/>
    <row r="49883" ht="12.75" customHeight="1" x14ac:dyDescent="0.2"/>
    <row r="49884" ht="12.75" customHeight="1" x14ac:dyDescent="0.2"/>
    <row r="49885" ht="12.75" customHeight="1" x14ac:dyDescent="0.2"/>
    <row r="49886" ht="12.75" customHeight="1" x14ac:dyDescent="0.2"/>
    <row r="49887" ht="12.75" customHeight="1" x14ac:dyDescent="0.2"/>
    <row r="49888" ht="12.75" customHeight="1" x14ac:dyDescent="0.2"/>
    <row r="49889" ht="12.75" customHeight="1" x14ac:dyDescent="0.2"/>
    <row r="49890" ht="12.75" customHeight="1" x14ac:dyDescent="0.2"/>
    <row r="49891" ht="12.75" customHeight="1" x14ac:dyDescent="0.2"/>
    <row r="49892" ht="12.75" customHeight="1" x14ac:dyDescent="0.2"/>
    <row r="49893" ht="12.75" customHeight="1" x14ac:dyDescent="0.2"/>
    <row r="49894" ht="12.75" customHeight="1" x14ac:dyDescent="0.2"/>
    <row r="49895" ht="12.75" customHeight="1" x14ac:dyDescent="0.2"/>
    <row r="49896" ht="12.75" customHeight="1" x14ac:dyDescent="0.2"/>
    <row r="49897" ht="12.75" customHeight="1" x14ac:dyDescent="0.2"/>
    <row r="49898" ht="12.75" customHeight="1" x14ac:dyDescent="0.2"/>
    <row r="49899" ht="12.75" customHeight="1" x14ac:dyDescent="0.2"/>
    <row r="49900" ht="12.75" customHeight="1" x14ac:dyDescent="0.2"/>
    <row r="49901" ht="12.75" customHeight="1" x14ac:dyDescent="0.2"/>
    <row r="49902" ht="12.75" customHeight="1" x14ac:dyDescent="0.2"/>
    <row r="49903" ht="12.75" customHeight="1" x14ac:dyDescent="0.2"/>
    <row r="49904" ht="12.75" customHeight="1" x14ac:dyDescent="0.2"/>
    <row r="49905" ht="12.75" customHeight="1" x14ac:dyDescent="0.2"/>
    <row r="49906" ht="12.75" customHeight="1" x14ac:dyDescent="0.2"/>
    <row r="49907" ht="12.75" customHeight="1" x14ac:dyDescent="0.2"/>
    <row r="49908" ht="12.75" customHeight="1" x14ac:dyDescent="0.2"/>
    <row r="49909" ht="12.75" customHeight="1" x14ac:dyDescent="0.2"/>
    <row r="49910" ht="12.75" customHeight="1" x14ac:dyDescent="0.2"/>
    <row r="49911" ht="12.75" customHeight="1" x14ac:dyDescent="0.2"/>
    <row r="49912" ht="12.75" customHeight="1" x14ac:dyDescent="0.2"/>
    <row r="49913" ht="12.75" customHeight="1" x14ac:dyDescent="0.2"/>
    <row r="49914" ht="12.75" customHeight="1" x14ac:dyDescent="0.2"/>
    <row r="49915" ht="12.75" customHeight="1" x14ac:dyDescent="0.2"/>
    <row r="49916" ht="12.75" customHeight="1" x14ac:dyDescent="0.2"/>
    <row r="49917" ht="12.75" customHeight="1" x14ac:dyDescent="0.2"/>
    <row r="49918" ht="12.75" customHeight="1" x14ac:dyDescent="0.2"/>
    <row r="49919" ht="12.75" customHeight="1" x14ac:dyDescent="0.2"/>
    <row r="49920" ht="12.75" customHeight="1" x14ac:dyDescent="0.2"/>
    <row r="49921" ht="12.75" customHeight="1" x14ac:dyDescent="0.2"/>
    <row r="49922" ht="12.75" customHeight="1" x14ac:dyDescent="0.2"/>
    <row r="49923" ht="12.75" customHeight="1" x14ac:dyDescent="0.2"/>
    <row r="49924" ht="12.75" customHeight="1" x14ac:dyDescent="0.2"/>
    <row r="49925" ht="12.75" customHeight="1" x14ac:dyDescent="0.2"/>
    <row r="49926" ht="12.75" customHeight="1" x14ac:dyDescent="0.2"/>
    <row r="49927" ht="12.75" customHeight="1" x14ac:dyDescent="0.2"/>
    <row r="49928" ht="12.75" customHeight="1" x14ac:dyDescent="0.2"/>
    <row r="49929" ht="12.75" customHeight="1" x14ac:dyDescent="0.2"/>
    <row r="49930" ht="12.75" customHeight="1" x14ac:dyDescent="0.2"/>
    <row r="49931" ht="12.75" customHeight="1" x14ac:dyDescent="0.2"/>
    <row r="49932" ht="12.75" customHeight="1" x14ac:dyDescent="0.2"/>
    <row r="49933" ht="12.75" customHeight="1" x14ac:dyDescent="0.2"/>
    <row r="49934" ht="12.75" customHeight="1" x14ac:dyDescent="0.2"/>
    <row r="49935" ht="12.75" customHeight="1" x14ac:dyDescent="0.2"/>
    <row r="49936" ht="12.75" customHeight="1" x14ac:dyDescent="0.2"/>
    <row r="49937" ht="12.75" customHeight="1" x14ac:dyDescent="0.2"/>
    <row r="49938" ht="12.75" customHeight="1" x14ac:dyDescent="0.2"/>
    <row r="49939" ht="12.75" customHeight="1" x14ac:dyDescent="0.2"/>
    <row r="49940" ht="12.75" customHeight="1" x14ac:dyDescent="0.2"/>
    <row r="49941" ht="12.75" customHeight="1" x14ac:dyDescent="0.2"/>
    <row r="49942" ht="12.75" customHeight="1" x14ac:dyDescent="0.2"/>
    <row r="49943" ht="12.75" customHeight="1" x14ac:dyDescent="0.2"/>
    <row r="49944" ht="12.75" customHeight="1" x14ac:dyDescent="0.2"/>
    <row r="49945" ht="12.75" customHeight="1" x14ac:dyDescent="0.2"/>
    <row r="49946" ht="12.75" customHeight="1" x14ac:dyDescent="0.2"/>
    <row r="49947" ht="12.75" customHeight="1" x14ac:dyDescent="0.2"/>
    <row r="49948" ht="12.75" customHeight="1" x14ac:dyDescent="0.2"/>
    <row r="49949" ht="12.75" customHeight="1" x14ac:dyDescent="0.2"/>
    <row r="49950" ht="12.75" customHeight="1" x14ac:dyDescent="0.2"/>
    <row r="49951" ht="12.75" customHeight="1" x14ac:dyDescent="0.2"/>
    <row r="49952" ht="12.75" customHeight="1" x14ac:dyDescent="0.2"/>
    <row r="49953" ht="12.75" customHeight="1" x14ac:dyDescent="0.2"/>
    <row r="49954" ht="12.75" customHeight="1" x14ac:dyDescent="0.2"/>
    <row r="49955" ht="12.75" customHeight="1" x14ac:dyDescent="0.2"/>
    <row r="49956" ht="12.75" customHeight="1" x14ac:dyDescent="0.2"/>
    <row r="49957" ht="12.75" customHeight="1" x14ac:dyDescent="0.2"/>
    <row r="49958" ht="12.75" customHeight="1" x14ac:dyDescent="0.2"/>
    <row r="49959" ht="12.75" customHeight="1" x14ac:dyDescent="0.2"/>
    <row r="49960" ht="12.75" customHeight="1" x14ac:dyDescent="0.2"/>
    <row r="49961" ht="12.75" customHeight="1" x14ac:dyDescent="0.2"/>
    <row r="49962" ht="12.75" customHeight="1" x14ac:dyDescent="0.2"/>
    <row r="49963" ht="12.75" customHeight="1" x14ac:dyDescent="0.2"/>
    <row r="49964" ht="12.75" customHeight="1" x14ac:dyDescent="0.2"/>
    <row r="49965" ht="12.75" customHeight="1" x14ac:dyDescent="0.2"/>
    <row r="49966" ht="12.75" customHeight="1" x14ac:dyDescent="0.2"/>
    <row r="49967" ht="12.75" customHeight="1" x14ac:dyDescent="0.2"/>
    <row r="49968" ht="12.75" customHeight="1" x14ac:dyDescent="0.2"/>
    <row r="49969" ht="12.75" customHeight="1" x14ac:dyDescent="0.2"/>
    <row r="49970" ht="12.75" customHeight="1" x14ac:dyDescent="0.2"/>
    <row r="49971" ht="12.75" customHeight="1" x14ac:dyDescent="0.2"/>
    <row r="49972" ht="12.75" customHeight="1" x14ac:dyDescent="0.2"/>
    <row r="49973" ht="12.75" customHeight="1" x14ac:dyDescent="0.2"/>
    <row r="49974" ht="12.75" customHeight="1" x14ac:dyDescent="0.2"/>
    <row r="49975" ht="12.75" customHeight="1" x14ac:dyDescent="0.2"/>
    <row r="49976" ht="12.75" customHeight="1" x14ac:dyDescent="0.2"/>
    <row r="49977" ht="12.75" customHeight="1" x14ac:dyDescent="0.2"/>
    <row r="49978" ht="12.75" customHeight="1" x14ac:dyDescent="0.2"/>
    <row r="49979" ht="12.75" customHeight="1" x14ac:dyDescent="0.2"/>
    <row r="49980" ht="12.75" customHeight="1" x14ac:dyDescent="0.2"/>
    <row r="49981" ht="12.75" customHeight="1" x14ac:dyDescent="0.2"/>
    <row r="49982" ht="12.75" customHeight="1" x14ac:dyDescent="0.2"/>
    <row r="49983" ht="12.75" customHeight="1" x14ac:dyDescent="0.2"/>
    <row r="49984" ht="12.75" customHeight="1" x14ac:dyDescent="0.2"/>
    <row r="49985" ht="12.75" customHeight="1" x14ac:dyDescent="0.2"/>
    <row r="49986" ht="12.75" customHeight="1" x14ac:dyDescent="0.2"/>
    <row r="49987" ht="12.75" customHeight="1" x14ac:dyDescent="0.2"/>
    <row r="49988" ht="12.75" customHeight="1" x14ac:dyDescent="0.2"/>
    <row r="49989" ht="12.75" customHeight="1" x14ac:dyDescent="0.2"/>
    <row r="49990" ht="12.75" customHeight="1" x14ac:dyDescent="0.2"/>
    <row r="49991" ht="12.75" customHeight="1" x14ac:dyDescent="0.2"/>
    <row r="49992" ht="12.75" customHeight="1" x14ac:dyDescent="0.2"/>
    <row r="49993" ht="12.75" customHeight="1" x14ac:dyDescent="0.2"/>
    <row r="49994" ht="12.75" customHeight="1" x14ac:dyDescent="0.2"/>
    <row r="49995" ht="12.75" customHeight="1" x14ac:dyDescent="0.2"/>
    <row r="49996" ht="12.75" customHeight="1" x14ac:dyDescent="0.2"/>
    <row r="49997" ht="12.75" customHeight="1" x14ac:dyDescent="0.2"/>
    <row r="49998" ht="12.75" customHeight="1" x14ac:dyDescent="0.2"/>
    <row r="49999" ht="12.75" customHeight="1" x14ac:dyDescent="0.2"/>
    <row r="50000" ht="12.75" customHeight="1" x14ac:dyDescent="0.2"/>
    <row r="50001" ht="12.75" customHeight="1" x14ac:dyDescent="0.2"/>
    <row r="50002" ht="12.75" customHeight="1" x14ac:dyDescent="0.2"/>
    <row r="50003" ht="12.75" customHeight="1" x14ac:dyDescent="0.2"/>
    <row r="50004" ht="12.75" customHeight="1" x14ac:dyDescent="0.2"/>
    <row r="50005" ht="12.75" customHeight="1" x14ac:dyDescent="0.2"/>
    <row r="50006" ht="12.75" customHeight="1" x14ac:dyDescent="0.2"/>
    <row r="50007" ht="12.75" customHeight="1" x14ac:dyDescent="0.2"/>
    <row r="50008" ht="12.75" customHeight="1" x14ac:dyDescent="0.2"/>
    <row r="50009" ht="12.75" customHeight="1" x14ac:dyDescent="0.2"/>
    <row r="50010" ht="12.75" customHeight="1" x14ac:dyDescent="0.2"/>
    <row r="50011" ht="12.75" customHeight="1" x14ac:dyDescent="0.2"/>
    <row r="50012" ht="12.75" customHeight="1" x14ac:dyDescent="0.2"/>
    <row r="50013" ht="12.75" customHeight="1" x14ac:dyDescent="0.2"/>
    <row r="50014" ht="12.75" customHeight="1" x14ac:dyDescent="0.2"/>
    <row r="50015" ht="12.75" customHeight="1" x14ac:dyDescent="0.2"/>
    <row r="50016" ht="12.75" customHeight="1" x14ac:dyDescent="0.2"/>
    <row r="50017" ht="12.75" customHeight="1" x14ac:dyDescent="0.2"/>
    <row r="50018" ht="12.75" customHeight="1" x14ac:dyDescent="0.2"/>
    <row r="50019" ht="12.75" customHeight="1" x14ac:dyDescent="0.2"/>
    <row r="50020" ht="12.75" customHeight="1" x14ac:dyDescent="0.2"/>
    <row r="50021" ht="12.75" customHeight="1" x14ac:dyDescent="0.2"/>
    <row r="50022" ht="12.75" customHeight="1" x14ac:dyDescent="0.2"/>
    <row r="50023" ht="12.75" customHeight="1" x14ac:dyDescent="0.2"/>
    <row r="50024" ht="12.75" customHeight="1" x14ac:dyDescent="0.2"/>
    <row r="50025" ht="12.75" customHeight="1" x14ac:dyDescent="0.2"/>
    <row r="50026" ht="12.75" customHeight="1" x14ac:dyDescent="0.2"/>
    <row r="50027" ht="12.75" customHeight="1" x14ac:dyDescent="0.2"/>
    <row r="50028" ht="12.75" customHeight="1" x14ac:dyDescent="0.2"/>
    <row r="50029" ht="12.75" customHeight="1" x14ac:dyDescent="0.2"/>
    <row r="50030" ht="12.75" customHeight="1" x14ac:dyDescent="0.2"/>
    <row r="50031" ht="12.75" customHeight="1" x14ac:dyDescent="0.2"/>
    <row r="50032" ht="12.75" customHeight="1" x14ac:dyDescent="0.2"/>
    <row r="50033" ht="12.75" customHeight="1" x14ac:dyDescent="0.2"/>
    <row r="50034" ht="12.75" customHeight="1" x14ac:dyDescent="0.2"/>
    <row r="50035" ht="12.75" customHeight="1" x14ac:dyDescent="0.2"/>
    <row r="50036" ht="12.75" customHeight="1" x14ac:dyDescent="0.2"/>
    <row r="50037" ht="12.75" customHeight="1" x14ac:dyDescent="0.2"/>
    <row r="50038" ht="12.75" customHeight="1" x14ac:dyDescent="0.2"/>
    <row r="50039" ht="12.75" customHeight="1" x14ac:dyDescent="0.2"/>
    <row r="50040" ht="12.75" customHeight="1" x14ac:dyDescent="0.2"/>
    <row r="50041" ht="12.75" customHeight="1" x14ac:dyDescent="0.2"/>
    <row r="50042" ht="12.75" customHeight="1" x14ac:dyDescent="0.2"/>
    <row r="50043" ht="12.75" customHeight="1" x14ac:dyDescent="0.2"/>
    <row r="50044" ht="12.75" customHeight="1" x14ac:dyDescent="0.2"/>
    <row r="50045" ht="12.75" customHeight="1" x14ac:dyDescent="0.2"/>
    <row r="50046" ht="12.75" customHeight="1" x14ac:dyDescent="0.2"/>
    <row r="50047" ht="12.75" customHeight="1" x14ac:dyDescent="0.2"/>
    <row r="50048" ht="12.75" customHeight="1" x14ac:dyDescent="0.2"/>
    <row r="50049" ht="12.75" customHeight="1" x14ac:dyDescent="0.2"/>
    <row r="50050" ht="12.75" customHeight="1" x14ac:dyDescent="0.2"/>
    <row r="50051" ht="12.75" customHeight="1" x14ac:dyDescent="0.2"/>
    <row r="50052" ht="12.75" customHeight="1" x14ac:dyDescent="0.2"/>
    <row r="50053" ht="12.75" customHeight="1" x14ac:dyDescent="0.2"/>
    <row r="50054" ht="12.75" customHeight="1" x14ac:dyDescent="0.2"/>
    <row r="50055" ht="12.75" customHeight="1" x14ac:dyDescent="0.2"/>
    <row r="50056" ht="12.75" customHeight="1" x14ac:dyDescent="0.2"/>
    <row r="50057" ht="12.75" customHeight="1" x14ac:dyDescent="0.2"/>
    <row r="50058" ht="12.75" customHeight="1" x14ac:dyDescent="0.2"/>
    <row r="50059" ht="12.75" customHeight="1" x14ac:dyDescent="0.2"/>
    <row r="50060" ht="12.75" customHeight="1" x14ac:dyDescent="0.2"/>
    <row r="50061" ht="12.75" customHeight="1" x14ac:dyDescent="0.2"/>
    <row r="50062" ht="12.75" customHeight="1" x14ac:dyDescent="0.2"/>
    <row r="50063" ht="12.75" customHeight="1" x14ac:dyDescent="0.2"/>
    <row r="50064" ht="12.75" customHeight="1" x14ac:dyDescent="0.2"/>
    <row r="50065" ht="12.75" customHeight="1" x14ac:dyDescent="0.2"/>
    <row r="50066" ht="12.75" customHeight="1" x14ac:dyDescent="0.2"/>
    <row r="50067" ht="12.75" customHeight="1" x14ac:dyDescent="0.2"/>
    <row r="50068" ht="12.75" customHeight="1" x14ac:dyDescent="0.2"/>
    <row r="50069" ht="12.75" customHeight="1" x14ac:dyDescent="0.2"/>
    <row r="50070" ht="12.75" customHeight="1" x14ac:dyDescent="0.2"/>
    <row r="50071" ht="12.75" customHeight="1" x14ac:dyDescent="0.2"/>
    <row r="50072" ht="12.75" customHeight="1" x14ac:dyDescent="0.2"/>
    <row r="50073" ht="12.75" customHeight="1" x14ac:dyDescent="0.2"/>
    <row r="50074" ht="12.75" customHeight="1" x14ac:dyDescent="0.2"/>
    <row r="50075" ht="12.75" customHeight="1" x14ac:dyDescent="0.2"/>
    <row r="50076" ht="12.75" customHeight="1" x14ac:dyDescent="0.2"/>
    <row r="50077" ht="12.75" customHeight="1" x14ac:dyDescent="0.2"/>
    <row r="50078" ht="12.75" customHeight="1" x14ac:dyDescent="0.2"/>
    <row r="50079" ht="12.75" customHeight="1" x14ac:dyDescent="0.2"/>
    <row r="50080" ht="12.75" customHeight="1" x14ac:dyDescent="0.2"/>
    <row r="50081" ht="12.75" customHeight="1" x14ac:dyDescent="0.2"/>
    <row r="50082" ht="12.75" customHeight="1" x14ac:dyDescent="0.2"/>
    <row r="50083" ht="12.75" customHeight="1" x14ac:dyDescent="0.2"/>
    <row r="50084" ht="12.75" customHeight="1" x14ac:dyDescent="0.2"/>
    <row r="50085" ht="12.75" customHeight="1" x14ac:dyDescent="0.2"/>
    <row r="50086" ht="12.75" customHeight="1" x14ac:dyDescent="0.2"/>
    <row r="50087" ht="12.75" customHeight="1" x14ac:dyDescent="0.2"/>
    <row r="50088" ht="12.75" customHeight="1" x14ac:dyDescent="0.2"/>
    <row r="50089" ht="12.75" customHeight="1" x14ac:dyDescent="0.2"/>
    <row r="50090" ht="12.75" customHeight="1" x14ac:dyDescent="0.2"/>
    <row r="50091" ht="12.75" customHeight="1" x14ac:dyDescent="0.2"/>
    <row r="50092" ht="12.75" customHeight="1" x14ac:dyDescent="0.2"/>
    <row r="50093" ht="12.75" customHeight="1" x14ac:dyDescent="0.2"/>
    <row r="50094" ht="12.75" customHeight="1" x14ac:dyDescent="0.2"/>
    <row r="50095" ht="12.75" customHeight="1" x14ac:dyDescent="0.2"/>
    <row r="50096" ht="12.75" customHeight="1" x14ac:dyDescent="0.2"/>
    <row r="50097" ht="12.75" customHeight="1" x14ac:dyDescent="0.2"/>
    <row r="50098" ht="12.75" customHeight="1" x14ac:dyDescent="0.2"/>
    <row r="50099" ht="12.75" customHeight="1" x14ac:dyDescent="0.2"/>
    <row r="50100" ht="12.75" customHeight="1" x14ac:dyDescent="0.2"/>
    <row r="50101" ht="12.75" customHeight="1" x14ac:dyDescent="0.2"/>
    <row r="50102" ht="12.75" customHeight="1" x14ac:dyDescent="0.2"/>
    <row r="50103" ht="12.75" customHeight="1" x14ac:dyDescent="0.2"/>
    <row r="50104" ht="12.75" customHeight="1" x14ac:dyDescent="0.2"/>
    <row r="50105" ht="12.75" customHeight="1" x14ac:dyDescent="0.2"/>
    <row r="50106" ht="12.75" customHeight="1" x14ac:dyDescent="0.2"/>
    <row r="50107" ht="12.75" customHeight="1" x14ac:dyDescent="0.2"/>
    <row r="50108" ht="12.75" customHeight="1" x14ac:dyDescent="0.2"/>
    <row r="50109" ht="12.75" customHeight="1" x14ac:dyDescent="0.2"/>
    <row r="50110" ht="12.75" customHeight="1" x14ac:dyDescent="0.2"/>
    <row r="50111" ht="12.75" customHeight="1" x14ac:dyDescent="0.2"/>
    <row r="50112" ht="12.75" customHeight="1" x14ac:dyDescent="0.2"/>
    <row r="50113" ht="12.75" customHeight="1" x14ac:dyDescent="0.2"/>
    <row r="50114" ht="12.75" customHeight="1" x14ac:dyDescent="0.2"/>
    <row r="50115" ht="12.75" customHeight="1" x14ac:dyDescent="0.2"/>
    <row r="50116" ht="12.75" customHeight="1" x14ac:dyDescent="0.2"/>
    <row r="50117" ht="12.75" customHeight="1" x14ac:dyDescent="0.2"/>
    <row r="50118" ht="12.75" customHeight="1" x14ac:dyDescent="0.2"/>
    <row r="50119" ht="12.75" customHeight="1" x14ac:dyDescent="0.2"/>
    <row r="50120" ht="12.75" customHeight="1" x14ac:dyDescent="0.2"/>
    <row r="50121" ht="12.75" customHeight="1" x14ac:dyDescent="0.2"/>
    <row r="50122" ht="12.75" customHeight="1" x14ac:dyDescent="0.2"/>
    <row r="50123" ht="12.75" customHeight="1" x14ac:dyDescent="0.2"/>
    <row r="50124" ht="12.75" customHeight="1" x14ac:dyDescent="0.2"/>
    <row r="50125" ht="12.75" customHeight="1" x14ac:dyDescent="0.2"/>
    <row r="50126" ht="12.75" customHeight="1" x14ac:dyDescent="0.2"/>
    <row r="50127" ht="12.75" customHeight="1" x14ac:dyDescent="0.2"/>
    <row r="50128" ht="12.75" customHeight="1" x14ac:dyDescent="0.2"/>
    <row r="50129" ht="12.75" customHeight="1" x14ac:dyDescent="0.2"/>
    <row r="50130" ht="12.75" customHeight="1" x14ac:dyDescent="0.2"/>
    <row r="50131" ht="12.75" customHeight="1" x14ac:dyDescent="0.2"/>
    <row r="50132" ht="12.75" customHeight="1" x14ac:dyDescent="0.2"/>
    <row r="50133" ht="12.75" customHeight="1" x14ac:dyDescent="0.2"/>
    <row r="50134" ht="12.75" customHeight="1" x14ac:dyDescent="0.2"/>
    <row r="50135" ht="12.75" customHeight="1" x14ac:dyDescent="0.2"/>
    <row r="50136" ht="12.75" customHeight="1" x14ac:dyDescent="0.2"/>
    <row r="50137" ht="12.75" customHeight="1" x14ac:dyDescent="0.2"/>
    <row r="50138" ht="12.75" customHeight="1" x14ac:dyDescent="0.2"/>
    <row r="50139" ht="12.75" customHeight="1" x14ac:dyDescent="0.2"/>
    <row r="50140" ht="12.75" customHeight="1" x14ac:dyDescent="0.2"/>
    <row r="50141" ht="12.75" customHeight="1" x14ac:dyDescent="0.2"/>
    <row r="50142" ht="12.75" customHeight="1" x14ac:dyDescent="0.2"/>
    <row r="50143" ht="12.75" customHeight="1" x14ac:dyDescent="0.2"/>
    <row r="50144" ht="12.75" customHeight="1" x14ac:dyDescent="0.2"/>
    <row r="50145" ht="12.75" customHeight="1" x14ac:dyDescent="0.2"/>
    <row r="50146" ht="12.75" customHeight="1" x14ac:dyDescent="0.2"/>
    <row r="50147" ht="12.75" customHeight="1" x14ac:dyDescent="0.2"/>
    <row r="50148" ht="12.75" customHeight="1" x14ac:dyDescent="0.2"/>
    <row r="50149" ht="12.75" customHeight="1" x14ac:dyDescent="0.2"/>
    <row r="50150" ht="12.75" customHeight="1" x14ac:dyDescent="0.2"/>
    <row r="50151" ht="12.75" customHeight="1" x14ac:dyDescent="0.2"/>
    <row r="50152" ht="12.75" customHeight="1" x14ac:dyDescent="0.2"/>
    <row r="50153" ht="12.75" customHeight="1" x14ac:dyDescent="0.2"/>
    <row r="50154" ht="12.75" customHeight="1" x14ac:dyDescent="0.2"/>
    <row r="50155" ht="12.75" customHeight="1" x14ac:dyDescent="0.2"/>
    <row r="50156" ht="12.75" customHeight="1" x14ac:dyDescent="0.2"/>
    <row r="50157" ht="12.75" customHeight="1" x14ac:dyDescent="0.2"/>
    <row r="50158" ht="12.75" customHeight="1" x14ac:dyDescent="0.2"/>
    <row r="50159" ht="12.75" customHeight="1" x14ac:dyDescent="0.2"/>
    <row r="50160" ht="12.75" customHeight="1" x14ac:dyDescent="0.2"/>
    <row r="50161" ht="12.75" customHeight="1" x14ac:dyDescent="0.2"/>
    <row r="50162" ht="12.75" customHeight="1" x14ac:dyDescent="0.2"/>
    <row r="50163" ht="12.75" customHeight="1" x14ac:dyDescent="0.2"/>
    <row r="50164" ht="12.75" customHeight="1" x14ac:dyDescent="0.2"/>
    <row r="50165" ht="12.75" customHeight="1" x14ac:dyDescent="0.2"/>
    <row r="50166" ht="12.75" customHeight="1" x14ac:dyDescent="0.2"/>
    <row r="50167" ht="12.75" customHeight="1" x14ac:dyDescent="0.2"/>
    <row r="50168" ht="12.75" customHeight="1" x14ac:dyDescent="0.2"/>
    <row r="50169" ht="12.75" customHeight="1" x14ac:dyDescent="0.2"/>
    <row r="50170" ht="12.75" customHeight="1" x14ac:dyDescent="0.2"/>
    <row r="50171" ht="12.75" customHeight="1" x14ac:dyDescent="0.2"/>
    <row r="50172" ht="12.75" customHeight="1" x14ac:dyDescent="0.2"/>
    <row r="50173" ht="12.75" customHeight="1" x14ac:dyDescent="0.2"/>
    <row r="50174" ht="12.75" customHeight="1" x14ac:dyDescent="0.2"/>
    <row r="50175" ht="12.75" customHeight="1" x14ac:dyDescent="0.2"/>
    <row r="50176" ht="12.75" customHeight="1" x14ac:dyDescent="0.2"/>
    <row r="50177" ht="12.75" customHeight="1" x14ac:dyDescent="0.2"/>
    <row r="50178" ht="12.75" customHeight="1" x14ac:dyDescent="0.2"/>
    <row r="50179" ht="12.75" customHeight="1" x14ac:dyDescent="0.2"/>
    <row r="50180" ht="12.75" customHeight="1" x14ac:dyDescent="0.2"/>
    <row r="50181" ht="12.75" customHeight="1" x14ac:dyDescent="0.2"/>
    <row r="50182" ht="12.75" customHeight="1" x14ac:dyDescent="0.2"/>
    <row r="50183" ht="12.75" customHeight="1" x14ac:dyDescent="0.2"/>
    <row r="50184" ht="12.75" customHeight="1" x14ac:dyDescent="0.2"/>
    <row r="50185" ht="12.75" customHeight="1" x14ac:dyDescent="0.2"/>
    <row r="50186" ht="12.75" customHeight="1" x14ac:dyDescent="0.2"/>
    <row r="50187" ht="12.75" customHeight="1" x14ac:dyDescent="0.2"/>
    <row r="50188" ht="12.75" customHeight="1" x14ac:dyDescent="0.2"/>
    <row r="50189" ht="12.75" customHeight="1" x14ac:dyDescent="0.2"/>
    <row r="50190" ht="12.75" customHeight="1" x14ac:dyDescent="0.2"/>
    <row r="50191" ht="12.75" customHeight="1" x14ac:dyDescent="0.2"/>
    <row r="50192" ht="12.75" customHeight="1" x14ac:dyDescent="0.2"/>
    <row r="50193" ht="12.75" customHeight="1" x14ac:dyDescent="0.2"/>
    <row r="50194" ht="12.75" customHeight="1" x14ac:dyDescent="0.2"/>
    <row r="50195" ht="12.75" customHeight="1" x14ac:dyDescent="0.2"/>
    <row r="50196" ht="12.75" customHeight="1" x14ac:dyDescent="0.2"/>
    <row r="50197" ht="12.75" customHeight="1" x14ac:dyDescent="0.2"/>
    <row r="50198" ht="12.75" customHeight="1" x14ac:dyDescent="0.2"/>
    <row r="50199" ht="12.75" customHeight="1" x14ac:dyDescent="0.2"/>
    <row r="50200" ht="12.75" customHeight="1" x14ac:dyDescent="0.2"/>
    <row r="50201" ht="12.75" customHeight="1" x14ac:dyDescent="0.2"/>
    <row r="50202" ht="12.75" customHeight="1" x14ac:dyDescent="0.2"/>
    <row r="50203" ht="12.75" customHeight="1" x14ac:dyDescent="0.2"/>
    <row r="50204" ht="12.75" customHeight="1" x14ac:dyDescent="0.2"/>
    <row r="50205" ht="12.75" customHeight="1" x14ac:dyDescent="0.2"/>
    <row r="50206" ht="12.75" customHeight="1" x14ac:dyDescent="0.2"/>
    <row r="50207" ht="12.75" customHeight="1" x14ac:dyDescent="0.2"/>
    <row r="50208" ht="12.75" customHeight="1" x14ac:dyDescent="0.2"/>
    <row r="50209" ht="12.75" customHeight="1" x14ac:dyDescent="0.2"/>
    <row r="50210" ht="12.75" customHeight="1" x14ac:dyDescent="0.2"/>
    <row r="50211" ht="12.75" customHeight="1" x14ac:dyDescent="0.2"/>
    <row r="50212" ht="12.75" customHeight="1" x14ac:dyDescent="0.2"/>
    <row r="50213" ht="12.75" customHeight="1" x14ac:dyDescent="0.2"/>
    <row r="50214" ht="12.75" customHeight="1" x14ac:dyDescent="0.2"/>
    <row r="50215" ht="12.75" customHeight="1" x14ac:dyDescent="0.2"/>
    <row r="50216" ht="12.75" customHeight="1" x14ac:dyDescent="0.2"/>
    <row r="50217" ht="12.75" customHeight="1" x14ac:dyDescent="0.2"/>
    <row r="50218" ht="12.75" customHeight="1" x14ac:dyDescent="0.2"/>
    <row r="50219" ht="12.75" customHeight="1" x14ac:dyDescent="0.2"/>
    <row r="50220" ht="12.75" customHeight="1" x14ac:dyDescent="0.2"/>
    <row r="50221" ht="12.75" customHeight="1" x14ac:dyDescent="0.2"/>
    <row r="50222" ht="12.75" customHeight="1" x14ac:dyDescent="0.2"/>
    <row r="50223" ht="12.75" customHeight="1" x14ac:dyDescent="0.2"/>
    <row r="50224" ht="12.75" customHeight="1" x14ac:dyDescent="0.2"/>
    <row r="50225" ht="12.75" customHeight="1" x14ac:dyDescent="0.2"/>
    <row r="50226" ht="12.75" customHeight="1" x14ac:dyDescent="0.2"/>
    <row r="50227" ht="12.75" customHeight="1" x14ac:dyDescent="0.2"/>
    <row r="50228" ht="12.75" customHeight="1" x14ac:dyDescent="0.2"/>
    <row r="50229" ht="12.75" customHeight="1" x14ac:dyDescent="0.2"/>
    <row r="50230" ht="12.75" customHeight="1" x14ac:dyDescent="0.2"/>
    <row r="50231" ht="12.75" customHeight="1" x14ac:dyDescent="0.2"/>
    <row r="50232" ht="12.75" customHeight="1" x14ac:dyDescent="0.2"/>
    <row r="50233" ht="12.75" customHeight="1" x14ac:dyDescent="0.2"/>
    <row r="50234" ht="12.75" customHeight="1" x14ac:dyDescent="0.2"/>
    <row r="50235" ht="12.75" customHeight="1" x14ac:dyDescent="0.2"/>
    <row r="50236" ht="12.75" customHeight="1" x14ac:dyDescent="0.2"/>
    <row r="50237" ht="12.75" customHeight="1" x14ac:dyDescent="0.2"/>
    <row r="50238" ht="12.75" customHeight="1" x14ac:dyDescent="0.2"/>
    <row r="50239" ht="12.75" customHeight="1" x14ac:dyDescent="0.2"/>
    <row r="50240" ht="12.75" customHeight="1" x14ac:dyDescent="0.2"/>
    <row r="50241" ht="12.75" customHeight="1" x14ac:dyDescent="0.2"/>
    <row r="50242" ht="12.75" customHeight="1" x14ac:dyDescent="0.2"/>
    <row r="50243" ht="12.75" customHeight="1" x14ac:dyDescent="0.2"/>
    <row r="50244" ht="12.75" customHeight="1" x14ac:dyDescent="0.2"/>
    <row r="50245" ht="12.75" customHeight="1" x14ac:dyDescent="0.2"/>
    <row r="50246" ht="12.75" customHeight="1" x14ac:dyDescent="0.2"/>
    <row r="50247" ht="12.75" customHeight="1" x14ac:dyDescent="0.2"/>
    <row r="50248" ht="12.75" customHeight="1" x14ac:dyDescent="0.2"/>
    <row r="50249" ht="12.75" customHeight="1" x14ac:dyDescent="0.2"/>
    <row r="50250" ht="12.75" customHeight="1" x14ac:dyDescent="0.2"/>
    <row r="50251" ht="12.75" customHeight="1" x14ac:dyDescent="0.2"/>
    <row r="50252" ht="12.75" customHeight="1" x14ac:dyDescent="0.2"/>
    <row r="50253" ht="12.75" customHeight="1" x14ac:dyDescent="0.2"/>
    <row r="50254" ht="12.75" customHeight="1" x14ac:dyDescent="0.2"/>
    <row r="50255" ht="12.75" customHeight="1" x14ac:dyDescent="0.2"/>
    <row r="50256" ht="12.75" customHeight="1" x14ac:dyDescent="0.2"/>
    <row r="50257" ht="12.75" customHeight="1" x14ac:dyDescent="0.2"/>
    <row r="50258" ht="12.75" customHeight="1" x14ac:dyDescent="0.2"/>
    <row r="50259" ht="12.75" customHeight="1" x14ac:dyDescent="0.2"/>
    <row r="50260" ht="12.75" customHeight="1" x14ac:dyDescent="0.2"/>
    <row r="50261" ht="12.75" customHeight="1" x14ac:dyDescent="0.2"/>
    <row r="50262" ht="12.75" customHeight="1" x14ac:dyDescent="0.2"/>
    <row r="50263" ht="12.75" customHeight="1" x14ac:dyDescent="0.2"/>
    <row r="50264" ht="12.75" customHeight="1" x14ac:dyDescent="0.2"/>
    <row r="50265" ht="12.75" customHeight="1" x14ac:dyDescent="0.2"/>
    <row r="50266" ht="12.75" customHeight="1" x14ac:dyDescent="0.2"/>
    <row r="50267" ht="12.75" customHeight="1" x14ac:dyDescent="0.2"/>
    <row r="50268" ht="12.75" customHeight="1" x14ac:dyDescent="0.2"/>
    <row r="50269" ht="12.75" customHeight="1" x14ac:dyDescent="0.2"/>
    <row r="50270" ht="12.75" customHeight="1" x14ac:dyDescent="0.2"/>
    <row r="50271" ht="12.75" customHeight="1" x14ac:dyDescent="0.2"/>
    <row r="50272" ht="12.75" customHeight="1" x14ac:dyDescent="0.2"/>
    <row r="50273" ht="12.75" customHeight="1" x14ac:dyDescent="0.2"/>
    <row r="50274" ht="12.75" customHeight="1" x14ac:dyDescent="0.2"/>
    <row r="50275" ht="12.75" customHeight="1" x14ac:dyDescent="0.2"/>
    <row r="50276" ht="12.75" customHeight="1" x14ac:dyDescent="0.2"/>
    <row r="50277" ht="12.75" customHeight="1" x14ac:dyDescent="0.2"/>
    <row r="50278" ht="12.75" customHeight="1" x14ac:dyDescent="0.2"/>
    <row r="50279" ht="12.75" customHeight="1" x14ac:dyDescent="0.2"/>
    <row r="50280" ht="12.75" customHeight="1" x14ac:dyDescent="0.2"/>
    <row r="50281" ht="12.75" customHeight="1" x14ac:dyDescent="0.2"/>
    <row r="50282" ht="12.75" customHeight="1" x14ac:dyDescent="0.2"/>
    <row r="50283" ht="12.75" customHeight="1" x14ac:dyDescent="0.2"/>
    <row r="50284" ht="12.75" customHeight="1" x14ac:dyDescent="0.2"/>
    <row r="50285" ht="12.75" customHeight="1" x14ac:dyDescent="0.2"/>
    <row r="50286" ht="12.75" customHeight="1" x14ac:dyDescent="0.2"/>
    <row r="50287" ht="12.75" customHeight="1" x14ac:dyDescent="0.2"/>
    <row r="50288" ht="12.75" customHeight="1" x14ac:dyDescent="0.2"/>
    <row r="50289" ht="12.75" customHeight="1" x14ac:dyDescent="0.2"/>
    <row r="50290" ht="12.75" customHeight="1" x14ac:dyDescent="0.2"/>
    <row r="50291" ht="12.75" customHeight="1" x14ac:dyDescent="0.2"/>
    <row r="50292" ht="12.75" customHeight="1" x14ac:dyDescent="0.2"/>
    <row r="50293" ht="12.75" customHeight="1" x14ac:dyDescent="0.2"/>
    <row r="50294" ht="12.75" customHeight="1" x14ac:dyDescent="0.2"/>
    <row r="50295" ht="12.75" customHeight="1" x14ac:dyDescent="0.2"/>
    <row r="50296" ht="12.75" customHeight="1" x14ac:dyDescent="0.2"/>
    <row r="50297" ht="12.75" customHeight="1" x14ac:dyDescent="0.2"/>
    <row r="50298" ht="12.75" customHeight="1" x14ac:dyDescent="0.2"/>
    <row r="50299" ht="12.75" customHeight="1" x14ac:dyDescent="0.2"/>
    <row r="50300" ht="12.75" customHeight="1" x14ac:dyDescent="0.2"/>
    <row r="50301" ht="12.75" customHeight="1" x14ac:dyDescent="0.2"/>
    <row r="50302" ht="12.75" customHeight="1" x14ac:dyDescent="0.2"/>
    <row r="50303" ht="12.75" customHeight="1" x14ac:dyDescent="0.2"/>
    <row r="50304" ht="12.75" customHeight="1" x14ac:dyDescent="0.2"/>
    <row r="50305" ht="12.75" customHeight="1" x14ac:dyDescent="0.2"/>
    <row r="50306" ht="12.75" customHeight="1" x14ac:dyDescent="0.2"/>
    <row r="50307" ht="12.75" customHeight="1" x14ac:dyDescent="0.2"/>
    <row r="50308" ht="12.75" customHeight="1" x14ac:dyDescent="0.2"/>
    <row r="50309" ht="12.75" customHeight="1" x14ac:dyDescent="0.2"/>
    <row r="50310" ht="12.75" customHeight="1" x14ac:dyDescent="0.2"/>
    <row r="50311" ht="12.75" customHeight="1" x14ac:dyDescent="0.2"/>
    <row r="50312" ht="12.75" customHeight="1" x14ac:dyDescent="0.2"/>
    <row r="50313" ht="12.75" customHeight="1" x14ac:dyDescent="0.2"/>
    <row r="50314" ht="12.75" customHeight="1" x14ac:dyDescent="0.2"/>
    <row r="50315" ht="12.75" customHeight="1" x14ac:dyDescent="0.2"/>
    <row r="50316" ht="12.75" customHeight="1" x14ac:dyDescent="0.2"/>
    <row r="50317" ht="12.75" customHeight="1" x14ac:dyDescent="0.2"/>
    <row r="50318" ht="12.75" customHeight="1" x14ac:dyDescent="0.2"/>
    <row r="50319" ht="12.75" customHeight="1" x14ac:dyDescent="0.2"/>
    <row r="50320" ht="12.75" customHeight="1" x14ac:dyDescent="0.2"/>
    <row r="50321" ht="12.75" customHeight="1" x14ac:dyDescent="0.2"/>
    <row r="50322" ht="12.75" customHeight="1" x14ac:dyDescent="0.2"/>
    <row r="50323" ht="12.75" customHeight="1" x14ac:dyDescent="0.2"/>
    <row r="50324" ht="12.75" customHeight="1" x14ac:dyDescent="0.2"/>
    <row r="50325" ht="12.75" customHeight="1" x14ac:dyDescent="0.2"/>
    <row r="50326" ht="12.75" customHeight="1" x14ac:dyDescent="0.2"/>
    <row r="50327" ht="12.75" customHeight="1" x14ac:dyDescent="0.2"/>
    <row r="50328" ht="12.75" customHeight="1" x14ac:dyDescent="0.2"/>
    <row r="50329" ht="12.75" customHeight="1" x14ac:dyDescent="0.2"/>
    <row r="50330" ht="12.75" customHeight="1" x14ac:dyDescent="0.2"/>
    <row r="50331" ht="12.75" customHeight="1" x14ac:dyDescent="0.2"/>
    <row r="50332" ht="12.75" customHeight="1" x14ac:dyDescent="0.2"/>
    <row r="50333" ht="12.75" customHeight="1" x14ac:dyDescent="0.2"/>
    <row r="50334" ht="12.75" customHeight="1" x14ac:dyDescent="0.2"/>
    <row r="50335" ht="12.75" customHeight="1" x14ac:dyDescent="0.2"/>
    <row r="50336" ht="12.75" customHeight="1" x14ac:dyDescent="0.2"/>
    <row r="50337" ht="12.75" customHeight="1" x14ac:dyDescent="0.2"/>
    <row r="50338" ht="12.75" customHeight="1" x14ac:dyDescent="0.2"/>
    <row r="50339" ht="12.75" customHeight="1" x14ac:dyDescent="0.2"/>
    <row r="50340" ht="12.75" customHeight="1" x14ac:dyDescent="0.2"/>
    <row r="50341" ht="12.75" customHeight="1" x14ac:dyDescent="0.2"/>
    <row r="50342" ht="12.75" customHeight="1" x14ac:dyDescent="0.2"/>
    <row r="50343" ht="12.75" customHeight="1" x14ac:dyDescent="0.2"/>
    <row r="50344" ht="12.75" customHeight="1" x14ac:dyDescent="0.2"/>
    <row r="50345" ht="12.75" customHeight="1" x14ac:dyDescent="0.2"/>
    <row r="50346" ht="12.75" customHeight="1" x14ac:dyDescent="0.2"/>
    <row r="50347" ht="12.75" customHeight="1" x14ac:dyDescent="0.2"/>
    <row r="50348" ht="12.75" customHeight="1" x14ac:dyDescent="0.2"/>
    <row r="50349" ht="12.75" customHeight="1" x14ac:dyDescent="0.2"/>
    <row r="50350" ht="12.75" customHeight="1" x14ac:dyDescent="0.2"/>
    <row r="50351" ht="12.75" customHeight="1" x14ac:dyDescent="0.2"/>
    <row r="50352" ht="12.75" customHeight="1" x14ac:dyDescent="0.2"/>
    <row r="50353" ht="12.75" customHeight="1" x14ac:dyDescent="0.2"/>
    <row r="50354" ht="12.75" customHeight="1" x14ac:dyDescent="0.2"/>
    <row r="50355" ht="12.75" customHeight="1" x14ac:dyDescent="0.2"/>
    <row r="50356" ht="12.75" customHeight="1" x14ac:dyDescent="0.2"/>
    <row r="50357" ht="12.75" customHeight="1" x14ac:dyDescent="0.2"/>
    <row r="50358" ht="12.75" customHeight="1" x14ac:dyDescent="0.2"/>
    <row r="50359" ht="12.75" customHeight="1" x14ac:dyDescent="0.2"/>
    <row r="50360" ht="12.75" customHeight="1" x14ac:dyDescent="0.2"/>
    <row r="50361" ht="12.75" customHeight="1" x14ac:dyDescent="0.2"/>
    <row r="50362" ht="12.75" customHeight="1" x14ac:dyDescent="0.2"/>
    <row r="50363" ht="12.75" customHeight="1" x14ac:dyDescent="0.2"/>
    <row r="50364" ht="12.75" customHeight="1" x14ac:dyDescent="0.2"/>
    <row r="50365" ht="12.75" customHeight="1" x14ac:dyDescent="0.2"/>
    <row r="50366" ht="12.75" customHeight="1" x14ac:dyDescent="0.2"/>
    <row r="50367" ht="12.75" customHeight="1" x14ac:dyDescent="0.2"/>
    <row r="50368" ht="12.75" customHeight="1" x14ac:dyDescent="0.2"/>
    <row r="50369" ht="12.75" customHeight="1" x14ac:dyDescent="0.2"/>
    <row r="50370" ht="12.75" customHeight="1" x14ac:dyDescent="0.2"/>
    <row r="50371" ht="12.75" customHeight="1" x14ac:dyDescent="0.2"/>
    <row r="50372" ht="12.75" customHeight="1" x14ac:dyDescent="0.2"/>
    <row r="50373" ht="12.75" customHeight="1" x14ac:dyDescent="0.2"/>
    <row r="50374" ht="12.75" customHeight="1" x14ac:dyDescent="0.2"/>
    <row r="50375" ht="12.75" customHeight="1" x14ac:dyDescent="0.2"/>
    <row r="50376" ht="12.75" customHeight="1" x14ac:dyDescent="0.2"/>
    <row r="50377" ht="12.75" customHeight="1" x14ac:dyDescent="0.2"/>
    <row r="50378" ht="12.75" customHeight="1" x14ac:dyDescent="0.2"/>
    <row r="50379" ht="12.75" customHeight="1" x14ac:dyDescent="0.2"/>
    <row r="50380" ht="12.75" customHeight="1" x14ac:dyDescent="0.2"/>
    <row r="50381" ht="12.75" customHeight="1" x14ac:dyDescent="0.2"/>
    <row r="50382" ht="12.75" customHeight="1" x14ac:dyDescent="0.2"/>
    <row r="50383" ht="12.75" customHeight="1" x14ac:dyDescent="0.2"/>
    <row r="50384" ht="12.75" customHeight="1" x14ac:dyDescent="0.2"/>
    <row r="50385" ht="12.75" customHeight="1" x14ac:dyDescent="0.2"/>
    <row r="50386" ht="12.75" customHeight="1" x14ac:dyDescent="0.2"/>
    <row r="50387" ht="12.75" customHeight="1" x14ac:dyDescent="0.2"/>
    <row r="50388" ht="12.75" customHeight="1" x14ac:dyDescent="0.2"/>
    <row r="50389" ht="12.75" customHeight="1" x14ac:dyDescent="0.2"/>
    <row r="50390" ht="12.75" customHeight="1" x14ac:dyDescent="0.2"/>
    <row r="50391" ht="12.75" customHeight="1" x14ac:dyDescent="0.2"/>
    <row r="50392" ht="12.75" customHeight="1" x14ac:dyDescent="0.2"/>
    <row r="50393" ht="12.75" customHeight="1" x14ac:dyDescent="0.2"/>
    <row r="50394" ht="12.75" customHeight="1" x14ac:dyDescent="0.2"/>
    <row r="50395" ht="12.75" customHeight="1" x14ac:dyDescent="0.2"/>
    <row r="50396" ht="12.75" customHeight="1" x14ac:dyDescent="0.2"/>
    <row r="50397" ht="12.75" customHeight="1" x14ac:dyDescent="0.2"/>
    <row r="50398" ht="12.75" customHeight="1" x14ac:dyDescent="0.2"/>
    <row r="50399" ht="12.75" customHeight="1" x14ac:dyDescent="0.2"/>
    <row r="50400" ht="12.75" customHeight="1" x14ac:dyDescent="0.2"/>
    <row r="50401" ht="12.75" customHeight="1" x14ac:dyDescent="0.2"/>
    <row r="50402" ht="12.75" customHeight="1" x14ac:dyDescent="0.2"/>
    <row r="50403" ht="12.75" customHeight="1" x14ac:dyDescent="0.2"/>
    <row r="50404" ht="12.75" customHeight="1" x14ac:dyDescent="0.2"/>
    <row r="50405" ht="12.75" customHeight="1" x14ac:dyDescent="0.2"/>
    <row r="50406" ht="12.75" customHeight="1" x14ac:dyDescent="0.2"/>
    <row r="50407" ht="12.75" customHeight="1" x14ac:dyDescent="0.2"/>
    <row r="50408" ht="12.75" customHeight="1" x14ac:dyDescent="0.2"/>
    <row r="50409" ht="12.75" customHeight="1" x14ac:dyDescent="0.2"/>
    <row r="50410" ht="12.75" customHeight="1" x14ac:dyDescent="0.2"/>
    <row r="50411" ht="12.75" customHeight="1" x14ac:dyDescent="0.2"/>
    <row r="50412" ht="12.75" customHeight="1" x14ac:dyDescent="0.2"/>
    <row r="50413" ht="12.75" customHeight="1" x14ac:dyDescent="0.2"/>
    <row r="50414" ht="12.75" customHeight="1" x14ac:dyDescent="0.2"/>
    <row r="50415" ht="12.75" customHeight="1" x14ac:dyDescent="0.2"/>
    <row r="50416" ht="12.75" customHeight="1" x14ac:dyDescent="0.2"/>
    <row r="50417" ht="12.75" customHeight="1" x14ac:dyDescent="0.2"/>
    <row r="50418" ht="12.75" customHeight="1" x14ac:dyDescent="0.2"/>
    <row r="50419" ht="12.75" customHeight="1" x14ac:dyDescent="0.2"/>
    <row r="50420" ht="12.75" customHeight="1" x14ac:dyDescent="0.2"/>
    <row r="50421" ht="12.75" customHeight="1" x14ac:dyDescent="0.2"/>
    <row r="50422" ht="12.75" customHeight="1" x14ac:dyDescent="0.2"/>
    <row r="50423" ht="12.75" customHeight="1" x14ac:dyDescent="0.2"/>
    <row r="50424" ht="12.75" customHeight="1" x14ac:dyDescent="0.2"/>
    <row r="50425" ht="12.75" customHeight="1" x14ac:dyDescent="0.2"/>
    <row r="50426" ht="12.75" customHeight="1" x14ac:dyDescent="0.2"/>
    <row r="50427" ht="12.75" customHeight="1" x14ac:dyDescent="0.2"/>
    <row r="50428" ht="12.75" customHeight="1" x14ac:dyDescent="0.2"/>
    <row r="50429" ht="12.75" customHeight="1" x14ac:dyDescent="0.2"/>
    <row r="50430" ht="12.75" customHeight="1" x14ac:dyDescent="0.2"/>
    <row r="50431" ht="12.75" customHeight="1" x14ac:dyDescent="0.2"/>
    <row r="50432" ht="12.75" customHeight="1" x14ac:dyDescent="0.2"/>
    <row r="50433" ht="12.75" customHeight="1" x14ac:dyDescent="0.2"/>
    <row r="50434" ht="12.75" customHeight="1" x14ac:dyDescent="0.2"/>
    <row r="50435" ht="12.75" customHeight="1" x14ac:dyDescent="0.2"/>
    <row r="50436" ht="12.75" customHeight="1" x14ac:dyDescent="0.2"/>
    <row r="50437" ht="12.75" customHeight="1" x14ac:dyDescent="0.2"/>
    <row r="50438" ht="12.75" customHeight="1" x14ac:dyDescent="0.2"/>
    <row r="50439" ht="12.75" customHeight="1" x14ac:dyDescent="0.2"/>
    <row r="50440" ht="12.75" customHeight="1" x14ac:dyDescent="0.2"/>
    <row r="50441" ht="12.75" customHeight="1" x14ac:dyDescent="0.2"/>
    <row r="50442" ht="12.75" customHeight="1" x14ac:dyDescent="0.2"/>
    <row r="50443" ht="12.75" customHeight="1" x14ac:dyDescent="0.2"/>
    <row r="50444" ht="12.75" customHeight="1" x14ac:dyDescent="0.2"/>
    <row r="50445" ht="12.75" customHeight="1" x14ac:dyDescent="0.2"/>
    <row r="50446" ht="12.75" customHeight="1" x14ac:dyDescent="0.2"/>
    <row r="50447" ht="12.75" customHeight="1" x14ac:dyDescent="0.2"/>
    <row r="50448" ht="12.75" customHeight="1" x14ac:dyDescent="0.2"/>
    <row r="50449" ht="12.75" customHeight="1" x14ac:dyDescent="0.2"/>
    <row r="50450" ht="12.75" customHeight="1" x14ac:dyDescent="0.2"/>
    <row r="50451" ht="12.75" customHeight="1" x14ac:dyDescent="0.2"/>
    <row r="50452" ht="12.75" customHeight="1" x14ac:dyDescent="0.2"/>
    <row r="50453" ht="12.75" customHeight="1" x14ac:dyDescent="0.2"/>
    <row r="50454" ht="12.75" customHeight="1" x14ac:dyDescent="0.2"/>
    <row r="50455" ht="12.75" customHeight="1" x14ac:dyDescent="0.2"/>
    <row r="50456" ht="12.75" customHeight="1" x14ac:dyDescent="0.2"/>
    <row r="50457" ht="12.75" customHeight="1" x14ac:dyDescent="0.2"/>
    <row r="50458" ht="12.75" customHeight="1" x14ac:dyDescent="0.2"/>
    <row r="50459" ht="12.75" customHeight="1" x14ac:dyDescent="0.2"/>
    <row r="50460" ht="12.75" customHeight="1" x14ac:dyDescent="0.2"/>
    <row r="50461" ht="12.75" customHeight="1" x14ac:dyDescent="0.2"/>
    <row r="50462" ht="12.75" customHeight="1" x14ac:dyDescent="0.2"/>
    <row r="50463" ht="12.75" customHeight="1" x14ac:dyDescent="0.2"/>
    <row r="50464" ht="12.75" customHeight="1" x14ac:dyDescent="0.2"/>
    <row r="50465" ht="12.75" customHeight="1" x14ac:dyDescent="0.2"/>
    <row r="50466" ht="12.75" customHeight="1" x14ac:dyDescent="0.2"/>
    <row r="50467" ht="12.75" customHeight="1" x14ac:dyDescent="0.2"/>
    <row r="50468" ht="12.75" customHeight="1" x14ac:dyDescent="0.2"/>
    <row r="50469" ht="12.75" customHeight="1" x14ac:dyDescent="0.2"/>
    <row r="50470" ht="12.75" customHeight="1" x14ac:dyDescent="0.2"/>
    <row r="50471" ht="12.75" customHeight="1" x14ac:dyDescent="0.2"/>
    <row r="50472" ht="12.75" customHeight="1" x14ac:dyDescent="0.2"/>
    <row r="50473" ht="12.75" customHeight="1" x14ac:dyDescent="0.2"/>
    <row r="50474" ht="12.75" customHeight="1" x14ac:dyDescent="0.2"/>
    <row r="50475" ht="12.75" customHeight="1" x14ac:dyDescent="0.2"/>
    <row r="50476" ht="12.75" customHeight="1" x14ac:dyDescent="0.2"/>
    <row r="50477" ht="12.75" customHeight="1" x14ac:dyDescent="0.2"/>
    <row r="50478" ht="12.75" customHeight="1" x14ac:dyDescent="0.2"/>
    <row r="50479" ht="12.75" customHeight="1" x14ac:dyDescent="0.2"/>
    <row r="50480" ht="12.75" customHeight="1" x14ac:dyDescent="0.2"/>
    <row r="50481" ht="12.75" customHeight="1" x14ac:dyDescent="0.2"/>
    <row r="50482" ht="12.75" customHeight="1" x14ac:dyDescent="0.2"/>
    <row r="50483" ht="12.75" customHeight="1" x14ac:dyDescent="0.2"/>
    <row r="50484" ht="12.75" customHeight="1" x14ac:dyDescent="0.2"/>
    <row r="50485" ht="12.75" customHeight="1" x14ac:dyDescent="0.2"/>
    <row r="50486" ht="12.75" customHeight="1" x14ac:dyDescent="0.2"/>
    <row r="50487" ht="12.75" customHeight="1" x14ac:dyDescent="0.2"/>
    <row r="50488" ht="12.75" customHeight="1" x14ac:dyDescent="0.2"/>
    <row r="50489" ht="12.75" customHeight="1" x14ac:dyDescent="0.2"/>
    <row r="50490" ht="12.75" customHeight="1" x14ac:dyDescent="0.2"/>
    <row r="50491" ht="12.75" customHeight="1" x14ac:dyDescent="0.2"/>
    <row r="50492" ht="12.75" customHeight="1" x14ac:dyDescent="0.2"/>
    <row r="50493" ht="12.75" customHeight="1" x14ac:dyDescent="0.2"/>
    <row r="50494" ht="12.75" customHeight="1" x14ac:dyDescent="0.2"/>
    <row r="50495" ht="12.75" customHeight="1" x14ac:dyDescent="0.2"/>
    <row r="50496" ht="12.75" customHeight="1" x14ac:dyDescent="0.2"/>
    <row r="50497" ht="12.75" customHeight="1" x14ac:dyDescent="0.2"/>
    <row r="50498" ht="12.75" customHeight="1" x14ac:dyDescent="0.2"/>
    <row r="50499" ht="12.75" customHeight="1" x14ac:dyDescent="0.2"/>
    <row r="50500" ht="12.75" customHeight="1" x14ac:dyDescent="0.2"/>
    <row r="50501" ht="12.75" customHeight="1" x14ac:dyDescent="0.2"/>
    <row r="50502" ht="12.75" customHeight="1" x14ac:dyDescent="0.2"/>
    <row r="50503" ht="12.75" customHeight="1" x14ac:dyDescent="0.2"/>
    <row r="50504" ht="12.75" customHeight="1" x14ac:dyDescent="0.2"/>
    <row r="50505" ht="12.75" customHeight="1" x14ac:dyDescent="0.2"/>
    <row r="50506" ht="12.75" customHeight="1" x14ac:dyDescent="0.2"/>
    <row r="50507" ht="12.75" customHeight="1" x14ac:dyDescent="0.2"/>
    <row r="50508" ht="12.75" customHeight="1" x14ac:dyDescent="0.2"/>
    <row r="50509" ht="12.75" customHeight="1" x14ac:dyDescent="0.2"/>
    <row r="50510" ht="12.75" customHeight="1" x14ac:dyDescent="0.2"/>
    <row r="50511" ht="12.75" customHeight="1" x14ac:dyDescent="0.2"/>
    <row r="50512" ht="12.75" customHeight="1" x14ac:dyDescent="0.2"/>
    <row r="50513" ht="12.75" customHeight="1" x14ac:dyDescent="0.2"/>
    <row r="50514" ht="12.75" customHeight="1" x14ac:dyDescent="0.2"/>
    <row r="50515" ht="12.75" customHeight="1" x14ac:dyDescent="0.2"/>
    <row r="50516" ht="12.75" customHeight="1" x14ac:dyDescent="0.2"/>
    <row r="50517" ht="12.75" customHeight="1" x14ac:dyDescent="0.2"/>
    <row r="50518" ht="12.75" customHeight="1" x14ac:dyDescent="0.2"/>
    <row r="50519" ht="12.75" customHeight="1" x14ac:dyDescent="0.2"/>
    <row r="50520" ht="12.75" customHeight="1" x14ac:dyDescent="0.2"/>
    <row r="50521" ht="12.75" customHeight="1" x14ac:dyDescent="0.2"/>
    <row r="50522" ht="12.75" customHeight="1" x14ac:dyDescent="0.2"/>
    <row r="50523" ht="12.75" customHeight="1" x14ac:dyDescent="0.2"/>
    <row r="50524" ht="12.75" customHeight="1" x14ac:dyDescent="0.2"/>
    <row r="50525" ht="12.75" customHeight="1" x14ac:dyDescent="0.2"/>
    <row r="50526" ht="12.75" customHeight="1" x14ac:dyDescent="0.2"/>
    <row r="50527" ht="12.75" customHeight="1" x14ac:dyDescent="0.2"/>
    <row r="50528" ht="12.75" customHeight="1" x14ac:dyDescent="0.2"/>
    <row r="50529" ht="12.75" customHeight="1" x14ac:dyDescent="0.2"/>
    <row r="50530" ht="12.75" customHeight="1" x14ac:dyDescent="0.2"/>
    <row r="50531" ht="12.75" customHeight="1" x14ac:dyDescent="0.2"/>
    <row r="50532" ht="12.75" customHeight="1" x14ac:dyDescent="0.2"/>
    <row r="50533" ht="12.75" customHeight="1" x14ac:dyDescent="0.2"/>
    <row r="50534" ht="12.75" customHeight="1" x14ac:dyDescent="0.2"/>
    <row r="50535" ht="12.75" customHeight="1" x14ac:dyDescent="0.2"/>
    <row r="50536" ht="12.75" customHeight="1" x14ac:dyDescent="0.2"/>
    <row r="50537" ht="12.75" customHeight="1" x14ac:dyDescent="0.2"/>
    <row r="50538" ht="12.75" customHeight="1" x14ac:dyDescent="0.2"/>
    <row r="50539" ht="12.75" customHeight="1" x14ac:dyDescent="0.2"/>
    <row r="50540" ht="12.75" customHeight="1" x14ac:dyDescent="0.2"/>
    <row r="50541" ht="12.75" customHeight="1" x14ac:dyDescent="0.2"/>
    <row r="50542" ht="12.75" customHeight="1" x14ac:dyDescent="0.2"/>
    <row r="50543" ht="12.75" customHeight="1" x14ac:dyDescent="0.2"/>
    <row r="50544" ht="12.75" customHeight="1" x14ac:dyDescent="0.2"/>
    <row r="50545" ht="12.75" customHeight="1" x14ac:dyDescent="0.2"/>
    <row r="50546" ht="12.75" customHeight="1" x14ac:dyDescent="0.2"/>
    <row r="50547" ht="12.75" customHeight="1" x14ac:dyDescent="0.2"/>
    <row r="50548" ht="12.75" customHeight="1" x14ac:dyDescent="0.2"/>
    <row r="50549" ht="12.75" customHeight="1" x14ac:dyDescent="0.2"/>
    <row r="50550" ht="12.75" customHeight="1" x14ac:dyDescent="0.2"/>
    <row r="50551" ht="12.75" customHeight="1" x14ac:dyDescent="0.2"/>
    <row r="50552" ht="12.75" customHeight="1" x14ac:dyDescent="0.2"/>
    <row r="50553" ht="12.75" customHeight="1" x14ac:dyDescent="0.2"/>
    <row r="50554" ht="12.75" customHeight="1" x14ac:dyDescent="0.2"/>
    <row r="50555" ht="12.75" customHeight="1" x14ac:dyDescent="0.2"/>
    <row r="50556" ht="12.75" customHeight="1" x14ac:dyDescent="0.2"/>
    <row r="50557" ht="12.75" customHeight="1" x14ac:dyDescent="0.2"/>
    <row r="50558" ht="12.75" customHeight="1" x14ac:dyDescent="0.2"/>
    <row r="50559" ht="12.75" customHeight="1" x14ac:dyDescent="0.2"/>
    <row r="50560" ht="12.75" customHeight="1" x14ac:dyDescent="0.2"/>
    <row r="50561" ht="12.75" customHeight="1" x14ac:dyDescent="0.2"/>
    <row r="50562" ht="12.75" customHeight="1" x14ac:dyDescent="0.2"/>
    <row r="50563" ht="12.75" customHeight="1" x14ac:dyDescent="0.2"/>
    <row r="50564" ht="12.75" customHeight="1" x14ac:dyDescent="0.2"/>
    <row r="50565" ht="12.75" customHeight="1" x14ac:dyDescent="0.2"/>
    <row r="50566" ht="12.75" customHeight="1" x14ac:dyDescent="0.2"/>
    <row r="50567" ht="12.75" customHeight="1" x14ac:dyDescent="0.2"/>
    <row r="50568" ht="12.75" customHeight="1" x14ac:dyDescent="0.2"/>
    <row r="50569" ht="12.75" customHeight="1" x14ac:dyDescent="0.2"/>
    <row r="50570" ht="12.75" customHeight="1" x14ac:dyDescent="0.2"/>
    <row r="50571" ht="12.75" customHeight="1" x14ac:dyDescent="0.2"/>
    <row r="50572" ht="12.75" customHeight="1" x14ac:dyDescent="0.2"/>
    <row r="50573" ht="12.75" customHeight="1" x14ac:dyDescent="0.2"/>
    <row r="50574" ht="12.75" customHeight="1" x14ac:dyDescent="0.2"/>
    <row r="50575" ht="12.75" customHeight="1" x14ac:dyDescent="0.2"/>
    <row r="50576" ht="12.75" customHeight="1" x14ac:dyDescent="0.2"/>
    <row r="50577" ht="12.75" customHeight="1" x14ac:dyDescent="0.2"/>
    <row r="50578" ht="12.75" customHeight="1" x14ac:dyDescent="0.2"/>
    <row r="50579" ht="12.75" customHeight="1" x14ac:dyDescent="0.2"/>
    <row r="50580" ht="12.75" customHeight="1" x14ac:dyDescent="0.2"/>
    <row r="50581" ht="12.75" customHeight="1" x14ac:dyDescent="0.2"/>
    <row r="50582" ht="12.75" customHeight="1" x14ac:dyDescent="0.2"/>
    <row r="50583" ht="12.75" customHeight="1" x14ac:dyDescent="0.2"/>
    <row r="50584" ht="12.75" customHeight="1" x14ac:dyDescent="0.2"/>
    <row r="50585" ht="12.75" customHeight="1" x14ac:dyDescent="0.2"/>
    <row r="50586" ht="12.75" customHeight="1" x14ac:dyDescent="0.2"/>
    <row r="50587" ht="12.75" customHeight="1" x14ac:dyDescent="0.2"/>
    <row r="50588" ht="12.75" customHeight="1" x14ac:dyDescent="0.2"/>
    <row r="50589" ht="12.75" customHeight="1" x14ac:dyDescent="0.2"/>
    <row r="50590" ht="12.75" customHeight="1" x14ac:dyDescent="0.2"/>
    <row r="50591" ht="12.75" customHeight="1" x14ac:dyDescent="0.2"/>
    <row r="50592" ht="12.75" customHeight="1" x14ac:dyDescent="0.2"/>
    <row r="50593" ht="12.75" customHeight="1" x14ac:dyDescent="0.2"/>
    <row r="50594" ht="12.75" customHeight="1" x14ac:dyDescent="0.2"/>
    <row r="50595" ht="12.75" customHeight="1" x14ac:dyDescent="0.2"/>
    <row r="50596" ht="12.75" customHeight="1" x14ac:dyDescent="0.2"/>
    <row r="50597" ht="12.75" customHeight="1" x14ac:dyDescent="0.2"/>
    <row r="50598" ht="12.75" customHeight="1" x14ac:dyDescent="0.2"/>
    <row r="50599" ht="12.75" customHeight="1" x14ac:dyDescent="0.2"/>
    <row r="50600" ht="12.75" customHeight="1" x14ac:dyDescent="0.2"/>
    <row r="50601" ht="12.75" customHeight="1" x14ac:dyDescent="0.2"/>
    <row r="50602" ht="12.75" customHeight="1" x14ac:dyDescent="0.2"/>
    <row r="50603" ht="12.75" customHeight="1" x14ac:dyDescent="0.2"/>
    <row r="50604" ht="12.75" customHeight="1" x14ac:dyDescent="0.2"/>
    <row r="50605" ht="12.75" customHeight="1" x14ac:dyDescent="0.2"/>
    <row r="50606" ht="12.75" customHeight="1" x14ac:dyDescent="0.2"/>
    <row r="50607" ht="12.75" customHeight="1" x14ac:dyDescent="0.2"/>
    <row r="50608" ht="12.75" customHeight="1" x14ac:dyDescent="0.2"/>
    <row r="50609" ht="12.75" customHeight="1" x14ac:dyDescent="0.2"/>
    <row r="50610" ht="12.75" customHeight="1" x14ac:dyDescent="0.2"/>
    <row r="50611" ht="12.75" customHeight="1" x14ac:dyDescent="0.2"/>
    <row r="50612" ht="12.75" customHeight="1" x14ac:dyDescent="0.2"/>
    <row r="50613" ht="12.75" customHeight="1" x14ac:dyDescent="0.2"/>
    <row r="50614" ht="12.75" customHeight="1" x14ac:dyDescent="0.2"/>
    <row r="50615" ht="12.75" customHeight="1" x14ac:dyDescent="0.2"/>
    <row r="50616" ht="12.75" customHeight="1" x14ac:dyDescent="0.2"/>
    <row r="50617" ht="12.75" customHeight="1" x14ac:dyDescent="0.2"/>
    <row r="50618" ht="12.75" customHeight="1" x14ac:dyDescent="0.2"/>
    <row r="50619" ht="12.75" customHeight="1" x14ac:dyDescent="0.2"/>
    <row r="50620" ht="12.75" customHeight="1" x14ac:dyDescent="0.2"/>
    <row r="50621" ht="12.75" customHeight="1" x14ac:dyDescent="0.2"/>
    <row r="50622" ht="12.75" customHeight="1" x14ac:dyDescent="0.2"/>
    <row r="50623" ht="12.75" customHeight="1" x14ac:dyDescent="0.2"/>
    <row r="50624" ht="12.75" customHeight="1" x14ac:dyDescent="0.2"/>
    <row r="50625" ht="12.75" customHeight="1" x14ac:dyDescent="0.2"/>
    <row r="50626" ht="12.75" customHeight="1" x14ac:dyDescent="0.2"/>
    <row r="50627" ht="12.75" customHeight="1" x14ac:dyDescent="0.2"/>
    <row r="50628" ht="12.75" customHeight="1" x14ac:dyDescent="0.2"/>
    <row r="50629" ht="12.75" customHeight="1" x14ac:dyDescent="0.2"/>
    <row r="50630" ht="12.75" customHeight="1" x14ac:dyDescent="0.2"/>
    <row r="50631" ht="12.75" customHeight="1" x14ac:dyDescent="0.2"/>
    <row r="50632" ht="12.75" customHeight="1" x14ac:dyDescent="0.2"/>
    <row r="50633" ht="12.75" customHeight="1" x14ac:dyDescent="0.2"/>
    <row r="50634" ht="12.75" customHeight="1" x14ac:dyDescent="0.2"/>
    <row r="50635" ht="12.75" customHeight="1" x14ac:dyDescent="0.2"/>
    <row r="50636" ht="12.75" customHeight="1" x14ac:dyDescent="0.2"/>
    <row r="50637" ht="12.75" customHeight="1" x14ac:dyDescent="0.2"/>
    <row r="50638" ht="12.75" customHeight="1" x14ac:dyDescent="0.2"/>
    <row r="50639" ht="12.75" customHeight="1" x14ac:dyDescent="0.2"/>
    <row r="50640" ht="12.75" customHeight="1" x14ac:dyDescent="0.2"/>
    <row r="50641" ht="12.75" customHeight="1" x14ac:dyDescent="0.2"/>
    <row r="50642" ht="12.75" customHeight="1" x14ac:dyDescent="0.2"/>
    <row r="50643" ht="12.75" customHeight="1" x14ac:dyDescent="0.2"/>
    <row r="50644" ht="12.75" customHeight="1" x14ac:dyDescent="0.2"/>
    <row r="50645" ht="12.75" customHeight="1" x14ac:dyDescent="0.2"/>
    <row r="50646" ht="12.75" customHeight="1" x14ac:dyDescent="0.2"/>
    <row r="50647" ht="12.75" customHeight="1" x14ac:dyDescent="0.2"/>
    <row r="50648" ht="12.75" customHeight="1" x14ac:dyDescent="0.2"/>
    <row r="50649" ht="12.75" customHeight="1" x14ac:dyDescent="0.2"/>
    <row r="50650" ht="12.75" customHeight="1" x14ac:dyDescent="0.2"/>
    <row r="50651" ht="12.75" customHeight="1" x14ac:dyDescent="0.2"/>
    <row r="50652" ht="12.75" customHeight="1" x14ac:dyDescent="0.2"/>
    <row r="50653" ht="12.75" customHeight="1" x14ac:dyDescent="0.2"/>
    <row r="50654" ht="12.75" customHeight="1" x14ac:dyDescent="0.2"/>
    <row r="50655" ht="12.75" customHeight="1" x14ac:dyDescent="0.2"/>
    <row r="50656" ht="12.75" customHeight="1" x14ac:dyDescent="0.2"/>
    <row r="50657" ht="12.75" customHeight="1" x14ac:dyDescent="0.2"/>
    <row r="50658" ht="12.75" customHeight="1" x14ac:dyDescent="0.2"/>
    <row r="50659" ht="12.75" customHeight="1" x14ac:dyDescent="0.2"/>
    <row r="50660" ht="12.75" customHeight="1" x14ac:dyDescent="0.2"/>
    <row r="50661" ht="12.75" customHeight="1" x14ac:dyDescent="0.2"/>
    <row r="50662" ht="12.75" customHeight="1" x14ac:dyDescent="0.2"/>
    <row r="50663" ht="12.75" customHeight="1" x14ac:dyDescent="0.2"/>
    <row r="50664" ht="12.75" customHeight="1" x14ac:dyDescent="0.2"/>
    <row r="50665" ht="12.75" customHeight="1" x14ac:dyDescent="0.2"/>
    <row r="50666" ht="12.75" customHeight="1" x14ac:dyDescent="0.2"/>
    <row r="50667" ht="12.75" customHeight="1" x14ac:dyDescent="0.2"/>
    <row r="50668" ht="12.75" customHeight="1" x14ac:dyDescent="0.2"/>
    <row r="50669" ht="12.75" customHeight="1" x14ac:dyDescent="0.2"/>
    <row r="50670" ht="12.75" customHeight="1" x14ac:dyDescent="0.2"/>
    <row r="50671" ht="12.75" customHeight="1" x14ac:dyDescent="0.2"/>
    <row r="50672" ht="12.75" customHeight="1" x14ac:dyDescent="0.2"/>
    <row r="50673" ht="12.75" customHeight="1" x14ac:dyDescent="0.2"/>
    <row r="50674" ht="12.75" customHeight="1" x14ac:dyDescent="0.2"/>
    <row r="50675" ht="12.75" customHeight="1" x14ac:dyDescent="0.2"/>
    <row r="50676" ht="12.75" customHeight="1" x14ac:dyDescent="0.2"/>
    <row r="50677" ht="12.75" customHeight="1" x14ac:dyDescent="0.2"/>
    <row r="50678" ht="12.75" customHeight="1" x14ac:dyDescent="0.2"/>
    <row r="50679" ht="12.75" customHeight="1" x14ac:dyDescent="0.2"/>
    <row r="50680" ht="12.75" customHeight="1" x14ac:dyDescent="0.2"/>
    <row r="50681" ht="12.75" customHeight="1" x14ac:dyDescent="0.2"/>
    <row r="50682" ht="12.75" customHeight="1" x14ac:dyDescent="0.2"/>
    <row r="50683" ht="12.75" customHeight="1" x14ac:dyDescent="0.2"/>
    <row r="50684" ht="12.75" customHeight="1" x14ac:dyDescent="0.2"/>
    <row r="50685" ht="12.75" customHeight="1" x14ac:dyDescent="0.2"/>
    <row r="50686" ht="12.75" customHeight="1" x14ac:dyDescent="0.2"/>
    <row r="50687" ht="12.75" customHeight="1" x14ac:dyDescent="0.2"/>
    <row r="50688" ht="12.75" customHeight="1" x14ac:dyDescent="0.2"/>
    <row r="50689" ht="12.75" customHeight="1" x14ac:dyDescent="0.2"/>
    <row r="50690" ht="12.75" customHeight="1" x14ac:dyDescent="0.2"/>
    <row r="50691" ht="12.75" customHeight="1" x14ac:dyDescent="0.2"/>
    <row r="50692" ht="12.75" customHeight="1" x14ac:dyDescent="0.2"/>
    <row r="50693" ht="12.75" customHeight="1" x14ac:dyDescent="0.2"/>
    <row r="50694" ht="12.75" customHeight="1" x14ac:dyDescent="0.2"/>
    <row r="50695" ht="12.75" customHeight="1" x14ac:dyDescent="0.2"/>
    <row r="50696" ht="12.75" customHeight="1" x14ac:dyDescent="0.2"/>
    <row r="50697" ht="12.75" customHeight="1" x14ac:dyDescent="0.2"/>
    <row r="50698" ht="12.75" customHeight="1" x14ac:dyDescent="0.2"/>
    <row r="50699" ht="12.75" customHeight="1" x14ac:dyDescent="0.2"/>
    <row r="50700" ht="12.75" customHeight="1" x14ac:dyDescent="0.2"/>
    <row r="50701" ht="12.75" customHeight="1" x14ac:dyDescent="0.2"/>
    <row r="50702" ht="12.75" customHeight="1" x14ac:dyDescent="0.2"/>
    <row r="50703" ht="12.75" customHeight="1" x14ac:dyDescent="0.2"/>
    <row r="50704" ht="12.75" customHeight="1" x14ac:dyDescent="0.2"/>
    <row r="50705" ht="12.75" customHeight="1" x14ac:dyDescent="0.2"/>
    <row r="50706" ht="12.75" customHeight="1" x14ac:dyDescent="0.2"/>
    <row r="50707" ht="12.75" customHeight="1" x14ac:dyDescent="0.2"/>
    <row r="50708" ht="12.75" customHeight="1" x14ac:dyDescent="0.2"/>
    <row r="50709" ht="12.75" customHeight="1" x14ac:dyDescent="0.2"/>
    <row r="50710" ht="12.75" customHeight="1" x14ac:dyDescent="0.2"/>
    <row r="50711" ht="12.75" customHeight="1" x14ac:dyDescent="0.2"/>
    <row r="50712" ht="12.75" customHeight="1" x14ac:dyDescent="0.2"/>
    <row r="50713" ht="12.75" customHeight="1" x14ac:dyDescent="0.2"/>
    <row r="50714" ht="12.75" customHeight="1" x14ac:dyDescent="0.2"/>
    <row r="50715" ht="12.75" customHeight="1" x14ac:dyDescent="0.2"/>
    <row r="50716" ht="12.75" customHeight="1" x14ac:dyDescent="0.2"/>
    <row r="50717" ht="12.75" customHeight="1" x14ac:dyDescent="0.2"/>
    <row r="50718" ht="12.75" customHeight="1" x14ac:dyDescent="0.2"/>
    <row r="50719" ht="12.75" customHeight="1" x14ac:dyDescent="0.2"/>
    <row r="50720" ht="12.75" customHeight="1" x14ac:dyDescent="0.2"/>
    <row r="50721" ht="12.75" customHeight="1" x14ac:dyDescent="0.2"/>
    <row r="50722" ht="12.75" customHeight="1" x14ac:dyDescent="0.2"/>
    <row r="50723" ht="12.75" customHeight="1" x14ac:dyDescent="0.2"/>
    <row r="50724" ht="12.75" customHeight="1" x14ac:dyDescent="0.2"/>
    <row r="50725" ht="12.75" customHeight="1" x14ac:dyDescent="0.2"/>
    <row r="50726" ht="12.75" customHeight="1" x14ac:dyDescent="0.2"/>
    <row r="50727" ht="12.75" customHeight="1" x14ac:dyDescent="0.2"/>
    <row r="50728" ht="12.75" customHeight="1" x14ac:dyDescent="0.2"/>
    <row r="50729" ht="12.75" customHeight="1" x14ac:dyDescent="0.2"/>
    <row r="50730" ht="12.75" customHeight="1" x14ac:dyDescent="0.2"/>
    <row r="50731" ht="12.75" customHeight="1" x14ac:dyDescent="0.2"/>
    <row r="50732" ht="12.75" customHeight="1" x14ac:dyDescent="0.2"/>
    <row r="50733" ht="12.75" customHeight="1" x14ac:dyDescent="0.2"/>
    <row r="50734" ht="12.75" customHeight="1" x14ac:dyDescent="0.2"/>
    <row r="50735" ht="12.75" customHeight="1" x14ac:dyDescent="0.2"/>
    <row r="50736" ht="12.75" customHeight="1" x14ac:dyDescent="0.2"/>
    <row r="50737" ht="12.75" customHeight="1" x14ac:dyDescent="0.2"/>
    <row r="50738" ht="12.75" customHeight="1" x14ac:dyDescent="0.2"/>
    <row r="50739" ht="12.75" customHeight="1" x14ac:dyDescent="0.2"/>
    <row r="50740" ht="12.75" customHeight="1" x14ac:dyDescent="0.2"/>
    <row r="50741" ht="12.75" customHeight="1" x14ac:dyDescent="0.2"/>
    <row r="50742" ht="12.75" customHeight="1" x14ac:dyDescent="0.2"/>
    <row r="50743" ht="12.75" customHeight="1" x14ac:dyDescent="0.2"/>
    <row r="50744" ht="12.75" customHeight="1" x14ac:dyDescent="0.2"/>
    <row r="50745" ht="12.75" customHeight="1" x14ac:dyDescent="0.2"/>
    <row r="50746" ht="12.75" customHeight="1" x14ac:dyDescent="0.2"/>
    <row r="50747" ht="12.75" customHeight="1" x14ac:dyDescent="0.2"/>
    <row r="50748" ht="12.75" customHeight="1" x14ac:dyDescent="0.2"/>
    <row r="50749" ht="12.75" customHeight="1" x14ac:dyDescent="0.2"/>
    <row r="50750" ht="12.75" customHeight="1" x14ac:dyDescent="0.2"/>
    <row r="50751" ht="12.75" customHeight="1" x14ac:dyDescent="0.2"/>
    <row r="50752" ht="12.75" customHeight="1" x14ac:dyDescent="0.2"/>
    <row r="50753" ht="12.75" customHeight="1" x14ac:dyDescent="0.2"/>
    <row r="50754" ht="12.75" customHeight="1" x14ac:dyDescent="0.2"/>
    <row r="50755" ht="12.75" customHeight="1" x14ac:dyDescent="0.2"/>
    <row r="50756" ht="12.75" customHeight="1" x14ac:dyDescent="0.2"/>
    <row r="50757" ht="12.75" customHeight="1" x14ac:dyDescent="0.2"/>
    <row r="50758" ht="12.75" customHeight="1" x14ac:dyDescent="0.2"/>
    <row r="50759" ht="12.75" customHeight="1" x14ac:dyDescent="0.2"/>
    <row r="50760" ht="12.75" customHeight="1" x14ac:dyDescent="0.2"/>
    <row r="50761" ht="12.75" customHeight="1" x14ac:dyDescent="0.2"/>
    <row r="50762" ht="12.75" customHeight="1" x14ac:dyDescent="0.2"/>
    <row r="50763" ht="12.75" customHeight="1" x14ac:dyDescent="0.2"/>
    <row r="50764" ht="12.75" customHeight="1" x14ac:dyDescent="0.2"/>
    <row r="50765" ht="12.75" customHeight="1" x14ac:dyDescent="0.2"/>
    <row r="50766" ht="12.75" customHeight="1" x14ac:dyDescent="0.2"/>
    <row r="50767" ht="12.75" customHeight="1" x14ac:dyDescent="0.2"/>
    <row r="50768" ht="12.75" customHeight="1" x14ac:dyDescent="0.2"/>
    <row r="50769" ht="12.75" customHeight="1" x14ac:dyDescent="0.2"/>
    <row r="50770" ht="12.75" customHeight="1" x14ac:dyDescent="0.2"/>
    <row r="50771" ht="12.75" customHeight="1" x14ac:dyDescent="0.2"/>
    <row r="50772" ht="12.75" customHeight="1" x14ac:dyDescent="0.2"/>
    <row r="50773" ht="12.75" customHeight="1" x14ac:dyDescent="0.2"/>
    <row r="50774" ht="12.75" customHeight="1" x14ac:dyDescent="0.2"/>
    <row r="50775" ht="12.75" customHeight="1" x14ac:dyDescent="0.2"/>
    <row r="50776" ht="12.75" customHeight="1" x14ac:dyDescent="0.2"/>
    <row r="50777" ht="12.75" customHeight="1" x14ac:dyDescent="0.2"/>
    <row r="50778" ht="12.75" customHeight="1" x14ac:dyDescent="0.2"/>
    <row r="50779" ht="12.75" customHeight="1" x14ac:dyDescent="0.2"/>
    <row r="50780" ht="12.75" customHeight="1" x14ac:dyDescent="0.2"/>
    <row r="50781" ht="12.75" customHeight="1" x14ac:dyDescent="0.2"/>
    <row r="50782" ht="12.75" customHeight="1" x14ac:dyDescent="0.2"/>
    <row r="50783" ht="12.75" customHeight="1" x14ac:dyDescent="0.2"/>
    <row r="50784" ht="12.75" customHeight="1" x14ac:dyDescent="0.2"/>
    <row r="50785" ht="12.75" customHeight="1" x14ac:dyDescent="0.2"/>
    <row r="50786" ht="12.75" customHeight="1" x14ac:dyDescent="0.2"/>
    <row r="50787" ht="12.75" customHeight="1" x14ac:dyDescent="0.2"/>
    <row r="50788" ht="12.75" customHeight="1" x14ac:dyDescent="0.2"/>
    <row r="50789" ht="12.75" customHeight="1" x14ac:dyDescent="0.2"/>
    <row r="50790" ht="12.75" customHeight="1" x14ac:dyDescent="0.2"/>
    <row r="50791" ht="12.75" customHeight="1" x14ac:dyDescent="0.2"/>
    <row r="50792" ht="12.75" customHeight="1" x14ac:dyDescent="0.2"/>
    <row r="50793" ht="12.75" customHeight="1" x14ac:dyDescent="0.2"/>
    <row r="50794" ht="12.75" customHeight="1" x14ac:dyDescent="0.2"/>
    <row r="50795" ht="12.75" customHeight="1" x14ac:dyDescent="0.2"/>
    <row r="50796" ht="12.75" customHeight="1" x14ac:dyDescent="0.2"/>
    <row r="50797" ht="12.75" customHeight="1" x14ac:dyDescent="0.2"/>
    <row r="50798" ht="12.75" customHeight="1" x14ac:dyDescent="0.2"/>
    <row r="50799" ht="12.75" customHeight="1" x14ac:dyDescent="0.2"/>
    <row r="50800" ht="12.75" customHeight="1" x14ac:dyDescent="0.2"/>
    <row r="50801" ht="12.75" customHeight="1" x14ac:dyDescent="0.2"/>
    <row r="50802" ht="12.75" customHeight="1" x14ac:dyDescent="0.2"/>
    <row r="50803" ht="12.75" customHeight="1" x14ac:dyDescent="0.2"/>
    <row r="50804" ht="12.75" customHeight="1" x14ac:dyDescent="0.2"/>
    <row r="50805" ht="12.75" customHeight="1" x14ac:dyDescent="0.2"/>
    <row r="50806" ht="12.75" customHeight="1" x14ac:dyDescent="0.2"/>
    <row r="50807" ht="12.75" customHeight="1" x14ac:dyDescent="0.2"/>
    <row r="50808" ht="12.75" customHeight="1" x14ac:dyDescent="0.2"/>
    <row r="50809" ht="12.75" customHeight="1" x14ac:dyDescent="0.2"/>
    <row r="50810" ht="12.75" customHeight="1" x14ac:dyDescent="0.2"/>
    <row r="50811" ht="12.75" customHeight="1" x14ac:dyDescent="0.2"/>
    <row r="50812" ht="12.75" customHeight="1" x14ac:dyDescent="0.2"/>
    <row r="50813" ht="12.75" customHeight="1" x14ac:dyDescent="0.2"/>
    <row r="50814" ht="12.75" customHeight="1" x14ac:dyDescent="0.2"/>
    <row r="50815" ht="12.75" customHeight="1" x14ac:dyDescent="0.2"/>
    <row r="50816" ht="12.75" customHeight="1" x14ac:dyDescent="0.2"/>
    <row r="50817" ht="12.75" customHeight="1" x14ac:dyDescent="0.2"/>
    <row r="50818" ht="12.75" customHeight="1" x14ac:dyDescent="0.2"/>
    <row r="50819" ht="12.75" customHeight="1" x14ac:dyDescent="0.2"/>
    <row r="50820" ht="12.75" customHeight="1" x14ac:dyDescent="0.2"/>
    <row r="50821" ht="12.75" customHeight="1" x14ac:dyDescent="0.2"/>
    <row r="50822" ht="12.75" customHeight="1" x14ac:dyDescent="0.2"/>
    <row r="50823" ht="12.75" customHeight="1" x14ac:dyDescent="0.2"/>
    <row r="50824" ht="12.75" customHeight="1" x14ac:dyDescent="0.2"/>
    <row r="50825" ht="12.75" customHeight="1" x14ac:dyDescent="0.2"/>
    <row r="50826" ht="12.75" customHeight="1" x14ac:dyDescent="0.2"/>
    <row r="50827" ht="12.75" customHeight="1" x14ac:dyDescent="0.2"/>
    <row r="50828" ht="12.75" customHeight="1" x14ac:dyDescent="0.2"/>
    <row r="50829" ht="12.75" customHeight="1" x14ac:dyDescent="0.2"/>
    <row r="50830" ht="12.75" customHeight="1" x14ac:dyDescent="0.2"/>
    <row r="50831" ht="12.75" customHeight="1" x14ac:dyDescent="0.2"/>
    <row r="50832" ht="12.75" customHeight="1" x14ac:dyDescent="0.2"/>
    <row r="50833" ht="12.75" customHeight="1" x14ac:dyDescent="0.2"/>
    <row r="50834" ht="12.75" customHeight="1" x14ac:dyDescent="0.2"/>
    <row r="50835" ht="12.75" customHeight="1" x14ac:dyDescent="0.2"/>
    <row r="50836" ht="12.75" customHeight="1" x14ac:dyDescent="0.2"/>
    <row r="50837" ht="12.75" customHeight="1" x14ac:dyDescent="0.2"/>
    <row r="50838" ht="12.75" customHeight="1" x14ac:dyDescent="0.2"/>
    <row r="50839" ht="12.75" customHeight="1" x14ac:dyDescent="0.2"/>
    <row r="50840" ht="12.75" customHeight="1" x14ac:dyDescent="0.2"/>
    <row r="50841" ht="12.75" customHeight="1" x14ac:dyDescent="0.2"/>
    <row r="50842" ht="12.75" customHeight="1" x14ac:dyDescent="0.2"/>
    <row r="50843" ht="12.75" customHeight="1" x14ac:dyDescent="0.2"/>
    <row r="50844" ht="12.75" customHeight="1" x14ac:dyDescent="0.2"/>
    <row r="50845" ht="12.75" customHeight="1" x14ac:dyDescent="0.2"/>
    <row r="50846" ht="12.75" customHeight="1" x14ac:dyDescent="0.2"/>
    <row r="50847" ht="12.75" customHeight="1" x14ac:dyDescent="0.2"/>
    <row r="50848" ht="12.75" customHeight="1" x14ac:dyDescent="0.2"/>
    <row r="50849" ht="12.75" customHeight="1" x14ac:dyDescent="0.2"/>
    <row r="50850" ht="12.75" customHeight="1" x14ac:dyDescent="0.2"/>
    <row r="50851" ht="12.75" customHeight="1" x14ac:dyDescent="0.2"/>
    <row r="50852" ht="12.75" customHeight="1" x14ac:dyDescent="0.2"/>
    <row r="50853" ht="12.75" customHeight="1" x14ac:dyDescent="0.2"/>
    <row r="50854" ht="12.75" customHeight="1" x14ac:dyDescent="0.2"/>
    <row r="50855" ht="12.75" customHeight="1" x14ac:dyDescent="0.2"/>
    <row r="50856" ht="12.75" customHeight="1" x14ac:dyDescent="0.2"/>
    <row r="50857" ht="12.75" customHeight="1" x14ac:dyDescent="0.2"/>
    <row r="50858" ht="12.75" customHeight="1" x14ac:dyDescent="0.2"/>
    <row r="50859" ht="12.75" customHeight="1" x14ac:dyDescent="0.2"/>
    <row r="50860" ht="12.75" customHeight="1" x14ac:dyDescent="0.2"/>
    <row r="50861" ht="12.75" customHeight="1" x14ac:dyDescent="0.2"/>
    <row r="50862" ht="12.75" customHeight="1" x14ac:dyDescent="0.2"/>
    <row r="50863" ht="12.75" customHeight="1" x14ac:dyDescent="0.2"/>
    <row r="50864" ht="12.75" customHeight="1" x14ac:dyDescent="0.2"/>
    <row r="50865" ht="12.75" customHeight="1" x14ac:dyDescent="0.2"/>
    <row r="50866" ht="12.75" customHeight="1" x14ac:dyDescent="0.2"/>
    <row r="50867" ht="12.75" customHeight="1" x14ac:dyDescent="0.2"/>
    <row r="50868" ht="12.75" customHeight="1" x14ac:dyDescent="0.2"/>
    <row r="50869" ht="12.75" customHeight="1" x14ac:dyDescent="0.2"/>
    <row r="50870" ht="12.75" customHeight="1" x14ac:dyDescent="0.2"/>
    <row r="50871" ht="12.75" customHeight="1" x14ac:dyDescent="0.2"/>
    <row r="50872" ht="12.75" customHeight="1" x14ac:dyDescent="0.2"/>
    <row r="50873" ht="12.75" customHeight="1" x14ac:dyDescent="0.2"/>
    <row r="50874" ht="12.75" customHeight="1" x14ac:dyDescent="0.2"/>
    <row r="50875" ht="12.75" customHeight="1" x14ac:dyDescent="0.2"/>
    <row r="50876" ht="12.75" customHeight="1" x14ac:dyDescent="0.2"/>
    <row r="50877" ht="12.75" customHeight="1" x14ac:dyDescent="0.2"/>
    <row r="50878" ht="12.75" customHeight="1" x14ac:dyDescent="0.2"/>
    <row r="50879" ht="12.75" customHeight="1" x14ac:dyDescent="0.2"/>
    <row r="50880" ht="12.75" customHeight="1" x14ac:dyDescent="0.2"/>
    <row r="50881" ht="12.75" customHeight="1" x14ac:dyDescent="0.2"/>
    <row r="50882" ht="12.75" customHeight="1" x14ac:dyDescent="0.2"/>
    <row r="50883" ht="12.75" customHeight="1" x14ac:dyDescent="0.2"/>
    <row r="50884" ht="12.75" customHeight="1" x14ac:dyDescent="0.2"/>
    <row r="50885" ht="12.75" customHeight="1" x14ac:dyDescent="0.2"/>
    <row r="50886" ht="12.75" customHeight="1" x14ac:dyDescent="0.2"/>
    <row r="50887" ht="12.75" customHeight="1" x14ac:dyDescent="0.2"/>
    <row r="50888" ht="12.75" customHeight="1" x14ac:dyDescent="0.2"/>
    <row r="50889" ht="12.75" customHeight="1" x14ac:dyDescent="0.2"/>
    <row r="50890" ht="12.75" customHeight="1" x14ac:dyDescent="0.2"/>
    <row r="50891" ht="12.75" customHeight="1" x14ac:dyDescent="0.2"/>
    <row r="50892" ht="12.75" customHeight="1" x14ac:dyDescent="0.2"/>
    <row r="50893" ht="12.75" customHeight="1" x14ac:dyDescent="0.2"/>
    <row r="50894" ht="12.75" customHeight="1" x14ac:dyDescent="0.2"/>
    <row r="50895" ht="12.75" customHeight="1" x14ac:dyDescent="0.2"/>
    <row r="50896" ht="12.75" customHeight="1" x14ac:dyDescent="0.2"/>
    <row r="50897" ht="12.75" customHeight="1" x14ac:dyDescent="0.2"/>
    <row r="50898" ht="12.75" customHeight="1" x14ac:dyDescent="0.2"/>
    <row r="50899" ht="12.75" customHeight="1" x14ac:dyDescent="0.2"/>
    <row r="50900" ht="12.75" customHeight="1" x14ac:dyDescent="0.2"/>
    <row r="50901" ht="12.75" customHeight="1" x14ac:dyDescent="0.2"/>
    <row r="50902" ht="12.75" customHeight="1" x14ac:dyDescent="0.2"/>
    <row r="50903" ht="12.75" customHeight="1" x14ac:dyDescent="0.2"/>
    <row r="50904" ht="12.75" customHeight="1" x14ac:dyDescent="0.2"/>
    <row r="50905" ht="12.75" customHeight="1" x14ac:dyDescent="0.2"/>
    <row r="50906" ht="12.75" customHeight="1" x14ac:dyDescent="0.2"/>
    <row r="50907" ht="12.75" customHeight="1" x14ac:dyDescent="0.2"/>
    <row r="50908" ht="12.75" customHeight="1" x14ac:dyDescent="0.2"/>
    <row r="50909" ht="12.75" customHeight="1" x14ac:dyDescent="0.2"/>
    <row r="50910" ht="12.75" customHeight="1" x14ac:dyDescent="0.2"/>
    <row r="50911" ht="12.75" customHeight="1" x14ac:dyDescent="0.2"/>
    <row r="50912" ht="12.75" customHeight="1" x14ac:dyDescent="0.2"/>
    <row r="50913" ht="12.75" customHeight="1" x14ac:dyDescent="0.2"/>
    <row r="50914" ht="12.75" customHeight="1" x14ac:dyDescent="0.2"/>
    <row r="50915" ht="12.75" customHeight="1" x14ac:dyDescent="0.2"/>
    <row r="50916" ht="12.75" customHeight="1" x14ac:dyDescent="0.2"/>
    <row r="50917" ht="12.75" customHeight="1" x14ac:dyDescent="0.2"/>
    <row r="50918" ht="12.75" customHeight="1" x14ac:dyDescent="0.2"/>
    <row r="50919" ht="12.75" customHeight="1" x14ac:dyDescent="0.2"/>
    <row r="50920" ht="12.75" customHeight="1" x14ac:dyDescent="0.2"/>
    <row r="50921" ht="12.75" customHeight="1" x14ac:dyDescent="0.2"/>
    <row r="50922" ht="12.75" customHeight="1" x14ac:dyDescent="0.2"/>
    <row r="50923" ht="12.75" customHeight="1" x14ac:dyDescent="0.2"/>
    <row r="50924" ht="12.75" customHeight="1" x14ac:dyDescent="0.2"/>
    <row r="50925" ht="12.75" customHeight="1" x14ac:dyDescent="0.2"/>
    <row r="50926" ht="12.75" customHeight="1" x14ac:dyDescent="0.2"/>
    <row r="50927" ht="12.75" customHeight="1" x14ac:dyDescent="0.2"/>
    <row r="50928" ht="12.75" customHeight="1" x14ac:dyDescent="0.2"/>
    <row r="50929" ht="12.75" customHeight="1" x14ac:dyDescent="0.2"/>
    <row r="50930" ht="12.75" customHeight="1" x14ac:dyDescent="0.2"/>
    <row r="50931" ht="12.75" customHeight="1" x14ac:dyDescent="0.2"/>
    <row r="50932" ht="12.75" customHeight="1" x14ac:dyDescent="0.2"/>
    <row r="50933" ht="12.75" customHeight="1" x14ac:dyDescent="0.2"/>
    <row r="50934" ht="12.75" customHeight="1" x14ac:dyDescent="0.2"/>
    <row r="50935" ht="12.75" customHeight="1" x14ac:dyDescent="0.2"/>
    <row r="50936" ht="12.75" customHeight="1" x14ac:dyDescent="0.2"/>
    <row r="50937" ht="12.75" customHeight="1" x14ac:dyDescent="0.2"/>
    <row r="50938" ht="12.75" customHeight="1" x14ac:dyDescent="0.2"/>
    <row r="50939" ht="12.75" customHeight="1" x14ac:dyDescent="0.2"/>
    <row r="50940" ht="12.75" customHeight="1" x14ac:dyDescent="0.2"/>
    <row r="50941" ht="12.75" customHeight="1" x14ac:dyDescent="0.2"/>
    <row r="50942" ht="12.75" customHeight="1" x14ac:dyDescent="0.2"/>
    <row r="50943" ht="12.75" customHeight="1" x14ac:dyDescent="0.2"/>
    <row r="50944" ht="12.75" customHeight="1" x14ac:dyDescent="0.2"/>
    <row r="50945" ht="12.75" customHeight="1" x14ac:dyDescent="0.2"/>
    <row r="50946" ht="12.75" customHeight="1" x14ac:dyDescent="0.2"/>
    <row r="50947" ht="12.75" customHeight="1" x14ac:dyDescent="0.2"/>
    <row r="50948" ht="12.75" customHeight="1" x14ac:dyDescent="0.2"/>
    <row r="50949" ht="12.75" customHeight="1" x14ac:dyDescent="0.2"/>
    <row r="50950" ht="12.75" customHeight="1" x14ac:dyDescent="0.2"/>
    <row r="50951" ht="12.75" customHeight="1" x14ac:dyDescent="0.2"/>
    <row r="50952" ht="12.75" customHeight="1" x14ac:dyDescent="0.2"/>
    <row r="50953" ht="12.75" customHeight="1" x14ac:dyDescent="0.2"/>
    <row r="50954" ht="12.75" customHeight="1" x14ac:dyDescent="0.2"/>
    <row r="50955" ht="12.75" customHeight="1" x14ac:dyDescent="0.2"/>
    <row r="50956" ht="12.75" customHeight="1" x14ac:dyDescent="0.2"/>
    <row r="50957" ht="12.75" customHeight="1" x14ac:dyDescent="0.2"/>
    <row r="50958" ht="12.75" customHeight="1" x14ac:dyDescent="0.2"/>
    <row r="50959" ht="12.75" customHeight="1" x14ac:dyDescent="0.2"/>
    <row r="50960" ht="12.75" customHeight="1" x14ac:dyDescent="0.2"/>
    <row r="50961" ht="12.75" customHeight="1" x14ac:dyDescent="0.2"/>
    <row r="50962" ht="12.75" customHeight="1" x14ac:dyDescent="0.2"/>
    <row r="50963" ht="12.75" customHeight="1" x14ac:dyDescent="0.2"/>
    <row r="50964" ht="12.75" customHeight="1" x14ac:dyDescent="0.2"/>
    <row r="50965" ht="12.75" customHeight="1" x14ac:dyDescent="0.2"/>
    <row r="50966" ht="12.75" customHeight="1" x14ac:dyDescent="0.2"/>
    <row r="50967" ht="12.75" customHeight="1" x14ac:dyDescent="0.2"/>
    <row r="50968" ht="12.75" customHeight="1" x14ac:dyDescent="0.2"/>
    <row r="50969" ht="12.75" customHeight="1" x14ac:dyDescent="0.2"/>
    <row r="50970" ht="12.75" customHeight="1" x14ac:dyDescent="0.2"/>
    <row r="50971" ht="12.75" customHeight="1" x14ac:dyDescent="0.2"/>
    <row r="50972" ht="12.75" customHeight="1" x14ac:dyDescent="0.2"/>
    <row r="50973" ht="12.75" customHeight="1" x14ac:dyDescent="0.2"/>
    <row r="50974" ht="12.75" customHeight="1" x14ac:dyDescent="0.2"/>
    <row r="50975" ht="12.75" customHeight="1" x14ac:dyDescent="0.2"/>
    <row r="50976" ht="12.75" customHeight="1" x14ac:dyDescent="0.2"/>
    <row r="50977" ht="12.75" customHeight="1" x14ac:dyDescent="0.2"/>
    <row r="50978" ht="12.75" customHeight="1" x14ac:dyDescent="0.2"/>
    <row r="50979" ht="12.75" customHeight="1" x14ac:dyDescent="0.2"/>
    <row r="50980" ht="12.75" customHeight="1" x14ac:dyDescent="0.2"/>
    <row r="50981" ht="12.75" customHeight="1" x14ac:dyDescent="0.2"/>
    <row r="50982" ht="12.75" customHeight="1" x14ac:dyDescent="0.2"/>
    <row r="50983" ht="12.75" customHeight="1" x14ac:dyDescent="0.2"/>
    <row r="50984" ht="12.75" customHeight="1" x14ac:dyDescent="0.2"/>
    <row r="50985" ht="12.75" customHeight="1" x14ac:dyDescent="0.2"/>
    <row r="50986" ht="12.75" customHeight="1" x14ac:dyDescent="0.2"/>
    <row r="50987" ht="12.75" customHeight="1" x14ac:dyDescent="0.2"/>
    <row r="50988" ht="12.75" customHeight="1" x14ac:dyDescent="0.2"/>
    <row r="50989" ht="12.75" customHeight="1" x14ac:dyDescent="0.2"/>
    <row r="50990" ht="12.75" customHeight="1" x14ac:dyDescent="0.2"/>
    <row r="50991" ht="12.75" customHeight="1" x14ac:dyDescent="0.2"/>
    <row r="50992" ht="12.75" customHeight="1" x14ac:dyDescent="0.2"/>
    <row r="50993" ht="12.75" customHeight="1" x14ac:dyDescent="0.2"/>
    <row r="50994" ht="12.75" customHeight="1" x14ac:dyDescent="0.2"/>
    <row r="50995" ht="12.75" customHeight="1" x14ac:dyDescent="0.2"/>
    <row r="50996" ht="12.75" customHeight="1" x14ac:dyDescent="0.2"/>
    <row r="50997" ht="12.75" customHeight="1" x14ac:dyDescent="0.2"/>
    <row r="50998" ht="12.75" customHeight="1" x14ac:dyDescent="0.2"/>
    <row r="50999" ht="12.75" customHeight="1" x14ac:dyDescent="0.2"/>
    <row r="51000" ht="12.75" customHeight="1" x14ac:dyDescent="0.2"/>
    <row r="51001" ht="12.75" customHeight="1" x14ac:dyDescent="0.2"/>
    <row r="51002" ht="12.75" customHeight="1" x14ac:dyDescent="0.2"/>
    <row r="51003" ht="12.75" customHeight="1" x14ac:dyDescent="0.2"/>
    <row r="51004" ht="12.75" customHeight="1" x14ac:dyDescent="0.2"/>
    <row r="51005" ht="12.75" customHeight="1" x14ac:dyDescent="0.2"/>
    <row r="51006" ht="12.75" customHeight="1" x14ac:dyDescent="0.2"/>
    <row r="51007" ht="12.75" customHeight="1" x14ac:dyDescent="0.2"/>
    <row r="51008" ht="12.75" customHeight="1" x14ac:dyDescent="0.2"/>
    <row r="51009" ht="12.75" customHeight="1" x14ac:dyDescent="0.2"/>
    <row r="51010" ht="12.75" customHeight="1" x14ac:dyDescent="0.2"/>
    <row r="51011" ht="12.75" customHeight="1" x14ac:dyDescent="0.2"/>
    <row r="51012" ht="12.75" customHeight="1" x14ac:dyDescent="0.2"/>
    <row r="51013" ht="12.75" customHeight="1" x14ac:dyDescent="0.2"/>
    <row r="51014" ht="12.75" customHeight="1" x14ac:dyDescent="0.2"/>
    <row r="51015" ht="12.75" customHeight="1" x14ac:dyDescent="0.2"/>
    <row r="51016" ht="12.75" customHeight="1" x14ac:dyDescent="0.2"/>
    <row r="51017" ht="12.75" customHeight="1" x14ac:dyDescent="0.2"/>
    <row r="51018" ht="12.75" customHeight="1" x14ac:dyDescent="0.2"/>
    <row r="51019" ht="12.75" customHeight="1" x14ac:dyDescent="0.2"/>
    <row r="51020" ht="12.75" customHeight="1" x14ac:dyDescent="0.2"/>
    <row r="51021" ht="12.75" customHeight="1" x14ac:dyDescent="0.2"/>
    <row r="51022" ht="12.75" customHeight="1" x14ac:dyDescent="0.2"/>
    <row r="51023" ht="12.75" customHeight="1" x14ac:dyDescent="0.2"/>
    <row r="51024" ht="12.75" customHeight="1" x14ac:dyDescent="0.2"/>
    <row r="51025" ht="12.75" customHeight="1" x14ac:dyDescent="0.2"/>
    <row r="51026" ht="12.75" customHeight="1" x14ac:dyDescent="0.2"/>
    <row r="51027" ht="12.75" customHeight="1" x14ac:dyDescent="0.2"/>
    <row r="51028" ht="12.75" customHeight="1" x14ac:dyDescent="0.2"/>
    <row r="51029" ht="12.75" customHeight="1" x14ac:dyDescent="0.2"/>
    <row r="51030" ht="12.75" customHeight="1" x14ac:dyDescent="0.2"/>
    <row r="51031" ht="12.75" customHeight="1" x14ac:dyDescent="0.2"/>
    <row r="51032" ht="12.75" customHeight="1" x14ac:dyDescent="0.2"/>
    <row r="51033" ht="12.75" customHeight="1" x14ac:dyDescent="0.2"/>
    <row r="51034" ht="12.75" customHeight="1" x14ac:dyDescent="0.2"/>
    <row r="51035" ht="12.75" customHeight="1" x14ac:dyDescent="0.2"/>
    <row r="51036" ht="12.75" customHeight="1" x14ac:dyDescent="0.2"/>
    <row r="51037" ht="12.75" customHeight="1" x14ac:dyDescent="0.2"/>
    <row r="51038" ht="12.75" customHeight="1" x14ac:dyDescent="0.2"/>
    <row r="51039" ht="12.75" customHeight="1" x14ac:dyDescent="0.2"/>
    <row r="51040" ht="12.75" customHeight="1" x14ac:dyDescent="0.2"/>
    <row r="51041" ht="12.75" customHeight="1" x14ac:dyDescent="0.2"/>
    <row r="51042" ht="12.75" customHeight="1" x14ac:dyDescent="0.2"/>
    <row r="51043" ht="12.75" customHeight="1" x14ac:dyDescent="0.2"/>
    <row r="51044" ht="12.75" customHeight="1" x14ac:dyDescent="0.2"/>
    <row r="51045" ht="12.75" customHeight="1" x14ac:dyDescent="0.2"/>
    <row r="51046" ht="12.75" customHeight="1" x14ac:dyDescent="0.2"/>
    <row r="51047" ht="12.75" customHeight="1" x14ac:dyDescent="0.2"/>
    <row r="51048" ht="12.75" customHeight="1" x14ac:dyDescent="0.2"/>
    <row r="51049" ht="12.75" customHeight="1" x14ac:dyDescent="0.2"/>
    <row r="51050" ht="12.75" customHeight="1" x14ac:dyDescent="0.2"/>
    <row r="51051" ht="12.75" customHeight="1" x14ac:dyDescent="0.2"/>
    <row r="51052" ht="12.75" customHeight="1" x14ac:dyDescent="0.2"/>
    <row r="51053" ht="12.75" customHeight="1" x14ac:dyDescent="0.2"/>
    <row r="51054" ht="12.75" customHeight="1" x14ac:dyDescent="0.2"/>
    <row r="51055" ht="12.75" customHeight="1" x14ac:dyDescent="0.2"/>
    <row r="51056" ht="12.75" customHeight="1" x14ac:dyDescent="0.2"/>
    <row r="51057" ht="12.75" customHeight="1" x14ac:dyDescent="0.2"/>
    <row r="51058" ht="12.75" customHeight="1" x14ac:dyDescent="0.2"/>
    <row r="51059" ht="12.75" customHeight="1" x14ac:dyDescent="0.2"/>
    <row r="51060" ht="12.75" customHeight="1" x14ac:dyDescent="0.2"/>
    <row r="51061" ht="12.75" customHeight="1" x14ac:dyDescent="0.2"/>
    <row r="51062" ht="12.75" customHeight="1" x14ac:dyDescent="0.2"/>
    <row r="51063" ht="12.75" customHeight="1" x14ac:dyDescent="0.2"/>
    <row r="51064" ht="12.75" customHeight="1" x14ac:dyDescent="0.2"/>
    <row r="51065" ht="12.75" customHeight="1" x14ac:dyDescent="0.2"/>
    <row r="51066" ht="12.75" customHeight="1" x14ac:dyDescent="0.2"/>
    <row r="51067" ht="12.75" customHeight="1" x14ac:dyDescent="0.2"/>
    <row r="51068" ht="12.75" customHeight="1" x14ac:dyDescent="0.2"/>
    <row r="51069" ht="12.75" customHeight="1" x14ac:dyDescent="0.2"/>
    <row r="51070" ht="12.75" customHeight="1" x14ac:dyDescent="0.2"/>
    <row r="51071" ht="12.75" customHeight="1" x14ac:dyDescent="0.2"/>
    <row r="51072" ht="12.75" customHeight="1" x14ac:dyDescent="0.2"/>
    <row r="51073" ht="12.75" customHeight="1" x14ac:dyDescent="0.2"/>
    <row r="51074" ht="12.75" customHeight="1" x14ac:dyDescent="0.2"/>
    <row r="51075" ht="12.75" customHeight="1" x14ac:dyDescent="0.2"/>
    <row r="51076" ht="12.75" customHeight="1" x14ac:dyDescent="0.2"/>
    <row r="51077" ht="12.75" customHeight="1" x14ac:dyDescent="0.2"/>
    <row r="51078" ht="12.75" customHeight="1" x14ac:dyDescent="0.2"/>
    <row r="51079" ht="12.75" customHeight="1" x14ac:dyDescent="0.2"/>
    <row r="51080" ht="12.75" customHeight="1" x14ac:dyDescent="0.2"/>
    <row r="51081" ht="12.75" customHeight="1" x14ac:dyDescent="0.2"/>
    <row r="51082" ht="12.75" customHeight="1" x14ac:dyDescent="0.2"/>
    <row r="51083" ht="12.75" customHeight="1" x14ac:dyDescent="0.2"/>
    <row r="51084" ht="12.75" customHeight="1" x14ac:dyDescent="0.2"/>
    <row r="51085" ht="12.75" customHeight="1" x14ac:dyDescent="0.2"/>
    <row r="51086" ht="12.75" customHeight="1" x14ac:dyDescent="0.2"/>
    <row r="51087" ht="12.75" customHeight="1" x14ac:dyDescent="0.2"/>
    <row r="51088" ht="12.75" customHeight="1" x14ac:dyDescent="0.2"/>
    <row r="51089" ht="12.75" customHeight="1" x14ac:dyDescent="0.2"/>
    <row r="51090" ht="12.75" customHeight="1" x14ac:dyDescent="0.2"/>
    <row r="51091" ht="12.75" customHeight="1" x14ac:dyDescent="0.2"/>
    <row r="51092" ht="12.75" customHeight="1" x14ac:dyDescent="0.2"/>
    <row r="51093" ht="12.75" customHeight="1" x14ac:dyDescent="0.2"/>
    <row r="51094" ht="12.75" customHeight="1" x14ac:dyDescent="0.2"/>
    <row r="51095" ht="12.75" customHeight="1" x14ac:dyDescent="0.2"/>
    <row r="51096" ht="12.75" customHeight="1" x14ac:dyDescent="0.2"/>
    <row r="51097" ht="12.75" customHeight="1" x14ac:dyDescent="0.2"/>
    <row r="51098" ht="12.75" customHeight="1" x14ac:dyDescent="0.2"/>
    <row r="51099" ht="12.75" customHeight="1" x14ac:dyDescent="0.2"/>
    <row r="51100" ht="12.75" customHeight="1" x14ac:dyDescent="0.2"/>
    <row r="51101" ht="12.75" customHeight="1" x14ac:dyDescent="0.2"/>
    <row r="51102" ht="12.75" customHeight="1" x14ac:dyDescent="0.2"/>
    <row r="51103" ht="12.75" customHeight="1" x14ac:dyDescent="0.2"/>
    <row r="51104" ht="12.75" customHeight="1" x14ac:dyDescent="0.2"/>
    <row r="51105" ht="12.75" customHeight="1" x14ac:dyDescent="0.2"/>
    <row r="51106" ht="12.75" customHeight="1" x14ac:dyDescent="0.2"/>
    <row r="51107" ht="12.75" customHeight="1" x14ac:dyDescent="0.2"/>
    <row r="51108" ht="12.75" customHeight="1" x14ac:dyDescent="0.2"/>
    <row r="51109" ht="12.75" customHeight="1" x14ac:dyDescent="0.2"/>
    <row r="51110" ht="12.75" customHeight="1" x14ac:dyDescent="0.2"/>
    <row r="51111" ht="12.75" customHeight="1" x14ac:dyDescent="0.2"/>
    <row r="51112" ht="12.75" customHeight="1" x14ac:dyDescent="0.2"/>
    <row r="51113" ht="12.75" customHeight="1" x14ac:dyDescent="0.2"/>
    <row r="51114" ht="12.75" customHeight="1" x14ac:dyDescent="0.2"/>
    <row r="51115" ht="12.75" customHeight="1" x14ac:dyDescent="0.2"/>
    <row r="51116" ht="12.75" customHeight="1" x14ac:dyDescent="0.2"/>
    <row r="51117" ht="12.75" customHeight="1" x14ac:dyDescent="0.2"/>
    <row r="51118" ht="12.75" customHeight="1" x14ac:dyDescent="0.2"/>
    <row r="51119" ht="12.75" customHeight="1" x14ac:dyDescent="0.2"/>
    <row r="51120" ht="12.75" customHeight="1" x14ac:dyDescent="0.2"/>
    <row r="51121" ht="12.75" customHeight="1" x14ac:dyDescent="0.2"/>
    <row r="51122" ht="12.75" customHeight="1" x14ac:dyDescent="0.2"/>
    <row r="51123" ht="12.75" customHeight="1" x14ac:dyDescent="0.2"/>
    <row r="51124" ht="12.75" customHeight="1" x14ac:dyDescent="0.2"/>
    <row r="51125" ht="12.75" customHeight="1" x14ac:dyDescent="0.2"/>
    <row r="51126" ht="12.75" customHeight="1" x14ac:dyDescent="0.2"/>
    <row r="51127" ht="12.75" customHeight="1" x14ac:dyDescent="0.2"/>
    <row r="51128" ht="12.75" customHeight="1" x14ac:dyDescent="0.2"/>
    <row r="51129" ht="12.75" customHeight="1" x14ac:dyDescent="0.2"/>
    <row r="51130" ht="12.75" customHeight="1" x14ac:dyDescent="0.2"/>
    <row r="51131" ht="12.75" customHeight="1" x14ac:dyDescent="0.2"/>
    <row r="51132" ht="12.75" customHeight="1" x14ac:dyDescent="0.2"/>
    <row r="51133" ht="12.75" customHeight="1" x14ac:dyDescent="0.2"/>
    <row r="51134" ht="12.75" customHeight="1" x14ac:dyDescent="0.2"/>
    <row r="51135" ht="12.75" customHeight="1" x14ac:dyDescent="0.2"/>
    <row r="51136" ht="12.75" customHeight="1" x14ac:dyDescent="0.2"/>
    <row r="51137" ht="12.75" customHeight="1" x14ac:dyDescent="0.2"/>
    <row r="51138" ht="12.75" customHeight="1" x14ac:dyDescent="0.2"/>
    <row r="51139" ht="12.75" customHeight="1" x14ac:dyDescent="0.2"/>
    <row r="51140" ht="12.75" customHeight="1" x14ac:dyDescent="0.2"/>
    <row r="51141" ht="12.75" customHeight="1" x14ac:dyDescent="0.2"/>
    <row r="51142" ht="12.75" customHeight="1" x14ac:dyDescent="0.2"/>
    <row r="51143" ht="12.75" customHeight="1" x14ac:dyDescent="0.2"/>
    <row r="51144" ht="12.75" customHeight="1" x14ac:dyDescent="0.2"/>
    <row r="51145" ht="12.75" customHeight="1" x14ac:dyDescent="0.2"/>
    <row r="51146" ht="12.75" customHeight="1" x14ac:dyDescent="0.2"/>
    <row r="51147" ht="12.75" customHeight="1" x14ac:dyDescent="0.2"/>
    <row r="51148" ht="12.75" customHeight="1" x14ac:dyDescent="0.2"/>
    <row r="51149" ht="12.75" customHeight="1" x14ac:dyDescent="0.2"/>
    <row r="51150" ht="12.75" customHeight="1" x14ac:dyDescent="0.2"/>
    <row r="51151" ht="12.75" customHeight="1" x14ac:dyDescent="0.2"/>
    <row r="51152" ht="12.75" customHeight="1" x14ac:dyDescent="0.2"/>
    <row r="51153" ht="12.75" customHeight="1" x14ac:dyDescent="0.2"/>
    <row r="51154" ht="12.75" customHeight="1" x14ac:dyDescent="0.2"/>
    <row r="51155" ht="12.75" customHeight="1" x14ac:dyDescent="0.2"/>
    <row r="51156" ht="12.75" customHeight="1" x14ac:dyDescent="0.2"/>
    <row r="51157" ht="12.75" customHeight="1" x14ac:dyDescent="0.2"/>
    <row r="51158" ht="12.75" customHeight="1" x14ac:dyDescent="0.2"/>
    <row r="51159" ht="12.75" customHeight="1" x14ac:dyDescent="0.2"/>
    <row r="51160" ht="12.75" customHeight="1" x14ac:dyDescent="0.2"/>
    <row r="51161" ht="12.75" customHeight="1" x14ac:dyDescent="0.2"/>
    <row r="51162" ht="12.75" customHeight="1" x14ac:dyDescent="0.2"/>
    <row r="51163" ht="12.75" customHeight="1" x14ac:dyDescent="0.2"/>
    <row r="51164" ht="12.75" customHeight="1" x14ac:dyDescent="0.2"/>
    <row r="51165" ht="12.75" customHeight="1" x14ac:dyDescent="0.2"/>
    <row r="51166" ht="12.75" customHeight="1" x14ac:dyDescent="0.2"/>
    <row r="51167" ht="12.75" customHeight="1" x14ac:dyDescent="0.2"/>
    <row r="51168" ht="12.75" customHeight="1" x14ac:dyDescent="0.2"/>
    <row r="51169" ht="12.75" customHeight="1" x14ac:dyDescent="0.2"/>
    <row r="51170" ht="12.75" customHeight="1" x14ac:dyDescent="0.2"/>
    <row r="51171" ht="12.75" customHeight="1" x14ac:dyDescent="0.2"/>
    <row r="51172" ht="12.75" customHeight="1" x14ac:dyDescent="0.2"/>
    <row r="51173" ht="12.75" customHeight="1" x14ac:dyDescent="0.2"/>
    <row r="51174" ht="12.75" customHeight="1" x14ac:dyDescent="0.2"/>
    <row r="51175" ht="12.75" customHeight="1" x14ac:dyDescent="0.2"/>
    <row r="51176" ht="12.75" customHeight="1" x14ac:dyDescent="0.2"/>
    <row r="51177" ht="12.75" customHeight="1" x14ac:dyDescent="0.2"/>
    <row r="51178" ht="12.75" customHeight="1" x14ac:dyDescent="0.2"/>
    <row r="51179" ht="12.75" customHeight="1" x14ac:dyDescent="0.2"/>
    <row r="51180" ht="12.75" customHeight="1" x14ac:dyDescent="0.2"/>
    <row r="51181" ht="12.75" customHeight="1" x14ac:dyDescent="0.2"/>
    <row r="51182" ht="12.75" customHeight="1" x14ac:dyDescent="0.2"/>
    <row r="51183" ht="12.75" customHeight="1" x14ac:dyDescent="0.2"/>
    <row r="51184" ht="12.75" customHeight="1" x14ac:dyDescent="0.2"/>
    <row r="51185" ht="12.75" customHeight="1" x14ac:dyDescent="0.2"/>
    <row r="51186" ht="12.75" customHeight="1" x14ac:dyDescent="0.2"/>
    <row r="51187" ht="12.75" customHeight="1" x14ac:dyDescent="0.2"/>
    <row r="51188" ht="12.75" customHeight="1" x14ac:dyDescent="0.2"/>
    <row r="51189" ht="12.75" customHeight="1" x14ac:dyDescent="0.2"/>
    <row r="51190" ht="12.75" customHeight="1" x14ac:dyDescent="0.2"/>
    <row r="51191" ht="12.75" customHeight="1" x14ac:dyDescent="0.2"/>
    <row r="51192" ht="12.75" customHeight="1" x14ac:dyDescent="0.2"/>
    <row r="51193" ht="12.75" customHeight="1" x14ac:dyDescent="0.2"/>
    <row r="51194" ht="12.75" customHeight="1" x14ac:dyDescent="0.2"/>
    <row r="51195" ht="12.75" customHeight="1" x14ac:dyDescent="0.2"/>
    <row r="51196" ht="12.75" customHeight="1" x14ac:dyDescent="0.2"/>
    <row r="51197" ht="12.75" customHeight="1" x14ac:dyDescent="0.2"/>
    <row r="51198" ht="12.75" customHeight="1" x14ac:dyDescent="0.2"/>
    <row r="51199" ht="12.75" customHeight="1" x14ac:dyDescent="0.2"/>
    <row r="51200" ht="12.75" customHeight="1" x14ac:dyDescent="0.2"/>
    <row r="51201" ht="12.75" customHeight="1" x14ac:dyDescent="0.2"/>
    <row r="51202" ht="12.75" customHeight="1" x14ac:dyDescent="0.2"/>
    <row r="51203" ht="12.75" customHeight="1" x14ac:dyDescent="0.2"/>
    <row r="51204" ht="12.75" customHeight="1" x14ac:dyDescent="0.2"/>
    <row r="51205" ht="12.75" customHeight="1" x14ac:dyDescent="0.2"/>
    <row r="51206" ht="12.75" customHeight="1" x14ac:dyDescent="0.2"/>
    <row r="51207" ht="12.75" customHeight="1" x14ac:dyDescent="0.2"/>
    <row r="51208" ht="12.75" customHeight="1" x14ac:dyDescent="0.2"/>
    <row r="51209" ht="12.75" customHeight="1" x14ac:dyDescent="0.2"/>
    <row r="51210" ht="12.75" customHeight="1" x14ac:dyDescent="0.2"/>
    <row r="51211" ht="12.75" customHeight="1" x14ac:dyDescent="0.2"/>
    <row r="51212" ht="12.75" customHeight="1" x14ac:dyDescent="0.2"/>
    <row r="51213" ht="12.75" customHeight="1" x14ac:dyDescent="0.2"/>
    <row r="51214" ht="12.75" customHeight="1" x14ac:dyDescent="0.2"/>
    <row r="51215" ht="12.75" customHeight="1" x14ac:dyDescent="0.2"/>
    <row r="51216" ht="12.75" customHeight="1" x14ac:dyDescent="0.2"/>
    <row r="51217" ht="12.75" customHeight="1" x14ac:dyDescent="0.2"/>
    <row r="51218" ht="12.75" customHeight="1" x14ac:dyDescent="0.2"/>
    <row r="51219" ht="12.75" customHeight="1" x14ac:dyDescent="0.2"/>
    <row r="51220" ht="12.75" customHeight="1" x14ac:dyDescent="0.2"/>
    <row r="51221" ht="12.75" customHeight="1" x14ac:dyDescent="0.2"/>
    <row r="51222" ht="12.75" customHeight="1" x14ac:dyDescent="0.2"/>
    <row r="51223" ht="12.75" customHeight="1" x14ac:dyDescent="0.2"/>
    <row r="51224" ht="12.75" customHeight="1" x14ac:dyDescent="0.2"/>
    <row r="51225" ht="12.75" customHeight="1" x14ac:dyDescent="0.2"/>
    <row r="51226" ht="12.75" customHeight="1" x14ac:dyDescent="0.2"/>
    <row r="51227" ht="12.75" customHeight="1" x14ac:dyDescent="0.2"/>
    <row r="51228" ht="12.75" customHeight="1" x14ac:dyDescent="0.2"/>
    <row r="51229" ht="12.75" customHeight="1" x14ac:dyDescent="0.2"/>
    <row r="51230" ht="12.75" customHeight="1" x14ac:dyDescent="0.2"/>
    <row r="51231" ht="12.75" customHeight="1" x14ac:dyDescent="0.2"/>
    <row r="51232" ht="12.75" customHeight="1" x14ac:dyDescent="0.2"/>
    <row r="51233" ht="12.75" customHeight="1" x14ac:dyDescent="0.2"/>
    <row r="51234" ht="12.75" customHeight="1" x14ac:dyDescent="0.2"/>
    <row r="51235" ht="12.75" customHeight="1" x14ac:dyDescent="0.2"/>
    <row r="51236" ht="12.75" customHeight="1" x14ac:dyDescent="0.2"/>
    <row r="51237" ht="12.75" customHeight="1" x14ac:dyDescent="0.2"/>
    <row r="51238" ht="12.75" customHeight="1" x14ac:dyDescent="0.2"/>
    <row r="51239" ht="12.75" customHeight="1" x14ac:dyDescent="0.2"/>
    <row r="51240" ht="12.75" customHeight="1" x14ac:dyDescent="0.2"/>
    <row r="51241" ht="12.75" customHeight="1" x14ac:dyDescent="0.2"/>
    <row r="51242" ht="12.75" customHeight="1" x14ac:dyDescent="0.2"/>
    <row r="51243" ht="12.75" customHeight="1" x14ac:dyDescent="0.2"/>
    <row r="51244" ht="12.75" customHeight="1" x14ac:dyDescent="0.2"/>
    <row r="51245" ht="12.75" customHeight="1" x14ac:dyDescent="0.2"/>
    <row r="51246" ht="12.75" customHeight="1" x14ac:dyDescent="0.2"/>
    <row r="51247" ht="12.75" customHeight="1" x14ac:dyDescent="0.2"/>
    <row r="51248" ht="12.75" customHeight="1" x14ac:dyDescent="0.2"/>
    <row r="51249" ht="12.75" customHeight="1" x14ac:dyDescent="0.2"/>
    <row r="51250" ht="12.75" customHeight="1" x14ac:dyDescent="0.2"/>
    <row r="51251" ht="12.75" customHeight="1" x14ac:dyDescent="0.2"/>
    <row r="51252" ht="12.75" customHeight="1" x14ac:dyDescent="0.2"/>
    <row r="51253" ht="12.75" customHeight="1" x14ac:dyDescent="0.2"/>
    <row r="51254" ht="12.75" customHeight="1" x14ac:dyDescent="0.2"/>
    <row r="51255" ht="12.75" customHeight="1" x14ac:dyDescent="0.2"/>
    <row r="51256" ht="12.75" customHeight="1" x14ac:dyDescent="0.2"/>
    <row r="51257" ht="12.75" customHeight="1" x14ac:dyDescent="0.2"/>
    <row r="51258" ht="12.75" customHeight="1" x14ac:dyDescent="0.2"/>
    <row r="51259" ht="12.75" customHeight="1" x14ac:dyDescent="0.2"/>
    <row r="51260" ht="12.75" customHeight="1" x14ac:dyDescent="0.2"/>
    <row r="51261" ht="12.75" customHeight="1" x14ac:dyDescent="0.2"/>
    <row r="51262" ht="12.75" customHeight="1" x14ac:dyDescent="0.2"/>
    <row r="51263" ht="12.75" customHeight="1" x14ac:dyDescent="0.2"/>
    <row r="51264" ht="12.75" customHeight="1" x14ac:dyDescent="0.2"/>
    <row r="51265" ht="12.75" customHeight="1" x14ac:dyDescent="0.2"/>
    <row r="51266" ht="12.75" customHeight="1" x14ac:dyDescent="0.2"/>
    <row r="51267" ht="12.75" customHeight="1" x14ac:dyDescent="0.2"/>
    <row r="51268" ht="12.75" customHeight="1" x14ac:dyDescent="0.2"/>
    <row r="51269" ht="12.75" customHeight="1" x14ac:dyDescent="0.2"/>
    <row r="51270" ht="12.75" customHeight="1" x14ac:dyDescent="0.2"/>
    <row r="51271" ht="12.75" customHeight="1" x14ac:dyDescent="0.2"/>
    <row r="51272" ht="12.75" customHeight="1" x14ac:dyDescent="0.2"/>
    <row r="51273" ht="12.75" customHeight="1" x14ac:dyDescent="0.2"/>
    <row r="51274" ht="12.75" customHeight="1" x14ac:dyDescent="0.2"/>
    <row r="51275" ht="12.75" customHeight="1" x14ac:dyDescent="0.2"/>
    <row r="51276" ht="12.75" customHeight="1" x14ac:dyDescent="0.2"/>
    <row r="51277" ht="12.75" customHeight="1" x14ac:dyDescent="0.2"/>
    <row r="51278" ht="12.75" customHeight="1" x14ac:dyDescent="0.2"/>
    <row r="51279" ht="12.75" customHeight="1" x14ac:dyDescent="0.2"/>
    <row r="51280" ht="12.75" customHeight="1" x14ac:dyDescent="0.2"/>
    <row r="51281" ht="12.75" customHeight="1" x14ac:dyDescent="0.2"/>
    <row r="51282" ht="12.75" customHeight="1" x14ac:dyDescent="0.2"/>
    <row r="51283" ht="12.75" customHeight="1" x14ac:dyDescent="0.2"/>
    <row r="51284" ht="12.75" customHeight="1" x14ac:dyDescent="0.2"/>
    <row r="51285" ht="12.75" customHeight="1" x14ac:dyDescent="0.2"/>
    <row r="51286" ht="12.75" customHeight="1" x14ac:dyDescent="0.2"/>
    <row r="51287" ht="12.75" customHeight="1" x14ac:dyDescent="0.2"/>
    <row r="51288" ht="12.75" customHeight="1" x14ac:dyDescent="0.2"/>
    <row r="51289" ht="12.75" customHeight="1" x14ac:dyDescent="0.2"/>
    <row r="51290" ht="12.75" customHeight="1" x14ac:dyDescent="0.2"/>
    <row r="51291" ht="12.75" customHeight="1" x14ac:dyDescent="0.2"/>
    <row r="51292" ht="12.75" customHeight="1" x14ac:dyDescent="0.2"/>
    <row r="51293" ht="12.75" customHeight="1" x14ac:dyDescent="0.2"/>
    <row r="51294" ht="12.75" customHeight="1" x14ac:dyDescent="0.2"/>
    <row r="51295" ht="12.75" customHeight="1" x14ac:dyDescent="0.2"/>
    <row r="51296" ht="12.75" customHeight="1" x14ac:dyDescent="0.2"/>
    <row r="51297" ht="12.75" customHeight="1" x14ac:dyDescent="0.2"/>
    <row r="51298" ht="12.75" customHeight="1" x14ac:dyDescent="0.2"/>
    <row r="51299" ht="12.75" customHeight="1" x14ac:dyDescent="0.2"/>
    <row r="51300" ht="12.75" customHeight="1" x14ac:dyDescent="0.2"/>
    <row r="51301" ht="12.75" customHeight="1" x14ac:dyDescent="0.2"/>
    <row r="51302" ht="12.75" customHeight="1" x14ac:dyDescent="0.2"/>
    <row r="51303" ht="12.75" customHeight="1" x14ac:dyDescent="0.2"/>
    <row r="51304" ht="12.75" customHeight="1" x14ac:dyDescent="0.2"/>
    <row r="51305" ht="12.75" customHeight="1" x14ac:dyDescent="0.2"/>
    <row r="51306" ht="12.75" customHeight="1" x14ac:dyDescent="0.2"/>
    <row r="51307" ht="12.75" customHeight="1" x14ac:dyDescent="0.2"/>
    <row r="51308" ht="12.75" customHeight="1" x14ac:dyDescent="0.2"/>
    <row r="51309" ht="12.75" customHeight="1" x14ac:dyDescent="0.2"/>
    <row r="51310" ht="12.75" customHeight="1" x14ac:dyDescent="0.2"/>
    <row r="51311" ht="12.75" customHeight="1" x14ac:dyDescent="0.2"/>
    <row r="51312" ht="12.75" customHeight="1" x14ac:dyDescent="0.2"/>
    <row r="51313" ht="12.75" customHeight="1" x14ac:dyDescent="0.2"/>
    <row r="51314" ht="12.75" customHeight="1" x14ac:dyDescent="0.2"/>
    <row r="51315" ht="12.75" customHeight="1" x14ac:dyDescent="0.2"/>
    <row r="51316" ht="12.75" customHeight="1" x14ac:dyDescent="0.2"/>
    <row r="51317" ht="12.75" customHeight="1" x14ac:dyDescent="0.2"/>
    <row r="51318" ht="12.75" customHeight="1" x14ac:dyDescent="0.2"/>
    <row r="51319" ht="12.75" customHeight="1" x14ac:dyDescent="0.2"/>
    <row r="51320" ht="12.75" customHeight="1" x14ac:dyDescent="0.2"/>
    <row r="51321" ht="12.75" customHeight="1" x14ac:dyDescent="0.2"/>
    <row r="51322" ht="12.75" customHeight="1" x14ac:dyDescent="0.2"/>
    <row r="51323" ht="12.75" customHeight="1" x14ac:dyDescent="0.2"/>
    <row r="51324" ht="12.75" customHeight="1" x14ac:dyDescent="0.2"/>
    <row r="51325" ht="12.75" customHeight="1" x14ac:dyDescent="0.2"/>
    <row r="51326" ht="12.75" customHeight="1" x14ac:dyDescent="0.2"/>
    <row r="51327" ht="12.75" customHeight="1" x14ac:dyDescent="0.2"/>
    <row r="51328" ht="12.75" customHeight="1" x14ac:dyDescent="0.2"/>
    <row r="51329" ht="12.75" customHeight="1" x14ac:dyDescent="0.2"/>
    <row r="51330" ht="12.75" customHeight="1" x14ac:dyDescent="0.2"/>
    <row r="51331" ht="12.75" customHeight="1" x14ac:dyDescent="0.2"/>
    <row r="51332" ht="12.75" customHeight="1" x14ac:dyDescent="0.2"/>
    <row r="51333" ht="12.75" customHeight="1" x14ac:dyDescent="0.2"/>
    <row r="51334" ht="12.75" customHeight="1" x14ac:dyDescent="0.2"/>
    <row r="51335" ht="12.75" customHeight="1" x14ac:dyDescent="0.2"/>
    <row r="51336" ht="12.75" customHeight="1" x14ac:dyDescent="0.2"/>
    <row r="51337" ht="12.75" customHeight="1" x14ac:dyDescent="0.2"/>
    <row r="51338" ht="12.75" customHeight="1" x14ac:dyDescent="0.2"/>
    <row r="51339" ht="12.75" customHeight="1" x14ac:dyDescent="0.2"/>
    <row r="51340" ht="12.75" customHeight="1" x14ac:dyDescent="0.2"/>
    <row r="51341" ht="12.75" customHeight="1" x14ac:dyDescent="0.2"/>
    <row r="51342" ht="12.75" customHeight="1" x14ac:dyDescent="0.2"/>
    <row r="51343" ht="12.75" customHeight="1" x14ac:dyDescent="0.2"/>
    <row r="51344" ht="12.75" customHeight="1" x14ac:dyDescent="0.2"/>
    <row r="51345" ht="12.75" customHeight="1" x14ac:dyDescent="0.2"/>
    <row r="51346" ht="12.75" customHeight="1" x14ac:dyDescent="0.2"/>
    <row r="51347" ht="12.75" customHeight="1" x14ac:dyDescent="0.2"/>
    <row r="51348" ht="12.75" customHeight="1" x14ac:dyDescent="0.2"/>
    <row r="51349" ht="12.75" customHeight="1" x14ac:dyDescent="0.2"/>
    <row r="51350" ht="12.75" customHeight="1" x14ac:dyDescent="0.2"/>
    <row r="51351" ht="12.75" customHeight="1" x14ac:dyDescent="0.2"/>
    <row r="51352" ht="12.75" customHeight="1" x14ac:dyDescent="0.2"/>
    <row r="51353" ht="12.75" customHeight="1" x14ac:dyDescent="0.2"/>
    <row r="51354" ht="12.75" customHeight="1" x14ac:dyDescent="0.2"/>
    <row r="51355" ht="12.75" customHeight="1" x14ac:dyDescent="0.2"/>
    <row r="51356" ht="12.75" customHeight="1" x14ac:dyDescent="0.2"/>
    <row r="51357" ht="12.75" customHeight="1" x14ac:dyDescent="0.2"/>
    <row r="51358" ht="12.75" customHeight="1" x14ac:dyDescent="0.2"/>
    <row r="51359" ht="12.75" customHeight="1" x14ac:dyDescent="0.2"/>
    <row r="51360" ht="12.75" customHeight="1" x14ac:dyDescent="0.2"/>
    <row r="51361" ht="12.75" customHeight="1" x14ac:dyDescent="0.2"/>
    <row r="51362" ht="12.75" customHeight="1" x14ac:dyDescent="0.2"/>
    <row r="51363" ht="12.75" customHeight="1" x14ac:dyDescent="0.2"/>
    <row r="51364" ht="12.75" customHeight="1" x14ac:dyDescent="0.2"/>
    <row r="51365" ht="12.75" customHeight="1" x14ac:dyDescent="0.2"/>
    <row r="51366" ht="12.75" customHeight="1" x14ac:dyDescent="0.2"/>
    <row r="51367" ht="12.75" customHeight="1" x14ac:dyDescent="0.2"/>
    <row r="51368" ht="12.75" customHeight="1" x14ac:dyDescent="0.2"/>
    <row r="51369" ht="12.75" customHeight="1" x14ac:dyDescent="0.2"/>
    <row r="51370" ht="12.75" customHeight="1" x14ac:dyDescent="0.2"/>
    <row r="51371" ht="12.75" customHeight="1" x14ac:dyDescent="0.2"/>
    <row r="51372" ht="12.75" customHeight="1" x14ac:dyDescent="0.2"/>
    <row r="51373" ht="12.75" customHeight="1" x14ac:dyDescent="0.2"/>
    <row r="51374" ht="12.75" customHeight="1" x14ac:dyDescent="0.2"/>
    <row r="51375" ht="12.75" customHeight="1" x14ac:dyDescent="0.2"/>
    <row r="51376" ht="12.75" customHeight="1" x14ac:dyDescent="0.2"/>
    <row r="51377" ht="12.75" customHeight="1" x14ac:dyDescent="0.2"/>
    <row r="51378" ht="12.75" customHeight="1" x14ac:dyDescent="0.2"/>
    <row r="51379" ht="12.75" customHeight="1" x14ac:dyDescent="0.2"/>
    <row r="51380" ht="12.75" customHeight="1" x14ac:dyDescent="0.2"/>
    <row r="51381" ht="12.75" customHeight="1" x14ac:dyDescent="0.2"/>
    <row r="51382" ht="12.75" customHeight="1" x14ac:dyDescent="0.2"/>
    <row r="51383" ht="12.75" customHeight="1" x14ac:dyDescent="0.2"/>
    <row r="51384" ht="12.75" customHeight="1" x14ac:dyDescent="0.2"/>
    <row r="51385" ht="12.75" customHeight="1" x14ac:dyDescent="0.2"/>
    <row r="51386" ht="12.75" customHeight="1" x14ac:dyDescent="0.2"/>
    <row r="51387" ht="12.75" customHeight="1" x14ac:dyDescent="0.2"/>
    <row r="51388" ht="12.75" customHeight="1" x14ac:dyDescent="0.2"/>
    <row r="51389" ht="12.75" customHeight="1" x14ac:dyDescent="0.2"/>
    <row r="51390" ht="12.75" customHeight="1" x14ac:dyDescent="0.2"/>
    <row r="51391" ht="12.75" customHeight="1" x14ac:dyDescent="0.2"/>
    <row r="51392" ht="12.75" customHeight="1" x14ac:dyDescent="0.2"/>
    <row r="51393" ht="12.75" customHeight="1" x14ac:dyDescent="0.2"/>
    <row r="51394" ht="12.75" customHeight="1" x14ac:dyDescent="0.2"/>
    <row r="51395" ht="12.75" customHeight="1" x14ac:dyDescent="0.2"/>
    <row r="51396" ht="12.75" customHeight="1" x14ac:dyDescent="0.2"/>
    <row r="51397" ht="12.75" customHeight="1" x14ac:dyDescent="0.2"/>
    <row r="51398" ht="12.75" customHeight="1" x14ac:dyDescent="0.2"/>
    <row r="51399" ht="12.75" customHeight="1" x14ac:dyDescent="0.2"/>
    <row r="51400" ht="12.75" customHeight="1" x14ac:dyDescent="0.2"/>
    <row r="51401" ht="12.75" customHeight="1" x14ac:dyDescent="0.2"/>
    <row r="51402" ht="12.75" customHeight="1" x14ac:dyDescent="0.2"/>
    <row r="51403" ht="12.75" customHeight="1" x14ac:dyDescent="0.2"/>
    <row r="51404" ht="12.75" customHeight="1" x14ac:dyDescent="0.2"/>
    <row r="51405" ht="12.75" customHeight="1" x14ac:dyDescent="0.2"/>
    <row r="51406" ht="12.75" customHeight="1" x14ac:dyDescent="0.2"/>
    <row r="51407" ht="12.75" customHeight="1" x14ac:dyDescent="0.2"/>
    <row r="51408" ht="12.75" customHeight="1" x14ac:dyDescent="0.2"/>
    <row r="51409" ht="12.75" customHeight="1" x14ac:dyDescent="0.2"/>
    <row r="51410" ht="12.75" customHeight="1" x14ac:dyDescent="0.2"/>
    <row r="51411" ht="12.75" customHeight="1" x14ac:dyDescent="0.2"/>
    <row r="51412" ht="12.75" customHeight="1" x14ac:dyDescent="0.2"/>
    <row r="51413" ht="12.75" customHeight="1" x14ac:dyDescent="0.2"/>
    <row r="51414" ht="12.75" customHeight="1" x14ac:dyDescent="0.2"/>
    <row r="51415" ht="12.75" customHeight="1" x14ac:dyDescent="0.2"/>
    <row r="51416" ht="12.75" customHeight="1" x14ac:dyDescent="0.2"/>
    <row r="51417" ht="12.75" customHeight="1" x14ac:dyDescent="0.2"/>
    <row r="51418" ht="12.75" customHeight="1" x14ac:dyDescent="0.2"/>
    <row r="51419" ht="12.75" customHeight="1" x14ac:dyDescent="0.2"/>
    <row r="51420" ht="12.75" customHeight="1" x14ac:dyDescent="0.2"/>
    <row r="51421" ht="12.75" customHeight="1" x14ac:dyDescent="0.2"/>
    <row r="51422" ht="12.75" customHeight="1" x14ac:dyDescent="0.2"/>
    <row r="51423" ht="12.75" customHeight="1" x14ac:dyDescent="0.2"/>
    <row r="51424" ht="12.75" customHeight="1" x14ac:dyDescent="0.2"/>
    <row r="51425" ht="12.75" customHeight="1" x14ac:dyDescent="0.2"/>
    <row r="51426" ht="12.75" customHeight="1" x14ac:dyDescent="0.2"/>
    <row r="51427" ht="12.75" customHeight="1" x14ac:dyDescent="0.2"/>
    <row r="51428" ht="12.75" customHeight="1" x14ac:dyDescent="0.2"/>
    <row r="51429" ht="12.75" customHeight="1" x14ac:dyDescent="0.2"/>
    <row r="51430" ht="12.75" customHeight="1" x14ac:dyDescent="0.2"/>
    <row r="51431" ht="12.75" customHeight="1" x14ac:dyDescent="0.2"/>
    <row r="51432" ht="12.75" customHeight="1" x14ac:dyDescent="0.2"/>
    <row r="51433" ht="12.75" customHeight="1" x14ac:dyDescent="0.2"/>
    <row r="51434" ht="12.75" customHeight="1" x14ac:dyDescent="0.2"/>
    <row r="51435" ht="12.75" customHeight="1" x14ac:dyDescent="0.2"/>
    <row r="51436" ht="12.75" customHeight="1" x14ac:dyDescent="0.2"/>
    <row r="51437" ht="12.75" customHeight="1" x14ac:dyDescent="0.2"/>
    <row r="51438" ht="12.75" customHeight="1" x14ac:dyDescent="0.2"/>
    <row r="51439" ht="12.75" customHeight="1" x14ac:dyDescent="0.2"/>
    <row r="51440" ht="12.75" customHeight="1" x14ac:dyDescent="0.2"/>
    <row r="51441" ht="12.75" customHeight="1" x14ac:dyDescent="0.2"/>
    <row r="51442" ht="12.75" customHeight="1" x14ac:dyDescent="0.2"/>
    <row r="51443" ht="12.75" customHeight="1" x14ac:dyDescent="0.2"/>
    <row r="51444" ht="12.75" customHeight="1" x14ac:dyDescent="0.2"/>
    <row r="51445" ht="12.75" customHeight="1" x14ac:dyDescent="0.2"/>
    <row r="51446" ht="12.75" customHeight="1" x14ac:dyDescent="0.2"/>
    <row r="51447" ht="12.75" customHeight="1" x14ac:dyDescent="0.2"/>
    <row r="51448" ht="12.75" customHeight="1" x14ac:dyDescent="0.2"/>
    <row r="51449" ht="12.75" customHeight="1" x14ac:dyDescent="0.2"/>
    <row r="51450" ht="12.75" customHeight="1" x14ac:dyDescent="0.2"/>
    <row r="51451" ht="12.75" customHeight="1" x14ac:dyDescent="0.2"/>
    <row r="51452" ht="12.75" customHeight="1" x14ac:dyDescent="0.2"/>
    <row r="51453" ht="12.75" customHeight="1" x14ac:dyDescent="0.2"/>
    <row r="51454" ht="12.75" customHeight="1" x14ac:dyDescent="0.2"/>
    <row r="51455" ht="12.75" customHeight="1" x14ac:dyDescent="0.2"/>
    <row r="51456" ht="12.75" customHeight="1" x14ac:dyDescent="0.2"/>
    <row r="51457" ht="12.75" customHeight="1" x14ac:dyDescent="0.2"/>
    <row r="51458" ht="12.75" customHeight="1" x14ac:dyDescent="0.2"/>
    <row r="51459" ht="12.75" customHeight="1" x14ac:dyDescent="0.2"/>
    <row r="51460" ht="12.75" customHeight="1" x14ac:dyDescent="0.2"/>
    <row r="51461" ht="12.75" customHeight="1" x14ac:dyDescent="0.2"/>
    <row r="51462" ht="12.75" customHeight="1" x14ac:dyDescent="0.2"/>
    <row r="51463" ht="12.75" customHeight="1" x14ac:dyDescent="0.2"/>
    <row r="51464" ht="12.75" customHeight="1" x14ac:dyDescent="0.2"/>
    <row r="51465" ht="12.75" customHeight="1" x14ac:dyDescent="0.2"/>
    <row r="51466" ht="12.75" customHeight="1" x14ac:dyDescent="0.2"/>
    <row r="51467" ht="12.75" customHeight="1" x14ac:dyDescent="0.2"/>
    <row r="51468" ht="12.75" customHeight="1" x14ac:dyDescent="0.2"/>
    <row r="51469" ht="12.75" customHeight="1" x14ac:dyDescent="0.2"/>
    <row r="51470" ht="12.75" customHeight="1" x14ac:dyDescent="0.2"/>
    <row r="51471" ht="12.75" customHeight="1" x14ac:dyDescent="0.2"/>
    <row r="51472" ht="12.75" customHeight="1" x14ac:dyDescent="0.2"/>
    <row r="51473" ht="12.75" customHeight="1" x14ac:dyDescent="0.2"/>
    <row r="51474" ht="12.75" customHeight="1" x14ac:dyDescent="0.2"/>
    <row r="51475" ht="12.75" customHeight="1" x14ac:dyDescent="0.2"/>
    <row r="51476" ht="12.75" customHeight="1" x14ac:dyDescent="0.2"/>
    <row r="51477" ht="12.75" customHeight="1" x14ac:dyDescent="0.2"/>
    <row r="51478" ht="12.75" customHeight="1" x14ac:dyDescent="0.2"/>
    <row r="51479" ht="12.75" customHeight="1" x14ac:dyDescent="0.2"/>
    <row r="51480" ht="12.75" customHeight="1" x14ac:dyDescent="0.2"/>
    <row r="51481" ht="12.75" customHeight="1" x14ac:dyDescent="0.2"/>
    <row r="51482" ht="12.75" customHeight="1" x14ac:dyDescent="0.2"/>
    <row r="51483" ht="12.75" customHeight="1" x14ac:dyDescent="0.2"/>
    <row r="51484" ht="12.75" customHeight="1" x14ac:dyDescent="0.2"/>
    <row r="51485" ht="12.75" customHeight="1" x14ac:dyDescent="0.2"/>
    <row r="51486" ht="12.75" customHeight="1" x14ac:dyDescent="0.2"/>
    <row r="51487" ht="12.75" customHeight="1" x14ac:dyDescent="0.2"/>
    <row r="51488" ht="12.75" customHeight="1" x14ac:dyDescent="0.2"/>
    <row r="51489" ht="12.75" customHeight="1" x14ac:dyDescent="0.2"/>
    <row r="51490" ht="12.75" customHeight="1" x14ac:dyDescent="0.2"/>
    <row r="51491" ht="12.75" customHeight="1" x14ac:dyDescent="0.2"/>
    <row r="51492" ht="12.75" customHeight="1" x14ac:dyDescent="0.2"/>
    <row r="51493" ht="12.75" customHeight="1" x14ac:dyDescent="0.2"/>
    <row r="51494" ht="12.75" customHeight="1" x14ac:dyDescent="0.2"/>
    <row r="51495" ht="12.75" customHeight="1" x14ac:dyDescent="0.2"/>
    <row r="51496" ht="12.75" customHeight="1" x14ac:dyDescent="0.2"/>
    <row r="51497" ht="12.75" customHeight="1" x14ac:dyDescent="0.2"/>
    <row r="51498" ht="12.75" customHeight="1" x14ac:dyDescent="0.2"/>
    <row r="51499" ht="12.75" customHeight="1" x14ac:dyDescent="0.2"/>
    <row r="51500" ht="12.75" customHeight="1" x14ac:dyDescent="0.2"/>
    <row r="51501" ht="12.75" customHeight="1" x14ac:dyDescent="0.2"/>
    <row r="51502" ht="12.75" customHeight="1" x14ac:dyDescent="0.2"/>
    <row r="51503" ht="12.75" customHeight="1" x14ac:dyDescent="0.2"/>
    <row r="51504" ht="12.75" customHeight="1" x14ac:dyDescent="0.2"/>
    <row r="51505" ht="12.75" customHeight="1" x14ac:dyDescent="0.2"/>
    <row r="51506" ht="12.75" customHeight="1" x14ac:dyDescent="0.2"/>
    <row r="51507" ht="12.75" customHeight="1" x14ac:dyDescent="0.2"/>
    <row r="51508" ht="12.75" customHeight="1" x14ac:dyDescent="0.2"/>
    <row r="51509" ht="12.75" customHeight="1" x14ac:dyDescent="0.2"/>
    <row r="51510" ht="12.75" customHeight="1" x14ac:dyDescent="0.2"/>
    <row r="51511" ht="12.75" customHeight="1" x14ac:dyDescent="0.2"/>
    <row r="51512" ht="12.75" customHeight="1" x14ac:dyDescent="0.2"/>
    <row r="51513" ht="12.75" customHeight="1" x14ac:dyDescent="0.2"/>
    <row r="51514" ht="12.75" customHeight="1" x14ac:dyDescent="0.2"/>
    <row r="51515" ht="12.75" customHeight="1" x14ac:dyDescent="0.2"/>
    <row r="51516" ht="12.75" customHeight="1" x14ac:dyDescent="0.2"/>
    <row r="51517" ht="12.75" customHeight="1" x14ac:dyDescent="0.2"/>
    <row r="51518" ht="12.75" customHeight="1" x14ac:dyDescent="0.2"/>
    <row r="51519" ht="12.75" customHeight="1" x14ac:dyDescent="0.2"/>
    <row r="51520" ht="12.75" customHeight="1" x14ac:dyDescent="0.2"/>
    <row r="51521" ht="12.75" customHeight="1" x14ac:dyDescent="0.2"/>
    <row r="51522" ht="12.75" customHeight="1" x14ac:dyDescent="0.2"/>
    <row r="51523" ht="12.75" customHeight="1" x14ac:dyDescent="0.2"/>
    <row r="51524" ht="12.75" customHeight="1" x14ac:dyDescent="0.2"/>
    <row r="51525" ht="12.75" customHeight="1" x14ac:dyDescent="0.2"/>
    <row r="51526" ht="12.75" customHeight="1" x14ac:dyDescent="0.2"/>
    <row r="51527" ht="12.75" customHeight="1" x14ac:dyDescent="0.2"/>
    <row r="51528" ht="12.75" customHeight="1" x14ac:dyDescent="0.2"/>
    <row r="51529" ht="12.75" customHeight="1" x14ac:dyDescent="0.2"/>
    <row r="51530" ht="12.75" customHeight="1" x14ac:dyDescent="0.2"/>
    <row r="51531" ht="12.75" customHeight="1" x14ac:dyDescent="0.2"/>
    <row r="51532" ht="12.75" customHeight="1" x14ac:dyDescent="0.2"/>
    <row r="51533" ht="12.75" customHeight="1" x14ac:dyDescent="0.2"/>
    <row r="51534" ht="12.75" customHeight="1" x14ac:dyDescent="0.2"/>
    <row r="51535" ht="12.75" customHeight="1" x14ac:dyDescent="0.2"/>
    <row r="51536" ht="12.75" customHeight="1" x14ac:dyDescent="0.2"/>
    <row r="51537" ht="12.75" customHeight="1" x14ac:dyDescent="0.2"/>
    <row r="51538" ht="12.75" customHeight="1" x14ac:dyDescent="0.2"/>
    <row r="51539" ht="12.75" customHeight="1" x14ac:dyDescent="0.2"/>
    <row r="51540" ht="12.75" customHeight="1" x14ac:dyDescent="0.2"/>
    <row r="51541" ht="12.75" customHeight="1" x14ac:dyDescent="0.2"/>
    <row r="51542" ht="12.75" customHeight="1" x14ac:dyDescent="0.2"/>
    <row r="51543" ht="12.75" customHeight="1" x14ac:dyDescent="0.2"/>
    <row r="51544" ht="12.75" customHeight="1" x14ac:dyDescent="0.2"/>
    <row r="51545" ht="12.75" customHeight="1" x14ac:dyDescent="0.2"/>
    <row r="51546" ht="12.75" customHeight="1" x14ac:dyDescent="0.2"/>
    <row r="51547" ht="12.75" customHeight="1" x14ac:dyDescent="0.2"/>
    <row r="51548" ht="12.75" customHeight="1" x14ac:dyDescent="0.2"/>
    <row r="51549" ht="12.75" customHeight="1" x14ac:dyDescent="0.2"/>
    <row r="51550" ht="12.75" customHeight="1" x14ac:dyDescent="0.2"/>
    <row r="51551" ht="12.75" customHeight="1" x14ac:dyDescent="0.2"/>
    <row r="51552" ht="12.75" customHeight="1" x14ac:dyDescent="0.2"/>
    <row r="51553" ht="12.75" customHeight="1" x14ac:dyDescent="0.2"/>
    <row r="51554" ht="12.75" customHeight="1" x14ac:dyDescent="0.2"/>
    <row r="51555" ht="12.75" customHeight="1" x14ac:dyDescent="0.2"/>
    <row r="51556" ht="12.75" customHeight="1" x14ac:dyDescent="0.2"/>
    <row r="51557" ht="12.75" customHeight="1" x14ac:dyDescent="0.2"/>
    <row r="51558" ht="12.75" customHeight="1" x14ac:dyDescent="0.2"/>
    <row r="51559" ht="12.75" customHeight="1" x14ac:dyDescent="0.2"/>
    <row r="51560" ht="12.75" customHeight="1" x14ac:dyDescent="0.2"/>
    <row r="51561" ht="12.75" customHeight="1" x14ac:dyDescent="0.2"/>
    <row r="51562" ht="12.75" customHeight="1" x14ac:dyDescent="0.2"/>
    <row r="51563" ht="12.75" customHeight="1" x14ac:dyDescent="0.2"/>
    <row r="51564" ht="12.75" customHeight="1" x14ac:dyDescent="0.2"/>
    <row r="51565" ht="12.75" customHeight="1" x14ac:dyDescent="0.2"/>
    <row r="51566" ht="12.75" customHeight="1" x14ac:dyDescent="0.2"/>
    <row r="51567" ht="12.75" customHeight="1" x14ac:dyDescent="0.2"/>
    <row r="51568" ht="12.75" customHeight="1" x14ac:dyDescent="0.2"/>
    <row r="51569" ht="12.75" customHeight="1" x14ac:dyDescent="0.2"/>
    <row r="51570" ht="12.75" customHeight="1" x14ac:dyDescent="0.2"/>
    <row r="51571" ht="12.75" customHeight="1" x14ac:dyDescent="0.2"/>
    <row r="51572" ht="12.75" customHeight="1" x14ac:dyDescent="0.2"/>
    <row r="51573" ht="12.75" customHeight="1" x14ac:dyDescent="0.2"/>
    <row r="51574" ht="12.75" customHeight="1" x14ac:dyDescent="0.2"/>
    <row r="51575" ht="12.75" customHeight="1" x14ac:dyDescent="0.2"/>
    <row r="51576" ht="12.75" customHeight="1" x14ac:dyDescent="0.2"/>
    <row r="51577" ht="12.75" customHeight="1" x14ac:dyDescent="0.2"/>
    <row r="51578" ht="12.75" customHeight="1" x14ac:dyDescent="0.2"/>
    <row r="51579" ht="12.75" customHeight="1" x14ac:dyDescent="0.2"/>
    <row r="51580" ht="12.75" customHeight="1" x14ac:dyDescent="0.2"/>
    <row r="51581" ht="12.75" customHeight="1" x14ac:dyDescent="0.2"/>
    <row r="51582" ht="12.75" customHeight="1" x14ac:dyDescent="0.2"/>
    <row r="51583" ht="12.75" customHeight="1" x14ac:dyDescent="0.2"/>
    <row r="51584" ht="12.75" customHeight="1" x14ac:dyDescent="0.2"/>
    <row r="51585" ht="12.75" customHeight="1" x14ac:dyDescent="0.2"/>
    <row r="51586" ht="12.75" customHeight="1" x14ac:dyDescent="0.2"/>
    <row r="51587" ht="12.75" customHeight="1" x14ac:dyDescent="0.2"/>
    <row r="51588" ht="12.75" customHeight="1" x14ac:dyDescent="0.2"/>
    <row r="51589" ht="12.75" customHeight="1" x14ac:dyDescent="0.2"/>
    <row r="51590" ht="12.75" customHeight="1" x14ac:dyDescent="0.2"/>
    <row r="51591" ht="12.75" customHeight="1" x14ac:dyDescent="0.2"/>
    <row r="51592" ht="12.75" customHeight="1" x14ac:dyDescent="0.2"/>
    <row r="51593" ht="12.75" customHeight="1" x14ac:dyDescent="0.2"/>
    <row r="51594" ht="12.75" customHeight="1" x14ac:dyDescent="0.2"/>
    <row r="51595" ht="12.75" customHeight="1" x14ac:dyDescent="0.2"/>
    <row r="51596" ht="12.75" customHeight="1" x14ac:dyDescent="0.2"/>
    <row r="51597" ht="12.75" customHeight="1" x14ac:dyDescent="0.2"/>
    <row r="51598" ht="12.75" customHeight="1" x14ac:dyDescent="0.2"/>
    <row r="51599" ht="12.75" customHeight="1" x14ac:dyDescent="0.2"/>
    <row r="51600" ht="12.75" customHeight="1" x14ac:dyDescent="0.2"/>
    <row r="51601" ht="12.75" customHeight="1" x14ac:dyDescent="0.2"/>
    <row r="51602" ht="12.75" customHeight="1" x14ac:dyDescent="0.2"/>
    <row r="51603" ht="12.75" customHeight="1" x14ac:dyDescent="0.2"/>
    <row r="51604" ht="12.75" customHeight="1" x14ac:dyDescent="0.2"/>
    <row r="51605" ht="12.75" customHeight="1" x14ac:dyDescent="0.2"/>
    <row r="51606" ht="12.75" customHeight="1" x14ac:dyDescent="0.2"/>
    <row r="51607" ht="12.75" customHeight="1" x14ac:dyDescent="0.2"/>
    <row r="51608" ht="12.75" customHeight="1" x14ac:dyDescent="0.2"/>
    <row r="51609" ht="12.75" customHeight="1" x14ac:dyDescent="0.2"/>
    <row r="51610" ht="12.75" customHeight="1" x14ac:dyDescent="0.2"/>
    <row r="51611" ht="12.75" customHeight="1" x14ac:dyDescent="0.2"/>
    <row r="51612" ht="12.75" customHeight="1" x14ac:dyDescent="0.2"/>
    <row r="51613" ht="12.75" customHeight="1" x14ac:dyDescent="0.2"/>
    <row r="51614" ht="12.75" customHeight="1" x14ac:dyDescent="0.2"/>
    <row r="51615" ht="12.75" customHeight="1" x14ac:dyDescent="0.2"/>
    <row r="51616" ht="12.75" customHeight="1" x14ac:dyDescent="0.2"/>
    <row r="51617" ht="12.75" customHeight="1" x14ac:dyDescent="0.2"/>
    <row r="51618" ht="12.75" customHeight="1" x14ac:dyDescent="0.2"/>
    <row r="51619" ht="12.75" customHeight="1" x14ac:dyDescent="0.2"/>
    <row r="51620" ht="12.75" customHeight="1" x14ac:dyDescent="0.2"/>
    <row r="51621" ht="12.75" customHeight="1" x14ac:dyDescent="0.2"/>
    <row r="51622" ht="12.75" customHeight="1" x14ac:dyDescent="0.2"/>
    <row r="51623" ht="12.75" customHeight="1" x14ac:dyDescent="0.2"/>
    <row r="51624" ht="12.75" customHeight="1" x14ac:dyDescent="0.2"/>
    <row r="51625" ht="12.75" customHeight="1" x14ac:dyDescent="0.2"/>
    <row r="51626" ht="12.75" customHeight="1" x14ac:dyDescent="0.2"/>
    <row r="51627" ht="12.75" customHeight="1" x14ac:dyDescent="0.2"/>
    <row r="51628" ht="12.75" customHeight="1" x14ac:dyDescent="0.2"/>
    <row r="51629" ht="12.75" customHeight="1" x14ac:dyDescent="0.2"/>
    <row r="51630" ht="12.75" customHeight="1" x14ac:dyDescent="0.2"/>
    <row r="51631" ht="12.75" customHeight="1" x14ac:dyDescent="0.2"/>
    <row r="51632" ht="12.75" customHeight="1" x14ac:dyDescent="0.2"/>
    <row r="51633" ht="12.75" customHeight="1" x14ac:dyDescent="0.2"/>
    <row r="51634" ht="12.75" customHeight="1" x14ac:dyDescent="0.2"/>
    <row r="51635" ht="12.75" customHeight="1" x14ac:dyDescent="0.2"/>
    <row r="51636" ht="12.75" customHeight="1" x14ac:dyDescent="0.2"/>
    <row r="51637" ht="12.75" customHeight="1" x14ac:dyDescent="0.2"/>
    <row r="51638" ht="12.75" customHeight="1" x14ac:dyDescent="0.2"/>
    <row r="51639" ht="12.75" customHeight="1" x14ac:dyDescent="0.2"/>
    <row r="51640" ht="12.75" customHeight="1" x14ac:dyDescent="0.2"/>
    <row r="51641" ht="12.75" customHeight="1" x14ac:dyDescent="0.2"/>
    <row r="51642" ht="12.75" customHeight="1" x14ac:dyDescent="0.2"/>
    <row r="51643" ht="12.75" customHeight="1" x14ac:dyDescent="0.2"/>
    <row r="51644" ht="12.75" customHeight="1" x14ac:dyDescent="0.2"/>
    <row r="51645" ht="12.75" customHeight="1" x14ac:dyDescent="0.2"/>
    <row r="51646" ht="12.75" customHeight="1" x14ac:dyDescent="0.2"/>
    <row r="51647" ht="12.75" customHeight="1" x14ac:dyDescent="0.2"/>
    <row r="51648" ht="12.75" customHeight="1" x14ac:dyDescent="0.2"/>
    <row r="51649" ht="12.75" customHeight="1" x14ac:dyDescent="0.2"/>
    <row r="51650" ht="12.75" customHeight="1" x14ac:dyDescent="0.2"/>
    <row r="51651" ht="12.75" customHeight="1" x14ac:dyDescent="0.2"/>
    <row r="51652" ht="12.75" customHeight="1" x14ac:dyDescent="0.2"/>
    <row r="51653" ht="12.75" customHeight="1" x14ac:dyDescent="0.2"/>
    <row r="51654" ht="12.75" customHeight="1" x14ac:dyDescent="0.2"/>
    <row r="51655" ht="12.75" customHeight="1" x14ac:dyDescent="0.2"/>
    <row r="51656" ht="12.75" customHeight="1" x14ac:dyDescent="0.2"/>
    <row r="51657" ht="12.75" customHeight="1" x14ac:dyDescent="0.2"/>
    <row r="51658" ht="12.75" customHeight="1" x14ac:dyDescent="0.2"/>
    <row r="51659" ht="12.75" customHeight="1" x14ac:dyDescent="0.2"/>
    <row r="51660" ht="12.75" customHeight="1" x14ac:dyDescent="0.2"/>
    <row r="51661" ht="12.75" customHeight="1" x14ac:dyDescent="0.2"/>
    <row r="51662" ht="12.75" customHeight="1" x14ac:dyDescent="0.2"/>
    <row r="51663" ht="12.75" customHeight="1" x14ac:dyDescent="0.2"/>
    <row r="51664" ht="12.75" customHeight="1" x14ac:dyDescent="0.2"/>
    <row r="51665" ht="12.75" customHeight="1" x14ac:dyDescent="0.2"/>
    <row r="51666" ht="12.75" customHeight="1" x14ac:dyDescent="0.2"/>
    <row r="51667" ht="12.75" customHeight="1" x14ac:dyDescent="0.2"/>
    <row r="51668" ht="12.75" customHeight="1" x14ac:dyDescent="0.2"/>
    <row r="51669" ht="12.75" customHeight="1" x14ac:dyDescent="0.2"/>
    <row r="51670" ht="12.75" customHeight="1" x14ac:dyDescent="0.2"/>
    <row r="51671" ht="12.75" customHeight="1" x14ac:dyDescent="0.2"/>
    <row r="51672" ht="12.75" customHeight="1" x14ac:dyDescent="0.2"/>
    <row r="51673" ht="12.75" customHeight="1" x14ac:dyDescent="0.2"/>
    <row r="51674" ht="12.75" customHeight="1" x14ac:dyDescent="0.2"/>
    <row r="51675" ht="12.75" customHeight="1" x14ac:dyDescent="0.2"/>
    <row r="51676" ht="12.75" customHeight="1" x14ac:dyDescent="0.2"/>
    <row r="51677" ht="12.75" customHeight="1" x14ac:dyDescent="0.2"/>
    <row r="51678" ht="12.75" customHeight="1" x14ac:dyDescent="0.2"/>
    <row r="51679" ht="12.75" customHeight="1" x14ac:dyDescent="0.2"/>
    <row r="51680" ht="12.75" customHeight="1" x14ac:dyDescent="0.2"/>
    <row r="51681" ht="12.75" customHeight="1" x14ac:dyDescent="0.2"/>
    <row r="51682" ht="12.75" customHeight="1" x14ac:dyDescent="0.2"/>
    <row r="51683" ht="12.75" customHeight="1" x14ac:dyDescent="0.2"/>
    <row r="51684" ht="12.75" customHeight="1" x14ac:dyDescent="0.2"/>
    <row r="51685" ht="12.75" customHeight="1" x14ac:dyDescent="0.2"/>
    <row r="51686" ht="12.75" customHeight="1" x14ac:dyDescent="0.2"/>
    <row r="51687" ht="12.75" customHeight="1" x14ac:dyDescent="0.2"/>
    <row r="51688" ht="12.75" customHeight="1" x14ac:dyDescent="0.2"/>
    <row r="51689" ht="12.75" customHeight="1" x14ac:dyDescent="0.2"/>
    <row r="51690" ht="12.75" customHeight="1" x14ac:dyDescent="0.2"/>
    <row r="51691" ht="12.75" customHeight="1" x14ac:dyDescent="0.2"/>
    <row r="51692" ht="12.75" customHeight="1" x14ac:dyDescent="0.2"/>
    <row r="51693" ht="12.75" customHeight="1" x14ac:dyDescent="0.2"/>
    <row r="51694" ht="12.75" customHeight="1" x14ac:dyDescent="0.2"/>
    <row r="51695" ht="12.75" customHeight="1" x14ac:dyDescent="0.2"/>
    <row r="51696" ht="12.75" customHeight="1" x14ac:dyDescent="0.2"/>
    <row r="51697" ht="12.75" customHeight="1" x14ac:dyDescent="0.2"/>
    <row r="51698" ht="12.75" customHeight="1" x14ac:dyDescent="0.2"/>
    <row r="51699" ht="12.75" customHeight="1" x14ac:dyDescent="0.2"/>
    <row r="51700" ht="12.75" customHeight="1" x14ac:dyDescent="0.2"/>
    <row r="51701" ht="12.75" customHeight="1" x14ac:dyDescent="0.2"/>
    <row r="51702" ht="12.75" customHeight="1" x14ac:dyDescent="0.2"/>
    <row r="51703" ht="12.75" customHeight="1" x14ac:dyDescent="0.2"/>
    <row r="51704" ht="12.75" customHeight="1" x14ac:dyDescent="0.2"/>
    <row r="51705" ht="12.75" customHeight="1" x14ac:dyDescent="0.2"/>
    <row r="51706" ht="12.75" customHeight="1" x14ac:dyDescent="0.2"/>
    <row r="51707" ht="12.75" customHeight="1" x14ac:dyDescent="0.2"/>
    <row r="51708" ht="12.75" customHeight="1" x14ac:dyDescent="0.2"/>
    <row r="51709" ht="12.75" customHeight="1" x14ac:dyDescent="0.2"/>
    <row r="51710" ht="12.75" customHeight="1" x14ac:dyDescent="0.2"/>
    <row r="51711" ht="12.75" customHeight="1" x14ac:dyDescent="0.2"/>
    <row r="51712" ht="12.75" customHeight="1" x14ac:dyDescent="0.2"/>
    <row r="51713" ht="12.75" customHeight="1" x14ac:dyDescent="0.2"/>
    <row r="51714" ht="12.75" customHeight="1" x14ac:dyDescent="0.2"/>
    <row r="51715" ht="12.75" customHeight="1" x14ac:dyDescent="0.2"/>
    <row r="51716" ht="12.75" customHeight="1" x14ac:dyDescent="0.2"/>
    <row r="51717" ht="12.75" customHeight="1" x14ac:dyDescent="0.2"/>
    <row r="51718" ht="12.75" customHeight="1" x14ac:dyDescent="0.2"/>
    <row r="51719" ht="12.75" customHeight="1" x14ac:dyDescent="0.2"/>
    <row r="51720" ht="12.75" customHeight="1" x14ac:dyDescent="0.2"/>
    <row r="51721" ht="12.75" customHeight="1" x14ac:dyDescent="0.2"/>
    <row r="51722" ht="12.75" customHeight="1" x14ac:dyDescent="0.2"/>
    <row r="51723" ht="12.75" customHeight="1" x14ac:dyDescent="0.2"/>
    <row r="51724" ht="12.75" customHeight="1" x14ac:dyDescent="0.2"/>
    <row r="51725" ht="12.75" customHeight="1" x14ac:dyDescent="0.2"/>
    <row r="51726" ht="12.75" customHeight="1" x14ac:dyDescent="0.2"/>
    <row r="51727" ht="12.75" customHeight="1" x14ac:dyDescent="0.2"/>
    <row r="51728" ht="12.75" customHeight="1" x14ac:dyDescent="0.2"/>
    <row r="51729" ht="12.75" customHeight="1" x14ac:dyDescent="0.2"/>
    <row r="51730" ht="12.75" customHeight="1" x14ac:dyDescent="0.2"/>
    <row r="51731" ht="12.75" customHeight="1" x14ac:dyDescent="0.2"/>
    <row r="51732" ht="12.75" customHeight="1" x14ac:dyDescent="0.2"/>
    <row r="51733" ht="12.75" customHeight="1" x14ac:dyDescent="0.2"/>
    <row r="51734" ht="12.75" customHeight="1" x14ac:dyDescent="0.2"/>
    <row r="51735" ht="12.75" customHeight="1" x14ac:dyDescent="0.2"/>
    <row r="51736" ht="12.75" customHeight="1" x14ac:dyDescent="0.2"/>
    <row r="51737" ht="12.75" customHeight="1" x14ac:dyDescent="0.2"/>
    <row r="51738" ht="12.75" customHeight="1" x14ac:dyDescent="0.2"/>
    <row r="51739" ht="12.75" customHeight="1" x14ac:dyDescent="0.2"/>
    <row r="51740" ht="12.75" customHeight="1" x14ac:dyDescent="0.2"/>
    <row r="51741" ht="12.75" customHeight="1" x14ac:dyDescent="0.2"/>
    <row r="51742" ht="12.75" customHeight="1" x14ac:dyDescent="0.2"/>
    <row r="51743" ht="12.75" customHeight="1" x14ac:dyDescent="0.2"/>
    <row r="51744" ht="12.75" customHeight="1" x14ac:dyDescent="0.2"/>
    <row r="51745" ht="12.75" customHeight="1" x14ac:dyDescent="0.2"/>
    <row r="51746" ht="12.75" customHeight="1" x14ac:dyDescent="0.2"/>
    <row r="51747" ht="12.75" customHeight="1" x14ac:dyDescent="0.2"/>
    <row r="51748" ht="12.75" customHeight="1" x14ac:dyDescent="0.2"/>
    <row r="51749" ht="12.75" customHeight="1" x14ac:dyDescent="0.2"/>
    <row r="51750" ht="12.75" customHeight="1" x14ac:dyDescent="0.2"/>
    <row r="51751" ht="12.75" customHeight="1" x14ac:dyDescent="0.2"/>
    <row r="51752" ht="12.75" customHeight="1" x14ac:dyDescent="0.2"/>
    <row r="51753" ht="12.75" customHeight="1" x14ac:dyDescent="0.2"/>
    <row r="51754" ht="12.75" customHeight="1" x14ac:dyDescent="0.2"/>
    <row r="51755" ht="12.75" customHeight="1" x14ac:dyDescent="0.2"/>
    <row r="51756" ht="12.75" customHeight="1" x14ac:dyDescent="0.2"/>
    <row r="51757" ht="12.75" customHeight="1" x14ac:dyDescent="0.2"/>
    <row r="51758" ht="12.75" customHeight="1" x14ac:dyDescent="0.2"/>
    <row r="51759" ht="12.75" customHeight="1" x14ac:dyDescent="0.2"/>
    <row r="51760" ht="12.75" customHeight="1" x14ac:dyDescent="0.2"/>
    <row r="51761" ht="12.75" customHeight="1" x14ac:dyDescent="0.2"/>
    <row r="51762" ht="12.75" customHeight="1" x14ac:dyDescent="0.2"/>
    <row r="51763" ht="12.75" customHeight="1" x14ac:dyDescent="0.2"/>
    <row r="51764" ht="12.75" customHeight="1" x14ac:dyDescent="0.2"/>
    <row r="51765" ht="12.75" customHeight="1" x14ac:dyDescent="0.2"/>
    <row r="51766" ht="12.75" customHeight="1" x14ac:dyDescent="0.2"/>
    <row r="51767" ht="12.75" customHeight="1" x14ac:dyDescent="0.2"/>
    <row r="51768" ht="12.75" customHeight="1" x14ac:dyDescent="0.2"/>
    <row r="51769" ht="12.75" customHeight="1" x14ac:dyDescent="0.2"/>
    <row r="51770" ht="12.75" customHeight="1" x14ac:dyDescent="0.2"/>
    <row r="51771" ht="12.75" customHeight="1" x14ac:dyDescent="0.2"/>
    <row r="51772" ht="12.75" customHeight="1" x14ac:dyDescent="0.2"/>
    <row r="51773" ht="12.75" customHeight="1" x14ac:dyDescent="0.2"/>
    <row r="51774" ht="12.75" customHeight="1" x14ac:dyDescent="0.2"/>
    <row r="51775" ht="12.75" customHeight="1" x14ac:dyDescent="0.2"/>
    <row r="51776" ht="12.75" customHeight="1" x14ac:dyDescent="0.2"/>
    <row r="51777" ht="12.75" customHeight="1" x14ac:dyDescent="0.2"/>
    <row r="51778" ht="12.75" customHeight="1" x14ac:dyDescent="0.2"/>
    <row r="51779" ht="12.75" customHeight="1" x14ac:dyDescent="0.2"/>
    <row r="51780" ht="12.75" customHeight="1" x14ac:dyDescent="0.2"/>
    <row r="51781" ht="12.75" customHeight="1" x14ac:dyDescent="0.2"/>
    <row r="51782" ht="12.75" customHeight="1" x14ac:dyDescent="0.2"/>
    <row r="51783" ht="12.75" customHeight="1" x14ac:dyDescent="0.2"/>
    <row r="51784" ht="12.75" customHeight="1" x14ac:dyDescent="0.2"/>
    <row r="51785" ht="12.75" customHeight="1" x14ac:dyDescent="0.2"/>
    <row r="51786" ht="12.75" customHeight="1" x14ac:dyDescent="0.2"/>
    <row r="51787" ht="12.75" customHeight="1" x14ac:dyDescent="0.2"/>
    <row r="51788" ht="12.75" customHeight="1" x14ac:dyDescent="0.2"/>
    <row r="51789" ht="12.75" customHeight="1" x14ac:dyDescent="0.2"/>
    <row r="51790" ht="12.75" customHeight="1" x14ac:dyDescent="0.2"/>
    <row r="51791" ht="12.75" customHeight="1" x14ac:dyDescent="0.2"/>
    <row r="51792" ht="12.75" customHeight="1" x14ac:dyDescent="0.2"/>
    <row r="51793" ht="12.75" customHeight="1" x14ac:dyDescent="0.2"/>
    <row r="51794" ht="12.75" customHeight="1" x14ac:dyDescent="0.2"/>
    <row r="51795" ht="12.75" customHeight="1" x14ac:dyDescent="0.2"/>
    <row r="51796" ht="12.75" customHeight="1" x14ac:dyDescent="0.2"/>
    <row r="51797" ht="12.75" customHeight="1" x14ac:dyDescent="0.2"/>
    <row r="51798" ht="12.75" customHeight="1" x14ac:dyDescent="0.2"/>
    <row r="51799" ht="12.75" customHeight="1" x14ac:dyDescent="0.2"/>
    <row r="51800" ht="12.75" customHeight="1" x14ac:dyDescent="0.2"/>
    <row r="51801" ht="12.75" customHeight="1" x14ac:dyDescent="0.2"/>
    <row r="51802" ht="12.75" customHeight="1" x14ac:dyDescent="0.2"/>
    <row r="51803" ht="12.75" customHeight="1" x14ac:dyDescent="0.2"/>
    <row r="51804" ht="12.75" customHeight="1" x14ac:dyDescent="0.2"/>
    <row r="51805" ht="12.75" customHeight="1" x14ac:dyDescent="0.2"/>
    <row r="51806" ht="12.75" customHeight="1" x14ac:dyDescent="0.2"/>
    <row r="51807" ht="12.75" customHeight="1" x14ac:dyDescent="0.2"/>
    <row r="51808" ht="12.75" customHeight="1" x14ac:dyDescent="0.2"/>
    <row r="51809" ht="12.75" customHeight="1" x14ac:dyDescent="0.2"/>
    <row r="51810" ht="12.75" customHeight="1" x14ac:dyDescent="0.2"/>
    <row r="51811" ht="12.75" customHeight="1" x14ac:dyDescent="0.2"/>
    <row r="51812" ht="12.75" customHeight="1" x14ac:dyDescent="0.2"/>
    <row r="51813" ht="12.75" customHeight="1" x14ac:dyDescent="0.2"/>
    <row r="51814" ht="12.75" customHeight="1" x14ac:dyDescent="0.2"/>
    <row r="51815" ht="12.75" customHeight="1" x14ac:dyDescent="0.2"/>
    <row r="51816" ht="12.75" customHeight="1" x14ac:dyDescent="0.2"/>
    <row r="51817" ht="12.75" customHeight="1" x14ac:dyDescent="0.2"/>
    <row r="51818" ht="12.75" customHeight="1" x14ac:dyDescent="0.2"/>
    <row r="51819" ht="12.75" customHeight="1" x14ac:dyDescent="0.2"/>
    <row r="51820" ht="12.75" customHeight="1" x14ac:dyDescent="0.2"/>
    <row r="51821" ht="12.75" customHeight="1" x14ac:dyDescent="0.2"/>
    <row r="51822" ht="12.75" customHeight="1" x14ac:dyDescent="0.2"/>
    <row r="51823" ht="12.75" customHeight="1" x14ac:dyDescent="0.2"/>
    <row r="51824" ht="12.75" customHeight="1" x14ac:dyDescent="0.2"/>
    <row r="51825" ht="12.75" customHeight="1" x14ac:dyDescent="0.2"/>
    <row r="51826" ht="12.75" customHeight="1" x14ac:dyDescent="0.2"/>
    <row r="51827" ht="12.75" customHeight="1" x14ac:dyDescent="0.2"/>
    <row r="51828" ht="12.75" customHeight="1" x14ac:dyDescent="0.2"/>
    <row r="51829" ht="12.75" customHeight="1" x14ac:dyDescent="0.2"/>
    <row r="51830" ht="12.75" customHeight="1" x14ac:dyDescent="0.2"/>
    <row r="51831" ht="12.75" customHeight="1" x14ac:dyDescent="0.2"/>
    <row r="51832" ht="12.75" customHeight="1" x14ac:dyDescent="0.2"/>
    <row r="51833" ht="12.75" customHeight="1" x14ac:dyDescent="0.2"/>
    <row r="51834" ht="12.75" customHeight="1" x14ac:dyDescent="0.2"/>
    <row r="51835" ht="12.75" customHeight="1" x14ac:dyDescent="0.2"/>
    <row r="51836" ht="12.75" customHeight="1" x14ac:dyDescent="0.2"/>
    <row r="51837" ht="12.75" customHeight="1" x14ac:dyDescent="0.2"/>
    <row r="51838" ht="12.75" customHeight="1" x14ac:dyDescent="0.2"/>
    <row r="51839" ht="12.75" customHeight="1" x14ac:dyDescent="0.2"/>
    <row r="51840" ht="12.75" customHeight="1" x14ac:dyDescent="0.2"/>
    <row r="51841" ht="12.75" customHeight="1" x14ac:dyDescent="0.2"/>
    <row r="51842" ht="12.75" customHeight="1" x14ac:dyDescent="0.2"/>
    <row r="51843" ht="12.75" customHeight="1" x14ac:dyDescent="0.2"/>
    <row r="51844" ht="12.75" customHeight="1" x14ac:dyDescent="0.2"/>
    <row r="51845" ht="12.75" customHeight="1" x14ac:dyDescent="0.2"/>
    <row r="51846" ht="12.75" customHeight="1" x14ac:dyDescent="0.2"/>
    <row r="51847" ht="12.75" customHeight="1" x14ac:dyDescent="0.2"/>
    <row r="51848" ht="12.75" customHeight="1" x14ac:dyDescent="0.2"/>
    <row r="51849" ht="12.75" customHeight="1" x14ac:dyDescent="0.2"/>
    <row r="51850" ht="12.75" customHeight="1" x14ac:dyDescent="0.2"/>
    <row r="51851" ht="12.75" customHeight="1" x14ac:dyDescent="0.2"/>
    <row r="51852" ht="12.75" customHeight="1" x14ac:dyDescent="0.2"/>
    <row r="51853" ht="12.75" customHeight="1" x14ac:dyDescent="0.2"/>
    <row r="51854" ht="12.75" customHeight="1" x14ac:dyDescent="0.2"/>
    <row r="51855" ht="12.75" customHeight="1" x14ac:dyDescent="0.2"/>
    <row r="51856" ht="12.75" customHeight="1" x14ac:dyDescent="0.2"/>
    <row r="51857" ht="12.75" customHeight="1" x14ac:dyDescent="0.2"/>
    <row r="51858" ht="12.75" customHeight="1" x14ac:dyDescent="0.2"/>
    <row r="51859" ht="12.75" customHeight="1" x14ac:dyDescent="0.2"/>
    <row r="51860" ht="12.75" customHeight="1" x14ac:dyDescent="0.2"/>
    <row r="51861" ht="12.75" customHeight="1" x14ac:dyDescent="0.2"/>
    <row r="51862" ht="12.75" customHeight="1" x14ac:dyDescent="0.2"/>
    <row r="51863" ht="12.75" customHeight="1" x14ac:dyDescent="0.2"/>
    <row r="51864" ht="12.75" customHeight="1" x14ac:dyDescent="0.2"/>
    <row r="51865" ht="12.75" customHeight="1" x14ac:dyDescent="0.2"/>
    <row r="51866" ht="12.75" customHeight="1" x14ac:dyDescent="0.2"/>
    <row r="51867" ht="12.75" customHeight="1" x14ac:dyDescent="0.2"/>
    <row r="51868" ht="12.75" customHeight="1" x14ac:dyDescent="0.2"/>
    <row r="51869" ht="12.75" customHeight="1" x14ac:dyDescent="0.2"/>
    <row r="51870" ht="12.75" customHeight="1" x14ac:dyDescent="0.2"/>
    <row r="51871" ht="12.75" customHeight="1" x14ac:dyDescent="0.2"/>
    <row r="51872" ht="12.75" customHeight="1" x14ac:dyDescent="0.2"/>
    <row r="51873" ht="12.75" customHeight="1" x14ac:dyDescent="0.2"/>
    <row r="51874" ht="12.75" customHeight="1" x14ac:dyDescent="0.2"/>
    <row r="51875" ht="12.75" customHeight="1" x14ac:dyDescent="0.2"/>
    <row r="51876" ht="12.75" customHeight="1" x14ac:dyDescent="0.2"/>
    <row r="51877" ht="12.75" customHeight="1" x14ac:dyDescent="0.2"/>
    <row r="51878" ht="12.75" customHeight="1" x14ac:dyDescent="0.2"/>
    <row r="51879" ht="12.75" customHeight="1" x14ac:dyDescent="0.2"/>
    <row r="51880" ht="12.75" customHeight="1" x14ac:dyDescent="0.2"/>
    <row r="51881" ht="12.75" customHeight="1" x14ac:dyDescent="0.2"/>
    <row r="51882" ht="12.75" customHeight="1" x14ac:dyDescent="0.2"/>
    <row r="51883" ht="12.75" customHeight="1" x14ac:dyDescent="0.2"/>
    <row r="51884" ht="12.75" customHeight="1" x14ac:dyDescent="0.2"/>
    <row r="51885" ht="12.75" customHeight="1" x14ac:dyDescent="0.2"/>
    <row r="51886" ht="12.75" customHeight="1" x14ac:dyDescent="0.2"/>
    <row r="51887" ht="12.75" customHeight="1" x14ac:dyDescent="0.2"/>
    <row r="51888" ht="12.75" customHeight="1" x14ac:dyDescent="0.2"/>
    <row r="51889" ht="12.75" customHeight="1" x14ac:dyDescent="0.2"/>
    <row r="51890" ht="12.75" customHeight="1" x14ac:dyDescent="0.2"/>
    <row r="51891" ht="12.75" customHeight="1" x14ac:dyDescent="0.2"/>
    <row r="51892" ht="12.75" customHeight="1" x14ac:dyDescent="0.2"/>
    <row r="51893" ht="12.75" customHeight="1" x14ac:dyDescent="0.2"/>
    <row r="51894" ht="12.75" customHeight="1" x14ac:dyDescent="0.2"/>
    <row r="51895" ht="12.75" customHeight="1" x14ac:dyDescent="0.2"/>
    <row r="51896" ht="12.75" customHeight="1" x14ac:dyDescent="0.2"/>
    <row r="51897" ht="12.75" customHeight="1" x14ac:dyDescent="0.2"/>
    <row r="51898" ht="12.75" customHeight="1" x14ac:dyDescent="0.2"/>
    <row r="51899" ht="12.75" customHeight="1" x14ac:dyDescent="0.2"/>
    <row r="51900" ht="12.75" customHeight="1" x14ac:dyDescent="0.2"/>
    <row r="51901" ht="12.75" customHeight="1" x14ac:dyDescent="0.2"/>
    <row r="51902" ht="12.75" customHeight="1" x14ac:dyDescent="0.2"/>
    <row r="51903" ht="12.75" customHeight="1" x14ac:dyDescent="0.2"/>
    <row r="51904" ht="12.75" customHeight="1" x14ac:dyDescent="0.2"/>
    <row r="51905" ht="12.75" customHeight="1" x14ac:dyDescent="0.2"/>
    <row r="51906" ht="12.75" customHeight="1" x14ac:dyDescent="0.2"/>
    <row r="51907" ht="12.75" customHeight="1" x14ac:dyDescent="0.2"/>
    <row r="51908" ht="12.75" customHeight="1" x14ac:dyDescent="0.2"/>
    <row r="51909" ht="12.75" customHeight="1" x14ac:dyDescent="0.2"/>
    <row r="51910" ht="12.75" customHeight="1" x14ac:dyDescent="0.2"/>
    <row r="51911" ht="12.75" customHeight="1" x14ac:dyDescent="0.2"/>
    <row r="51912" ht="12.75" customHeight="1" x14ac:dyDescent="0.2"/>
    <row r="51913" ht="12.75" customHeight="1" x14ac:dyDescent="0.2"/>
    <row r="51914" ht="12.75" customHeight="1" x14ac:dyDescent="0.2"/>
    <row r="51915" ht="12.75" customHeight="1" x14ac:dyDescent="0.2"/>
    <row r="51916" ht="12.75" customHeight="1" x14ac:dyDescent="0.2"/>
    <row r="51917" ht="12.75" customHeight="1" x14ac:dyDescent="0.2"/>
    <row r="51918" ht="12.75" customHeight="1" x14ac:dyDescent="0.2"/>
    <row r="51919" ht="12.75" customHeight="1" x14ac:dyDescent="0.2"/>
    <row r="51920" ht="12.75" customHeight="1" x14ac:dyDescent="0.2"/>
    <row r="51921" ht="12.75" customHeight="1" x14ac:dyDescent="0.2"/>
    <row r="51922" ht="12.75" customHeight="1" x14ac:dyDescent="0.2"/>
    <row r="51923" ht="12.75" customHeight="1" x14ac:dyDescent="0.2"/>
    <row r="51924" ht="12.75" customHeight="1" x14ac:dyDescent="0.2"/>
    <row r="51925" ht="12.75" customHeight="1" x14ac:dyDescent="0.2"/>
    <row r="51926" ht="12.75" customHeight="1" x14ac:dyDescent="0.2"/>
    <row r="51927" ht="12.75" customHeight="1" x14ac:dyDescent="0.2"/>
    <row r="51928" ht="12.75" customHeight="1" x14ac:dyDescent="0.2"/>
    <row r="51929" ht="12.75" customHeight="1" x14ac:dyDescent="0.2"/>
    <row r="51930" ht="12.75" customHeight="1" x14ac:dyDescent="0.2"/>
    <row r="51931" ht="12.75" customHeight="1" x14ac:dyDescent="0.2"/>
    <row r="51932" ht="12.75" customHeight="1" x14ac:dyDescent="0.2"/>
    <row r="51933" ht="12.75" customHeight="1" x14ac:dyDescent="0.2"/>
    <row r="51934" ht="12.75" customHeight="1" x14ac:dyDescent="0.2"/>
    <row r="51935" ht="12.75" customHeight="1" x14ac:dyDescent="0.2"/>
    <row r="51936" ht="12.75" customHeight="1" x14ac:dyDescent="0.2"/>
    <row r="51937" ht="12.75" customHeight="1" x14ac:dyDescent="0.2"/>
    <row r="51938" ht="12.75" customHeight="1" x14ac:dyDescent="0.2"/>
    <row r="51939" ht="12.75" customHeight="1" x14ac:dyDescent="0.2"/>
    <row r="51940" ht="12.75" customHeight="1" x14ac:dyDescent="0.2"/>
    <row r="51941" ht="12.75" customHeight="1" x14ac:dyDescent="0.2"/>
    <row r="51942" ht="12.75" customHeight="1" x14ac:dyDescent="0.2"/>
    <row r="51943" ht="12.75" customHeight="1" x14ac:dyDescent="0.2"/>
    <row r="51944" ht="12.75" customHeight="1" x14ac:dyDescent="0.2"/>
    <row r="51945" ht="12.75" customHeight="1" x14ac:dyDescent="0.2"/>
    <row r="51946" ht="12.75" customHeight="1" x14ac:dyDescent="0.2"/>
    <row r="51947" ht="12.75" customHeight="1" x14ac:dyDescent="0.2"/>
    <row r="51948" ht="12.75" customHeight="1" x14ac:dyDescent="0.2"/>
    <row r="51949" ht="12.75" customHeight="1" x14ac:dyDescent="0.2"/>
    <row r="51950" ht="12.75" customHeight="1" x14ac:dyDescent="0.2"/>
    <row r="51951" ht="12.75" customHeight="1" x14ac:dyDescent="0.2"/>
    <row r="51952" ht="12.75" customHeight="1" x14ac:dyDescent="0.2"/>
    <row r="51953" ht="12.75" customHeight="1" x14ac:dyDescent="0.2"/>
    <row r="51954" ht="12.75" customHeight="1" x14ac:dyDescent="0.2"/>
    <row r="51955" ht="12.75" customHeight="1" x14ac:dyDescent="0.2"/>
    <row r="51956" ht="12.75" customHeight="1" x14ac:dyDescent="0.2"/>
    <row r="51957" ht="12.75" customHeight="1" x14ac:dyDescent="0.2"/>
    <row r="51958" ht="12.75" customHeight="1" x14ac:dyDescent="0.2"/>
    <row r="51959" ht="12.75" customHeight="1" x14ac:dyDescent="0.2"/>
    <row r="51960" ht="12.75" customHeight="1" x14ac:dyDescent="0.2"/>
    <row r="51961" ht="12.75" customHeight="1" x14ac:dyDescent="0.2"/>
    <row r="51962" ht="12.75" customHeight="1" x14ac:dyDescent="0.2"/>
    <row r="51963" ht="12.75" customHeight="1" x14ac:dyDescent="0.2"/>
    <row r="51964" ht="12.75" customHeight="1" x14ac:dyDescent="0.2"/>
    <row r="51965" ht="12.75" customHeight="1" x14ac:dyDescent="0.2"/>
    <row r="51966" ht="12.75" customHeight="1" x14ac:dyDescent="0.2"/>
    <row r="51967" ht="12.75" customHeight="1" x14ac:dyDescent="0.2"/>
    <row r="51968" ht="12.75" customHeight="1" x14ac:dyDescent="0.2"/>
    <row r="51969" ht="12.75" customHeight="1" x14ac:dyDescent="0.2"/>
    <row r="51970" ht="12.75" customHeight="1" x14ac:dyDescent="0.2"/>
    <row r="51971" ht="12.75" customHeight="1" x14ac:dyDescent="0.2"/>
    <row r="51972" ht="12.75" customHeight="1" x14ac:dyDescent="0.2"/>
    <row r="51973" ht="12.75" customHeight="1" x14ac:dyDescent="0.2"/>
    <row r="51974" ht="12.75" customHeight="1" x14ac:dyDescent="0.2"/>
    <row r="51975" ht="12.75" customHeight="1" x14ac:dyDescent="0.2"/>
    <row r="51976" ht="12.75" customHeight="1" x14ac:dyDescent="0.2"/>
    <row r="51977" ht="12.75" customHeight="1" x14ac:dyDescent="0.2"/>
    <row r="51978" ht="12.75" customHeight="1" x14ac:dyDescent="0.2"/>
    <row r="51979" ht="12.75" customHeight="1" x14ac:dyDescent="0.2"/>
    <row r="51980" ht="12.75" customHeight="1" x14ac:dyDescent="0.2"/>
    <row r="51981" ht="12.75" customHeight="1" x14ac:dyDescent="0.2"/>
    <row r="51982" ht="12.75" customHeight="1" x14ac:dyDescent="0.2"/>
    <row r="51983" ht="12.75" customHeight="1" x14ac:dyDescent="0.2"/>
    <row r="51984" ht="12.75" customHeight="1" x14ac:dyDescent="0.2"/>
    <row r="51985" ht="12.75" customHeight="1" x14ac:dyDescent="0.2"/>
    <row r="51986" ht="12.75" customHeight="1" x14ac:dyDescent="0.2"/>
    <row r="51987" ht="12.75" customHeight="1" x14ac:dyDescent="0.2"/>
    <row r="51988" ht="12.75" customHeight="1" x14ac:dyDescent="0.2"/>
    <row r="51989" ht="12.75" customHeight="1" x14ac:dyDescent="0.2"/>
    <row r="51990" ht="12.75" customHeight="1" x14ac:dyDescent="0.2"/>
    <row r="51991" ht="12.75" customHeight="1" x14ac:dyDescent="0.2"/>
    <row r="51992" ht="12.75" customHeight="1" x14ac:dyDescent="0.2"/>
    <row r="51993" ht="12.75" customHeight="1" x14ac:dyDescent="0.2"/>
    <row r="51994" ht="12.75" customHeight="1" x14ac:dyDescent="0.2"/>
    <row r="51995" ht="12.75" customHeight="1" x14ac:dyDescent="0.2"/>
    <row r="51996" ht="12.75" customHeight="1" x14ac:dyDescent="0.2"/>
    <row r="51997" ht="12.75" customHeight="1" x14ac:dyDescent="0.2"/>
    <row r="51998" ht="12.75" customHeight="1" x14ac:dyDescent="0.2"/>
    <row r="51999" ht="12.75" customHeight="1" x14ac:dyDescent="0.2"/>
    <row r="52000" ht="12.75" customHeight="1" x14ac:dyDescent="0.2"/>
    <row r="52001" ht="12.75" customHeight="1" x14ac:dyDescent="0.2"/>
    <row r="52002" ht="12.75" customHeight="1" x14ac:dyDescent="0.2"/>
    <row r="52003" ht="12.75" customHeight="1" x14ac:dyDescent="0.2"/>
    <row r="52004" ht="12.75" customHeight="1" x14ac:dyDescent="0.2"/>
    <row r="52005" ht="12.75" customHeight="1" x14ac:dyDescent="0.2"/>
    <row r="52006" ht="12.75" customHeight="1" x14ac:dyDescent="0.2"/>
    <row r="52007" ht="12.75" customHeight="1" x14ac:dyDescent="0.2"/>
    <row r="52008" ht="12.75" customHeight="1" x14ac:dyDescent="0.2"/>
    <row r="52009" ht="12.75" customHeight="1" x14ac:dyDescent="0.2"/>
    <row r="52010" ht="12.75" customHeight="1" x14ac:dyDescent="0.2"/>
    <row r="52011" ht="12.75" customHeight="1" x14ac:dyDescent="0.2"/>
    <row r="52012" ht="12.75" customHeight="1" x14ac:dyDescent="0.2"/>
    <row r="52013" ht="12.75" customHeight="1" x14ac:dyDescent="0.2"/>
    <row r="52014" ht="12.75" customHeight="1" x14ac:dyDescent="0.2"/>
    <row r="52015" ht="12.75" customHeight="1" x14ac:dyDescent="0.2"/>
    <row r="52016" ht="12.75" customHeight="1" x14ac:dyDescent="0.2"/>
    <row r="52017" ht="12.75" customHeight="1" x14ac:dyDescent="0.2"/>
    <row r="52018" ht="12.75" customHeight="1" x14ac:dyDescent="0.2"/>
    <row r="52019" ht="12.75" customHeight="1" x14ac:dyDescent="0.2"/>
    <row r="52020" ht="12.75" customHeight="1" x14ac:dyDescent="0.2"/>
    <row r="52021" ht="12.75" customHeight="1" x14ac:dyDescent="0.2"/>
    <row r="52022" ht="12.75" customHeight="1" x14ac:dyDescent="0.2"/>
    <row r="52023" ht="12.75" customHeight="1" x14ac:dyDescent="0.2"/>
    <row r="52024" ht="12.75" customHeight="1" x14ac:dyDescent="0.2"/>
    <row r="52025" ht="12.75" customHeight="1" x14ac:dyDescent="0.2"/>
    <row r="52026" ht="12.75" customHeight="1" x14ac:dyDescent="0.2"/>
    <row r="52027" ht="12.75" customHeight="1" x14ac:dyDescent="0.2"/>
    <row r="52028" ht="12.75" customHeight="1" x14ac:dyDescent="0.2"/>
    <row r="52029" ht="12.75" customHeight="1" x14ac:dyDescent="0.2"/>
    <row r="52030" ht="12.75" customHeight="1" x14ac:dyDescent="0.2"/>
    <row r="52031" ht="12.75" customHeight="1" x14ac:dyDescent="0.2"/>
    <row r="52032" ht="12.75" customHeight="1" x14ac:dyDescent="0.2"/>
    <row r="52033" ht="12.75" customHeight="1" x14ac:dyDescent="0.2"/>
    <row r="52034" ht="12.75" customHeight="1" x14ac:dyDescent="0.2"/>
    <row r="52035" ht="12.75" customHeight="1" x14ac:dyDescent="0.2"/>
    <row r="52036" ht="12.75" customHeight="1" x14ac:dyDescent="0.2"/>
    <row r="52037" ht="12.75" customHeight="1" x14ac:dyDescent="0.2"/>
    <row r="52038" ht="12.75" customHeight="1" x14ac:dyDescent="0.2"/>
    <row r="52039" ht="12.75" customHeight="1" x14ac:dyDescent="0.2"/>
    <row r="52040" ht="12.75" customHeight="1" x14ac:dyDescent="0.2"/>
    <row r="52041" ht="12.75" customHeight="1" x14ac:dyDescent="0.2"/>
    <row r="52042" ht="12.75" customHeight="1" x14ac:dyDescent="0.2"/>
    <row r="52043" ht="12.75" customHeight="1" x14ac:dyDescent="0.2"/>
    <row r="52044" ht="12.75" customHeight="1" x14ac:dyDescent="0.2"/>
    <row r="52045" ht="12.75" customHeight="1" x14ac:dyDescent="0.2"/>
    <row r="52046" ht="12.75" customHeight="1" x14ac:dyDescent="0.2"/>
    <row r="52047" ht="12.75" customHeight="1" x14ac:dyDescent="0.2"/>
    <row r="52048" ht="12.75" customHeight="1" x14ac:dyDescent="0.2"/>
    <row r="52049" ht="12.75" customHeight="1" x14ac:dyDescent="0.2"/>
    <row r="52050" ht="12.75" customHeight="1" x14ac:dyDescent="0.2"/>
    <row r="52051" ht="12.75" customHeight="1" x14ac:dyDescent="0.2"/>
    <row r="52052" ht="12.75" customHeight="1" x14ac:dyDescent="0.2"/>
    <row r="52053" ht="12.75" customHeight="1" x14ac:dyDescent="0.2"/>
    <row r="52054" ht="12.75" customHeight="1" x14ac:dyDescent="0.2"/>
    <row r="52055" ht="12.75" customHeight="1" x14ac:dyDescent="0.2"/>
    <row r="52056" ht="12.75" customHeight="1" x14ac:dyDescent="0.2"/>
    <row r="52057" ht="12.75" customHeight="1" x14ac:dyDescent="0.2"/>
    <row r="52058" ht="12.75" customHeight="1" x14ac:dyDescent="0.2"/>
    <row r="52059" ht="12.75" customHeight="1" x14ac:dyDescent="0.2"/>
    <row r="52060" ht="12.75" customHeight="1" x14ac:dyDescent="0.2"/>
    <row r="52061" ht="12.75" customHeight="1" x14ac:dyDescent="0.2"/>
    <row r="52062" ht="12.75" customHeight="1" x14ac:dyDescent="0.2"/>
    <row r="52063" ht="12.75" customHeight="1" x14ac:dyDescent="0.2"/>
    <row r="52064" ht="12.75" customHeight="1" x14ac:dyDescent="0.2"/>
    <row r="52065" ht="12.75" customHeight="1" x14ac:dyDescent="0.2"/>
    <row r="52066" ht="12.75" customHeight="1" x14ac:dyDescent="0.2"/>
    <row r="52067" ht="12.75" customHeight="1" x14ac:dyDescent="0.2"/>
    <row r="52068" ht="12.75" customHeight="1" x14ac:dyDescent="0.2"/>
    <row r="52069" ht="12.75" customHeight="1" x14ac:dyDescent="0.2"/>
    <row r="52070" ht="12.75" customHeight="1" x14ac:dyDescent="0.2"/>
    <row r="52071" ht="12.75" customHeight="1" x14ac:dyDescent="0.2"/>
    <row r="52072" ht="12.75" customHeight="1" x14ac:dyDescent="0.2"/>
    <row r="52073" ht="12.75" customHeight="1" x14ac:dyDescent="0.2"/>
    <row r="52074" ht="12.75" customHeight="1" x14ac:dyDescent="0.2"/>
    <row r="52075" ht="12.75" customHeight="1" x14ac:dyDescent="0.2"/>
    <row r="52076" ht="12.75" customHeight="1" x14ac:dyDescent="0.2"/>
    <row r="52077" ht="12.75" customHeight="1" x14ac:dyDescent="0.2"/>
    <row r="52078" ht="12.75" customHeight="1" x14ac:dyDescent="0.2"/>
    <row r="52079" ht="12.75" customHeight="1" x14ac:dyDescent="0.2"/>
    <row r="52080" ht="12.75" customHeight="1" x14ac:dyDescent="0.2"/>
    <row r="52081" ht="12.75" customHeight="1" x14ac:dyDescent="0.2"/>
    <row r="52082" ht="12.75" customHeight="1" x14ac:dyDescent="0.2"/>
    <row r="52083" ht="12.75" customHeight="1" x14ac:dyDescent="0.2"/>
    <row r="52084" ht="12.75" customHeight="1" x14ac:dyDescent="0.2"/>
    <row r="52085" ht="12.75" customHeight="1" x14ac:dyDescent="0.2"/>
    <row r="52086" ht="12.75" customHeight="1" x14ac:dyDescent="0.2"/>
    <row r="52087" ht="12.75" customHeight="1" x14ac:dyDescent="0.2"/>
    <row r="52088" ht="12.75" customHeight="1" x14ac:dyDescent="0.2"/>
    <row r="52089" ht="12.75" customHeight="1" x14ac:dyDescent="0.2"/>
    <row r="52090" ht="12.75" customHeight="1" x14ac:dyDescent="0.2"/>
    <row r="52091" ht="12.75" customHeight="1" x14ac:dyDescent="0.2"/>
    <row r="52092" ht="12.75" customHeight="1" x14ac:dyDescent="0.2"/>
    <row r="52093" ht="12.75" customHeight="1" x14ac:dyDescent="0.2"/>
    <row r="52094" ht="12.75" customHeight="1" x14ac:dyDescent="0.2"/>
    <row r="52095" ht="12.75" customHeight="1" x14ac:dyDescent="0.2"/>
    <row r="52096" ht="12.75" customHeight="1" x14ac:dyDescent="0.2"/>
    <row r="52097" ht="12.75" customHeight="1" x14ac:dyDescent="0.2"/>
    <row r="52098" ht="12.75" customHeight="1" x14ac:dyDescent="0.2"/>
    <row r="52099" ht="12.75" customHeight="1" x14ac:dyDescent="0.2"/>
    <row r="52100" ht="12.75" customHeight="1" x14ac:dyDescent="0.2"/>
    <row r="52101" ht="12.75" customHeight="1" x14ac:dyDescent="0.2"/>
    <row r="52102" ht="12.75" customHeight="1" x14ac:dyDescent="0.2"/>
    <row r="52103" ht="12.75" customHeight="1" x14ac:dyDescent="0.2"/>
    <row r="52104" ht="12.75" customHeight="1" x14ac:dyDescent="0.2"/>
    <row r="52105" ht="12.75" customHeight="1" x14ac:dyDescent="0.2"/>
    <row r="52106" ht="12.75" customHeight="1" x14ac:dyDescent="0.2"/>
    <row r="52107" ht="12.75" customHeight="1" x14ac:dyDescent="0.2"/>
    <row r="52108" ht="12.75" customHeight="1" x14ac:dyDescent="0.2"/>
    <row r="52109" ht="12.75" customHeight="1" x14ac:dyDescent="0.2"/>
    <row r="52110" ht="12.75" customHeight="1" x14ac:dyDescent="0.2"/>
    <row r="52111" ht="12.75" customHeight="1" x14ac:dyDescent="0.2"/>
    <row r="52112" ht="12.75" customHeight="1" x14ac:dyDescent="0.2"/>
    <row r="52113" ht="12.75" customHeight="1" x14ac:dyDescent="0.2"/>
    <row r="52114" ht="12.75" customHeight="1" x14ac:dyDescent="0.2"/>
    <row r="52115" ht="12.75" customHeight="1" x14ac:dyDescent="0.2"/>
    <row r="52116" ht="12.75" customHeight="1" x14ac:dyDescent="0.2"/>
    <row r="52117" ht="12.75" customHeight="1" x14ac:dyDescent="0.2"/>
    <row r="52118" ht="12.75" customHeight="1" x14ac:dyDescent="0.2"/>
    <row r="52119" ht="12.75" customHeight="1" x14ac:dyDescent="0.2"/>
    <row r="52120" ht="12.75" customHeight="1" x14ac:dyDescent="0.2"/>
    <row r="52121" ht="12.75" customHeight="1" x14ac:dyDescent="0.2"/>
    <row r="52122" ht="12.75" customHeight="1" x14ac:dyDescent="0.2"/>
    <row r="52123" ht="12.75" customHeight="1" x14ac:dyDescent="0.2"/>
    <row r="52124" ht="12.75" customHeight="1" x14ac:dyDescent="0.2"/>
    <row r="52125" ht="12.75" customHeight="1" x14ac:dyDescent="0.2"/>
    <row r="52126" ht="12.75" customHeight="1" x14ac:dyDescent="0.2"/>
    <row r="52127" ht="12.75" customHeight="1" x14ac:dyDescent="0.2"/>
    <row r="52128" ht="12.75" customHeight="1" x14ac:dyDescent="0.2"/>
    <row r="52129" ht="12.75" customHeight="1" x14ac:dyDescent="0.2"/>
    <row r="52130" ht="12.75" customHeight="1" x14ac:dyDescent="0.2"/>
    <row r="52131" ht="12.75" customHeight="1" x14ac:dyDescent="0.2"/>
    <row r="52132" ht="12.75" customHeight="1" x14ac:dyDescent="0.2"/>
    <row r="52133" ht="12.75" customHeight="1" x14ac:dyDescent="0.2"/>
    <row r="52134" ht="12.75" customHeight="1" x14ac:dyDescent="0.2"/>
    <row r="52135" ht="12.75" customHeight="1" x14ac:dyDescent="0.2"/>
    <row r="52136" ht="12.75" customHeight="1" x14ac:dyDescent="0.2"/>
    <row r="52137" ht="12.75" customHeight="1" x14ac:dyDescent="0.2"/>
    <row r="52138" ht="12.75" customHeight="1" x14ac:dyDescent="0.2"/>
    <row r="52139" ht="12.75" customHeight="1" x14ac:dyDescent="0.2"/>
    <row r="52140" ht="12.75" customHeight="1" x14ac:dyDescent="0.2"/>
    <row r="52141" ht="12.75" customHeight="1" x14ac:dyDescent="0.2"/>
    <row r="52142" ht="12.75" customHeight="1" x14ac:dyDescent="0.2"/>
    <row r="52143" ht="12.75" customHeight="1" x14ac:dyDescent="0.2"/>
    <row r="52144" ht="12.75" customHeight="1" x14ac:dyDescent="0.2"/>
    <row r="52145" ht="12.75" customHeight="1" x14ac:dyDescent="0.2"/>
    <row r="52146" ht="12.75" customHeight="1" x14ac:dyDescent="0.2"/>
    <row r="52147" ht="12.75" customHeight="1" x14ac:dyDescent="0.2"/>
    <row r="52148" ht="12.75" customHeight="1" x14ac:dyDescent="0.2"/>
    <row r="52149" ht="12.75" customHeight="1" x14ac:dyDescent="0.2"/>
    <row r="52150" ht="12.75" customHeight="1" x14ac:dyDescent="0.2"/>
    <row r="52151" ht="12.75" customHeight="1" x14ac:dyDescent="0.2"/>
    <row r="52152" ht="12.75" customHeight="1" x14ac:dyDescent="0.2"/>
    <row r="52153" ht="12.75" customHeight="1" x14ac:dyDescent="0.2"/>
    <row r="52154" ht="12.75" customHeight="1" x14ac:dyDescent="0.2"/>
    <row r="52155" ht="12.75" customHeight="1" x14ac:dyDescent="0.2"/>
    <row r="52156" ht="12.75" customHeight="1" x14ac:dyDescent="0.2"/>
    <row r="52157" ht="12.75" customHeight="1" x14ac:dyDescent="0.2"/>
    <row r="52158" ht="12.75" customHeight="1" x14ac:dyDescent="0.2"/>
    <row r="52159" ht="12.75" customHeight="1" x14ac:dyDescent="0.2"/>
    <row r="52160" ht="12.75" customHeight="1" x14ac:dyDescent="0.2"/>
    <row r="52161" ht="12.75" customHeight="1" x14ac:dyDescent="0.2"/>
    <row r="52162" ht="12.75" customHeight="1" x14ac:dyDescent="0.2"/>
    <row r="52163" ht="12.75" customHeight="1" x14ac:dyDescent="0.2"/>
    <row r="52164" ht="12.75" customHeight="1" x14ac:dyDescent="0.2"/>
    <row r="52165" ht="12.75" customHeight="1" x14ac:dyDescent="0.2"/>
    <row r="52166" ht="12.75" customHeight="1" x14ac:dyDescent="0.2"/>
    <row r="52167" ht="12.75" customHeight="1" x14ac:dyDescent="0.2"/>
    <row r="52168" ht="12.75" customHeight="1" x14ac:dyDescent="0.2"/>
    <row r="52169" ht="12.75" customHeight="1" x14ac:dyDescent="0.2"/>
    <row r="52170" ht="12.75" customHeight="1" x14ac:dyDescent="0.2"/>
    <row r="52171" ht="12.75" customHeight="1" x14ac:dyDescent="0.2"/>
    <row r="52172" ht="12.75" customHeight="1" x14ac:dyDescent="0.2"/>
    <row r="52173" ht="12.75" customHeight="1" x14ac:dyDescent="0.2"/>
    <row r="52174" ht="12.75" customHeight="1" x14ac:dyDescent="0.2"/>
    <row r="52175" ht="12.75" customHeight="1" x14ac:dyDescent="0.2"/>
    <row r="52176" ht="12.75" customHeight="1" x14ac:dyDescent="0.2"/>
    <row r="52177" ht="12.75" customHeight="1" x14ac:dyDescent="0.2"/>
    <row r="52178" ht="12.75" customHeight="1" x14ac:dyDescent="0.2"/>
    <row r="52179" ht="12.75" customHeight="1" x14ac:dyDescent="0.2"/>
    <row r="52180" ht="12.75" customHeight="1" x14ac:dyDescent="0.2"/>
    <row r="52181" ht="12.75" customHeight="1" x14ac:dyDescent="0.2"/>
    <row r="52182" ht="12.75" customHeight="1" x14ac:dyDescent="0.2"/>
    <row r="52183" ht="12.75" customHeight="1" x14ac:dyDescent="0.2"/>
    <row r="52184" ht="12.75" customHeight="1" x14ac:dyDescent="0.2"/>
    <row r="52185" ht="12.75" customHeight="1" x14ac:dyDescent="0.2"/>
    <row r="52186" ht="12.75" customHeight="1" x14ac:dyDescent="0.2"/>
    <row r="52187" ht="12.75" customHeight="1" x14ac:dyDescent="0.2"/>
    <row r="52188" ht="12.75" customHeight="1" x14ac:dyDescent="0.2"/>
    <row r="52189" ht="12.75" customHeight="1" x14ac:dyDescent="0.2"/>
    <row r="52190" ht="12.75" customHeight="1" x14ac:dyDescent="0.2"/>
    <row r="52191" ht="12.75" customHeight="1" x14ac:dyDescent="0.2"/>
    <row r="52192" ht="12.75" customHeight="1" x14ac:dyDescent="0.2"/>
    <row r="52193" ht="12.75" customHeight="1" x14ac:dyDescent="0.2"/>
    <row r="52194" ht="12.75" customHeight="1" x14ac:dyDescent="0.2"/>
    <row r="52195" ht="12.75" customHeight="1" x14ac:dyDescent="0.2"/>
    <row r="52196" ht="12.75" customHeight="1" x14ac:dyDescent="0.2"/>
    <row r="52197" ht="12.75" customHeight="1" x14ac:dyDescent="0.2"/>
    <row r="52198" ht="12.75" customHeight="1" x14ac:dyDescent="0.2"/>
    <row r="52199" ht="12.75" customHeight="1" x14ac:dyDescent="0.2"/>
    <row r="52200" ht="12.75" customHeight="1" x14ac:dyDescent="0.2"/>
    <row r="52201" ht="12.75" customHeight="1" x14ac:dyDescent="0.2"/>
    <row r="52202" ht="12.75" customHeight="1" x14ac:dyDescent="0.2"/>
    <row r="52203" ht="12.75" customHeight="1" x14ac:dyDescent="0.2"/>
    <row r="52204" ht="12.75" customHeight="1" x14ac:dyDescent="0.2"/>
    <row r="52205" ht="12.75" customHeight="1" x14ac:dyDescent="0.2"/>
    <row r="52206" ht="12.75" customHeight="1" x14ac:dyDescent="0.2"/>
    <row r="52207" ht="12.75" customHeight="1" x14ac:dyDescent="0.2"/>
    <row r="52208" ht="12.75" customHeight="1" x14ac:dyDescent="0.2"/>
    <row r="52209" ht="12.75" customHeight="1" x14ac:dyDescent="0.2"/>
    <row r="52210" ht="12.75" customHeight="1" x14ac:dyDescent="0.2"/>
    <row r="52211" ht="12.75" customHeight="1" x14ac:dyDescent="0.2"/>
    <row r="52212" ht="12.75" customHeight="1" x14ac:dyDescent="0.2"/>
    <row r="52213" ht="12.75" customHeight="1" x14ac:dyDescent="0.2"/>
    <row r="52214" ht="12.75" customHeight="1" x14ac:dyDescent="0.2"/>
    <row r="52215" ht="12.75" customHeight="1" x14ac:dyDescent="0.2"/>
    <row r="52216" ht="12.75" customHeight="1" x14ac:dyDescent="0.2"/>
    <row r="52217" ht="12.75" customHeight="1" x14ac:dyDescent="0.2"/>
    <row r="52218" ht="12.75" customHeight="1" x14ac:dyDescent="0.2"/>
    <row r="52219" ht="12.75" customHeight="1" x14ac:dyDescent="0.2"/>
    <row r="52220" ht="12.75" customHeight="1" x14ac:dyDescent="0.2"/>
    <row r="52221" ht="12.75" customHeight="1" x14ac:dyDescent="0.2"/>
    <row r="52222" ht="12.75" customHeight="1" x14ac:dyDescent="0.2"/>
    <row r="52223" ht="12.75" customHeight="1" x14ac:dyDescent="0.2"/>
    <row r="52224" ht="12.75" customHeight="1" x14ac:dyDescent="0.2"/>
    <row r="52225" ht="12.75" customHeight="1" x14ac:dyDescent="0.2"/>
    <row r="52226" ht="12.75" customHeight="1" x14ac:dyDescent="0.2"/>
    <row r="52227" ht="12.75" customHeight="1" x14ac:dyDescent="0.2"/>
    <row r="52228" ht="12.75" customHeight="1" x14ac:dyDescent="0.2"/>
    <row r="52229" ht="12.75" customHeight="1" x14ac:dyDescent="0.2"/>
    <row r="52230" ht="12.75" customHeight="1" x14ac:dyDescent="0.2"/>
    <row r="52231" ht="12.75" customHeight="1" x14ac:dyDescent="0.2"/>
    <row r="52232" ht="12.75" customHeight="1" x14ac:dyDescent="0.2"/>
    <row r="52233" ht="12.75" customHeight="1" x14ac:dyDescent="0.2"/>
    <row r="52234" ht="12.75" customHeight="1" x14ac:dyDescent="0.2"/>
    <row r="52235" ht="12.75" customHeight="1" x14ac:dyDescent="0.2"/>
    <row r="52236" ht="12.75" customHeight="1" x14ac:dyDescent="0.2"/>
    <row r="52237" ht="12.75" customHeight="1" x14ac:dyDescent="0.2"/>
    <row r="52238" ht="12.75" customHeight="1" x14ac:dyDescent="0.2"/>
    <row r="52239" ht="12.75" customHeight="1" x14ac:dyDescent="0.2"/>
    <row r="52240" ht="12.75" customHeight="1" x14ac:dyDescent="0.2"/>
    <row r="52241" ht="12.75" customHeight="1" x14ac:dyDescent="0.2"/>
    <row r="52242" ht="12.75" customHeight="1" x14ac:dyDescent="0.2"/>
    <row r="52243" ht="12.75" customHeight="1" x14ac:dyDescent="0.2"/>
    <row r="52244" ht="12.75" customHeight="1" x14ac:dyDescent="0.2"/>
    <row r="52245" ht="12.75" customHeight="1" x14ac:dyDescent="0.2"/>
    <row r="52246" ht="12.75" customHeight="1" x14ac:dyDescent="0.2"/>
    <row r="52247" ht="12.75" customHeight="1" x14ac:dyDescent="0.2"/>
    <row r="52248" ht="12.75" customHeight="1" x14ac:dyDescent="0.2"/>
    <row r="52249" ht="12.75" customHeight="1" x14ac:dyDescent="0.2"/>
    <row r="52250" ht="12.75" customHeight="1" x14ac:dyDescent="0.2"/>
    <row r="52251" ht="12.75" customHeight="1" x14ac:dyDescent="0.2"/>
    <row r="52252" ht="12.75" customHeight="1" x14ac:dyDescent="0.2"/>
    <row r="52253" ht="12.75" customHeight="1" x14ac:dyDescent="0.2"/>
    <row r="52254" ht="12.75" customHeight="1" x14ac:dyDescent="0.2"/>
    <row r="52255" ht="12.75" customHeight="1" x14ac:dyDescent="0.2"/>
    <row r="52256" ht="12.75" customHeight="1" x14ac:dyDescent="0.2"/>
    <row r="52257" ht="12.75" customHeight="1" x14ac:dyDescent="0.2"/>
    <row r="52258" ht="12.75" customHeight="1" x14ac:dyDescent="0.2"/>
    <row r="52259" ht="12.75" customHeight="1" x14ac:dyDescent="0.2"/>
    <row r="52260" ht="12.75" customHeight="1" x14ac:dyDescent="0.2"/>
    <row r="52261" ht="12.75" customHeight="1" x14ac:dyDescent="0.2"/>
    <row r="52262" ht="12.75" customHeight="1" x14ac:dyDescent="0.2"/>
    <row r="52263" ht="12.75" customHeight="1" x14ac:dyDescent="0.2"/>
    <row r="52264" ht="12.75" customHeight="1" x14ac:dyDescent="0.2"/>
    <row r="52265" ht="12.75" customHeight="1" x14ac:dyDescent="0.2"/>
    <row r="52266" ht="12.75" customHeight="1" x14ac:dyDescent="0.2"/>
    <row r="52267" ht="12.75" customHeight="1" x14ac:dyDescent="0.2"/>
    <row r="52268" ht="12.75" customHeight="1" x14ac:dyDescent="0.2"/>
    <row r="52269" ht="12.75" customHeight="1" x14ac:dyDescent="0.2"/>
    <row r="52270" ht="12.75" customHeight="1" x14ac:dyDescent="0.2"/>
    <row r="52271" ht="12.75" customHeight="1" x14ac:dyDescent="0.2"/>
    <row r="52272" ht="12.75" customHeight="1" x14ac:dyDescent="0.2"/>
    <row r="52273" ht="12.75" customHeight="1" x14ac:dyDescent="0.2"/>
    <row r="52274" ht="12.75" customHeight="1" x14ac:dyDescent="0.2"/>
    <row r="52275" ht="12.75" customHeight="1" x14ac:dyDescent="0.2"/>
    <row r="52276" ht="12.75" customHeight="1" x14ac:dyDescent="0.2"/>
    <row r="52277" ht="12.75" customHeight="1" x14ac:dyDescent="0.2"/>
    <row r="52278" ht="12.75" customHeight="1" x14ac:dyDescent="0.2"/>
    <row r="52279" ht="12.75" customHeight="1" x14ac:dyDescent="0.2"/>
    <row r="52280" ht="12.75" customHeight="1" x14ac:dyDescent="0.2"/>
    <row r="52281" ht="12.75" customHeight="1" x14ac:dyDescent="0.2"/>
    <row r="52282" ht="12.75" customHeight="1" x14ac:dyDescent="0.2"/>
    <row r="52283" ht="12.75" customHeight="1" x14ac:dyDescent="0.2"/>
    <row r="52284" ht="12.75" customHeight="1" x14ac:dyDescent="0.2"/>
    <row r="52285" ht="12.75" customHeight="1" x14ac:dyDescent="0.2"/>
    <row r="52286" ht="12.75" customHeight="1" x14ac:dyDescent="0.2"/>
    <row r="52287" ht="12.75" customHeight="1" x14ac:dyDescent="0.2"/>
    <row r="52288" ht="12.75" customHeight="1" x14ac:dyDescent="0.2"/>
    <row r="52289" ht="12.75" customHeight="1" x14ac:dyDescent="0.2"/>
    <row r="52290" ht="12.75" customHeight="1" x14ac:dyDescent="0.2"/>
    <row r="52291" ht="12.75" customHeight="1" x14ac:dyDescent="0.2"/>
    <row r="52292" ht="12.75" customHeight="1" x14ac:dyDescent="0.2"/>
    <row r="52293" ht="12.75" customHeight="1" x14ac:dyDescent="0.2"/>
    <row r="52294" ht="12.75" customHeight="1" x14ac:dyDescent="0.2"/>
    <row r="52295" ht="12.75" customHeight="1" x14ac:dyDescent="0.2"/>
    <row r="52296" ht="12.75" customHeight="1" x14ac:dyDescent="0.2"/>
    <row r="52297" ht="12.75" customHeight="1" x14ac:dyDescent="0.2"/>
    <row r="52298" ht="12.75" customHeight="1" x14ac:dyDescent="0.2"/>
    <row r="52299" ht="12.75" customHeight="1" x14ac:dyDescent="0.2"/>
    <row r="52300" ht="12.75" customHeight="1" x14ac:dyDescent="0.2"/>
    <row r="52301" ht="12.75" customHeight="1" x14ac:dyDescent="0.2"/>
    <row r="52302" ht="12.75" customHeight="1" x14ac:dyDescent="0.2"/>
    <row r="52303" ht="12.75" customHeight="1" x14ac:dyDescent="0.2"/>
    <row r="52304" ht="12.75" customHeight="1" x14ac:dyDescent="0.2"/>
    <row r="52305" ht="12.75" customHeight="1" x14ac:dyDescent="0.2"/>
    <row r="52306" ht="12.75" customHeight="1" x14ac:dyDescent="0.2"/>
    <row r="52307" ht="12.75" customHeight="1" x14ac:dyDescent="0.2"/>
    <row r="52308" ht="12.75" customHeight="1" x14ac:dyDescent="0.2"/>
    <row r="52309" ht="12.75" customHeight="1" x14ac:dyDescent="0.2"/>
    <row r="52310" ht="12.75" customHeight="1" x14ac:dyDescent="0.2"/>
    <row r="52311" ht="12.75" customHeight="1" x14ac:dyDescent="0.2"/>
    <row r="52312" ht="12.75" customHeight="1" x14ac:dyDescent="0.2"/>
    <row r="52313" ht="12.75" customHeight="1" x14ac:dyDescent="0.2"/>
    <row r="52314" ht="12.75" customHeight="1" x14ac:dyDescent="0.2"/>
    <row r="52315" ht="12.75" customHeight="1" x14ac:dyDescent="0.2"/>
    <row r="52316" ht="12.75" customHeight="1" x14ac:dyDescent="0.2"/>
    <row r="52317" ht="12.75" customHeight="1" x14ac:dyDescent="0.2"/>
    <row r="52318" ht="12.75" customHeight="1" x14ac:dyDescent="0.2"/>
    <row r="52319" ht="12.75" customHeight="1" x14ac:dyDescent="0.2"/>
    <row r="52320" ht="12.75" customHeight="1" x14ac:dyDescent="0.2"/>
    <row r="52321" ht="12.75" customHeight="1" x14ac:dyDescent="0.2"/>
    <row r="52322" ht="12.75" customHeight="1" x14ac:dyDescent="0.2"/>
    <row r="52323" ht="12.75" customHeight="1" x14ac:dyDescent="0.2"/>
    <row r="52324" ht="12.75" customHeight="1" x14ac:dyDescent="0.2"/>
    <row r="52325" ht="12.75" customHeight="1" x14ac:dyDescent="0.2"/>
    <row r="52326" ht="12.75" customHeight="1" x14ac:dyDescent="0.2"/>
    <row r="52327" ht="12.75" customHeight="1" x14ac:dyDescent="0.2"/>
    <row r="52328" ht="12.75" customHeight="1" x14ac:dyDescent="0.2"/>
    <row r="52329" ht="12.75" customHeight="1" x14ac:dyDescent="0.2"/>
    <row r="52330" ht="12.75" customHeight="1" x14ac:dyDescent="0.2"/>
    <row r="52331" ht="12.75" customHeight="1" x14ac:dyDescent="0.2"/>
    <row r="52332" ht="12.75" customHeight="1" x14ac:dyDescent="0.2"/>
    <row r="52333" ht="12.75" customHeight="1" x14ac:dyDescent="0.2"/>
    <row r="52334" ht="12.75" customHeight="1" x14ac:dyDescent="0.2"/>
    <row r="52335" ht="12.75" customHeight="1" x14ac:dyDescent="0.2"/>
    <row r="52336" ht="12.75" customHeight="1" x14ac:dyDescent="0.2"/>
    <row r="52337" ht="12.75" customHeight="1" x14ac:dyDescent="0.2"/>
    <row r="52338" ht="12.75" customHeight="1" x14ac:dyDescent="0.2"/>
    <row r="52339" ht="12.75" customHeight="1" x14ac:dyDescent="0.2"/>
    <row r="52340" ht="12.75" customHeight="1" x14ac:dyDescent="0.2"/>
    <row r="52341" ht="12.75" customHeight="1" x14ac:dyDescent="0.2"/>
    <row r="52342" ht="12.75" customHeight="1" x14ac:dyDescent="0.2"/>
    <row r="52343" ht="12.75" customHeight="1" x14ac:dyDescent="0.2"/>
    <row r="52344" ht="12.75" customHeight="1" x14ac:dyDescent="0.2"/>
    <row r="52345" ht="12.75" customHeight="1" x14ac:dyDescent="0.2"/>
    <row r="52346" ht="12.75" customHeight="1" x14ac:dyDescent="0.2"/>
    <row r="52347" ht="12.75" customHeight="1" x14ac:dyDescent="0.2"/>
    <row r="52348" ht="12.75" customHeight="1" x14ac:dyDescent="0.2"/>
    <row r="52349" ht="12.75" customHeight="1" x14ac:dyDescent="0.2"/>
    <row r="52350" ht="12.75" customHeight="1" x14ac:dyDescent="0.2"/>
    <row r="52351" ht="12.75" customHeight="1" x14ac:dyDescent="0.2"/>
    <row r="52352" ht="12.75" customHeight="1" x14ac:dyDescent="0.2"/>
    <row r="52353" ht="12.75" customHeight="1" x14ac:dyDescent="0.2"/>
    <row r="52354" ht="12.75" customHeight="1" x14ac:dyDescent="0.2"/>
    <row r="52355" ht="12.75" customHeight="1" x14ac:dyDescent="0.2"/>
    <row r="52356" ht="12.75" customHeight="1" x14ac:dyDescent="0.2"/>
    <row r="52357" ht="12.75" customHeight="1" x14ac:dyDescent="0.2"/>
    <row r="52358" ht="12.75" customHeight="1" x14ac:dyDescent="0.2"/>
    <row r="52359" ht="12.75" customHeight="1" x14ac:dyDescent="0.2"/>
    <row r="52360" ht="12.75" customHeight="1" x14ac:dyDescent="0.2"/>
    <row r="52361" ht="12.75" customHeight="1" x14ac:dyDescent="0.2"/>
    <row r="52362" ht="12.75" customHeight="1" x14ac:dyDescent="0.2"/>
    <row r="52363" ht="12.75" customHeight="1" x14ac:dyDescent="0.2"/>
    <row r="52364" ht="12.75" customHeight="1" x14ac:dyDescent="0.2"/>
    <row r="52365" ht="12.75" customHeight="1" x14ac:dyDescent="0.2"/>
    <row r="52366" ht="12.75" customHeight="1" x14ac:dyDescent="0.2"/>
    <row r="52367" ht="12.75" customHeight="1" x14ac:dyDescent="0.2"/>
    <row r="52368" ht="12.75" customHeight="1" x14ac:dyDescent="0.2"/>
    <row r="52369" ht="12.75" customHeight="1" x14ac:dyDescent="0.2"/>
    <row r="52370" ht="12.75" customHeight="1" x14ac:dyDescent="0.2"/>
    <row r="52371" ht="12.75" customHeight="1" x14ac:dyDescent="0.2"/>
    <row r="52372" ht="12.75" customHeight="1" x14ac:dyDescent="0.2"/>
    <row r="52373" ht="12.75" customHeight="1" x14ac:dyDescent="0.2"/>
    <row r="52374" ht="12.75" customHeight="1" x14ac:dyDescent="0.2"/>
    <row r="52375" ht="12.75" customHeight="1" x14ac:dyDescent="0.2"/>
    <row r="52376" ht="12.75" customHeight="1" x14ac:dyDescent="0.2"/>
    <row r="52377" ht="12.75" customHeight="1" x14ac:dyDescent="0.2"/>
    <row r="52378" ht="12.75" customHeight="1" x14ac:dyDescent="0.2"/>
    <row r="52379" ht="12.75" customHeight="1" x14ac:dyDescent="0.2"/>
    <row r="52380" ht="12.75" customHeight="1" x14ac:dyDescent="0.2"/>
    <row r="52381" ht="12.75" customHeight="1" x14ac:dyDescent="0.2"/>
    <row r="52382" ht="12.75" customHeight="1" x14ac:dyDescent="0.2"/>
    <row r="52383" ht="12.75" customHeight="1" x14ac:dyDescent="0.2"/>
    <row r="52384" ht="12.75" customHeight="1" x14ac:dyDescent="0.2"/>
    <row r="52385" ht="12.75" customHeight="1" x14ac:dyDescent="0.2"/>
    <row r="52386" ht="12.75" customHeight="1" x14ac:dyDescent="0.2"/>
    <row r="52387" ht="12.75" customHeight="1" x14ac:dyDescent="0.2"/>
    <row r="52388" ht="12.75" customHeight="1" x14ac:dyDescent="0.2"/>
    <row r="52389" ht="12.75" customHeight="1" x14ac:dyDescent="0.2"/>
    <row r="52390" ht="12.75" customHeight="1" x14ac:dyDescent="0.2"/>
    <row r="52391" ht="12.75" customHeight="1" x14ac:dyDescent="0.2"/>
    <row r="52392" ht="12.75" customHeight="1" x14ac:dyDescent="0.2"/>
    <row r="52393" ht="12.75" customHeight="1" x14ac:dyDescent="0.2"/>
    <row r="52394" ht="12.75" customHeight="1" x14ac:dyDescent="0.2"/>
    <row r="52395" ht="12.75" customHeight="1" x14ac:dyDescent="0.2"/>
    <row r="52396" ht="12.75" customHeight="1" x14ac:dyDescent="0.2"/>
    <row r="52397" ht="12.75" customHeight="1" x14ac:dyDescent="0.2"/>
    <row r="52398" ht="12.75" customHeight="1" x14ac:dyDescent="0.2"/>
    <row r="52399" ht="12.75" customHeight="1" x14ac:dyDescent="0.2"/>
    <row r="52400" ht="12.75" customHeight="1" x14ac:dyDescent="0.2"/>
    <row r="52401" ht="12.75" customHeight="1" x14ac:dyDescent="0.2"/>
    <row r="52402" ht="12.75" customHeight="1" x14ac:dyDescent="0.2"/>
    <row r="52403" ht="12.75" customHeight="1" x14ac:dyDescent="0.2"/>
    <row r="52404" ht="12.75" customHeight="1" x14ac:dyDescent="0.2"/>
    <row r="52405" ht="12.75" customHeight="1" x14ac:dyDescent="0.2"/>
    <row r="52406" ht="12.75" customHeight="1" x14ac:dyDescent="0.2"/>
    <row r="52407" ht="12.75" customHeight="1" x14ac:dyDescent="0.2"/>
    <row r="52408" ht="12.75" customHeight="1" x14ac:dyDescent="0.2"/>
    <row r="52409" ht="12.75" customHeight="1" x14ac:dyDescent="0.2"/>
    <row r="52410" ht="12.75" customHeight="1" x14ac:dyDescent="0.2"/>
    <row r="52411" ht="12.75" customHeight="1" x14ac:dyDescent="0.2"/>
    <row r="52412" ht="12.75" customHeight="1" x14ac:dyDescent="0.2"/>
    <row r="52413" ht="12.75" customHeight="1" x14ac:dyDescent="0.2"/>
    <row r="52414" ht="12.75" customHeight="1" x14ac:dyDescent="0.2"/>
    <row r="52415" ht="12.75" customHeight="1" x14ac:dyDescent="0.2"/>
    <row r="52416" ht="12.75" customHeight="1" x14ac:dyDescent="0.2"/>
    <row r="52417" ht="12.75" customHeight="1" x14ac:dyDescent="0.2"/>
    <row r="52418" ht="12.75" customHeight="1" x14ac:dyDescent="0.2"/>
    <row r="52419" ht="12.75" customHeight="1" x14ac:dyDescent="0.2"/>
    <row r="52420" ht="12.75" customHeight="1" x14ac:dyDescent="0.2"/>
    <row r="52421" ht="12.75" customHeight="1" x14ac:dyDescent="0.2"/>
    <row r="52422" ht="12.75" customHeight="1" x14ac:dyDescent="0.2"/>
    <row r="52423" ht="12.75" customHeight="1" x14ac:dyDescent="0.2"/>
    <row r="52424" ht="12.75" customHeight="1" x14ac:dyDescent="0.2"/>
    <row r="52425" ht="12.75" customHeight="1" x14ac:dyDescent="0.2"/>
    <row r="52426" ht="12.75" customHeight="1" x14ac:dyDescent="0.2"/>
    <row r="52427" ht="12.75" customHeight="1" x14ac:dyDescent="0.2"/>
    <row r="52428" ht="12.75" customHeight="1" x14ac:dyDescent="0.2"/>
    <row r="52429" ht="12.75" customHeight="1" x14ac:dyDescent="0.2"/>
    <row r="52430" ht="12.75" customHeight="1" x14ac:dyDescent="0.2"/>
    <row r="52431" ht="12.75" customHeight="1" x14ac:dyDescent="0.2"/>
    <row r="52432" ht="12.75" customHeight="1" x14ac:dyDescent="0.2"/>
    <row r="52433" ht="12.75" customHeight="1" x14ac:dyDescent="0.2"/>
    <row r="52434" ht="12.75" customHeight="1" x14ac:dyDescent="0.2"/>
    <row r="52435" ht="12.75" customHeight="1" x14ac:dyDescent="0.2"/>
    <row r="52436" ht="12.75" customHeight="1" x14ac:dyDescent="0.2"/>
    <row r="52437" ht="12.75" customHeight="1" x14ac:dyDescent="0.2"/>
    <row r="52438" ht="12.75" customHeight="1" x14ac:dyDescent="0.2"/>
    <row r="52439" ht="12.75" customHeight="1" x14ac:dyDescent="0.2"/>
    <row r="52440" ht="12.75" customHeight="1" x14ac:dyDescent="0.2"/>
    <row r="52441" ht="12.75" customHeight="1" x14ac:dyDescent="0.2"/>
    <row r="52442" ht="12.75" customHeight="1" x14ac:dyDescent="0.2"/>
    <row r="52443" ht="12.75" customHeight="1" x14ac:dyDescent="0.2"/>
    <row r="52444" ht="12.75" customHeight="1" x14ac:dyDescent="0.2"/>
    <row r="52445" ht="12.75" customHeight="1" x14ac:dyDescent="0.2"/>
    <row r="52446" ht="12.75" customHeight="1" x14ac:dyDescent="0.2"/>
    <row r="52447" ht="12.75" customHeight="1" x14ac:dyDescent="0.2"/>
    <row r="52448" ht="12.75" customHeight="1" x14ac:dyDescent="0.2"/>
    <row r="52449" ht="12.75" customHeight="1" x14ac:dyDescent="0.2"/>
    <row r="52450" ht="12.75" customHeight="1" x14ac:dyDescent="0.2"/>
    <row r="52451" ht="12.75" customHeight="1" x14ac:dyDescent="0.2"/>
    <row r="52452" ht="12.75" customHeight="1" x14ac:dyDescent="0.2"/>
    <row r="52453" ht="12.75" customHeight="1" x14ac:dyDescent="0.2"/>
    <row r="52454" ht="12.75" customHeight="1" x14ac:dyDescent="0.2"/>
    <row r="52455" ht="12.75" customHeight="1" x14ac:dyDescent="0.2"/>
    <row r="52456" ht="12.75" customHeight="1" x14ac:dyDescent="0.2"/>
    <row r="52457" ht="12.75" customHeight="1" x14ac:dyDescent="0.2"/>
    <row r="52458" ht="12.75" customHeight="1" x14ac:dyDescent="0.2"/>
    <row r="52459" ht="12.75" customHeight="1" x14ac:dyDescent="0.2"/>
    <row r="52460" ht="12.75" customHeight="1" x14ac:dyDescent="0.2"/>
    <row r="52461" ht="12.75" customHeight="1" x14ac:dyDescent="0.2"/>
    <row r="52462" ht="12.75" customHeight="1" x14ac:dyDescent="0.2"/>
    <row r="52463" ht="12.75" customHeight="1" x14ac:dyDescent="0.2"/>
    <row r="52464" ht="12.75" customHeight="1" x14ac:dyDescent="0.2"/>
    <row r="52465" ht="12.75" customHeight="1" x14ac:dyDescent="0.2"/>
    <row r="52466" ht="12.75" customHeight="1" x14ac:dyDescent="0.2"/>
    <row r="52467" ht="12.75" customHeight="1" x14ac:dyDescent="0.2"/>
    <row r="52468" ht="12.75" customHeight="1" x14ac:dyDescent="0.2"/>
    <row r="52469" ht="12.75" customHeight="1" x14ac:dyDescent="0.2"/>
    <row r="52470" ht="12.75" customHeight="1" x14ac:dyDescent="0.2"/>
    <row r="52471" ht="12.75" customHeight="1" x14ac:dyDescent="0.2"/>
    <row r="52472" ht="12.75" customHeight="1" x14ac:dyDescent="0.2"/>
    <row r="52473" ht="12.75" customHeight="1" x14ac:dyDescent="0.2"/>
    <row r="52474" ht="12.75" customHeight="1" x14ac:dyDescent="0.2"/>
    <row r="52475" ht="12.75" customHeight="1" x14ac:dyDescent="0.2"/>
    <row r="52476" ht="12.75" customHeight="1" x14ac:dyDescent="0.2"/>
    <row r="52477" ht="12.75" customHeight="1" x14ac:dyDescent="0.2"/>
    <row r="52478" ht="12.75" customHeight="1" x14ac:dyDescent="0.2"/>
    <row r="52479" ht="12.75" customHeight="1" x14ac:dyDescent="0.2"/>
    <row r="52480" ht="12.75" customHeight="1" x14ac:dyDescent="0.2"/>
    <row r="52481" ht="12.75" customHeight="1" x14ac:dyDescent="0.2"/>
    <row r="52482" ht="12.75" customHeight="1" x14ac:dyDescent="0.2"/>
    <row r="52483" ht="12.75" customHeight="1" x14ac:dyDescent="0.2"/>
    <row r="52484" ht="12.75" customHeight="1" x14ac:dyDescent="0.2"/>
    <row r="52485" ht="12.75" customHeight="1" x14ac:dyDescent="0.2"/>
    <row r="52486" ht="12.75" customHeight="1" x14ac:dyDescent="0.2"/>
    <row r="52487" ht="12.75" customHeight="1" x14ac:dyDescent="0.2"/>
    <row r="52488" ht="12.75" customHeight="1" x14ac:dyDescent="0.2"/>
    <row r="52489" ht="12.75" customHeight="1" x14ac:dyDescent="0.2"/>
    <row r="52490" ht="12.75" customHeight="1" x14ac:dyDescent="0.2"/>
    <row r="52491" ht="12.75" customHeight="1" x14ac:dyDescent="0.2"/>
    <row r="52492" ht="12.75" customHeight="1" x14ac:dyDescent="0.2"/>
    <row r="52493" ht="12.75" customHeight="1" x14ac:dyDescent="0.2"/>
    <row r="52494" ht="12.75" customHeight="1" x14ac:dyDescent="0.2"/>
    <row r="52495" ht="12.75" customHeight="1" x14ac:dyDescent="0.2"/>
    <row r="52496" ht="12.75" customHeight="1" x14ac:dyDescent="0.2"/>
    <row r="52497" ht="12.75" customHeight="1" x14ac:dyDescent="0.2"/>
    <row r="52498" ht="12.75" customHeight="1" x14ac:dyDescent="0.2"/>
    <row r="52499" ht="12.75" customHeight="1" x14ac:dyDescent="0.2"/>
    <row r="52500" ht="12.75" customHeight="1" x14ac:dyDescent="0.2"/>
    <row r="52501" ht="12.75" customHeight="1" x14ac:dyDescent="0.2"/>
    <row r="52502" ht="12.75" customHeight="1" x14ac:dyDescent="0.2"/>
    <row r="52503" ht="12.75" customHeight="1" x14ac:dyDescent="0.2"/>
    <row r="52504" ht="12.75" customHeight="1" x14ac:dyDescent="0.2"/>
    <row r="52505" ht="12.75" customHeight="1" x14ac:dyDescent="0.2"/>
    <row r="52506" ht="12.75" customHeight="1" x14ac:dyDescent="0.2"/>
    <row r="52507" ht="12.75" customHeight="1" x14ac:dyDescent="0.2"/>
    <row r="52508" ht="12.75" customHeight="1" x14ac:dyDescent="0.2"/>
    <row r="52509" ht="12.75" customHeight="1" x14ac:dyDescent="0.2"/>
    <row r="52510" ht="12.75" customHeight="1" x14ac:dyDescent="0.2"/>
    <row r="52511" ht="12.75" customHeight="1" x14ac:dyDescent="0.2"/>
    <row r="52512" ht="12.75" customHeight="1" x14ac:dyDescent="0.2"/>
    <row r="52513" ht="12.75" customHeight="1" x14ac:dyDescent="0.2"/>
    <row r="52514" ht="12.75" customHeight="1" x14ac:dyDescent="0.2"/>
    <row r="52515" ht="12.75" customHeight="1" x14ac:dyDescent="0.2"/>
    <row r="52516" ht="12.75" customHeight="1" x14ac:dyDescent="0.2"/>
    <row r="52517" ht="12.75" customHeight="1" x14ac:dyDescent="0.2"/>
    <row r="52518" ht="12.75" customHeight="1" x14ac:dyDescent="0.2"/>
    <row r="52519" ht="12.75" customHeight="1" x14ac:dyDescent="0.2"/>
    <row r="52520" ht="12.75" customHeight="1" x14ac:dyDescent="0.2"/>
    <row r="52521" ht="12.75" customHeight="1" x14ac:dyDescent="0.2"/>
    <row r="52522" ht="12.75" customHeight="1" x14ac:dyDescent="0.2"/>
    <row r="52523" ht="12.75" customHeight="1" x14ac:dyDescent="0.2"/>
    <row r="52524" ht="12.75" customHeight="1" x14ac:dyDescent="0.2"/>
    <row r="52525" ht="12.75" customHeight="1" x14ac:dyDescent="0.2"/>
    <row r="52526" ht="12.75" customHeight="1" x14ac:dyDescent="0.2"/>
    <row r="52527" ht="12.75" customHeight="1" x14ac:dyDescent="0.2"/>
    <row r="52528" ht="12.75" customHeight="1" x14ac:dyDescent="0.2"/>
    <row r="52529" ht="12.75" customHeight="1" x14ac:dyDescent="0.2"/>
    <row r="52530" ht="12.75" customHeight="1" x14ac:dyDescent="0.2"/>
    <row r="52531" ht="12.75" customHeight="1" x14ac:dyDescent="0.2"/>
    <row r="52532" ht="12.75" customHeight="1" x14ac:dyDescent="0.2"/>
    <row r="52533" ht="12.75" customHeight="1" x14ac:dyDescent="0.2"/>
    <row r="52534" ht="12.75" customHeight="1" x14ac:dyDescent="0.2"/>
    <row r="52535" ht="12.75" customHeight="1" x14ac:dyDescent="0.2"/>
    <row r="52536" ht="12.75" customHeight="1" x14ac:dyDescent="0.2"/>
    <row r="52537" ht="12.75" customHeight="1" x14ac:dyDescent="0.2"/>
    <row r="52538" ht="12.75" customHeight="1" x14ac:dyDescent="0.2"/>
    <row r="52539" ht="12.75" customHeight="1" x14ac:dyDescent="0.2"/>
    <row r="52540" ht="12.75" customHeight="1" x14ac:dyDescent="0.2"/>
    <row r="52541" ht="12.75" customHeight="1" x14ac:dyDescent="0.2"/>
    <row r="52542" ht="12.75" customHeight="1" x14ac:dyDescent="0.2"/>
    <row r="52543" ht="12.75" customHeight="1" x14ac:dyDescent="0.2"/>
    <row r="52544" ht="12.75" customHeight="1" x14ac:dyDescent="0.2"/>
    <row r="52545" ht="12.75" customHeight="1" x14ac:dyDescent="0.2"/>
    <row r="52546" ht="12.75" customHeight="1" x14ac:dyDescent="0.2"/>
    <row r="52547" ht="12.75" customHeight="1" x14ac:dyDescent="0.2"/>
    <row r="52548" ht="12.75" customHeight="1" x14ac:dyDescent="0.2"/>
    <row r="52549" ht="12.75" customHeight="1" x14ac:dyDescent="0.2"/>
    <row r="52550" ht="12.75" customHeight="1" x14ac:dyDescent="0.2"/>
    <row r="52551" ht="12.75" customHeight="1" x14ac:dyDescent="0.2"/>
    <row r="52552" ht="12.75" customHeight="1" x14ac:dyDescent="0.2"/>
    <row r="52553" ht="12.75" customHeight="1" x14ac:dyDescent="0.2"/>
    <row r="52554" ht="12.75" customHeight="1" x14ac:dyDescent="0.2"/>
    <row r="52555" ht="12.75" customHeight="1" x14ac:dyDescent="0.2"/>
    <row r="52556" ht="12.75" customHeight="1" x14ac:dyDescent="0.2"/>
    <row r="52557" ht="12.75" customHeight="1" x14ac:dyDescent="0.2"/>
    <row r="52558" ht="12.75" customHeight="1" x14ac:dyDescent="0.2"/>
    <row r="52559" ht="12.75" customHeight="1" x14ac:dyDescent="0.2"/>
    <row r="52560" ht="12.75" customHeight="1" x14ac:dyDescent="0.2"/>
    <row r="52561" ht="12.75" customHeight="1" x14ac:dyDescent="0.2"/>
    <row r="52562" ht="12.75" customHeight="1" x14ac:dyDescent="0.2"/>
    <row r="52563" ht="12.75" customHeight="1" x14ac:dyDescent="0.2"/>
    <row r="52564" ht="12.75" customHeight="1" x14ac:dyDescent="0.2"/>
    <row r="52565" ht="12.75" customHeight="1" x14ac:dyDescent="0.2"/>
    <row r="52566" ht="12.75" customHeight="1" x14ac:dyDescent="0.2"/>
    <row r="52567" ht="12.75" customHeight="1" x14ac:dyDescent="0.2"/>
    <row r="52568" ht="12.75" customHeight="1" x14ac:dyDescent="0.2"/>
    <row r="52569" ht="12.75" customHeight="1" x14ac:dyDescent="0.2"/>
    <row r="52570" ht="12.75" customHeight="1" x14ac:dyDescent="0.2"/>
    <row r="52571" ht="12.75" customHeight="1" x14ac:dyDescent="0.2"/>
    <row r="52572" ht="12.75" customHeight="1" x14ac:dyDescent="0.2"/>
    <row r="52573" ht="12.75" customHeight="1" x14ac:dyDescent="0.2"/>
    <row r="52574" ht="12.75" customHeight="1" x14ac:dyDescent="0.2"/>
    <row r="52575" ht="12.75" customHeight="1" x14ac:dyDescent="0.2"/>
    <row r="52576" ht="12.75" customHeight="1" x14ac:dyDescent="0.2"/>
    <row r="52577" ht="12.75" customHeight="1" x14ac:dyDescent="0.2"/>
    <row r="52578" ht="12.75" customHeight="1" x14ac:dyDescent="0.2"/>
    <row r="52579" ht="12.75" customHeight="1" x14ac:dyDescent="0.2"/>
    <row r="52580" ht="12.75" customHeight="1" x14ac:dyDescent="0.2"/>
    <row r="52581" ht="12.75" customHeight="1" x14ac:dyDescent="0.2"/>
    <row r="52582" ht="12.75" customHeight="1" x14ac:dyDescent="0.2"/>
    <row r="52583" ht="12.75" customHeight="1" x14ac:dyDescent="0.2"/>
    <row r="52584" ht="12.75" customHeight="1" x14ac:dyDescent="0.2"/>
    <row r="52585" ht="12.75" customHeight="1" x14ac:dyDescent="0.2"/>
    <row r="52586" ht="12.75" customHeight="1" x14ac:dyDescent="0.2"/>
    <row r="52587" ht="12.75" customHeight="1" x14ac:dyDescent="0.2"/>
    <row r="52588" ht="12.75" customHeight="1" x14ac:dyDescent="0.2"/>
    <row r="52589" ht="12.75" customHeight="1" x14ac:dyDescent="0.2"/>
    <row r="52590" ht="12.75" customHeight="1" x14ac:dyDescent="0.2"/>
    <row r="52591" ht="12.75" customHeight="1" x14ac:dyDescent="0.2"/>
    <row r="52592" ht="12.75" customHeight="1" x14ac:dyDescent="0.2"/>
    <row r="52593" ht="12.75" customHeight="1" x14ac:dyDescent="0.2"/>
    <row r="52594" ht="12.75" customHeight="1" x14ac:dyDescent="0.2"/>
    <row r="52595" ht="12.75" customHeight="1" x14ac:dyDescent="0.2"/>
    <row r="52596" ht="12.75" customHeight="1" x14ac:dyDescent="0.2"/>
    <row r="52597" ht="12.75" customHeight="1" x14ac:dyDescent="0.2"/>
    <row r="52598" ht="12.75" customHeight="1" x14ac:dyDescent="0.2"/>
    <row r="52599" ht="12.75" customHeight="1" x14ac:dyDescent="0.2"/>
    <row r="52600" ht="12.75" customHeight="1" x14ac:dyDescent="0.2"/>
    <row r="52601" ht="12.75" customHeight="1" x14ac:dyDescent="0.2"/>
    <row r="52602" ht="12.75" customHeight="1" x14ac:dyDescent="0.2"/>
    <row r="52603" ht="12.75" customHeight="1" x14ac:dyDescent="0.2"/>
    <row r="52604" ht="12.75" customHeight="1" x14ac:dyDescent="0.2"/>
    <row r="52605" ht="12.75" customHeight="1" x14ac:dyDescent="0.2"/>
    <row r="52606" ht="12.75" customHeight="1" x14ac:dyDescent="0.2"/>
    <row r="52607" ht="12.75" customHeight="1" x14ac:dyDescent="0.2"/>
    <row r="52608" ht="12.75" customHeight="1" x14ac:dyDescent="0.2"/>
    <row r="52609" ht="12.75" customHeight="1" x14ac:dyDescent="0.2"/>
    <row r="52610" ht="12.75" customHeight="1" x14ac:dyDescent="0.2"/>
    <row r="52611" ht="12.75" customHeight="1" x14ac:dyDescent="0.2"/>
    <row r="52612" ht="12.75" customHeight="1" x14ac:dyDescent="0.2"/>
    <row r="52613" ht="12.75" customHeight="1" x14ac:dyDescent="0.2"/>
    <row r="52614" ht="12.75" customHeight="1" x14ac:dyDescent="0.2"/>
    <row r="52615" ht="12.75" customHeight="1" x14ac:dyDescent="0.2"/>
    <row r="52616" ht="12.75" customHeight="1" x14ac:dyDescent="0.2"/>
    <row r="52617" ht="12.75" customHeight="1" x14ac:dyDescent="0.2"/>
    <row r="52618" ht="12.75" customHeight="1" x14ac:dyDescent="0.2"/>
    <row r="52619" ht="12.75" customHeight="1" x14ac:dyDescent="0.2"/>
    <row r="52620" ht="12.75" customHeight="1" x14ac:dyDescent="0.2"/>
    <row r="52621" ht="12.75" customHeight="1" x14ac:dyDescent="0.2"/>
    <row r="52622" ht="12.75" customHeight="1" x14ac:dyDescent="0.2"/>
    <row r="52623" ht="12.75" customHeight="1" x14ac:dyDescent="0.2"/>
    <row r="52624" ht="12.75" customHeight="1" x14ac:dyDescent="0.2"/>
    <row r="52625" ht="12.75" customHeight="1" x14ac:dyDescent="0.2"/>
    <row r="52626" ht="12.75" customHeight="1" x14ac:dyDescent="0.2"/>
    <row r="52627" ht="12.75" customHeight="1" x14ac:dyDescent="0.2"/>
    <row r="52628" ht="12.75" customHeight="1" x14ac:dyDescent="0.2"/>
    <row r="52629" ht="12.75" customHeight="1" x14ac:dyDescent="0.2"/>
    <row r="52630" ht="12.75" customHeight="1" x14ac:dyDescent="0.2"/>
    <row r="52631" ht="12.75" customHeight="1" x14ac:dyDescent="0.2"/>
    <row r="52632" ht="12.75" customHeight="1" x14ac:dyDescent="0.2"/>
    <row r="52633" ht="12.75" customHeight="1" x14ac:dyDescent="0.2"/>
    <row r="52634" ht="12.75" customHeight="1" x14ac:dyDescent="0.2"/>
    <row r="52635" ht="12.75" customHeight="1" x14ac:dyDescent="0.2"/>
    <row r="52636" ht="12.75" customHeight="1" x14ac:dyDescent="0.2"/>
    <row r="52637" ht="12.75" customHeight="1" x14ac:dyDescent="0.2"/>
    <row r="52638" ht="12.75" customHeight="1" x14ac:dyDescent="0.2"/>
    <row r="52639" ht="12.75" customHeight="1" x14ac:dyDescent="0.2"/>
    <row r="52640" ht="12.75" customHeight="1" x14ac:dyDescent="0.2"/>
    <row r="52641" ht="12.75" customHeight="1" x14ac:dyDescent="0.2"/>
    <row r="52642" ht="12.75" customHeight="1" x14ac:dyDescent="0.2"/>
    <row r="52643" ht="12.75" customHeight="1" x14ac:dyDescent="0.2"/>
    <row r="52644" ht="12.75" customHeight="1" x14ac:dyDescent="0.2"/>
    <row r="52645" ht="12.75" customHeight="1" x14ac:dyDescent="0.2"/>
    <row r="52646" ht="12.75" customHeight="1" x14ac:dyDescent="0.2"/>
    <row r="52647" ht="12.75" customHeight="1" x14ac:dyDescent="0.2"/>
    <row r="52648" ht="12.75" customHeight="1" x14ac:dyDescent="0.2"/>
    <row r="52649" ht="12.75" customHeight="1" x14ac:dyDescent="0.2"/>
    <row r="52650" ht="12.75" customHeight="1" x14ac:dyDescent="0.2"/>
    <row r="52651" ht="12.75" customHeight="1" x14ac:dyDescent="0.2"/>
    <row r="52652" ht="12.75" customHeight="1" x14ac:dyDescent="0.2"/>
    <row r="52653" ht="12.75" customHeight="1" x14ac:dyDescent="0.2"/>
    <row r="52654" ht="12.75" customHeight="1" x14ac:dyDescent="0.2"/>
    <row r="52655" ht="12.75" customHeight="1" x14ac:dyDescent="0.2"/>
    <row r="52656" ht="12.75" customHeight="1" x14ac:dyDescent="0.2"/>
    <row r="52657" ht="12.75" customHeight="1" x14ac:dyDescent="0.2"/>
    <row r="52658" ht="12.75" customHeight="1" x14ac:dyDescent="0.2"/>
    <row r="52659" ht="12.75" customHeight="1" x14ac:dyDescent="0.2"/>
    <row r="52660" ht="12.75" customHeight="1" x14ac:dyDescent="0.2"/>
    <row r="52661" ht="12.75" customHeight="1" x14ac:dyDescent="0.2"/>
    <row r="52662" ht="12.75" customHeight="1" x14ac:dyDescent="0.2"/>
    <row r="52663" ht="12.75" customHeight="1" x14ac:dyDescent="0.2"/>
    <row r="52664" ht="12.75" customHeight="1" x14ac:dyDescent="0.2"/>
    <row r="52665" ht="12.75" customHeight="1" x14ac:dyDescent="0.2"/>
    <row r="52666" ht="12.75" customHeight="1" x14ac:dyDescent="0.2"/>
    <row r="52667" ht="12.75" customHeight="1" x14ac:dyDescent="0.2"/>
    <row r="52668" ht="12.75" customHeight="1" x14ac:dyDescent="0.2"/>
    <row r="52669" ht="12.75" customHeight="1" x14ac:dyDescent="0.2"/>
    <row r="52670" ht="12.75" customHeight="1" x14ac:dyDescent="0.2"/>
    <row r="52671" ht="12.75" customHeight="1" x14ac:dyDescent="0.2"/>
    <row r="52672" ht="12.75" customHeight="1" x14ac:dyDescent="0.2"/>
    <row r="52673" ht="12.75" customHeight="1" x14ac:dyDescent="0.2"/>
    <row r="52674" ht="12.75" customHeight="1" x14ac:dyDescent="0.2"/>
    <row r="52675" ht="12.75" customHeight="1" x14ac:dyDescent="0.2"/>
    <row r="52676" ht="12.75" customHeight="1" x14ac:dyDescent="0.2"/>
    <row r="52677" ht="12.75" customHeight="1" x14ac:dyDescent="0.2"/>
    <row r="52678" ht="12.75" customHeight="1" x14ac:dyDescent="0.2"/>
    <row r="52679" ht="12.75" customHeight="1" x14ac:dyDescent="0.2"/>
    <row r="52680" ht="12.75" customHeight="1" x14ac:dyDescent="0.2"/>
    <row r="52681" ht="12.75" customHeight="1" x14ac:dyDescent="0.2"/>
    <row r="52682" ht="12.75" customHeight="1" x14ac:dyDescent="0.2"/>
    <row r="52683" ht="12.75" customHeight="1" x14ac:dyDescent="0.2"/>
    <row r="52684" ht="12.75" customHeight="1" x14ac:dyDescent="0.2"/>
    <row r="52685" ht="12.75" customHeight="1" x14ac:dyDescent="0.2"/>
    <row r="52686" ht="12.75" customHeight="1" x14ac:dyDescent="0.2"/>
    <row r="52687" ht="12.75" customHeight="1" x14ac:dyDescent="0.2"/>
    <row r="52688" ht="12.75" customHeight="1" x14ac:dyDescent="0.2"/>
    <row r="52689" ht="12.75" customHeight="1" x14ac:dyDescent="0.2"/>
    <row r="52690" ht="12.75" customHeight="1" x14ac:dyDescent="0.2"/>
    <row r="52691" ht="12.75" customHeight="1" x14ac:dyDescent="0.2"/>
    <row r="52692" ht="12.75" customHeight="1" x14ac:dyDescent="0.2"/>
    <row r="52693" ht="12.75" customHeight="1" x14ac:dyDescent="0.2"/>
    <row r="52694" ht="12.75" customHeight="1" x14ac:dyDescent="0.2"/>
    <row r="52695" ht="12.75" customHeight="1" x14ac:dyDescent="0.2"/>
    <row r="52696" ht="12.75" customHeight="1" x14ac:dyDescent="0.2"/>
    <row r="52697" ht="12.75" customHeight="1" x14ac:dyDescent="0.2"/>
    <row r="52698" ht="12.75" customHeight="1" x14ac:dyDescent="0.2"/>
    <row r="52699" ht="12.75" customHeight="1" x14ac:dyDescent="0.2"/>
    <row r="52700" ht="12.75" customHeight="1" x14ac:dyDescent="0.2"/>
    <row r="52701" ht="12.75" customHeight="1" x14ac:dyDescent="0.2"/>
    <row r="52702" ht="12.75" customHeight="1" x14ac:dyDescent="0.2"/>
    <row r="52703" ht="12.75" customHeight="1" x14ac:dyDescent="0.2"/>
    <row r="52704" ht="12.75" customHeight="1" x14ac:dyDescent="0.2"/>
    <row r="52705" ht="12.75" customHeight="1" x14ac:dyDescent="0.2"/>
    <row r="52706" ht="12.75" customHeight="1" x14ac:dyDescent="0.2"/>
    <row r="52707" ht="12.75" customHeight="1" x14ac:dyDescent="0.2"/>
    <row r="52708" ht="12.75" customHeight="1" x14ac:dyDescent="0.2"/>
    <row r="52709" ht="12.75" customHeight="1" x14ac:dyDescent="0.2"/>
    <row r="52710" ht="12.75" customHeight="1" x14ac:dyDescent="0.2"/>
    <row r="52711" ht="12.75" customHeight="1" x14ac:dyDescent="0.2"/>
    <row r="52712" ht="12.75" customHeight="1" x14ac:dyDescent="0.2"/>
    <row r="52713" ht="12.75" customHeight="1" x14ac:dyDescent="0.2"/>
    <row r="52714" ht="12.75" customHeight="1" x14ac:dyDescent="0.2"/>
    <row r="52715" ht="12.75" customHeight="1" x14ac:dyDescent="0.2"/>
    <row r="52716" ht="12.75" customHeight="1" x14ac:dyDescent="0.2"/>
    <row r="52717" ht="12.75" customHeight="1" x14ac:dyDescent="0.2"/>
    <row r="52718" ht="12.75" customHeight="1" x14ac:dyDescent="0.2"/>
    <row r="52719" ht="12.75" customHeight="1" x14ac:dyDescent="0.2"/>
    <row r="52720" ht="12.75" customHeight="1" x14ac:dyDescent="0.2"/>
    <row r="52721" ht="12.75" customHeight="1" x14ac:dyDescent="0.2"/>
    <row r="52722" ht="12.75" customHeight="1" x14ac:dyDescent="0.2"/>
    <row r="52723" ht="12.75" customHeight="1" x14ac:dyDescent="0.2"/>
    <row r="52724" ht="12.75" customHeight="1" x14ac:dyDescent="0.2"/>
    <row r="52725" ht="12.75" customHeight="1" x14ac:dyDescent="0.2"/>
    <row r="52726" ht="12.75" customHeight="1" x14ac:dyDescent="0.2"/>
    <row r="52727" ht="12.75" customHeight="1" x14ac:dyDescent="0.2"/>
    <row r="52728" ht="12.75" customHeight="1" x14ac:dyDescent="0.2"/>
    <row r="52729" ht="12.75" customHeight="1" x14ac:dyDescent="0.2"/>
    <row r="52730" ht="12.75" customHeight="1" x14ac:dyDescent="0.2"/>
    <row r="52731" ht="12.75" customHeight="1" x14ac:dyDescent="0.2"/>
    <row r="52732" ht="12.75" customHeight="1" x14ac:dyDescent="0.2"/>
    <row r="52733" ht="12.75" customHeight="1" x14ac:dyDescent="0.2"/>
    <row r="52734" ht="12.75" customHeight="1" x14ac:dyDescent="0.2"/>
    <row r="52735" ht="12.75" customHeight="1" x14ac:dyDescent="0.2"/>
    <row r="52736" ht="12.75" customHeight="1" x14ac:dyDescent="0.2"/>
    <row r="52737" ht="12.75" customHeight="1" x14ac:dyDescent="0.2"/>
    <row r="52738" ht="12.75" customHeight="1" x14ac:dyDescent="0.2"/>
    <row r="52739" ht="12.75" customHeight="1" x14ac:dyDescent="0.2"/>
    <row r="52740" ht="12.75" customHeight="1" x14ac:dyDescent="0.2"/>
    <row r="52741" ht="12.75" customHeight="1" x14ac:dyDescent="0.2"/>
    <row r="52742" ht="12.75" customHeight="1" x14ac:dyDescent="0.2"/>
    <row r="52743" ht="12.75" customHeight="1" x14ac:dyDescent="0.2"/>
    <row r="52744" ht="12.75" customHeight="1" x14ac:dyDescent="0.2"/>
    <row r="52745" ht="12.75" customHeight="1" x14ac:dyDescent="0.2"/>
    <row r="52746" ht="12.75" customHeight="1" x14ac:dyDescent="0.2"/>
    <row r="52747" ht="12.75" customHeight="1" x14ac:dyDescent="0.2"/>
    <row r="52748" ht="12.75" customHeight="1" x14ac:dyDescent="0.2"/>
    <row r="52749" ht="12.75" customHeight="1" x14ac:dyDescent="0.2"/>
    <row r="52750" ht="12.75" customHeight="1" x14ac:dyDescent="0.2"/>
    <row r="52751" ht="12.75" customHeight="1" x14ac:dyDescent="0.2"/>
    <row r="52752" ht="12.75" customHeight="1" x14ac:dyDescent="0.2"/>
    <row r="52753" ht="12.75" customHeight="1" x14ac:dyDescent="0.2"/>
    <row r="52754" ht="12.75" customHeight="1" x14ac:dyDescent="0.2"/>
    <row r="52755" ht="12.75" customHeight="1" x14ac:dyDescent="0.2"/>
    <row r="52756" ht="12.75" customHeight="1" x14ac:dyDescent="0.2"/>
    <row r="52757" ht="12.75" customHeight="1" x14ac:dyDescent="0.2"/>
    <row r="52758" ht="12.75" customHeight="1" x14ac:dyDescent="0.2"/>
    <row r="52759" ht="12.75" customHeight="1" x14ac:dyDescent="0.2"/>
    <row r="52760" ht="12.75" customHeight="1" x14ac:dyDescent="0.2"/>
    <row r="52761" ht="12.75" customHeight="1" x14ac:dyDescent="0.2"/>
    <row r="52762" ht="12.75" customHeight="1" x14ac:dyDescent="0.2"/>
    <row r="52763" ht="12.75" customHeight="1" x14ac:dyDescent="0.2"/>
    <row r="52764" ht="12.75" customHeight="1" x14ac:dyDescent="0.2"/>
    <row r="52765" ht="12.75" customHeight="1" x14ac:dyDescent="0.2"/>
    <row r="52766" ht="12.75" customHeight="1" x14ac:dyDescent="0.2"/>
    <row r="52767" ht="12.75" customHeight="1" x14ac:dyDescent="0.2"/>
    <row r="52768" ht="12.75" customHeight="1" x14ac:dyDescent="0.2"/>
    <row r="52769" ht="12.75" customHeight="1" x14ac:dyDescent="0.2"/>
    <row r="52770" ht="12.75" customHeight="1" x14ac:dyDescent="0.2"/>
    <row r="52771" ht="12.75" customHeight="1" x14ac:dyDescent="0.2"/>
    <row r="52772" ht="12.75" customHeight="1" x14ac:dyDescent="0.2"/>
    <row r="52773" ht="12.75" customHeight="1" x14ac:dyDescent="0.2"/>
    <row r="52774" ht="12.75" customHeight="1" x14ac:dyDescent="0.2"/>
    <row r="52775" ht="12.75" customHeight="1" x14ac:dyDescent="0.2"/>
    <row r="52776" ht="12.75" customHeight="1" x14ac:dyDescent="0.2"/>
    <row r="52777" ht="12.75" customHeight="1" x14ac:dyDescent="0.2"/>
    <row r="52778" ht="12.75" customHeight="1" x14ac:dyDescent="0.2"/>
    <row r="52779" ht="12.75" customHeight="1" x14ac:dyDescent="0.2"/>
    <row r="52780" ht="12.75" customHeight="1" x14ac:dyDescent="0.2"/>
    <row r="52781" ht="12.75" customHeight="1" x14ac:dyDescent="0.2"/>
    <row r="52782" ht="12.75" customHeight="1" x14ac:dyDescent="0.2"/>
    <row r="52783" ht="12.75" customHeight="1" x14ac:dyDescent="0.2"/>
    <row r="52784" ht="12.75" customHeight="1" x14ac:dyDescent="0.2"/>
    <row r="52785" ht="12.75" customHeight="1" x14ac:dyDescent="0.2"/>
    <row r="52786" ht="12.75" customHeight="1" x14ac:dyDescent="0.2"/>
    <row r="52787" ht="12.75" customHeight="1" x14ac:dyDescent="0.2"/>
    <row r="52788" ht="12.75" customHeight="1" x14ac:dyDescent="0.2"/>
    <row r="52789" ht="12.75" customHeight="1" x14ac:dyDescent="0.2"/>
    <row r="52790" ht="12.75" customHeight="1" x14ac:dyDescent="0.2"/>
    <row r="52791" ht="12.75" customHeight="1" x14ac:dyDescent="0.2"/>
    <row r="52792" ht="12.75" customHeight="1" x14ac:dyDescent="0.2"/>
    <row r="52793" ht="12.75" customHeight="1" x14ac:dyDescent="0.2"/>
    <row r="52794" ht="12.75" customHeight="1" x14ac:dyDescent="0.2"/>
    <row r="52795" ht="12.75" customHeight="1" x14ac:dyDescent="0.2"/>
    <row r="52796" ht="12.75" customHeight="1" x14ac:dyDescent="0.2"/>
    <row r="52797" ht="12.75" customHeight="1" x14ac:dyDescent="0.2"/>
    <row r="52798" ht="12.75" customHeight="1" x14ac:dyDescent="0.2"/>
    <row r="52799" ht="12.75" customHeight="1" x14ac:dyDescent="0.2"/>
    <row r="52800" ht="12.75" customHeight="1" x14ac:dyDescent="0.2"/>
    <row r="52801" ht="12.75" customHeight="1" x14ac:dyDescent="0.2"/>
    <row r="52802" ht="12.75" customHeight="1" x14ac:dyDescent="0.2"/>
    <row r="52803" ht="12.75" customHeight="1" x14ac:dyDescent="0.2"/>
    <row r="52804" ht="12.75" customHeight="1" x14ac:dyDescent="0.2"/>
    <row r="52805" ht="12.75" customHeight="1" x14ac:dyDescent="0.2"/>
    <row r="52806" ht="12.75" customHeight="1" x14ac:dyDescent="0.2"/>
    <row r="52807" ht="12.75" customHeight="1" x14ac:dyDescent="0.2"/>
    <row r="52808" ht="12.75" customHeight="1" x14ac:dyDescent="0.2"/>
    <row r="52809" ht="12.75" customHeight="1" x14ac:dyDescent="0.2"/>
    <row r="52810" ht="12.75" customHeight="1" x14ac:dyDescent="0.2"/>
    <row r="52811" ht="12.75" customHeight="1" x14ac:dyDescent="0.2"/>
    <row r="52812" ht="12.75" customHeight="1" x14ac:dyDescent="0.2"/>
    <row r="52813" ht="12.75" customHeight="1" x14ac:dyDescent="0.2"/>
    <row r="52814" ht="12.75" customHeight="1" x14ac:dyDescent="0.2"/>
    <row r="52815" ht="12.75" customHeight="1" x14ac:dyDescent="0.2"/>
    <row r="52816" ht="12.75" customHeight="1" x14ac:dyDescent="0.2"/>
    <row r="52817" ht="12.75" customHeight="1" x14ac:dyDescent="0.2"/>
    <row r="52818" ht="12.75" customHeight="1" x14ac:dyDescent="0.2"/>
    <row r="52819" ht="12.75" customHeight="1" x14ac:dyDescent="0.2"/>
    <row r="52820" ht="12.75" customHeight="1" x14ac:dyDescent="0.2"/>
    <row r="52821" ht="12.75" customHeight="1" x14ac:dyDescent="0.2"/>
    <row r="52822" ht="12.75" customHeight="1" x14ac:dyDescent="0.2"/>
    <row r="52823" ht="12.75" customHeight="1" x14ac:dyDescent="0.2"/>
    <row r="52824" ht="12.75" customHeight="1" x14ac:dyDescent="0.2"/>
    <row r="52825" ht="12.75" customHeight="1" x14ac:dyDescent="0.2"/>
    <row r="52826" ht="12.75" customHeight="1" x14ac:dyDescent="0.2"/>
    <row r="52827" ht="12.75" customHeight="1" x14ac:dyDescent="0.2"/>
    <row r="52828" ht="12.75" customHeight="1" x14ac:dyDescent="0.2"/>
    <row r="52829" ht="12.75" customHeight="1" x14ac:dyDescent="0.2"/>
    <row r="52830" ht="12.75" customHeight="1" x14ac:dyDescent="0.2"/>
    <row r="52831" ht="12.75" customHeight="1" x14ac:dyDescent="0.2"/>
    <row r="52832" ht="12.75" customHeight="1" x14ac:dyDescent="0.2"/>
    <row r="52833" ht="12.75" customHeight="1" x14ac:dyDescent="0.2"/>
    <row r="52834" ht="12.75" customHeight="1" x14ac:dyDescent="0.2"/>
    <row r="52835" ht="12.75" customHeight="1" x14ac:dyDescent="0.2"/>
    <row r="52836" ht="12.75" customHeight="1" x14ac:dyDescent="0.2"/>
    <row r="52837" ht="12.75" customHeight="1" x14ac:dyDescent="0.2"/>
    <row r="52838" ht="12.75" customHeight="1" x14ac:dyDescent="0.2"/>
    <row r="52839" ht="12.75" customHeight="1" x14ac:dyDescent="0.2"/>
    <row r="52840" ht="12.75" customHeight="1" x14ac:dyDescent="0.2"/>
    <row r="52841" ht="12.75" customHeight="1" x14ac:dyDescent="0.2"/>
    <row r="52842" ht="12.75" customHeight="1" x14ac:dyDescent="0.2"/>
    <row r="52843" ht="12.75" customHeight="1" x14ac:dyDescent="0.2"/>
    <row r="52844" ht="12.75" customHeight="1" x14ac:dyDescent="0.2"/>
    <row r="52845" ht="12.75" customHeight="1" x14ac:dyDescent="0.2"/>
    <row r="52846" ht="12.75" customHeight="1" x14ac:dyDescent="0.2"/>
    <row r="52847" ht="12.75" customHeight="1" x14ac:dyDescent="0.2"/>
    <row r="52848" ht="12.75" customHeight="1" x14ac:dyDescent="0.2"/>
    <row r="52849" ht="12.75" customHeight="1" x14ac:dyDescent="0.2"/>
    <row r="52850" ht="12.75" customHeight="1" x14ac:dyDescent="0.2"/>
    <row r="52851" ht="12.75" customHeight="1" x14ac:dyDescent="0.2"/>
    <row r="52852" ht="12.75" customHeight="1" x14ac:dyDescent="0.2"/>
    <row r="52853" ht="12.75" customHeight="1" x14ac:dyDescent="0.2"/>
    <row r="52854" ht="12.75" customHeight="1" x14ac:dyDescent="0.2"/>
    <row r="52855" ht="12.75" customHeight="1" x14ac:dyDescent="0.2"/>
    <row r="52856" ht="12.75" customHeight="1" x14ac:dyDescent="0.2"/>
    <row r="52857" ht="12.75" customHeight="1" x14ac:dyDescent="0.2"/>
    <row r="52858" ht="12.75" customHeight="1" x14ac:dyDescent="0.2"/>
    <row r="52859" ht="12.75" customHeight="1" x14ac:dyDescent="0.2"/>
    <row r="52860" ht="12.75" customHeight="1" x14ac:dyDescent="0.2"/>
    <row r="52861" ht="12.75" customHeight="1" x14ac:dyDescent="0.2"/>
    <row r="52862" ht="12.75" customHeight="1" x14ac:dyDescent="0.2"/>
    <row r="52863" ht="12.75" customHeight="1" x14ac:dyDescent="0.2"/>
    <row r="52864" ht="12.75" customHeight="1" x14ac:dyDescent="0.2"/>
    <row r="52865" ht="12.75" customHeight="1" x14ac:dyDescent="0.2"/>
    <row r="52866" ht="12.75" customHeight="1" x14ac:dyDescent="0.2"/>
    <row r="52867" ht="12.75" customHeight="1" x14ac:dyDescent="0.2"/>
    <row r="52868" ht="12.75" customHeight="1" x14ac:dyDescent="0.2"/>
    <row r="52869" ht="12.75" customHeight="1" x14ac:dyDescent="0.2"/>
    <row r="52870" ht="12.75" customHeight="1" x14ac:dyDescent="0.2"/>
    <row r="52871" ht="12.75" customHeight="1" x14ac:dyDescent="0.2"/>
    <row r="52872" ht="12.75" customHeight="1" x14ac:dyDescent="0.2"/>
    <row r="52873" ht="12.75" customHeight="1" x14ac:dyDescent="0.2"/>
    <row r="52874" ht="12.75" customHeight="1" x14ac:dyDescent="0.2"/>
    <row r="52875" ht="12.75" customHeight="1" x14ac:dyDescent="0.2"/>
    <row r="52876" ht="12.75" customHeight="1" x14ac:dyDescent="0.2"/>
    <row r="52877" ht="12.75" customHeight="1" x14ac:dyDescent="0.2"/>
    <row r="52878" ht="12.75" customHeight="1" x14ac:dyDescent="0.2"/>
    <row r="52879" ht="12.75" customHeight="1" x14ac:dyDescent="0.2"/>
    <row r="52880" ht="12.75" customHeight="1" x14ac:dyDescent="0.2"/>
    <row r="52881" ht="12.75" customHeight="1" x14ac:dyDescent="0.2"/>
    <row r="52882" ht="12.75" customHeight="1" x14ac:dyDescent="0.2"/>
    <row r="52883" ht="12.75" customHeight="1" x14ac:dyDescent="0.2"/>
    <row r="52884" ht="12.75" customHeight="1" x14ac:dyDescent="0.2"/>
    <row r="52885" ht="12.75" customHeight="1" x14ac:dyDescent="0.2"/>
    <row r="52886" ht="12.75" customHeight="1" x14ac:dyDescent="0.2"/>
    <row r="52887" ht="12.75" customHeight="1" x14ac:dyDescent="0.2"/>
    <row r="52888" ht="12.75" customHeight="1" x14ac:dyDescent="0.2"/>
    <row r="52889" ht="12.75" customHeight="1" x14ac:dyDescent="0.2"/>
    <row r="52890" ht="12.75" customHeight="1" x14ac:dyDescent="0.2"/>
    <row r="52891" ht="12.75" customHeight="1" x14ac:dyDescent="0.2"/>
    <row r="52892" ht="12.75" customHeight="1" x14ac:dyDescent="0.2"/>
    <row r="52893" ht="12.75" customHeight="1" x14ac:dyDescent="0.2"/>
    <row r="52894" ht="12.75" customHeight="1" x14ac:dyDescent="0.2"/>
    <row r="52895" ht="12.75" customHeight="1" x14ac:dyDescent="0.2"/>
    <row r="52896" ht="12.75" customHeight="1" x14ac:dyDescent="0.2"/>
    <row r="52897" ht="12.75" customHeight="1" x14ac:dyDescent="0.2"/>
    <row r="52898" ht="12.75" customHeight="1" x14ac:dyDescent="0.2"/>
    <row r="52899" ht="12.75" customHeight="1" x14ac:dyDescent="0.2"/>
    <row r="52900" ht="12.75" customHeight="1" x14ac:dyDescent="0.2"/>
    <row r="52901" ht="12.75" customHeight="1" x14ac:dyDescent="0.2"/>
    <row r="52902" ht="12.75" customHeight="1" x14ac:dyDescent="0.2"/>
    <row r="52903" ht="12.75" customHeight="1" x14ac:dyDescent="0.2"/>
    <row r="52904" ht="12.75" customHeight="1" x14ac:dyDescent="0.2"/>
    <row r="52905" ht="12.75" customHeight="1" x14ac:dyDescent="0.2"/>
    <row r="52906" ht="12.75" customHeight="1" x14ac:dyDescent="0.2"/>
    <row r="52907" ht="12.75" customHeight="1" x14ac:dyDescent="0.2"/>
    <row r="52908" ht="12.75" customHeight="1" x14ac:dyDescent="0.2"/>
    <row r="52909" ht="12.75" customHeight="1" x14ac:dyDescent="0.2"/>
    <row r="52910" ht="12.75" customHeight="1" x14ac:dyDescent="0.2"/>
    <row r="52911" ht="12.75" customHeight="1" x14ac:dyDescent="0.2"/>
    <row r="52912" ht="12.75" customHeight="1" x14ac:dyDescent="0.2"/>
    <row r="52913" ht="12.75" customHeight="1" x14ac:dyDescent="0.2"/>
    <row r="52914" ht="12.75" customHeight="1" x14ac:dyDescent="0.2"/>
    <row r="52915" ht="12.75" customHeight="1" x14ac:dyDescent="0.2"/>
    <row r="52916" ht="12.75" customHeight="1" x14ac:dyDescent="0.2"/>
    <row r="52917" ht="12.75" customHeight="1" x14ac:dyDescent="0.2"/>
    <row r="52918" ht="12.75" customHeight="1" x14ac:dyDescent="0.2"/>
    <row r="52919" ht="12.75" customHeight="1" x14ac:dyDescent="0.2"/>
    <row r="52920" ht="12.75" customHeight="1" x14ac:dyDescent="0.2"/>
    <row r="52921" ht="12.75" customHeight="1" x14ac:dyDescent="0.2"/>
    <row r="52922" ht="12.75" customHeight="1" x14ac:dyDescent="0.2"/>
    <row r="52923" ht="12.75" customHeight="1" x14ac:dyDescent="0.2"/>
    <row r="52924" ht="12.75" customHeight="1" x14ac:dyDescent="0.2"/>
    <row r="52925" ht="12.75" customHeight="1" x14ac:dyDescent="0.2"/>
    <row r="52926" ht="12.75" customHeight="1" x14ac:dyDescent="0.2"/>
    <row r="52927" ht="12.75" customHeight="1" x14ac:dyDescent="0.2"/>
    <row r="52928" ht="12.75" customHeight="1" x14ac:dyDescent="0.2"/>
    <row r="52929" ht="12.75" customHeight="1" x14ac:dyDescent="0.2"/>
    <row r="52930" ht="12.75" customHeight="1" x14ac:dyDescent="0.2"/>
    <row r="52931" ht="12.75" customHeight="1" x14ac:dyDescent="0.2"/>
    <row r="52932" ht="12.75" customHeight="1" x14ac:dyDescent="0.2"/>
    <row r="52933" ht="12.75" customHeight="1" x14ac:dyDescent="0.2"/>
    <row r="52934" ht="12.75" customHeight="1" x14ac:dyDescent="0.2"/>
    <row r="52935" ht="12.75" customHeight="1" x14ac:dyDescent="0.2"/>
    <row r="52936" ht="12.75" customHeight="1" x14ac:dyDescent="0.2"/>
    <row r="52937" ht="12.75" customHeight="1" x14ac:dyDescent="0.2"/>
    <row r="52938" ht="12.75" customHeight="1" x14ac:dyDescent="0.2"/>
    <row r="52939" ht="12.75" customHeight="1" x14ac:dyDescent="0.2"/>
    <row r="52940" ht="12.75" customHeight="1" x14ac:dyDescent="0.2"/>
    <row r="52941" ht="12.75" customHeight="1" x14ac:dyDescent="0.2"/>
    <row r="52942" ht="12.75" customHeight="1" x14ac:dyDescent="0.2"/>
    <row r="52943" ht="12.75" customHeight="1" x14ac:dyDescent="0.2"/>
    <row r="52944" ht="12.75" customHeight="1" x14ac:dyDescent="0.2"/>
    <row r="52945" ht="12.75" customHeight="1" x14ac:dyDescent="0.2"/>
    <row r="52946" ht="12.75" customHeight="1" x14ac:dyDescent="0.2"/>
    <row r="52947" ht="12.75" customHeight="1" x14ac:dyDescent="0.2"/>
    <row r="52948" ht="12.75" customHeight="1" x14ac:dyDescent="0.2"/>
    <row r="52949" ht="12.75" customHeight="1" x14ac:dyDescent="0.2"/>
    <row r="52950" ht="12.75" customHeight="1" x14ac:dyDescent="0.2"/>
    <row r="52951" ht="12.75" customHeight="1" x14ac:dyDescent="0.2"/>
    <row r="52952" ht="12.75" customHeight="1" x14ac:dyDescent="0.2"/>
    <row r="52953" ht="12.75" customHeight="1" x14ac:dyDescent="0.2"/>
    <row r="52954" ht="12.75" customHeight="1" x14ac:dyDescent="0.2"/>
    <row r="52955" ht="12.75" customHeight="1" x14ac:dyDescent="0.2"/>
    <row r="52956" ht="12.75" customHeight="1" x14ac:dyDescent="0.2"/>
    <row r="52957" ht="12.75" customHeight="1" x14ac:dyDescent="0.2"/>
    <row r="52958" ht="12.75" customHeight="1" x14ac:dyDescent="0.2"/>
    <row r="52959" ht="12.75" customHeight="1" x14ac:dyDescent="0.2"/>
    <row r="52960" ht="12.75" customHeight="1" x14ac:dyDescent="0.2"/>
    <row r="52961" ht="12.75" customHeight="1" x14ac:dyDescent="0.2"/>
    <row r="52962" ht="12.75" customHeight="1" x14ac:dyDescent="0.2"/>
    <row r="52963" ht="12.75" customHeight="1" x14ac:dyDescent="0.2"/>
    <row r="52964" ht="12.75" customHeight="1" x14ac:dyDescent="0.2"/>
    <row r="52965" ht="12.75" customHeight="1" x14ac:dyDescent="0.2"/>
    <row r="52966" ht="12.75" customHeight="1" x14ac:dyDescent="0.2"/>
    <row r="52967" ht="12.75" customHeight="1" x14ac:dyDescent="0.2"/>
    <row r="52968" ht="12.75" customHeight="1" x14ac:dyDescent="0.2"/>
    <row r="52969" ht="12.75" customHeight="1" x14ac:dyDescent="0.2"/>
    <row r="52970" ht="12.75" customHeight="1" x14ac:dyDescent="0.2"/>
    <row r="52971" ht="12.75" customHeight="1" x14ac:dyDescent="0.2"/>
    <row r="52972" ht="12.75" customHeight="1" x14ac:dyDescent="0.2"/>
    <row r="52973" ht="12.75" customHeight="1" x14ac:dyDescent="0.2"/>
    <row r="52974" ht="12.75" customHeight="1" x14ac:dyDescent="0.2"/>
    <row r="52975" ht="12.75" customHeight="1" x14ac:dyDescent="0.2"/>
    <row r="52976" ht="12.75" customHeight="1" x14ac:dyDescent="0.2"/>
    <row r="52977" ht="12.75" customHeight="1" x14ac:dyDescent="0.2"/>
    <row r="52978" ht="12.75" customHeight="1" x14ac:dyDescent="0.2"/>
    <row r="52979" ht="12.75" customHeight="1" x14ac:dyDescent="0.2"/>
    <row r="52980" ht="12.75" customHeight="1" x14ac:dyDescent="0.2"/>
    <row r="52981" ht="12.75" customHeight="1" x14ac:dyDescent="0.2"/>
    <row r="52982" ht="12.75" customHeight="1" x14ac:dyDescent="0.2"/>
    <row r="52983" ht="12.75" customHeight="1" x14ac:dyDescent="0.2"/>
    <row r="52984" ht="12.75" customHeight="1" x14ac:dyDescent="0.2"/>
    <row r="52985" ht="12.75" customHeight="1" x14ac:dyDescent="0.2"/>
    <row r="52986" ht="12.75" customHeight="1" x14ac:dyDescent="0.2"/>
    <row r="52987" ht="12.75" customHeight="1" x14ac:dyDescent="0.2"/>
    <row r="52988" ht="12.75" customHeight="1" x14ac:dyDescent="0.2"/>
    <row r="52989" ht="12.75" customHeight="1" x14ac:dyDescent="0.2"/>
    <row r="52990" ht="12.75" customHeight="1" x14ac:dyDescent="0.2"/>
    <row r="52991" ht="12.75" customHeight="1" x14ac:dyDescent="0.2"/>
    <row r="52992" ht="12.75" customHeight="1" x14ac:dyDescent="0.2"/>
    <row r="52993" ht="12.75" customHeight="1" x14ac:dyDescent="0.2"/>
    <row r="52994" ht="12.75" customHeight="1" x14ac:dyDescent="0.2"/>
    <row r="52995" ht="12.75" customHeight="1" x14ac:dyDescent="0.2"/>
    <row r="52996" ht="12.75" customHeight="1" x14ac:dyDescent="0.2"/>
    <row r="52997" ht="12.75" customHeight="1" x14ac:dyDescent="0.2"/>
    <row r="52998" ht="12.75" customHeight="1" x14ac:dyDescent="0.2"/>
    <row r="52999" ht="12.75" customHeight="1" x14ac:dyDescent="0.2"/>
    <row r="53000" ht="12.75" customHeight="1" x14ac:dyDescent="0.2"/>
    <row r="53001" ht="12.75" customHeight="1" x14ac:dyDescent="0.2"/>
    <row r="53002" ht="12.75" customHeight="1" x14ac:dyDescent="0.2"/>
    <row r="53003" ht="12.75" customHeight="1" x14ac:dyDescent="0.2"/>
    <row r="53004" ht="12.75" customHeight="1" x14ac:dyDescent="0.2"/>
    <row r="53005" ht="12.75" customHeight="1" x14ac:dyDescent="0.2"/>
    <row r="53006" ht="12.75" customHeight="1" x14ac:dyDescent="0.2"/>
    <row r="53007" ht="12.75" customHeight="1" x14ac:dyDescent="0.2"/>
    <row r="53008" ht="12.75" customHeight="1" x14ac:dyDescent="0.2"/>
    <row r="53009" ht="12.75" customHeight="1" x14ac:dyDescent="0.2"/>
    <row r="53010" ht="12.75" customHeight="1" x14ac:dyDescent="0.2"/>
    <row r="53011" ht="12.75" customHeight="1" x14ac:dyDescent="0.2"/>
    <row r="53012" ht="12.75" customHeight="1" x14ac:dyDescent="0.2"/>
    <row r="53013" ht="12.75" customHeight="1" x14ac:dyDescent="0.2"/>
    <row r="53014" ht="12.75" customHeight="1" x14ac:dyDescent="0.2"/>
    <row r="53015" ht="12.75" customHeight="1" x14ac:dyDescent="0.2"/>
    <row r="53016" ht="12.75" customHeight="1" x14ac:dyDescent="0.2"/>
    <row r="53017" ht="12.75" customHeight="1" x14ac:dyDescent="0.2"/>
    <row r="53018" ht="12.75" customHeight="1" x14ac:dyDescent="0.2"/>
    <row r="53019" ht="12.75" customHeight="1" x14ac:dyDescent="0.2"/>
    <row r="53020" ht="12.75" customHeight="1" x14ac:dyDescent="0.2"/>
    <row r="53021" ht="12.75" customHeight="1" x14ac:dyDescent="0.2"/>
    <row r="53022" ht="12.75" customHeight="1" x14ac:dyDescent="0.2"/>
    <row r="53023" ht="12.75" customHeight="1" x14ac:dyDescent="0.2"/>
    <row r="53024" ht="12.75" customHeight="1" x14ac:dyDescent="0.2"/>
    <row r="53025" ht="12.75" customHeight="1" x14ac:dyDescent="0.2"/>
    <row r="53026" ht="12.75" customHeight="1" x14ac:dyDescent="0.2"/>
    <row r="53027" ht="12.75" customHeight="1" x14ac:dyDescent="0.2"/>
    <row r="53028" ht="12.75" customHeight="1" x14ac:dyDescent="0.2"/>
    <row r="53029" ht="12.75" customHeight="1" x14ac:dyDescent="0.2"/>
    <row r="53030" ht="12.75" customHeight="1" x14ac:dyDescent="0.2"/>
    <row r="53031" ht="12.75" customHeight="1" x14ac:dyDescent="0.2"/>
    <row r="53032" ht="12.75" customHeight="1" x14ac:dyDescent="0.2"/>
    <row r="53033" ht="12.75" customHeight="1" x14ac:dyDescent="0.2"/>
    <row r="53034" ht="12.75" customHeight="1" x14ac:dyDescent="0.2"/>
    <row r="53035" ht="12.75" customHeight="1" x14ac:dyDescent="0.2"/>
    <row r="53036" ht="12.75" customHeight="1" x14ac:dyDescent="0.2"/>
    <row r="53037" ht="12.75" customHeight="1" x14ac:dyDescent="0.2"/>
    <row r="53038" ht="12.75" customHeight="1" x14ac:dyDescent="0.2"/>
    <row r="53039" ht="12.75" customHeight="1" x14ac:dyDescent="0.2"/>
    <row r="53040" ht="12.75" customHeight="1" x14ac:dyDescent="0.2"/>
    <row r="53041" ht="12.75" customHeight="1" x14ac:dyDescent="0.2"/>
    <row r="53042" ht="12.75" customHeight="1" x14ac:dyDescent="0.2"/>
    <row r="53043" ht="12.75" customHeight="1" x14ac:dyDescent="0.2"/>
    <row r="53044" ht="12.75" customHeight="1" x14ac:dyDescent="0.2"/>
    <row r="53045" ht="12.75" customHeight="1" x14ac:dyDescent="0.2"/>
    <row r="53046" ht="12.75" customHeight="1" x14ac:dyDescent="0.2"/>
    <row r="53047" ht="12.75" customHeight="1" x14ac:dyDescent="0.2"/>
    <row r="53048" ht="12.75" customHeight="1" x14ac:dyDescent="0.2"/>
    <row r="53049" ht="12.75" customHeight="1" x14ac:dyDescent="0.2"/>
    <row r="53050" ht="12.75" customHeight="1" x14ac:dyDescent="0.2"/>
    <row r="53051" ht="12.75" customHeight="1" x14ac:dyDescent="0.2"/>
    <row r="53052" ht="12.75" customHeight="1" x14ac:dyDescent="0.2"/>
    <row r="53053" ht="12.75" customHeight="1" x14ac:dyDescent="0.2"/>
    <row r="53054" ht="12.75" customHeight="1" x14ac:dyDescent="0.2"/>
    <row r="53055" ht="12.75" customHeight="1" x14ac:dyDescent="0.2"/>
    <row r="53056" ht="12.75" customHeight="1" x14ac:dyDescent="0.2"/>
    <row r="53057" ht="12.75" customHeight="1" x14ac:dyDescent="0.2"/>
    <row r="53058" ht="12.75" customHeight="1" x14ac:dyDescent="0.2"/>
    <row r="53059" ht="12.75" customHeight="1" x14ac:dyDescent="0.2"/>
    <row r="53060" ht="12.75" customHeight="1" x14ac:dyDescent="0.2"/>
    <row r="53061" ht="12.75" customHeight="1" x14ac:dyDescent="0.2"/>
    <row r="53062" ht="12.75" customHeight="1" x14ac:dyDescent="0.2"/>
    <row r="53063" ht="12.75" customHeight="1" x14ac:dyDescent="0.2"/>
    <row r="53064" ht="12.75" customHeight="1" x14ac:dyDescent="0.2"/>
    <row r="53065" ht="12.75" customHeight="1" x14ac:dyDescent="0.2"/>
    <row r="53066" ht="12.75" customHeight="1" x14ac:dyDescent="0.2"/>
    <row r="53067" ht="12.75" customHeight="1" x14ac:dyDescent="0.2"/>
    <row r="53068" ht="12.75" customHeight="1" x14ac:dyDescent="0.2"/>
    <row r="53069" ht="12.75" customHeight="1" x14ac:dyDescent="0.2"/>
    <row r="53070" ht="12.75" customHeight="1" x14ac:dyDescent="0.2"/>
    <row r="53071" ht="12.75" customHeight="1" x14ac:dyDescent="0.2"/>
    <row r="53072" ht="12.75" customHeight="1" x14ac:dyDescent="0.2"/>
    <row r="53073" ht="12.75" customHeight="1" x14ac:dyDescent="0.2"/>
    <row r="53074" ht="12.75" customHeight="1" x14ac:dyDescent="0.2"/>
    <row r="53075" ht="12.75" customHeight="1" x14ac:dyDescent="0.2"/>
    <row r="53076" ht="12.75" customHeight="1" x14ac:dyDescent="0.2"/>
    <row r="53077" ht="12.75" customHeight="1" x14ac:dyDescent="0.2"/>
    <row r="53078" ht="12.75" customHeight="1" x14ac:dyDescent="0.2"/>
    <row r="53079" ht="12.75" customHeight="1" x14ac:dyDescent="0.2"/>
    <row r="53080" ht="12.75" customHeight="1" x14ac:dyDescent="0.2"/>
    <row r="53081" ht="12.75" customHeight="1" x14ac:dyDescent="0.2"/>
    <row r="53082" ht="12.75" customHeight="1" x14ac:dyDescent="0.2"/>
    <row r="53083" ht="12.75" customHeight="1" x14ac:dyDescent="0.2"/>
    <row r="53084" ht="12.75" customHeight="1" x14ac:dyDescent="0.2"/>
    <row r="53085" ht="12.75" customHeight="1" x14ac:dyDescent="0.2"/>
    <row r="53086" ht="12.75" customHeight="1" x14ac:dyDescent="0.2"/>
    <row r="53087" ht="12.75" customHeight="1" x14ac:dyDescent="0.2"/>
    <row r="53088" ht="12.75" customHeight="1" x14ac:dyDescent="0.2"/>
    <row r="53089" ht="12.75" customHeight="1" x14ac:dyDescent="0.2"/>
    <row r="53090" ht="12.75" customHeight="1" x14ac:dyDescent="0.2"/>
    <row r="53091" ht="12.75" customHeight="1" x14ac:dyDescent="0.2"/>
    <row r="53092" ht="12.75" customHeight="1" x14ac:dyDescent="0.2"/>
    <row r="53093" ht="12.75" customHeight="1" x14ac:dyDescent="0.2"/>
    <row r="53094" ht="12.75" customHeight="1" x14ac:dyDescent="0.2"/>
    <row r="53095" ht="12.75" customHeight="1" x14ac:dyDescent="0.2"/>
    <row r="53096" ht="12.75" customHeight="1" x14ac:dyDescent="0.2"/>
    <row r="53097" ht="12.75" customHeight="1" x14ac:dyDescent="0.2"/>
    <row r="53098" ht="12.75" customHeight="1" x14ac:dyDescent="0.2"/>
    <row r="53099" ht="12.75" customHeight="1" x14ac:dyDescent="0.2"/>
    <row r="53100" ht="12.75" customHeight="1" x14ac:dyDescent="0.2"/>
    <row r="53101" ht="12.75" customHeight="1" x14ac:dyDescent="0.2"/>
    <row r="53102" ht="12.75" customHeight="1" x14ac:dyDescent="0.2"/>
    <row r="53103" ht="12.75" customHeight="1" x14ac:dyDescent="0.2"/>
    <row r="53104" ht="12.75" customHeight="1" x14ac:dyDescent="0.2"/>
    <row r="53105" ht="12.75" customHeight="1" x14ac:dyDescent="0.2"/>
    <row r="53106" ht="12.75" customHeight="1" x14ac:dyDescent="0.2"/>
    <row r="53107" ht="12.75" customHeight="1" x14ac:dyDescent="0.2"/>
    <row r="53108" ht="12.75" customHeight="1" x14ac:dyDescent="0.2"/>
    <row r="53109" ht="12.75" customHeight="1" x14ac:dyDescent="0.2"/>
    <row r="53110" ht="12.75" customHeight="1" x14ac:dyDescent="0.2"/>
    <row r="53111" ht="12.75" customHeight="1" x14ac:dyDescent="0.2"/>
    <row r="53112" ht="12.75" customHeight="1" x14ac:dyDescent="0.2"/>
    <row r="53113" ht="12.75" customHeight="1" x14ac:dyDescent="0.2"/>
    <row r="53114" ht="12.75" customHeight="1" x14ac:dyDescent="0.2"/>
    <row r="53115" ht="12.75" customHeight="1" x14ac:dyDescent="0.2"/>
    <row r="53116" ht="12.75" customHeight="1" x14ac:dyDescent="0.2"/>
    <row r="53117" ht="12.75" customHeight="1" x14ac:dyDescent="0.2"/>
    <row r="53118" ht="12.75" customHeight="1" x14ac:dyDescent="0.2"/>
    <row r="53119" ht="12.75" customHeight="1" x14ac:dyDescent="0.2"/>
    <row r="53120" ht="12.75" customHeight="1" x14ac:dyDescent="0.2"/>
    <row r="53121" ht="12.75" customHeight="1" x14ac:dyDescent="0.2"/>
    <row r="53122" ht="12.75" customHeight="1" x14ac:dyDescent="0.2"/>
    <row r="53123" ht="12.75" customHeight="1" x14ac:dyDescent="0.2"/>
    <row r="53124" ht="12.75" customHeight="1" x14ac:dyDescent="0.2"/>
    <row r="53125" ht="12.75" customHeight="1" x14ac:dyDescent="0.2"/>
    <row r="53126" ht="12.75" customHeight="1" x14ac:dyDescent="0.2"/>
    <row r="53127" ht="12.75" customHeight="1" x14ac:dyDescent="0.2"/>
    <row r="53128" ht="12.75" customHeight="1" x14ac:dyDescent="0.2"/>
    <row r="53129" ht="12.75" customHeight="1" x14ac:dyDescent="0.2"/>
    <row r="53130" ht="12.75" customHeight="1" x14ac:dyDescent="0.2"/>
    <row r="53131" ht="12.75" customHeight="1" x14ac:dyDescent="0.2"/>
    <row r="53132" ht="12.75" customHeight="1" x14ac:dyDescent="0.2"/>
    <row r="53133" ht="12.75" customHeight="1" x14ac:dyDescent="0.2"/>
    <row r="53134" ht="12.75" customHeight="1" x14ac:dyDescent="0.2"/>
    <row r="53135" ht="12.75" customHeight="1" x14ac:dyDescent="0.2"/>
    <row r="53136" ht="12.75" customHeight="1" x14ac:dyDescent="0.2"/>
    <row r="53137" ht="12.75" customHeight="1" x14ac:dyDescent="0.2"/>
    <row r="53138" ht="12.75" customHeight="1" x14ac:dyDescent="0.2"/>
    <row r="53139" ht="12.75" customHeight="1" x14ac:dyDescent="0.2"/>
    <row r="53140" ht="12.75" customHeight="1" x14ac:dyDescent="0.2"/>
    <row r="53141" ht="12.75" customHeight="1" x14ac:dyDescent="0.2"/>
    <row r="53142" ht="12.75" customHeight="1" x14ac:dyDescent="0.2"/>
    <row r="53143" ht="12.75" customHeight="1" x14ac:dyDescent="0.2"/>
    <row r="53144" ht="12.75" customHeight="1" x14ac:dyDescent="0.2"/>
    <row r="53145" ht="12.75" customHeight="1" x14ac:dyDescent="0.2"/>
    <row r="53146" ht="12.75" customHeight="1" x14ac:dyDescent="0.2"/>
    <row r="53147" ht="12.75" customHeight="1" x14ac:dyDescent="0.2"/>
    <row r="53148" ht="12.75" customHeight="1" x14ac:dyDescent="0.2"/>
    <row r="53149" ht="12.75" customHeight="1" x14ac:dyDescent="0.2"/>
    <row r="53150" ht="12.75" customHeight="1" x14ac:dyDescent="0.2"/>
    <row r="53151" ht="12.75" customHeight="1" x14ac:dyDescent="0.2"/>
    <row r="53152" ht="12.75" customHeight="1" x14ac:dyDescent="0.2"/>
    <row r="53153" ht="12.75" customHeight="1" x14ac:dyDescent="0.2"/>
    <row r="53154" ht="12.75" customHeight="1" x14ac:dyDescent="0.2"/>
    <row r="53155" ht="12.75" customHeight="1" x14ac:dyDescent="0.2"/>
    <row r="53156" ht="12.75" customHeight="1" x14ac:dyDescent="0.2"/>
    <row r="53157" ht="12.75" customHeight="1" x14ac:dyDescent="0.2"/>
    <row r="53158" ht="12.75" customHeight="1" x14ac:dyDescent="0.2"/>
    <row r="53159" ht="12.75" customHeight="1" x14ac:dyDescent="0.2"/>
    <row r="53160" ht="12.75" customHeight="1" x14ac:dyDescent="0.2"/>
    <row r="53161" ht="12.75" customHeight="1" x14ac:dyDescent="0.2"/>
    <row r="53162" ht="12.75" customHeight="1" x14ac:dyDescent="0.2"/>
    <row r="53163" ht="12.75" customHeight="1" x14ac:dyDescent="0.2"/>
    <row r="53164" ht="12.75" customHeight="1" x14ac:dyDescent="0.2"/>
    <row r="53165" ht="12.75" customHeight="1" x14ac:dyDescent="0.2"/>
    <row r="53166" ht="12.75" customHeight="1" x14ac:dyDescent="0.2"/>
    <row r="53167" ht="12.75" customHeight="1" x14ac:dyDescent="0.2"/>
    <row r="53168" ht="12.75" customHeight="1" x14ac:dyDescent="0.2"/>
    <row r="53169" ht="12.75" customHeight="1" x14ac:dyDescent="0.2"/>
    <row r="53170" ht="12.75" customHeight="1" x14ac:dyDescent="0.2"/>
    <row r="53171" ht="12.75" customHeight="1" x14ac:dyDescent="0.2"/>
    <row r="53172" ht="12.75" customHeight="1" x14ac:dyDescent="0.2"/>
    <row r="53173" ht="12.75" customHeight="1" x14ac:dyDescent="0.2"/>
    <row r="53174" ht="12.75" customHeight="1" x14ac:dyDescent="0.2"/>
    <row r="53175" ht="12.75" customHeight="1" x14ac:dyDescent="0.2"/>
    <row r="53176" ht="12.75" customHeight="1" x14ac:dyDescent="0.2"/>
    <row r="53177" ht="12.75" customHeight="1" x14ac:dyDescent="0.2"/>
    <row r="53178" ht="12.75" customHeight="1" x14ac:dyDescent="0.2"/>
    <row r="53179" ht="12.75" customHeight="1" x14ac:dyDescent="0.2"/>
    <row r="53180" ht="12.75" customHeight="1" x14ac:dyDescent="0.2"/>
    <row r="53181" ht="12.75" customHeight="1" x14ac:dyDescent="0.2"/>
    <row r="53182" ht="12.75" customHeight="1" x14ac:dyDescent="0.2"/>
    <row r="53183" ht="12.75" customHeight="1" x14ac:dyDescent="0.2"/>
    <row r="53184" ht="12.75" customHeight="1" x14ac:dyDescent="0.2"/>
    <row r="53185" ht="12.75" customHeight="1" x14ac:dyDescent="0.2"/>
    <row r="53186" ht="12.75" customHeight="1" x14ac:dyDescent="0.2"/>
    <row r="53187" ht="12.75" customHeight="1" x14ac:dyDescent="0.2"/>
    <row r="53188" ht="12.75" customHeight="1" x14ac:dyDescent="0.2"/>
    <row r="53189" ht="12.75" customHeight="1" x14ac:dyDescent="0.2"/>
    <row r="53190" ht="12.75" customHeight="1" x14ac:dyDescent="0.2"/>
    <row r="53191" ht="12.75" customHeight="1" x14ac:dyDescent="0.2"/>
    <row r="53192" ht="12.75" customHeight="1" x14ac:dyDescent="0.2"/>
    <row r="53193" ht="12.75" customHeight="1" x14ac:dyDescent="0.2"/>
    <row r="53194" ht="12.75" customHeight="1" x14ac:dyDescent="0.2"/>
    <row r="53195" ht="12.75" customHeight="1" x14ac:dyDescent="0.2"/>
    <row r="53196" ht="12.75" customHeight="1" x14ac:dyDescent="0.2"/>
    <row r="53197" ht="12.75" customHeight="1" x14ac:dyDescent="0.2"/>
    <row r="53198" ht="12.75" customHeight="1" x14ac:dyDescent="0.2"/>
    <row r="53199" ht="12.75" customHeight="1" x14ac:dyDescent="0.2"/>
    <row r="53200" ht="12.75" customHeight="1" x14ac:dyDescent="0.2"/>
    <row r="53201" ht="12.75" customHeight="1" x14ac:dyDescent="0.2"/>
    <row r="53202" ht="12.75" customHeight="1" x14ac:dyDescent="0.2"/>
    <row r="53203" ht="12.75" customHeight="1" x14ac:dyDescent="0.2"/>
    <row r="53204" ht="12.75" customHeight="1" x14ac:dyDescent="0.2"/>
    <row r="53205" ht="12.75" customHeight="1" x14ac:dyDescent="0.2"/>
    <row r="53206" ht="12.75" customHeight="1" x14ac:dyDescent="0.2"/>
    <row r="53207" ht="12.75" customHeight="1" x14ac:dyDescent="0.2"/>
    <row r="53208" ht="12.75" customHeight="1" x14ac:dyDescent="0.2"/>
    <row r="53209" ht="12.75" customHeight="1" x14ac:dyDescent="0.2"/>
    <row r="53210" ht="12.75" customHeight="1" x14ac:dyDescent="0.2"/>
    <row r="53211" ht="12.75" customHeight="1" x14ac:dyDescent="0.2"/>
    <row r="53212" ht="12.75" customHeight="1" x14ac:dyDescent="0.2"/>
    <row r="53213" ht="12.75" customHeight="1" x14ac:dyDescent="0.2"/>
    <row r="53214" ht="12.75" customHeight="1" x14ac:dyDescent="0.2"/>
    <row r="53215" ht="12.75" customHeight="1" x14ac:dyDescent="0.2"/>
    <row r="53216" ht="12.75" customHeight="1" x14ac:dyDescent="0.2"/>
    <row r="53217" ht="12.75" customHeight="1" x14ac:dyDescent="0.2"/>
    <row r="53218" ht="12.75" customHeight="1" x14ac:dyDescent="0.2"/>
    <row r="53219" ht="12.75" customHeight="1" x14ac:dyDescent="0.2"/>
    <row r="53220" ht="12.75" customHeight="1" x14ac:dyDescent="0.2"/>
    <row r="53221" ht="12.75" customHeight="1" x14ac:dyDescent="0.2"/>
    <row r="53222" ht="12.75" customHeight="1" x14ac:dyDescent="0.2"/>
    <row r="53223" ht="12.75" customHeight="1" x14ac:dyDescent="0.2"/>
    <row r="53224" ht="12.75" customHeight="1" x14ac:dyDescent="0.2"/>
    <row r="53225" ht="12.75" customHeight="1" x14ac:dyDescent="0.2"/>
    <row r="53226" ht="12.75" customHeight="1" x14ac:dyDescent="0.2"/>
    <row r="53227" ht="12.75" customHeight="1" x14ac:dyDescent="0.2"/>
    <row r="53228" ht="12.75" customHeight="1" x14ac:dyDescent="0.2"/>
    <row r="53229" ht="12.75" customHeight="1" x14ac:dyDescent="0.2"/>
    <row r="53230" ht="12.75" customHeight="1" x14ac:dyDescent="0.2"/>
    <row r="53231" ht="12.75" customHeight="1" x14ac:dyDescent="0.2"/>
    <row r="53232" ht="12.75" customHeight="1" x14ac:dyDescent="0.2"/>
    <row r="53233" ht="12.75" customHeight="1" x14ac:dyDescent="0.2"/>
    <row r="53234" ht="12.75" customHeight="1" x14ac:dyDescent="0.2"/>
    <row r="53235" ht="12.75" customHeight="1" x14ac:dyDescent="0.2"/>
    <row r="53236" ht="12.75" customHeight="1" x14ac:dyDescent="0.2"/>
    <row r="53237" ht="12.75" customHeight="1" x14ac:dyDescent="0.2"/>
    <row r="53238" ht="12.75" customHeight="1" x14ac:dyDescent="0.2"/>
    <row r="53239" ht="12.75" customHeight="1" x14ac:dyDescent="0.2"/>
    <row r="53240" ht="12.75" customHeight="1" x14ac:dyDescent="0.2"/>
    <row r="53241" ht="12.75" customHeight="1" x14ac:dyDescent="0.2"/>
    <row r="53242" ht="12.75" customHeight="1" x14ac:dyDescent="0.2"/>
    <row r="53243" ht="12.75" customHeight="1" x14ac:dyDescent="0.2"/>
    <row r="53244" ht="12.75" customHeight="1" x14ac:dyDescent="0.2"/>
    <row r="53245" ht="12.75" customHeight="1" x14ac:dyDescent="0.2"/>
    <row r="53246" ht="12.75" customHeight="1" x14ac:dyDescent="0.2"/>
    <row r="53247" ht="12.75" customHeight="1" x14ac:dyDescent="0.2"/>
    <row r="53248" ht="12.75" customHeight="1" x14ac:dyDescent="0.2"/>
    <row r="53249" ht="12.75" customHeight="1" x14ac:dyDescent="0.2"/>
    <row r="53250" ht="12.75" customHeight="1" x14ac:dyDescent="0.2"/>
    <row r="53251" ht="12.75" customHeight="1" x14ac:dyDescent="0.2"/>
    <row r="53252" ht="12.75" customHeight="1" x14ac:dyDescent="0.2"/>
    <row r="53253" ht="12.75" customHeight="1" x14ac:dyDescent="0.2"/>
    <row r="53254" ht="12.75" customHeight="1" x14ac:dyDescent="0.2"/>
    <row r="53255" ht="12.75" customHeight="1" x14ac:dyDescent="0.2"/>
    <row r="53256" ht="12.75" customHeight="1" x14ac:dyDescent="0.2"/>
    <row r="53257" ht="12.75" customHeight="1" x14ac:dyDescent="0.2"/>
    <row r="53258" ht="12.75" customHeight="1" x14ac:dyDescent="0.2"/>
    <row r="53259" ht="12.75" customHeight="1" x14ac:dyDescent="0.2"/>
    <row r="53260" ht="12.75" customHeight="1" x14ac:dyDescent="0.2"/>
    <row r="53261" ht="12.75" customHeight="1" x14ac:dyDescent="0.2"/>
    <row r="53262" ht="12.75" customHeight="1" x14ac:dyDescent="0.2"/>
    <row r="53263" ht="12.75" customHeight="1" x14ac:dyDescent="0.2"/>
    <row r="53264" ht="12.75" customHeight="1" x14ac:dyDescent="0.2"/>
    <row r="53265" ht="12.75" customHeight="1" x14ac:dyDescent="0.2"/>
    <row r="53266" ht="12.75" customHeight="1" x14ac:dyDescent="0.2"/>
    <row r="53267" ht="12.75" customHeight="1" x14ac:dyDescent="0.2"/>
    <row r="53268" ht="12.75" customHeight="1" x14ac:dyDescent="0.2"/>
    <row r="53269" ht="12.75" customHeight="1" x14ac:dyDescent="0.2"/>
    <row r="53270" ht="12.75" customHeight="1" x14ac:dyDescent="0.2"/>
    <row r="53271" ht="12.75" customHeight="1" x14ac:dyDescent="0.2"/>
    <row r="53272" ht="12.75" customHeight="1" x14ac:dyDescent="0.2"/>
    <row r="53273" ht="12.75" customHeight="1" x14ac:dyDescent="0.2"/>
    <row r="53274" ht="12.75" customHeight="1" x14ac:dyDescent="0.2"/>
    <row r="53275" ht="12.75" customHeight="1" x14ac:dyDescent="0.2"/>
    <row r="53276" ht="12.75" customHeight="1" x14ac:dyDescent="0.2"/>
    <row r="53277" ht="12.75" customHeight="1" x14ac:dyDescent="0.2"/>
    <row r="53278" ht="12.75" customHeight="1" x14ac:dyDescent="0.2"/>
    <row r="53279" ht="12.75" customHeight="1" x14ac:dyDescent="0.2"/>
    <row r="53280" ht="12.75" customHeight="1" x14ac:dyDescent="0.2"/>
    <row r="53281" ht="12.75" customHeight="1" x14ac:dyDescent="0.2"/>
    <row r="53282" ht="12.75" customHeight="1" x14ac:dyDescent="0.2"/>
    <row r="53283" ht="12.75" customHeight="1" x14ac:dyDescent="0.2"/>
    <row r="53284" ht="12.75" customHeight="1" x14ac:dyDescent="0.2"/>
    <row r="53285" ht="12.75" customHeight="1" x14ac:dyDescent="0.2"/>
    <row r="53286" ht="12.75" customHeight="1" x14ac:dyDescent="0.2"/>
    <row r="53287" ht="12.75" customHeight="1" x14ac:dyDescent="0.2"/>
    <row r="53288" ht="12.75" customHeight="1" x14ac:dyDescent="0.2"/>
    <row r="53289" ht="12.75" customHeight="1" x14ac:dyDescent="0.2"/>
    <row r="53290" ht="12.75" customHeight="1" x14ac:dyDescent="0.2"/>
    <row r="53291" ht="12.75" customHeight="1" x14ac:dyDescent="0.2"/>
    <row r="53292" ht="12.75" customHeight="1" x14ac:dyDescent="0.2"/>
    <row r="53293" ht="12.75" customHeight="1" x14ac:dyDescent="0.2"/>
    <row r="53294" ht="12.75" customHeight="1" x14ac:dyDescent="0.2"/>
    <row r="53295" ht="12.75" customHeight="1" x14ac:dyDescent="0.2"/>
    <row r="53296" ht="12.75" customHeight="1" x14ac:dyDescent="0.2"/>
    <row r="53297" ht="12.75" customHeight="1" x14ac:dyDescent="0.2"/>
    <row r="53298" ht="12.75" customHeight="1" x14ac:dyDescent="0.2"/>
    <row r="53299" ht="12.75" customHeight="1" x14ac:dyDescent="0.2"/>
    <row r="53300" ht="12.75" customHeight="1" x14ac:dyDescent="0.2"/>
    <row r="53301" ht="12.75" customHeight="1" x14ac:dyDescent="0.2"/>
    <row r="53302" ht="12.75" customHeight="1" x14ac:dyDescent="0.2"/>
    <row r="53303" ht="12.75" customHeight="1" x14ac:dyDescent="0.2"/>
    <row r="53304" ht="12.75" customHeight="1" x14ac:dyDescent="0.2"/>
    <row r="53305" ht="12.75" customHeight="1" x14ac:dyDescent="0.2"/>
    <row r="53306" ht="12.75" customHeight="1" x14ac:dyDescent="0.2"/>
    <row r="53307" ht="12.75" customHeight="1" x14ac:dyDescent="0.2"/>
    <row r="53308" ht="12.75" customHeight="1" x14ac:dyDescent="0.2"/>
    <row r="53309" ht="12.75" customHeight="1" x14ac:dyDescent="0.2"/>
    <row r="53310" ht="12.75" customHeight="1" x14ac:dyDescent="0.2"/>
    <row r="53311" ht="12.75" customHeight="1" x14ac:dyDescent="0.2"/>
    <row r="53312" ht="12.75" customHeight="1" x14ac:dyDescent="0.2"/>
    <row r="53313" ht="12.75" customHeight="1" x14ac:dyDescent="0.2"/>
    <row r="53314" ht="12.75" customHeight="1" x14ac:dyDescent="0.2"/>
    <row r="53315" ht="12.75" customHeight="1" x14ac:dyDescent="0.2"/>
    <row r="53316" ht="12.75" customHeight="1" x14ac:dyDescent="0.2"/>
    <row r="53317" ht="12.75" customHeight="1" x14ac:dyDescent="0.2"/>
    <row r="53318" ht="12.75" customHeight="1" x14ac:dyDescent="0.2"/>
    <row r="53319" ht="12.75" customHeight="1" x14ac:dyDescent="0.2"/>
    <row r="53320" ht="12.75" customHeight="1" x14ac:dyDescent="0.2"/>
    <row r="53321" ht="12.75" customHeight="1" x14ac:dyDescent="0.2"/>
    <row r="53322" ht="12.75" customHeight="1" x14ac:dyDescent="0.2"/>
    <row r="53323" ht="12.75" customHeight="1" x14ac:dyDescent="0.2"/>
    <row r="53324" ht="12.75" customHeight="1" x14ac:dyDescent="0.2"/>
    <row r="53325" ht="12.75" customHeight="1" x14ac:dyDescent="0.2"/>
    <row r="53326" ht="12.75" customHeight="1" x14ac:dyDescent="0.2"/>
    <row r="53327" ht="12.75" customHeight="1" x14ac:dyDescent="0.2"/>
    <row r="53328" ht="12.75" customHeight="1" x14ac:dyDescent="0.2"/>
    <row r="53329" ht="12.75" customHeight="1" x14ac:dyDescent="0.2"/>
    <row r="53330" ht="12.75" customHeight="1" x14ac:dyDescent="0.2"/>
    <row r="53331" ht="12.75" customHeight="1" x14ac:dyDescent="0.2"/>
    <row r="53332" ht="12.75" customHeight="1" x14ac:dyDescent="0.2"/>
    <row r="53333" ht="12.75" customHeight="1" x14ac:dyDescent="0.2"/>
    <row r="53334" ht="12.75" customHeight="1" x14ac:dyDescent="0.2"/>
    <row r="53335" ht="12.75" customHeight="1" x14ac:dyDescent="0.2"/>
    <row r="53336" ht="12.75" customHeight="1" x14ac:dyDescent="0.2"/>
    <row r="53337" ht="12.75" customHeight="1" x14ac:dyDescent="0.2"/>
    <row r="53338" ht="12.75" customHeight="1" x14ac:dyDescent="0.2"/>
    <row r="53339" ht="12.75" customHeight="1" x14ac:dyDescent="0.2"/>
    <row r="53340" ht="12.75" customHeight="1" x14ac:dyDescent="0.2"/>
    <row r="53341" ht="12.75" customHeight="1" x14ac:dyDescent="0.2"/>
    <row r="53342" ht="12.75" customHeight="1" x14ac:dyDescent="0.2"/>
    <row r="53343" ht="12.75" customHeight="1" x14ac:dyDescent="0.2"/>
    <row r="53344" ht="12.75" customHeight="1" x14ac:dyDescent="0.2"/>
    <row r="53345" ht="12.75" customHeight="1" x14ac:dyDescent="0.2"/>
    <row r="53346" ht="12.75" customHeight="1" x14ac:dyDescent="0.2"/>
    <row r="53347" ht="12.75" customHeight="1" x14ac:dyDescent="0.2"/>
    <row r="53348" ht="12.75" customHeight="1" x14ac:dyDescent="0.2"/>
    <row r="53349" ht="12.75" customHeight="1" x14ac:dyDescent="0.2"/>
    <row r="53350" ht="12.75" customHeight="1" x14ac:dyDescent="0.2"/>
    <row r="53351" ht="12.75" customHeight="1" x14ac:dyDescent="0.2"/>
    <row r="53352" ht="12.75" customHeight="1" x14ac:dyDescent="0.2"/>
    <row r="53353" ht="12.75" customHeight="1" x14ac:dyDescent="0.2"/>
    <row r="53354" ht="12.75" customHeight="1" x14ac:dyDescent="0.2"/>
    <row r="53355" ht="12.75" customHeight="1" x14ac:dyDescent="0.2"/>
    <row r="53356" ht="12.75" customHeight="1" x14ac:dyDescent="0.2"/>
    <row r="53357" ht="12.75" customHeight="1" x14ac:dyDescent="0.2"/>
    <row r="53358" ht="12.75" customHeight="1" x14ac:dyDescent="0.2"/>
    <row r="53359" ht="12.75" customHeight="1" x14ac:dyDescent="0.2"/>
    <row r="53360" ht="12.75" customHeight="1" x14ac:dyDescent="0.2"/>
    <row r="53361" ht="12.75" customHeight="1" x14ac:dyDescent="0.2"/>
    <row r="53362" ht="12.75" customHeight="1" x14ac:dyDescent="0.2"/>
    <row r="53363" ht="12.75" customHeight="1" x14ac:dyDescent="0.2"/>
    <row r="53364" ht="12.75" customHeight="1" x14ac:dyDescent="0.2"/>
    <row r="53365" ht="12.75" customHeight="1" x14ac:dyDescent="0.2"/>
    <row r="53366" ht="12.75" customHeight="1" x14ac:dyDescent="0.2"/>
    <row r="53367" ht="12.75" customHeight="1" x14ac:dyDescent="0.2"/>
    <row r="53368" ht="12.75" customHeight="1" x14ac:dyDescent="0.2"/>
    <row r="53369" ht="12.75" customHeight="1" x14ac:dyDescent="0.2"/>
    <row r="53370" ht="12.75" customHeight="1" x14ac:dyDescent="0.2"/>
    <row r="53371" ht="12.75" customHeight="1" x14ac:dyDescent="0.2"/>
    <row r="53372" ht="12.75" customHeight="1" x14ac:dyDescent="0.2"/>
    <row r="53373" ht="12.75" customHeight="1" x14ac:dyDescent="0.2"/>
    <row r="53374" ht="12.75" customHeight="1" x14ac:dyDescent="0.2"/>
    <row r="53375" ht="12.75" customHeight="1" x14ac:dyDescent="0.2"/>
    <row r="53376" ht="12.75" customHeight="1" x14ac:dyDescent="0.2"/>
    <row r="53377" ht="12.75" customHeight="1" x14ac:dyDescent="0.2"/>
    <row r="53378" ht="12.75" customHeight="1" x14ac:dyDescent="0.2"/>
    <row r="53379" ht="12.75" customHeight="1" x14ac:dyDescent="0.2"/>
    <row r="53380" ht="12.75" customHeight="1" x14ac:dyDescent="0.2"/>
    <row r="53381" ht="12.75" customHeight="1" x14ac:dyDescent="0.2"/>
    <row r="53382" ht="12.75" customHeight="1" x14ac:dyDescent="0.2"/>
    <row r="53383" ht="12.75" customHeight="1" x14ac:dyDescent="0.2"/>
    <row r="53384" ht="12.75" customHeight="1" x14ac:dyDescent="0.2"/>
    <row r="53385" ht="12.75" customHeight="1" x14ac:dyDescent="0.2"/>
    <row r="53386" ht="12.75" customHeight="1" x14ac:dyDescent="0.2"/>
    <row r="53387" ht="12.75" customHeight="1" x14ac:dyDescent="0.2"/>
    <row r="53388" ht="12.75" customHeight="1" x14ac:dyDescent="0.2"/>
    <row r="53389" ht="12.75" customHeight="1" x14ac:dyDescent="0.2"/>
    <row r="53390" ht="12.75" customHeight="1" x14ac:dyDescent="0.2"/>
    <row r="53391" ht="12.75" customHeight="1" x14ac:dyDescent="0.2"/>
    <row r="53392" ht="12.75" customHeight="1" x14ac:dyDescent="0.2"/>
    <row r="53393" ht="12.75" customHeight="1" x14ac:dyDescent="0.2"/>
    <row r="53394" ht="12.75" customHeight="1" x14ac:dyDescent="0.2"/>
    <row r="53395" ht="12.75" customHeight="1" x14ac:dyDescent="0.2"/>
    <row r="53396" ht="12.75" customHeight="1" x14ac:dyDescent="0.2"/>
    <row r="53397" ht="12.75" customHeight="1" x14ac:dyDescent="0.2"/>
    <row r="53398" ht="12.75" customHeight="1" x14ac:dyDescent="0.2"/>
    <row r="53399" ht="12.75" customHeight="1" x14ac:dyDescent="0.2"/>
    <row r="53400" ht="12.75" customHeight="1" x14ac:dyDescent="0.2"/>
    <row r="53401" ht="12.75" customHeight="1" x14ac:dyDescent="0.2"/>
    <row r="53402" ht="12.75" customHeight="1" x14ac:dyDescent="0.2"/>
    <row r="53403" ht="12.75" customHeight="1" x14ac:dyDescent="0.2"/>
    <row r="53404" ht="12.75" customHeight="1" x14ac:dyDescent="0.2"/>
    <row r="53405" ht="12.75" customHeight="1" x14ac:dyDescent="0.2"/>
    <row r="53406" ht="12.75" customHeight="1" x14ac:dyDescent="0.2"/>
    <row r="53407" ht="12.75" customHeight="1" x14ac:dyDescent="0.2"/>
    <row r="53408" ht="12.75" customHeight="1" x14ac:dyDescent="0.2"/>
    <row r="53409" ht="12.75" customHeight="1" x14ac:dyDescent="0.2"/>
    <row r="53410" ht="12.75" customHeight="1" x14ac:dyDescent="0.2"/>
    <row r="53411" ht="12.75" customHeight="1" x14ac:dyDescent="0.2"/>
    <row r="53412" ht="12.75" customHeight="1" x14ac:dyDescent="0.2"/>
    <row r="53413" ht="12.75" customHeight="1" x14ac:dyDescent="0.2"/>
    <row r="53414" ht="12.75" customHeight="1" x14ac:dyDescent="0.2"/>
    <row r="53415" ht="12.75" customHeight="1" x14ac:dyDescent="0.2"/>
    <row r="53416" ht="12.75" customHeight="1" x14ac:dyDescent="0.2"/>
    <row r="53417" ht="12.75" customHeight="1" x14ac:dyDescent="0.2"/>
    <row r="53418" ht="12.75" customHeight="1" x14ac:dyDescent="0.2"/>
    <row r="53419" ht="12.75" customHeight="1" x14ac:dyDescent="0.2"/>
    <row r="53420" ht="12.75" customHeight="1" x14ac:dyDescent="0.2"/>
    <row r="53421" ht="12.75" customHeight="1" x14ac:dyDescent="0.2"/>
    <row r="53422" ht="12.75" customHeight="1" x14ac:dyDescent="0.2"/>
    <row r="53423" ht="12.75" customHeight="1" x14ac:dyDescent="0.2"/>
    <row r="53424" ht="12.75" customHeight="1" x14ac:dyDescent="0.2"/>
    <row r="53425" ht="12.75" customHeight="1" x14ac:dyDescent="0.2"/>
    <row r="53426" ht="12.75" customHeight="1" x14ac:dyDescent="0.2"/>
    <row r="53427" ht="12.75" customHeight="1" x14ac:dyDescent="0.2"/>
    <row r="53428" ht="12.75" customHeight="1" x14ac:dyDescent="0.2"/>
    <row r="53429" ht="12.75" customHeight="1" x14ac:dyDescent="0.2"/>
    <row r="53430" ht="12.75" customHeight="1" x14ac:dyDescent="0.2"/>
    <row r="53431" ht="12.75" customHeight="1" x14ac:dyDescent="0.2"/>
    <row r="53432" ht="12.75" customHeight="1" x14ac:dyDescent="0.2"/>
    <row r="53433" ht="12.75" customHeight="1" x14ac:dyDescent="0.2"/>
    <row r="53434" ht="12.75" customHeight="1" x14ac:dyDescent="0.2"/>
    <row r="53435" ht="12.75" customHeight="1" x14ac:dyDescent="0.2"/>
    <row r="53436" ht="12.75" customHeight="1" x14ac:dyDescent="0.2"/>
    <row r="53437" ht="12.75" customHeight="1" x14ac:dyDescent="0.2"/>
    <row r="53438" ht="12.75" customHeight="1" x14ac:dyDescent="0.2"/>
    <row r="53439" ht="12.75" customHeight="1" x14ac:dyDescent="0.2"/>
    <row r="53440" ht="12.75" customHeight="1" x14ac:dyDescent="0.2"/>
    <row r="53441" ht="12.75" customHeight="1" x14ac:dyDescent="0.2"/>
    <row r="53442" ht="12.75" customHeight="1" x14ac:dyDescent="0.2"/>
    <row r="53443" ht="12.75" customHeight="1" x14ac:dyDescent="0.2"/>
    <row r="53444" ht="12.75" customHeight="1" x14ac:dyDescent="0.2"/>
    <row r="53445" ht="12.75" customHeight="1" x14ac:dyDescent="0.2"/>
    <row r="53446" ht="12.75" customHeight="1" x14ac:dyDescent="0.2"/>
    <row r="53447" ht="12.75" customHeight="1" x14ac:dyDescent="0.2"/>
    <row r="53448" ht="12.75" customHeight="1" x14ac:dyDescent="0.2"/>
    <row r="53449" ht="12.75" customHeight="1" x14ac:dyDescent="0.2"/>
    <row r="53450" ht="12.75" customHeight="1" x14ac:dyDescent="0.2"/>
    <row r="53451" ht="12.75" customHeight="1" x14ac:dyDescent="0.2"/>
    <row r="53452" ht="12.75" customHeight="1" x14ac:dyDescent="0.2"/>
    <row r="53453" ht="12.75" customHeight="1" x14ac:dyDescent="0.2"/>
    <row r="53454" ht="12.75" customHeight="1" x14ac:dyDescent="0.2"/>
    <row r="53455" ht="12.75" customHeight="1" x14ac:dyDescent="0.2"/>
    <row r="53456" ht="12.75" customHeight="1" x14ac:dyDescent="0.2"/>
    <row r="53457" ht="12.75" customHeight="1" x14ac:dyDescent="0.2"/>
    <row r="53458" ht="12.75" customHeight="1" x14ac:dyDescent="0.2"/>
    <row r="53459" ht="12.75" customHeight="1" x14ac:dyDescent="0.2"/>
    <row r="53460" ht="12.75" customHeight="1" x14ac:dyDescent="0.2"/>
    <row r="53461" ht="12.75" customHeight="1" x14ac:dyDescent="0.2"/>
    <row r="53462" ht="12.75" customHeight="1" x14ac:dyDescent="0.2"/>
    <row r="53463" ht="12.75" customHeight="1" x14ac:dyDescent="0.2"/>
    <row r="53464" ht="12.75" customHeight="1" x14ac:dyDescent="0.2"/>
    <row r="53465" ht="12.75" customHeight="1" x14ac:dyDescent="0.2"/>
    <row r="53466" ht="12.75" customHeight="1" x14ac:dyDescent="0.2"/>
    <row r="53467" ht="12.75" customHeight="1" x14ac:dyDescent="0.2"/>
    <row r="53468" ht="12.75" customHeight="1" x14ac:dyDescent="0.2"/>
    <row r="53469" ht="12.75" customHeight="1" x14ac:dyDescent="0.2"/>
    <row r="53470" ht="12.75" customHeight="1" x14ac:dyDescent="0.2"/>
    <row r="53471" ht="12.75" customHeight="1" x14ac:dyDescent="0.2"/>
    <row r="53472" ht="12.75" customHeight="1" x14ac:dyDescent="0.2"/>
    <row r="53473" ht="12.75" customHeight="1" x14ac:dyDescent="0.2"/>
    <row r="53474" ht="12.75" customHeight="1" x14ac:dyDescent="0.2"/>
    <row r="53475" ht="12.75" customHeight="1" x14ac:dyDescent="0.2"/>
    <row r="53476" ht="12.75" customHeight="1" x14ac:dyDescent="0.2"/>
    <row r="53477" ht="12.75" customHeight="1" x14ac:dyDescent="0.2"/>
    <row r="53478" ht="12.75" customHeight="1" x14ac:dyDescent="0.2"/>
    <row r="53479" ht="12.75" customHeight="1" x14ac:dyDescent="0.2"/>
    <row r="53480" ht="12.75" customHeight="1" x14ac:dyDescent="0.2"/>
    <row r="53481" ht="12.75" customHeight="1" x14ac:dyDescent="0.2"/>
    <row r="53482" ht="12.75" customHeight="1" x14ac:dyDescent="0.2"/>
    <row r="53483" ht="12.75" customHeight="1" x14ac:dyDescent="0.2"/>
    <row r="53484" ht="12.75" customHeight="1" x14ac:dyDescent="0.2"/>
    <row r="53485" ht="12.75" customHeight="1" x14ac:dyDescent="0.2"/>
    <row r="53486" ht="12.75" customHeight="1" x14ac:dyDescent="0.2"/>
    <row r="53487" ht="12.75" customHeight="1" x14ac:dyDescent="0.2"/>
    <row r="53488" ht="12.75" customHeight="1" x14ac:dyDescent="0.2"/>
    <row r="53489" ht="12.75" customHeight="1" x14ac:dyDescent="0.2"/>
    <row r="53490" ht="12.75" customHeight="1" x14ac:dyDescent="0.2"/>
    <row r="53491" ht="12.75" customHeight="1" x14ac:dyDescent="0.2"/>
    <row r="53492" ht="12.75" customHeight="1" x14ac:dyDescent="0.2"/>
    <row r="53493" ht="12.75" customHeight="1" x14ac:dyDescent="0.2"/>
    <row r="53494" ht="12.75" customHeight="1" x14ac:dyDescent="0.2"/>
    <row r="53495" ht="12.75" customHeight="1" x14ac:dyDescent="0.2"/>
    <row r="53496" ht="12.75" customHeight="1" x14ac:dyDescent="0.2"/>
    <row r="53497" ht="12.75" customHeight="1" x14ac:dyDescent="0.2"/>
    <row r="53498" ht="12.75" customHeight="1" x14ac:dyDescent="0.2"/>
    <row r="53499" ht="12.75" customHeight="1" x14ac:dyDescent="0.2"/>
    <row r="53500" ht="12.75" customHeight="1" x14ac:dyDescent="0.2"/>
    <row r="53501" ht="12.75" customHeight="1" x14ac:dyDescent="0.2"/>
    <row r="53502" ht="12.75" customHeight="1" x14ac:dyDescent="0.2"/>
    <row r="53503" ht="12.75" customHeight="1" x14ac:dyDescent="0.2"/>
    <row r="53504" ht="12.75" customHeight="1" x14ac:dyDescent="0.2"/>
    <row r="53505" ht="12.75" customHeight="1" x14ac:dyDescent="0.2"/>
    <row r="53506" ht="12.75" customHeight="1" x14ac:dyDescent="0.2"/>
    <row r="53507" ht="12.75" customHeight="1" x14ac:dyDescent="0.2"/>
    <row r="53508" ht="12.75" customHeight="1" x14ac:dyDescent="0.2"/>
    <row r="53509" ht="12.75" customHeight="1" x14ac:dyDescent="0.2"/>
    <row r="53510" ht="12.75" customHeight="1" x14ac:dyDescent="0.2"/>
    <row r="53511" ht="12.75" customHeight="1" x14ac:dyDescent="0.2"/>
    <row r="53512" ht="12.75" customHeight="1" x14ac:dyDescent="0.2"/>
    <row r="53513" ht="12.75" customHeight="1" x14ac:dyDescent="0.2"/>
    <row r="53514" ht="12.75" customHeight="1" x14ac:dyDescent="0.2"/>
    <row r="53515" ht="12.75" customHeight="1" x14ac:dyDescent="0.2"/>
    <row r="53516" ht="12.75" customHeight="1" x14ac:dyDescent="0.2"/>
    <row r="53517" ht="12.75" customHeight="1" x14ac:dyDescent="0.2"/>
    <row r="53518" ht="12.75" customHeight="1" x14ac:dyDescent="0.2"/>
    <row r="53519" ht="12.75" customHeight="1" x14ac:dyDescent="0.2"/>
    <row r="53520" ht="12.75" customHeight="1" x14ac:dyDescent="0.2"/>
    <row r="53521" ht="12.75" customHeight="1" x14ac:dyDescent="0.2"/>
    <row r="53522" ht="12.75" customHeight="1" x14ac:dyDescent="0.2"/>
    <row r="53523" ht="12.75" customHeight="1" x14ac:dyDescent="0.2"/>
    <row r="53524" ht="12.75" customHeight="1" x14ac:dyDescent="0.2"/>
    <row r="53525" ht="12.75" customHeight="1" x14ac:dyDescent="0.2"/>
    <row r="53526" ht="12.75" customHeight="1" x14ac:dyDescent="0.2"/>
    <row r="53527" ht="12.75" customHeight="1" x14ac:dyDescent="0.2"/>
    <row r="53528" ht="12.75" customHeight="1" x14ac:dyDescent="0.2"/>
    <row r="53529" ht="12.75" customHeight="1" x14ac:dyDescent="0.2"/>
    <row r="53530" ht="12.75" customHeight="1" x14ac:dyDescent="0.2"/>
    <row r="53531" ht="12.75" customHeight="1" x14ac:dyDescent="0.2"/>
    <row r="53532" ht="12.75" customHeight="1" x14ac:dyDescent="0.2"/>
    <row r="53533" ht="12.75" customHeight="1" x14ac:dyDescent="0.2"/>
    <row r="53534" ht="12.75" customHeight="1" x14ac:dyDescent="0.2"/>
    <row r="53535" ht="12.75" customHeight="1" x14ac:dyDescent="0.2"/>
    <row r="53536" ht="12.75" customHeight="1" x14ac:dyDescent="0.2"/>
    <row r="53537" ht="12.75" customHeight="1" x14ac:dyDescent="0.2"/>
    <row r="53538" ht="12.75" customHeight="1" x14ac:dyDescent="0.2"/>
    <row r="53539" ht="12.75" customHeight="1" x14ac:dyDescent="0.2"/>
    <row r="53540" ht="12.75" customHeight="1" x14ac:dyDescent="0.2"/>
    <row r="53541" ht="12.75" customHeight="1" x14ac:dyDescent="0.2"/>
    <row r="53542" ht="12.75" customHeight="1" x14ac:dyDescent="0.2"/>
    <row r="53543" ht="12.75" customHeight="1" x14ac:dyDescent="0.2"/>
    <row r="53544" ht="12.75" customHeight="1" x14ac:dyDescent="0.2"/>
    <row r="53545" ht="12.75" customHeight="1" x14ac:dyDescent="0.2"/>
    <row r="53546" ht="12.75" customHeight="1" x14ac:dyDescent="0.2"/>
    <row r="53547" ht="12.75" customHeight="1" x14ac:dyDescent="0.2"/>
    <row r="53548" ht="12.75" customHeight="1" x14ac:dyDescent="0.2"/>
    <row r="53549" ht="12.75" customHeight="1" x14ac:dyDescent="0.2"/>
    <row r="53550" ht="12.75" customHeight="1" x14ac:dyDescent="0.2"/>
    <row r="53551" ht="12.75" customHeight="1" x14ac:dyDescent="0.2"/>
    <row r="53552" ht="12.75" customHeight="1" x14ac:dyDescent="0.2"/>
    <row r="53553" ht="12.75" customHeight="1" x14ac:dyDescent="0.2"/>
    <row r="53554" ht="12.75" customHeight="1" x14ac:dyDescent="0.2"/>
    <row r="53555" ht="12.75" customHeight="1" x14ac:dyDescent="0.2"/>
    <row r="53556" ht="12.75" customHeight="1" x14ac:dyDescent="0.2"/>
    <row r="53557" ht="12.75" customHeight="1" x14ac:dyDescent="0.2"/>
    <row r="53558" ht="12.75" customHeight="1" x14ac:dyDescent="0.2"/>
    <row r="53559" ht="12.75" customHeight="1" x14ac:dyDescent="0.2"/>
    <row r="53560" ht="12.75" customHeight="1" x14ac:dyDescent="0.2"/>
    <row r="53561" ht="12.75" customHeight="1" x14ac:dyDescent="0.2"/>
    <row r="53562" ht="12.75" customHeight="1" x14ac:dyDescent="0.2"/>
    <row r="53563" ht="12.75" customHeight="1" x14ac:dyDescent="0.2"/>
    <row r="53564" ht="12.75" customHeight="1" x14ac:dyDescent="0.2"/>
    <row r="53565" ht="12.75" customHeight="1" x14ac:dyDescent="0.2"/>
    <row r="53566" ht="12.75" customHeight="1" x14ac:dyDescent="0.2"/>
    <row r="53567" ht="12.75" customHeight="1" x14ac:dyDescent="0.2"/>
    <row r="53568" ht="12.75" customHeight="1" x14ac:dyDescent="0.2"/>
    <row r="53569" ht="12.75" customHeight="1" x14ac:dyDescent="0.2"/>
    <row r="53570" ht="12.75" customHeight="1" x14ac:dyDescent="0.2"/>
    <row r="53571" ht="12.75" customHeight="1" x14ac:dyDescent="0.2"/>
    <row r="53572" ht="12.75" customHeight="1" x14ac:dyDescent="0.2"/>
    <row r="53573" ht="12.75" customHeight="1" x14ac:dyDescent="0.2"/>
    <row r="53574" ht="12.75" customHeight="1" x14ac:dyDescent="0.2"/>
    <row r="53575" ht="12.75" customHeight="1" x14ac:dyDescent="0.2"/>
    <row r="53576" ht="12.75" customHeight="1" x14ac:dyDescent="0.2"/>
    <row r="53577" ht="12.75" customHeight="1" x14ac:dyDescent="0.2"/>
    <row r="53578" ht="12.75" customHeight="1" x14ac:dyDescent="0.2"/>
    <row r="53579" ht="12.75" customHeight="1" x14ac:dyDescent="0.2"/>
    <row r="53580" ht="12.75" customHeight="1" x14ac:dyDescent="0.2"/>
    <row r="53581" ht="12.75" customHeight="1" x14ac:dyDescent="0.2"/>
    <row r="53582" ht="12.75" customHeight="1" x14ac:dyDescent="0.2"/>
    <row r="53583" ht="12.75" customHeight="1" x14ac:dyDescent="0.2"/>
    <row r="53584" ht="12.75" customHeight="1" x14ac:dyDescent="0.2"/>
    <row r="53585" ht="12.75" customHeight="1" x14ac:dyDescent="0.2"/>
    <row r="53586" ht="12.75" customHeight="1" x14ac:dyDescent="0.2"/>
    <row r="53587" ht="12.75" customHeight="1" x14ac:dyDescent="0.2"/>
    <row r="53588" ht="12.75" customHeight="1" x14ac:dyDescent="0.2"/>
    <row r="53589" ht="12.75" customHeight="1" x14ac:dyDescent="0.2"/>
    <row r="53590" ht="12.75" customHeight="1" x14ac:dyDescent="0.2"/>
    <row r="53591" ht="12.75" customHeight="1" x14ac:dyDescent="0.2"/>
    <row r="53592" ht="12.75" customHeight="1" x14ac:dyDescent="0.2"/>
    <row r="53593" ht="12.75" customHeight="1" x14ac:dyDescent="0.2"/>
    <row r="53594" ht="12.75" customHeight="1" x14ac:dyDescent="0.2"/>
    <row r="53595" ht="12.75" customHeight="1" x14ac:dyDescent="0.2"/>
    <row r="53596" ht="12.75" customHeight="1" x14ac:dyDescent="0.2"/>
    <row r="53597" ht="12.75" customHeight="1" x14ac:dyDescent="0.2"/>
    <row r="53598" ht="12.75" customHeight="1" x14ac:dyDescent="0.2"/>
    <row r="53599" ht="12.75" customHeight="1" x14ac:dyDescent="0.2"/>
    <row r="53600" ht="12.75" customHeight="1" x14ac:dyDescent="0.2"/>
    <row r="53601" ht="12.75" customHeight="1" x14ac:dyDescent="0.2"/>
    <row r="53602" ht="12.75" customHeight="1" x14ac:dyDescent="0.2"/>
    <row r="53603" ht="12.75" customHeight="1" x14ac:dyDescent="0.2"/>
    <row r="53604" ht="12.75" customHeight="1" x14ac:dyDescent="0.2"/>
    <row r="53605" ht="12.75" customHeight="1" x14ac:dyDescent="0.2"/>
    <row r="53606" ht="12.75" customHeight="1" x14ac:dyDescent="0.2"/>
    <row r="53607" ht="12.75" customHeight="1" x14ac:dyDescent="0.2"/>
    <row r="53608" ht="12.75" customHeight="1" x14ac:dyDescent="0.2"/>
    <row r="53609" ht="12.75" customHeight="1" x14ac:dyDescent="0.2"/>
    <row r="53610" ht="12.75" customHeight="1" x14ac:dyDescent="0.2"/>
    <row r="53611" ht="12.75" customHeight="1" x14ac:dyDescent="0.2"/>
    <row r="53612" ht="12.75" customHeight="1" x14ac:dyDescent="0.2"/>
    <row r="53613" ht="12.75" customHeight="1" x14ac:dyDescent="0.2"/>
    <row r="53614" ht="12.75" customHeight="1" x14ac:dyDescent="0.2"/>
    <row r="53615" ht="12.75" customHeight="1" x14ac:dyDescent="0.2"/>
    <row r="53616" ht="12.75" customHeight="1" x14ac:dyDescent="0.2"/>
    <row r="53617" ht="12.75" customHeight="1" x14ac:dyDescent="0.2"/>
    <row r="53618" ht="12.75" customHeight="1" x14ac:dyDescent="0.2"/>
    <row r="53619" ht="12.75" customHeight="1" x14ac:dyDescent="0.2"/>
    <row r="53620" ht="12.75" customHeight="1" x14ac:dyDescent="0.2"/>
    <row r="53621" ht="12.75" customHeight="1" x14ac:dyDescent="0.2"/>
    <row r="53622" ht="12.75" customHeight="1" x14ac:dyDescent="0.2"/>
    <row r="53623" ht="12.75" customHeight="1" x14ac:dyDescent="0.2"/>
    <row r="53624" ht="12.75" customHeight="1" x14ac:dyDescent="0.2"/>
    <row r="53625" ht="12.75" customHeight="1" x14ac:dyDescent="0.2"/>
    <row r="53626" ht="12.75" customHeight="1" x14ac:dyDescent="0.2"/>
    <row r="53627" ht="12.75" customHeight="1" x14ac:dyDescent="0.2"/>
    <row r="53628" ht="12.75" customHeight="1" x14ac:dyDescent="0.2"/>
    <row r="53629" ht="12.75" customHeight="1" x14ac:dyDescent="0.2"/>
    <row r="53630" ht="12.75" customHeight="1" x14ac:dyDescent="0.2"/>
    <row r="53631" ht="12.75" customHeight="1" x14ac:dyDescent="0.2"/>
    <row r="53632" ht="12.75" customHeight="1" x14ac:dyDescent="0.2"/>
    <row r="53633" ht="12.75" customHeight="1" x14ac:dyDescent="0.2"/>
    <row r="53634" ht="12.75" customHeight="1" x14ac:dyDescent="0.2"/>
    <row r="53635" ht="12.75" customHeight="1" x14ac:dyDescent="0.2"/>
    <row r="53636" ht="12.75" customHeight="1" x14ac:dyDescent="0.2"/>
    <row r="53637" ht="12.75" customHeight="1" x14ac:dyDescent="0.2"/>
    <row r="53638" ht="12.75" customHeight="1" x14ac:dyDescent="0.2"/>
    <row r="53639" ht="12.75" customHeight="1" x14ac:dyDescent="0.2"/>
    <row r="53640" ht="12.75" customHeight="1" x14ac:dyDescent="0.2"/>
    <row r="53641" ht="12.75" customHeight="1" x14ac:dyDescent="0.2"/>
    <row r="53642" ht="12.75" customHeight="1" x14ac:dyDescent="0.2"/>
    <row r="53643" ht="12.75" customHeight="1" x14ac:dyDescent="0.2"/>
    <row r="53644" ht="12.75" customHeight="1" x14ac:dyDescent="0.2"/>
    <row r="53645" ht="12.75" customHeight="1" x14ac:dyDescent="0.2"/>
    <row r="53646" ht="12.75" customHeight="1" x14ac:dyDescent="0.2"/>
    <row r="53647" ht="12.75" customHeight="1" x14ac:dyDescent="0.2"/>
    <row r="53648" ht="12.75" customHeight="1" x14ac:dyDescent="0.2"/>
    <row r="53649" ht="12.75" customHeight="1" x14ac:dyDescent="0.2"/>
    <row r="53650" ht="12.75" customHeight="1" x14ac:dyDescent="0.2"/>
    <row r="53651" ht="12.75" customHeight="1" x14ac:dyDescent="0.2"/>
    <row r="53652" ht="12.75" customHeight="1" x14ac:dyDescent="0.2"/>
    <row r="53653" ht="12.75" customHeight="1" x14ac:dyDescent="0.2"/>
    <row r="53654" ht="12.75" customHeight="1" x14ac:dyDescent="0.2"/>
    <row r="53655" ht="12.75" customHeight="1" x14ac:dyDescent="0.2"/>
    <row r="53656" ht="12.75" customHeight="1" x14ac:dyDescent="0.2"/>
    <row r="53657" ht="12.75" customHeight="1" x14ac:dyDescent="0.2"/>
    <row r="53658" ht="12.75" customHeight="1" x14ac:dyDescent="0.2"/>
    <row r="53659" ht="12.75" customHeight="1" x14ac:dyDescent="0.2"/>
    <row r="53660" ht="12.75" customHeight="1" x14ac:dyDescent="0.2"/>
    <row r="53661" ht="12.75" customHeight="1" x14ac:dyDescent="0.2"/>
    <row r="53662" ht="12.75" customHeight="1" x14ac:dyDescent="0.2"/>
    <row r="53663" ht="12.75" customHeight="1" x14ac:dyDescent="0.2"/>
    <row r="53664" ht="12.75" customHeight="1" x14ac:dyDescent="0.2"/>
    <row r="53665" ht="12.75" customHeight="1" x14ac:dyDescent="0.2"/>
    <row r="53666" ht="12.75" customHeight="1" x14ac:dyDescent="0.2"/>
    <row r="53667" ht="12.75" customHeight="1" x14ac:dyDescent="0.2"/>
    <row r="53668" ht="12.75" customHeight="1" x14ac:dyDescent="0.2"/>
    <row r="53669" ht="12.75" customHeight="1" x14ac:dyDescent="0.2"/>
    <row r="53670" ht="12.75" customHeight="1" x14ac:dyDescent="0.2"/>
    <row r="53671" ht="12.75" customHeight="1" x14ac:dyDescent="0.2"/>
    <row r="53672" ht="12.75" customHeight="1" x14ac:dyDescent="0.2"/>
    <row r="53673" ht="12.75" customHeight="1" x14ac:dyDescent="0.2"/>
    <row r="53674" ht="12.75" customHeight="1" x14ac:dyDescent="0.2"/>
    <row r="53675" ht="12.75" customHeight="1" x14ac:dyDescent="0.2"/>
    <row r="53676" ht="12.75" customHeight="1" x14ac:dyDescent="0.2"/>
    <row r="53677" ht="12.75" customHeight="1" x14ac:dyDescent="0.2"/>
    <row r="53678" ht="12.75" customHeight="1" x14ac:dyDescent="0.2"/>
    <row r="53679" ht="12.75" customHeight="1" x14ac:dyDescent="0.2"/>
    <row r="53680" ht="12.75" customHeight="1" x14ac:dyDescent="0.2"/>
    <row r="53681" ht="12.75" customHeight="1" x14ac:dyDescent="0.2"/>
    <row r="53682" ht="12.75" customHeight="1" x14ac:dyDescent="0.2"/>
    <row r="53683" ht="12.75" customHeight="1" x14ac:dyDescent="0.2"/>
    <row r="53684" ht="12.75" customHeight="1" x14ac:dyDescent="0.2"/>
    <row r="53685" ht="12.75" customHeight="1" x14ac:dyDescent="0.2"/>
    <row r="53686" ht="12.75" customHeight="1" x14ac:dyDescent="0.2"/>
    <row r="53687" ht="12.75" customHeight="1" x14ac:dyDescent="0.2"/>
    <row r="53688" ht="12.75" customHeight="1" x14ac:dyDescent="0.2"/>
    <row r="53689" ht="12.75" customHeight="1" x14ac:dyDescent="0.2"/>
    <row r="53690" ht="12.75" customHeight="1" x14ac:dyDescent="0.2"/>
    <row r="53691" ht="12.75" customHeight="1" x14ac:dyDescent="0.2"/>
    <row r="53692" ht="12.75" customHeight="1" x14ac:dyDescent="0.2"/>
    <row r="53693" ht="12.75" customHeight="1" x14ac:dyDescent="0.2"/>
    <row r="53694" ht="12.75" customHeight="1" x14ac:dyDescent="0.2"/>
    <row r="53695" ht="12.75" customHeight="1" x14ac:dyDescent="0.2"/>
    <row r="53696" ht="12.75" customHeight="1" x14ac:dyDescent="0.2"/>
    <row r="53697" ht="12.75" customHeight="1" x14ac:dyDescent="0.2"/>
    <row r="53698" ht="12.75" customHeight="1" x14ac:dyDescent="0.2"/>
    <row r="53699" ht="12.75" customHeight="1" x14ac:dyDescent="0.2"/>
    <row r="53700" ht="12.75" customHeight="1" x14ac:dyDescent="0.2"/>
    <row r="53701" ht="12.75" customHeight="1" x14ac:dyDescent="0.2"/>
    <row r="53702" ht="12.75" customHeight="1" x14ac:dyDescent="0.2"/>
    <row r="53703" ht="12.75" customHeight="1" x14ac:dyDescent="0.2"/>
    <row r="53704" ht="12.75" customHeight="1" x14ac:dyDescent="0.2"/>
    <row r="53705" ht="12.75" customHeight="1" x14ac:dyDescent="0.2"/>
    <row r="53706" ht="12.75" customHeight="1" x14ac:dyDescent="0.2"/>
    <row r="53707" ht="12.75" customHeight="1" x14ac:dyDescent="0.2"/>
    <row r="53708" ht="12.75" customHeight="1" x14ac:dyDescent="0.2"/>
    <row r="53709" ht="12.75" customHeight="1" x14ac:dyDescent="0.2"/>
    <row r="53710" ht="12.75" customHeight="1" x14ac:dyDescent="0.2"/>
    <row r="53711" ht="12.75" customHeight="1" x14ac:dyDescent="0.2"/>
    <row r="53712" ht="12.75" customHeight="1" x14ac:dyDescent="0.2"/>
    <row r="53713" ht="12.75" customHeight="1" x14ac:dyDescent="0.2"/>
    <row r="53714" ht="12.75" customHeight="1" x14ac:dyDescent="0.2"/>
    <row r="53715" ht="12.75" customHeight="1" x14ac:dyDescent="0.2"/>
    <row r="53716" ht="12.75" customHeight="1" x14ac:dyDescent="0.2"/>
    <row r="53717" ht="12.75" customHeight="1" x14ac:dyDescent="0.2"/>
    <row r="53718" ht="12.75" customHeight="1" x14ac:dyDescent="0.2"/>
    <row r="53719" ht="12.75" customHeight="1" x14ac:dyDescent="0.2"/>
    <row r="53720" ht="12.75" customHeight="1" x14ac:dyDescent="0.2"/>
    <row r="53721" ht="12.75" customHeight="1" x14ac:dyDescent="0.2"/>
    <row r="53722" ht="12.75" customHeight="1" x14ac:dyDescent="0.2"/>
    <row r="53723" ht="12.75" customHeight="1" x14ac:dyDescent="0.2"/>
    <row r="53724" ht="12.75" customHeight="1" x14ac:dyDescent="0.2"/>
    <row r="53725" ht="12.75" customHeight="1" x14ac:dyDescent="0.2"/>
    <row r="53726" ht="12.75" customHeight="1" x14ac:dyDescent="0.2"/>
    <row r="53727" ht="12.75" customHeight="1" x14ac:dyDescent="0.2"/>
    <row r="53728" ht="12.75" customHeight="1" x14ac:dyDescent="0.2"/>
    <row r="53729" ht="12.75" customHeight="1" x14ac:dyDescent="0.2"/>
    <row r="53730" ht="12.75" customHeight="1" x14ac:dyDescent="0.2"/>
    <row r="53731" ht="12.75" customHeight="1" x14ac:dyDescent="0.2"/>
    <row r="53732" ht="12.75" customHeight="1" x14ac:dyDescent="0.2"/>
    <row r="53733" ht="12.75" customHeight="1" x14ac:dyDescent="0.2"/>
    <row r="53734" ht="12.75" customHeight="1" x14ac:dyDescent="0.2"/>
    <row r="53735" ht="12.75" customHeight="1" x14ac:dyDescent="0.2"/>
    <row r="53736" ht="12.75" customHeight="1" x14ac:dyDescent="0.2"/>
    <row r="53737" ht="12.75" customHeight="1" x14ac:dyDescent="0.2"/>
    <row r="53738" ht="12.75" customHeight="1" x14ac:dyDescent="0.2"/>
    <row r="53739" ht="12.75" customHeight="1" x14ac:dyDescent="0.2"/>
    <row r="53740" ht="12.75" customHeight="1" x14ac:dyDescent="0.2"/>
    <row r="53741" ht="12.75" customHeight="1" x14ac:dyDescent="0.2"/>
    <row r="53742" ht="12.75" customHeight="1" x14ac:dyDescent="0.2"/>
    <row r="53743" ht="12.75" customHeight="1" x14ac:dyDescent="0.2"/>
    <row r="53744" ht="12.75" customHeight="1" x14ac:dyDescent="0.2"/>
    <row r="53745" ht="12.75" customHeight="1" x14ac:dyDescent="0.2"/>
    <row r="53746" ht="12.75" customHeight="1" x14ac:dyDescent="0.2"/>
    <row r="53747" ht="12.75" customHeight="1" x14ac:dyDescent="0.2"/>
    <row r="53748" ht="12.75" customHeight="1" x14ac:dyDescent="0.2"/>
    <row r="53749" ht="12.75" customHeight="1" x14ac:dyDescent="0.2"/>
    <row r="53750" ht="12.75" customHeight="1" x14ac:dyDescent="0.2"/>
    <row r="53751" ht="12.75" customHeight="1" x14ac:dyDescent="0.2"/>
    <row r="53752" ht="12.75" customHeight="1" x14ac:dyDescent="0.2"/>
    <row r="53753" ht="12.75" customHeight="1" x14ac:dyDescent="0.2"/>
    <row r="53754" ht="12.75" customHeight="1" x14ac:dyDescent="0.2"/>
    <row r="53755" ht="12.75" customHeight="1" x14ac:dyDescent="0.2"/>
    <row r="53756" ht="12.75" customHeight="1" x14ac:dyDescent="0.2"/>
    <row r="53757" ht="12.75" customHeight="1" x14ac:dyDescent="0.2"/>
    <row r="53758" ht="12.75" customHeight="1" x14ac:dyDescent="0.2"/>
    <row r="53759" ht="12.75" customHeight="1" x14ac:dyDescent="0.2"/>
    <row r="53760" ht="12.75" customHeight="1" x14ac:dyDescent="0.2"/>
    <row r="53761" ht="12.75" customHeight="1" x14ac:dyDescent="0.2"/>
    <row r="53762" ht="12.75" customHeight="1" x14ac:dyDescent="0.2"/>
    <row r="53763" ht="12.75" customHeight="1" x14ac:dyDescent="0.2"/>
    <row r="53764" ht="12.75" customHeight="1" x14ac:dyDescent="0.2"/>
    <row r="53765" ht="12.75" customHeight="1" x14ac:dyDescent="0.2"/>
    <row r="53766" ht="12.75" customHeight="1" x14ac:dyDescent="0.2"/>
    <row r="53767" ht="12.75" customHeight="1" x14ac:dyDescent="0.2"/>
    <row r="53768" ht="12.75" customHeight="1" x14ac:dyDescent="0.2"/>
    <row r="53769" ht="12.75" customHeight="1" x14ac:dyDescent="0.2"/>
    <row r="53770" ht="12.75" customHeight="1" x14ac:dyDescent="0.2"/>
    <row r="53771" ht="12.75" customHeight="1" x14ac:dyDescent="0.2"/>
    <row r="53772" ht="12.75" customHeight="1" x14ac:dyDescent="0.2"/>
    <row r="53773" ht="12.75" customHeight="1" x14ac:dyDescent="0.2"/>
    <row r="53774" ht="12.75" customHeight="1" x14ac:dyDescent="0.2"/>
    <row r="53775" ht="12.75" customHeight="1" x14ac:dyDescent="0.2"/>
    <row r="53776" ht="12.75" customHeight="1" x14ac:dyDescent="0.2"/>
    <row r="53777" ht="12.75" customHeight="1" x14ac:dyDescent="0.2"/>
    <row r="53778" ht="12.75" customHeight="1" x14ac:dyDescent="0.2"/>
    <row r="53779" ht="12.75" customHeight="1" x14ac:dyDescent="0.2"/>
    <row r="53780" ht="12.75" customHeight="1" x14ac:dyDescent="0.2"/>
    <row r="53781" ht="12.75" customHeight="1" x14ac:dyDescent="0.2"/>
    <row r="53782" ht="12.75" customHeight="1" x14ac:dyDescent="0.2"/>
    <row r="53783" ht="12.75" customHeight="1" x14ac:dyDescent="0.2"/>
    <row r="53784" ht="12.75" customHeight="1" x14ac:dyDescent="0.2"/>
    <row r="53785" ht="12.75" customHeight="1" x14ac:dyDescent="0.2"/>
    <row r="53786" ht="12.75" customHeight="1" x14ac:dyDescent="0.2"/>
    <row r="53787" ht="12.75" customHeight="1" x14ac:dyDescent="0.2"/>
    <row r="53788" ht="12.75" customHeight="1" x14ac:dyDescent="0.2"/>
    <row r="53789" ht="12.75" customHeight="1" x14ac:dyDescent="0.2"/>
    <row r="53790" ht="12.75" customHeight="1" x14ac:dyDescent="0.2"/>
    <row r="53791" ht="12.75" customHeight="1" x14ac:dyDescent="0.2"/>
    <row r="53792" ht="12.75" customHeight="1" x14ac:dyDescent="0.2"/>
    <row r="53793" ht="12.75" customHeight="1" x14ac:dyDescent="0.2"/>
    <row r="53794" ht="12.75" customHeight="1" x14ac:dyDescent="0.2"/>
    <row r="53795" ht="12.75" customHeight="1" x14ac:dyDescent="0.2"/>
    <row r="53796" ht="12.75" customHeight="1" x14ac:dyDescent="0.2"/>
    <row r="53797" ht="12.75" customHeight="1" x14ac:dyDescent="0.2"/>
    <row r="53798" ht="12.75" customHeight="1" x14ac:dyDescent="0.2"/>
    <row r="53799" ht="12.75" customHeight="1" x14ac:dyDescent="0.2"/>
    <row r="53800" ht="12.75" customHeight="1" x14ac:dyDescent="0.2"/>
    <row r="53801" ht="12.75" customHeight="1" x14ac:dyDescent="0.2"/>
    <row r="53802" ht="12.75" customHeight="1" x14ac:dyDescent="0.2"/>
    <row r="53803" ht="12.75" customHeight="1" x14ac:dyDescent="0.2"/>
    <row r="53804" ht="12.75" customHeight="1" x14ac:dyDescent="0.2"/>
    <row r="53805" ht="12.75" customHeight="1" x14ac:dyDescent="0.2"/>
    <row r="53806" ht="12.75" customHeight="1" x14ac:dyDescent="0.2"/>
    <row r="53807" ht="12.75" customHeight="1" x14ac:dyDescent="0.2"/>
    <row r="53808" ht="12.75" customHeight="1" x14ac:dyDescent="0.2"/>
    <row r="53809" ht="12.75" customHeight="1" x14ac:dyDescent="0.2"/>
    <row r="53810" ht="12.75" customHeight="1" x14ac:dyDescent="0.2"/>
    <row r="53811" ht="12.75" customHeight="1" x14ac:dyDescent="0.2"/>
    <row r="53812" ht="12.75" customHeight="1" x14ac:dyDescent="0.2"/>
    <row r="53813" ht="12.75" customHeight="1" x14ac:dyDescent="0.2"/>
    <row r="53814" ht="12.75" customHeight="1" x14ac:dyDescent="0.2"/>
    <row r="53815" ht="12.75" customHeight="1" x14ac:dyDescent="0.2"/>
    <row r="53816" ht="12.75" customHeight="1" x14ac:dyDescent="0.2"/>
    <row r="53817" ht="12.75" customHeight="1" x14ac:dyDescent="0.2"/>
    <row r="53818" ht="12.75" customHeight="1" x14ac:dyDescent="0.2"/>
    <row r="53819" ht="12.75" customHeight="1" x14ac:dyDescent="0.2"/>
    <row r="53820" ht="12.75" customHeight="1" x14ac:dyDescent="0.2"/>
    <row r="53821" ht="12.75" customHeight="1" x14ac:dyDescent="0.2"/>
    <row r="53822" ht="12.75" customHeight="1" x14ac:dyDescent="0.2"/>
    <row r="53823" ht="12.75" customHeight="1" x14ac:dyDescent="0.2"/>
    <row r="53824" ht="12.75" customHeight="1" x14ac:dyDescent="0.2"/>
    <row r="53825" ht="12.75" customHeight="1" x14ac:dyDescent="0.2"/>
    <row r="53826" ht="12.75" customHeight="1" x14ac:dyDescent="0.2"/>
    <row r="53827" ht="12.75" customHeight="1" x14ac:dyDescent="0.2"/>
    <row r="53828" ht="12.75" customHeight="1" x14ac:dyDescent="0.2"/>
    <row r="53829" ht="12.75" customHeight="1" x14ac:dyDescent="0.2"/>
    <row r="53830" ht="12.75" customHeight="1" x14ac:dyDescent="0.2"/>
    <row r="53831" ht="12.75" customHeight="1" x14ac:dyDescent="0.2"/>
    <row r="53832" ht="12.75" customHeight="1" x14ac:dyDescent="0.2"/>
    <row r="53833" ht="12.75" customHeight="1" x14ac:dyDescent="0.2"/>
    <row r="53834" ht="12.75" customHeight="1" x14ac:dyDescent="0.2"/>
    <row r="53835" ht="12.75" customHeight="1" x14ac:dyDescent="0.2"/>
    <row r="53836" ht="12.75" customHeight="1" x14ac:dyDescent="0.2"/>
    <row r="53837" ht="12.75" customHeight="1" x14ac:dyDescent="0.2"/>
    <row r="53838" ht="12.75" customHeight="1" x14ac:dyDescent="0.2"/>
    <row r="53839" ht="12.75" customHeight="1" x14ac:dyDescent="0.2"/>
    <row r="53840" ht="12.75" customHeight="1" x14ac:dyDescent="0.2"/>
    <row r="53841" ht="12.75" customHeight="1" x14ac:dyDescent="0.2"/>
    <row r="53842" ht="12.75" customHeight="1" x14ac:dyDescent="0.2"/>
    <row r="53843" ht="12.75" customHeight="1" x14ac:dyDescent="0.2"/>
    <row r="53844" ht="12.75" customHeight="1" x14ac:dyDescent="0.2"/>
    <row r="53845" ht="12.75" customHeight="1" x14ac:dyDescent="0.2"/>
    <row r="53846" ht="12.75" customHeight="1" x14ac:dyDescent="0.2"/>
    <row r="53847" ht="12.75" customHeight="1" x14ac:dyDescent="0.2"/>
    <row r="53848" ht="12.75" customHeight="1" x14ac:dyDescent="0.2"/>
    <row r="53849" ht="12.75" customHeight="1" x14ac:dyDescent="0.2"/>
    <row r="53850" ht="12.75" customHeight="1" x14ac:dyDescent="0.2"/>
    <row r="53851" ht="12.75" customHeight="1" x14ac:dyDescent="0.2"/>
    <row r="53852" ht="12.75" customHeight="1" x14ac:dyDescent="0.2"/>
    <row r="53853" ht="12.75" customHeight="1" x14ac:dyDescent="0.2"/>
    <row r="53854" ht="12.75" customHeight="1" x14ac:dyDescent="0.2"/>
    <row r="53855" ht="12.75" customHeight="1" x14ac:dyDescent="0.2"/>
    <row r="53856" ht="12.75" customHeight="1" x14ac:dyDescent="0.2"/>
    <row r="53857" ht="12.75" customHeight="1" x14ac:dyDescent="0.2"/>
    <row r="53858" ht="12.75" customHeight="1" x14ac:dyDescent="0.2"/>
    <row r="53859" ht="12.75" customHeight="1" x14ac:dyDescent="0.2"/>
    <row r="53860" ht="12.75" customHeight="1" x14ac:dyDescent="0.2"/>
    <row r="53861" ht="12.75" customHeight="1" x14ac:dyDescent="0.2"/>
    <row r="53862" ht="12.75" customHeight="1" x14ac:dyDescent="0.2"/>
    <row r="53863" ht="12.75" customHeight="1" x14ac:dyDescent="0.2"/>
    <row r="53864" ht="12.75" customHeight="1" x14ac:dyDescent="0.2"/>
    <row r="53865" ht="12.75" customHeight="1" x14ac:dyDescent="0.2"/>
    <row r="53866" ht="12.75" customHeight="1" x14ac:dyDescent="0.2"/>
    <row r="53867" ht="12.75" customHeight="1" x14ac:dyDescent="0.2"/>
    <row r="53868" ht="12.75" customHeight="1" x14ac:dyDescent="0.2"/>
    <row r="53869" ht="12.75" customHeight="1" x14ac:dyDescent="0.2"/>
    <row r="53870" ht="12.75" customHeight="1" x14ac:dyDescent="0.2"/>
    <row r="53871" ht="12.75" customHeight="1" x14ac:dyDescent="0.2"/>
    <row r="53872" ht="12.75" customHeight="1" x14ac:dyDescent="0.2"/>
    <row r="53873" ht="12.75" customHeight="1" x14ac:dyDescent="0.2"/>
    <row r="53874" ht="12.75" customHeight="1" x14ac:dyDescent="0.2"/>
    <row r="53875" ht="12.75" customHeight="1" x14ac:dyDescent="0.2"/>
    <row r="53876" ht="12.75" customHeight="1" x14ac:dyDescent="0.2"/>
    <row r="53877" ht="12.75" customHeight="1" x14ac:dyDescent="0.2"/>
    <row r="53878" ht="12.75" customHeight="1" x14ac:dyDescent="0.2"/>
    <row r="53879" ht="12.75" customHeight="1" x14ac:dyDescent="0.2"/>
    <row r="53880" ht="12.75" customHeight="1" x14ac:dyDescent="0.2"/>
    <row r="53881" ht="12.75" customHeight="1" x14ac:dyDescent="0.2"/>
    <row r="53882" ht="12.75" customHeight="1" x14ac:dyDescent="0.2"/>
    <row r="53883" ht="12.75" customHeight="1" x14ac:dyDescent="0.2"/>
    <row r="53884" ht="12.75" customHeight="1" x14ac:dyDescent="0.2"/>
    <row r="53885" ht="12.75" customHeight="1" x14ac:dyDescent="0.2"/>
    <row r="53886" ht="12.75" customHeight="1" x14ac:dyDescent="0.2"/>
    <row r="53887" ht="12.75" customHeight="1" x14ac:dyDescent="0.2"/>
    <row r="53888" ht="12.75" customHeight="1" x14ac:dyDescent="0.2"/>
    <row r="53889" ht="12.75" customHeight="1" x14ac:dyDescent="0.2"/>
    <row r="53890" ht="12.75" customHeight="1" x14ac:dyDescent="0.2"/>
    <row r="53891" ht="12.75" customHeight="1" x14ac:dyDescent="0.2"/>
    <row r="53892" ht="12.75" customHeight="1" x14ac:dyDescent="0.2"/>
    <row r="53893" ht="12.75" customHeight="1" x14ac:dyDescent="0.2"/>
    <row r="53894" ht="12.75" customHeight="1" x14ac:dyDescent="0.2"/>
    <row r="53895" ht="12.75" customHeight="1" x14ac:dyDescent="0.2"/>
    <row r="53896" ht="12.75" customHeight="1" x14ac:dyDescent="0.2"/>
    <row r="53897" ht="12.75" customHeight="1" x14ac:dyDescent="0.2"/>
    <row r="53898" ht="12.75" customHeight="1" x14ac:dyDescent="0.2"/>
    <row r="53899" ht="12.75" customHeight="1" x14ac:dyDescent="0.2"/>
    <row r="53900" ht="12.75" customHeight="1" x14ac:dyDescent="0.2"/>
    <row r="53901" ht="12.75" customHeight="1" x14ac:dyDescent="0.2"/>
    <row r="53902" ht="12.75" customHeight="1" x14ac:dyDescent="0.2"/>
    <row r="53903" ht="12.75" customHeight="1" x14ac:dyDescent="0.2"/>
    <row r="53904" ht="12.75" customHeight="1" x14ac:dyDescent="0.2"/>
    <row r="53905" ht="12.75" customHeight="1" x14ac:dyDescent="0.2"/>
    <row r="53906" ht="12.75" customHeight="1" x14ac:dyDescent="0.2"/>
    <row r="53907" ht="12.75" customHeight="1" x14ac:dyDescent="0.2"/>
    <row r="53908" ht="12.75" customHeight="1" x14ac:dyDescent="0.2"/>
    <row r="53909" ht="12.75" customHeight="1" x14ac:dyDescent="0.2"/>
    <row r="53910" ht="12.75" customHeight="1" x14ac:dyDescent="0.2"/>
    <row r="53911" ht="12.75" customHeight="1" x14ac:dyDescent="0.2"/>
    <row r="53912" ht="12.75" customHeight="1" x14ac:dyDescent="0.2"/>
    <row r="53913" ht="12.75" customHeight="1" x14ac:dyDescent="0.2"/>
    <row r="53914" ht="12.75" customHeight="1" x14ac:dyDescent="0.2"/>
    <row r="53915" ht="12.75" customHeight="1" x14ac:dyDescent="0.2"/>
    <row r="53916" ht="12.75" customHeight="1" x14ac:dyDescent="0.2"/>
    <row r="53917" ht="12.75" customHeight="1" x14ac:dyDescent="0.2"/>
    <row r="53918" ht="12.75" customHeight="1" x14ac:dyDescent="0.2"/>
    <row r="53919" ht="12.75" customHeight="1" x14ac:dyDescent="0.2"/>
    <row r="53920" ht="12.75" customHeight="1" x14ac:dyDescent="0.2"/>
    <row r="53921" ht="12.75" customHeight="1" x14ac:dyDescent="0.2"/>
    <row r="53922" ht="12.75" customHeight="1" x14ac:dyDescent="0.2"/>
    <row r="53923" ht="12.75" customHeight="1" x14ac:dyDescent="0.2"/>
    <row r="53924" ht="12.75" customHeight="1" x14ac:dyDescent="0.2"/>
    <row r="53925" ht="12.75" customHeight="1" x14ac:dyDescent="0.2"/>
    <row r="53926" ht="12.75" customHeight="1" x14ac:dyDescent="0.2"/>
    <row r="53927" ht="12.75" customHeight="1" x14ac:dyDescent="0.2"/>
    <row r="53928" ht="12.75" customHeight="1" x14ac:dyDescent="0.2"/>
    <row r="53929" ht="12.75" customHeight="1" x14ac:dyDescent="0.2"/>
    <row r="53930" ht="12.75" customHeight="1" x14ac:dyDescent="0.2"/>
    <row r="53931" ht="12.75" customHeight="1" x14ac:dyDescent="0.2"/>
    <row r="53932" ht="12.75" customHeight="1" x14ac:dyDescent="0.2"/>
    <row r="53933" ht="12.75" customHeight="1" x14ac:dyDescent="0.2"/>
    <row r="53934" ht="12.75" customHeight="1" x14ac:dyDescent="0.2"/>
    <row r="53935" ht="12.75" customHeight="1" x14ac:dyDescent="0.2"/>
    <row r="53936" ht="12.75" customHeight="1" x14ac:dyDescent="0.2"/>
    <row r="53937" ht="12.75" customHeight="1" x14ac:dyDescent="0.2"/>
    <row r="53938" ht="12.75" customHeight="1" x14ac:dyDescent="0.2"/>
    <row r="53939" ht="12.75" customHeight="1" x14ac:dyDescent="0.2"/>
    <row r="53940" ht="12.75" customHeight="1" x14ac:dyDescent="0.2"/>
    <row r="53941" ht="12.75" customHeight="1" x14ac:dyDescent="0.2"/>
    <row r="53942" ht="12.75" customHeight="1" x14ac:dyDescent="0.2"/>
    <row r="53943" ht="12.75" customHeight="1" x14ac:dyDescent="0.2"/>
    <row r="53944" ht="12.75" customHeight="1" x14ac:dyDescent="0.2"/>
    <row r="53945" ht="12.75" customHeight="1" x14ac:dyDescent="0.2"/>
    <row r="53946" ht="12.75" customHeight="1" x14ac:dyDescent="0.2"/>
    <row r="53947" ht="12.75" customHeight="1" x14ac:dyDescent="0.2"/>
    <row r="53948" ht="12.75" customHeight="1" x14ac:dyDescent="0.2"/>
    <row r="53949" ht="12.75" customHeight="1" x14ac:dyDescent="0.2"/>
    <row r="53950" ht="12.75" customHeight="1" x14ac:dyDescent="0.2"/>
    <row r="53951" ht="12.75" customHeight="1" x14ac:dyDescent="0.2"/>
    <row r="53952" ht="12.75" customHeight="1" x14ac:dyDescent="0.2"/>
    <row r="53953" ht="12.75" customHeight="1" x14ac:dyDescent="0.2"/>
    <row r="53954" ht="12.75" customHeight="1" x14ac:dyDescent="0.2"/>
    <row r="53955" ht="12.75" customHeight="1" x14ac:dyDescent="0.2"/>
    <row r="53956" ht="12.75" customHeight="1" x14ac:dyDescent="0.2"/>
    <row r="53957" ht="12.75" customHeight="1" x14ac:dyDescent="0.2"/>
    <row r="53958" ht="12.75" customHeight="1" x14ac:dyDescent="0.2"/>
    <row r="53959" ht="12.75" customHeight="1" x14ac:dyDescent="0.2"/>
    <row r="53960" ht="12.75" customHeight="1" x14ac:dyDescent="0.2"/>
    <row r="53961" ht="12.75" customHeight="1" x14ac:dyDescent="0.2"/>
    <row r="53962" ht="12.75" customHeight="1" x14ac:dyDescent="0.2"/>
    <row r="53963" ht="12.75" customHeight="1" x14ac:dyDescent="0.2"/>
    <row r="53964" ht="12.75" customHeight="1" x14ac:dyDescent="0.2"/>
    <row r="53965" ht="12.75" customHeight="1" x14ac:dyDescent="0.2"/>
    <row r="53966" ht="12.75" customHeight="1" x14ac:dyDescent="0.2"/>
    <row r="53967" ht="12.75" customHeight="1" x14ac:dyDescent="0.2"/>
  </sheetData>
  <mergeCells count="164">
    <mergeCell ref="A251:A252"/>
    <mergeCell ref="B250:J250"/>
    <mergeCell ref="A15:O15"/>
    <mergeCell ref="B17:J17"/>
    <mergeCell ref="AB18:AK18"/>
    <mergeCell ref="B35:J35"/>
    <mergeCell ref="AB41:AK41"/>
    <mergeCell ref="B51:J51"/>
    <mergeCell ref="T57:U57"/>
    <mergeCell ref="B67:J67"/>
    <mergeCell ref="AB68:AK68"/>
    <mergeCell ref="B82:J82"/>
    <mergeCell ref="B97:J97"/>
    <mergeCell ref="B116:J116"/>
    <mergeCell ref="B133:J133"/>
    <mergeCell ref="B149:J149"/>
    <mergeCell ref="P251:P252"/>
    <mergeCell ref="Q251:Q252"/>
    <mergeCell ref="R251:R252"/>
    <mergeCell ref="B251:J251"/>
    <mergeCell ref="K251:K252"/>
    <mergeCell ref="L251:L252"/>
    <mergeCell ref="M251:M252"/>
    <mergeCell ref="N251:N252"/>
    <mergeCell ref="O251:O252"/>
    <mergeCell ref="B165:J165"/>
    <mergeCell ref="B182:J182"/>
    <mergeCell ref="B203:J203"/>
    <mergeCell ref="B222:J222"/>
    <mergeCell ref="B236:J236"/>
    <mergeCell ref="M274:M275"/>
    <mergeCell ref="N274:N275"/>
    <mergeCell ref="O274:O275"/>
    <mergeCell ref="B270:J270"/>
    <mergeCell ref="B273:J273"/>
    <mergeCell ref="P274:P275"/>
    <mergeCell ref="Q274:Q275"/>
    <mergeCell ref="R274:R275"/>
    <mergeCell ref="A274:A275"/>
    <mergeCell ref="B274:J274"/>
    <mergeCell ref="K274:K275"/>
    <mergeCell ref="L274:L275"/>
    <mergeCell ref="Q393:Q394"/>
    <mergeCell ref="R393:R394"/>
    <mergeCell ref="A393:A394"/>
    <mergeCell ref="B393:J393"/>
    <mergeCell ref="K393:K394"/>
    <mergeCell ref="L393:L394"/>
    <mergeCell ref="B392:J392"/>
    <mergeCell ref="M370:M371"/>
    <mergeCell ref="N370:N371"/>
    <mergeCell ref="O370:O371"/>
    <mergeCell ref="P370:P371"/>
    <mergeCell ref="Q370:Q371"/>
    <mergeCell ref="R370:R371"/>
    <mergeCell ref="A370:A371"/>
    <mergeCell ref="B370:J370"/>
    <mergeCell ref="K370:K371"/>
    <mergeCell ref="L370:L371"/>
    <mergeCell ref="Q439:Q440"/>
    <mergeCell ref="R439:R440"/>
    <mergeCell ref="A439:A440"/>
    <mergeCell ref="B439:J439"/>
    <mergeCell ref="K439:K440"/>
    <mergeCell ref="L439:L440"/>
    <mergeCell ref="B438:J438"/>
    <mergeCell ref="M416:M417"/>
    <mergeCell ref="N416:N417"/>
    <mergeCell ref="O416:O417"/>
    <mergeCell ref="P416:P417"/>
    <mergeCell ref="Q416:Q417"/>
    <mergeCell ref="R416:R417"/>
    <mergeCell ref="A416:A417"/>
    <mergeCell ref="B416:J416"/>
    <mergeCell ref="K416:K417"/>
    <mergeCell ref="L416:L417"/>
    <mergeCell ref="Q485:Q486"/>
    <mergeCell ref="R485:R486"/>
    <mergeCell ref="A485:A486"/>
    <mergeCell ref="B485:J485"/>
    <mergeCell ref="K485:K486"/>
    <mergeCell ref="L485:L486"/>
    <mergeCell ref="B484:J484"/>
    <mergeCell ref="B481:J481"/>
    <mergeCell ref="M462:M463"/>
    <mergeCell ref="N462:N463"/>
    <mergeCell ref="O462:O463"/>
    <mergeCell ref="P462:P463"/>
    <mergeCell ref="Q462:Q463"/>
    <mergeCell ref="R462:R463"/>
    <mergeCell ref="A462:A463"/>
    <mergeCell ref="B462:J462"/>
    <mergeCell ref="K462:K463"/>
    <mergeCell ref="L462:L463"/>
    <mergeCell ref="M297:M298"/>
    <mergeCell ref="N297:N298"/>
    <mergeCell ref="O297:O298"/>
    <mergeCell ref="P297:P298"/>
    <mergeCell ref="Q297:Q298"/>
    <mergeCell ref="R297:R298"/>
    <mergeCell ref="A297:A298"/>
    <mergeCell ref="B297:J297"/>
    <mergeCell ref="K297:K298"/>
    <mergeCell ref="L297:L298"/>
    <mergeCell ref="Q347:Q348"/>
    <mergeCell ref="R347:R348"/>
    <mergeCell ref="A347:A348"/>
    <mergeCell ref="B347:J347"/>
    <mergeCell ref="B346:J346"/>
    <mergeCell ref="B343:J343"/>
    <mergeCell ref="M320:M321"/>
    <mergeCell ref="N320:N321"/>
    <mergeCell ref="O320:O321"/>
    <mergeCell ref="P320:P321"/>
    <mergeCell ref="Q320:Q321"/>
    <mergeCell ref="R320:R321"/>
    <mergeCell ref="A320:A321"/>
    <mergeCell ref="B320:J320"/>
    <mergeCell ref="K320:K321"/>
    <mergeCell ref="L320:L321"/>
    <mergeCell ref="B507:J507"/>
    <mergeCell ref="B504:J504"/>
    <mergeCell ref="B527:J527"/>
    <mergeCell ref="K347:K348"/>
    <mergeCell ref="L347:L348"/>
    <mergeCell ref="M347:M348"/>
    <mergeCell ref="N347:N348"/>
    <mergeCell ref="O347:O348"/>
    <mergeCell ref="P347:P348"/>
    <mergeCell ref="M485:M486"/>
    <mergeCell ref="N485:N486"/>
    <mergeCell ref="O485:O486"/>
    <mergeCell ref="P485:P486"/>
    <mergeCell ref="B461:J461"/>
    <mergeCell ref="M439:M440"/>
    <mergeCell ref="N439:N440"/>
    <mergeCell ref="O439:O440"/>
    <mergeCell ref="P439:P440"/>
    <mergeCell ref="B415:J415"/>
    <mergeCell ref="M393:M394"/>
    <mergeCell ref="N393:N394"/>
    <mergeCell ref="O393:O394"/>
    <mergeCell ref="P393:P394"/>
    <mergeCell ref="B369:J369"/>
    <mergeCell ref="M508:M509"/>
    <mergeCell ref="N508:N509"/>
    <mergeCell ref="O508:O509"/>
    <mergeCell ref="P508:P509"/>
    <mergeCell ref="Q508:Q509"/>
    <mergeCell ref="R508:R509"/>
    <mergeCell ref="A508:A509"/>
    <mergeCell ref="B508:J508"/>
    <mergeCell ref="K508:K509"/>
    <mergeCell ref="L508:L509"/>
    <mergeCell ref="B293:J293"/>
    <mergeCell ref="B316:J316"/>
    <mergeCell ref="B340:J340"/>
    <mergeCell ref="B366:J366"/>
    <mergeCell ref="B389:J389"/>
    <mergeCell ref="B412:J412"/>
    <mergeCell ref="B435:J435"/>
    <mergeCell ref="B458:J458"/>
    <mergeCell ref="B319:J319"/>
    <mergeCell ref="B296:J296"/>
  </mergeCells>
  <pageMargins left="0.7" right="0.7" top="0.75" bottom="0.75" header="0" footer="0"/>
  <pageSetup orientation="landscape"/>
  <ignoredErrors>
    <ignoredError sqref="A253:A269 A322 A299:A300 A276:A278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CC00"/>
  </sheetPr>
  <dimension ref="A1:W970"/>
  <sheetViews>
    <sheetView topLeftCell="A298" zoomScaleNormal="100" workbookViewId="0">
      <selection activeCell="O300" sqref="O300"/>
    </sheetView>
  </sheetViews>
  <sheetFormatPr baseColWidth="10" defaultColWidth="12.5703125" defaultRowHeight="15" customHeight="1" x14ac:dyDescent="0.2"/>
  <cols>
    <col min="1" max="1" width="8.5703125" style="222" customWidth="1"/>
    <col min="2" max="10" width="7.140625" customWidth="1"/>
    <col min="11" max="11" width="15.7109375" style="187" bestFit="1" customWidth="1"/>
    <col min="12" max="18" width="12.85546875" customWidth="1"/>
    <col min="19" max="26" width="10" customWidth="1"/>
  </cols>
  <sheetData>
    <row r="1" spans="1:15" s="286" customFormat="1" ht="15" customHeight="1" x14ac:dyDescent="0.2">
      <c r="K1" s="187"/>
    </row>
    <row r="2" spans="1:15" s="286" customFormat="1" ht="15" customHeight="1" x14ac:dyDescent="0.2">
      <c r="K2" s="187"/>
    </row>
    <row r="3" spans="1:15" s="286" customFormat="1" ht="15" customHeight="1" x14ac:dyDescent="0.2">
      <c r="K3" s="187"/>
    </row>
    <row r="4" spans="1:15" s="286" customFormat="1" ht="15" customHeight="1" x14ac:dyDescent="0.2">
      <c r="K4" s="187"/>
    </row>
    <row r="5" spans="1:15" s="286" customFormat="1" ht="15" customHeight="1" x14ac:dyDescent="0.2">
      <c r="K5" s="187"/>
    </row>
    <row r="6" spans="1:15" s="286" customFormat="1" ht="15" customHeight="1" x14ac:dyDescent="0.2">
      <c r="K6" s="187"/>
    </row>
    <row r="7" spans="1:15" s="286" customFormat="1" ht="15" customHeight="1" x14ac:dyDescent="0.2">
      <c r="K7" s="187"/>
    </row>
    <row r="8" spans="1:15" s="286" customFormat="1" ht="15" customHeight="1" x14ac:dyDescent="0.2">
      <c r="K8" s="187"/>
    </row>
    <row r="9" spans="1:15" s="286" customFormat="1" ht="15" customHeight="1" x14ac:dyDescent="0.2">
      <c r="K9" s="187"/>
    </row>
    <row r="10" spans="1:15" s="286" customFormat="1" ht="15" customHeight="1" x14ac:dyDescent="0.2">
      <c r="K10" s="187"/>
    </row>
    <row r="11" spans="1:15" s="286" customFormat="1" ht="15" customHeight="1" x14ac:dyDescent="0.2">
      <c r="K11" s="187"/>
    </row>
    <row r="12" spans="1:15" s="286" customFormat="1" ht="15" customHeight="1" x14ac:dyDescent="0.2">
      <c r="K12" s="187"/>
    </row>
    <row r="13" spans="1:15" s="286" customFormat="1" ht="15" customHeight="1" x14ac:dyDescent="0.2">
      <c r="K13" s="187"/>
    </row>
    <row r="14" spans="1:15" s="286" customFormat="1" ht="15" customHeight="1" x14ac:dyDescent="0.2">
      <c r="K14" s="187"/>
    </row>
    <row r="15" spans="1:15" ht="12.75" customHeight="1" x14ac:dyDescent="0.2">
      <c r="A15" s="266" t="s">
        <v>133</v>
      </c>
      <c r="L15" s="3"/>
      <c r="M15" s="3"/>
      <c r="O15" s="3"/>
    </row>
    <row r="16" spans="1:15" ht="12.75" customHeight="1" x14ac:dyDescent="0.2">
      <c r="A16" s="266"/>
      <c r="L16" s="3"/>
      <c r="M16" s="3"/>
      <c r="O16" s="3"/>
    </row>
    <row r="17" spans="1:20" ht="26.25" customHeight="1" x14ac:dyDescent="0.4">
      <c r="A17" s="162"/>
      <c r="B17" s="307" t="s">
        <v>99</v>
      </c>
      <c r="C17" s="307"/>
      <c r="D17" s="307"/>
      <c r="E17" s="307"/>
      <c r="F17" s="307"/>
      <c r="G17" s="307"/>
      <c r="H17" s="307"/>
      <c r="I17" s="307"/>
      <c r="J17" s="307"/>
      <c r="K17" s="223" t="s">
        <v>93</v>
      </c>
      <c r="L17" s="3"/>
      <c r="M17" s="3"/>
      <c r="N17" s="29"/>
      <c r="O17" s="3"/>
      <c r="P17" s="29"/>
      <c r="Q17" s="29"/>
      <c r="R17" s="29"/>
    </row>
    <row r="18" spans="1:20" ht="20.25" customHeight="1" x14ac:dyDescent="0.2">
      <c r="A18" s="319" t="s">
        <v>10</v>
      </c>
      <c r="B18" s="301" t="s">
        <v>100</v>
      </c>
      <c r="C18" s="302"/>
      <c r="D18" s="302"/>
      <c r="E18" s="302"/>
      <c r="F18" s="302"/>
      <c r="G18" s="302"/>
      <c r="H18" s="302"/>
      <c r="I18" s="302"/>
      <c r="J18" s="303"/>
      <c r="K18" s="325" t="s">
        <v>11</v>
      </c>
      <c r="L18" s="296" t="s">
        <v>3</v>
      </c>
      <c r="M18" s="296" t="s">
        <v>4</v>
      </c>
      <c r="N18" s="306" t="s">
        <v>5</v>
      </c>
      <c r="O18" s="296" t="s">
        <v>6</v>
      </c>
      <c r="P18" s="294" t="s">
        <v>7</v>
      </c>
      <c r="Q18" s="294" t="s">
        <v>8</v>
      </c>
      <c r="R18" s="296" t="s">
        <v>101</v>
      </c>
    </row>
    <row r="19" spans="1:20" ht="15.75" customHeight="1" x14ac:dyDescent="0.25">
      <c r="A19" s="320"/>
      <c r="B19" s="58" t="s">
        <v>102</v>
      </c>
      <c r="C19" s="58" t="s">
        <v>103</v>
      </c>
      <c r="D19" s="58" t="s">
        <v>104</v>
      </c>
      <c r="E19" s="58" t="s">
        <v>105</v>
      </c>
      <c r="F19" s="58" t="s">
        <v>106</v>
      </c>
      <c r="G19" s="58" t="s">
        <v>107</v>
      </c>
      <c r="H19" s="58" t="s">
        <v>108</v>
      </c>
      <c r="I19" s="58" t="s">
        <v>109</v>
      </c>
      <c r="J19" s="58" t="s">
        <v>110</v>
      </c>
      <c r="K19" s="326"/>
      <c r="L19" s="295"/>
      <c r="M19" s="295"/>
      <c r="N19" s="295"/>
      <c r="O19" s="295"/>
      <c r="P19" s="295"/>
      <c r="Q19" s="295"/>
      <c r="R19" s="295"/>
    </row>
    <row r="20" spans="1:20" ht="15.75" customHeight="1" x14ac:dyDescent="0.25">
      <c r="A20" s="58">
        <v>1402</v>
      </c>
      <c r="B20" s="154">
        <v>20</v>
      </c>
      <c r="C20" s="154"/>
      <c r="D20" s="154"/>
      <c r="E20" s="154"/>
      <c r="F20" s="154"/>
      <c r="G20" s="154"/>
      <c r="H20" s="154"/>
      <c r="I20" s="154"/>
      <c r="J20" s="154"/>
      <c r="K20" s="144"/>
      <c r="L20" s="234"/>
      <c r="M20" s="235"/>
      <c r="N20" s="236"/>
      <c r="O20" s="243"/>
      <c r="P20" s="63">
        <f>B20</f>
        <v>20</v>
      </c>
      <c r="Q20" s="244"/>
      <c r="R20" s="243"/>
    </row>
    <row r="21" spans="1:20" ht="15.75" customHeight="1" x14ac:dyDescent="0.25">
      <c r="A21" s="58">
        <v>1501</v>
      </c>
      <c r="B21" s="154"/>
      <c r="C21" s="154">
        <v>13</v>
      </c>
      <c r="D21" s="154"/>
      <c r="E21" s="154"/>
      <c r="F21" s="154"/>
      <c r="G21" s="154"/>
      <c r="H21" s="154"/>
      <c r="I21" s="154"/>
      <c r="J21" s="154"/>
      <c r="K21" s="144"/>
      <c r="L21" s="237"/>
      <c r="M21" s="129"/>
      <c r="N21" s="238"/>
      <c r="O21" s="67">
        <f>IF(C21=0,"",C21/B20)</f>
        <v>0.65</v>
      </c>
      <c r="P21" s="68">
        <v>13</v>
      </c>
      <c r="Q21" s="245">
        <f t="shared" ref="Q21:Q28" si="0">IF(P21=0,"",P21/P20)</f>
        <v>0.65</v>
      </c>
      <c r="R21" s="245">
        <f t="shared" ref="R21:R28" si="1">IF(P21=0,"",100%-Q21)</f>
        <v>0.35</v>
      </c>
    </row>
    <row r="22" spans="1:20" ht="15.75" customHeight="1" x14ac:dyDescent="0.25">
      <c r="A22" s="58">
        <v>1502</v>
      </c>
      <c r="B22" s="154"/>
      <c r="C22" s="154"/>
      <c r="D22" s="154">
        <v>12</v>
      </c>
      <c r="E22" s="154"/>
      <c r="F22" s="154"/>
      <c r="G22" s="154"/>
      <c r="H22" s="154"/>
      <c r="I22" s="154"/>
      <c r="J22" s="154"/>
      <c r="K22" s="144"/>
      <c r="L22" s="237"/>
      <c r="M22" s="129"/>
      <c r="N22" s="238"/>
      <c r="O22" s="67">
        <f>IF(D22=0,"",D22/C21)</f>
        <v>0.92307692307692313</v>
      </c>
      <c r="P22" s="68">
        <v>12</v>
      </c>
      <c r="Q22" s="245">
        <f t="shared" si="0"/>
        <v>0.92307692307692313</v>
      </c>
      <c r="R22" s="245">
        <f t="shared" si="1"/>
        <v>7.6923076923076872E-2</v>
      </c>
      <c r="T22" s="70">
        <f>P22/P20</f>
        <v>0.6</v>
      </c>
    </row>
    <row r="23" spans="1:20" ht="15.75" customHeight="1" x14ac:dyDescent="0.25">
      <c r="A23" s="58">
        <v>1601</v>
      </c>
      <c r="B23" s="154"/>
      <c r="C23" s="154"/>
      <c r="D23" s="154"/>
      <c r="E23" s="154">
        <v>11</v>
      </c>
      <c r="F23" s="154"/>
      <c r="G23" s="154"/>
      <c r="H23" s="154"/>
      <c r="I23" s="154"/>
      <c r="J23" s="154"/>
      <c r="K23" s="144"/>
      <c r="L23" s="237"/>
      <c r="M23" s="129"/>
      <c r="N23" s="238"/>
      <c r="O23" s="67">
        <f>IF(E23=0,"",E23/D22)</f>
        <v>0.91666666666666663</v>
      </c>
      <c r="P23" s="68">
        <v>12</v>
      </c>
      <c r="Q23" s="245">
        <f t="shared" si="0"/>
        <v>1</v>
      </c>
      <c r="R23" s="245">
        <f t="shared" si="1"/>
        <v>0</v>
      </c>
    </row>
    <row r="24" spans="1:20" ht="15.75" customHeight="1" x14ac:dyDescent="0.25">
      <c r="A24" s="58">
        <v>1602</v>
      </c>
      <c r="B24" s="154"/>
      <c r="C24" s="154"/>
      <c r="D24" s="154"/>
      <c r="E24" s="154"/>
      <c r="F24" s="154">
        <v>11</v>
      </c>
      <c r="G24" s="154"/>
      <c r="H24" s="154"/>
      <c r="I24" s="154"/>
      <c r="J24" s="154"/>
      <c r="K24" s="144"/>
      <c r="L24" s="237"/>
      <c r="M24" s="129"/>
      <c r="N24" s="238"/>
      <c r="O24" s="67">
        <f>IF(F24=0,"",F24/E23)</f>
        <v>1</v>
      </c>
      <c r="P24" s="68">
        <v>12</v>
      </c>
      <c r="Q24" s="245">
        <f t="shared" si="0"/>
        <v>1</v>
      </c>
      <c r="R24" s="245">
        <f t="shared" si="1"/>
        <v>0</v>
      </c>
    </row>
    <row r="25" spans="1:20" ht="15.75" customHeight="1" x14ac:dyDescent="0.25">
      <c r="A25" s="58">
        <v>1701</v>
      </c>
      <c r="B25" s="154"/>
      <c r="C25" s="154"/>
      <c r="D25" s="154"/>
      <c r="E25" s="154"/>
      <c r="F25" s="154"/>
      <c r="G25" s="154">
        <v>10</v>
      </c>
      <c r="H25" s="154"/>
      <c r="I25" s="154"/>
      <c r="J25" s="154"/>
      <c r="K25" s="144"/>
      <c r="L25" s="237"/>
      <c r="M25" s="129"/>
      <c r="N25" s="238"/>
      <c r="O25" s="67">
        <f>IF(G25=0,"",G25/F24)</f>
        <v>0.90909090909090906</v>
      </c>
      <c r="P25" s="68">
        <v>12</v>
      </c>
      <c r="Q25" s="245">
        <f t="shared" si="0"/>
        <v>1</v>
      </c>
      <c r="R25" s="245">
        <f t="shared" si="1"/>
        <v>0</v>
      </c>
    </row>
    <row r="26" spans="1:20" ht="15.75" customHeight="1" x14ac:dyDescent="0.25">
      <c r="A26" s="58">
        <v>1702</v>
      </c>
      <c r="B26" s="154"/>
      <c r="C26" s="154"/>
      <c r="D26" s="154"/>
      <c r="E26" s="154"/>
      <c r="F26" s="154"/>
      <c r="G26" s="154"/>
      <c r="H26" s="154">
        <v>10</v>
      </c>
      <c r="I26" s="154"/>
      <c r="J26" s="154"/>
      <c r="K26" s="144"/>
      <c r="L26" s="237"/>
      <c r="M26" s="129"/>
      <c r="N26" s="238"/>
      <c r="O26" s="67">
        <f>IF(H26=0,"",H26/G25)</f>
        <v>1</v>
      </c>
      <c r="P26" s="68">
        <v>11</v>
      </c>
      <c r="Q26" s="245">
        <f t="shared" si="0"/>
        <v>0.91666666666666663</v>
      </c>
      <c r="R26" s="245">
        <f t="shared" si="1"/>
        <v>8.333333333333337E-2</v>
      </c>
    </row>
    <row r="27" spans="1:20" ht="15.75" customHeight="1" x14ac:dyDescent="0.25">
      <c r="A27" s="58">
        <v>1801</v>
      </c>
      <c r="B27" s="154"/>
      <c r="C27" s="154"/>
      <c r="D27" s="154"/>
      <c r="E27" s="154"/>
      <c r="F27" s="154"/>
      <c r="G27" s="154"/>
      <c r="H27" s="154"/>
      <c r="I27" s="154">
        <v>10</v>
      </c>
      <c r="J27" s="154"/>
      <c r="K27" s="144"/>
      <c r="L27" s="237"/>
      <c r="M27" s="129"/>
      <c r="N27" s="238"/>
      <c r="O27" s="67">
        <f>IF(I27=0,"",I27/H26)</f>
        <v>1</v>
      </c>
      <c r="P27" s="68">
        <v>11</v>
      </c>
      <c r="Q27" s="245">
        <f t="shared" si="0"/>
        <v>1</v>
      </c>
      <c r="R27" s="245">
        <f t="shared" si="1"/>
        <v>0</v>
      </c>
    </row>
    <row r="28" spans="1:20" ht="15.75" customHeight="1" x14ac:dyDescent="0.25">
      <c r="A28" s="58">
        <v>1802</v>
      </c>
      <c r="B28" s="154"/>
      <c r="C28" s="154"/>
      <c r="D28" s="154"/>
      <c r="E28" s="154"/>
      <c r="F28" s="154"/>
      <c r="G28" s="154"/>
      <c r="H28" s="154"/>
      <c r="I28" s="154"/>
      <c r="J28" s="154">
        <v>10</v>
      </c>
      <c r="K28" s="144">
        <v>8</v>
      </c>
      <c r="L28" s="237"/>
      <c r="M28" s="129"/>
      <c r="N28" s="238"/>
      <c r="O28" s="71">
        <f>IF(J28=0,"",J28/I27)</f>
        <v>1</v>
      </c>
      <c r="P28" s="68">
        <v>11</v>
      </c>
      <c r="Q28" s="71">
        <f t="shared" si="0"/>
        <v>1</v>
      </c>
      <c r="R28" s="71">
        <f t="shared" si="1"/>
        <v>0</v>
      </c>
    </row>
    <row r="29" spans="1:20" ht="15.75" customHeight="1" x14ac:dyDescent="0.25">
      <c r="A29" s="58">
        <v>1901</v>
      </c>
      <c r="B29" s="154"/>
      <c r="C29" s="154"/>
      <c r="D29" s="154"/>
      <c r="E29" s="154"/>
      <c r="F29" s="154"/>
      <c r="G29" s="154"/>
      <c r="H29" s="154"/>
      <c r="I29" s="154"/>
      <c r="J29" s="154">
        <v>2</v>
      </c>
      <c r="K29" s="144">
        <v>2</v>
      </c>
      <c r="L29" s="237"/>
      <c r="M29" s="129"/>
      <c r="N29" s="239"/>
      <c r="O29" s="129"/>
      <c r="P29" s="68">
        <v>3</v>
      </c>
      <c r="Q29" s="129"/>
      <c r="R29" s="246"/>
    </row>
    <row r="30" spans="1:20" ht="15.75" customHeight="1" x14ac:dyDescent="0.25">
      <c r="A30" s="58">
        <v>1902</v>
      </c>
      <c r="B30" s="154"/>
      <c r="C30" s="154"/>
      <c r="D30" s="154"/>
      <c r="E30" s="154"/>
      <c r="F30" s="154"/>
      <c r="G30" s="154"/>
      <c r="H30" s="154"/>
      <c r="I30" s="154"/>
      <c r="J30" s="154">
        <v>1</v>
      </c>
      <c r="K30" s="144"/>
      <c r="L30" s="237"/>
      <c r="M30" s="129"/>
      <c r="N30" s="239"/>
      <c r="O30" s="247"/>
      <c r="P30" s="109">
        <v>1</v>
      </c>
      <c r="Q30" s="248"/>
      <c r="R30" s="247"/>
    </row>
    <row r="31" spans="1:20" ht="15.75" customHeight="1" x14ac:dyDescent="0.25">
      <c r="A31" s="58">
        <v>2001</v>
      </c>
      <c r="B31" s="154"/>
      <c r="C31" s="154"/>
      <c r="D31" s="154"/>
      <c r="E31" s="154"/>
      <c r="F31" s="154"/>
      <c r="G31" s="154"/>
      <c r="H31" s="154"/>
      <c r="I31" s="154"/>
      <c r="J31" s="154">
        <v>1</v>
      </c>
      <c r="K31" s="144">
        <v>1</v>
      </c>
      <c r="L31" s="237"/>
      <c r="M31" s="129"/>
      <c r="N31" s="239"/>
      <c r="O31" s="247"/>
      <c r="P31" s="109">
        <v>1</v>
      </c>
      <c r="Q31" s="248"/>
      <c r="R31" s="247"/>
    </row>
    <row r="32" spans="1:20" ht="15.75" customHeight="1" x14ac:dyDescent="0.25">
      <c r="A32" s="58">
        <v>2002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44"/>
      <c r="L32" s="237"/>
      <c r="M32" s="129"/>
      <c r="N32" s="239"/>
      <c r="O32" s="247"/>
      <c r="P32" s="109"/>
      <c r="Q32" s="248"/>
      <c r="R32" s="247"/>
    </row>
    <row r="33" spans="1:20" ht="15.75" customHeight="1" x14ac:dyDescent="0.25">
      <c r="A33" s="58">
        <v>2101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44"/>
      <c r="L33" s="237"/>
      <c r="M33" s="129"/>
      <c r="N33" s="239"/>
      <c r="O33" s="129"/>
      <c r="P33" s="239"/>
      <c r="Q33" s="124"/>
      <c r="R33" s="247"/>
    </row>
    <row r="34" spans="1:20" ht="15.75" customHeight="1" x14ac:dyDescent="0.25">
      <c r="A34" s="58">
        <v>2102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44"/>
      <c r="L34" s="237"/>
      <c r="M34" s="129"/>
      <c r="N34" s="239"/>
      <c r="O34" s="197" t="s">
        <v>83</v>
      </c>
      <c r="P34" s="82">
        <v>7</v>
      </c>
      <c r="Q34" s="111">
        <f>K37</f>
        <v>11</v>
      </c>
      <c r="R34" s="199" t="s">
        <v>11</v>
      </c>
    </row>
    <row r="35" spans="1:20" ht="15.75" customHeight="1" x14ac:dyDescent="0.25">
      <c r="A35" s="58">
        <v>2201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44"/>
      <c r="L35" s="237"/>
      <c r="M35" s="129"/>
      <c r="N35" s="239"/>
      <c r="O35" s="198" t="s">
        <v>85</v>
      </c>
      <c r="P35" s="86">
        <f>IF(P34/B20=0,"",P34/B20)</f>
        <v>0.35</v>
      </c>
      <c r="Q35" s="112">
        <f>IF(P34/Q34=0,"",P34/Q34)</f>
        <v>0.63636363636363635</v>
      </c>
      <c r="R35" s="200" t="s">
        <v>86</v>
      </c>
    </row>
    <row r="36" spans="1:20" ht="15.75" customHeight="1" x14ac:dyDescent="0.25">
      <c r="A36" s="58">
        <v>2202</v>
      </c>
      <c r="B36" s="201"/>
      <c r="C36" s="201"/>
      <c r="D36" s="201"/>
      <c r="E36" s="201"/>
      <c r="F36" s="201"/>
      <c r="G36" s="201"/>
      <c r="H36" s="201"/>
      <c r="I36" s="201"/>
      <c r="J36" s="201"/>
      <c r="K36" s="144"/>
      <c r="L36" s="240"/>
      <c r="M36" s="241"/>
      <c r="N36" s="242"/>
      <c r="O36" s="90"/>
      <c r="P36" s="91"/>
      <c r="Q36" s="91"/>
      <c r="R36" s="113"/>
    </row>
    <row r="37" spans="1:20" ht="18" customHeight="1" x14ac:dyDescent="0.25">
      <c r="A37" s="28"/>
      <c r="B37" s="297" t="s">
        <v>111</v>
      </c>
      <c r="C37" s="297"/>
      <c r="D37" s="297"/>
      <c r="E37" s="297"/>
      <c r="F37" s="297"/>
      <c r="G37" s="297"/>
      <c r="H37" s="297"/>
      <c r="I37" s="297"/>
      <c r="J37" s="297"/>
      <c r="K37" s="196">
        <f>SUM(K20:K33)</f>
        <v>11</v>
      </c>
      <c r="L37" s="94">
        <f>IF(K28=0,"",K28/B20)</f>
        <v>0.4</v>
      </c>
      <c r="M37" s="94">
        <f>IF(K37=0,"",K37/B20)</f>
        <v>0.55000000000000004</v>
      </c>
      <c r="N37" s="94">
        <f>IF(K28=0,"",M37-L37)</f>
        <v>0.15000000000000002</v>
      </c>
      <c r="O37" s="3"/>
      <c r="P37" s="29"/>
      <c r="Q37" s="22"/>
      <c r="R37" s="3"/>
    </row>
    <row r="38" spans="1:20" ht="12.75" customHeight="1" x14ac:dyDescent="0.2">
      <c r="A38" s="266"/>
      <c r="L38" s="3"/>
      <c r="M38" s="3"/>
      <c r="O38" s="3"/>
    </row>
    <row r="39" spans="1:20" ht="12.75" customHeight="1" x14ac:dyDescent="0.2">
      <c r="A39" s="266"/>
      <c r="L39" s="3"/>
      <c r="M39" s="3"/>
      <c r="O39" s="3"/>
    </row>
    <row r="40" spans="1:20" ht="26.25" customHeight="1" x14ac:dyDescent="0.4">
      <c r="A40" s="231"/>
      <c r="B40" s="307" t="s">
        <v>99</v>
      </c>
      <c r="C40" s="307"/>
      <c r="D40" s="307"/>
      <c r="E40" s="307"/>
      <c r="F40" s="307"/>
      <c r="G40" s="307"/>
      <c r="H40" s="307"/>
      <c r="I40" s="307"/>
      <c r="J40" s="307"/>
      <c r="K40" s="226" t="s">
        <v>94</v>
      </c>
      <c r="L40" s="165"/>
      <c r="M40" s="165"/>
      <c r="N40" s="29"/>
      <c r="O40" s="3"/>
      <c r="P40" s="29"/>
      <c r="Q40" s="29"/>
      <c r="R40" s="29"/>
    </row>
    <row r="41" spans="1:20" ht="20.25" customHeight="1" x14ac:dyDescent="0.2">
      <c r="A41" s="319" t="s">
        <v>10</v>
      </c>
      <c r="B41" s="301" t="s">
        <v>100</v>
      </c>
      <c r="C41" s="302"/>
      <c r="D41" s="302"/>
      <c r="E41" s="302"/>
      <c r="F41" s="302"/>
      <c r="G41" s="302"/>
      <c r="H41" s="302"/>
      <c r="I41" s="302"/>
      <c r="J41" s="303"/>
      <c r="K41" s="325" t="s">
        <v>11</v>
      </c>
      <c r="L41" s="296" t="s">
        <v>3</v>
      </c>
      <c r="M41" s="296" t="s">
        <v>4</v>
      </c>
      <c r="N41" s="306" t="s">
        <v>5</v>
      </c>
      <c r="O41" s="296" t="s">
        <v>6</v>
      </c>
      <c r="P41" s="294" t="s">
        <v>7</v>
      </c>
      <c r="Q41" s="294" t="s">
        <v>8</v>
      </c>
      <c r="R41" s="296" t="s">
        <v>101</v>
      </c>
    </row>
    <row r="42" spans="1:20" ht="15.75" customHeight="1" x14ac:dyDescent="0.25">
      <c r="A42" s="320"/>
      <c r="B42" s="58" t="s">
        <v>102</v>
      </c>
      <c r="C42" s="58" t="s">
        <v>103</v>
      </c>
      <c r="D42" s="58" t="s">
        <v>104</v>
      </c>
      <c r="E42" s="58" t="s">
        <v>105</v>
      </c>
      <c r="F42" s="58" t="s">
        <v>106</v>
      </c>
      <c r="G42" s="58" t="s">
        <v>107</v>
      </c>
      <c r="H42" s="58" t="s">
        <v>108</v>
      </c>
      <c r="I42" s="58" t="s">
        <v>109</v>
      </c>
      <c r="J42" s="58" t="s">
        <v>110</v>
      </c>
      <c r="K42" s="326"/>
      <c r="L42" s="295"/>
      <c r="M42" s="295"/>
      <c r="N42" s="295"/>
      <c r="O42" s="295"/>
      <c r="P42" s="295"/>
      <c r="Q42" s="295"/>
      <c r="R42" s="295"/>
    </row>
    <row r="43" spans="1:20" ht="15.75" customHeight="1" x14ac:dyDescent="0.25">
      <c r="A43" s="58">
        <v>1501</v>
      </c>
      <c r="B43" s="154">
        <v>14</v>
      </c>
      <c r="C43" s="154"/>
      <c r="D43" s="154"/>
      <c r="E43" s="154"/>
      <c r="F43" s="154"/>
      <c r="G43" s="154"/>
      <c r="H43" s="154"/>
      <c r="I43" s="154"/>
      <c r="J43" s="154"/>
      <c r="K43" s="144"/>
      <c r="L43" s="234"/>
      <c r="M43" s="235"/>
      <c r="N43" s="236"/>
      <c r="O43" s="243"/>
      <c r="P43" s="63">
        <f>B43</f>
        <v>14</v>
      </c>
      <c r="Q43" s="244"/>
      <c r="R43" s="243"/>
    </row>
    <row r="44" spans="1:20" ht="15.75" customHeight="1" x14ac:dyDescent="0.25">
      <c r="A44" s="58">
        <v>1502</v>
      </c>
      <c r="B44" s="154"/>
      <c r="C44" s="154">
        <v>10</v>
      </c>
      <c r="D44" s="154"/>
      <c r="E44" s="154"/>
      <c r="F44" s="154"/>
      <c r="G44" s="154"/>
      <c r="H44" s="154"/>
      <c r="I44" s="154"/>
      <c r="J44" s="154"/>
      <c r="K44" s="144"/>
      <c r="L44" s="237"/>
      <c r="M44" s="129"/>
      <c r="N44" s="238"/>
      <c r="O44" s="67">
        <f>IF(C44=0,"",C44/B43)</f>
        <v>0.7142857142857143</v>
      </c>
      <c r="P44" s="68">
        <v>10</v>
      </c>
      <c r="Q44" s="245">
        <f t="shared" ref="Q44:Q51" si="2">IF(P44=0,"",P44/P43)</f>
        <v>0.7142857142857143</v>
      </c>
      <c r="R44" s="245">
        <f t="shared" ref="R44:R51" si="3">IF(P44=0,"",100%-Q44)</f>
        <v>0.2857142857142857</v>
      </c>
    </row>
    <row r="45" spans="1:20" ht="15.75" customHeight="1" x14ac:dyDescent="0.25">
      <c r="A45" s="58">
        <v>1601</v>
      </c>
      <c r="B45" s="154"/>
      <c r="C45" s="154"/>
      <c r="D45" s="154">
        <v>6</v>
      </c>
      <c r="E45" s="154"/>
      <c r="F45" s="154"/>
      <c r="G45" s="154"/>
      <c r="H45" s="154"/>
      <c r="I45" s="154"/>
      <c r="J45" s="154"/>
      <c r="K45" s="144"/>
      <c r="L45" s="237"/>
      <c r="M45" s="129"/>
      <c r="N45" s="238"/>
      <c r="O45" s="67">
        <f>IF(D45=0,"",D45/C44)</f>
        <v>0.6</v>
      </c>
      <c r="P45" s="68">
        <v>8</v>
      </c>
      <c r="Q45" s="245">
        <f t="shared" si="2"/>
        <v>0.8</v>
      </c>
      <c r="R45" s="245">
        <f t="shared" si="3"/>
        <v>0.19999999999999996</v>
      </c>
      <c r="T45" s="37">
        <f>P45/P43</f>
        <v>0.5714285714285714</v>
      </c>
    </row>
    <row r="46" spans="1:20" ht="15.75" customHeight="1" x14ac:dyDescent="0.25">
      <c r="A46" s="58">
        <v>1602</v>
      </c>
      <c r="B46" s="154"/>
      <c r="C46" s="154"/>
      <c r="D46" s="154"/>
      <c r="E46" s="154">
        <v>6</v>
      </c>
      <c r="F46" s="154"/>
      <c r="G46" s="154"/>
      <c r="H46" s="154"/>
      <c r="I46" s="154"/>
      <c r="J46" s="154"/>
      <c r="K46" s="144"/>
      <c r="L46" s="237"/>
      <c r="M46" s="129"/>
      <c r="N46" s="238"/>
      <c r="O46" s="67">
        <f>IF(E46=0,"",E46/D45)</f>
        <v>1</v>
      </c>
      <c r="P46" s="68">
        <v>9</v>
      </c>
      <c r="Q46" s="245">
        <f t="shared" si="2"/>
        <v>1.125</v>
      </c>
      <c r="R46" s="245">
        <f t="shared" si="3"/>
        <v>-0.125</v>
      </c>
    </row>
    <row r="47" spans="1:20" ht="15.75" customHeight="1" x14ac:dyDescent="0.25">
      <c r="A47" s="58">
        <v>1701</v>
      </c>
      <c r="B47" s="154"/>
      <c r="C47" s="154"/>
      <c r="D47" s="154"/>
      <c r="E47" s="154"/>
      <c r="F47" s="154">
        <v>6</v>
      </c>
      <c r="G47" s="154"/>
      <c r="H47" s="154"/>
      <c r="I47" s="154"/>
      <c r="J47" s="154"/>
      <c r="K47" s="144"/>
      <c r="L47" s="237"/>
      <c r="M47" s="129"/>
      <c r="N47" s="238"/>
      <c r="O47" s="67">
        <f>IF(F47=0,"",F47/E46)</f>
        <v>1</v>
      </c>
      <c r="P47" s="68">
        <v>9</v>
      </c>
      <c r="Q47" s="245">
        <f t="shared" si="2"/>
        <v>1</v>
      </c>
      <c r="R47" s="245">
        <f t="shared" si="3"/>
        <v>0</v>
      </c>
    </row>
    <row r="48" spans="1:20" ht="15.75" customHeight="1" x14ac:dyDescent="0.25">
      <c r="A48" s="58">
        <v>1702</v>
      </c>
      <c r="B48" s="154"/>
      <c r="C48" s="154"/>
      <c r="D48" s="154"/>
      <c r="E48" s="154"/>
      <c r="F48" s="154"/>
      <c r="G48" s="154">
        <v>4</v>
      </c>
      <c r="H48" s="154"/>
      <c r="I48" s="154"/>
      <c r="J48" s="154"/>
      <c r="K48" s="144"/>
      <c r="L48" s="237"/>
      <c r="M48" s="129"/>
      <c r="N48" s="238"/>
      <c r="O48" s="67">
        <f>IF(G48=0,"",G48/F47)</f>
        <v>0.66666666666666663</v>
      </c>
      <c r="P48" s="68">
        <v>8</v>
      </c>
      <c r="Q48" s="245">
        <f t="shared" si="2"/>
        <v>0.88888888888888884</v>
      </c>
      <c r="R48" s="245">
        <f t="shared" si="3"/>
        <v>0.11111111111111116</v>
      </c>
    </row>
    <row r="49" spans="1:18" ht="15.75" customHeight="1" x14ac:dyDescent="0.25">
      <c r="A49" s="58">
        <v>1801</v>
      </c>
      <c r="B49" s="154"/>
      <c r="C49" s="154"/>
      <c r="D49" s="154"/>
      <c r="E49" s="154"/>
      <c r="F49" s="154"/>
      <c r="G49" s="154"/>
      <c r="H49" s="154">
        <v>4</v>
      </c>
      <c r="I49" s="154"/>
      <c r="J49" s="154"/>
      <c r="K49" s="144"/>
      <c r="L49" s="237"/>
      <c r="M49" s="129"/>
      <c r="N49" s="238"/>
      <c r="O49" s="67">
        <f>IF(H49=0,"",H49/G48)</f>
        <v>1</v>
      </c>
      <c r="P49" s="68">
        <v>7</v>
      </c>
      <c r="Q49" s="245">
        <f t="shared" si="2"/>
        <v>0.875</v>
      </c>
      <c r="R49" s="245">
        <f t="shared" si="3"/>
        <v>0.125</v>
      </c>
    </row>
    <row r="50" spans="1:18" ht="15.75" customHeight="1" x14ac:dyDescent="0.25">
      <c r="A50" s="58">
        <v>1802</v>
      </c>
      <c r="B50" s="154"/>
      <c r="C50" s="154"/>
      <c r="D50" s="154"/>
      <c r="E50" s="154"/>
      <c r="F50" s="154"/>
      <c r="G50" s="154"/>
      <c r="H50" s="154"/>
      <c r="I50" s="154">
        <v>4</v>
      </c>
      <c r="J50" s="154"/>
      <c r="K50" s="144"/>
      <c r="L50" s="237"/>
      <c r="M50" s="129"/>
      <c r="N50" s="238"/>
      <c r="O50" s="67">
        <f>IF(I50=0,"",I50/H49)</f>
        <v>1</v>
      </c>
      <c r="P50" s="68">
        <v>6</v>
      </c>
      <c r="Q50" s="245">
        <f t="shared" si="2"/>
        <v>0.8571428571428571</v>
      </c>
      <c r="R50" s="245">
        <f t="shared" si="3"/>
        <v>0.1428571428571429</v>
      </c>
    </row>
    <row r="51" spans="1:18" ht="15.75" customHeight="1" x14ac:dyDescent="0.25">
      <c r="A51" s="58">
        <v>1901</v>
      </c>
      <c r="B51" s="154"/>
      <c r="C51" s="154"/>
      <c r="D51" s="154"/>
      <c r="E51" s="154"/>
      <c r="F51" s="154"/>
      <c r="G51" s="154"/>
      <c r="H51" s="154"/>
      <c r="I51" s="154"/>
      <c r="J51" s="154">
        <v>4</v>
      </c>
      <c r="K51" s="144"/>
      <c r="L51" s="237"/>
      <c r="M51" s="129"/>
      <c r="N51" s="238"/>
      <c r="O51" s="71">
        <f>IF(J51=0,"",J51/I50)</f>
        <v>1</v>
      </c>
      <c r="P51" s="68">
        <v>6</v>
      </c>
      <c r="Q51" s="71">
        <f t="shared" si="2"/>
        <v>1</v>
      </c>
      <c r="R51" s="71">
        <f t="shared" si="3"/>
        <v>0</v>
      </c>
    </row>
    <row r="52" spans="1:18" ht="15.75" customHeight="1" x14ac:dyDescent="0.25">
      <c r="A52" s="58">
        <v>1902</v>
      </c>
      <c r="B52" s="154"/>
      <c r="C52" s="154"/>
      <c r="D52" s="154"/>
      <c r="E52" s="154"/>
      <c r="F52" s="154"/>
      <c r="G52" s="154"/>
      <c r="H52" s="154"/>
      <c r="I52" s="154"/>
      <c r="J52" s="154">
        <v>3</v>
      </c>
      <c r="K52" s="144">
        <v>2</v>
      </c>
      <c r="L52" s="237"/>
      <c r="M52" s="129"/>
      <c r="N52" s="239"/>
      <c r="O52" s="129"/>
      <c r="P52" s="68">
        <v>5</v>
      </c>
      <c r="Q52" s="129"/>
      <c r="R52" s="246"/>
    </row>
    <row r="53" spans="1:18" ht="15.75" customHeight="1" x14ac:dyDescent="0.25">
      <c r="A53" s="58">
        <v>2001</v>
      </c>
      <c r="B53" s="154"/>
      <c r="C53" s="154"/>
      <c r="D53" s="154"/>
      <c r="E53" s="154"/>
      <c r="F53" s="154"/>
      <c r="G53" s="154"/>
      <c r="H53" s="154"/>
      <c r="I53" s="154"/>
      <c r="J53" s="154">
        <v>2</v>
      </c>
      <c r="K53" s="144">
        <v>2</v>
      </c>
      <c r="L53" s="237"/>
      <c r="M53" s="129"/>
      <c r="N53" s="239"/>
      <c r="O53" s="247"/>
      <c r="P53" s="109">
        <v>4</v>
      </c>
      <c r="Q53" s="248"/>
      <c r="R53" s="247"/>
    </row>
    <row r="54" spans="1:18" ht="15.75" customHeight="1" x14ac:dyDescent="0.25">
      <c r="A54" s="58">
        <v>2002</v>
      </c>
      <c r="B54" s="154"/>
      <c r="C54" s="154"/>
      <c r="D54" s="154"/>
      <c r="E54" s="154"/>
      <c r="F54" s="154"/>
      <c r="G54" s="154"/>
      <c r="H54" s="154"/>
      <c r="I54" s="154"/>
      <c r="J54" s="154">
        <v>2</v>
      </c>
      <c r="K54" s="144">
        <v>1</v>
      </c>
      <c r="L54" s="237"/>
      <c r="M54" s="129"/>
      <c r="N54" s="239"/>
      <c r="O54" s="247"/>
      <c r="P54" s="202">
        <v>2</v>
      </c>
      <c r="Q54" s="248"/>
      <c r="R54" s="247"/>
    </row>
    <row r="55" spans="1:18" ht="15.75" customHeight="1" x14ac:dyDescent="0.25">
      <c r="A55" s="58">
        <v>2101</v>
      </c>
      <c r="B55" s="154"/>
      <c r="C55" s="154"/>
      <c r="D55" s="154"/>
      <c r="E55" s="154"/>
      <c r="F55" s="154"/>
      <c r="G55" s="154"/>
      <c r="H55" s="154"/>
      <c r="I55" s="154"/>
      <c r="J55" s="154">
        <v>1</v>
      </c>
      <c r="K55" s="144"/>
      <c r="L55" s="237"/>
      <c r="M55" s="129"/>
      <c r="N55" s="239"/>
      <c r="O55" s="249"/>
      <c r="P55" s="204">
        <v>1</v>
      </c>
      <c r="Q55" s="250"/>
      <c r="R55" s="247"/>
    </row>
    <row r="56" spans="1:18" ht="15.75" customHeight="1" x14ac:dyDescent="0.25">
      <c r="A56" s="58">
        <v>2102</v>
      </c>
      <c r="B56" s="154"/>
      <c r="C56" s="154"/>
      <c r="D56" s="154"/>
      <c r="E56" s="154"/>
      <c r="F56" s="154"/>
      <c r="G56" s="154"/>
      <c r="H56" s="154"/>
      <c r="I56" s="154"/>
      <c r="J56" s="154">
        <v>1</v>
      </c>
      <c r="K56" s="144">
        <v>1</v>
      </c>
      <c r="L56" s="237"/>
      <c r="M56" s="129"/>
      <c r="N56" s="239"/>
      <c r="O56" s="249"/>
      <c r="P56" s="204">
        <v>1</v>
      </c>
      <c r="Q56" s="250"/>
      <c r="R56" s="247"/>
    </row>
    <row r="57" spans="1:18" ht="15.75" customHeight="1" x14ac:dyDescent="0.25">
      <c r="A57" s="58">
        <v>2201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44"/>
      <c r="L57" s="237"/>
      <c r="M57" s="129"/>
      <c r="N57" s="239"/>
      <c r="O57" s="197" t="s">
        <v>83</v>
      </c>
      <c r="P57" s="203">
        <v>6</v>
      </c>
      <c r="Q57" s="111">
        <f>K60</f>
        <v>6</v>
      </c>
      <c r="R57" s="199" t="s">
        <v>11</v>
      </c>
    </row>
    <row r="58" spans="1:18" ht="15.75" customHeight="1" x14ac:dyDescent="0.25">
      <c r="A58" s="58">
        <v>2202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44"/>
      <c r="L58" s="237"/>
      <c r="M58" s="129"/>
      <c r="N58" s="239"/>
      <c r="O58" s="198" t="s">
        <v>85</v>
      </c>
      <c r="P58" s="86">
        <f>IF(P57/B43=0,"",P57/B43)</f>
        <v>0.42857142857142855</v>
      </c>
      <c r="Q58" s="112">
        <f>IF(P57/Q57=0,"",P57/Q57)</f>
        <v>1</v>
      </c>
      <c r="R58" s="200" t="s">
        <v>86</v>
      </c>
    </row>
    <row r="59" spans="1:18" ht="15.75" customHeight="1" x14ac:dyDescent="0.25">
      <c r="A59" s="58">
        <v>2301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44"/>
      <c r="L59" s="240"/>
      <c r="M59" s="241"/>
      <c r="N59" s="242"/>
      <c r="O59" s="90"/>
      <c r="P59" s="91"/>
      <c r="Q59" s="91"/>
      <c r="R59" s="113"/>
    </row>
    <row r="60" spans="1:18" ht="18" customHeight="1" x14ac:dyDescent="0.25">
      <c r="A60" s="28"/>
      <c r="B60" s="297" t="s">
        <v>111</v>
      </c>
      <c r="C60" s="297"/>
      <c r="D60" s="297"/>
      <c r="E60" s="297"/>
      <c r="F60" s="297"/>
      <c r="G60" s="297"/>
      <c r="H60" s="297"/>
      <c r="I60" s="297"/>
      <c r="J60" s="297"/>
      <c r="K60" s="93">
        <f>SUM(K43:K56)</f>
        <v>6</v>
      </c>
      <c r="L60" s="94">
        <v>0</v>
      </c>
      <c r="M60" s="94">
        <f>IF(K60=0,"",K60/B43)</f>
        <v>0.42857142857142855</v>
      </c>
      <c r="N60" s="94">
        <f>M60-L60</f>
        <v>0.42857142857142855</v>
      </c>
      <c r="O60" s="3"/>
      <c r="P60" s="29"/>
      <c r="Q60" s="22"/>
      <c r="R60" s="3"/>
    </row>
    <row r="61" spans="1:18" ht="12.75" customHeight="1" x14ac:dyDescent="0.2">
      <c r="A61" s="266"/>
      <c r="L61" s="3"/>
      <c r="M61" s="3"/>
      <c r="O61" s="3"/>
    </row>
    <row r="62" spans="1:18" ht="12.75" customHeight="1" x14ac:dyDescent="0.2">
      <c r="A62" s="266"/>
      <c r="L62" s="3"/>
      <c r="M62" s="3"/>
      <c r="O62" s="3"/>
    </row>
    <row r="63" spans="1:18" ht="26.25" x14ac:dyDescent="0.4">
      <c r="A63" s="231"/>
      <c r="B63" s="307" t="s">
        <v>99</v>
      </c>
      <c r="C63" s="307"/>
      <c r="D63" s="307"/>
      <c r="E63" s="307"/>
      <c r="F63" s="307"/>
      <c r="G63" s="307"/>
      <c r="H63" s="307"/>
      <c r="I63" s="307"/>
      <c r="J63" s="307"/>
      <c r="K63" s="223" t="s">
        <v>97</v>
      </c>
      <c r="L63" s="225"/>
      <c r="M63" s="225"/>
      <c r="N63" s="29"/>
      <c r="O63" s="3"/>
      <c r="P63" s="29"/>
      <c r="Q63" s="29"/>
      <c r="R63" s="29"/>
    </row>
    <row r="64" spans="1:18" ht="20.25" customHeight="1" x14ac:dyDescent="0.2">
      <c r="A64" s="319" t="s">
        <v>10</v>
      </c>
      <c r="B64" s="301" t="s">
        <v>100</v>
      </c>
      <c r="C64" s="302"/>
      <c r="D64" s="302"/>
      <c r="E64" s="302"/>
      <c r="F64" s="302"/>
      <c r="G64" s="302"/>
      <c r="H64" s="302"/>
      <c r="I64" s="302"/>
      <c r="J64" s="303"/>
      <c r="K64" s="304" t="s">
        <v>11</v>
      </c>
      <c r="L64" s="296" t="s">
        <v>3</v>
      </c>
      <c r="M64" s="296" t="s">
        <v>4</v>
      </c>
      <c r="N64" s="306" t="s">
        <v>5</v>
      </c>
      <c r="O64" s="296" t="s">
        <v>6</v>
      </c>
      <c r="P64" s="294" t="s">
        <v>7</v>
      </c>
      <c r="Q64" s="294" t="s">
        <v>8</v>
      </c>
      <c r="R64" s="296" t="s">
        <v>101</v>
      </c>
    </row>
    <row r="65" spans="1:20" ht="15.75" x14ac:dyDescent="0.25">
      <c r="A65" s="320"/>
      <c r="B65" s="58" t="s">
        <v>102</v>
      </c>
      <c r="C65" s="58" t="s">
        <v>103</v>
      </c>
      <c r="D65" s="58" t="s">
        <v>104</v>
      </c>
      <c r="E65" s="58" t="s">
        <v>105</v>
      </c>
      <c r="F65" s="58" t="s">
        <v>106</v>
      </c>
      <c r="G65" s="58" t="s">
        <v>107</v>
      </c>
      <c r="H65" s="58" t="s">
        <v>108</v>
      </c>
      <c r="I65" s="58" t="s">
        <v>109</v>
      </c>
      <c r="J65" s="58" t="s">
        <v>110</v>
      </c>
      <c r="K65" s="317"/>
      <c r="L65" s="295"/>
      <c r="M65" s="295"/>
      <c r="N65" s="295"/>
      <c r="O65" s="295"/>
      <c r="P65" s="295"/>
      <c r="Q65" s="295"/>
      <c r="R65" s="295"/>
    </row>
    <row r="66" spans="1:20" ht="15.75" x14ac:dyDescent="0.25">
      <c r="A66" s="58">
        <v>1502</v>
      </c>
      <c r="B66" s="154">
        <v>29</v>
      </c>
      <c r="C66" s="154"/>
      <c r="D66" s="154"/>
      <c r="E66" s="154"/>
      <c r="F66" s="154"/>
      <c r="G66" s="154"/>
      <c r="H66" s="154"/>
      <c r="I66" s="154"/>
      <c r="J66" s="154"/>
      <c r="K66" s="144"/>
      <c r="L66" s="234"/>
      <c r="M66" s="235"/>
      <c r="N66" s="236"/>
      <c r="O66" s="243"/>
      <c r="P66" s="63">
        <f>B66</f>
        <v>29</v>
      </c>
      <c r="Q66" s="244"/>
      <c r="R66" s="243"/>
    </row>
    <row r="67" spans="1:20" ht="15.75" customHeight="1" x14ac:dyDescent="0.25">
      <c r="A67" s="58">
        <v>1601</v>
      </c>
      <c r="B67" s="154"/>
      <c r="C67" s="154">
        <v>25</v>
      </c>
      <c r="D67" s="154"/>
      <c r="E67" s="154"/>
      <c r="F67" s="154"/>
      <c r="G67" s="154"/>
      <c r="H67" s="154"/>
      <c r="I67" s="154"/>
      <c r="J67" s="154"/>
      <c r="K67" s="144"/>
      <c r="L67" s="237"/>
      <c r="M67" s="129"/>
      <c r="N67" s="238"/>
      <c r="O67" s="67">
        <f>IF(C67=0,"",C67/B66)</f>
        <v>0.86206896551724133</v>
      </c>
      <c r="P67" s="68">
        <v>25</v>
      </c>
      <c r="Q67" s="245">
        <f t="shared" ref="Q67:Q74" si="4">IF(P67=0,"",P67/P66)</f>
        <v>0.86206896551724133</v>
      </c>
      <c r="R67" s="245">
        <f t="shared" ref="R67:R74" si="5">IF(P67=0,"",100%-Q67)</f>
        <v>0.13793103448275867</v>
      </c>
    </row>
    <row r="68" spans="1:20" ht="15.75" customHeight="1" x14ac:dyDescent="0.25">
      <c r="A68" s="58">
        <v>1602</v>
      </c>
      <c r="B68" s="154"/>
      <c r="C68" s="154"/>
      <c r="D68" s="154">
        <v>24</v>
      </c>
      <c r="E68" s="154"/>
      <c r="F68" s="154"/>
      <c r="G68" s="154"/>
      <c r="H68" s="154"/>
      <c r="I68" s="154"/>
      <c r="J68" s="154"/>
      <c r="K68" s="144"/>
      <c r="L68" s="237"/>
      <c r="M68" s="129"/>
      <c r="N68" s="238"/>
      <c r="O68" s="67">
        <f>IF(D68=0,"",D68/C67)</f>
        <v>0.96</v>
      </c>
      <c r="P68" s="68">
        <v>25</v>
      </c>
      <c r="Q68" s="245">
        <f t="shared" si="4"/>
        <v>1</v>
      </c>
      <c r="R68" s="245">
        <f t="shared" si="5"/>
        <v>0</v>
      </c>
      <c r="T68" s="37">
        <f>P68/P66</f>
        <v>0.86206896551724133</v>
      </c>
    </row>
    <row r="69" spans="1:20" ht="15.75" customHeight="1" x14ac:dyDescent="0.25">
      <c r="A69" s="58">
        <v>1701</v>
      </c>
      <c r="B69" s="154"/>
      <c r="C69" s="154"/>
      <c r="D69" s="154"/>
      <c r="E69" s="154">
        <v>22</v>
      </c>
      <c r="F69" s="154"/>
      <c r="G69" s="154"/>
      <c r="H69" s="154"/>
      <c r="I69" s="154"/>
      <c r="J69" s="154"/>
      <c r="K69" s="144"/>
      <c r="L69" s="237"/>
      <c r="M69" s="129"/>
      <c r="N69" s="238"/>
      <c r="O69" s="67">
        <f>IF(E69=0,"",E69/D68)</f>
        <v>0.91666666666666663</v>
      </c>
      <c r="P69" s="68">
        <v>25</v>
      </c>
      <c r="Q69" s="245">
        <f t="shared" si="4"/>
        <v>1</v>
      </c>
      <c r="R69" s="245">
        <f t="shared" si="5"/>
        <v>0</v>
      </c>
    </row>
    <row r="70" spans="1:20" ht="15.75" customHeight="1" x14ac:dyDescent="0.25">
      <c r="A70" s="58">
        <v>1702</v>
      </c>
      <c r="B70" s="154"/>
      <c r="C70" s="154"/>
      <c r="D70" s="154"/>
      <c r="E70" s="154"/>
      <c r="F70" s="154">
        <v>21</v>
      </c>
      <c r="G70" s="154"/>
      <c r="H70" s="154"/>
      <c r="I70" s="154"/>
      <c r="J70" s="154"/>
      <c r="K70" s="144"/>
      <c r="L70" s="237"/>
      <c r="M70" s="129"/>
      <c r="N70" s="238"/>
      <c r="O70" s="67">
        <f>IF(F70=0,"",F70/E69)</f>
        <v>0.95454545454545459</v>
      </c>
      <c r="P70" s="68">
        <v>23</v>
      </c>
      <c r="Q70" s="245">
        <f t="shared" si="4"/>
        <v>0.92</v>
      </c>
      <c r="R70" s="245">
        <f t="shared" si="5"/>
        <v>7.999999999999996E-2</v>
      </c>
    </row>
    <row r="71" spans="1:20" ht="15.75" customHeight="1" x14ac:dyDescent="0.25">
      <c r="A71" s="58">
        <v>1801</v>
      </c>
      <c r="B71" s="154"/>
      <c r="C71" s="154"/>
      <c r="D71" s="154"/>
      <c r="E71" s="154"/>
      <c r="F71" s="154"/>
      <c r="G71" s="154">
        <v>21</v>
      </c>
      <c r="H71" s="154"/>
      <c r="I71" s="154"/>
      <c r="J71" s="154"/>
      <c r="K71" s="144"/>
      <c r="L71" s="237"/>
      <c r="M71" s="129"/>
      <c r="N71" s="238"/>
      <c r="O71" s="67">
        <f>IF(G71=0,"",G71/F70)</f>
        <v>1</v>
      </c>
      <c r="P71" s="68">
        <v>23</v>
      </c>
      <c r="Q71" s="245">
        <f t="shared" si="4"/>
        <v>1</v>
      </c>
      <c r="R71" s="245">
        <f t="shared" si="5"/>
        <v>0</v>
      </c>
    </row>
    <row r="72" spans="1:20" ht="15.75" customHeight="1" x14ac:dyDescent="0.25">
      <c r="A72" s="58">
        <v>1802</v>
      </c>
      <c r="B72" s="154"/>
      <c r="C72" s="154"/>
      <c r="D72" s="154"/>
      <c r="E72" s="154"/>
      <c r="F72" s="154"/>
      <c r="G72" s="154"/>
      <c r="H72" s="154">
        <v>21</v>
      </c>
      <c r="I72" s="154"/>
      <c r="J72" s="154"/>
      <c r="K72" s="144"/>
      <c r="L72" s="237"/>
      <c r="M72" s="129"/>
      <c r="N72" s="238"/>
      <c r="O72" s="67">
        <f>IF(H72=0,"",H72/G71)</f>
        <v>1</v>
      </c>
      <c r="P72" s="68">
        <v>23</v>
      </c>
      <c r="Q72" s="245">
        <f t="shared" si="4"/>
        <v>1</v>
      </c>
      <c r="R72" s="245">
        <f t="shared" si="5"/>
        <v>0</v>
      </c>
    </row>
    <row r="73" spans="1:20" ht="15.75" customHeight="1" x14ac:dyDescent="0.25">
      <c r="A73" s="58">
        <v>1901</v>
      </c>
      <c r="B73" s="154"/>
      <c r="C73" s="154"/>
      <c r="D73" s="154"/>
      <c r="E73" s="154"/>
      <c r="F73" s="154"/>
      <c r="G73" s="154"/>
      <c r="H73" s="154"/>
      <c r="I73" s="154">
        <v>21</v>
      </c>
      <c r="J73" s="154"/>
      <c r="K73" s="144"/>
      <c r="L73" s="237"/>
      <c r="M73" s="129"/>
      <c r="N73" s="238"/>
      <c r="O73" s="67">
        <f>IF(I73=0,"",I73/H72)</f>
        <v>1</v>
      </c>
      <c r="P73" s="68">
        <v>23</v>
      </c>
      <c r="Q73" s="245">
        <f t="shared" si="4"/>
        <v>1</v>
      </c>
      <c r="R73" s="245">
        <f t="shared" si="5"/>
        <v>0</v>
      </c>
    </row>
    <row r="74" spans="1:20" ht="15.75" customHeight="1" x14ac:dyDescent="0.25">
      <c r="A74" s="58">
        <v>1902</v>
      </c>
      <c r="B74" s="154"/>
      <c r="C74" s="154"/>
      <c r="D74" s="154"/>
      <c r="E74" s="154"/>
      <c r="F74" s="154"/>
      <c r="G74" s="154"/>
      <c r="H74" s="154"/>
      <c r="I74" s="154"/>
      <c r="J74" s="154">
        <v>21</v>
      </c>
      <c r="K74" s="144">
        <v>17</v>
      </c>
      <c r="L74" s="237"/>
      <c r="M74" s="129"/>
      <c r="N74" s="238"/>
      <c r="O74" s="71">
        <f>IF(J74=0,"",J74/I73)</f>
        <v>1</v>
      </c>
      <c r="P74" s="68">
        <v>23</v>
      </c>
      <c r="Q74" s="71">
        <f t="shared" si="4"/>
        <v>1</v>
      </c>
      <c r="R74" s="71">
        <f t="shared" si="5"/>
        <v>0</v>
      </c>
    </row>
    <row r="75" spans="1:20" ht="15.75" customHeight="1" x14ac:dyDescent="0.25">
      <c r="A75" s="58">
        <v>2001</v>
      </c>
      <c r="B75" s="154"/>
      <c r="C75" s="154"/>
      <c r="D75" s="154"/>
      <c r="E75" s="154"/>
      <c r="F75" s="154"/>
      <c r="G75" s="154"/>
      <c r="H75" s="154"/>
      <c r="I75" s="154"/>
      <c r="J75" s="154">
        <v>4</v>
      </c>
      <c r="K75" s="144">
        <v>4</v>
      </c>
      <c r="L75" s="237"/>
      <c r="M75" s="129"/>
      <c r="N75" s="239"/>
      <c r="O75" s="129"/>
      <c r="P75" s="68">
        <v>5</v>
      </c>
      <c r="Q75" s="129"/>
      <c r="R75" s="246"/>
    </row>
    <row r="76" spans="1:20" ht="15.75" customHeight="1" x14ac:dyDescent="0.25">
      <c r="A76" s="58">
        <v>2002</v>
      </c>
      <c r="B76" s="154"/>
      <c r="C76" s="154"/>
      <c r="D76" s="154"/>
      <c r="E76" s="154"/>
      <c r="F76" s="154"/>
      <c r="G76" s="154"/>
      <c r="H76" s="154"/>
      <c r="I76" s="154"/>
      <c r="J76" s="154">
        <v>1</v>
      </c>
      <c r="K76" s="144"/>
      <c r="L76" s="237"/>
      <c r="M76" s="129"/>
      <c r="N76" s="239"/>
      <c r="O76" s="247"/>
      <c r="P76" s="109">
        <v>1</v>
      </c>
      <c r="Q76" s="248"/>
      <c r="R76" s="247"/>
    </row>
    <row r="77" spans="1:20" ht="15.75" customHeight="1" x14ac:dyDescent="0.25">
      <c r="A77" s="58">
        <v>2101</v>
      </c>
      <c r="B77" s="154"/>
      <c r="C77" s="154"/>
      <c r="D77" s="154"/>
      <c r="E77" s="154"/>
      <c r="F77" s="154"/>
      <c r="G77" s="154"/>
      <c r="H77" s="154"/>
      <c r="I77" s="154"/>
      <c r="J77" s="154">
        <v>1</v>
      </c>
      <c r="K77" s="144"/>
      <c r="L77" s="237"/>
      <c r="M77" s="129"/>
      <c r="N77" s="239"/>
      <c r="O77" s="247"/>
      <c r="P77" s="202">
        <v>1</v>
      </c>
      <c r="Q77" s="248"/>
      <c r="R77" s="247"/>
    </row>
    <row r="78" spans="1:20" ht="15.75" customHeight="1" x14ac:dyDescent="0.25">
      <c r="A78" s="58">
        <v>2102</v>
      </c>
      <c r="B78" s="154"/>
      <c r="C78" s="154"/>
      <c r="D78" s="154"/>
      <c r="E78" s="154"/>
      <c r="F78" s="154"/>
      <c r="G78" s="154"/>
      <c r="H78" s="154"/>
      <c r="I78" s="154"/>
      <c r="J78" s="154">
        <v>1</v>
      </c>
      <c r="K78" s="144"/>
      <c r="L78" s="237"/>
      <c r="M78" s="129"/>
      <c r="N78" s="239"/>
      <c r="O78" s="249"/>
      <c r="P78" s="204">
        <v>1</v>
      </c>
      <c r="Q78" s="250"/>
      <c r="R78" s="247"/>
    </row>
    <row r="79" spans="1:20" ht="15.75" customHeight="1" x14ac:dyDescent="0.25">
      <c r="A79" s="58">
        <v>2201</v>
      </c>
      <c r="B79" s="154"/>
      <c r="C79" s="154"/>
      <c r="D79" s="154"/>
      <c r="E79" s="154"/>
      <c r="F79" s="154"/>
      <c r="G79" s="154"/>
      <c r="H79" s="154"/>
      <c r="I79" s="154"/>
      <c r="J79" s="154">
        <v>1</v>
      </c>
      <c r="K79" s="144"/>
      <c r="L79" s="237"/>
      <c r="M79" s="129"/>
      <c r="N79" s="239"/>
      <c r="O79" s="249"/>
      <c r="P79" s="204">
        <v>1</v>
      </c>
      <c r="Q79" s="250"/>
      <c r="R79" s="247"/>
    </row>
    <row r="80" spans="1:20" ht="15.75" customHeight="1" x14ac:dyDescent="0.25">
      <c r="A80" s="58">
        <v>2202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44"/>
      <c r="L80" s="237"/>
      <c r="M80" s="129"/>
      <c r="N80" s="239"/>
      <c r="O80" s="197" t="s">
        <v>83</v>
      </c>
      <c r="P80" s="203">
        <v>21</v>
      </c>
      <c r="Q80" s="111">
        <f>IF(SUM(K72:K75)=0,"",SUM(K72:K75))</f>
        <v>21</v>
      </c>
      <c r="R80" s="199" t="s">
        <v>11</v>
      </c>
    </row>
    <row r="81" spans="1:18" ht="15.75" customHeight="1" x14ac:dyDescent="0.25">
      <c r="A81" s="58">
        <v>2301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44"/>
      <c r="L81" s="237"/>
      <c r="M81" s="129"/>
      <c r="N81" s="239"/>
      <c r="O81" s="198" t="s">
        <v>85</v>
      </c>
      <c r="P81" s="86">
        <f>IF(P80/B66=0,"",P80/B66)</f>
        <v>0.72413793103448276</v>
      </c>
      <c r="Q81" s="112">
        <f>IF(P80/Q80=0,"",P80/Q80)</f>
        <v>1</v>
      </c>
      <c r="R81" s="200" t="s">
        <v>86</v>
      </c>
    </row>
    <row r="82" spans="1:18" ht="15.75" customHeight="1" x14ac:dyDescent="0.25">
      <c r="A82" s="58">
        <v>2302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44"/>
      <c r="L82" s="240"/>
      <c r="M82" s="241"/>
      <c r="N82" s="242"/>
      <c r="O82" s="90"/>
      <c r="P82" s="91"/>
      <c r="Q82" s="91"/>
      <c r="R82" s="113"/>
    </row>
    <row r="83" spans="1:18" ht="18" customHeight="1" x14ac:dyDescent="0.25">
      <c r="A83" s="28"/>
      <c r="B83" s="297" t="s">
        <v>111</v>
      </c>
      <c r="C83" s="297"/>
      <c r="D83" s="297"/>
      <c r="E83" s="297"/>
      <c r="F83" s="297"/>
      <c r="G83" s="297"/>
      <c r="H83" s="297"/>
      <c r="I83" s="297"/>
      <c r="J83" s="297"/>
      <c r="K83" s="93">
        <f>SUM(K66:K79)</f>
        <v>21</v>
      </c>
      <c r="L83" s="94">
        <f>IF(K74=0,"",K74/B66)</f>
        <v>0.58620689655172409</v>
      </c>
      <c r="M83" s="94">
        <f>IF(K83=0,"",K83/B66)</f>
        <v>0.72413793103448276</v>
      </c>
      <c r="N83" s="94">
        <f>IF(K74=0,"",M83-L83)</f>
        <v>0.13793103448275867</v>
      </c>
      <c r="O83" s="3"/>
      <c r="P83" s="29"/>
      <c r="Q83" s="22"/>
      <c r="R83" s="3"/>
    </row>
    <row r="84" spans="1:18" ht="12.75" customHeight="1" x14ac:dyDescent="0.2">
      <c r="A84" s="266"/>
      <c r="L84" s="3"/>
      <c r="M84" s="3"/>
      <c r="O84" s="3"/>
    </row>
    <row r="85" spans="1:18" ht="12.75" customHeight="1" x14ac:dyDescent="0.2">
      <c r="A85" s="266"/>
      <c r="L85" s="3"/>
      <c r="M85" s="3"/>
      <c r="O85" s="3"/>
    </row>
    <row r="86" spans="1:18" ht="26.25" customHeight="1" x14ac:dyDescent="0.4">
      <c r="A86" s="231"/>
      <c r="B86" s="307" t="s">
        <v>99</v>
      </c>
      <c r="C86" s="307"/>
      <c r="D86" s="307"/>
      <c r="E86" s="307"/>
      <c r="F86" s="307"/>
      <c r="G86" s="307"/>
      <c r="H86" s="307"/>
      <c r="I86" s="307"/>
      <c r="J86" s="307"/>
      <c r="K86" s="223" t="s">
        <v>98</v>
      </c>
      <c r="L86" s="225"/>
      <c r="M86" s="225"/>
      <c r="N86" s="29"/>
      <c r="O86" s="3"/>
      <c r="P86" s="29"/>
      <c r="Q86" s="29"/>
      <c r="R86" s="29"/>
    </row>
    <row r="87" spans="1:18" ht="20.25" customHeight="1" x14ac:dyDescent="0.2">
      <c r="A87" s="319" t="s">
        <v>10</v>
      </c>
      <c r="B87" s="301" t="s">
        <v>100</v>
      </c>
      <c r="C87" s="302"/>
      <c r="D87" s="302"/>
      <c r="E87" s="302"/>
      <c r="F87" s="302"/>
      <c r="G87" s="302"/>
      <c r="H87" s="302"/>
      <c r="I87" s="302"/>
      <c r="J87" s="303"/>
      <c r="K87" s="304" t="s">
        <v>11</v>
      </c>
      <c r="L87" s="296" t="s">
        <v>3</v>
      </c>
      <c r="M87" s="296" t="s">
        <v>4</v>
      </c>
      <c r="N87" s="306" t="s">
        <v>5</v>
      </c>
      <c r="O87" s="296" t="s">
        <v>6</v>
      </c>
      <c r="P87" s="294" t="s">
        <v>7</v>
      </c>
      <c r="Q87" s="294" t="s">
        <v>8</v>
      </c>
      <c r="R87" s="296" t="s">
        <v>101</v>
      </c>
    </row>
    <row r="88" spans="1:18" ht="15.75" customHeight="1" x14ac:dyDescent="0.25">
      <c r="A88" s="320"/>
      <c r="B88" s="58" t="s">
        <v>102</v>
      </c>
      <c r="C88" s="58" t="s">
        <v>103</v>
      </c>
      <c r="D88" s="58" t="s">
        <v>104</v>
      </c>
      <c r="E88" s="58" t="s">
        <v>105</v>
      </c>
      <c r="F88" s="58" t="s">
        <v>106</v>
      </c>
      <c r="G88" s="58" t="s">
        <v>107</v>
      </c>
      <c r="H88" s="58" t="s">
        <v>108</v>
      </c>
      <c r="I88" s="58" t="s">
        <v>109</v>
      </c>
      <c r="J88" s="58" t="s">
        <v>110</v>
      </c>
      <c r="K88" s="317"/>
      <c r="L88" s="295"/>
      <c r="M88" s="295"/>
      <c r="N88" s="295"/>
      <c r="O88" s="295"/>
      <c r="P88" s="295"/>
      <c r="Q88" s="295"/>
      <c r="R88" s="295"/>
    </row>
    <row r="89" spans="1:18" ht="15.75" customHeight="1" x14ac:dyDescent="0.25">
      <c r="A89" s="58">
        <v>1601</v>
      </c>
      <c r="B89" s="154">
        <v>16</v>
      </c>
      <c r="C89" s="154"/>
      <c r="D89" s="154"/>
      <c r="E89" s="154"/>
      <c r="F89" s="154"/>
      <c r="G89" s="154"/>
      <c r="H89" s="154"/>
      <c r="I89" s="154"/>
      <c r="J89" s="154"/>
      <c r="K89" s="144"/>
      <c r="L89" s="234"/>
      <c r="M89" s="235"/>
      <c r="N89" s="236"/>
      <c r="O89" s="243"/>
      <c r="P89" s="63">
        <f>B89</f>
        <v>16</v>
      </c>
      <c r="Q89" s="244"/>
      <c r="R89" s="243"/>
    </row>
    <row r="90" spans="1:18" ht="15.75" customHeight="1" x14ac:dyDescent="0.25">
      <c r="A90" s="58">
        <v>1602</v>
      </c>
      <c r="B90" s="154"/>
      <c r="C90" s="154">
        <v>12</v>
      </c>
      <c r="D90" s="154"/>
      <c r="E90" s="154"/>
      <c r="F90" s="154"/>
      <c r="G90" s="154"/>
      <c r="H90" s="154"/>
      <c r="I90" s="154"/>
      <c r="J90" s="154"/>
      <c r="K90" s="144"/>
      <c r="L90" s="237"/>
      <c r="M90" s="129"/>
      <c r="N90" s="238"/>
      <c r="O90" s="67">
        <f>IF(C90=0,"",C90/B89)</f>
        <v>0.75</v>
      </c>
      <c r="P90" s="68">
        <v>12</v>
      </c>
      <c r="Q90" s="245">
        <f t="shared" ref="Q90:Q97" si="6">IF(P90=0,"",P90/P89)</f>
        <v>0.75</v>
      </c>
      <c r="R90" s="245">
        <f t="shared" ref="R90:R97" si="7">IF(P90=0,"",100%-Q90)</f>
        <v>0.25</v>
      </c>
    </row>
    <row r="91" spans="1:18" ht="15.75" customHeight="1" x14ac:dyDescent="0.25">
      <c r="A91" s="58">
        <v>1701</v>
      </c>
      <c r="B91" s="154"/>
      <c r="C91" s="154"/>
      <c r="D91" s="154">
        <v>10</v>
      </c>
      <c r="E91" s="154"/>
      <c r="F91" s="154"/>
      <c r="G91" s="154"/>
      <c r="H91" s="154"/>
      <c r="I91" s="154"/>
      <c r="J91" s="154"/>
      <c r="K91" s="144"/>
      <c r="L91" s="237"/>
      <c r="M91" s="129"/>
      <c r="N91" s="238"/>
      <c r="O91" s="67">
        <f>IF(D91=0,"",D91/C90)</f>
        <v>0.83333333333333337</v>
      </c>
      <c r="P91" s="68">
        <v>11</v>
      </c>
      <c r="Q91" s="245">
        <f t="shared" si="6"/>
        <v>0.91666666666666663</v>
      </c>
      <c r="R91" s="245">
        <f t="shared" si="7"/>
        <v>8.333333333333337E-2</v>
      </c>
    </row>
    <row r="92" spans="1:18" ht="15.75" customHeight="1" x14ac:dyDescent="0.25">
      <c r="A92" s="58">
        <v>1702</v>
      </c>
      <c r="B92" s="154"/>
      <c r="C92" s="154"/>
      <c r="D92" s="154"/>
      <c r="E92" s="154">
        <v>8</v>
      </c>
      <c r="F92" s="154"/>
      <c r="G92" s="154"/>
      <c r="H92" s="154"/>
      <c r="I92" s="154"/>
      <c r="J92" s="154"/>
      <c r="K92" s="144"/>
      <c r="L92" s="237"/>
      <c r="M92" s="129"/>
      <c r="N92" s="238"/>
      <c r="O92" s="67">
        <f>IF(E92=0,"",E92/D91)</f>
        <v>0.8</v>
      </c>
      <c r="P92" s="68">
        <v>11</v>
      </c>
      <c r="Q92" s="245">
        <f t="shared" si="6"/>
        <v>1</v>
      </c>
      <c r="R92" s="245">
        <f t="shared" si="7"/>
        <v>0</v>
      </c>
    </row>
    <row r="93" spans="1:18" ht="15.75" customHeight="1" x14ac:dyDescent="0.25">
      <c r="A93" s="58">
        <v>1801</v>
      </c>
      <c r="B93" s="154"/>
      <c r="C93" s="154"/>
      <c r="D93" s="154"/>
      <c r="E93" s="154"/>
      <c r="F93" s="154">
        <v>8</v>
      </c>
      <c r="G93" s="154"/>
      <c r="H93" s="154"/>
      <c r="I93" s="154"/>
      <c r="J93" s="154"/>
      <c r="K93" s="144"/>
      <c r="L93" s="237"/>
      <c r="M93" s="129"/>
      <c r="N93" s="238"/>
      <c r="O93" s="67">
        <f>IF(F93=0,"",F93/E92)</f>
        <v>1</v>
      </c>
      <c r="P93" s="68">
        <v>10</v>
      </c>
      <c r="Q93" s="245">
        <f t="shared" si="6"/>
        <v>0.90909090909090906</v>
      </c>
      <c r="R93" s="245">
        <f t="shared" si="7"/>
        <v>9.0909090909090939E-2</v>
      </c>
    </row>
    <row r="94" spans="1:18" ht="15.75" customHeight="1" x14ac:dyDescent="0.25">
      <c r="A94" s="58">
        <v>1802</v>
      </c>
      <c r="B94" s="154"/>
      <c r="C94" s="154"/>
      <c r="D94" s="154"/>
      <c r="E94" s="154"/>
      <c r="F94" s="154"/>
      <c r="G94" s="154">
        <v>8</v>
      </c>
      <c r="H94" s="154"/>
      <c r="I94" s="154"/>
      <c r="J94" s="154"/>
      <c r="K94" s="144"/>
      <c r="L94" s="237"/>
      <c r="M94" s="129"/>
      <c r="N94" s="238"/>
      <c r="O94" s="67">
        <f>IF(G94=0,"",G94/F93)</f>
        <v>1</v>
      </c>
      <c r="P94" s="68">
        <v>10</v>
      </c>
      <c r="Q94" s="245">
        <f t="shared" si="6"/>
        <v>1</v>
      </c>
      <c r="R94" s="245">
        <f t="shared" si="7"/>
        <v>0</v>
      </c>
    </row>
    <row r="95" spans="1:18" ht="15.75" customHeight="1" x14ac:dyDescent="0.25">
      <c r="A95" s="58">
        <v>1901</v>
      </c>
      <c r="B95" s="154"/>
      <c r="C95" s="154"/>
      <c r="D95" s="154"/>
      <c r="E95" s="154"/>
      <c r="F95" s="154"/>
      <c r="G95" s="154"/>
      <c r="H95" s="154">
        <v>8</v>
      </c>
      <c r="I95" s="154"/>
      <c r="J95" s="154"/>
      <c r="K95" s="144"/>
      <c r="L95" s="237"/>
      <c r="M95" s="129"/>
      <c r="N95" s="238"/>
      <c r="O95" s="67">
        <f>IF(H95=0,"",H95/G94)</f>
        <v>1</v>
      </c>
      <c r="P95" s="68">
        <v>10</v>
      </c>
      <c r="Q95" s="245">
        <f t="shared" si="6"/>
        <v>1</v>
      </c>
      <c r="R95" s="245">
        <f t="shared" si="7"/>
        <v>0</v>
      </c>
    </row>
    <row r="96" spans="1:18" ht="15.75" customHeight="1" x14ac:dyDescent="0.25">
      <c r="A96" s="58">
        <v>1902</v>
      </c>
      <c r="B96" s="154"/>
      <c r="C96" s="154"/>
      <c r="D96" s="154"/>
      <c r="E96" s="154"/>
      <c r="F96" s="154"/>
      <c r="G96" s="154"/>
      <c r="H96" s="154"/>
      <c r="I96" s="154">
        <v>8</v>
      </c>
      <c r="J96" s="154"/>
      <c r="K96" s="144"/>
      <c r="L96" s="237"/>
      <c r="M96" s="129"/>
      <c r="N96" s="238"/>
      <c r="O96" s="67">
        <f>IF(I96=0,"",I96/H95)</f>
        <v>1</v>
      </c>
      <c r="P96" s="68">
        <v>8</v>
      </c>
      <c r="Q96" s="245">
        <f t="shared" si="6"/>
        <v>0.8</v>
      </c>
      <c r="R96" s="245">
        <f t="shared" si="7"/>
        <v>0.19999999999999996</v>
      </c>
    </row>
    <row r="97" spans="1:18" ht="15.75" customHeight="1" x14ac:dyDescent="0.25">
      <c r="A97" s="58">
        <v>2001</v>
      </c>
      <c r="B97" s="154"/>
      <c r="C97" s="154"/>
      <c r="D97" s="154"/>
      <c r="E97" s="154"/>
      <c r="F97" s="154"/>
      <c r="G97" s="154"/>
      <c r="H97" s="154"/>
      <c r="I97" s="154"/>
      <c r="J97" s="154">
        <v>6</v>
      </c>
      <c r="K97" s="144">
        <v>3</v>
      </c>
      <c r="L97" s="237"/>
      <c r="M97" s="129"/>
      <c r="N97" s="238"/>
      <c r="O97" s="71">
        <f>IF(J97=0,"",J97/I96)</f>
        <v>0.75</v>
      </c>
      <c r="P97" s="68">
        <v>8</v>
      </c>
      <c r="Q97" s="71">
        <f t="shared" si="6"/>
        <v>1</v>
      </c>
      <c r="R97" s="71">
        <f t="shared" si="7"/>
        <v>0</v>
      </c>
    </row>
    <row r="98" spans="1:18" ht="15.75" customHeight="1" x14ac:dyDescent="0.25">
      <c r="A98" s="58">
        <v>2002</v>
      </c>
      <c r="B98" s="154"/>
      <c r="C98" s="154"/>
      <c r="D98" s="154"/>
      <c r="E98" s="154"/>
      <c r="F98" s="154"/>
      <c r="G98" s="154"/>
      <c r="H98" s="154"/>
      <c r="I98" s="154"/>
      <c r="J98" s="154">
        <v>4</v>
      </c>
      <c r="K98" s="144">
        <v>4</v>
      </c>
      <c r="L98" s="237"/>
      <c r="M98" s="129"/>
      <c r="N98" s="239"/>
      <c r="O98" s="129"/>
      <c r="P98" s="68">
        <v>5</v>
      </c>
      <c r="Q98" s="129"/>
      <c r="R98" s="246"/>
    </row>
    <row r="99" spans="1:18" ht="15.75" customHeight="1" x14ac:dyDescent="0.25">
      <c r="A99" s="58">
        <v>2101</v>
      </c>
      <c r="B99" s="154"/>
      <c r="C99" s="154"/>
      <c r="D99" s="154"/>
      <c r="E99" s="154"/>
      <c r="F99" s="154"/>
      <c r="G99" s="154"/>
      <c r="H99" s="154"/>
      <c r="I99" s="154"/>
      <c r="J99" s="154">
        <v>1</v>
      </c>
      <c r="K99" s="144"/>
      <c r="L99" s="237"/>
      <c r="M99" s="129"/>
      <c r="N99" s="239"/>
      <c r="O99" s="247"/>
      <c r="P99" s="109">
        <v>1</v>
      </c>
      <c r="Q99" s="248"/>
      <c r="R99" s="247"/>
    </row>
    <row r="100" spans="1:18" ht="15.75" customHeight="1" x14ac:dyDescent="0.25">
      <c r="A100" s="58">
        <v>2102</v>
      </c>
      <c r="B100" s="154"/>
      <c r="C100" s="154"/>
      <c r="D100" s="154"/>
      <c r="E100" s="154"/>
      <c r="F100" s="154"/>
      <c r="G100" s="154"/>
      <c r="H100" s="154"/>
      <c r="I100" s="154"/>
      <c r="J100" s="154">
        <v>1</v>
      </c>
      <c r="K100" s="144">
        <v>1</v>
      </c>
      <c r="L100" s="237"/>
      <c r="M100" s="129"/>
      <c r="N100" s="239"/>
      <c r="O100" s="247"/>
      <c r="P100" s="109">
        <v>1</v>
      </c>
      <c r="Q100" s="248"/>
      <c r="R100" s="247"/>
    </row>
    <row r="101" spans="1:18" ht="15.75" customHeight="1" x14ac:dyDescent="0.25">
      <c r="A101" s="58">
        <v>2201</v>
      </c>
      <c r="B101" s="154"/>
      <c r="C101" s="154"/>
      <c r="D101" s="154"/>
      <c r="E101" s="154"/>
      <c r="F101" s="154"/>
      <c r="G101" s="154"/>
      <c r="H101" s="154"/>
      <c r="I101" s="154"/>
      <c r="J101" s="154"/>
      <c r="K101" s="144"/>
      <c r="L101" s="237"/>
      <c r="M101" s="129"/>
      <c r="N101" s="239"/>
      <c r="O101" s="247"/>
      <c r="P101" s="109"/>
      <c r="Q101" s="248"/>
      <c r="R101" s="247"/>
    </row>
    <row r="102" spans="1:18" ht="15.75" customHeight="1" x14ac:dyDescent="0.25">
      <c r="A102" s="58">
        <v>2202</v>
      </c>
      <c r="B102" s="154"/>
      <c r="C102" s="154"/>
      <c r="D102" s="154"/>
      <c r="E102" s="154"/>
      <c r="F102" s="154"/>
      <c r="G102" s="154"/>
      <c r="H102" s="154"/>
      <c r="I102" s="154"/>
      <c r="J102" s="154"/>
      <c r="K102" s="144"/>
      <c r="L102" s="237"/>
      <c r="M102" s="129"/>
      <c r="N102" s="239"/>
      <c r="O102" s="129"/>
      <c r="P102" s="239"/>
      <c r="Q102" s="124"/>
      <c r="R102" s="247"/>
    </row>
    <row r="103" spans="1:18" ht="15.75" customHeight="1" x14ac:dyDescent="0.25">
      <c r="A103" s="58">
        <v>2301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44"/>
      <c r="L103" s="237"/>
      <c r="M103" s="129"/>
      <c r="N103" s="239"/>
      <c r="O103" s="197" t="s">
        <v>83</v>
      </c>
      <c r="P103" s="82">
        <v>8</v>
      </c>
      <c r="Q103" s="111">
        <f>K106</f>
        <v>8</v>
      </c>
      <c r="R103" s="199" t="s">
        <v>11</v>
      </c>
    </row>
    <row r="104" spans="1:18" ht="15.75" customHeight="1" x14ac:dyDescent="0.25">
      <c r="A104" s="58">
        <v>2302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44"/>
      <c r="L104" s="237"/>
      <c r="M104" s="129"/>
      <c r="N104" s="239"/>
      <c r="O104" s="198" t="s">
        <v>85</v>
      </c>
      <c r="P104" s="86">
        <f>IF(P103/B89=0,"",P103/B89)</f>
        <v>0.5</v>
      </c>
      <c r="Q104" s="112">
        <f>IF(P103/Q103=0,"",P103/Q103)</f>
        <v>1</v>
      </c>
      <c r="R104" s="200" t="s">
        <v>86</v>
      </c>
    </row>
    <row r="105" spans="1:18" ht="15.75" customHeight="1" x14ac:dyDescent="0.25">
      <c r="A105" s="58">
        <v>2401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44"/>
      <c r="L105" s="240"/>
      <c r="M105" s="241"/>
      <c r="N105" s="242"/>
      <c r="O105" s="90"/>
      <c r="P105" s="91"/>
      <c r="Q105" s="91"/>
      <c r="R105" s="113"/>
    </row>
    <row r="106" spans="1:18" ht="18" customHeight="1" x14ac:dyDescent="0.25">
      <c r="A106" s="28"/>
      <c r="B106" s="297" t="s">
        <v>111</v>
      </c>
      <c r="C106" s="297"/>
      <c r="D106" s="297"/>
      <c r="E106" s="297"/>
      <c r="F106" s="297"/>
      <c r="G106" s="297"/>
      <c r="H106" s="297"/>
      <c r="I106" s="297"/>
      <c r="J106" s="297"/>
      <c r="K106" s="93">
        <f>SUM(K89:K102)</f>
        <v>8</v>
      </c>
      <c r="L106" s="94">
        <f>IF(K97=0,"",K97/B89)</f>
        <v>0.1875</v>
      </c>
      <c r="M106" s="94">
        <f>IF(K106=0,"",K106/B89)</f>
        <v>0.5</v>
      </c>
      <c r="N106" s="94">
        <f>IF(K97=0,"",M106-L106)</f>
        <v>0.3125</v>
      </c>
      <c r="O106" s="3"/>
      <c r="P106" s="29"/>
      <c r="Q106" s="22"/>
      <c r="R106" s="3"/>
    </row>
    <row r="107" spans="1:18" ht="12.75" customHeight="1" x14ac:dyDescent="0.2">
      <c r="A107" s="266"/>
      <c r="L107" s="3"/>
      <c r="M107" s="3"/>
      <c r="O107" s="3"/>
    </row>
    <row r="108" spans="1:18" ht="12.75" customHeight="1" x14ac:dyDescent="0.2">
      <c r="A108" s="266"/>
      <c r="L108" s="3"/>
      <c r="M108" s="3"/>
      <c r="O108" s="3"/>
    </row>
    <row r="109" spans="1:18" ht="26.25" customHeight="1" x14ac:dyDescent="0.4">
      <c r="A109" s="231"/>
      <c r="B109" s="307" t="s">
        <v>99</v>
      </c>
      <c r="C109" s="307"/>
      <c r="D109" s="307"/>
      <c r="E109" s="307"/>
      <c r="F109" s="307"/>
      <c r="G109" s="307"/>
      <c r="H109" s="307"/>
      <c r="I109" s="307"/>
      <c r="J109" s="307"/>
      <c r="K109" s="223" t="s">
        <v>112</v>
      </c>
      <c r="L109" s="225"/>
      <c r="M109" s="225"/>
      <c r="N109" s="29"/>
      <c r="O109" s="3"/>
      <c r="P109" s="29"/>
      <c r="Q109" s="29"/>
      <c r="R109" s="29"/>
    </row>
    <row r="110" spans="1:18" ht="20.25" customHeight="1" x14ac:dyDescent="0.2">
      <c r="A110" s="319" t="s">
        <v>10</v>
      </c>
      <c r="B110" s="301" t="s">
        <v>100</v>
      </c>
      <c r="C110" s="302"/>
      <c r="D110" s="302"/>
      <c r="E110" s="302"/>
      <c r="F110" s="302"/>
      <c r="G110" s="302"/>
      <c r="H110" s="302"/>
      <c r="I110" s="302"/>
      <c r="J110" s="303"/>
      <c r="K110" s="304" t="s">
        <v>11</v>
      </c>
      <c r="L110" s="296" t="s">
        <v>3</v>
      </c>
      <c r="M110" s="296" t="s">
        <v>4</v>
      </c>
      <c r="N110" s="306" t="s">
        <v>5</v>
      </c>
      <c r="O110" s="296" t="s">
        <v>6</v>
      </c>
      <c r="P110" s="294" t="s">
        <v>7</v>
      </c>
      <c r="Q110" s="294" t="s">
        <v>8</v>
      </c>
      <c r="R110" s="296" t="s">
        <v>101</v>
      </c>
    </row>
    <row r="111" spans="1:18" ht="15.75" customHeight="1" x14ac:dyDescent="0.25">
      <c r="A111" s="320"/>
      <c r="B111" s="58" t="s">
        <v>102</v>
      </c>
      <c r="C111" s="58" t="s">
        <v>103</v>
      </c>
      <c r="D111" s="58" t="s">
        <v>104</v>
      </c>
      <c r="E111" s="58" t="s">
        <v>105</v>
      </c>
      <c r="F111" s="58" t="s">
        <v>106</v>
      </c>
      <c r="G111" s="58" t="s">
        <v>107</v>
      </c>
      <c r="H111" s="58" t="s">
        <v>108</v>
      </c>
      <c r="I111" s="58" t="s">
        <v>109</v>
      </c>
      <c r="J111" s="58" t="s">
        <v>110</v>
      </c>
      <c r="K111" s="317"/>
      <c r="L111" s="295"/>
      <c r="M111" s="295"/>
      <c r="N111" s="295"/>
      <c r="O111" s="295"/>
      <c r="P111" s="295"/>
      <c r="Q111" s="295"/>
      <c r="R111" s="295"/>
    </row>
    <row r="112" spans="1:18" ht="15.75" customHeight="1" x14ac:dyDescent="0.25">
      <c r="A112" s="58">
        <v>1602</v>
      </c>
      <c r="B112" s="154">
        <v>26</v>
      </c>
      <c r="C112" s="154"/>
      <c r="D112" s="154"/>
      <c r="E112" s="154"/>
      <c r="F112" s="154"/>
      <c r="G112" s="154"/>
      <c r="H112" s="154"/>
      <c r="I112" s="154"/>
      <c r="J112" s="154"/>
      <c r="K112" s="144"/>
      <c r="L112" s="234"/>
      <c r="M112" s="235"/>
      <c r="N112" s="236"/>
      <c r="O112" s="243"/>
      <c r="P112" s="63">
        <f>B112</f>
        <v>26</v>
      </c>
      <c r="Q112" s="244"/>
      <c r="R112" s="243"/>
    </row>
    <row r="113" spans="1:20" ht="15.75" customHeight="1" x14ac:dyDescent="0.25">
      <c r="A113" s="58">
        <v>1701</v>
      </c>
      <c r="B113" s="154"/>
      <c r="C113" s="154">
        <v>22</v>
      </c>
      <c r="D113" s="154"/>
      <c r="E113" s="154"/>
      <c r="F113" s="154"/>
      <c r="G113" s="154"/>
      <c r="H113" s="154"/>
      <c r="I113" s="154"/>
      <c r="J113" s="154"/>
      <c r="K113" s="144"/>
      <c r="L113" s="237"/>
      <c r="M113" s="129"/>
      <c r="N113" s="238"/>
      <c r="O113" s="67">
        <f>IF(C113=0,"",C113/B112)</f>
        <v>0.84615384615384615</v>
      </c>
      <c r="P113" s="68">
        <v>22</v>
      </c>
      <c r="Q113" s="245">
        <f t="shared" ref="Q113:Q120" si="8">IF(P113=0,"",P113/P112)</f>
        <v>0.84615384615384615</v>
      </c>
      <c r="R113" s="245">
        <f t="shared" ref="R113:R120" si="9">IF(P113=0,"",100%-Q113)</f>
        <v>0.15384615384615385</v>
      </c>
    </row>
    <row r="114" spans="1:20" ht="15.75" customHeight="1" x14ac:dyDescent="0.25">
      <c r="A114" s="58">
        <v>1702</v>
      </c>
      <c r="B114" s="154"/>
      <c r="C114" s="154"/>
      <c r="D114" s="154">
        <v>22</v>
      </c>
      <c r="E114" s="154"/>
      <c r="F114" s="154"/>
      <c r="G114" s="154"/>
      <c r="H114" s="154"/>
      <c r="I114" s="154"/>
      <c r="J114" s="154"/>
      <c r="K114" s="144"/>
      <c r="L114" s="237"/>
      <c r="M114" s="129"/>
      <c r="N114" s="238"/>
      <c r="O114" s="67">
        <f>IF(D114=0,"",D114/C113)</f>
        <v>1</v>
      </c>
      <c r="P114" s="68">
        <v>22</v>
      </c>
      <c r="Q114" s="245">
        <f t="shared" si="8"/>
        <v>1</v>
      </c>
      <c r="R114" s="245">
        <f t="shared" si="9"/>
        <v>0</v>
      </c>
      <c r="T114" s="70">
        <f>P114/P112</f>
        <v>0.84615384615384615</v>
      </c>
    </row>
    <row r="115" spans="1:20" ht="15.75" customHeight="1" x14ac:dyDescent="0.25">
      <c r="A115" s="58">
        <v>1801</v>
      </c>
      <c r="B115" s="154"/>
      <c r="C115" s="154"/>
      <c r="D115" s="154"/>
      <c r="E115" s="154">
        <v>19</v>
      </c>
      <c r="F115" s="154"/>
      <c r="G115" s="154"/>
      <c r="H115" s="154"/>
      <c r="I115" s="154"/>
      <c r="J115" s="154"/>
      <c r="K115" s="144"/>
      <c r="L115" s="237"/>
      <c r="M115" s="129"/>
      <c r="N115" s="238"/>
      <c r="O115" s="67">
        <f>IF(E115=0,"",E115/D114)</f>
        <v>0.86363636363636365</v>
      </c>
      <c r="P115" s="68">
        <v>21</v>
      </c>
      <c r="Q115" s="245">
        <f t="shared" si="8"/>
        <v>0.95454545454545459</v>
      </c>
      <c r="R115" s="245">
        <f t="shared" si="9"/>
        <v>4.5454545454545414E-2</v>
      </c>
    </row>
    <row r="116" spans="1:20" ht="15.75" customHeight="1" x14ac:dyDescent="0.25">
      <c r="A116" s="58">
        <v>1802</v>
      </c>
      <c r="B116" s="154"/>
      <c r="C116" s="154"/>
      <c r="D116" s="154"/>
      <c r="E116" s="154"/>
      <c r="F116" s="154">
        <v>14</v>
      </c>
      <c r="G116" s="154"/>
      <c r="H116" s="154"/>
      <c r="I116" s="154"/>
      <c r="J116" s="154"/>
      <c r="K116" s="144"/>
      <c r="L116" s="237"/>
      <c r="M116" s="129"/>
      <c r="N116" s="238"/>
      <c r="O116" s="67">
        <f>IF(F116=0,"",F116/E115)</f>
        <v>0.73684210526315785</v>
      </c>
      <c r="P116" s="68">
        <v>17</v>
      </c>
      <c r="Q116" s="245">
        <f t="shared" si="8"/>
        <v>0.80952380952380953</v>
      </c>
      <c r="R116" s="245">
        <f t="shared" si="9"/>
        <v>0.19047619047619047</v>
      </c>
    </row>
    <row r="117" spans="1:20" ht="15.75" customHeight="1" x14ac:dyDescent="0.25">
      <c r="A117" s="58">
        <v>1901</v>
      </c>
      <c r="B117" s="154"/>
      <c r="C117" s="154"/>
      <c r="D117" s="154"/>
      <c r="E117" s="154"/>
      <c r="F117" s="154"/>
      <c r="G117" s="154">
        <v>14</v>
      </c>
      <c r="H117" s="154"/>
      <c r="I117" s="154"/>
      <c r="J117" s="154"/>
      <c r="K117" s="144"/>
      <c r="L117" s="237"/>
      <c r="M117" s="129"/>
      <c r="N117" s="238"/>
      <c r="O117" s="67">
        <f>IF(G117=0,"",G117/F116)</f>
        <v>1</v>
      </c>
      <c r="P117" s="68">
        <v>17</v>
      </c>
      <c r="Q117" s="245">
        <f t="shared" si="8"/>
        <v>1</v>
      </c>
      <c r="R117" s="245">
        <f t="shared" si="9"/>
        <v>0</v>
      </c>
    </row>
    <row r="118" spans="1:20" ht="15.75" customHeight="1" x14ac:dyDescent="0.25">
      <c r="A118" s="58">
        <v>1902</v>
      </c>
      <c r="B118" s="154"/>
      <c r="C118" s="154"/>
      <c r="D118" s="154"/>
      <c r="E118" s="154"/>
      <c r="F118" s="154"/>
      <c r="G118" s="154"/>
      <c r="H118" s="154">
        <v>11</v>
      </c>
      <c r="I118" s="154"/>
      <c r="J118" s="154"/>
      <c r="K118" s="144"/>
      <c r="L118" s="237"/>
      <c r="M118" s="129"/>
      <c r="N118" s="238"/>
      <c r="O118" s="67">
        <f>IF(H118=0,"",H118/G117)</f>
        <v>0.7857142857142857</v>
      </c>
      <c r="P118" s="68">
        <v>16</v>
      </c>
      <c r="Q118" s="245">
        <f t="shared" si="8"/>
        <v>0.94117647058823528</v>
      </c>
      <c r="R118" s="245">
        <f t="shared" si="9"/>
        <v>5.8823529411764719E-2</v>
      </c>
    </row>
    <row r="119" spans="1:20" ht="15.75" customHeight="1" x14ac:dyDescent="0.25">
      <c r="A119" s="58">
        <v>2001</v>
      </c>
      <c r="B119" s="154"/>
      <c r="C119" s="154"/>
      <c r="D119" s="154"/>
      <c r="E119" s="154"/>
      <c r="F119" s="154"/>
      <c r="G119" s="154"/>
      <c r="H119" s="154"/>
      <c r="I119" s="154">
        <v>11</v>
      </c>
      <c r="J119" s="154"/>
      <c r="K119" s="144">
        <v>1</v>
      </c>
      <c r="L119" s="237"/>
      <c r="M119" s="129"/>
      <c r="N119" s="238"/>
      <c r="O119" s="67">
        <f>IF(I119=0,"",I119/H118)</f>
        <v>1</v>
      </c>
      <c r="P119" s="68">
        <v>16</v>
      </c>
      <c r="Q119" s="245">
        <f t="shared" si="8"/>
        <v>1</v>
      </c>
      <c r="R119" s="245">
        <f t="shared" si="9"/>
        <v>0</v>
      </c>
    </row>
    <row r="120" spans="1:20" ht="15.75" customHeight="1" x14ac:dyDescent="0.25">
      <c r="A120" s="58">
        <v>2002</v>
      </c>
      <c r="B120" s="154"/>
      <c r="C120" s="154"/>
      <c r="D120" s="154"/>
      <c r="E120" s="154"/>
      <c r="F120" s="154"/>
      <c r="G120" s="154"/>
      <c r="H120" s="154"/>
      <c r="I120" s="154"/>
      <c r="J120" s="154">
        <v>10</v>
      </c>
      <c r="K120" s="144">
        <v>7</v>
      </c>
      <c r="L120" s="237"/>
      <c r="M120" s="129"/>
      <c r="N120" s="238"/>
      <c r="O120" s="71">
        <f>IF(J120=0,"",J120/I119)</f>
        <v>0.90909090909090906</v>
      </c>
      <c r="P120" s="68">
        <v>15</v>
      </c>
      <c r="Q120" s="71">
        <f t="shared" si="8"/>
        <v>0.9375</v>
      </c>
      <c r="R120" s="71">
        <f t="shared" si="9"/>
        <v>6.25E-2</v>
      </c>
    </row>
    <row r="121" spans="1:20" ht="15.75" customHeight="1" x14ac:dyDescent="0.25">
      <c r="A121" s="58">
        <v>2101</v>
      </c>
      <c r="B121" s="154"/>
      <c r="C121" s="154"/>
      <c r="D121" s="154"/>
      <c r="E121" s="154"/>
      <c r="F121" s="154"/>
      <c r="G121" s="154"/>
      <c r="H121" s="154"/>
      <c r="I121" s="154"/>
      <c r="J121" s="154">
        <v>5</v>
      </c>
      <c r="K121" s="144">
        <v>4</v>
      </c>
      <c r="L121" s="237"/>
      <c r="M121" s="129"/>
      <c r="N121" s="239"/>
      <c r="O121" s="129"/>
      <c r="P121" s="68">
        <v>7</v>
      </c>
      <c r="Q121" s="129"/>
      <c r="R121" s="246"/>
    </row>
    <row r="122" spans="1:20" ht="15.75" customHeight="1" x14ac:dyDescent="0.25">
      <c r="A122" s="58">
        <v>2102</v>
      </c>
      <c r="B122" s="154"/>
      <c r="C122" s="154"/>
      <c r="D122" s="154"/>
      <c r="E122" s="154"/>
      <c r="F122" s="154"/>
      <c r="G122" s="154"/>
      <c r="H122" s="154"/>
      <c r="I122" s="154"/>
      <c r="J122" s="154">
        <v>3</v>
      </c>
      <c r="K122" s="144">
        <v>3</v>
      </c>
      <c r="L122" s="237"/>
      <c r="M122" s="129"/>
      <c r="N122" s="239"/>
      <c r="O122" s="247"/>
      <c r="P122" s="109">
        <v>4</v>
      </c>
      <c r="Q122" s="248"/>
      <c r="R122" s="247"/>
    </row>
    <row r="123" spans="1:20" ht="15.75" customHeight="1" x14ac:dyDescent="0.25">
      <c r="A123" s="58">
        <v>2201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44"/>
      <c r="L123" s="237"/>
      <c r="M123" s="129"/>
      <c r="N123" s="239"/>
      <c r="O123" s="247"/>
      <c r="P123" s="109"/>
      <c r="Q123" s="248"/>
      <c r="R123" s="247"/>
    </row>
    <row r="124" spans="1:20" ht="15.75" customHeight="1" x14ac:dyDescent="0.25">
      <c r="A124" s="58">
        <v>2202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44"/>
      <c r="L124" s="237"/>
      <c r="M124" s="129"/>
      <c r="N124" s="239"/>
      <c r="O124" s="247"/>
      <c r="P124" s="109"/>
      <c r="Q124" s="248"/>
      <c r="R124" s="247"/>
    </row>
    <row r="125" spans="1:20" ht="15.75" customHeight="1" x14ac:dyDescent="0.25">
      <c r="A125" s="58">
        <v>2301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44"/>
      <c r="L125" s="237"/>
      <c r="M125" s="129"/>
      <c r="N125" s="239"/>
      <c r="O125" s="129"/>
      <c r="P125" s="239"/>
      <c r="Q125" s="124"/>
      <c r="R125" s="247"/>
    </row>
    <row r="126" spans="1:20" ht="15.75" customHeight="1" x14ac:dyDescent="0.25">
      <c r="A126" s="58">
        <v>2302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44"/>
      <c r="L126" s="237"/>
      <c r="M126" s="129"/>
      <c r="N126" s="239"/>
      <c r="O126" s="197" t="s">
        <v>83</v>
      </c>
      <c r="P126" s="82">
        <v>14</v>
      </c>
      <c r="Q126" s="111">
        <f>K129</f>
        <v>15</v>
      </c>
      <c r="R126" s="199" t="s">
        <v>11</v>
      </c>
    </row>
    <row r="127" spans="1:20" ht="15.75" customHeight="1" x14ac:dyDescent="0.25">
      <c r="A127" s="58">
        <v>2401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44"/>
      <c r="L127" s="237"/>
      <c r="M127" s="129"/>
      <c r="N127" s="239"/>
      <c r="O127" s="198" t="s">
        <v>85</v>
      </c>
      <c r="P127" s="86">
        <f>IF(P126/B112=0,"",P126/B112)</f>
        <v>0.53846153846153844</v>
      </c>
      <c r="Q127" s="112">
        <f>IF(P126/Q126=0,"",P126/Q126)</f>
        <v>0.93333333333333335</v>
      </c>
      <c r="R127" s="200" t="s">
        <v>86</v>
      </c>
    </row>
    <row r="128" spans="1:20" ht="15.75" customHeight="1" x14ac:dyDescent="0.25">
      <c r="A128" s="58">
        <v>2402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44"/>
      <c r="L128" s="240"/>
      <c r="M128" s="241"/>
      <c r="N128" s="242"/>
      <c r="O128" s="90"/>
      <c r="P128" s="91"/>
      <c r="Q128" s="91"/>
      <c r="R128" s="113"/>
    </row>
    <row r="129" spans="1:20" ht="18" customHeight="1" x14ac:dyDescent="0.25">
      <c r="A129" s="28"/>
      <c r="B129" s="297" t="s">
        <v>111</v>
      </c>
      <c r="C129" s="297"/>
      <c r="D129" s="297"/>
      <c r="E129" s="297"/>
      <c r="F129" s="297"/>
      <c r="G129" s="297"/>
      <c r="H129" s="297"/>
      <c r="I129" s="297"/>
      <c r="J129" s="297"/>
      <c r="K129" s="93">
        <f>SUM(K112:K125)</f>
        <v>15</v>
      </c>
      <c r="L129" s="94">
        <f>((SUM(K119:K120)/B112))</f>
        <v>0.30769230769230771</v>
      </c>
      <c r="M129" s="94">
        <f>IF(K129=0,"",K129/B112)</f>
        <v>0.57692307692307687</v>
      </c>
      <c r="N129" s="94">
        <f>IF(K120=0,"",M129-L129)</f>
        <v>0.26923076923076916</v>
      </c>
      <c r="O129" s="3"/>
      <c r="P129" s="29"/>
      <c r="Q129" s="22"/>
      <c r="R129" s="3"/>
    </row>
    <row r="130" spans="1:20" ht="12.75" customHeight="1" x14ac:dyDescent="0.2">
      <c r="A130" s="266"/>
      <c r="L130" s="3"/>
      <c r="M130" s="3"/>
      <c r="O130" s="3"/>
    </row>
    <row r="131" spans="1:20" ht="12.75" customHeight="1" x14ac:dyDescent="0.2">
      <c r="A131" s="266"/>
      <c r="L131" s="3"/>
      <c r="M131" s="3"/>
      <c r="O131" s="3"/>
    </row>
    <row r="132" spans="1:20" ht="26.25" customHeight="1" x14ac:dyDescent="0.4">
      <c r="A132" s="231"/>
      <c r="B132" s="298" t="s">
        <v>99</v>
      </c>
      <c r="C132" s="299"/>
      <c r="D132" s="299"/>
      <c r="E132" s="299"/>
      <c r="F132" s="299"/>
      <c r="G132" s="299"/>
      <c r="H132" s="299"/>
      <c r="I132" s="299"/>
      <c r="J132" s="299"/>
      <c r="K132" s="223" t="s">
        <v>113</v>
      </c>
      <c r="L132" s="57"/>
      <c r="M132" s="57"/>
      <c r="N132" s="29"/>
      <c r="O132" s="3"/>
      <c r="P132" s="29"/>
      <c r="Q132" s="29"/>
      <c r="R132" s="29"/>
    </row>
    <row r="133" spans="1:20" ht="20.25" customHeight="1" x14ac:dyDescent="0.2">
      <c r="A133" s="319" t="s">
        <v>10</v>
      </c>
      <c r="B133" s="301" t="s">
        <v>100</v>
      </c>
      <c r="C133" s="302"/>
      <c r="D133" s="302"/>
      <c r="E133" s="302"/>
      <c r="F133" s="302"/>
      <c r="G133" s="302"/>
      <c r="H133" s="302"/>
      <c r="I133" s="302"/>
      <c r="J133" s="303"/>
      <c r="K133" s="304" t="s">
        <v>11</v>
      </c>
      <c r="L133" s="296" t="s">
        <v>3</v>
      </c>
      <c r="M133" s="296" t="s">
        <v>4</v>
      </c>
      <c r="N133" s="306" t="s">
        <v>5</v>
      </c>
      <c r="O133" s="296" t="s">
        <v>6</v>
      </c>
      <c r="P133" s="294" t="s">
        <v>7</v>
      </c>
      <c r="Q133" s="294" t="s">
        <v>8</v>
      </c>
      <c r="R133" s="296" t="s">
        <v>101</v>
      </c>
    </row>
    <row r="134" spans="1:20" ht="15.75" customHeight="1" x14ac:dyDescent="0.25">
      <c r="A134" s="320"/>
      <c r="B134" s="58" t="s">
        <v>102</v>
      </c>
      <c r="C134" s="58" t="s">
        <v>103</v>
      </c>
      <c r="D134" s="58" t="s">
        <v>104</v>
      </c>
      <c r="E134" s="58" t="s">
        <v>105</v>
      </c>
      <c r="F134" s="58" t="s">
        <v>106</v>
      </c>
      <c r="G134" s="58" t="s">
        <v>107</v>
      </c>
      <c r="H134" s="58" t="s">
        <v>108</v>
      </c>
      <c r="I134" s="58" t="s">
        <v>109</v>
      </c>
      <c r="J134" s="58" t="s">
        <v>110</v>
      </c>
      <c r="K134" s="317"/>
      <c r="L134" s="295"/>
      <c r="M134" s="295"/>
      <c r="N134" s="295"/>
      <c r="O134" s="295"/>
      <c r="P134" s="295"/>
      <c r="Q134" s="295"/>
      <c r="R134" s="295"/>
    </row>
    <row r="135" spans="1:20" ht="15.75" customHeight="1" x14ac:dyDescent="0.25">
      <c r="A135" s="58">
        <v>1701</v>
      </c>
      <c r="B135" s="154">
        <v>18</v>
      </c>
      <c r="C135" s="154"/>
      <c r="D135" s="154"/>
      <c r="E135" s="154"/>
      <c r="F135" s="154"/>
      <c r="G135" s="154"/>
      <c r="H135" s="154"/>
      <c r="I135" s="154"/>
      <c r="J135" s="154"/>
      <c r="K135" s="144"/>
      <c r="L135" s="234"/>
      <c r="M135" s="235"/>
      <c r="N135" s="236"/>
      <c r="O135" s="243"/>
      <c r="P135" s="63">
        <f>B135</f>
        <v>18</v>
      </c>
      <c r="Q135" s="244"/>
      <c r="R135" s="243"/>
    </row>
    <row r="136" spans="1:20" ht="15.75" customHeight="1" x14ac:dyDescent="0.25">
      <c r="A136" s="58">
        <v>1702</v>
      </c>
      <c r="B136" s="154"/>
      <c r="C136" s="154">
        <v>14</v>
      </c>
      <c r="D136" s="154"/>
      <c r="E136" s="154"/>
      <c r="F136" s="154"/>
      <c r="G136" s="154"/>
      <c r="H136" s="154"/>
      <c r="I136" s="154"/>
      <c r="J136" s="154"/>
      <c r="K136" s="144"/>
      <c r="L136" s="237"/>
      <c r="M136" s="129"/>
      <c r="N136" s="238"/>
      <c r="O136" s="67">
        <f>IF(C136=0,"",C136/B135)</f>
        <v>0.77777777777777779</v>
      </c>
      <c r="P136" s="68">
        <v>14</v>
      </c>
      <c r="Q136" s="245">
        <f t="shared" ref="Q136:Q143" si="10">IF(P136=0,"",P136/P135)</f>
        <v>0.77777777777777779</v>
      </c>
      <c r="R136" s="245">
        <f t="shared" ref="R136:R143" si="11">IF(P136=0,"",100%-Q136)</f>
        <v>0.22222222222222221</v>
      </c>
    </row>
    <row r="137" spans="1:20" ht="15.75" customHeight="1" x14ac:dyDescent="0.25">
      <c r="A137" s="58">
        <v>1801</v>
      </c>
      <c r="B137" s="154"/>
      <c r="C137" s="154"/>
      <c r="D137" s="154">
        <v>11</v>
      </c>
      <c r="E137" s="154"/>
      <c r="F137" s="154"/>
      <c r="G137" s="154"/>
      <c r="H137" s="154"/>
      <c r="I137" s="154"/>
      <c r="J137" s="154"/>
      <c r="K137" s="144"/>
      <c r="L137" s="237"/>
      <c r="M137" s="129"/>
      <c r="N137" s="238"/>
      <c r="O137" s="67">
        <f>IF(D137=0,"",D137/C136)</f>
        <v>0.7857142857142857</v>
      </c>
      <c r="P137" s="68">
        <v>11</v>
      </c>
      <c r="Q137" s="245">
        <f t="shared" si="10"/>
        <v>0.7857142857142857</v>
      </c>
      <c r="R137" s="245">
        <f t="shared" si="11"/>
        <v>0.2142857142857143</v>
      </c>
      <c r="T137" s="70">
        <f>P137/P135</f>
        <v>0.61111111111111116</v>
      </c>
    </row>
    <row r="138" spans="1:20" ht="15.75" customHeight="1" x14ac:dyDescent="0.25">
      <c r="A138" s="58">
        <v>1802</v>
      </c>
      <c r="B138" s="154"/>
      <c r="C138" s="154"/>
      <c r="D138" s="154"/>
      <c r="E138" s="154">
        <v>9</v>
      </c>
      <c r="F138" s="154"/>
      <c r="G138" s="154"/>
      <c r="H138" s="154"/>
      <c r="I138" s="154"/>
      <c r="J138" s="154"/>
      <c r="K138" s="144"/>
      <c r="L138" s="237"/>
      <c r="M138" s="129"/>
      <c r="N138" s="238"/>
      <c r="O138" s="67">
        <f>IF(E138=0,"",E138/D137)</f>
        <v>0.81818181818181823</v>
      </c>
      <c r="P138" s="68">
        <v>10</v>
      </c>
      <c r="Q138" s="245">
        <f t="shared" si="10"/>
        <v>0.90909090909090906</v>
      </c>
      <c r="R138" s="245">
        <f t="shared" si="11"/>
        <v>9.0909090909090939E-2</v>
      </c>
    </row>
    <row r="139" spans="1:20" ht="15.75" customHeight="1" x14ac:dyDescent="0.25">
      <c r="A139" s="58">
        <v>1901</v>
      </c>
      <c r="B139" s="154"/>
      <c r="C139" s="154"/>
      <c r="D139" s="154"/>
      <c r="E139" s="154"/>
      <c r="F139" s="154">
        <v>9</v>
      </c>
      <c r="G139" s="154"/>
      <c r="H139" s="154"/>
      <c r="I139" s="154"/>
      <c r="J139" s="154"/>
      <c r="K139" s="144"/>
      <c r="L139" s="237"/>
      <c r="M139" s="129"/>
      <c r="N139" s="238"/>
      <c r="O139" s="67">
        <f>IF(F139=0,"",F139/E138)</f>
        <v>1</v>
      </c>
      <c r="P139" s="68">
        <v>9</v>
      </c>
      <c r="Q139" s="245">
        <f t="shared" si="10"/>
        <v>0.9</v>
      </c>
      <c r="R139" s="245">
        <f t="shared" si="11"/>
        <v>9.9999999999999978E-2</v>
      </c>
    </row>
    <row r="140" spans="1:20" ht="15.75" customHeight="1" x14ac:dyDescent="0.25">
      <c r="A140" s="58">
        <v>1902</v>
      </c>
      <c r="B140" s="154"/>
      <c r="C140" s="154"/>
      <c r="D140" s="154"/>
      <c r="E140" s="154"/>
      <c r="F140" s="154"/>
      <c r="G140" s="154">
        <v>9</v>
      </c>
      <c r="H140" s="154"/>
      <c r="I140" s="154"/>
      <c r="J140" s="154"/>
      <c r="K140" s="144"/>
      <c r="L140" s="237"/>
      <c r="M140" s="129"/>
      <c r="N140" s="238"/>
      <c r="O140" s="67">
        <f>IF(G140=0,"",G140/F139)</f>
        <v>1</v>
      </c>
      <c r="P140" s="68">
        <v>9</v>
      </c>
      <c r="Q140" s="245">
        <f t="shared" si="10"/>
        <v>1</v>
      </c>
      <c r="R140" s="245">
        <f t="shared" si="11"/>
        <v>0</v>
      </c>
    </row>
    <row r="141" spans="1:20" ht="15.75" customHeight="1" x14ac:dyDescent="0.25">
      <c r="A141" s="58">
        <v>2001</v>
      </c>
      <c r="B141" s="154"/>
      <c r="C141" s="154"/>
      <c r="D141" s="154"/>
      <c r="E141" s="154"/>
      <c r="F141" s="154"/>
      <c r="G141" s="154"/>
      <c r="H141" s="154">
        <v>9</v>
      </c>
      <c r="I141" s="154"/>
      <c r="J141" s="154"/>
      <c r="K141" s="144"/>
      <c r="L141" s="237"/>
      <c r="M141" s="129"/>
      <c r="N141" s="238"/>
      <c r="O141" s="67">
        <f>IF(H141=0,"",H141/G140)</f>
        <v>1</v>
      </c>
      <c r="P141" s="68">
        <v>9</v>
      </c>
      <c r="Q141" s="245">
        <f t="shared" si="10"/>
        <v>1</v>
      </c>
      <c r="R141" s="245">
        <f t="shared" si="11"/>
        <v>0</v>
      </c>
    </row>
    <row r="142" spans="1:20" ht="15.75" customHeight="1" x14ac:dyDescent="0.25">
      <c r="A142" s="58">
        <v>2002</v>
      </c>
      <c r="B142" s="154"/>
      <c r="C142" s="154"/>
      <c r="D142" s="154"/>
      <c r="E142" s="154"/>
      <c r="F142" s="154"/>
      <c r="G142" s="154"/>
      <c r="H142" s="154"/>
      <c r="I142" s="154">
        <v>9</v>
      </c>
      <c r="J142" s="154"/>
      <c r="K142" s="144"/>
      <c r="L142" s="237"/>
      <c r="M142" s="129"/>
      <c r="N142" s="238"/>
      <c r="O142" s="67">
        <f>IF(I142=0,"",I142/H141)</f>
        <v>1</v>
      </c>
      <c r="P142" s="68">
        <v>9</v>
      </c>
      <c r="Q142" s="245">
        <f t="shared" si="10"/>
        <v>1</v>
      </c>
      <c r="R142" s="245">
        <f t="shared" si="11"/>
        <v>0</v>
      </c>
    </row>
    <row r="143" spans="1:20" ht="15.75" customHeight="1" x14ac:dyDescent="0.25">
      <c r="A143" s="58">
        <v>2101</v>
      </c>
      <c r="B143" s="154"/>
      <c r="C143" s="154"/>
      <c r="D143" s="154"/>
      <c r="E143" s="154"/>
      <c r="F143" s="154"/>
      <c r="G143" s="154"/>
      <c r="H143" s="154"/>
      <c r="I143" s="154"/>
      <c r="J143" s="154">
        <v>7</v>
      </c>
      <c r="K143" s="144">
        <v>7</v>
      </c>
      <c r="L143" s="237"/>
      <c r="M143" s="129"/>
      <c r="N143" s="238"/>
      <c r="O143" s="71">
        <f>IF(J143=0,"",J143/I142)</f>
        <v>0.77777777777777779</v>
      </c>
      <c r="P143" s="68">
        <v>8</v>
      </c>
      <c r="Q143" s="71">
        <f t="shared" si="10"/>
        <v>0.88888888888888884</v>
      </c>
      <c r="R143" s="71">
        <f t="shared" si="11"/>
        <v>0.11111111111111116</v>
      </c>
    </row>
    <row r="144" spans="1:20" ht="15.75" customHeight="1" x14ac:dyDescent="0.25">
      <c r="A144" s="58">
        <v>2102</v>
      </c>
      <c r="B144" s="154"/>
      <c r="C144" s="154"/>
      <c r="D144" s="154"/>
      <c r="E144" s="154"/>
      <c r="F144" s="154"/>
      <c r="G144" s="154"/>
      <c r="H144" s="154"/>
      <c r="I144" s="154"/>
      <c r="J144" s="154">
        <v>1</v>
      </c>
      <c r="K144" s="144"/>
      <c r="L144" s="237"/>
      <c r="M144" s="129"/>
      <c r="N144" s="239"/>
      <c r="O144" s="129"/>
      <c r="P144" s="68">
        <v>1</v>
      </c>
      <c r="Q144" s="129"/>
      <c r="R144" s="246"/>
    </row>
    <row r="145" spans="1:22" ht="15.75" customHeight="1" x14ac:dyDescent="0.25">
      <c r="A145" s="58">
        <v>2201</v>
      </c>
      <c r="B145" s="154"/>
      <c r="C145" s="154"/>
      <c r="D145" s="154"/>
      <c r="E145" s="154"/>
      <c r="F145" s="154"/>
      <c r="G145" s="154"/>
      <c r="H145" s="154"/>
      <c r="I145" s="154"/>
      <c r="J145" s="154">
        <v>1</v>
      </c>
      <c r="K145" s="144">
        <v>1</v>
      </c>
      <c r="L145" s="237"/>
      <c r="M145" s="129"/>
      <c r="N145" s="239"/>
      <c r="O145" s="247"/>
      <c r="P145" s="109">
        <v>1</v>
      </c>
      <c r="Q145" s="248"/>
      <c r="R145" s="247"/>
    </row>
    <row r="146" spans="1:22" ht="15.75" customHeight="1" x14ac:dyDescent="0.25">
      <c r="A146" s="58">
        <v>2202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44"/>
      <c r="L146" s="237"/>
      <c r="M146" s="129"/>
      <c r="N146" s="239"/>
      <c r="O146" s="247"/>
      <c r="P146" s="109"/>
      <c r="Q146" s="248"/>
      <c r="R146" s="247"/>
    </row>
    <row r="147" spans="1:22" ht="15.75" customHeight="1" x14ac:dyDescent="0.25">
      <c r="A147" s="58">
        <v>2301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44"/>
      <c r="L147" s="237"/>
      <c r="M147" s="129"/>
      <c r="N147" s="239"/>
      <c r="O147" s="247"/>
      <c r="P147" s="109"/>
      <c r="Q147" s="248"/>
      <c r="R147" s="247"/>
    </row>
    <row r="148" spans="1:22" ht="15.75" customHeight="1" x14ac:dyDescent="0.25">
      <c r="A148" s="58">
        <v>2302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44"/>
      <c r="L148" s="237"/>
      <c r="M148" s="129"/>
      <c r="N148" s="239"/>
      <c r="O148" s="129"/>
      <c r="P148" s="239"/>
      <c r="Q148" s="124"/>
      <c r="R148" s="247"/>
    </row>
    <row r="149" spans="1:22" ht="15.75" customHeight="1" x14ac:dyDescent="0.25">
      <c r="A149" s="58">
        <v>2401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44"/>
      <c r="L149" s="237"/>
      <c r="M149" s="129"/>
      <c r="N149" s="239"/>
      <c r="O149" s="197" t="s">
        <v>83</v>
      </c>
      <c r="P149" s="82">
        <v>7</v>
      </c>
      <c r="Q149" s="111">
        <f>K152</f>
        <v>8</v>
      </c>
      <c r="R149" s="199" t="s">
        <v>11</v>
      </c>
    </row>
    <row r="150" spans="1:22" ht="15.75" customHeight="1" x14ac:dyDescent="0.25">
      <c r="A150" s="58">
        <v>2402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44"/>
      <c r="L150" s="237"/>
      <c r="M150" s="129"/>
      <c r="N150" s="239"/>
      <c r="O150" s="198" t="s">
        <v>85</v>
      </c>
      <c r="P150" s="86">
        <f>IF(P149/B135=0,"",P149/B135)</f>
        <v>0.3888888888888889</v>
      </c>
      <c r="Q150" s="112">
        <f>IF(P149/Q149=0,"",P149/Q149)</f>
        <v>0.875</v>
      </c>
      <c r="R150" s="200" t="s">
        <v>86</v>
      </c>
    </row>
    <row r="151" spans="1:22" ht="15.75" customHeight="1" x14ac:dyDescent="0.25">
      <c r="A151" s="58">
        <v>2501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44"/>
      <c r="L151" s="240"/>
      <c r="M151" s="241"/>
      <c r="N151" s="242"/>
      <c r="O151" s="90"/>
      <c r="P151" s="91"/>
      <c r="Q151" s="91"/>
      <c r="R151" s="113"/>
    </row>
    <row r="152" spans="1:22" ht="18" customHeight="1" x14ac:dyDescent="0.25">
      <c r="A152" s="28"/>
      <c r="B152" s="297" t="s">
        <v>111</v>
      </c>
      <c r="C152" s="297"/>
      <c r="D152" s="297"/>
      <c r="E152" s="297"/>
      <c r="F152" s="297"/>
      <c r="G152" s="297"/>
      <c r="H152" s="297"/>
      <c r="I152" s="297"/>
      <c r="J152" s="297"/>
      <c r="K152" s="93">
        <f>SUM(K135:K148)</f>
        <v>8</v>
      </c>
      <c r="L152" s="94">
        <f>IF(K143=0,"",K143/B135)</f>
        <v>0.3888888888888889</v>
      </c>
      <c r="M152" s="94">
        <f>IF(K152=0,"",K152/B135)</f>
        <v>0.44444444444444442</v>
      </c>
      <c r="N152" s="94">
        <f>IF(K143=0,"",M152-L152)</f>
        <v>5.5555555555555525E-2</v>
      </c>
      <c r="O152" s="3"/>
      <c r="P152" s="29"/>
      <c r="Q152" s="22"/>
      <c r="R152" s="3"/>
    </row>
    <row r="153" spans="1:22" ht="12.75" customHeight="1" x14ac:dyDescent="0.2">
      <c r="A153" s="266"/>
      <c r="L153" s="3"/>
      <c r="M153" s="3"/>
      <c r="O153" s="3"/>
    </row>
    <row r="154" spans="1:22" ht="12.75" customHeight="1" x14ac:dyDescent="0.2">
      <c r="A154" s="266"/>
      <c r="L154" s="3"/>
      <c r="M154" s="3"/>
      <c r="O154" s="3"/>
    </row>
    <row r="155" spans="1:22" ht="26.25" customHeight="1" x14ac:dyDescent="0.4">
      <c r="A155" s="231"/>
      <c r="B155" s="298" t="s">
        <v>99</v>
      </c>
      <c r="C155" s="299"/>
      <c r="D155" s="299"/>
      <c r="E155" s="299"/>
      <c r="F155" s="299"/>
      <c r="G155" s="299"/>
      <c r="H155" s="299"/>
      <c r="I155" s="299"/>
      <c r="J155" s="299"/>
      <c r="K155" s="223" t="s">
        <v>114</v>
      </c>
      <c r="L155" s="57"/>
      <c r="M155" s="57"/>
      <c r="N155" s="29"/>
      <c r="O155" s="3"/>
      <c r="P155" s="29"/>
      <c r="Q155" s="29"/>
      <c r="R155" s="29"/>
      <c r="V155" s="168">
        <f>AVERAGE(P150,P173)</f>
        <v>0.35069444444444442</v>
      </c>
    </row>
    <row r="156" spans="1:22" ht="20.25" customHeight="1" x14ac:dyDescent="0.2">
      <c r="A156" s="319" t="s">
        <v>10</v>
      </c>
      <c r="B156" s="301" t="s">
        <v>100</v>
      </c>
      <c r="C156" s="302"/>
      <c r="D156" s="302"/>
      <c r="E156" s="302"/>
      <c r="F156" s="302"/>
      <c r="G156" s="302"/>
      <c r="H156" s="302"/>
      <c r="I156" s="302"/>
      <c r="J156" s="303"/>
      <c r="K156" s="304" t="s">
        <v>11</v>
      </c>
      <c r="L156" s="296" t="s">
        <v>3</v>
      </c>
      <c r="M156" s="296" t="s">
        <v>4</v>
      </c>
      <c r="N156" s="306" t="s">
        <v>5</v>
      </c>
      <c r="O156" s="296" t="s">
        <v>6</v>
      </c>
      <c r="P156" s="294" t="s">
        <v>7</v>
      </c>
      <c r="Q156" s="294" t="s">
        <v>8</v>
      </c>
      <c r="R156" s="296" t="s">
        <v>101</v>
      </c>
    </row>
    <row r="157" spans="1:22" ht="15.75" customHeight="1" x14ac:dyDescent="0.25">
      <c r="A157" s="320"/>
      <c r="B157" s="58" t="s">
        <v>102</v>
      </c>
      <c r="C157" s="58" t="s">
        <v>103</v>
      </c>
      <c r="D157" s="58" t="s">
        <v>104</v>
      </c>
      <c r="E157" s="58" t="s">
        <v>105</v>
      </c>
      <c r="F157" s="58" t="s">
        <v>106</v>
      </c>
      <c r="G157" s="58" t="s">
        <v>107</v>
      </c>
      <c r="H157" s="58" t="s">
        <v>108</v>
      </c>
      <c r="I157" s="58" t="s">
        <v>109</v>
      </c>
      <c r="J157" s="58" t="s">
        <v>110</v>
      </c>
      <c r="K157" s="317"/>
      <c r="L157" s="295"/>
      <c r="M157" s="295"/>
      <c r="N157" s="295"/>
      <c r="O157" s="295"/>
      <c r="P157" s="295"/>
      <c r="Q157" s="295"/>
      <c r="R157" s="295"/>
    </row>
    <row r="158" spans="1:22" ht="15.75" customHeight="1" x14ac:dyDescent="0.25">
      <c r="A158" s="58">
        <v>1702</v>
      </c>
      <c r="B158" s="154">
        <v>16</v>
      </c>
      <c r="C158" s="154"/>
      <c r="D158" s="154"/>
      <c r="E158" s="154"/>
      <c r="F158" s="154"/>
      <c r="G158" s="154"/>
      <c r="H158" s="154"/>
      <c r="I158" s="154"/>
      <c r="J158" s="154"/>
      <c r="K158" s="144"/>
      <c r="L158" s="234"/>
      <c r="M158" s="235"/>
      <c r="N158" s="236"/>
      <c r="O158" s="243"/>
      <c r="P158" s="63">
        <f>B158</f>
        <v>16</v>
      </c>
      <c r="Q158" s="244"/>
      <c r="R158" s="243"/>
    </row>
    <row r="159" spans="1:22" ht="15.75" customHeight="1" x14ac:dyDescent="0.25">
      <c r="A159" s="58">
        <v>1801</v>
      </c>
      <c r="B159" s="154"/>
      <c r="C159" s="154">
        <v>14</v>
      </c>
      <c r="D159" s="154"/>
      <c r="E159" s="154"/>
      <c r="F159" s="154"/>
      <c r="G159" s="154"/>
      <c r="H159" s="154"/>
      <c r="I159" s="154"/>
      <c r="J159" s="154"/>
      <c r="K159" s="144"/>
      <c r="L159" s="237"/>
      <c r="M159" s="129"/>
      <c r="N159" s="238"/>
      <c r="O159" s="67">
        <f>IF(C159=0,"",C159/B158)</f>
        <v>0.875</v>
      </c>
      <c r="P159" s="68">
        <v>11</v>
      </c>
      <c r="Q159" s="245">
        <f t="shared" ref="Q159:Q166" si="12">IF(P159=0,"",P159/P158)</f>
        <v>0.6875</v>
      </c>
      <c r="R159" s="245">
        <f t="shared" ref="R159:R166" si="13">IF(P159=0,"",100%-Q159)</f>
        <v>0.3125</v>
      </c>
    </row>
    <row r="160" spans="1:22" ht="15.75" customHeight="1" x14ac:dyDescent="0.25">
      <c r="A160" s="58">
        <v>1802</v>
      </c>
      <c r="B160" s="154"/>
      <c r="C160" s="154"/>
      <c r="D160" s="154">
        <v>8</v>
      </c>
      <c r="E160" s="154"/>
      <c r="F160" s="154"/>
      <c r="G160" s="154"/>
      <c r="H160" s="154"/>
      <c r="I160" s="154"/>
      <c r="J160" s="154"/>
      <c r="K160" s="144"/>
      <c r="L160" s="237"/>
      <c r="M160" s="129"/>
      <c r="N160" s="238"/>
      <c r="O160" s="67">
        <f>IF(D160=0,"",D160/C159)</f>
        <v>0.5714285714285714</v>
      </c>
      <c r="P160" s="68">
        <v>10</v>
      </c>
      <c r="Q160" s="245">
        <f t="shared" si="12"/>
        <v>0.90909090909090906</v>
      </c>
      <c r="R160" s="245">
        <f t="shared" si="13"/>
        <v>9.0909090909090939E-2</v>
      </c>
      <c r="S160" s="8">
        <f>P160/P158</f>
        <v>0.625</v>
      </c>
    </row>
    <row r="161" spans="1:18" ht="15.75" customHeight="1" x14ac:dyDescent="0.25">
      <c r="A161" s="58">
        <v>1901</v>
      </c>
      <c r="B161" s="154"/>
      <c r="C161" s="154"/>
      <c r="D161" s="154"/>
      <c r="E161" s="154">
        <v>5</v>
      </c>
      <c r="F161" s="154"/>
      <c r="G161" s="154"/>
      <c r="H161" s="154"/>
      <c r="I161" s="154"/>
      <c r="J161" s="154"/>
      <c r="K161" s="144"/>
      <c r="L161" s="237"/>
      <c r="M161" s="129"/>
      <c r="N161" s="238"/>
      <c r="O161" s="67">
        <f>IF(E161=0,"",E161/D160)</f>
        <v>0.625</v>
      </c>
      <c r="P161" s="68">
        <v>7</v>
      </c>
      <c r="Q161" s="245">
        <f t="shared" si="12"/>
        <v>0.7</v>
      </c>
      <c r="R161" s="245">
        <f t="shared" si="13"/>
        <v>0.30000000000000004</v>
      </c>
    </row>
    <row r="162" spans="1:18" ht="15.75" customHeight="1" x14ac:dyDescent="0.25">
      <c r="A162" s="58">
        <v>1902</v>
      </c>
      <c r="B162" s="154"/>
      <c r="C162" s="154"/>
      <c r="D162" s="154"/>
      <c r="E162" s="154"/>
      <c r="F162" s="154">
        <v>4</v>
      </c>
      <c r="G162" s="154"/>
      <c r="H162" s="154"/>
      <c r="I162" s="154"/>
      <c r="J162" s="154"/>
      <c r="K162" s="144"/>
      <c r="L162" s="237"/>
      <c r="M162" s="129"/>
      <c r="N162" s="238"/>
      <c r="O162" s="67">
        <f>IF(F162=0,"",F162/E161)</f>
        <v>0.8</v>
      </c>
      <c r="P162" s="68">
        <v>6</v>
      </c>
      <c r="Q162" s="245">
        <f t="shared" si="12"/>
        <v>0.8571428571428571</v>
      </c>
      <c r="R162" s="245">
        <f t="shared" si="13"/>
        <v>0.1428571428571429</v>
      </c>
    </row>
    <row r="163" spans="1:18" ht="15.75" customHeight="1" x14ac:dyDescent="0.25">
      <c r="A163" s="58">
        <v>2001</v>
      </c>
      <c r="B163" s="154"/>
      <c r="C163" s="154"/>
      <c r="D163" s="154"/>
      <c r="E163" s="154"/>
      <c r="F163" s="154"/>
      <c r="G163" s="154">
        <v>4</v>
      </c>
      <c r="H163" s="154"/>
      <c r="I163" s="154"/>
      <c r="J163" s="154"/>
      <c r="K163" s="144"/>
      <c r="L163" s="237"/>
      <c r="M163" s="129"/>
      <c r="N163" s="238"/>
      <c r="O163" s="67">
        <f>IF(G163=0,"",G163/F162)</f>
        <v>1</v>
      </c>
      <c r="P163" s="68">
        <v>6</v>
      </c>
      <c r="Q163" s="245">
        <f t="shared" si="12"/>
        <v>1</v>
      </c>
      <c r="R163" s="245">
        <f t="shared" si="13"/>
        <v>0</v>
      </c>
    </row>
    <row r="164" spans="1:18" ht="15.75" customHeight="1" x14ac:dyDescent="0.25">
      <c r="A164" s="58">
        <v>2002</v>
      </c>
      <c r="B164" s="154"/>
      <c r="C164" s="154"/>
      <c r="D164" s="154"/>
      <c r="E164" s="154"/>
      <c r="F164" s="154"/>
      <c r="G164" s="154"/>
      <c r="H164" s="154">
        <v>4</v>
      </c>
      <c r="I164" s="154"/>
      <c r="J164" s="154"/>
      <c r="K164" s="144"/>
      <c r="L164" s="237"/>
      <c r="M164" s="129"/>
      <c r="N164" s="238"/>
      <c r="O164" s="67">
        <f>IF(H164=0,"",H164/G163)</f>
        <v>1</v>
      </c>
      <c r="P164" s="68">
        <v>6</v>
      </c>
      <c r="Q164" s="245">
        <f t="shared" si="12"/>
        <v>1</v>
      </c>
      <c r="R164" s="245">
        <f t="shared" si="13"/>
        <v>0</v>
      </c>
    </row>
    <row r="165" spans="1:18" ht="15.75" customHeight="1" x14ac:dyDescent="0.25">
      <c r="A165" s="58">
        <v>2101</v>
      </c>
      <c r="B165" s="154"/>
      <c r="C165" s="154"/>
      <c r="D165" s="154"/>
      <c r="E165" s="154"/>
      <c r="F165" s="154"/>
      <c r="G165" s="154"/>
      <c r="H165" s="154"/>
      <c r="I165" s="154">
        <v>4</v>
      </c>
      <c r="J165" s="154"/>
      <c r="K165" s="144">
        <v>2</v>
      </c>
      <c r="L165" s="237"/>
      <c r="M165" s="129"/>
      <c r="N165" s="238"/>
      <c r="O165" s="67">
        <f>IF(I165=0,"",I165/H164)</f>
        <v>1</v>
      </c>
      <c r="P165" s="68">
        <v>6</v>
      </c>
      <c r="Q165" s="245">
        <f t="shared" si="12"/>
        <v>1</v>
      </c>
      <c r="R165" s="245">
        <f t="shared" si="13"/>
        <v>0</v>
      </c>
    </row>
    <row r="166" spans="1:18" ht="15.75" customHeight="1" x14ac:dyDescent="0.25">
      <c r="A166" s="58">
        <v>2102</v>
      </c>
      <c r="B166" s="154"/>
      <c r="C166" s="154"/>
      <c r="D166" s="154"/>
      <c r="E166" s="154"/>
      <c r="F166" s="154"/>
      <c r="G166" s="154"/>
      <c r="H166" s="154"/>
      <c r="I166" s="154"/>
      <c r="J166" s="154">
        <v>3</v>
      </c>
      <c r="K166" s="144">
        <v>2</v>
      </c>
      <c r="L166" s="237"/>
      <c r="M166" s="129"/>
      <c r="N166" s="238"/>
      <c r="O166" s="71">
        <f>IF(J166=0,"",J166/I165)</f>
        <v>0.75</v>
      </c>
      <c r="P166" s="68">
        <v>4</v>
      </c>
      <c r="Q166" s="71">
        <f t="shared" si="12"/>
        <v>0.66666666666666663</v>
      </c>
      <c r="R166" s="71">
        <f t="shared" si="13"/>
        <v>0.33333333333333337</v>
      </c>
    </row>
    <row r="167" spans="1:18" ht="15.75" customHeight="1" x14ac:dyDescent="0.25">
      <c r="A167" s="58">
        <v>2201</v>
      </c>
      <c r="B167" s="154"/>
      <c r="C167" s="154"/>
      <c r="D167" s="154"/>
      <c r="E167" s="154"/>
      <c r="F167" s="154"/>
      <c r="G167" s="154"/>
      <c r="H167" s="154"/>
      <c r="I167" s="154"/>
      <c r="J167" s="154">
        <v>2</v>
      </c>
      <c r="K167" s="144">
        <v>1</v>
      </c>
      <c r="L167" s="237"/>
      <c r="M167" s="129"/>
      <c r="N167" s="239"/>
      <c r="O167" s="105"/>
      <c r="P167" s="68">
        <v>2</v>
      </c>
      <c r="Q167" s="105"/>
      <c r="R167" s="253"/>
    </row>
    <row r="168" spans="1:18" ht="15.75" customHeight="1" x14ac:dyDescent="0.25">
      <c r="A168" s="58">
        <v>2202</v>
      </c>
      <c r="B168" s="154"/>
      <c r="C168" s="154"/>
      <c r="D168" s="154"/>
      <c r="E168" s="154"/>
      <c r="F168" s="154"/>
      <c r="G168" s="154"/>
      <c r="H168" s="154"/>
      <c r="I168" s="154"/>
      <c r="J168" s="154">
        <v>1</v>
      </c>
      <c r="K168" s="144">
        <v>1</v>
      </c>
      <c r="L168" s="237"/>
      <c r="M168" s="129"/>
      <c r="N168" s="239"/>
      <c r="O168" s="247"/>
      <c r="P168" s="109">
        <v>1</v>
      </c>
      <c r="Q168" s="248"/>
      <c r="R168" s="247"/>
    </row>
    <row r="169" spans="1:18" ht="15.75" customHeight="1" x14ac:dyDescent="0.25">
      <c r="A169" s="58">
        <v>2301</v>
      </c>
      <c r="B169" s="154"/>
      <c r="C169" s="154"/>
      <c r="D169" s="154"/>
      <c r="E169" s="154"/>
      <c r="F169" s="154"/>
      <c r="G169" s="154"/>
      <c r="H169" s="154"/>
      <c r="I169" s="154"/>
      <c r="J169" s="154"/>
      <c r="K169" s="144"/>
      <c r="L169" s="237"/>
      <c r="M169" s="129"/>
      <c r="N169" s="239"/>
      <c r="O169" s="247"/>
      <c r="P169" s="109"/>
      <c r="Q169" s="248"/>
      <c r="R169" s="247"/>
    </row>
    <row r="170" spans="1:18" ht="15.75" customHeight="1" x14ac:dyDescent="0.25">
      <c r="A170" s="58">
        <v>2302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44"/>
      <c r="L170" s="237"/>
      <c r="M170" s="129"/>
      <c r="N170" s="239"/>
      <c r="O170" s="247"/>
      <c r="P170" s="109"/>
      <c r="Q170" s="248"/>
      <c r="R170" s="247"/>
    </row>
    <row r="171" spans="1:18" ht="15.75" customHeight="1" x14ac:dyDescent="0.25">
      <c r="A171" s="58">
        <v>2401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44"/>
      <c r="L171" s="237"/>
      <c r="M171" s="129"/>
      <c r="N171" s="239"/>
      <c r="O171" s="129"/>
      <c r="P171" s="239"/>
      <c r="Q171" s="124"/>
      <c r="R171" s="247"/>
    </row>
    <row r="172" spans="1:18" ht="15.75" customHeight="1" x14ac:dyDescent="0.25">
      <c r="A172" s="58">
        <v>2402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44"/>
      <c r="L172" s="237"/>
      <c r="M172" s="129"/>
      <c r="N172" s="239"/>
      <c r="O172" s="197" t="s">
        <v>83</v>
      </c>
      <c r="P172" s="82">
        <v>5</v>
      </c>
      <c r="Q172" s="111">
        <f>K175</f>
        <v>6</v>
      </c>
      <c r="R172" s="199" t="s">
        <v>11</v>
      </c>
    </row>
    <row r="173" spans="1:18" ht="15.75" customHeight="1" x14ac:dyDescent="0.25">
      <c r="A173" s="58">
        <v>2501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44"/>
      <c r="L173" s="237"/>
      <c r="M173" s="129"/>
      <c r="N173" s="239"/>
      <c r="O173" s="198" t="s">
        <v>85</v>
      </c>
      <c r="P173" s="86">
        <f>IF(P172/B158=0,"",P172/B158)</f>
        <v>0.3125</v>
      </c>
      <c r="Q173" s="112">
        <f>IF(P172/Q172=0,"",P172/Q172)</f>
        <v>0.83333333333333337</v>
      </c>
      <c r="R173" s="200" t="s">
        <v>86</v>
      </c>
    </row>
    <row r="174" spans="1:18" ht="15.75" customHeight="1" x14ac:dyDescent="0.25">
      <c r="A174" s="58">
        <v>2502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44"/>
      <c r="L174" s="240"/>
      <c r="M174" s="241"/>
      <c r="N174" s="242"/>
      <c r="O174" s="90"/>
      <c r="P174" s="91"/>
      <c r="Q174" s="91"/>
      <c r="R174" s="113"/>
    </row>
    <row r="175" spans="1:18" ht="18" customHeight="1" x14ac:dyDescent="0.25">
      <c r="A175" s="28"/>
      <c r="B175" s="297" t="s">
        <v>111</v>
      </c>
      <c r="C175" s="297"/>
      <c r="D175" s="297"/>
      <c r="E175" s="297"/>
      <c r="F175" s="297"/>
      <c r="G175" s="297"/>
      <c r="H175" s="297"/>
      <c r="I175" s="297"/>
      <c r="J175" s="297"/>
      <c r="K175" s="93">
        <f>SUM(K158:K171)</f>
        <v>6</v>
      </c>
      <c r="L175" s="94">
        <f>SUM(K165:K166)/B158</f>
        <v>0.25</v>
      </c>
      <c r="M175" s="94">
        <f>IF(K175=0,"",K175/B158)</f>
        <v>0.375</v>
      </c>
      <c r="N175" s="94">
        <f>IF(K166=0,"",M175-L175)</f>
        <v>0.125</v>
      </c>
      <c r="O175" s="3"/>
      <c r="P175" s="29"/>
      <c r="Q175" s="22"/>
      <c r="R175" s="3"/>
    </row>
    <row r="176" spans="1:18" ht="12.75" customHeight="1" x14ac:dyDescent="0.2">
      <c r="L176" s="3"/>
      <c r="M176" s="3"/>
      <c r="O176" s="3"/>
    </row>
    <row r="177" spans="1:19" ht="12.75" customHeight="1" x14ac:dyDescent="0.2">
      <c r="L177" s="3"/>
      <c r="M177" s="3"/>
      <c r="O177" s="3"/>
    </row>
    <row r="178" spans="1:19" ht="26.25" customHeight="1" x14ac:dyDescent="0.4">
      <c r="A178" s="231"/>
      <c r="B178" s="298" t="s">
        <v>99</v>
      </c>
      <c r="C178" s="299"/>
      <c r="D178" s="299"/>
      <c r="E178" s="299"/>
      <c r="F178" s="299"/>
      <c r="G178" s="299"/>
      <c r="H178" s="299"/>
      <c r="I178" s="299"/>
      <c r="J178" s="299"/>
      <c r="K178" s="223" t="s">
        <v>115</v>
      </c>
      <c r="L178" s="57"/>
      <c r="M178" s="57"/>
      <c r="N178" s="29"/>
      <c r="O178" s="3"/>
      <c r="P178" s="29"/>
      <c r="Q178" s="29"/>
      <c r="R178" s="29"/>
    </row>
    <row r="179" spans="1:19" ht="20.25" customHeight="1" x14ac:dyDescent="0.2">
      <c r="A179" s="319" t="s">
        <v>10</v>
      </c>
      <c r="B179" s="301" t="s">
        <v>100</v>
      </c>
      <c r="C179" s="302"/>
      <c r="D179" s="302"/>
      <c r="E179" s="302"/>
      <c r="F179" s="302"/>
      <c r="G179" s="302"/>
      <c r="H179" s="302"/>
      <c r="I179" s="302"/>
      <c r="J179" s="303"/>
      <c r="K179" s="304" t="s">
        <v>11</v>
      </c>
      <c r="L179" s="296" t="s">
        <v>3</v>
      </c>
      <c r="M179" s="296" t="s">
        <v>4</v>
      </c>
      <c r="N179" s="306" t="s">
        <v>5</v>
      </c>
      <c r="O179" s="296" t="s">
        <v>6</v>
      </c>
      <c r="P179" s="294" t="s">
        <v>7</v>
      </c>
      <c r="Q179" s="294" t="s">
        <v>8</v>
      </c>
      <c r="R179" s="296" t="s">
        <v>101</v>
      </c>
    </row>
    <row r="180" spans="1:19" ht="15.75" customHeight="1" x14ac:dyDescent="0.25">
      <c r="A180" s="320"/>
      <c r="B180" s="58" t="s">
        <v>102</v>
      </c>
      <c r="C180" s="58" t="s">
        <v>103</v>
      </c>
      <c r="D180" s="58" t="s">
        <v>104</v>
      </c>
      <c r="E180" s="58" t="s">
        <v>105</v>
      </c>
      <c r="F180" s="58" t="s">
        <v>106</v>
      </c>
      <c r="G180" s="58" t="s">
        <v>107</v>
      </c>
      <c r="H180" s="58" t="s">
        <v>108</v>
      </c>
      <c r="I180" s="58" t="s">
        <v>109</v>
      </c>
      <c r="J180" s="58" t="s">
        <v>110</v>
      </c>
      <c r="K180" s="317"/>
      <c r="L180" s="295"/>
      <c r="M180" s="295"/>
      <c r="N180" s="295"/>
      <c r="O180" s="295"/>
      <c r="P180" s="295"/>
      <c r="Q180" s="295"/>
      <c r="R180" s="295"/>
    </row>
    <row r="181" spans="1:19" ht="15.75" customHeight="1" x14ac:dyDescent="0.25">
      <c r="A181" s="58">
        <v>1801</v>
      </c>
      <c r="B181" s="154">
        <v>12</v>
      </c>
      <c r="C181" s="154"/>
      <c r="D181" s="154"/>
      <c r="E181" s="154"/>
      <c r="F181" s="154"/>
      <c r="G181" s="154"/>
      <c r="H181" s="154"/>
      <c r="I181" s="154"/>
      <c r="J181" s="154"/>
      <c r="K181" s="144"/>
      <c r="L181" s="234"/>
      <c r="M181" s="235"/>
      <c r="N181" s="236"/>
      <c r="O181" s="243"/>
      <c r="P181" s="63">
        <f>B181</f>
        <v>12</v>
      </c>
      <c r="Q181" s="244"/>
      <c r="R181" s="243"/>
    </row>
    <row r="182" spans="1:19" ht="15.75" customHeight="1" x14ac:dyDescent="0.25">
      <c r="A182" s="58">
        <v>1802</v>
      </c>
      <c r="B182" s="154"/>
      <c r="C182" s="154">
        <v>11</v>
      </c>
      <c r="D182" s="154"/>
      <c r="E182" s="154"/>
      <c r="F182" s="154"/>
      <c r="G182" s="154"/>
      <c r="H182" s="154"/>
      <c r="I182" s="154"/>
      <c r="J182" s="154"/>
      <c r="K182" s="144"/>
      <c r="L182" s="237"/>
      <c r="M182" s="129"/>
      <c r="N182" s="238"/>
      <c r="O182" s="67">
        <f>IF(C182=0,"",C182/B181)</f>
        <v>0.91666666666666663</v>
      </c>
      <c r="P182" s="68">
        <v>11</v>
      </c>
      <c r="Q182" s="245">
        <f t="shared" ref="Q182:Q189" si="14">IF(P182=0,"",P182/P181)</f>
        <v>0.91666666666666663</v>
      </c>
      <c r="R182" s="245">
        <f t="shared" ref="R182:R189" si="15">IF(P182=0,"",100%-Q182)</f>
        <v>8.333333333333337E-2</v>
      </c>
    </row>
    <row r="183" spans="1:19" ht="15.75" customHeight="1" x14ac:dyDescent="0.25">
      <c r="A183" s="58">
        <v>1901</v>
      </c>
      <c r="B183" s="154"/>
      <c r="C183" s="154"/>
      <c r="D183" s="154">
        <v>8</v>
      </c>
      <c r="E183" s="154"/>
      <c r="F183" s="154"/>
      <c r="G183" s="154"/>
      <c r="H183" s="154"/>
      <c r="I183" s="154"/>
      <c r="J183" s="154"/>
      <c r="K183" s="144"/>
      <c r="L183" s="237"/>
      <c r="M183" s="129"/>
      <c r="N183" s="238"/>
      <c r="O183" s="67">
        <f>IF(D183=0,"",D183/C182)</f>
        <v>0.72727272727272729</v>
      </c>
      <c r="P183" s="68">
        <v>9</v>
      </c>
      <c r="Q183" s="245">
        <f t="shared" si="14"/>
        <v>0.81818181818181823</v>
      </c>
      <c r="R183" s="245">
        <f t="shared" si="15"/>
        <v>0.18181818181818177</v>
      </c>
      <c r="S183" s="8">
        <f>P183/P181</f>
        <v>0.75</v>
      </c>
    </row>
    <row r="184" spans="1:19" ht="15.75" customHeight="1" x14ac:dyDescent="0.25">
      <c r="A184" s="58">
        <v>1902</v>
      </c>
      <c r="B184" s="154"/>
      <c r="C184" s="154"/>
      <c r="D184" s="154"/>
      <c r="E184" s="154">
        <v>5</v>
      </c>
      <c r="F184" s="154"/>
      <c r="G184" s="154"/>
      <c r="H184" s="154"/>
      <c r="I184" s="154"/>
      <c r="J184" s="154"/>
      <c r="K184" s="144"/>
      <c r="L184" s="237"/>
      <c r="M184" s="129"/>
      <c r="N184" s="238"/>
      <c r="O184" s="67">
        <f>IF(E184=0,"",E184/D183)</f>
        <v>0.625</v>
      </c>
      <c r="P184" s="68">
        <v>7</v>
      </c>
      <c r="Q184" s="245">
        <f t="shared" si="14"/>
        <v>0.77777777777777779</v>
      </c>
      <c r="R184" s="245">
        <f t="shared" si="15"/>
        <v>0.22222222222222221</v>
      </c>
    </row>
    <row r="185" spans="1:19" ht="15.75" customHeight="1" x14ac:dyDescent="0.25">
      <c r="A185" s="58">
        <v>2001</v>
      </c>
      <c r="B185" s="154"/>
      <c r="C185" s="154"/>
      <c r="D185" s="154"/>
      <c r="E185" s="154"/>
      <c r="F185" s="154">
        <v>5</v>
      </c>
      <c r="G185" s="154"/>
      <c r="H185" s="154"/>
      <c r="I185" s="154"/>
      <c r="J185" s="154"/>
      <c r="K185" s="144"/>
      <c r="L185" s="237"/>
      <c r="M185" s="129"/>
      <c r="N185" s="238"/>
      <c r="O185" s="67">
        <f>IF(F185=0,"",F185/E184)</f>
        <v>1</v>
      </c>
      <c r="P185" s="68">
        <v>5</v>
      </c>
      <c r="Q185" s="245">
        <f t="shared" si="14"/>
        <v>0.7142857142857143</v>
      </c>
      <c r="R185" s="245">
        <f t="shared" si="15"/>
        <v>0.2857142857142857</v>
      </c>
    </row>
    <row r="186" spans="1:19" ht="15.75" customHeight="1" x14ac:dyDescent="0.25">
      <c r="A186" s="58">
        <v>2002</v>
      </c>
      <c r="B186" s="154"/>
      <c r="C186" s="154"/>
      <c r="D186" s="154"/>
      <c r="E186" s="154"/>
      <c r="F186" s="154"/>
      <c r="G186" s="154">
        <v>5</v>
      </c>
      <c r="H186" s="154"/>
      <c r="I186" s="154"/>
      <c r="J186" s="154"/>
      <c r="K186" s="144"/>
      <c r="L186" s="237"/>
      <c r="M186" s="129"/>
      <c r="N186" s="238"/>
      <c r="O186" s="67">
        <f>IF(G186=0,"",G186/F185)</f>
        <v>1</v>
      </c>
      <c r="P186" s="68">
        <v>5</v>
      </c>
      <c r="Q186" s="245">
        <f t="shared" si="14"/>
        <v>1</v>
      </c>
      <c r="R186" s="245">
        <f t="shared" si="15"/>
        <v>0</v>
      </c>
    </row>
    <row r="187" spans="1:19" ht="15.75" customHeight="1" x14ac:dyDescent="0.25">
      <c r="A187" s="58">
        <v>2101</v>
      </c>
      <c r="B187" s="154"/>
      <c r="C187" s="154"/>
      <c r="D187" s="154"/>
      <c r="E187" s="154"/>
      <c r="F187" s="154"/>
      <c r="G187" s="154"/>
      <c r="H187" s="154">
        <v>5</v>
      </c>
      <c r="I187" s="154"/>
      <c r="J187" s="154"/>
      <c r="K187" s="144"/>
      <c r="L187" s="237"/>
      <c r="M187" s="129"/>
      <c r="N187" s="238"/>
      <c r="O187" s="67">
        <f>IF(H187=0,"",H187/G186)</f>
        <v>1</v>
      </c>
      <c r="P187" s="68">
        <v>5</v>
      </c>
      <c r="Q187" s="245">
        <f t="shared" si="14"/>
        <v>1</v>
      </c>
      <c r="R187" s="245">
        <f t="shared" si="15"/>
        <v>0</v>
      </c>
    </row>
    <row r="188" spans="1:19" ht="15.75" customHeight="1" x14ac:dyDescent="0.25">
      <c r="A188" s="58">
        <v>2102</v>
      </c>
      <c r="B188" s="154"/>
      <c r="C188" s="154"/>
      <c r="D188" s="154"/>
      <c r="E188" s="154"/>
      <c r="F188" s="154"/>
      <c r="G188" s="154"/>
      <c r="H188" s="154"/>
      <c r="I188" s="154">
        <v>5</v>
      </c>
      <c r="J188" s="154"/>
      <c r="K188" s="144"/>
      <c r="L188" s="237"/>
      <c r="M188" s="129"/>
      <c r="N188" s="238"/>
      <c r="O188" s="67">
        <f>IF(I188=0,"",I188/H187)</f>
        <v>1</v>
      </c>
      <c r="P188" s="68">
        <v>5</v>
      </c>
      <c r="Q188" s="245">
        <f t="shared" si="14"/>
        <v>1</v>
      </c>
      <c r="R188" s="245">
        <f t="shared" si="15"/>
        <v>0</v>
      </c>
    </row>
    <row r="189" spans="1:19" ht="15.75" customHeight="1" x14ac:dyDescent="0.25">
      <c r="A189" s="58">
        <v>2201</v>
      </c>
      <c r="B189" s="154"/>
      <c r="C189" s="154"/>
      <c r="D189" s="154"/>
      <c r="E189" s="154"/>
      <c r="F189" s="154"/>
      <c r="G189" s="154"/>
      <c r="H189" s="154"/>
      <c r="I189" s="154"/>
      <c r="J189" s="154">
        <v>5</v>
      </c>
      <c r="K189" s="144">
        <v>4</v>
      </c>
      <c r="L189" s="237"/>
      <c r="M189" s="129"/>
      <c r="N189" s="238"/>
      <c r="O189" s="71">
        <f>IF(J189=0,"",J189/I188)</f>
        <v>1</v>
      </c>
      <c r="P189" s="68">
        <v>5</v>
      </c>
      <c r="Q189" s="71">
        <f t="shared" si="14"/>
        <v>1</v>
      </c>
      <c r="R189" s="71">
        <f t="shared" si="15"/>
        <v>0</v>
      </c>
    </row>
    <row r="190" spans="1:19" ht="15.75" customHeight="1" x14ac:dyDescent="0.25">
      <c r="A190" s="58">
        <v>2202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44"/>
      <c r="L190" s="237"/>
      <c r="M190" s="129"/>
      <c r="N190" s="239"/>
      <c r="O190" s="105"/>
      <c r="P190" s="68"/>
      <c r="Q190" s="105"/>
      <c r="R190" s="253"/>
    </row>
    <row r="191" spans="1:19" ht="15.75" customHeight="1" x14ac:dyDescent="0.25">
      <c r="A191" s="58">
        <v>2301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44"/>
      <c r="L191" s="237"/>
      <c r="M191" s="129"/>
      <c r="N191" s="239"/>
      <c r="O191" s="247"/>
      <c r="P191" s="109"/>
      <c r="Q191" s="248"/>
      <c r="R191" s="247"/>
    </row>
    <row r="192" spans="1:19" ht="15.75" customHeight="1" x14ac:dyDescent="0.25">
      <c r="A192" s="58">
        <v>2302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44"/>
      <c r="L192" s="237"/>
      <c r="M192" s="129"/>
      <c r="N192" s="239"/>
      <c r="O192" s="247"/>
      <c r="P192" s="109"/>
      <c r="Q192" s="248"/>
      <c r="R192" s="247"/>
    </row>
    <row r="193" spans="1:23" ht="15.75" customHeight="1" x14ac:dyDescent="0.25">
      <c r="A193" s="58">
        <v>2401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44"/>
      <c r="L193" s="237"/>
      <c r="M193" s="129"/>
      <c r="N193" s="239"/>
      <c r="O193" s="247"/>
      <c r="P193" s="109"/>
      <c r="Q193" s="248"/>
      <c r="R193" s="247"/>
    </row>
    <row r="194" spans="1:23" ht="15.75" customHeight="1" x14ac:dyDescent="0.25">
      <c r="A194" s="58">
        <v>2402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44"/>
      <c r="L194" s="237"/>
      <c r="M194" s="129"/>
      <c r="N194" s="239"/>
      <c r="O194" s="129"/>
      <c r="P194" s="239"/>
      <c r="Q194" s="124"/>
      <c r="R194" s="247"/>
    </row>
    <row r="195" spans="1:23" ht="15.75" customHeight="1" x14ac:dyDescent="0.25">
      <c r="A195" s="58">
        <v>2501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44"/>
      <c r="L195" s="237"/>
      <c r="M195" s="129"/>
      <c r="N195" s="239"/>
      <c r="O195" s="197" t="s">
        <v>83</v>
      </c>
      <c r="P195" s="82">
        <v>4</v>
      </c>
      <c r="Q195" s="111">
        <f>IF(SUM(K187:K190)=0,"",SUM(K187:K190))</f>
        <v>4</v>
      </c>
      <c r="R195" s="199" t="s">
        <v>11</v>
      </c>
    </row>
    <row r="196" spans="1:23" ht="15.75" customHeight="1" x14ac:dyDescent="0.25">
      <c r="A196" s="58">
        <v>2502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44"/>
      <c r="L196" s="237"/>
      <c r="M196" s="129"/>
      <c r="N196" s="239"/>
      <c r="O196" s="198" t="s">
        <v>85</v>
      </c>
      <c r="P196" s="86">
        <f>IF(P195/B181=0,"",P195/B181)</f>
        <v>0.33333333333333331</v>
      </c>
      <c r="Q196" s="112">
        <f>IF(P195/Q195=0,"",P195/Q195)</f>
        <v>1</v>
      </c>
      <c r="R196" s="200" t="s">
        <v>86</v>
      </c>
    </row>
    <row r="197" spans="1:23" ht="15.75" customHeight="1" x14ac:dyDescent="0.25">
      <c r="A197" s="58">
        <v>2601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44"/>
      <c r="L197" s="240"/>
      <c r="M197" s="241"/>
      <c r="N197" s="242"/>
      <c r="O197" s="90"/>
      <c r="P197" s="91"/>
      <c r="Q197" s="91"/>
      <c r="R197" s="113"/>
    </row>
    <row r="198" spans="1:23" ht="18" customHeight="1" x14ac:dyDescent="0.25">
      <c r="A198" s="28"/>
      <c r="B198" s="297" t="s">
        <v>111</v>
      </c>
      <c r="C198" s="297"/>
      <c r="D198" s="297"/>
      <c r="E198" s="297"/>
      <c r="F198" s="297"/>
      <c r="G198" s="297"/>
      <c r="H198" s="297"/>
      <c r="I198" s="297"/>
      <c r="J198" s="297"/>
      <c r="K198" s="93">
        <f>SUM(K181:K194)</f>
        <v>4</v>
      </c>
      <c r="L198" s="94">
        <f>SUM(K188:K189)/B181</f>
        <v>0.33333333333333331</v>
      </c>
      <c r="M198" s="94">
        <f>IF(K198=0,"",K198/B181)</f>
        <v>0.33333333333333331</v>
      </c>
      <c r="N198" s="94">
        <f>IF(K189=0,"",M198-L198)</f>
        <v>0</v>
      </c>
      <c r="O198" s="3"/>
      <c r="P198" s="29"/>
      <c r="Q198" s="22"/>
      <c r="R198" s="3"/>
    </row>
    <row r="199" spans="1:23" ht="12.75" customHeight="1" x14ac:dyDescent="0.2">
      <c r="L199" s="3"/>
      <c r="M199" s="3"/>
      <c r="O199" s="3"/>
    </row>
    <row r="200" spans="1:23" ht="12.75" customHeight="1" x14ac:dyDescent="0.2">
      <c r="L200" s="3"/>
      <c r="M200" s="3"/>
      <c r="O200" s="3"/>
    </row>
    <row r="201" spans="1:23" ht="26.25" customHeight="1" x14ac:dyDescent="0.4">
      <c r="A201" s="231"/>
      <c r="B201" s="298" t="s">
        <v>99</v>
      </c>
      <c r="C201" s="299"/>
      <c r="D201" s="299"/>
      <c r="E201" s="299"/>
      <c r="F201" s="299"/>
      <c r="G201" s="299"/>
      <c r="H201" s="299"/>
      <c r="I201" s="299"/>
      <c r="J201" s="299"/>
      <c r="K201" s="223" t="s">
        <v>116</v>
      </c>
      <c r="L201" s="57"/>
      <c r="M201" s="57"/>
      <c r="N201" s="29"/>
      <c r="O201" s="3"/>
      <c r="P201" s="29"/>
      <c r="Q201" s="29"/>
      <c r="R201" s="29"/>
    </row>
    <row r="202" spans="1:23" ht="20.25" customHeight="1" x14ac:dyDescent="0.2">
      <c r="A202" s="319" t="s">
        <v>10</v>
      </c>
      <c r="B202" s="301" t="s">
        <v>100</v>
      </c>
      <c r="C202" s="302"/>
      <c r="D202" s="302"/>
      <c r="E202" s="302"/>
      <c r="F202" s="302"/>
      <c r="G202" s="302"/>
      <c r="H202" s="302"/>
      <c r="I202" s="302"/>
      <c r="J202" s="303"/>
      <c r="K202" s="304" t="s">
        <v>11</v>
      </c>
      <c r="L202" s="296" t="s">
        <v>3</v>
      </c>
      <c r="M202" s="296" t="s">
        <v>4</v>
      </c>
      <c r="N202" s="306" t="s">
        <v>5</v>
      </c>
      <c r="O202" s="296" t="s">
        <v>6</v>
      </c>
      <c r="P202" s="294" t="s">
        <v>7</v>
      </c>
      <c r="Q202" s="294" t="s">
        <v>8</v>
      </c>
      <c r="R202" s="296" t="s">
        <v>101</v>
      </c>
    </row>
    <row r="203" spans="1:23" ht="15.75" customHeight="1" x14ac:dyDescent="0.25">
      <c r="A203" s="320"/>
      <c r="B203" s="58" t="s">
        <v>102</v>
      </c>
      <c r="C203" s="58" t="s">
        <v>103</v>
      </c>
      <c r="D203" s="58" t="s">
        <v>104</v>
      </c>
      <c r="E203" s="58" t="s">
        <v>105</v>
      </c>
      <c r="F203" s="58" t="s">
        <v>106</v>
      </c>
      <c r="G203" s="58" t="s">
        <v>107</v>
      </c>
      <c r="H203" s="58" t="s">
        <v>108</v>
      </c>
      <c r="I203" s="58" t="s">
        <v>109</v>
      </c>
      <c r="J203" s="58" t="s">
        <v>110</v>
      </c>
      <c r="K203" s="317"/>
      <c r="L203" s="295"/>
      <c r="M203" s="295"/>
      <c r="N203" s="295"/>
      <c r="O203" s="295"/>
      <c r="P203" s="295"/>
      <c r="Q203" s="295"/>
      <c r="R203" s="295"/>
      <c r="W203" s="167">
        <f>AVERAGE(L198,L220)</f>
        <v>0.34699453551912568</v>
      </c>
    </row>
    <row r="204" spans="1:23" ht="15.75" customHeight="1" x14ac:dyDescent="0.25">
      <c r="A204" s="58">
        <v>1802</v>
      </c>
      <c r="B204" s="154">
        <v>61</v>
      </c>
      <c r="C204" s="154"/>
      <c r="D204" s="154"/>
      <c r="E204" s="154"/>
      <c r="F204" s="154"/>
      <c r="G204" s="154"/>
      <c r="H204" s="154"/>
      <c r="I204" s="154"/>
      <c r="J204" s="154"/>
      <c r="K204" s="144"/>
      <c r="L204" s="96"/>
      <c r="M204" s="97"/>
      <c r="N204" s="98"/>
      <c r="O204" s="243"/>
      <c r="P204" s="63">
        <f>B204</f>
        <v>61</v>
      </c>
      <c r="Q204" s="244"/>
      <c r="R204" s="243"/>
    </row>
    <row r="205" spans="1:23" ht="15.75" customHeight="1" x14ac:dyDescent="0.25">
      <c r="A205" s="58">
        <v>1901</v>
      </c>
      <c r="B205" s="154"/>
      <c r="C205" s="154">
        <v>46</v>
      </c>
      <c r="D205" s="154"/>
      <c r="E205" s="154"/>
      <c r="F205" s="154"/>
      <c r="G205" s="154"/>
      <c r="H205" s="154"/>
      <c r="I205" s="154"/>
      <c r="J205" s="154"/>
      <c r="K205" s="144"/>
      <c r="L205" s="101"/>
      <c r="M205" s="102"/>
      <c r="N205" s="103"/>
      <c r="O205" s="67">
        <f>IF(C205=0,"",C205/B204)</f>
        <v>0.75409836065573765</v>
      </c>
      <c r="P205" s="68">
        <v>46</v>
      </c>
      <c r="Q205" s="245">
        <f t="shared" ref="Q205:Q212" si="16">IF(P205=0,"",P205/P204)</f>
        <v>0.75409836065573765</v>
      </c>
      <c r="R205" s="245">
        <f t="shared" ref="R205:R212" si="17">IF(P205=0,"",100%-Q205)</f>
        <v>0.24590163934426235</v>
      </c>
    </row>
    <row r="206" spans="1:23" ht="15.75" customHeight="1" x14ac:dyDescent="0.25">
      <c r="A206" s="58">
        <v>1902</v>
      </c>
      <c r="B206" s="154"/>
      <c r="C206" s="154"/>
      <c r="D206" s="154">
        <v>33</v>
      </c>
      <c r="E206" s="154"/>
      <c r="F206" s="154"/>
      <c r="G206" s="154"/>
      <c r="H206" s="154"/>
      <c r="I206" s="154"/>
      <c r="J206" s="154"/>
      <c r="K206" s="144"/>
      <c r="L206" s="101"/>
      <c r="M206" s="102"/>
      <c r="N206" s="103"/>
      <c r="O206" s="67">
        <f>IF(D206=0,"",D206/C205)</f>
        <v>0.71739130434782605</v>
      </c>
      <c r="P206" s="68">
        <v>42</v>
      </c>
      <c r="Q206" s="245">
        <f t="shared" si="16"/>
        <v>0.91304347826086951</v>
      </c>
      <c r="R206" s="245">
        <f t="shared" si="17"/>
        <v>8.6956521739130488E-2</v>
      </c>
      <c r="S206" s="8">
        <f>P206/P204</f>
        <v>0.68852459016393441</v>
      </c>
    </row>
    <row r="207" spans="1:23" ht="15.75" customHeight="1" x14ac:dyDescent="0.25">
      <c r="A207" s="58">
        <v>2001</v>
      </c>
      <c r="B207" s="154"/>
      <c r="C207" s="154"/>
      <c r="D207" s="154"/>
      <c r="E207" s="154">
        <v>32</v>
      </c>
      <c r="F207" s="154"/>
      <c r="G207" s="154"/>
      <c r="H207" s="154"/>
      <c r="I207" s="154"/>
      <c r="J207" s="154"/>
      <c r="K207" s="144"/>
      <c r="L207" s="101"/>
      <c r="M207" s="102"/>
      <c r="N207" s="103"/>
      <c r="O207" s="67">
        <f>IF(E207=0,"",E207/D206)</f>
        <v>0.96969696969696972</v>
      </c>
      <c r="P207" s="68">
        <v>41</v>
      </c>
      <c r="Q207" s="245">
        <f t="shared" si="16"/>
        <v>0.97619047619047616</v>
      </c>
      <c r="R207" s="245">
        <f t="shared" si="17"/>
        <v>2.3809523809523836E-2</v>
      </c>
    </row>
    <row r="208" spans="1:23" ht="15.75" customHeight="1" x14ac:dyDescent="0.25">
      <c r="A208" s="58">
        <v>2002</v>
      </c>
      <c r="B208" s="154"/>
      <c r="C208" s="154"/>
      <c r="D208" s="154"/>
      <c r="E208" s="154"/>
      <c r="F208" s="154">
        <v>32</v>
      </c>
      <c r="G208" s="154"/>
      <c r="H208" s="154"/>
      <c r="I208" s="154"/>
      <c r="J208" s="154"/>
      <c r="K208" s="144"/>
      <c r="L208" s="101"/>
      <c r="M208" s="102"/>
      <c r="N208" s="103"/>
      <c r="O208" s="67">
        <f>IF(F208=0,"",F208/E207)</f>
        <v>1</v>
      </c>
      <c r="P208" s="68">
        <v>41</v>
      </c>
      <c r="Q208" s="245">
        <f t="shared" si="16"/>
        <v>1</v>
      </c>
      <c r="R208" s="245">
        <f t="shared" si="17"/>
        <v>0</v>
      </c>
    </row>
    <row r="209" spans="1:18" ht="15.75" customHeight="1" x14ac:dyDescent="0.25">
      <c r="A209" s="58">
        <v>2101</v>
      </c>
      <c r="B209" s="154"/>
      <c r="C209" s="154"/>
      <c r="D209" s="154"/>
      <c r="E209" s="154"/>
      <c r="F209" s="154"/>
      <c r="G209" s="154">
        <v>32</v>
      </c>
      <c r="H209" s="154"/>
      <c r="I209" s="154"/>
      <c r="J209" s="154"/>
      <c r="K209" s="144"/>
      <c r="L209" s="101"/>
      <c r="M209" s="102"/>
      <c r="N209" s="103"/>
      <c r="O209" s="67">
        <f>IF(G209=0,"",G209/F208)</f>
        <v>1</v>
      </c>
      <c r="P209" s="68">
        <v>39</v>
      </c>
      <c r="Q209" s="245">
        <f t="shared" si="16"/>
        <v>0.95121951219512191</v>
      </c>
      <c r="R209" s="245">
        <f t="shared" si="17"/>
        <v>4.8780487804878092E-2</v>
      </c>
    </row>
    <row r="210" spans="1:18" ht="15.75" customHeight="1" x14ac:dyDescent="0.25">
      <c r="A210" s="58">
        <v>2102</v>
      </c>
      <c r="B210" s="154"/>
      <c r="C210" s="154"/>
      <c r="D210" s="154"/>
      <c r="E210" s="154"/>
      <c r="F210" s="154"/>
      <c r="G210" s="154"/>
      <c r="H210" s="154">
        <v>31</v>
      </c>
      <c r="I210" s="154"/>
      <c r="J210" s="154"/>
      <c r="K210" s="144"/>
      <c r="L210" s="101"/>
      <c r="M210" s="102"/>
      <c r="N210" s="103"/>
      <c r="O210" s="67">
        <f>IF(H210=0,"",H210/G209)</f>
        <v>0.96875</v>
      </c>
      <c r="P210" s="68">
        <v>39</v>
      </c>
      <c r="Q210" s="245">
        <f t="shared" si="16"/>
        <v>1</v>
      </c>
      <c r="R210" s="245">
        <f t="shared" si="17"/>
        <v>0</v>
      </c>
    </row>
    <row r="211" spans="1:18" ht="15.75" customHeight="1" x14ac:dyDescent="0.25">
      <c r="A211" s="58">
        <v>2201</v>
      </c>
      <c r="B211" s="154"/>
      <c r="C211" s="154"/>
      <c r="D211" s="154"/>
      <c r="E211" s="154"/>
      <c r="F211" s="154"/>
      <c r="G211" s="154"/>
      <c r="H211" s="154"/>
      <c r="I211" s="154">
        <v>28</v>
      </c>
      <c r="J211" s="154"/>
      <c r="K211" s="144"/>
      <c r="L211" s="101"/>
      <c r="M211" s="102"/>
      <c r="N211" s="103"/>
      <c r="O211" s="67">
        <f>IF(I211=0,"",I211/H210)</f>
        <v>0.90322580645161288</v>
      </c>
      <c r="P211" s="68">
        <v>38</v>
      </c>
      <c r="Q211" s="245">
        <f t="shared" si="16"/>
        <v>0.97435897435897434</v>
      </c>
      <c r="R211" s="245">
        <f t="shared" si="17"/>
        <v>2.5641025641025661E-2</v>
      </c>
    </row>
    <row r="212" spans="1:18" ht="15.75" customHeight="1" x14ac:dyDescent="0.25">
      <c r="A212" s="58">
        <v>2202</v>
      </c>
      <c r="B212" s="154"/>
      <c r="C212" s="154"/>
      <c r="D212" s="154"/>
      <c r="E212" s="154"/>
      <c r="F212" s="154"/>
      <c r="G212" s="154"/>
      <c r="H212" s="154"/>
      <c r="I212" s="154"/>
      <c r="J212" s="154">
        <v>24</v>
      </c>
      <c r="K212" s="144">
        <v>22</v>
      </c>
      <c r="L212" s="101"/>
      <c r="M212" s="102"/>
      <c r="N212" s="103"/>
      <c r="O212" s="71">
        <f>IF(J212=0,"",J212/I211)</f>
        <v>0.8571428571428571</v>
      </c>
      <c r="P212" s="68">
        <v>34</v>
      </c>
      <c r="Q212" s="71">
        <f t="shared" si="16"/>
        <v>0.89473684210526316</v>
      </c>
      <c r="R212" s="71">
        <f t="shared" si="17"/>
        <v>0.10526315789473684</v>
      </c>
    </row>
    <row r="213" spans="1:18" ht="15.75" customHeight="1" x14ac:dyDescent="0.25">
      <c r="A213" s="58">
        <v>2301</v>
      </c>
      <c r="B213" s="154"/>
      <c r="C213" s="154"/>
      <c r="D213" s="154"/>
      <c r="E213" s="154"/>
      <c r="F213" s="154"/>
      <c r="G213" s="154"/>
      <c r="H213" s="154"/>
      <c r="I213" s="154"/>
      <c r="J213" s="154">
        <v>7</v>
      </c>
      <c r="K213" s="144">
        <v>7</v>
      </c>
      <c r="L213" s="101"/>
      <c r="M213" s="102"/>
      <c r="N213" s="104"/>
      <c r="O213" s="105"/>
      <c r="P213" s="68">
        <v>12</v>
      </c>
      <c r="Q213" s="105"/>
      <c r="R213" s="253"/>
    </row>
    <row r="214" spans="1:18" ht="15.75" customHeight="1" x14ac:dyDescent="0.25">
      <c r="A214" s="58">
        <v>2302</v>
      </c>
      <c r="B214" s="154"/>
      <c r="C214" s="154"/>
      <c r="D214" s="154"/>
      <c r="E214" s="154"/>
      <c r="F214" s="154"/>
      <c r="G214" s="154"/>
      <c r="H214" s="154"/>
      <c r="I214" s="154"/>
      <c r="J214" s="154">
        <v>2</v>
      </c>
      <c r="K214" s="144">
        <v>1</v>
      </c>
      <c r="L214" s="101"/>
      <c r="M214" s="102"/>
      <c r="N214" s="104"/>
      <c r="O214" s="247"/>
      <c r="P214" s="109">
        <v>5</v>
      </c>
      <c r="Q214" s="248"/>
      <c r="R214" s="247"/>
    </row>
    <row r="215" spans="1:18" ht="15.75" customHeight="1" x14ac:dyDescent="0.25">
      <c r="A215" s="58">
        <v>2401</v>
      </c>
      <c r="B215" s="154"/>
      <c r="C215" s="154"/>
      <c r="D215" s="154"/>
      <c r="E215" s="154"/>
      <c r="F215" s="154"/>
      <c r="G215" s="154"/>
      <c r="H215" s="154"/>
      <c r="I215" s="154"/>
      <c r="J215" s="154">
        <v>2</v>
      </c>
      <c r="K215" s="144">
        <v>2</v>
      </c>
      <c r="L215" s="101"/>
      <c r="M215" s="102"/>
      <c r="N215" s="104"/>
      <c r="O215" s="247"/>
      <c r="P215" s="202">
        <v>2</v>
      </c>
      <c r="Q215" s="248"/>
      <c r="R215" s="247"/>
    </row>
    <row r="216" spans="1:18" ht="15.75" customHeight="1" x14ac:dyDescent="0.25">
      <c r="A216" s="58">
        <v>2402</v>
      </c>
      <c r="B216" s="154"/>
      <c r="C216" s="154"/>
      <c r="D216" s="154"/>
      <c r="E216" s="154"/>
      <c r="F216" s="154"/>
      <c r="G216" s="154"/>
      <c r="H216" s="154"/>
      <c r="I216" s="154"/>
      <c r="J216" s="154">
        <v>1</v>
      </c>
      <c r="K216" s="144"/>
      <c r="L216" s="101"/>
      <c r="M216" s="102"/>
      <c r="N216" s="104"/>
      <c r="O216" s="129"/>
      <c r="P216" s="204">
        <v>1</v>
      </c>
      <c r="Q216" s="124"/>
      <c r="R216" s="247"/>
    </row>
    <row r="217" spans="1:18" ht="15.75" customHeight="1" x14ac:dyDescent="0.25">
      <c r="A217" s="58">
        <v>2501</v>
      </c>
      <c r="B217" s="154"/>
      <c r="C217" s="154"/>
      <c r="D217" s="154"/>
      <c r="E217" s="154"/>
      <c r="F217" s="154"/>
      <c r="G217" s="154"/>
      <c r="H217" s="154"/>
      <c r="I217" s="154"/>
      <c r="J217" s="154">
        <v>1</v>
      </c>
      <c r="K217" s="144">
        <v>1</v>
      </c>
      <c r="L217" s="101"/>
      <c r="M217" s="102"/>
      <c r="N217" s="104"/>
      <c r="O217" s="197" t="s">
        <v>83</v>
      </c>
      <c r="P217" s="203">
        <v>30</v>
      </c>
      <c r="Q217" s="111">
        <f>K220</f>
        <v>33</v>
      </c>
      <c r="R217" s="199" t="s">
        <v>11</v>
      </c>
    </row>
    <row r="218" spans="1:18" ht="15.75" customHeight="1" x14ac:dyDescent="0.25">
      <c r="A218" s="58">
        <v>2502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44"/>
      <c r="L218" s="101"/>
      <c r="M218" s="102"/>
      <c r="N218" s="104"/>
      <c r="O218" s="198" t="s">
        <v>85</v>
      </c>
      <c r="P218" s="86">
        <f>IF(P217/B204=0,"",P217/B204)</f>
        <v>0.49180327868852458</v>
      </c>
      <c r="Q218" s="112">
        <f>IF(P217/Q217=0,"",P217/Q217)</f>
        <v>0.90909090909090906</v>
      </c>
      <c r="R218" s="200" t="s">
        <v>86</v>
      </c>
    </row>
    <row r="219" spans="1:18" ht="15.75" customHeight="1" x14ac:dyDescent="0.25">
      <c r="A219" s="58">
        <v>2601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44"/>
      <c r="L219" s="147"/>
      <c r="M219" s="148"/>
      <c r="N219" s="149"/>
      <c r="O219" s="90"/>
      <c r="P219" s="91"/>
      <c r="Q219" s="91"/>
      <c r="R219" s="113"/>
    </row>
    <row r="220" spans="1:18" ht="18" customHeight="1" x14ac:dyDescent="0.25">
      <c r="A220" s="28"/>
      <c r="B220" s="297" t="s">
        <v>111</v>
      </c>
      <c r="C220" s="297"/>
      <c r="D220" s="297"/>
      <c r="E220" s="297"/>
      <c r="F220" s="297"/>
      <c r="G220" s="297"/>
      <c r="H220" s="297"/>
      <c r="I220" s="297"/>
      <c r="J220" s="297"/>
      <c r="K220" s="93">
        <f>SUM(K204:K217)</f>
        <v>33</v>
      </c>
      <c r="L220" s="94">
        <f>SUM(K211:K212)/B204</f>
        <v>0.36065573770491804</v>
      </c>
      <c r="M220" s="94">
        <f>IF(K220=0,"",K220/B204)</f>
        <v>0.54098360655737709</v>
      </c>
      <c r="N220" s="94">
        <f>IF(K212=0,"",M220-L220)</f>
        <v>0.18032786885245905</v>
      </c>
      <c r="O220" s="3"/>
      <c r="P220" s="29"/>
      <c r="Q220" s="22"/>
      <c r="R220" s="3"/>
    </row>
    <row r="221" spans="1:18" ht="12.75" customHeight="1" x14ac:dyDescent="0.2">
      <c r="L221" s="3"/>
      <c r="M221" s="3"/>
      <c r="O221" s="3"/>
    </row>
    <row r="222" spans="1:18" ht="12.75" customHeight="1" x14ac:dyDescent="0.2">
      <c r="L222" s="3"/>
      <c r="M222" s="3"/>
      <c r="O222" s="3"/>
    </row>
    <row r="223" spans="1:18" ht="26.25" customHeight="1" x14ac:dyDescent="0.4">
      <c r="A223" s="231"/>
      <c r="B223" s="298" t="s">
        <v>99</v>
      </c>
      <c r="C223" s="299"/>
      <c r="D223" s="299"/>
      <c r="E223" s="299"/>
      <c r="F223" s="299"/>
      <c r="G223" s="299"/>
      <c r="H223" s="299"/>
      <c r="I223" s="299"/>
      <c r="J223" s="299"/>
      <c r="K223" s="223" t="s">
        <v>117</v>
      </c>
      <c r="L223" s="57"/>
      <c r="M223" s="57"/>
      <c r="N223" s="29"/>
      <c r="O223" s="3"/>
      <c r="P223" s="29"/>
      <c r="Q223" s="29"/>
      <c r="R223" s="29"/>
    </row>
    <row r="224" spans="1:18" ht="20.25" customHeight="1" x14ac:dyDescent="0.2">
      <c r="A224" s="319" t="s">
        <v>10</v>
      </c>
      <c r="B224" s="301" t="s">
        <v>100</v>
      </c>
      <c r="C224" s="302"/>
      <c r="D224" s="302"/>
      <c r="E224" s="302"/>
      <c r="F224" s="302"/>
      <c r="G224" s="302"/>
      <c r="H224" s="302"/>
      <c r="I224" s="302"/>
      <c r="J224" s="303"/>
      <c r="K224" s="304" t="s">
        <v>11</v>
      </c>
      <c r="L224" s="296" t="s">
        <v>3</v>
      </c>
      <c r="M224" s="296" t="s">
        <v>4</v>
      </c>
      <c r="N224" s="306" t="s">
        <v>5</v>
      </c>
      <c r="O224" s="296" t="s">
        <v>6</v>
      </c>
      <c r="P224" s="294" t="s">
        <v>7</v>
      </c>
      <c r="Q224" s="294" t="s">
        <v>8</v>
      </c>
      <c r="R224" s="296" t="s">
        <v>101</v>
      </c>
    </row>
    <row r="225" spans="1:19" ht="15.75" customHeight="1" x14ac:dyDescent="0.25">
      <c r="A225" s="320"/>
      <c r="B225" s="58" t="s">
        <v>102</v>
      </c>
      <c r="C225" s="58" t="s">
        <v>103</v>
      </c>
      <c r="D225" s="58" t="s">
        <v>104</v>
      </c>
      <c r="E225" s="58" t="s">
        <v>105</v>
      </c>
      <c r="F225" s="58" t="s">
        <v>106</v>
      </c>
      <c r="G225" s="58" t="s">
        <v>107</v>
      </c>
      <c r="H225" s="58" t="s">
        <v>108</v>
      </c>
      <c r="I225" s="58" t="s">
        <v>109</v>
      </c>
      <c r="J225" s="58" t="s">
        <v>110</v>
      </c>
      <c r="K225" s="317"/>
      <c r="L225" s="295"/>
      <c r="M225" s="295"/>
      <c r="N225" s="295"/>
      <c r="O225" s="295"/>
      <c r="P225" s="295"/>
      <c r="Q225" s="295"/>
      <c r="R225" s="295"/>
    </row>
    <row r="226" spans="1:19" ht="15.75" customHeight="1" x14ac:dyDescent="0.25">
      <c r="A226" s="58">
        <v>1901</v>
      </c>
      <c r="B226" s="154">
        <v>29</v>
      </c>
      <c r="C226" s="154"/>
      <c r="D226" s="154"/>
      <c r="E226" s="154"/>
      <c r="F226" s="154"/>
      <c r="G226" s="154"/>
      <c r="H226" s="154"/>
      <c r="I226" s="154"/>
      <c r="J226" s="154"/>
      <c r="K226" s="144"/>
      <c r="L226" s="234"/>
      <c r="M226" s="235"/>
      <c r="N226" s="236"/>
      <c r="O226" s="243"/>
      <c r="P226" s="63">
        <f>B226</f>
        <v>29</v>
      </c>
      <c r="Q226" s="244"/>
      <c r="R226" s="243"/>
    </row>
    <row r="227" spans="1:19" ht="15.75" customHeight="1" x14ac:dyDescent="0.25">
      <c r="A227" s="58">
        <v>1902</v>
      </c>
      <c r="B227" s="154"/>
      <c r="C227" s="154">
        <v>23</v>
      </c>
      <c r="D227" s="154"/>
      <c r="E227" s="154"/>
      <c r="F227" s="154"/>
      <c r="G227" s="154"/>
      <c r="H227" s="154"/>
      <c r="I227" s="154"/>
      <c r="J227" s="154"/>
      <c r="K227" s="144"/>
      <c r="L227" s="237"/>
      <c r="M227" s="129"/>
      <c r="N227" s="238"/>
      <c r="O227" s="67">
        <f>IF(C227=0,"",C227/B226)</f>
        <v>0.7931034482758621</v>
      </c>
      <c r="P227" s="68">
        <v>23</v>
      </c>
      <c r="Q227" s="245">
        <f t="shared" ref="Q227:Q234" si="18">IF(P227=0,"",P227/P226)</f>
        <v>0.7931034482758621</v>
      </c>
      <c r="R227" s="245">
        <f t="shared" ref="R227:R234" si="19">IF(P227=0,"",100%-Q227)</f>
        <v>0.2068965517241379</v>
      </c>
    </row>
    <row r="228" spans="1:19" ht="15.75" customHeight="1" x14ac:dyDescent="0.25">
      <c r="A228" s="58">
        <v>2001</v>
      </c>
      <c r="B228" s="154"/>
      <c r="C228" s="154"/>
      <c r="D228" s="154">
        <v>18</v>
      </c>
      <c r="E228" s="154"/>
      <c r="F228" s="154"/>
      <c r="G228" s="154"/>
      <c r="H228" s="154"/>
      <c r="I228" s="154"/>
      <c r="J228" s="154"/>
      <c r="K228" s="144"/>
      <c r="L228" s="237"/>
      <c r="M228" s="129"/>
      <c r="N228" s="238"/>
      <c r="O228" s="67">
        <f>IF(D228=0,"",D228/C227)</f>
        <v>0.78260869565217395</v>
      </c>
      <c r="P228" s="68">
        <v>22</v>
      </c>
      <c r="Q228" s="245">
        <f t="shared" si="18"/>
        <v>0.95652173913043481</v>
      </c>
      <c r="R228" s="245">
        <f t="shared" si="19"/>
        <v>4.3478260869565188E-2</v>
      </c>
      <c r="S228" s="8">
        <f>P228/P226</f>
        <v>0.75862068965517238</v>
      </c>
    </row>
    <row r="229" spans="1:19" ht="15.75" customHeight="1" x14ac:dyDescent="0.25">
      <c r="A229" s="58">
        <v>2002</v>
      </c>
      <c r="B229" s="154"/>
      <c r="C229" s="154"/>
      <c r="D229" s="154"/>
      <c r="E229" s="154">
        <v>12</v>
      </c>
      <c r="F229" s="154"/>
      <c r="G229" s="154"/>
      <c r="H229" s="154"/>
      <c r="I229" s="154"/>
      <c r="J229" s="154"/>
      <c r="K229" s="144"/>
      <c r="L229" s="237"/>
      <c r="M229" s="129"/>
      <c r="N229" s="238"/>
      <c r="O229" s="67">
        <f>IF(E229=0,"",E229/D228)</f>
        <v>0.66666666666666663</v>
      </c>
      <c r="P229" s="68">
        <v>18</v>
      </c>
      <c r="Q229" s="245">
        <f t="shared" si="18"/>
        <v>0.81818181818181823</v>
      </c>
      <c r="R229" s="245">
        <f t="shared" si="19"/>
        <v>0.18181818181818177</v>
      </c>
    </row>
    <row r="230" spans="1:19" ht="15.75" customHeight="1" x14ac:dyDescent="0.25">
      <c r="A230" s="58">
        <v>2101</v>
      </c>
      <c r="B230" s="154"/>
      <c r="C230" s="154"/>
      <c r="D230" s="154"/>
      <c r="E230" s="154"/>
      <c r="F230" s="154">
        <v>11</v>
      </c>
      <c r="G230" s="154"/>
      <c r="H230" s="154"/>
      <c r="I230" s="154"/>
      <c r="J230" s="154"/>
      <c r="K230" s="144"/>
      <c r="L230" s="237"/>
      <c r="M230" s="129"/>
      <c r="N230" s="238"/>
      <c r="O230" s="67">
        <f>IF(F230=0,"",F230/E229)</f>
        <v>0.91666666666666663</v>
      </c>
      <c r="P230" s="68">
        <v>18</v>
      </c>
      <c r="Q230" s="245">
        <f t="shared" si="18"/>
        <v>1</v>
      </c>
      <c r="R230" s="245">
        <f t="shared" si="19"/>
        <v>0</v>
      </c>
    </row>
    <row r="231" spans="1:19" ht="15.75" customHeight="1" x14ac:dyDescent="0.25">
      <c r="A231" s="58">
        <v>2102</v>
      </c>
      <c r="B231" s="154"/>
      <c r="C231" s="154"/>
      <c r="D231" s="154"/>
      <c r="E231" s="154"/>
      <c r="F231" s="154"/>
      <c r="G231" s="154">
        <v>11</v>
      </c>
      <c r="H231" s="154"/>
      <c r="I231" s="154"/>
      <c r="J231" s="154"/>
      <c r="K231" s="144"/>
      <c r="L231" s="237"/>
      <c r="M231" s="129"/>
      <c r="N231" s="238"/>
      <c r="O231" s="67">
        <f>IF(G231=0,"",G231/F230)</f>
        <v>1</v>
      </c>
      <c r="P231" s="68">
        <v>17</v>
      </c>
      <c r="Q231" s="245">
        <f t="shared" si="18"/>
        <v>0.94444444444444442</v>
      </c>
      <c r="R231" s="245">
        <f t="shared" si="19"/>
        <v>5.555555555555558E-2</v>
      </c>
    </row>
    <row r="232" spans="1:19" ht="15.75" customHeight="1" x14ac:dyDescent="0.25">
      <c r="A232" s="58">
        <v>2201</v>
      </c>
      <c r="B232" s="154"/>
      <c r="C232" s="154"/>
      <c r="D232" s="154"/>
      <c r="E232" s="154"/>
      <c r="F232" s="154"/>
      <c r="G232" s="154"/>
      <c r="H232" s="154">
        <v>9</v>
      </c>
      <c r="I232" s="154"/>
      <c r="J232" s="154"/>
      <c r="K232" s="144"/>
      <c r="L232" s="237"/>
      <c r="M232" s="129"/>
      <c r="N232" s="238"/>
      <c r="O232" s="67">
        <f>IF(H232=0,"",H232/G231)</f>
        <v>0.81818181818181823</v>
      </c>
      <c r="P232" s="68">
        <v>17</v>
      </c>
      <c r="Q232" s="245">
        <f t="shared" si="18"/>
        <v>1</v>
      </c>
      <c r="R232" s="245">
        <f t="shared" si="19"/>
        <v>0</v>
      </c>
    </row>
    <row r="233" spans="1:19" ht="15.75" customHeight="1" x14ac:dyDescent="0.25">
      <c r="A233" s="58">
        <v>2202</v>
      </c>
      <c r="B233" s="154"/>
      <c r="C233" s="154"/>
      <c r="D233" s="154"/>
      <c r="E233" s="154"/>
      <c r="F233" s="154"/>
      <c r="G233" s="154"/>
      <c r="H233" s="154"/>
      <c r="I233" s="154">
        <v>8</v>
      </c>
      <c r="J233" s="154"/>
      <c r="K233" s="144">
        <v>2</v>
      </c>
      <c r="L233" s="237"/>
      <c r="M233" s="129"/>
      <c r="N233" s="238"/>
      <c r="O233" s="67">
        <f>IF(I233=0,"",I233/H232)</f>
        <v>0.88888888888888884</v>
      </c>
      <c r="P233" s="68">
        <v>16</v>
      </c>
      <c r="Q233" s="245">
        <f t="shared" si="18"/>
        <v>0.94117647058823528</v>
      </c>
      <c r="R233" s="245">
        <f t="shared" si="19"/>
        <v>5.8823529411764719E-2</v>
      </c>
    </row>
    <row r="234" spans="1:19" ht="15.75" customHeight="1" x14ac:dyDescent="0.25">
      <c r="A234" s="58">
        <v>2301</v>
      </c>
      <c r="B234" s="154"/>
      <c r="C234" s="154"/>
      <c r="D234" s="154"/>
      <c r="E234" s="154"/>
      <c r="F234" s="154"/>
      <c r="G234" s="154"/>
      <c r="H234" s="154"/>
      <c r="I234" s="154"/>
      <c r="J234" s="154">
        <v>8</v>
      </c>
      <c r="K234" s="144">
        <v>2</v>
      </c>
      <c r="L234" s="237"/>
      <c r="M234" s="129"/>
      <c r="N234" s="238"/>
      <c r="O234" s="71">
        <f>IF(J234=0,"",J234/I233)</f>
        <v>1</v>
      </c>
      <c r="P234" s="68">
        <v>13</v>
      </c>
      <c r="Q234" s="71">
        <f t="shared" si="18"/>
        <v>0.8125</v>
      </c>
      <c r="R234" s="71">
        <f t="shared" si="19"/>
        <v>0.1875</v>
      </c>
    </row>
    <row r="235" spans="1:19" ht="15.75" customHeight="1" x14ac:dyDescent="0.25">
      <c r="A235" s="58">
        <v>2302</v>
      </c>
      <c r="B235" s="154"/>
      <c r="C235" s="154"/>
      <c r="D235" s="154"/>
      <c r="E235" s="154"/>
      <c r="F235" s="154"/>
      <c r="G235" s="154"/>
      <c r="H235" s="154"/>
      <c r="I235" s="154"/>
      <c r="J235" s="154">
        <v>8</v>
      </c>
      <c r="K235" s="144">
        <v>5</v>
      </c>
      <c r="L235" s="237"/>
      <c r="M235" s="129"/>
      <c r="N235" s="239"/>
      <c r="O235" s="129"/>
      <c r="P235" s="68">
        <v>11</v>
      </c>
      <c r="Q235" s="129"/>
      <c r="R235" s="246"/>
    </row>
    <row r="236" spans="1:19" ht="15.75" customHeight="1" x14ac:dyDescent="0.25">
      <c r="A236" s="58">
        <v>2401</v>
      </c>
      <c r="B236" s="154"/>
      <c r="C236" s="154"/>
      <c r="D236" s="154"/>
      <c r="E236" s="154"/>
      <c r="F236" s="154"/>
      <c r="G236" s="154"/>
      <c r="H236" s="154"/>
      <c r="I236" s="154"/>
      <c r="J236" s="154">
        <v>3</v>
      </c>
      <c r="K236" s="144">
        <v>2</v>
      </c>
      <c r="L236" s="237"/>
      <c r="M236" s="129"/>
      <c r="N236" s="239"/>
      <c r="O236" s="247"/>
      <c r="P236" s="202">
        <v>6</v>
      </c>
      <c r="Q236" s="248"/>
      <c r="R236" s="247"/>
    </row>
    <row r="237" spans="1:19" ht="15.75" customHeight="1" x14ac:dyDescent="0.25">
      <c r="A237" s="58">
        <v>2402</v>
      </c>
      <c r="B237" s="154"/>
      <c r="C237" s="154"/>
      <c r="D237" s="154"/>
      <c r="E237" s="154"/>
      <c r="F237" s="154"/>
      <c r="G237" s="154"/>
      <c r="H237" s="154"/>
      <c r="I237" s="154"/>
      <c r="J237" s="154">
        <v>2</v>
      </c>
      <c r="K237" s="144"/>
      <c r="L237" s="237"/>
      <c r="M237" s="129"/>
      <c r="N237" s="239"/>
      <c r="O237" s="249"/>
      <c r="P237" s="204">
        <v>3</v>
      </c>
      <c r="Q237" s="250"/>
      <c r="R237" s="247"/>
    </row>
    <row r="238" spans="1:19" ht="15.75" customHeight="1" x14ac:dyDescent="0.25">
      <c r="A238" s="58">
        <v>2501</v>
      </c>
      <c r="B238" s="154"/>
      <c r="C238" s="154"/>
      <c r="D238" s="154"/>
      <c r="E238" s="154"/>
      <c r="F238" s="154"/>
      <c r="G238" s="154"/>
      <c r="H238" s="154"/>
      <c r="I238" s="154"/>
      <c r="J238" s="154">
        <v>3</v>
      </c>
      <c r="K238" s="144">
        <v>3</v>
      </c>
      <c r="L238" s="237"/>
      <c r="M238" s="129"/>
      <c r="N238" s="239"/>
      <c r="O238" s="249"/>
      <c r="P238" s="204">
        <v>3</v>
      </c>
      <c r="Q238" s="250"/>
      <c r="R238" s="247"/>
    </row>
    <row r="239" spans="1:19" ht="15.75" customHeight="1" x14ac:dyDescent="0.25">
      <c r="A239" s="58">
        <v>2502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44"/>
      <c r="L239" s="237"/>
      <c r="M239" s="129"/>
      <c r="N239" s="239"/>
      <c r="O239" s="197" t="s">
        <v>83</v>
      </c>
      <c r="P239" s="203">
        <v>7</v>
      </c>
      <c r="Q239" s="111">
        <f>K242</f>
        <v>14</v>
      </c>
      <c r="R239" s="199" t="s">
        <v>11</v>
      </c>
    </row>
    <row r="240" spans="1:19" ht="15.75" customHeight="1" x14ac:dyDescent="0.25">
      <c r="A240" s="58">
        <v>2601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44"/>
      <c r="L240" s="237"/>
      <c r="M240" s="129"/>
      <c r="N240" s="239"/>
      <c r="O240" s="198" t="s">
        <v>85</v>
      </c>
      <c r="P240" s="86">
        <f>IF(P239/B226=0,"",P239/B226)</f>
        <v>0.2413793103448276</v>
      </c>
      <c r="Q240" s="112">
        <f>IF(P239/Q239=0,"",P239/Q239)</f>
        <v>0.5</v>
      </c>
      <c r="R240" s="200" t="s">
        <v>86</v>
      </c>
    </row>
    <row r="241" spans="1:19" ht="15.75" x14ac:dyDescent="0.25">
      <c r="A241" s="58">
        <v>2602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44"/>
      <c r="L241" s="240"/>
      <c r="M241" s="241"/>
      <c r="N241" s="242"/>
      <c r="O241" s="90"/>
      <c r="P241" s="91"/>
      <c r="Q241" s="91"/>
      <c r="R241" s="113"/>
    </row>
    <row r="242" spans="1:19" ht="18" customHeight="1" x14ac:dyDescent="0.25">
      <c r="A242" s="28"/>
      <c r="B242" s="297" t="s">
        <v>111</v>
      </c>
      <c r="C242" s="297"/>
      <c r="D242" s="297"/>
      <c r="E242" s="297"/>
      <c r="F242" s="297"/>
      <c r="G242" s="297"/>
      <c r="H242" s="297"/>
      <c r="I242" s="297"/>
      <c r="J242" s="297"/>
      <c r="K242" s="93">
        <f>SUM(K226:K238)</f>
        <v>14</v>
      </c>
      <c r="L242" s="94">
        <f>IF(K234=0,"",K234/B226)</f>
        <v>6.8965517241379309E-2</v>
      </c>
      <c r="M242" s="94">
        <f>IF(K242=0,"",K242/B226)</f>
        <v>0.48275862068965519</v>
      </c>
      <c r="N242" s="94">
        <f>IF(K234=0,"",M242-L242)</f>
        <v>0.41379310344827591</v>
      </c>
      <c r="O242" s="3"/>
      <c r="P242" s="29"/>
      <c r="Q242" s="22"/>
      <c r="R242" s="3"/>
    </row>
    <row r="243" spans="1:19" ht="12.75" customHeight="1" x14ac:dyDescent="0.2">
      <c r="L243" s="3"/>
      <c r="M243" s="3"/>
      <c r="O243" s="3"/>
    </row>
    <row r="244" spans="1:19" ht="12.75" customHeight="1" x14ac:dyDescent="0.2">
      <c r="L244" s="3"/>
      <c r="M244" s="3"/>
      <c r="O244" s="3"/>
    </row>
    <row r="245" spans="1:19" ht="26.25" customHeight="1" x14ac:dyDescent="0.4">
      <c r="A245" s="231"/>
      <c r="B245" s="298" t="s">
        <v>99</v>
      </c>
      <c r="C245" s="299"/>
      <c r="D245" s="299"/>
      <c r="E245" s="299"/>
      <c r="F245" s="299"/>
      <c r="G245" s="299"/>
      <c r="H245" s="299"/>
      <c r="I245" s="299"/>
      <c r="J245" s="299"/>
      <c r="K245" s="223" t="s">
        <v>118</v>
      </c>
      <c r="L245" s="57"/>
      <c r="M245" s="57"/>
      <c r="N245" s="29"/>
      <c r="O245" s="3"/>
      <c r="P245" s="29"/>
      <c r="Q245" s="29"/>
      <c r="R245" s="29"/>
    </row>
    <row r="246" spans="1:19" ht="20.25" customHeight="1" x14ac:dyDescent="0.2">
      <c r="A246" s="319" t="s">
        <v>10</v>
      </c>
      <c r="B246" s="301" t="s">
        <v>100</v>
      </c>
      <c r="C246" s="302"/>
      <c r="D246" s="302"/>
      <c r="E246" s="302"/>
      <c r="F246" s="302"/>
      <c r="G246" s="302"/>
      <c r="H246" s="302"/>
      <c r="I246" s="302"/>
      <c r="J246" s="303"/>
      <c r="K246" s="304" t="s">
        <v>11</v>
      </c>
      <c r="L246" s="296" t="s">
        <v>3</v>
      </c>
      <c r="M246" s="296" t="s">
        <v>4</v>
      </c>
      <c r="N246" s="306" t="s">
        <v>5</v>
      </c>
      <c r="O246" s="296" t="s">
        <v>6</v>
      </c>
      <c r="P246" s="294" t="s">
        <v>7</v>
      </c>
      <c r="Q246" s="294" t="s">
        <v>8</v>
      </c>
      <c r="R246" s="296" t="s">
        <v>101</v>
      </c>
    </row>
    <row r="247" spans="1:19" ht="15.75" customHeight="1" x14ac:dyDescent="0.25">
      <c r="A247" s="320"/>
      <c r="B247" s="58" t="s">
        <v>102</v>
      </c>
      <c r="C247" s="58" t="s">
        <v>103</v>
      </c>
      <c r="D247" s="58" t="s">
        <v>104</v>
      </c>
      <c r="E247" s="58" t="s">
        <v>105</v>
      </c>
      <c r="F247" s="58" t="s">
        <v>106</v>
      </c>
      <c r="G247" s="58" t="s">
        <v>107</v>
      </c>
      <c r="H247" s="58" t="s">
        <v>108</v>
      </c>
      <c r="I247" s="58" t="s">
        <v>109</v>
      </c>
      <c r="J247" s="58" t="s">
        <v>110</v>
      </c>
      <c r="K247" s="317"/>
      <c r="L247" s="295"/>
      <c r="M247" s="295"/>
      <c r="N247" s="295"/>
      <c r="O247" s="295"/>
      <c r="P247" s="295"/>
      <c r="Q247" s="295"/>
      <c r="R247" s="295"/>
    </row>
    <row r="248" spans="1:19" ht="15.75" customHeight="1" x14ac:dyDescent="0.25">
      <c r="A248" s="58">
        <v>1902</v>
      </c>
      <c r="B248" s="154">
        <v>45</v>
      </c>
      <c r="C248" s="154"/>
      <c r="D248" s="154"/>
      <c r="E248" s="154"/>
      <c r="F248" s="154"/>
      <c r="G248" s="154"/>
      <c r="H248" s="154"/>
      <c r="I248" s="154"/>
      <c r="J248" s="154"/>
      <c r="K248" s="144"/>
      <c r="L248" s="234"/>
      <c r="M248" s="235"/>
      <c r="N248" s="236"/>
      <c r="O248" s="243"/>
      <c r="P248" s="63">
        <f>B248</f>
        <v>45</v>
      </c>
      <c r="Q248" s="244"/>
      <c r="R248" s="243"/>
    </row>
    <row r="249" spans="1:19" ht="15.75" customHeight="1" x14ac:dyDescent="0.25">
      <c r="A249" s="58">
        <v>2001</v>
      </c>
      <c r="B249" s="154"/>
      <c r="C249" s="154">
        <v>37</v>
      </c>
      <c r="D249" s="154"/>
      <c r="E249" s="154"/>
      <c r="F249" s="154"/>
      <c r="G249" s="154"/>
      <c r="H249" s="154"/>
      <c r="I249" s="154"/>
      <c r="J249" s="154"/>
      <c r="K249" s="144"/>
      <c r="L249" s="237"/>
      <c r="M249" s="129"/>
      <c r="N249" s="238"/>
      <c r="O249" s="67">
        <f>IF(C249=0,"",C249/B248)</f>
        <v>0.82222222222222219</v>
      </c>
      <c r="P249" s="68">
        <v>37</v>
      </c>
      <c r="Q249" s="245">
        <f t="shared" ref="Q249:Q256" si="20">IF(P249=0,"",P249/P248)</f>
        <v>0.82222222222222219</v>
      </c>
      <c r="R249" s="245">
        <f t="shared" ref="R249:R256" si="21">IF(P249=0,"",100%-Q249)</f>
        <v>0.17777777777777781</v>
      </c>
    </row>
    <row r="250" spans="1:19" ht="15.75" customHeight="1" x14ac:dyDescent="0.25">
      <c r="A250" s="58">
        <v>2002</v>
      </c>
      <c r="B250" s="154"/>
      <c r="C250" s="154"/>
      <c r="D250" s="154">
        <v>29</v>
      </c>
      <c r="E250" s="154"/>
      <c r="F250" s="154"/>
      <c r="G250" s="154"/>
      <c r="H250" s="154"/>
      <c r="I250" s="154"/>
      <c r="J250" s="154"/>
      <c r="K250" s="144"/>
      <c r="L250" s="237"/>
      <c r="M250" s="129"/>
      <c r="N250" s="238"/>
      <c r="O250" s="67">
        <f>IF(D250=0,"",D250/C249)</f>
        <v>0.78378378378378377</v>
      </c>
      <c r="P250" s="68">
        <v>33</v>
      </c>
      <c r="Q250" s="245">
        <f t="shared" si="20"/>
        <v>0.89189189189189189</v>
      </c>
      <c r="R250" s="245">
        <f t="shared" si="21"/>
        <v>0.10810810810810811</v>
      </c>
      <c r="S250" s="8">
        <f>P250/P248</f>
        <v>0.73333333333333328</v>
      </c>
    </row>
    <row r="251" spans="1:19" ht="15.75" customHeight="1" x14ac:dyDescent="0.25">
      <c r="A251" s="58">
        <v>2101</v>
      </c>
      <c r="B251" s="154"/>
      <c r="C251" s="154"/>
      <c r="D251" s="154"/>
      <c r="E251" s="154">
        <v>23</v>
      </c>
      <c r="F251" s="154"/>
      <c r="G251" s="154"/>
      <c r="H251" s="154"/>
      <c r="I251" s="154"/>
      <c r="J251" s="154"/>
      <c r="K251" s="144"/>
      <c r="L251" s="237"/>
      <c r="M251" s="129"/>
      <c r="N251" s="238"/>
      <c r="O251" s="67">
        <f>IF(E251=0,"",E251/D250)</f>
        <v>0.7931034482758621</v>
      </c>
      <c r="P251" s="68">
        <v>27</v>
      </c>
      <c r="Q251" s="245">
        <f t="shared" si="20"/>
        <v>0.81818181818181823</v>
      </c>
      <c r="R251" s="245">
        <f t="shared" si="21"/>
        <v>0.18181818181818177</v>
      </c>
    </row>
    <row r="252" spans="1:19" ht="15.75" customHeight="1" x14ac:dyDescent="0.25">
      <c r="A252" s="58">
        <v>2102</v>
      </c>
      <c r="B252" s="154"/>
      <c r="C252" s="154"/>
      <c r="D252" s="154"/>
      <c r="E252" s="154"/>
      <c r="F252" s="154">
        <v>22</v>
      </c>
      <c r="G252" s="154"/>
      <c r="H252" s="154"/>
      <c r="I252" s="154"/>
      <c r="J252" s="154"/>
      <c r="K252" s="144"/>
      <c r="L252" s="237"/>
      <c r="M252" s="129"/>
      <c r="N252" s="238"/>
      <c r="O252" s="67">
        <f>IF(F252=0,"",F252/E251)</f>
        <v>0.95652173913043481</v>
      </c>
      <c r="P252" s="68">
        <v>26</v>
      </c>
      <c r="Q252" s="245">
        <f t="shared" si="20"/>
        <v>0.96296296296296291</v>
      </c>
      <c r="R252" s="245">
        <f t="shared" si="21"/>
        <v>3.703703703703709E-2</v>
      </c>
    </row>
    <row r="253" spans="1:19" ht="15.75" customHeight="1" x14ac:dyDescent="0.25">
      <c r="A253" s="58">
        <v>2201</v>
      </c>
      <c r="B253" s="154"/>
      <c r="C253" s="154"/>
      <c r="D253" s="154"/>
      <c r="E253" s="154"/>
      <c r="F253" s="154"/>
      <c r="G253" s="154">
        <v>22</v>
      </c>
      <c r="H253" s="154"/>
      <c r="I253" s="154"/>
      <c r="J253" s="154"/>
      <c r="K253" s="144"/>
      <c r="L253" s="237"/>
      <c r="M253" s="129"/>
      <c r="N253" s="238"/>
      <c r="O253" s="67">
        <f>IF(G253=0,"",G253/F252)</f>
        <v>1</v>
      </c>
      <c r="P253" s="68">
        <v>26</v>
      </c>
      <c r="Q253" s="245">
        <f t="shared" si="20"/>
        <v>1</v>
      </c>
      <c r="R253" s="245">
        <f t="shared" si="21"/>
        <v>0</v>
      </c>
    </row>
    <row r="254" spans="1:19" ht="15.75" customHeight="1" x14ac:dyDescent="0.25">
      <c r="A254" s="58">
        <v>2202</v>
      </c>
      <c r="B254" s="154"/>
      <c r="C254" s="154"/>
      <c r="D254" s="154"/>
      <c r="E254" s="154"/>
      <c r="F254" s="154"/>
      <c r="G254" s="154"/>
      <c r="H254" s="154">
        <v>18</v>
      </c>
      <c r="I254" s="154"/>
      <c r="J254" s="154"/>
      <c r="K254" s="144"/>
      <c r="L254" s="237"/>
      <c r="M254" s="129"/>
      <c r="N254" s="238"/>
      <c r="O254" s="67">
        <f>IF(H254=0,"",H254/G253)</f>
        <v>0.81818181818181823</v>
      </c>
      <c r="P254" s="68">
        <v>24</v>
      </c>
      <c r="Q254" s="245">
        <f t="shared" si="20"/>
        <v>0.92307692307692313</v>
      </c>
      <c r="R254" s="245">
        <f t="shared" si="21"/>
        <v>7.6923076923076872E-2</v>
      </c>
    </row>
    <row r="255" spans="1:19" ht="15.75" customHeight="1" x14ac:dyDescent="0.25">
      <c r="A255" s="58">
        <v>2301</v>
      </c>
      <c r="B255" s="154"/>
      <c r="C255" s="154"/>
      <c r="D255" s="154"/>
      <c r="E255" s="154"/>
      <c r="F255" s="154"/>
      <c r="G255" s="154"/>
      <c r="H255" s="154"/>
      <c r="I255" s="154">
        <v>16</v>
      </c>
      <c r="J255" s="154"/>
      <c r="K255" s="144"/>
      <c r="L255" s="237"/>
      <c r="M255" s="129"/>
      <c r="N255" s="238"/>
      <c r="O255" s="67">
        <f>IF(I255=0,"",I255/H254)</f>
        <v>0.88888888888888884</v>
      </c>
      <c r="P255" s="68">
        <v>23</v>
      </c>
      <c r="Q255" s="245">
        <f t="shared" si="20"/>
        <v>0.95833333333333337</v>
      </c>
      <c r="R255" s="245">
        <f t="shared" si="21"/>
        <v>4.166666666666663E-2</v>
      </c>
    </row>
    <row r="256" spans="1:19" ht="15.75" customHeight="1" x14ac:dyDescent="0.25">
      <c r="A256" s="58">
        <v>2302</v>
      </c>
      <c r="B256" s="154"/>
      <c r="C256" s="154"/>
      <c r="D256" s="154"/>
      <c r="E256" s="154"/>
      <c r="F256" s="154"/>
      <c r="G256" s="154"/>
      <c r="H256" s="154"/>
      <c r="I256" s="154"/>
      <c r="J256" s="154">
        <v>16</v>
      </c>
      <c r="K256" s="144">
        <v>14</v>
      </c>
      <c r="L256" s="237"/>
      <c r="M256" s="129"/>
      <c r="N256" s="238"/>
      <c r="O256" s="71">
        <f>IF(J256=0,"",J256/I255)</f>
        <v>1</v>
      </c>
      <c r="P256" s="68">
        <v>22</v>
      </c>
      <c r="Q256" s="71">
        <f t="shared" si="20"/>
        <v>0.95652173913043481</v>
      </c>
      <c r="R256" s="71">
        <f t="shared" si="21"/>
        <v>4.3478260869565188E-2</v>
      </c>
    </row>
    <row r="257" spans="1:19" ht="15.75" customHeight="1" x14ac:dyDescent="0.25">
      <c r="A257" s="58">
        <v>2401</v>
      </c>
      <c r="B257" s="154"/>
      <c r="C257" s="154"/>
      <c r="D257" s="154"/>
      <c r="E257" s="154"/>
      <c r="F257" s="154"/>
      <c r="G257" s="154"/>
      <c r="H257" s="154"/>
      <c r="I257" s="154"/>
      <c r="J257" s="154">
        <v>3</v>
      </c>
      <c r="K257" s="144">
        <v>2</v>
      </c>
      <c r="L257" s="237"/>
      <c r="M257" s="129"/>
      <c r="N257" s="239"/>
      <c r="O257" s="129"/>
      <c r="P257" s="68">
        <v>6</v>
      </c>
      <c r="Q257" s="129"/>
      <c r="R257" s="246"/>
    </row>
    <row r="258" spans="1:19" ht="15.75" customHeight="1" x14ac:dyDescent="0.25">
      <c r="A258" s="58">
        <v>2402</v>
      </c>
      <c r="B258" s="154"/>
      <c r="C258" s="154"/>
      <c r="D258" s="154"/>
      <c r="E258" s="154"/>
      <c r="F258" s="154"/>
      <c r="G258" s="154"/>
      <c r="H258" s="154"/>
      <c r="I258" s="154"/>
      <c r="J258" s="154">
        <v>3</v>
      </c>
      <c r="K258" s="144">
        <v>2</v>
      </c>
      <c r="L258" s="237"/>
      <c r="M258" s="129"/>
      <c r="N258" s="239"/>
      <c r="O258" s="247"/>
      <c r="P258" s="109">
        <v>5</v>
      </c>
      <c r="Q258" s="248"/>
      <c r="R258" s="247"/>
    </row>
    <row r="259" spans="1:19" ht="15.75" customHeight="1" x14ac:dyDescent="0.25">
      <c r="A259" s="58">
        <v>2501</v>
      </c>
      <c r="B259" s="154"/>
      <c r="C259" s="154"/>
      <c r="D259" s="154"/>
      <c r="E259" s="154"/>
      <c r="F259" s="154"/>
      <c r="G259" s="154"/>
      <c r="H259" s="154"/>
      <c r="I259" s="154"/>
      <c r="J259" s="154">
        <v>1</v>
      </c>
      <c r="K259" s="144">
        <v>1</v>
      </c>
      <c r="L259" s="237"/>
      <c r="M259" s="129"/>
      <c r="N259" s="239"/>
      <c r="O259" s="247"/>
      <c r="P259" s="109">
        <v>2</v>
      </c>
      <c r="Q259" s="248"/>
      <c r="R259" s="247"/>
    </row>
    <row r="260" spans="1:19" ht="15.75" customHeight="1" x14ac:dyDescent="0.25">
      <c r="A260" s="58">
        <v>2502</v>
      </c>
      <c r="B260" s="154"/>
      <c r="C260" s="154"/>
      <c r="D260" s="154"/>
      <c r="E260" s="154"/>
      <c r="F260" s="154"/>
      <c r="G260" s="154"/>
      <c r="H260" s="154"/>
      <c r="I260" s="154"/>
      <c r="J260" s="154">
        <v>1</v>
      </c>
      <c r="K260" s="144"/>
      <c r="L260" s="237"/>
      <c r="M260" s="129"/>
      <c r="N260" s="239"/>
      <c r="O260" s="129"/>
      <c r="P260" s="239"/>
      <c r="Q260" s="124"/>
      <c r="R260" s="247"/>
    </row>
    <row r="261" spans="1:19" ht="15.75" customHeight="1" x14ac:dyDescent="0.25">
      <c r="A261" s="58">
        <v>2601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44"/>
      <c r="L261" s="237"/>
      <c r="M261" s="129"/>
      <c r="N261" s="239"/>
      <c r="O261" s="197" t="s">
        <v>83</v>
      </c>
      <c r="P261" s="82">
        <v>11</v>
      </c>
      <c r="Q261" s="111">
        <f>K264</f>
        <v>19</v>
      </c>
      <c r="R261" s="199" t="s">
        <v>11</v>
      </c>
    </row>
    <row r="262" spans="1:19" ht="15.75" customHeight="1" x14ac:dyDescent="0.25">
      <c r="A262" s="58">
        <v>2602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44"/>
      <c r="L262" s="237"/>
      <c r="M262" s="129"/>
      <c r="N262" s="239"/>
      <c r="O262" s="198" t="s">
        <v>85</v>
      </c>
      <c r="P262" s="86">
        <f>IF(P261/B248=0,"",P261/B248)</f>
        <v>0.24444444444444444</v>
      </c>
      <c r="Q262" s="112">
        <f>IF(P261/Q261=0,"",P261/Q261)</f>
        <v>0.57894736842105265</v>
      </c>
      <c r="R262" s="200" t="s">
        <v>86</v>
      </c>
    </row>
    <row r="263" spans="1:19" ht="15.75" customHeight="1" x14ac:dyDescent="0.25">
      <c r="A263" s="58">
        <v>2701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44"/>
      <c r="L263" s="240"/>
      <c r="M263" s="241"/>
      <c r="N263" s="242"/>
      <c r="O263" s="90"/>
      <c r="P263" s="91"/>
      <c r="Q263" s="91"/>
      <c r="R263" s="113"/>
    </row>
    <row r="264" spans="1:19" ht="18" customHeight="1" x14ac:dyDescent="0.25">
      <c r="A264" s="28"/>
      <c r="B264" s="297" t="s">
        <v>111</v>
      </c>
      <c r="C264" s="297"/>
      <c r="D264" s="297"/>
      <c r="E264" s="297"/>
      <c r="F264" s="297"/>
      <c r="G264" s="297"/>
      <c r="H264" s="297"/>
      <c r="I264" s="297"/>
      <c r="J264" s="297"/>
      <c r="K264" s="93">
        <f>SUM(K248:K260)</f>
        <v>19</v>
      </c>
      <c r="L264" s="94">
        <f>IF(K256=0,"",K256/B248)</f>
        <v>0.31111111111111112</v>
      </c>
      <c r="M264" s="94">
        <f>IF(K264=0,"",K264/B248)</f>
        <v>0.42222222222222222</v>
      </c>
      <c r="N264" s="94">
        <f>IF(K256=0,"",M264-L264)</f>
        <v>0.1111111111111111</v>
      </c>
      <c r="O264" s="3"/>
      <c r="P264" s="29"/>
      <c r="Q264" s="22"/>
      <c r="R264" s="3"/>
    </row>
    <row r="265" spans="1:19" ht="12.75" customHeight="1" x14ac:dyDescent="0.2">
      <c r="L265" s="3"/>
      <c r="M265" s="3"/>
      <c r="O265" s="3"/>
    </row>
    <row r="266" spans="1:19" ht="12.75" customHeight="1" x14ac:dyDescent="0.2">
      <c r="L266" s="3"/>
      <c r="M266" s="3"/>
      <c r="O266" s="3"/>
    </row>
    <row r="267" spans="1:19" ht="26.25" customHeight="1" x14ac:dyDescent="0.4">
      <c r="A267" s="231"/>
      <c r="B267" s="298" t="s">
        <v>99</v>
      </c>
      <c r="C267" s="299"/>
      <c r="D267" s="299"/>
      <c r="E267" s="299"/>
      <c r="F267" s="299"/>
      <c r="G267" s="299"/>
      <c r="H267" s="299"/>
      <c r="I267" s="299"/>
      <c r="J267" s="299"/>
      <c r="K267" s="223" t="s">
        <v>119</v>
      </c>
      <c r="L267" s="57"/>
      <c r="M267" s="57"/>
      <c r="N267" s="29"/>
      <c r="O267" s="3"/>
      <c r="P267" s="29"/>
      <c r="Q267" s="29"/>
      <c r="R267" s="29"/>
    </row>
    <row r="268" spans="1:19" ht="20.25" customHeight="1" x14ac:dyDescent="0.2">
      <c r="A268" s="319" t="s">
        <v>10</v>
      </c>
      <c r="B268" s="301" t="s">
        <v>100</v>
      </c>
      <c r="C268" s="302"/>
      <c r="D268" s="302"/>
      <c r="E268" s="302"/>
      <c r="F268" s="302"/>
      <c r="G268" s="302"/>
      <c r="H268" s="302"/>
      <c r="I268" s="302"/>
      <c r="J268" s="303"/>
      <c r="K268" s="304" t="s">
        <v>11</v>
      </c>
      <c r="L268" s="296" t="s">
        <v>3</v>
      </c>
      <c r="M268" s="296" t="s">
        <v>4</v>
      </c>
      <c r="N268" s="306" t="s">
        <v>5</v>
      </c>
      <c r="O268" s="296" t="s">
        <v>6</v>
      </c>
      <c r="P268" s="294" t="s">
        <v>7</v>
      </c>
      <c r="Q268" s="294" t="s">
        <v>8</v>
      </c>
      <c r="R268" s="296" t="s">
        <v>101</v>
      </c>
    </row>
    <row r="269" spans="1:19" ht="15.75" customHeight="1" x14ac:dyDescent="0.25">
      <c r="A269" s="320"/>
      <c r="B269" s="58" t="s">
        <v>102</v>
      </c>
      <c r="C269" s="58" t="s">
        <v>103</v>
      </c>
      <c r="D269" s="58" t="s">
        <v>104</v>
      </c>
      <c r="E269" s="58" t="s">
        <v>105</v>
      </c>
      <c r="F269" s="58" t="s">
        <v>106</v>
      </c>
      <c r="G269" s="58" t="s">
        <v>107</v>
      </c>
      <c r="H269" s="58" t="s">
        <v>108</v>
      </c>
      <c r="I269" s="58" t="s">
        <v>109</v>
      </c>
      <c r="J269" s="58" t="s">
        <v>110</v>
      </c>
      <c r="K269" s="317"/>
      <c r="L269" s="295"/>
      <c r="M269" s="295"/>
      <c r="N269" s="295"/>
      <c r="O269" s="295"/>
      <c r="P269" s="295"/>
      <c r="Q269" s="295"/>
      <c r="R269" s="295"/>
    </row>
    <row r="270" spans="1:19" ht="15.75" customHeight="1" x14ac:dyDescent="0.25">
      <c r="A270" s="58">
        <v>2001</v>
      </c>
      <c r="B270" s="154">
        <v>23</v>
      </c>
      <c r="C270" s="154"/>
      <c r="D270" s="154"/>
      <c r="E270" s="154"/>
      <c r="F270" s="154"/>
      <c r="G270" s="154"/>
      <c r="H270" s="154"/>
      <c r="I270" s="154"/>
      <c r="J270" s="154"/>
      <c r="K270" s="144"/>
      <c r="L270" s="234"/>
      <c r="M270" s="235"/>
      <c r="N270" s="236"/>
      <c r="O270" s="243"/>
      <c r="P270" s="63">
        <f>B270</f>
        <v>23</v>
      </c>
      <c r="Q270" s="244"/>
      <c r="R270" s="243"/>
    </row>
    <row r="271" spans="1:19" ht="15.75" customHeight="1" x14ac:dyDescent="0.25">
      <c r="A271" s="58">
        <v>2002</v>
      </c>
      <c r="B271" s="154"/>
      <c r="C271" s="154">
        <v>21</v>
      </c>
      <c r="D271" s="154"/>
      <c r="E271" s="154"/>
      <c r="F271" s="154"/>
      <c r="G271" s="154"/>
      <c r="H271" s="154"/>
      <c r="I271" s="154"/>
      <c r="J271" s="154"/>
      <c r="K271" s="144"/>
      <c r="L271" s="237"/>
      <c r="M271" s="129"/>
      <c r="N271" s="238"/>
      <c r="O271" s="67">
        <f>IF(C271=0,"",C271/B270)</f>
        <v>0.91304347826086951</v>
      </c>
      <c r="P271" s="68">
        <v>21</v>
      </c>
      <c r="Q271" s="245">
        <f t="shared" ref="Q271:Q278" si="22">IF(P271=0,"",P271/P270)</f>
        <v>0.91304347826086951</v>
      </c>
      <c r="R271" s="245">
        <f t="shared" ref="R271:R278" si="23">IF(P271=0,"",100%-Q271)</f>
        <v>8.6956521739130488E-2</v>
      </c>
    </row>
    <row r="272" spans="1:19" ht="15.75" customHeight="1" x14ac:dyDescent="0.25">
      <c r="A272" s="58">
        <v>2101</v>
      </c>
      <c r="B272" s="154"/>
      <c r="C272" s="154"/>
      <c r="D272" s="154">
        <v>20</v>
      </c>
      <c r="E272" s="154"/>
      <c r="F272" s="154"/>
      <c r="G272" s="154"/>
      <c r="H272" s="154"/>
      <c r="I272" s="154"/>
      <c r="J272" s="154"/>
      <c r="K272" s="144"/>
      <c r="L272" s="237"/>
      <c r="M272" s="129"/>
      <c r="N272" s="238"/>
      <c r="O272" s="67">
        <f>IF(D272=0,"",D272/C271)</f>
        <v>0.95238095238095233</v>
      </c>
      <c r="P272" s="68">
        <v>21</v>
      </c>
      <c r="Q272" s="245">
        <f t="shared" si="22"/>
        <v>1</v>
      </c>
      <c r="R272" s="245">
        <f t="shared" si="23"/>
        <v>0</v>
      </c>
      <c r="S272" s="8">
        <f>P272/P270</f>
        <v>0.91304347826086951</v>
      </c>
    </row>
    <row r="273" spans="1:18" ht="15.75" customHeight="1" x14ac:dyDescent="0.25">
      <c r="A273" s="58">
        <v>2102</v>
      </c>
      <c r="B273" s="154"/>
      <c r="C273" s="154"/>
      <c r="D273" s="154"/>
      <c r="E273" s="154">
        <v>17</v>
      </c>
      <c r="F273" s="154"/>
      <c r="G273" s="154"/>
      <c r="H273" s="154"/>
      <c r="I273" s="154"/>
      <c r="J273" s="154"/>
      <c r="K273" s="144"/>
      <c r="L273" s="237"/>
      <c r="M273" s="129"/>
      <c r="N273" s="238"/>
      <c r="O273" s="67">
        <f>IF(E273=0,"",E273/D272)</f>
        <v>0.85</v>
      </c>
      <c r="P273" s="68">
        <v>20</v>
      </c>
      <c r="Q273" s="245">
        <f t="shared" si="22"/>
        <v>0.95238095238095233</v>
      </c>
      <c r="R273" s="245">
        <f t="shared" si="23"/>
        <v>4.7619047619047672E-2</v>
      </c>
    </row>
    <row r="274" spans="1:18" ht="15.75" customHeight="1" x14ac:dyDescent="0.25">
      <c r="A274" s="58">
        <v>2201</v>
      </c>
      <c r="B274" s="154"/>
      <c r="C274" s="154"/>
      <c r="D274" s="154"/>
      <c r="E274" s="154"/>
      <c r="F274" s="154">
        <v>15</v>
      </c>
      <c r="G274" s="154"/>
      <c r="H274" s="154"/>
      <c r="I274" s="154"/>
      <c r="J274" s="154"/>
      <c r="K274" s="144"/>
      <c r="L274" s="237"/>
      <c r="M274" s="129"/>
      <c r="N274" s="238"/>
      <c r="O274" s="67">
        <f>IF(F274=0,"",F274/E273)</f>
        <v>0.88235294117647056</v>
      </c>
      <c r="P274" s="68">
        <v>19</v>
      </c>
      <c r="Q274" s="245">
        <f t="shared" si="22"/>
        <v>0.95</v>
      </c>
      <c r="R274" s="245">
        <f t="shared" si="23"/>
        <v>5.0000000000000044E-2</v>
      </c>
    </row>
    <row r="275" spans="1:18" ht="15.75" customHeight="1" x14ac:dyDescent="0.25">
      <c r="A275" s="58">
        <v>2202</v>
      </c>
      <c r="B275" s="154"/>
      <c r="C275" s="154"/>
      <c r="D275" s="154"/>
      <c r="E275" s="154"/>
      <c r="F275" s="154"/>
      <c r="G275" s="154">
        <v>15</v>
      </c>
      <c r="H275" s="154"/>
      <c r="I275" s="154"/>
      <c r="J275" s="154"/>
      <c r="K275" s="144"/>
      <c r="L275" s="237"/>
      <c r="M275" s="129"/>
      <c r="N275" s="238"/>
      <c r="O275" s="67">
        <f>IF(G275=0,"",G275/F274)</f>
        <v>1</v>
      </c>
      <c r="P275" s="68">
        <v>17</v>
      </c>
      <c r="Q275" s="245">
        <f t="shared" si="22"/>
        <v>0.89473684210526316</v>
      </c>
      <c r="R275" s="245">
        <f t="shared" si="23"/>
        <v>0.10526315789473684</v>
      </c>
    </row>
    <row r="276" spans="1:18" ht="15.75" customHeight="1" x14ac:dyDescent="0.25">
      <c r="A276" s="58">
        <v>2301</v>
      </c>
      <c r="B276" s="154"/>
      <c r="C276" s="154"/>
      <c r="D276" s="154"/>
      <c r="E276" s="154"/>
      <c r="F276" s="154"/>
      <c r="G276" s="154"/>
      <c r="H276" s="154">
        <v>13</v>
      </c>
      <c r="I276" s="154"/>
      <c r="J276" s="154"/>
      <c r="K276" s="144"/>
      <c r="L276" s="237"/>
      <c r="M276" s="129"/>
      <c r="N276" s="238"/>
      <c r="O276" s="67">
        <f>IF(H276=0,"",H276/G275)</f>
        <v>0.8666666666666667</v>
      </c>
      <c r="P276" s="68">
        <v>16</v>
      </c>
      <c r="Q276" s="245">
        <f t="shared" si="22"/>
        <v>0.94117647058823528</v>
      </c>
      <c r="R276" s="245">
        <f t="shared" si="23"/>
        <v>5.8823529411764719E-2</v>
      </c>
    </row>
    <row r="277" spans="1:18" ht="15.75" customHeight="1" x14ac:dyDescent="0.25">
      <c r="A277" s="58">
        <v>2302</v>
      </c>
      <c r="B277" s="154"/>
      <c r="C277" s="154"/>
      <c r="D277" s="154"/>
      <c r="E277" s="154"/>
      <c r="F277" s="154"/>
      <c r="G277" s="154"/>
      <c r="H277" s="154"/>
      <c r="I277" s="154">
        <v>13</v>
      </c>
      <c r="J277" s="154"/>
      <c r="K277" s="144"/>
      <c r="L277" s="237"/>
      <c r="M277" s="129"/>
      <c r="N277" s="238"/>
      <c r="O277" s="67">
        <f>IF(I277=0,"",I277/H276)</f>
        <v>1</v>
      </c>
      <c r="P277" s="68">
        <v>16</v>
      </c>
      <c r="Q277" s="245">
        <f t="shared" si="22"/>
        <v>1</v>
      </c>
      <c r="R277" s="245">
        <f t="shared" si="23"/>
        <v>0</v>
      </c>
    </row>
    <row r="278" spans="1:18" ht="15.75" customHeight="1" x14ac:dyDescent="0.25">
      <c r="A278" s="58">
        <v>2401</v>
      </c>
      <c r="B278" s="154"/>
      <c r="C278" s="154"/>
      <c r="D278" s="154"/>
      <c r="E278" s="154"/>
      <c r="F278" s="154"/>
      <c r="G278" s="154"/>
      <c r="H278" s="154"/>
      <c r="I278" s="154"/>
      <c r="J278" s="154">
        <v>13</v>
      </c>
      <c r="K278" s="144">
        <v>8</v>
      </c>
      <c r="L278" s="237"/>
      <c r="M278" s="129"/>
      <c r="N278" s="238"/>
      <c r="O278" s="71">
        <f>IF(J278=0,"",J278/I277)</f>
        <v>1</v>
      </c>
      <c r="P278" s="68">
        <v>16</v>
      </c>
      <c r="Q278" s="71">
        <f t="shared" si="22"/>
        <v>1</v>
      </c>
      <c r="R278" s="71">
        <f t="shared" si="23"/>
        <v>0</v>
      </c>
    </row>
    <row r="279" spans="1:18" ht="15.75" customHeight="1" x14ac:dyDescent="0.25">
      <c r="A279" s="58">
        <v>2402</v>
      </c>
      <c r="B279" s="154"/>
      <c r="C279" s="154"/>
      <c r="D279" s="154"/>
      <c r="E279" s="154"/>
      <c r="F279" s="154"/>
      <c r="G279" s="154"/>
      <c r="H279" s="154"/>
      <c r="I279" s="154"/>
      <c r="J279" s="154">
        <v>4</v>
      </c>
      <c r="K279" s="144">
        <v>3</v>
      </c>
      <c r="L279" s="237"/>
      <c r="M279" s="129"/>
      <c r="N279" s="239"/>
      <c r="O279" s="129"/>
      <c r="P279" s="68">
        <v>7</v>
      </c>
      <c r="Q279" s="129"/>
      <c r="R279" s="246"/>
    </row>
    <row r="280" spans="1:18" ht="15.75" customHeight="1" x14ac:dyDescent="0.25">
      <c r="A280" s="58">
        <v>2501</v>
      </c>
      <c r="B280" s="154"/>
      <c r="C280" s="154"/>
      <c r="D280" s="154"/>
      <c r="E280" s="154"/>
      <c r="F280" s="154"/>
      <c r="G280" s="154"/>
      <c r="H280" s="154"/>
      <c r="I280" s="154"/>
      <c r="J280" s="154">
        <v>2</v>
      </c>
      <c r="K280" s="144">
        <v>4</v>
      </c>
      <c r="L280" s="237"/>
      <c r="M280" s="129"/>
      <c r="N280" s="239"/>
      <c r="O280" s="247"/>
      <c r="P280" s="109">
        <v>5</v>
      </c>
      <c r="Q280" s="248"/>
      <c r="R280" s="247"/>
    </row>
    <row r="281" spans="1:18" ht="15.75" customHeight="1" x14ac:dyDescent="0.25">
      <c r="A281" s="58">
        <v>2502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44"/>
      <c r="L281" s="237"/>
      <c r="M281" s="129"/>
      <c r="N281" s="239"/>
      <c r="O281" s="247"/>
      <c r="P281" s="109"/>
      <c r="Q281" s="248"/>
      <c r="R281" s="247"/>
    </row>
    <row r="282" spans="1:18" ht="15.75" customHeight="1" x14ac:dyDescent="0.25">
      <c r="A282" s="58">
        <v>2601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44"/>
      <c r="L282" s="237"/>
      <c r="M282" s="129"/>
      <c r="N282" s="239"/>
      <c r="O282" s="129"/>
      <c r="P282" s="239"/>
      <c r="Q282" s="124"/>
      <c r="R282" s="247"/>
    </row>
    <row r="283" spans="1:18" ht="15.75" customHeight="1" x14ac:dyDescent="0.25">
      <c r="A283" s="58">
        <v>2602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44"/>
      <c r="L283" s="237"/>
      <c r="M283" s="129"/>
      <c r="N283" s="239"/>
      <c r="O283" s="197" t="s">
        <v>83</v>
      </c>
      <c r="P283" s="82">
        <v>6</v>
      </c>
      <c r="Q283" s="283">
        <f>K286</f>
        <v>15</v>
      </c>
      <c r="R283" s="199" t="s">
        <v>11</v>
      </c>
    </row>
    <row r="284" spans="1:18" ht="15.75" customHeight="1" x14ac:dyDescent="0.25">
      <c r="A284" s="58">
        <v>2701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44"/>
      <c r="L284" s="237"/>
      <c r="M284" s="129"/>
      <c r="N284" s="239"/>
      <c r="O284" s="198" t="s">
        <v>85</v>
      </c>
      <c r="P284" s="86">
        <f>IF(P283/B270=0,"",P283/B270)</f>
        <v>0.2608695652173913</v>
      </c>
      <c r="Q284" s="112">
        <f>IF(P283/Q283=0,"",P283/Q283)</f>
        <v>0.4</v>
      </c>
      <c r="R284" s="200" t="s">
        <v>86</v>
      </c>
    </row>
    <row r="285" spans="1:18" ht="15.75" customHeight="1" x14ac:dyDescent="0.25">
      <c r="A285" s="58">
        <v>2702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44"/>
      <c r="L285" s="240"/>
      <c r="M285" s="241"/>
      <c r="N285" s="242"/>
      <c r="O285" s="90"/>
      <c r="P285" s="91"/>
      <c r="Q285" s="91"/>
      <c r="R285" s="113"/>
    </row>
    <row r="286" spans="1:18" ht="18" customHeight="1" x14ac:dyDescent="0.25">
      <c r="A286" s="28"/>
      <c r="B286" s="297" t="s">
        <v>111</v>
      </c>
      <c r="C286" s="297"/>
      <c r="D286" s="297"/>
      <c r="E286" s="297"/>
      <c r="F286" s="297"/>
      <c r="G286" s="297"/>
      <c r="H286" s="297"/>
      <c r="I286" s="297"/>
      <c r="J286" s="297"/>
      <c r="K286" s="93">
        <f>SUM(K270:K282)</f>
        <v>15</v>
      </c>
      <c r="L286" s="94">
        <f>IF(K278=0,"",K278/B270)</f>
        <v>0.34782608695652173</v>
      </c>
      <c r="M286" s="94">
        <f>IF(K286=0,"",K286/B270)</f>
        <v>0.65217391304347827</v>
      </c>
      <c r="N286" s="94">
        <f>IF(K278=0,"",M286-L286)</f>
        <v>0.30434782608695654</v>
      </c>
      <c r="O286" s="3"/>
      <c r="P286" s="29"/>
      <c r="Q286" s="22"/>
      <c r="R286" s="3"/>
    </row>
    <row r="287" spans="1:18" ht="12.75" customHeight="1" x14ac:dyDescent="0.2">
      <c r="L287" s="3"/>
      <c r="M287" s="3"/>
      <c r="O287" s="3"/>
    </row>
    <row r="288" spans="1:18" ht="12.75" customHeight="1" x14ac:dyDescent="0.2">
      <c r="L288" s="3"/>
      <c r="M288" s="3"/>
      <c r="O288" s="3"/>
    </row>
    <row r="289" spans="1:19" ht="26.25" x14ac:dyDescent="0.4">
      <c r="A289" s="231"/>
      <c r="B289" s="298" t="s">
        <v>99</v>
      </c>
      <c r="C289" s="324"/>
      <c r="D289" s="324"/>
      <c r="E289" s="324"/>
      <c r="F289" s="324"/>
      <c r="G289" s="324"/>
      <c r="H289" s="324"/>
      <c r="I289" s="324"/>
      <c r="J289" s="324"/>
      <c r="K289" s="223" t="s">
        <v>120</v>
      </c>
      <c r="L289" s="57"/>
      <c r="M289" s="57"/>
      <c r="N289" s="29"/>
      <c r="O289" s="3"/>
      <c r="P289" s="29"/>
      <c r="Q289" s="29"/>
      <c r="R289" s="29"/>
    </row>
    <row r="290" spans="1:19" ht="20.25" x14ac:dyDescent="0.2">
      <c r="A290" s="319" t="s">
        <v>10</v>
      </c>
      <c r="B290" s="301" t="s">
        <v>100</v>
      </c>
      <c r="C290" s="302"/>
      <c r="D290" s="302"/>
      <c r="E290" s="302"/>
      <c r="F290" s="302"/>
      <c r="G290" s="302"/>
      <c r="H290" s="302"/>
      <c r="I290" s="302"/>
      <c r="J290" s="303"/>
      <c r="K290" s="304" t="s">
        <v>11</v>
      </c>
      <c r="L290" s="296" t="s">
        <v>3</v>
      </c>
      <c r="M290" s="296" t="s">
        <v>4</v>
      </c>
      <c r="N290" s="306" t="s">
        <v>5</v>
      </c>
      <c r="O290" s="296" t="s">
        <v>6</v>
      </c>
      <c r="P290" s="294" t="s">
        <v>7</v>
      </c>
      <c r="Q290" s="294" t="s">
        <v>8</v>
      </c>
      <c r="R290" s="296" t="s">
        <v>101</v>
      </c>
    </row>
    <row r="291" spans="1:19" ht="15.75" x14ac:dyDescent="0.25">
      <c r="A291" s="320"/>
      <c r="B291" s="58" t="s">
        <v>102</v>
      </c>
      <c r="C291" s="58" t="s">
        <v>103</v>
      </c>
      <c r="D291" s="58" t="s">
        <v>104</v>
      </c>
      <c r="E291" s="58" t="s">
        <v>105</v>
      </c>
      <c r="F291" s="58" t="s">
        <v>106</v>
      </c>
      <c r="G291" s="58" t="s">
        <v>107</v>
      </c>
      <c r="H291" s="58" t="s">
        <v>108</v>
      </c>
      <c r="I291" s="58" t="s">
        <v>109</v>
      </c>
      <c r="J291" s="58" t="s">
        <v>110</v>
      </c>
      <c r="K291" s="317"/>
      <c r="L291" s="295"/>
      <c r="M291" s="295"/>
      <c r="N291" s="295"/>
      <c r="O291" s="295"/>
      <c r="P291" s="295"/>
      <c r="Q291" s="295"/>
      <c r="R291" s="295"/>
    </row>
    <row r="292" spans="1:19" ht="15.75" customHeight="1" x14ac:dyDescent="0.25">
      <c r="A292" s="58">
        <v>2002</v>
      </c>
      <c r="B292" s="154">
        <v>26</v>
      </c>
      <c r="C292" s="154"/>
      <c r="D292" s="154"/>
      <c r="E292" s="154"/>
      <c r="F292" s="154"/>
      <c r="G292" s="154"/>
      <c r="H292" s="154"/>
      <c r="I292" s="154"/>
      <c r="J292" s="154"/>
      <c r="K292" s="144"/>
      <c r="L292" s="234"/>
      <c r="M292" s="235"/>
      <c r="N292" s="236"/>
      <c r="O292" s="243"/>
      <c r="P292" s="63">
        <f>B292</f>
        <v>26</v>
      </c>
      <c r="Q292" s="244"/>
      <c r="R292" s="243"/>
    </row>
    <row r="293" spans="1:19" ht="15.75" customHeight="1" x14ac:dyDescent="0.25">
      <c r="A293" s="58">
        <v>2101</v>
      </c>
      <c r="B293" s="154"/>
      <c r="C293" s="154">
        <v>24</v>
      </c>
      <c r="D293" s="154"/>
      <c r="E293" s="154"/>
      <c r="F293" s="154"/>
      <c r="G293" s="154"/>
      <c r="H293" s="154"/>
      <c r="I293" s="154"/>
      <c r="J293" s="154"/>
      <c r="K293" s="144"/>
      <c r="L293" s="237"/>
      <c r="M293" s="129"/>
      <c r="N293" s="238"/>
      <c r="O293" s="67">
        <f>IF(C293=0,"",C293/B292)</f>
        <v>0.92307692307692313</v>
      </c>
      <c r="P293" s="68">
        <v>24</v>
      </c>
      <c r="Q293" s="245">
        <f t="shared" ref="Q293:Q300" si="24">IF(P293=0,"",P293/P292)</f>
        <v>0.92307692307692313</v>
      </c>
      <c r="R293" s="245">
        <f t="shared" ref="R293:R300" si="25">IF(P293=0,"",100%-Q293)</f>
        <v>7.6923076923076872E-2</v>
      </c>
    </row>
    <row r="294" spans="1:19" ht="15.75" customHeight="1" x14ac:dyDescent="0.25">
      <c r="A294" s="58">
        <v>2102</v>
      </c>
      <c r="B294" s="154"/>
      <c r="C294" s="154"/>
      <c r="D294" s="154">
        <v>19</v>
      </c>
      <c r="E294" s="154"/>
      <c r="F294" s="154"/>
      <c r="G294" s="154"/>
      <c r="H294" s="154"/>
      <c r="I294" s="154"/>
      <c r="J294" s="154"/>
      <c r="K294" s="144"/>
      <c r="L294" s="237"/>
      <c r="M294" s="129"/>
      <c r="N294" s="238"/>
      <c r="O294" s="67">
        <f>IF(D294=0,"",D294/C293)</f>
        <v>0.79166666666666663</v>
      </c>
      <c r="P294" s="68">
        <v>22</v>
      </c>
      <c r="Q294" s="245">
        <f t="shared" si="24"/>
        <v>0.91666666666666663</v>
      </c>
      <c r="R294" s="245">
        <f t="shared" si="25"/>
        <v>8.333333333333337E-2</v>
      </c>
      <c r="S294" s="8">
        <f>P294/P292</f>
        <v>0.84615384615384615</v>
      </c>
    </row>
    <row r="295" spans="1:19" ht="15.75" customHeight="1" x14ac:dyDescent="0.25">
      <c r="A295" s="58">
        <v>2201</v>
      </c>
      <c r="B295" s="154"/>
      <c r="C295" s="154"/>
      <c r="D295" s="154"/>
      <c r="E295" s="154">
        <v>18</v>
      </c>
      <c r="F295" s="154"/>
      <c r="G295" s="154"/>
      <c r="H295" s="154"/>
      <c r="I295" s="154"/>
      <c r="J295" s="154"/>
      <c r="K295" s="144"/>
      <c r="L295" s="237"/>
      <c r="M295" s="129"/>
      <c r="N295" s="238"/>
      <c r="O295" s="67">
        <f>IF(E295=0,"",E295/D294)</f>
        <v>0.94736842105263153</v>
      </c>
      <c r="P295" s="68">
        <v>20</v>
      </c>
      <c r="Q295" s="245">
        <f t="shared" si="24"/>
        <v>0.90909090909090906</v>
      </c>
      <c r="R295" s="245">
        <f t="shared" si="25"/>
        <v>9.0909090909090939E-2</v>
      </c>
    </row>
    <row r="296" spans="1:19" ht="15.75" customHeight="1" x14ac:dyDescent="0.25">
      <c r="A296" s="58">
        <v>2202</v>
      </c>
      <c r="B296" s="154"/>
      <c r="C296" s="154"/>
      <c r="D296" s="154"/>
      <c r="E296" s="154"/>
      <c r="F296" s="154">
        <v>14</v>
      </c>
      <c r="G296" s="154"/>
      <c r="H296" s="154"/>
      <c r="I296" s="154"/>
      <c r="J296" s="154"/>
      <c r="K296" s="144"/>
      <c r="L296" s="237"/>
      <c r="M296" s="129"/>
      <c r="N296" s="238"/>
      <c r="O296" s="67">
        <f>IF(F296=0,"",F296/E295)</f>
        <v>0.77777777777777779</v>
      </c>
      <c r="P296" s="68">
        <v>20</v>
      </c>
      <c r="Q296" s="245">
        <f t="shared" si="24"/>
        <v>1</v>
      </c>
      <c r="R296" s="245">
        <f t="shared" si="25"/>
        <v>0</v>
      </c>
    </row>
    <row r="297" spans="1:19" ht="15.75" customHeight="1" x14ac:dyDescent="0.25">
      <c r="A297" s="58">
        <v>2301</v>
      </c>
      <c r="B297" s="154"/>
      <c r="C297" s="154"/>
      <c r="D297" s="154"/>
      <c r="E297" s="154"/>
      <c r="F297" s="154"/>
      <c r="G297" s="154">
        <v>13</v>
      </c>
      <c r="H297" s="154"/>
      <c r="I297" s="154"/>
      <c r="J297" s="154"/>
      <c r="K297" s="144"/>
      <c r="L297" s="237"/>
      <c r="M297" s="129"/>
      <c r="N297" s="238"/>
      <c r="O297" s="67">
        <f>IF(G297=0,"",G297/F296)</f>
        <v>0.9285714285714286</v>
      </c>
      <c r="P297" s="68">
        <v>18</v>
      </c>
      <c r="Q297" s="245">
        <f t="shared" si="24"/>
        <v>0.9</v>
      </c>
      <c r="R297" s="245">
        <f t="shared" si="25"/>
        <v>9.9999999999999978E-2</v>
      </c>
    </row>
    <row r="298" spans="1:19" ht="15.75" customHeight="1" x14ac:dyDescent="0.25">
      <c r="A298" s="58">
        <v>2302</v>
      </c>
      <c r="B298" s="154"/>
      <c r="C298" s="154"/>
      <c r="D298" s="154"/>
      <c r="E298" s="154"/>
      <c r="F298" s="154"/>
      <c r="G298" s="154"/>
      <c r="H298" s="154">
        <v>13</v>
      </c>
      <c r="I298" s="154"/>
      <c r="J298" s="154"/>
      <c r="K298" s="144"/>
      <c r="L298" s="237"/>
      <c r="M298" s="129"/>
      <c r="N298" s="238"/>
      <c r="O298" s="67">
        <f>IF(H298=0,"",H298/G297)</f>
        <v>1</v>
      </c>
      <c r="P298" s="68">
        <v>17</v>
      </c>
      <c r="Q298" s="245">
        <f t="shared" si="24"/>
        <v>0.94444444444444442</v>
      </c>
      <c r="R298" s="245">
        <f t="shared" si="25"/>
        <v>5.555555555555558E-2</v>
      </c>
    </row>
    <row r="299" spans="1:19" ht="15.75" customHeight="1" x14ac:dyDescent="0.25">
      <c r="A299" s="58">
        <v>2401</v>
      </c>
      <c r="B299" s="154"/>
      <c r="C299" s="154"/>
      <c r="D299" s="154"/>
      <c r="E299" s="154"/>
      <c r="F299" s="154"/>
      <c r="G299" s="154"/>
      <c r="H299" s="154"/>
      <c r="I299" s="154">
        <v>13</v>
      </c>
      <c r="J299" s="154"/>
      <c r="K299" s="144"/>
      <c r="L299" s="237"/>
      <c r="M299" s="129"/>
      <c r="N299" s="238"/>
      <c r="O299" s="67">
        <f>IF(I299=0,"",I299/H298)</f>
        <v>1</v>
      </c>
      <c r="P299" s="68">
        <v>17</v>
      </c>
      <c r="Q299" s="245">
        <f t="shared" si="24"/>
        <v>1</v>
      </c>
      <c r="R299" s="245">
        <f t="shared" si="25"/>
        <v>0</v>
      </c>
    </row>
    <row r="300" spans="1:19" ht="15.75" customHeight="1" x14ac:dyDescent="0.25">
      <c r="A300" s="58">
        <v>2402</v>
      </c>
      <c r="B300" s="154"/>
      <c r="C300" s="154"/>
      <c r="D300" s="154"/>
      <c r="E300" s="154"/>
      <c r="F300" s="154"/>
      <c r="G300" s="154"/>
      <c r="H300" s="154"/>
      <c r="I300" s="154"/>
      <c r="J300" s="180">
        <v>8</v>
      </c>
      <c r="K300" s="144">
        <v>6</v>
      </c>
      <c r="L300" s="237"/>
      <c r="M300" s="129"/>
      <c r="N300" s="238"/>
      <c r="O300" s="71">
        <f>IF(J300=0,"",J300/I299)</f>
        <v>0.61538461538461542</v>
      </c>
      <c r="P300" s="68">
        <v>17</v>
      </c>
      <c r="Q300" s="71">
        <f t="shared" si="24"/>
        <v>1</v>
      </c>
      <c r="R300" s="71">
        <f t="shared" si="25"/>
        <v>0</v>
      </c>
    </row>
    <row r="301" spans="1:19" ht="15.75" customHeight="1" x14ac:dyDescent="0.25">
      <c r="A301" s="58">
        <v>2501</v>
      </c>
      <c r="B301" s="154"/>
      <c r="C301" s="154"/>
      <c r="D301" s="154"/>
      <c r="E301" s="154"/>
      <c r="F301" s="154"/>
      <c r="G301" s="154"/>
      <c r="H301" s="154"/>
      <c r="I301" s="154"/>
      <c r="J301" s="180">
        <v>9</v>
      </c>
      <c r="K301" s="144">
        <v>8</v>
      </c>
      <c r="L301" s="237"/>
      <c r="M301" s="129"/>
      <c r="N301" s="239"/>
      <c r="O301" s="129"/>
      <c r="P301" s="68">
        <v>10</v>
      </c>
      <c r="Q301" s="129"/>
      <c r="R301" s="246"/>
    </row>
    <row r="302" spans="1:19" ht="15.75" customHeight="1" x14ac:dyDescent="0.25">
      <c r="A302" s="58">
        <v>2502</v>
      </c>
      <c r="B302" s="154"/>
      <c r="C302" s="154"/>
      <c r="D302" s="154"/>
      <c r="E302" s="154"/>
      <c r="F302" s="154"/>
      <c r="G302" s="154"/>
      <c r="H302" s="154"/>
      <c r="I302" s="154"/>
      <c r="J302" s="154">
        <v>1</v>
      </c>
      <c r="K302" s="144"/>
      <c r="L302" s="237"/>
      <c r="M302" s="129"/>
      <c r="N302" s="239"/>
      <c r="O302" s="247"/>
      <c r="P302" s="109">
        <v>2</v>
      </c>
      <c r="Q302" s="248"/>
      <c r="R302" s="247"/>
    </row>
    <row r="303" spans="1:19" ht="15.75" customHeight="1" x14ac:dyDescent="0.25">
      <c r="A303" s="58">
        <v>2601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44"/>
      <c r="L303" s="237"/>
      <c r="M303" s="129"/>
      <c r="N303" s="239"/>
      <c r="O303" s="247"/>
      <c r="P303" s="109"/>
      <c r="Q303" s="248"/>
      <c r="R303" s="247"/>
    </row>
    <row r="304" spans="1:19" ht="15.75" customHeight="1" x14ac:dyDescent="0.25">
      <c r="A304" s="58">
        <v>2602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44"/>
      <c r="L304" s="237"/>
      <c r="M304" s="129"/>
      <c r="N304" s="239"/>
      <c r="O304" s="129"/>
      <c r="P304" s="239"/>
      <c r="Q304" s="124"/>
      <c r="R304" s="247"/>
    </row>
    <row r="305" spans="1:19" ht="15.75" customHeight="1" x14ac:dyDescent="0.25">
      <c r="A305" s="58">
        <v>2701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44"/>
      <c r="L305" s="237"/>
      <c r="M305" s="129"/>
      <c r="N305" s="239"/>
      <c r="O305" s="197" t="s">
        <v>83</v>
      </c>
      <c r="P305" s="82">
        <v>6</v>
      </c>
      <c r="Q305" s="111">
        <f>IF(SUM(K298:K301)=0,"",SUM(K298:K301))</f>
        <v>14</v>
      </c>
      <c r="R305" s="199" t="s">
        <v>11</v>
      </c>
    </row>
    <row r="306" spans="1:19" ht="15.75" customHeight="1" x14ac:dyDescent="0.25">
      <c r="A306" s="58">
        <v>2702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44"/>
      <c r="L306" s="237"/>
      <c r="M306" s="129"/>
      <c r="N306" s="239"/>
      <c r="O306" s="198" t="s">
        <v>85</v>
      </c>
      <c r="P306" s="86">
        <f>IF(P305/B292=0,"",P305/B292)</f>
        <v>0.23076923076923078</v>
      </c>
      <c r="Q306" s="112">
        <f>IF(P305/Q305=0,"",P305/Q305)</f>
        <v>0.42857142857142855</v>
      </c>
      <c r="R306" s="200" t="s">
        <v>86</v>
      </c>
    </row>
    <row r="307" spans="1:19" ht="15.75" x14ac:dyDescent="0.25">
      <c r="A307" s="58">
        <v>2801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44"/>
      <c r="L307" s="240"/>
      <c r="M307" s="241"/>
      <c r="N307" s="242"/>
      <c r="O307" s="90"/>
      <c r="P307" s="91"/>
      <c r="Q307" s="91"/>
      <c r="R307" s="113"/>
    </row>
    <row r="308" spans="1:19" ht="18" customHeight="1" x14ac:dyDescent="0.25">
      <c r="A308" s="28"/>
      <c r="B308" s="297" t="s">
        <v>111</v>
      </c>
      <c r="C308" s="297"/>
      <c r="D308" s="297"/>
      <c r="E308" s="297"/>
      <c r="F308" s="297"/>
      <c r="G308" s="297"/>
      <c r="H308" s="297"/>
      <c r="I308" s="297"/>
      <c r="J308" s="297"/>
      <c r="K308" s="93">
        <f>SUM(K292:K304)</f>
        <v>14</v>
      </c>
      <c r="L308" s="94">
        <f>IF(K300=0,"",K300/B292)</f>
        <v>0.23076923076923078</v>
      </c>
      <c r="M308" s="94">
        <f>IF(K308=0,"",K308/B292)</f>
        <v>0.53846153846153844</v>
      </c>
      <c r="N308" s="94">
        <f>IF(K300=0,"",M308-L308)</f>
        <v>0.30769230769230765</v>
      </c>
      <c r="O308" s="3"/>
      <c r="P308" s="29"/>
      <c r="Q308" s="22"/>
      <c r="R308" s="3"/>
    </row>
    <row r="309" spans="1:19" ht="12.75" customHeight="1" x14ac:dyDescent="0.2">
      <c r="L309" s="3"/>
      <c r="M309" s="3"/>
      <c r="O309" s="3"/>
    </row>
    <row r="310" spans="1:19" ht="12.75" customHeight="1" x14ac:dyDescent="0.2">
      <c r="L310" s="3"/>
      <c r="M310" s="3"/>
      <c r="O310" s="3"/>
    </row>
    <row r="311" spans="1:19" ht="26.25" x14ac:dyDescent="0.4">
      <c r="A311" s="231"/>
      <c r="B311" s="298" t="s">
        <v>99</v>
      </c>
      <c r="C311" s="299"/>
      <c r="D311" s="299"/>
      <c r="E311" s="299"/>
      <c r="F311" s="299"/>
      <c r="G311" s="299"/>
      <c r="H311" s="299"/>
      <c r="I311" s="299"/>
      <c r="J311" s="299"/>
      <c r="K311" s="223" t="s">
        <v>121</v>
      </c>
      <c r="L311" s="57"/>
      <c r="M311" s="57"/>
      <c r="N311" s="29"/>
      <c r="O311" s="3"/>
      <c r="P311" s="29"/>
      <c r="Q311" s="29"/>
      <c r="R311" s="29"/>
    </row>
    <row r="312" spans="1:19" ht="20.25" x14ac:dyDescent="0.2">
      <c r="A312" s="319" t="s">
        <v>10</v>
      </c>
      <c r="B312" s="301" t="s">
        <v>100</v>
      </c>
      <c r="C312" s="302"/>
      <c r="D312" s="302"/>
      <c r="E312" s="302"/>
      <c r="F312" s="302"/>
      <c r="G312" s="302"/>
      <c r="H312" s="302"/>
      <c r="I312" s="302"/>
      <c r="J312" s="303"/>
      <c r="K312" s="304" t="s">
        <v>11</v>
      </c>
      <c r="L312" s="296" t="s">
        <v>3</v>
      </c>
      <c r="M312" s="296" t="s">
        <v>4</v>
      </c>
      <c r="N312" s="306" t="s">
        <v>5</v>
      </c>
      <c r="O312" s="296" t="s">
        <v>6</v>
      </c>
      <c r="P312" s="294" t="s">
        <v>7</v>
      </c>
      <c r="Q312" s="294" t="s">
        <v>8</v>
      </c>
      <c r="R312" s="296" t="s">
        <v>101</v>
      </c>
    </row>
    <row r="313" spans="1:19" ht="15.75" x14ac:dyDescent="0.25">
      <c r="A313" s="320"/>
      <c r="B313" s="58" t="s">
        <v>102</v>
      </c>
      <c r="C313" s="58" t="s">
        <v>103</v>
      </c>
      <c r="D313" s="58" t="s">
        <v>104</v>
      </c>
      <c r="E313" s="58" t="s">
        <v>105</v>
      </c>
      <c r="F313" s="58" t="s">
        <v>106</v>
      </c>
      <c r="G313" s="58" t="s">
        <v>107</v>
      </c>
      <c r="H313" s="58" t="s">
        <v>108</v>
      </c>
      <c r="I313" s="58" t="s">
        <v>109</v>
      </c>
      <c r="J313" s="58" t="s">
        <v>110</v>
      </c>
      <c r="K313" s="317"/>
      <c r="L313" s="295"/>
      <c r="M313" s="295"/>
      <c r="N313" s="295"/>
      <c r="O313" s="295"/>
      <c r="P313" s="295"/>
      <c r="Q313" s="295"/>
      <c r="R313" s="295"/>
    </row>
    <row r="314" spans="1:19" ht="15.75" x14ac:dyDescent="0.25">
      <c r="A314" s="58">
        <v>2101</v>
      </c>
      <c r="B314" s="154">
        <v>7</v>
      </c>
      <c r="C314" s="154"/>
      <c r="D314" s="154"/>
      <c r="E314" s="154"/>
      <c r="F314" s="154"/>
      <c r="G314" s="154"/>
      <c r="H314" s="154"/>
      <c r="I314" s="154"/>
      <c r="J314" s="154"/>
      <c r="K314" s="144"/>
      <c r="L314" s="234"/>
      <c r="M314" s="235"/>
      <c r="N314" s="236"/>
      <c r="O314" s="243"/>
      <c r="P314" s="63">
        <f>B314</f>
        <v>7</v>
      </c>
      <c r="Q314" s="244"/>
      <c r="R314" s="243"/>
    </row>
    <row r="315" spans="1:19" ht="15.75" x14ac:dyDescent="0.25">
      <c r="A315" s="58">
        <v>2102</v>
      </c>
      <c r="B315" s="154"/>
      <c r="C315" s="154">
        <v>6</v>
      </c>
      <c r="D315" s="154"/>
      <c r="E315" s="154"/>
      <c r="F315" s="154"/>
      <c r="G315" s="154"/>
      <c r="H315" s="154"/>
      <c r="I315" s="154"/>
      <c r="J315" s="154"/>
      <c r="K315" s="144"/>
      <c r="L315" s="237"/>
      <c r="M315" s="129"/>
      <c r="N315" s="238"/>
      <c r="O315" s="67">
        <f>IF(C315=0,"",C315/B314)</f>
        <v>0.8571428571428571</v>
      </c>
      <c r="P315" s="68">
        <v>6</v>
      </c>
      <c r="Q315" s="245">
        <f t="shared" ref="Q315:Q322" si="26">IF(P315=0,"",P315/P314)</f>
        <v>0.8571428571428571</v>
      </c>
      <c r="R315" s="245">
        <f t="shared" ref="R315:R322" si="27">IF(P315=0,"",100%-Q315)</f>
        <v>0.1428571428571429</v>
      </c>
    </row>
    <row r="316" spans="1:19" ht="15.75" x14ac:dyDescent="0.25">
      <c r="A316" s="58">
        <v>2201</v>
      </c>
      <c r="B316" s="154"/>
      <c r="C316" s="154"/>
      <c r="D316" s="154">
        <v>4</v>
      </c>
      <c r="E316" s="154"/>
      <c r="F316" s="154"/>
      <c r="G316" s="154"/>
      <c r="H316" s="154"/>
      <c r="I316" s="154"/>
      <c r="J316" s="154"/>
      <c r="K316" s="144"/>
      <c r="L316" s="237"/>
      <c r="M316" s="129"/>
      <c r="N316" s="238"/>
      <c r="O316" s="67">
        <f>IF(D316=0,"",D316/C315)</f>
        <v>0.66666666666666663</v>
      </c>
      <c r="P316" s="68">
        <v>4</v>
      </c>
      <c r="Q316" s="245">
        <f t="shared" si="26"/>
        <v>0.66666666666666663</v>
      </c>
      <c r="R316" s="245">
        <f t="shared" si="27"/>
        <v>0.33333333333333337</v>
      </c>
      <c r="S316" s="8">
        <f>P316/P314</f>
        <v>0.5714285714285714</v>
      </c>
    </row>
    <row r="317" spans="1:19" ht="15.75" x14ac:dyDescent="0.25">
      <c r="A317" s="58">
        <v>2202</v>
      </c>
      <c r="B317" s="154"/>
      <c r="C317" s="154"/>
      <c r="D317" s="154"/>
      <c r="E317" s="154">
        <v>4</v>
      </c>
      <c r="F317" s="154"/>
      <c r="G317" s="154"/>
      <c r="H317" s="154"/>
      <c r="I317" s="154"/>
      <c r="J317" s="154"/>
      <c r="K317" s="144"/>
      <c r="L317" s="237"/>
      <c r="M317" s="129"/>
      <c r="N317" s="238"/>
      <c r="O317" s="67">
        <f>IF(E317=0,"",E317/D316)</f>
        <v>1</v>
      </c>
      <c r="P317" s="68">
        <v>4</v>
      </c>
      <c r="Q317" s="245">
        <f t="shared" si="26"/>
        <v>1</v>
      </c>
      <c r="R317" s="245">
        <f t="shared" si="27"/>
        <v>0</v>
      </c>
    </row>
    <row r="318" spans="1:19" ht="15.75" x14ac:dyDescent="0.25">
      <c r="A318" s="58">
        <v>2301</v>
      </c>
      <c r="B318" s="154"/>
      <c r="C318" s="154"/>
      <c r="D318" s="154"/>
      <c r="E318" s="154"/>
      <c r="F318" s="154">
        <v>3</v>
      </c>
      <c r="G318" s="154"/>
      <c r="H318" s="154"/>
      <c r="I318" s="154"/>
      <c r="J318" s="154"/>
      <c r="K318" s="144"/>
      <c r="L318" s="237"/>
      <c r="M318" s="129"/>
      <c r="N318" s="238"/>
      <c r="O318" s="67">
        <f>IF(F318=0,"",F318/E317)</f>
        <v>0.75</v>
      </c>
      <c r="P318" s="68">
        <v>4</v>
      </c>
      <c r="Q318" s="245">
        <f t="shared" si="26"/>
        <v>1</v>
      </c>
      <c r="R318" s="245">
        <f t="shared" si="27"/>
        <v>0</v>
      </c>
    </row>
    <row r="319" spans="1:19" ht="15.75" x14ac:dyDescent="0.25">
      <c r="A319" s="58">
        <v>2302</v>
      </c>
      <c r="B319" s="154"/>
      <c r="C319" s="154"/>
      <c r="D319" s="154"/>
      <c r="E319" s="154"/>
      <c r="F319" s="154"/>
      <c r="G319" s="154">
        <v>2</v>
      </c>
      <c r="H319" s="154"/>
      <c r="I319" s="154"/>
      <c r="J319" s="154"/>
      <c r="K319" s="144"/>
      <c r="L319" s="237"/>
      <c r="M319" s="129"/>
      <c r="N319" s="238"/>
      <c r="O319" s="67">
        <f>IF(G319=0,"",G319/F318)</f>
        <v>0.66666666666666663</v>
      </c>
      <c r="P319" s="68">
        <v>4</v>
      </c>
      <c r="Q319" s="245">
        <f t="shared" si="26"/>
        <v>1</v>
      </c>
      <c r="R319" s="245">
        <f t="shared" si="27"/>
        <v>0</v>
      </c>
    </row>
    <row r="320" spans="1:19" ht="15.75" x14ac:dyDescent="0.25">
      <c r="A320" s="58">
        <v>2401</v>
      </c>
      <c r="B320" s="154"/>
      <c r="C320" s="154"/>
      <c r="D320" s="154"/>
      <c r="E320" s="154"/>
      <c r="F320" s="154"/>
      <c r="G320" s="154"/>
      <c r="H320" s="154">
        <v>2</v>
      </c>
      <c r="I320" s="154"/>
      <c r="J320" s="154"/>
      <c r="K320" s="144"/>
      <c r="L320" s="237"/>
      <c r="M320" s="129"/>
      <c r="N320" s="238"/>
      <c r="O320" s="67">
        <f>IF(H320=0,"",H320/G319)</f>
        <v>1</v>
      </c>
      <c r="P320" s="68">
        <v>4</v>
      </c>
      <c r="Q320" s="245">
        <f t="shared" si="26"/>
        <v>1</v>
      </c>
      <c r="R320" s="245">
        <f t="shared" si="27"/>
        <v>0</v>
      </c>
    </row>
    <row r="321" spans="1:22" ht="15.75" x14ac:dyDescent="0.25">
      <c r="A321" s="58">
        <v>2402</v>
      </c>
      <c r="B321" s="154"/>
      <c r="C321" s="154"/>
      <c r="D321" s="154"/>
      <c r="E321" s="154"/>
      <c r="F321" s="154"/>
      <c r="G321" s="154"/>
      <c r="H321" s="154"/>
      <c r="I321" s="154">
        <v>2</v>
      </c>
      <c r="J321" s="154"/>
      <c r="K321" s="144"/>
      <c r="L321" s="237"/>
      <c r="M321" s="129"/>
      <c r="N321" s="238"/>
      <c r="O321" s="67">
        <f>IF(I321=0,"",I321/H320)</f>
        <v>1</v>
      </c>
      <c r="P321" s="68">
        <v>3</v>
      </c>
      <c r="Q321" s="245">
        <f t="shared" si="26"/>
        <v>0.75</v>
      </c>
      <c r="R321" s="245">
        <f t="shared" si="27"/>
        <v>0.25</v>
      </c>
    </row>
    <row r="322" spans="1:22" ht="15.75" x14ac:dyDescent="0.25">
      <c r="A322" s="58">
        <v>2501</v>
      </c>
      <c r="B322" s="154"/>
      <c r="C322" s="154"/>
      <c r="D322" s="154"/>
      <c r="E322" s="154"/>
      <c r="F322" s="154"/>
      <c r="G322" s="154"/>
      <c r="H322" s="154"/>
      <c r="I322" s="154"/>
      <c r="J322" s="154">
        <v>2</v>
      </c>
      <c r="K322" s="144">
        <v>2</v>
      </c>
      <c r="L322" s="237"/>
      <c r="M322" s="129"/>
      <c r="N322" s="238"/>
      <c r="O322" s="71">
        <f>IF(J322=0,"",J322/I321)</f>
        <v>1</v>
      </c>
      <c r="P322" s="68">
        <v>3</v>
      </c>
      <c r="Q322" s="71">
        <f t="shared" si="26"/>
        <v>1</v>
      </c>
      <c r="R322" s="71">
        <f t="shared" si="27"/>
        <v>0</v>
      </c>
    </row>
    <row r="323" spans="1:22" ht="15.75" x14ac:dyDescent="0.25">
      <c r="A323" s="58">
        <v>2502</v>
      </c>
      <c r="B323" s="154"/>
      <c r="C323" s="154"/>
      <c r="D323" s="154"/>
      <c r="E323" s="154"/>
      <c r="F323" s="154"/>
      <c r="G323" s="154"/>
      <c r="H323" s="154"/>
      <c r="I323" s="154"/>
      <c r="J323" s="154">
        <v>1</v>
      </c>
      <c r="K323" s="144"/>
      <c r="L323" s="237"/>
      <c r="M323" s="129"/>
      <c r="N323" s="239"/>
      <c r="O323" s="129"/>
      <c r="P323" s="68">
        <v>1</v>
      </c>
      <c r="Q323" s="129"/>
      <c r="R323" s="246"/>
    </row>
    <row r="324" spans="1:22" ht="15.75" x14ac:dyDescent="0.25">
      <c r="A324" s="58">
        <v>2601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44"/>
      <c r="L324" s="237"/>
      <c r="M324" s="129"/>
      <c r="N324" s="239"/>
      <c r="O324" s="247"/>
      <c r="P324" s="109"/>
      <c r="Q324" s="248"/>
      <c r="R324" s="247"/>
    </row>
    <row r="325" spans="1:22" ht="15.75" x14ac:dyDescent="0.25">
      <c r="A325" s="58">
        <v>2602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44"/>
      <c r="L325" s="237"/>
      <c r="M325" s="129"/>
      <c r="N325" s="239"/>
      <c r="O325" s="247"/>
      <c r="P325" s="109"/>
      <c r="Q325" s="248"/>
      <c r="R325" s="247"/>
    </row>
    <row r="326" spans="1:22" ht="15.75" x14ac:dyDescent="0.25">
      <c r="A326" s="58">
        <v>2701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44"/>
      <c r="L326" s="237"/>
      <c r="M326" s="129"/>
      <c r="N326" s="239"/>
      <c r="O326" s="129"/>
      <c r="P326" s="239"/>
      <c r="Q326" s="124"/>
      <c r="R326" s="247"/>
    </row>
    <row r="327" spans="1:22" ht="15.75" x14ac:dyDescent="0.25">
      <c r="A327" s="58">
        <v>2702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44"/>
      <c r="L327" s="237"/>
      <c r="M327" s="129"/>
      <c r="N327" s="239"/>
      <c r="O327" s="197" t="s">
        <v>83</v>
      </c>
      <c r="P327" s="82"/>
      <c r="Q327" s="111">
        <f>IF(SUM(K320:K323)=0,"",SUM(K320:K323))</f>
        <v>2</v>
      </c>
      <c r="R327" s="199" t="s">
        <v>11</v>
      </c>
    </row>
    <row r="328" spans="1:22" ht="15.75" x14ac:dyDescent="0.25">
      <c r="A328" s="58">
        <v>2801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44"/>
      <c r="L328" s="237"/>
      <c r="M328" s="129"/>
      <c r="N328" s="239"/>
      <c r="O328" s="198" t="s">
        <v>85</v>
      </c>
      <c r="P328" s="86" t="str">
        <f>IF(P327/B314=0,"",P327/B314)</f>
        <v/>
      </c>
      <c r="Q328" s="112" t="str">
        <f>IF(P327/Q327=0,"",P327/Q327)</f>
        <v/>
      </c>
      <c r="R328" s="200" t="s">
        <v>86</v>
      </c>
    </row>
    <row r="329" spans="1:22" ht="15.75" x14ac:dyDescent="0.25">
      <c r="A329" s="58">
        <v>2802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44"/>
      <c r="L329" s="240"/>
      <c r="M329" s="241"/>
      <c r="N329" s="242"/>
      <c r="O329" s="90"/>
      <c r="P329" s="91"/>
      <c r="Q329" s="91"/>
      <c r="R329" s="113"/>
    </row>
    <row r="330" spans="1:22" ht="18" customHeight="1" x14ac:dyDescent="0.25">
      <c r="A330" s="28"/>
      <c r="B330" s="297" t="s">
        <v>111</v>
      </c>
      <c r="C330" s="297"/>
      <c r="D330" s="297"/>
      <c r="E330" s="297"/>
      <c r="F330" s="297"/>
      <c r="G330" s="297"/>
      <c r="H330" s="297"/>
      <c r="I330" s="297"/>
      <c r="J330" s="297"/>
      <c r="K330" s="93">
        <f>SUM(K314:K326)</f>
        <v>2</v>
      </c>
      <c r="L330" s="94">
        <f>IF(K322=0,"",K322/B314)</f>
        <v>0.2857142857142857</v>
      </c>
      <c r="M330" s="94">
        <f>IF(K330=0,"",K330/B314)</f>
        <v>0.2857142857142857</v>
      </c>
      <c r="N330" s="94">
        <f>IF(K322=0,"",M330-L330)</f>
        <v>0</v>
      </c>
      <c r="O330" s="3"/>
      <c r="P330" s="29"/>
      <c r="Q330" s="22"/>
      <c r="R330" s="3"/>
      <c r="V330" s="169">
        <f>AVERAGE(S316,S338)</f>
        <v>0.60052910052910047</v>
      </c>
    </row>
    <row r="331" spans="1:22" ht="12.75" customHeight="1" x14ac:dyDescent="0.2">
      <c r="L331" s="3"/>
      <c r="M331" s="3"/>
      <c r="O331" s="3"/>
    </row>
    <row r="332" spans="1:22" ht="12.75" x14ac:dyDescent="0.2">
      <c r="L332" s="3"/>
      <c r="M332" s="3"/>
      <c r="O332" s="3"/>
    </row>
    <row r="333" spans="1:22" ht="26.25" x14ac:dyDescent="0.4">
      <c r="A333" s="231"/>
      <c r="B333" s="298" t="s">
        <v>99</v>
      </c>
      <c r="C333" s="299"/>
      <c r="D333" s="299"/>
      <c r="E333" s="299"/>
      <c r="F333" s="299"/>
      <c r="G333" s="299"/>
      <c r="H333" s="299"/>
      <c r="I333" s="299"/>
      <c r="J333" s="299"/>
      <c r="K333" s="223" t="s">
        <v>122</v>
      </c>
      <c r="L333" s="57"/>
      <c r="M333" s="57"/>
      <c r="N333" s="29"/>
      <c r="O333" s="3"/>
      <c r="P333" s="29"/>
      <c r="Q333" s="29"/>
      <c r="R333" s="29"/>
      <c r="S333" s="120"/>
    </row>
    <row r="334" spans="1:22" ht="20.25" x14ac:dyDescent="0.2">
      <c r="A334" s="319" t="s">
        <v>10</v>
      </c>
      <c r="B334" s="301" t="s">
        <v>100</v>
      </c>
      <c r="C334" s="302"/>
      <c r="D334" s="302"/>
      <c r="E334" s="302"/>
      <c r="F334" s="302"/>
      <c r="G334" s="302"/>
      <c r="H334" s="302"/>
      <c r="I334" s="302"/>
      <c r="J334" s="303"/>
      <c r="K334" s="304" t="s">
        <v>11</v>
      </c>
      <c r="L334" s="296" t="s">
        <v>3</v>
      </c>
      <c r="M334" s="296" t="s">
        <v>4</v>
      </c>
      <c r="N334" s="306" t="s">
        <v>5</v>
      </c>
      <c r="O334" s="296" t="s">
        <v>6</v>
      </c>
      <c r="P334" s="294" t="s">
        <v>7</v>
      </c>
      <c r="Q334" s="294" t="s">
        <v>8</v>
      </c>
      <c r="R334" s="296" t="s">
        <v>101</v>
      </c>
      <c r="S334" s="120"/>
    </row>
    <row r="335" spans="1:22" ht="15.75" x14ac:dyDescent="0.25">
      <c r="A335" s="320"/>
      <c r="B335" s="58" t="s">
        <v>102</v>
      </c>
      <c r="C335" s="58" t="s">
        <v>103</v>
      </c>
      <c r="D335" s="58" t="s">
        <v>104</v>
      </c>
      <c r="E335" s="58" t="s">
        <v>105</v>
      </c>
      <c r="F335" s="58" t="s">
        <v>106</v>
      </c>
      <c r="G335" s="58" t="s">
        <v>107</v>
      </c>
      <c r="H335" s="58" t="s">
        <v>108</v>
      </c>
      <c r="I335" s="58" t="s">
        <v>109</v>
      </c>
      <c r="J335" s="58" t="s">
        <v>110</v>
      </c>
      <c r="K335" s="317"/>
      <c r="L335" s="295"/>
      <c r="M335" s="295"/>
      <c r="N335" s="295"/>
      <c r="O335" s="295"/>
      <c r="P335" s="295"/>
      <c r="Q335" s="295"/>
      <c r="R335" s="295"/>
      <c r="S335" s="120"/>
    </row>
    <row r="336" spans="1:22" ht="15.75" x14ac:dyDescent="0.25">
      <c r="A336" s="58">
        <v>2102</v>
      </c>
      <c r="B336" s="154">
        <v>27</v>
      </c>
      <c r="C336" s="154"/>
      <c r="D336" s="154"/>
      <c r="E336" s="154"/>
      <c r="F336" s="154"/>
      <c r="G336" s="154"/>
      <c r="H336" s="154"/>
      <c r="I336" s="154"/>
      <c r="J336" s="154"/>
      <c r="K336" s="144"/>
      <c r="L336" s="234"/>
      <c r="M336" s="235"/>
      <c r="N336" s="236"/>
      <c r="O336" s="243"/>
      <c r="P336" s="63">
        <f>B336</f>
        <v>27</v>
      </c>
      <c r="Q336" s="244"/>
      <c r="R336" s="243"/>
      <c r="S336" s="120"/>
    </row>
    <row r="337" spans="1:19" ht="15.75" x14ac:dyDescent="0.25">
      <c r="A337" s="58">
        <v>2201</v>
      </c>
      <c r="B337" s="154"/>
      <c r="C337" s="154">
        <v>18</v>
      </c>
      <c r="D337" s="154"/>
      <c r="E337" s="154"/>
      <c r="F337" s="154"/>
      <c r="G337" s="154"/>
      <c r="H337" s="154"/>
      <c r="I337" s="154"/>
      <c r="J337" s="154"/>
      <c r="K337" s="144"/>
      <c r="L337" s="237"/>
      <c r="M337" s="129"/>
      <c r="N337" s="238"/>
      <c r="O337" s="67">
        <f>IF(C337=0,"",C337/B336)</f>
        <v>0.66666666666666663</v>
      </c>
      <c r="P337" s="68">
        <v>19</v>
      </c>
      <c r="Q337" s="245">
        <f t="shared" ref="Q337:Q344" si="28">IF(P337=0,"",P337/P336)</f>
        <v>0.70370370370370372</v>
      </c>
      <c r="R337" s="245">
        <f t="shared" ref="R337:R344" si="29">IF(P337=0,"",100%-Q337)</f>
        <v>0.29629629629629628</v>
      </c>
      <c r="S337" s="120"/>
    </row>
    <row r="338" spans="1:19" ht="15.75" x14ac:dyDescent="0.25">
      <c r="A338" s="58">
        <v>2202</v>
      </c>
      <c r="B338" s="154"/>
      <c r="C338" s="154"/>
      <c r="D338" s="154">
        <v>14</v>
      </c>
      <c r="E338" s="154"/>
      <c r="F338" s="154"/>
      <c r="G338" s="154"/>
      <c r="H338" s="154"/>
      <c r="I338" s="154"/>
      <c r="J338" s="154"/>
      <c r="K338" s="144"/>
      <c r="L338" s="237"/>
      <c r="M338" s="129"/>
      <c r="N338" s="238"/>
      <c r="O338" s="67">
        <f>IF(D338=0,"",D338/C337)</f>
        <v>0.77777777777777779</v>
      </c>
      <c r="P338" s="68">
        <v>17</v>
      </c>
      <c r="Q338" s="245">
        <f t="shared" si="28"/>
        <v>0.89473684210526316</v>
      </c>
      <c r="R338" s="245">
        <f t="shared" si="29"/>
        <v>0.10526315789473684</v>
      </c>
      <c r="S338" s="8">
        <f>P338/P336</f>
        <v>0.62962962962962965</v>
      </c>
    </row>
    <row r="339" spans="1:19" ht="15.75" x14ac:dyDescent="0.25">
      <c r="A339" s="58">
        <v>2301</v>
      </c>
      <c r="B339" s="154"/>
      <c r="C339" s="154"/>
      <c r="D339" s="154"/>
      <c r="E339" s="154">
        <v>10</v>
      </c>
      <c r="F339" s="154"/>
      <c r="G339" s="154"/>
      <c r="H339" s="154"/>
      <c r="I339" s="154"/>
      <c r="J339" s="154"/>
      <c r="K339" s="144"/>
      <c r="L339" s="237"/>
      <c r="M339" s="129"/>
      <c r="N339" s="238"/>
      <c r="O339" s="67">
        <f>IF(E339=0,"",E339/D338)</f>
        <v>0.7142857142857143</v>
      </c>
      <c r="P339" s="68">
        <v>15</v>
      </c>
      <c r="Q339" s="245">
        <f t="shared" si="28"/>
        <v>0.88235294117647056</v>
      </c>
      <c r="R339" s="245">
        <f t="shared" si="29"/>
        <v>0.11764705882352944</v>
      </c>
      <c r="S339" s="120"/>
    </row>
    <row r="340" spans="1:19" ht="15.75" x14ac:dyDescent="0.25">
      <c r="A340" s="58">
        <v>2302</v>
      </c>
      <c r="B340" s="154"/>
      <c r="C340" s="154"/>
      <c r="D340" s="154"/>
      <c r="E340" s="154"/>
      <c r="F340" s="154">
        <v>8</v>
      </c>
      <c r="G340" s="154"/>
      <c r="H340" s="154"/>
      <c r="I340" s="154"/>
      <c r="J340" s="154"/>
      <c r="K340" s="144"/>
      <c r="L340" s="237"/>
      <c r="M340" s="129"/>
      <c r="N340" s="238"/>
      <c r="O340" s="67">
        <f>IF(F340=0,"",F340/E339)</f>
        <v>0.8</v>
      </c>
      <c r="P340" s="68">
        <v>11</v>
      </c>
      <c r="Q340" s="245">
        <f t="shared" si="28"/>
        <v>0.73333333333333328</v>
      </c>
      <c r="R340" s="245">
        <f t="shared" si="29"/>
        <v>0.26666666666666672</v>
      </c>
      <c r="S340" s="120"/>
    </row>
    <row r="341" spans="1:19" ht="15.75" x14ac:dyDescent="0.25">
      <c r="A341" s="58">
        <v>2401</v>
      </c>
      <c r="B341" s="154"/>
      <c r="C341" s="154"/>
      <c r="D341" s="154"/>
      <c r="E341" s="154"/>
      <c r="F341" s="154"/>
      <c r="G341" s="154">
        <v>8</v>
      </c>
      <c r="H341" s="154"/>
      <c r="I341" s="154"/>
      <c r="J341" s="154"/>
      <c r="K341" s="144"/>
      <c r="L341" s="237"/>
      <c r="M341" s="129"/>
      <c r="N341" s="238"/>
      <c r="O341" s="67">
        <f>IF(G341=0,"",G341/F340)</f>
        <v>1</v>
      </c>
      <c r="P341" s="68">
        <v>11</v>
      </c>
      <c r="Q341" s="245">
        <f t="shared" si="28"/>
        <v>1</v>
      </c>
      <c r="R341" s="245">
        <f t="shared" si="29"/>
        <v>0</v>
      </c>
      <c r="S341" s="120"/>
    </row>
    <row r="342" spans="1:19" ht="15.75" x14ac:dyDescent="0.25">
      <c r="A342" s="58">
        <v>2402</v>
      </c>
      <c r="B342" s="154"/>
      <c r="C342" s="154"/>
      <c r="D342" s="154"/>
      <c r="E342" s="154"/>
      <c r="F342" s="154"/>
      <c r="G342" s="154"/>
      <c r="H342" s="154">
        <v>8</v>
      </c>
      <c r="I342" s="154"/>
      <c r="J342" s="154"/>
      <c r="K342" s="144"/>
      <c r="L342" s="237"/>
      <c r="M342" s="129"/>
      <c r="N342" s="238"/>
      <c r="O342" s="67">
        <f>IF(H342=0,"",H342/G341)</f>
        <v>1</v>
      </c>
      <c r="P342" s="68">
        <v>11</v>
      </c>
      <c r="Q342" s="245">
        <f t="shared" si="28"/>
        <v>1</v>
      </c>
      <c r="R342" s="245">
        <f t="shared" si="29"/>
        <v>0</v>
      </c>
      <c r="S342" s="120"/>
    </row>
    <row r="343" spans="1:19" ht="15.75" x14ac:dyDescent="0.25">
      <c r="A343" s="58">
        <v>2501</v>
      </c>
      <c r="B343" s="154"/>
      <c r="C343" s="154"/>
      <c r="D343" s="154"/>
      <c r="E343" s="154"/>
      <c r="F343" s="154"/>
      <c r="G343" s="154"/>
      <c r="H343" s="154"/>
      <c r="I343" s="154">
        <v>8</v>
      </c>
      <c r="J343" s="154"/>
      <c r="K343" s="144"/>
      <c r="L343" s="237"/>
      <c r="M343" s="129"/>
      <c r="N343" s="238"/>
      <c r="O343" s="67">
        <f>IF(I343=0,"",I343/H342)</f>
        <v>1</v>
      </c>
      <c r="P343" s="68">
        <v>11</v>
      </c>
      <c r="Q343" s="245">
        <f t="shared" si="28"/>
        <v>1</v>
      </c>
      <c r="R343" s="245">
        <f t="shared" si="29"/>
        <v>0</v>
      </c>
      <c r="S343" s="120"/>
    </row>
    <row r="344" spans="1:19" ht="15.75" x14ac:dyDescent="0.25">
      <c r="A344" s="58">
        <v>2502</v>
      </c>
      <c r="B344" s="154"/>
      <c r="C344" s="154"/>
      <c r="D344" s="154"/>
      <c r="E344" s="154"/>
      <c r="F344" s="154"/>
      <c r="G344" s="154"/>
      <c r="H344" s="154"/>
      <c r="I344" s="154"/>
      <c r="J344" s="154">
        <v>7</v>
      </c>
      <c r="K344" s="144">
        <v>2</v>
      </c>
      <c r="L344" s="237"/>
      <c r="M344" s="129"/>
      <c r="N344" s="238"/>
      <c r="O344" s="71">
        <f>IF(J344=0,"",J344/I343)</f>
        <v>0.875</v>
      </c>
      <c r="P344" s="68">
        <v>10</v>
      </c>
      <c r="Q344" s="71">
        <f t="shared" si="28"/>
        <v>0.90909090909090906</v>
      </c>
      <c r="R344" s="71">
        <f t="shared" si="29"/>
        <v>9.0909090909090939E-2</v>
      </c>
      <c r="S344" s="120"/>
    </row>
    <row r="345" spans="1:19" ht="15.75" x14ac:dyDescent="0.25">
      <c r="A345" s="58">
        <v>2601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44"/>
      <c r="L345" s="237"/>
      <c r="M345" s="129"/>
      <c r="N345" s="239"/>
      <c r="O345" s="129"/>
      <c r="P345" s="68"/>
      <c r="Q345" s="129"/>
      <c r="R345" s="246"/>
      <c r="S345" s="120"/>
    </row>
    <row r="346" spans="1:19" ht="15.75" x14ac:dyDescent="0.25">
      <c r="A346" s="58">
        <v>2602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44"/>
      <c r="L346" s="237"/>
      <c r="M346" s="129"/>
      <c r="N346" s="239"/>
      <c r="O346" s="247"/>
      <c r="P346" s="109"/>
      <c r="Q346" s="248"/>
      <c r="R346" s="247"/>
      <c r="S346" s="120"/>
    </row>
    <row r="347" spans="1:19" ht="15.75" x14ac:dyDescent="0.25">
      <c r="A347" s="58">
        <v>2701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44"/>
      <c r="L347" s="237"/>
      <c r="M347" s="129"/>
      <c r="N347" s="239"/>
      <c r="O347" s="247"/>
      <c r="P347" s="109"/>
      <c r="Q347" s="248"/>
      <c r="R347" s="247"/>
      <c r="S347" s="120"/>
    </row>
    <row r="348" spans="1:19" ht="15.75" x14ac:dyDescent="0.25">
      <c r="A348" s="58">
        <v>2702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44"/>
      <c r="L348" s="237"/>
      <c r="M348" s="129"/>
      <c r="N348" s="239"/>
      <c r="O348" s="129"/>
      <c r="P348" s="239"/>
      <c r="Q348" s="124"/>
      <c r="R348" s="247"/>
      <c r="S348" s="120"/>
    </row>
    <row r="349" spans="1:19" ht="15.75" x14ac:dyDescent="0.25">
      <c r="A349" s="58">
        <v>2801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44"/>
      <c r="L349" s="237"/>
      <c r="M349" s="129"/>
      <c r="N349" s="239"/>
      <c r="O349" s="197" t="s">
        <v>83</v>
      </c>
      <c r="P349" s="82"/>
      <c r="Q349" s="111">
        <f>IF(SUM(K342:K345)=0,"",SUM(K342:K345))</f>
        <v>2</v>
      </c>
      <c r="R349" s="199" t="s">
        <v>11</v>
      </c>
      <c r="S349" s="120"/>
    </row>
    <row r="350" spans="1:19" ht="15.75" x14ac:dyDescent="0.25">
      <c r="A350" s="58">
        <v>2802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44"/>
      <c r="L350" s="237"/>
      <c r="M350" s="129"/>
      <c r="N350" s="239"/>
      <c r="O350" s="198" t="s">
        <v>85</v>
      </c>
      <c r="P350" s="86" t="str">
        <f>IF(P349/B336=0,"",P349/B336)</f>
        <v/>
      </c>
      <c r="Q350" s="112" t="str">
        <f>IF(P349/Q349=0,"",P349/Q349)</f>
        <v/>
      </c>
      <c r="R350" s="200" t="s">
        <v>86</v>
      </c>
      <c r="S350" s="120"/>
    </row>
    <row r="351" spans="1:19" ht="15.75" x14ac:dyDescent="0.25">
      <c r="A351" s="58">
        <v>2901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44"/>
      <c r="L351" s="240"/>
      <c r="M351" s="241"/>
      <c r="N351" s="242"/>
      <c r="O351" s="90"/>
      <c r="P351" s="91"/>
      <c r="Q351" s="91"/>
      <c r="R351" s="113"/>
      <c r="S351" s="120"/>
    </row>
    <row r="352" spans="1:19" ht="18" customHeight="1" x14ac:dyDescent="0.25">
      <c r="A352" s="28"/>
      <c r="B352" s="297" t="s">
        <v>111</v>
      </c>
      <c r="C352" s="297"/>
      <c r="D352" s="297"/>
      <c r="E352" s="297"/>
      <c r="F352" s="297"/>
      <c r="G352" s="297"/>
      <c r="H352" s="297"/>
      <c r="I352" s="297"/>
      <c r="J352" s="297"/>
      <c r="K352" s="93">
        <f>SUM(K336:K348)</f>
        <v>2</v>
      </c>
      <c r="L352" s="94">
        <f>IF(K344=0,"",K344/B336)</f>
        <v>7.407407407407407E-2</v>
      </c>
      <c r="M352" s="94">
        <f>IF(K352=0,"",K352/B336)</f>
        <v>7.407407407407407E-2</v>
      </c>
      <c r="N352" s="94">
        <f>IF(K344=0,"",M352-L352)</f>
        <v>0</v>
      </c>
      <c r="O352" s="3"/>
      <c r="P352" s="29"/>
      <c r="Q352" s="22"/>
      <c r="R352" s="3"/>
      <c r="S352" s="120"/>
    </row>
    <row r="353" spans="1:20" ht="12.75" customHeight="1" x14ac:dyDescent="0.2">
      <c r="L353" s="3"/>
      <c r="M353" s="3"/>
      <c r="O353" s="3"/>
    </row>
    <row r="354" spans="1:20" ht="12.75" customHeight="1" x14ac:dyDescent="0.2">
      <c r="L354" s="3"/>
      <c r="M354" s="3"/>
      <c r="O354" s="3"/>
    </row>
    <row r="355" spans="1:20" ht="26.25" x14ac:dyDescent="0.4">
      <c r="A355" s="231"/>
      <c r="B355" s="298" t="s">
        <v>99</v>
      </c>
      <c r="C355" s="299"/>
      <c r="D355" s="299"/>
      <c r="E355" s="299"/>
      <c r="F355" s="299"/>
      <c r="G355" s="299"/>
      <c r="H355" s="299"/>
      <c r="I355" s="299"/>
      <c r="J355" s="299"/>
      <c r="K355" s="223" t="s">
        <v>123</v>
      </c>
      <c r="L355" s="57"/>
      <c r="M355" s="57"/>
      <c r="N355" s="29"/>
      <c r="O355" s="3"/>
      <c r="P355" s="29"/>
      <c r="Q355" s="29"/>
      <c r="R355" s="29"/>
      <c r="S355" s="120"/>
      <c r="T355" s="120"/>
    </row>
    <row r="356" spans="1:20" ht="20.25" x14ac:dyDescent="0.2">
      <c r="A356" s="319" t="s">
        <v>10</v>
      </c>
      <c r="B356" s="301" t="s">
        <v>100</v>
      </c>
      <c r="C356" s="302"/>
      <c r="D356" s="302"/>
      <c r="E356" s="302"/>
      <c r="F356" s="302"/>
      <c r="G356" s="302"/>
      <c r="H356" s="302"/>
      <c r="I356" s="302"/>
      <c r="J356" s="303"/>
      <c r="K356" s="304" t="s">
        <v>11</v>
      </c>
      <c r="L356" s="296" t="s">
        <v>3</v>
      </c>
      <c r="M356" s="296" t="s">
        <v>4</v>
      </c>
      <c r="N356" s="306" t="s">
        <v>5</v>
      </c>
      <c r="O356" s="296" t="s">
        <v>6</v>
      </c>
      <c r="P356" s="294" t="s">
        <v>7</v>
      </c>
      <c r="Q356" s="294" t="s">
        <v>8</v>
      </c>
      <c r="R356" s="296" t="s">
        <v>101</v>
      </c>
      <c r="S356" s="120"/>
      <c r="T356" s="120"/>
    </row>
    <row r="357" spans="1:20" ht="15.75" x14ac:dyDescent="0.25">
      <c r="A357" s="320"/>
      <c r="B357" s="58" t="s">
        <v>102</v>
      </c>
      <c r="C357" s="58" t="s">
        <v>103</v>
      </c>
      <c r="D357" s="58" t="s">
        <v>104</v>
      </c>
      <c r="E357" s="58" t="s">
        <v>105</v>
      </c>
      <c r="F357" s="58" t="s">
        <v>106</v>
      </c>
      <c r="G357" s="58" t="s">
        <v>107</v>
      </c>
      <c r="H357" s="58" t="s">
        <v>108</v>
      </c>
      <c r="I357" s="58" t="s">
        <v>109</v>
      </c>
      <c r="J357" s="58" t="s">
        <v>110</v>
      </c>
      <c r="K357" s="317"/>
      <c r="L357" s="295"/>
      <c r="M357" s="295"/>
      <c r="N357" s="295"/>
      <c r="O357" s="295"/>
      <c r="P357" s="295"/>
      <c r="Q357" s="295"/>
      <c r="R357" s="295"/>
      <c r="S357" s="120"/>
      <c r="T357" s="120"/>
    </row>
    <row r="358" spans="1:20" ht="15.75" customHeight="1" x14ac:dyDescent="0.25">
      <c r="A358" s="58">
        <v>2201</v>
      </c>
      <c r="B358" s="154">
        <v>6</v>
      </c>
      <c r="C358" s="154"/>
      <c r="D358" s="154"/>
      <c r="E358" s="154"/>
      <c r="F358" s="154"/>
      <c r="G358" s="154"/>
      <c r="H358" s="154"/>
      <c r="I358" s="154"/>
      <c r="J358" s="154"/>
      <c r="K358" s="144"/>
      <c r="L358" s="234"/>
      <c r="M358" s="235"/>
      <c r="N358" s="236"/>
      <c r="O358" s="243"/>
      <c r="P358" s="63">
        <f>B358</f>
        <v>6</v>
      </c>
      <c r="Q358" s="244"/>
      <c r="R358" s="243"/>
      <c r="S358" s="120"/>
      <c r="T358" s="120"/>
    </row>
    <row r="359" spans="1:20" ht="15.75" customHeight="1" x14ac:dyDescent="0.25">
      <c r="A359" s="58">
        <v>2202</v>
      </c>
      <c r="B359" s="154"/>
      <c r="C359" s="154">
        <v>6</v>
      </c>
      <c r="D359" s="154"/>
      <c r="E359" s="154"/>
      <c r="F359" s="154"/>
      <c r="G359" s="154"/>
      <c r="H359" s="154"/>
      <c r="I359" s="154"/>
      <c r="J359" s="154"/>
      <c r="K359" s="144"/>
      <c r="L359" s="237"/>
      <c r="M359" s="129"/>
      <c r="N359" s="238"/>
      <c r="O359" s="67">
        <f>IF(C359=0,"",C359/B358)</f>
        <v>1</v>
      </c>
      <c r="P359" s="68">
        <v>6</v>
      </c>
      <c r="Q359" s="245">
        <f t="shared" ref="Q359:Q366" si="30">IF(P359=0,"",P359/P358)</f>
        <v>1</v>
      </c>
      <c r="R359" s="245">
        <f t="shared" ref="R359:R366" si="31">IF(P359=0,"",100%-Q359)</f>
        <v>0</v>
      </c>
      <c r="S359" s="120"/>
      <c r="T359" s="120"/>
    </row>
    <row r="360" spans="1:20" ht="15.75" customHeight="1" x14ac:dyDescent="0.25">
      <c r="A360" s="58">
        <v>2301</v>
      </c>
      <c r="B360" s="154"/>
      <c r="C360" s="154"/>
      <c r="D360" s="154">
        <v>6</v>
      </c>
      <c r="E360" s="154"/>
      <c r="F360" s="154"/>
      <c r="G360" s="154"/>
      <c r="H360" s="154"/>
      <c r="I360" s="154"/>
      <c r="J360" s="154"/>
      <c r="K360" s="144"/>
      <c r="L360" s="237"/>
      <c r="M360" s="129"/>
      <c r="N360" s="238"/>
      <c r="O360" s="67">
        <f>IF(D360=0,"",D360/C359)</f>
        <v>1</v>
      </c>
      <c r="P360" s="68">
        <v>6</v>
      </c>
      <c r="Q360" s="245">
        <f t="shared" si="30"/>
        <v>1</v>
      </c>
      <c r="R360" s="245">
        <f t="shared" si="31"/>
        <v>0</v>
      </c>
      <c r="S360" s="8">
        <f>P360/P358</f>
        <v>1</v>
      </c>
      <c r="T360" s="120"/>
    </row>
    <row r="361" spans="1:20" ht="15.75" customHeight="1" x14ac:dyDescent="0.25">
      <c r="A361" s="58">
        <v>2302</v>
      </c>
      <c r="B361" s="154"/>
      <c r="C361" s="154"/>
      <c r="D361" s="154"/>
      <c r="E361" s="154">
        <v>4</v>
      </c>
      <c r="F361" s="154"/>
      <c r="G361" s="154"/>
      <c r="H361" s="154"/>
      <c r="I361" s="154"/>
      <c r="J361" s="154"/>
      <c r="K361" s="144"/>
      <c r="L361" s="237"/>
      <c r="M361" s="129"/>
      <c r="N361" s="238"/>
      <c r="O361" s="67">
        <f>IF(E361=0,"",E361/D360)</f>
        <v>0.66666666666666663</v>
      </c>
      <c r="P361" s="68">
        <v>5</v>
      </c>
      <c r="Q361" s="245">
        <f t="shared" si="30"/>
        <v>0.83333333333333337</v>
      </c>
      <c r="R361" s="245">
        <f t="shared" si="31"/>
        <v>0.16666666666666663</v>
      </c>
      <c r="S361" s="120"/>
      <c r="T361" s="120"/>
    </row>
    <row r="362" spans="1:20" ht="15.75" customHeight="1" x14ac:dyDescent="0.25">
      <c r="A362" s="58">
        <v>2401</v>
      </c>
      <c r="B362" s="154"/>
      <c r="C362" s="154"/>
      <c r="D362" s="154"/>
      <c r="E362" s="154"/>
      <c r="F362" s="154">
        <v>1</v>
      </c>
      <c r="G362" s="154"/>
      <c r="H362" s="154"/>
      <c r="I362" s="154"/>
      <c r="J362" s="154"/>
      <c r="K362" s="144"/>
      <c r="L362" s="237"/>
      <c r="M362" s="129"/>
      <c r="N362" s="238"/>
      <c r="O362" s="67">
        <f>IF(F362=0,"",F362/E361)</f>
        <v>0.25</v>
      </c>
      <c r="P362" s="68">
        <v>4</v>
      </c>
      <c r="Q362" s="245">
        <f t="shared" si="30"/>
        <v>0.8</v>
      </c>
      <c r="R362" s="245">
        <f t="shared" si="31"/>
        <v>0.19999999999999996</v>
      </c>
      <c r="S362" s="120"/>
      <c r="T362" s="120"/>
    </row>
    <row r="363" spans="1:20" ht="15.75" customHeight="1" x14ac:dyDescent="0.25">
      <c r="A363" s="58">
        <v>2402</v>
      </c>
      <c r="B363" s="154"/>
      <c r="C363" s="154"/>
      <c r="D363" s="154"/>
      <c r="E363" s="154"/>
      <c r="F363" s="154"/>
      <c r="G363" s="154">
        <v>1</v>
      </c>
      <c r="H363" s="154"/>
      <c r="I363" s="154"/>
      <c r="J363" s="154"/>
      <c r="K363" s="144"/>
      <c r="L363" s="237"/>
      <c r="M363" s="129"/>
      <c r="N363" s="238"/>
      <c r="O363" s="67">
        <f>IF(G363=0,"",G363/F362)</f>
        <v>1</v>
      </c>
      <c r="P363" s="68">
        <v>3</v>
      </c>
      <c r="Q363" s="245">
        <f t="shared" si="30"/>
        <v>0.75</v>
      </c>
      <c r="R363" s="245">
        <f t="shared" si="31"/>
        <v>0.25</v>
      </c>
      <c r="S363" s="120"/>
      <c r="T363" s="120"/>
    </row>
    <row r="364" spans="1:20" ht="15.75" customHeight="1" x14ac:dyDescent="0.25">
      <c r="A364" s="58">
        <v>2501</v>
      </c>
      <c r="B364" s="154"/>
      <c r="C364" s="154"/>
      <c r="D364" s="154"/>
      <c r="E364" s="154"/>
      <c r="F364" s="154"/>
      <c r="G364" s="154"/>
      <c r="H364" s="180">
        <v>1</v>
      </c>
      <c r="I364" s="154"/>
      <c r="J364" s="154"/>
      <c r="K364" s="144"/>
      <c r="L364" s="237"/>
      <c r="M364" s="129"/>
      <c r="N364" s="238"/>
      <c r="O364" s="287">
        <f>IF(H364=0,"",H364/G363)</f>
        <v>1</v>
      </c>
      <c r="P364" s="68">
        <v>3</v>
      </c>
      <c r="Q364" s="245">
        <f t="shared" si="30"/>
        <v>1</v>
      </c>
      <c r="R364" s="245">
        <f t="shared" si="31"/>
        <v>0</v>
      </c>
      <c r="S364" s="120"/>
      <c r="T364" s="120"/>
    </row>
    <row r="365" spans="1:20" ht="15.75" customHeight="1" x14ac:dyDescent="0.25">
      <c r="A365" s="58">
        <v>2502</v>
      </c>
      <c r="B365" s="154"/>
      <c r="C365" s="154"/>
      <c r="D365" s="154"/>
      <c r="E365" s="154"/>
      <c r="F365" s="154"/>
      <c r="G365" s="154"/>
      <c r="H365" s="154"/>
      <c r="I365" s="154">
        <v>1</v>
      </c>
      <c r="J365" s="154"/>
      <c r="K365" s="144"/>
      <c r="L365" s="237"/>
      <c r="M365" s="129"/>
      <c r="N365" s="238"/>
      <c r="O365" s="67">
        <f>IF(I365=0,"",I365/H364)</f>
        <v>1</v>
      </c>
      <c r="P365" s="68">
        <v>3</v>
      </c>
      <c r="Q365" s="245">
        <f t="shared" si="30"/>
        <v>1</v>
      </c>
      <c r="R365" s="245">
        <f t="shared" si="31"/>
        <v>0</v>
      </c>
      <c r="S365" s="120"/>
      <c r="T365" s="120"/>
    </row>
    <row r="366" spans="1:20" ht="15.75" customHeight="1" x14ac:dyDescent="0.25">
      <c r="A366" s="58">
        <v>2601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44"/>
      <c r="L366" s="237"/>
      <c r="M366" s="129"/>
      <c r="N366" s="238"/>
      <c r="O366" s="71" t="str">
        <f>IF(J366=0,"",J366/I365)</f>
        <v/>
      </c>
      <c r="P366" s="68"/>
      <c r="Q366" s="71" t="str">
        <f t="shared" si="30"/>
        <v/>
      </c>
      <c r="R366" s="71" t="str">
        <f t="shared" si="31"/>
        <v/>
      </c>
      <c r="S366" s="120"/>
      <c r="T366" s="120"/>
    </row>
    <row r="367" spans="1:20" ht="15.75" customHeight="1" x14ac:dyDescent="0.25">
      <c r="A367" s="58">
        <v>2602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44"/>
      <c r="L367" s="237"/>
      <c r="M367" s="129"/>
      <c r="N367" s="239"/>
      <c r="O367" s="129"/>
      <c r="P367" s="68"/>
      <c r="Q367" s="129"/>
      <c r="R367" s="246"/>
      <c r="S367" s="120"/>
      <c r="T367" s="120"/>
    </row>
    <row r="368" spans="1:20" ht="15.75" customHeight="1" x14ac:dyDescent="0.25">
      <c r="A368" s="58">
        <v>2701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44"/>
      <c r="L368" s="237"/>
      <c r="M368" s="129"/>
      <c r="N368" s="239"/>
      <c r="O368" s="247"/>
      <c r="P368" s="109"/>
      <c r="Q368" s="248"/>
      <c r="R368" s="247"/>
      <c r="S368" s="120"/>
      <c r="T368" s="120"/>
    </row>
    <row r="369" spans="1:20" ht="15.75" customHeight="1" x14ac:dyDescent="0.25">
      <c r="A369" s="58">
        <v>2702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44"/>
      <c r="L369" s="237"/>
      <c r="M369" s="129"/>
      <c r="N369" s="239"/>
      <c r="O369" s="247"/>
      <c r="P369" s="109"/>
      <c r="Q369" s="248"/>
      <c r="R369" s="247"/>
      <c r="S369" s="120"/>
      <c r="T369" s="120"/>
    </row>
    <row r="370" spans="1:20" ht="15.75" customHeight="1" x14ac:dyDescent="0.25">
      <c r="A370" s="58">
        <v>2801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44"/>
      <c r="L370" s="237"/>
      <c r="M370" s="129"/>
      <c r="N370" s="239"/>
      <c r="O370" s="129"/>
      <c r="P370" s="239"/>
      <c r="Q370" s="124"/>
      <c r="R370" s="247"/>
      <c r="S370" s="120"/>
      <c r="T370" s="120"/>
    </row>
    <row r="371" spans="1:20" ht="15.75" customHeight="1" x14ac:dyDescent="0.25">
      <c r="A371" s="58">
        <v>2802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44"/>
      <c r="L371" s="237"/>
      <c r="M371" s="129"/>
      <c r="N371" s="239"/>
      <c r="O371" s="197" t="s">
        <v>83</v>
      </c>
      <c r="P371" s="82"/>
      <c r="Q371" s="111" t="str">
        <f>IF(SUM(K364:K367)=0,"",SUM(K364:K367))</f>
        <v/>
      </c>
      <c r="R371" s="199" t="s">
        <v>11</v>
      </c>
      <c r="S371" s="120"/>
      <c r="T371" s="120"/>
    </row>
    <row r="372" spans="1:20" ht="15.75" customHeight="1" x14ac:dyDescent="0.25">
      <c r="A372" s="58">
        <v>2901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44"/>
      <c r="L372" s="237"/>
      <c r="M372" s="129"/>
      <c r="N372" s="239"/>
      <c r="O372" s="198" t="s">
        <v>85</v>
      </c>
      <c r="P372" s="86" t="str">
        <f>IF(P371/B358=0,"",P371/B358)</f>
        <v/>
      </c>
      <c r="Q372" s="112" t="e">
        <f>IF(P371/Q371=0,"",P371/Q371)</f>
        <v>#VALUE!</v>
      </c>
      <c r="R372" s="200" t="s">
        <v>86</v>
      </c>
      <c r="S372" s="120"/>
      <c r="T372" s="120"/>
    </row>
    <row r="373" spans="1:20" ht="15.75" customHeight="1" x14ac:dyDescent="0.25">
      <c r="A373" s="58">
        <v>2902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44"/>
      <c r="L373" s="240"/>
      <c r="M373" s="241"/>
      <c r="N373" s="242"/>
      <c r="O373" s="90"/>
      <c r="P373" s="91"/>
      <c r="Q373" s="91"/>
      <c r="R373" s="113"/>
      <c r="S373" s="120"/>
      <c r="T373" s="120"/>
    </row>
    <row r="374" spans="1:20" ht="18" customHeight="1" x14ac:dyDescent="0.25">
      <c r="A374" s="28"/>
      <c r="B374" s="297" t="s">
        <v>111</v>
      </c>
      <c r="C374" s="297"/>
      <c r="D374" s="297"/>
      <c r="E374" s="297"/>
      <c r="F374" s="297"/>
      <c r="G374" s="297"/>
      <c r="H374" s="297"/>
      <c r="I374" s="297"/>
      <c r="J374" s="297"/>
      <c r="K374" s="93">
        <f>SUM(K358:K370)</f>
        <v>0</v>
      </c>
      <c r="L374" s="94" t="str">
        <f>IF(K366=0,"",K366/B358)</f>
        <v/>
      </c>
      <c r="M374" s="94" t="str">
        <f>IF(K374=0,"",K374/B358)</f>
        <v/>
      </c>
      <c r="N374" s="94" t="str">
        <f>IF(K366=0,"",M374-L374)</f>
        <v/>
      </c>
      <c r="O374" s="3"/>
      <c r="P374" s="29"/>
      <c r="Q374" s="22"/>
      <c r="R374" s="3"/>
      <c r="S374" s="120"/>
      <c r="T374" s="120"/>
    </row>
    <row r="375" spans="1:20" ht="12.75" customHeight="1" x14ac:dyDescent="0.2">
      <c r="L375" s="3"/>
      <c r="M375" s="3"/>
      <c r="O375" s="3"/>
    </row>
    <row r="376" spans="1:20" ht="12.75" customHeight="1" x14ac:dyDescent="0.2">
      <c r="L376" s="3"/>
      <c r="M376" s="3"/>
      <c r="O376" s="3"/>
    </row>
    <row r="377" spans="1:20" ht="33" customHeight="1" x14ac:dyDescent="0.4">
      <c r="A377" s="231"/>
      <c r="B377" s="298" t="s">
        <v>99</v>
      </c>
      <c r="C377" s="299"/>
      <c r="D377" s="299"/>
      <c r="E377" s="299"/>
      <c r="F377" s="299"/>
      <c r="G377" s="299"/>
      <c r="H377" s="299"/>
      <c r="I377" s="299"/>
      <c r="J377" s="299"/>
      <c r="K377" s="223" t="s">
        <v>124</v>
      </c>
      <c r="L377" s="57"/>
      <c r="M377" s="57"/>
      <c r="N377" s="29"/>
      <c r="O377" s="3"/>
      <c r="P377" s="29"/>
      <c r="Q377" s="29"/>
      <c r="R377" s="29"/>
      <c r="S377" s="120"/>
    </row>
    <row r="378" spans="1:20" ht="19.5" customHeight="1" x14ac:dyDescent="0.2">
      <c r="A378" s="319" t="s">
        <v>10</v>
      </c>
      <c r="B378" s="301" t="s">
        <v>100</v>
      </c>
      <c r="C378" s="302"/>
      <c r="D378" s="302"/>
      <c r="E378" s="302"/>
      <c r="F378" s="302"/>
      <c r="G378" s="302"/>
      <c r="H378" s="302"/>
      <c r="I378" s="302"/>
      <c r="J378" s="303"/>
      <c r="K378" s="304" t="s">
        <v>11</v>
      </c>
      <c r="L378" s="296" t="s">
        <v>3</v>
      </c>
      <c r="M378" s="296" t="s">
        <v>4</v>
      </c>
      <c r="N378" s="306" t="s">
        <v>5</v>
      </c>
      <c r="O378" s="296" t="s">
        <v>6</v>
      </c>
      <c r="P378" s="294" t="s">
        <v>7</v>
      </c>
      <c r="Q378" s="294" t="s">
        <v>8</v>
      </c>
      <c r="R378" s="296" t="s">
        <v>101</v>
      </c>
      <c r="S378" s="120"/>
    </row>
    <row r="379" spans="1:20" ht="15.75" x14ac:dyDescent="0.25">
      <c r="A379" s="320"/>
      <c r="B379" s="58" t="s">
        <v>102</v>
      </c>
      <c r="C379" s="58" t="s">
        <v>103</v>
      </c>
      <c r="D379" s="58" t="s">
        <v>104</v>
      </c>
      <c r="E379" s="58" t="s">
        <v>105</v>
      </c>
      <c r="F379" s="58" t="s">
        <v>106</v>
      </c>
      <c r="G379" s="58" t="s">
        <v>107</v>
      </c>
      <c r="H379" s="58" t="s">
        <v>108</v>
      </c>
      <c r="I379" s="58" t="s">
        <v>109</v>
      </c>
      <c r="J379" s="58" t="s">
        <v>110</v>
      </c>
      <c r="K379" s="317"/>
      <c r="L379" s="295"/>
      <c r="M379" s="295"/>
      <c r="N379" s="295"/>
      <c r="O379" s="295"/>
      <c r="P379" s="295"/>
      <c r="Q379" s="295"/>
      <c r="R379" s="295"/>
      <c r="S379" s="120"/>
    </row>
    <row r="380" spans="1:20" ht="15.75" customHeight="1" x14ac:dyDescent="0.25">
      <c r="A380" s="58">
        <v>2202</v>
      </c>
      <c r="B380" s="154">
        <v>31</v>
      </c>
      <c r="C380" s="154"/>
      <c r="D380" s="154"/>
      <c r="E380" s="154"/>
      <c r="F380" s="154"/>
      <c r="G380" s="154"/>
      <c r="H380" s="154"/>
      <c r="I380" s="154"/>
      <c r="J380" s="154"/>
      <c r="K380" s="144"/>
      <c r="L380" s="234"/>
      <c r="M380" s="235"/>
      <c r="N380" s="236"/>
      <c r="O380" s="243"/>
      <c r="P380" s="63">
        <f>B380</f>
        <v>31</v>
      </c>
      <c r="Q380" s="244"/>
      <c r="R380" s="243"/>
      <c r="S380" s="120"/>
    </row>
    <row r="381" spans="1:20" ht="15.75" customHeight="1" x14ac:dyDescent="0.25">
      <c r="A381" s="58">
        <v>2301</v>
      </c>
      <c r="B381" s="154"/>
      <c r="C381" s="154">
        <v>22</v>
      </c>
      <c r="D381" s="154"/>
      <c r="E381" s="154"/>
      <c r="F381" s="154"/>
      <c r="G381" s="154"/>
      <c r="H381" s="154"/>
      <c r="I381" s="154"/>
      <c r="J381" s="154"/>
      <c r="K381" s="144"/>
      <c r="L381" s="237"/>
      <c r="M381" s="129"/>
      <c r="N381" s="238"/>
      <c r="O381" s="67">
        <f>IF(C381=0,"",C381/B380)</f>
        <v>0.70967741935483875</v>
      </c>
      <c r="P381" s="68">
        <v>22</v>
      </c>
      <c r="Q381" s="245">
        <f t="shared" ref="Q381:Q388" si="32">IF(P381=0,"",P381/P380)</f>
        <v>0.70967741935483875</v>
      </c>
      <c r="R381" s="245">
        <f t="shared" ref="R381:R388" si="33">IF(P381=0,"",100%-Q381)</f>
        <v>0.29032258064516125</v>
      </c>
      <c r="S381" s="120"/>
    </row>
    <row r="382" spans="1:20" ht="15.75" customHeight="1" x14ac:dyDescent="0.25">
      <c r="A382" s="58">
        <v>2302</v>
      </c>
      <c r="B382" s="154"/>
      <c r="C382" s="154"/>
      <c r="D382" s="154">
        <v>15</v>
      </c>
      <c r="E382" s="154"/>
      <c r="F382" s="154"/>
      <c r="G382" s="154"/>
      <c r="H382" s="154"/>
      <c r="I382" s="154"/>
      <c r="J382" s="154"/>
      <c r="K382" s="144"/>
      <c r="L382" s="237"/>
      <c r="M382" s="129"/>
      <c r="N382" s="238"/>
      <c r="O382" s="67">
        <f>IF(D382=0,"",D382/C381)</f>
        <v>0.68181818181818177</v>
      </c>
      <c r="P382" s="68">
        <v>18</v>
      </c>
      <c r="Q382" s="245">
        <f t="shared" si="32"/>
        <v>0.81818181818181823</v>
      </c>
      <c r="R382" s="245">
        <f t="shared" si="33"/>
        <v>0.18181818181818177</v>
      </c>
      <c r="S382" s="8">
        <f>P382/P380</f>
        <v>0.58064516129032262</v>
      </c>
    </row>
    <row r="383" spans="1:20" ht="15.75" customHeight="1" x14ac:dyDescent="0.25">
      <c r="A383" s="58">
        <v>2401</v>
      </c>
      <c r="B383" s="154"/>
      <c r="C383" s="154"/>
      <c r="D383" s="154"/>
      <c r="E383" s="154">
        <v>12</v>
      </c>
      <c r="F383" s="154"/>
      <c r="G383" s="154"/>
      <c r="H383" s="154"/>
      <c r="I383" s="154"/>
      <c r="J383" s="154"/>
      <c r="K383" s="144"/>
      <c r="L383" s="237"/>
      <c r="M383" s="129"/>
      <c r="N383" s="238"/>
      <c r="O383" s="67">
        <f>IF(E383=0,"",E383/D382)</f>
        <v>0.8</v>
      </c>
      <c r="P383" s="68">
        <v>15</v>
      </c>
      <c r="Q383" s="245">
        <f t="shared" si="32"/>
        <v>0.83333333333333337</v>
      </c>
      <c r="R383" s="245">
        <f t="shared" si="33"/>
        <v>0.16666666666666663</v>
      </c>
      <c r="S383" s="120"/>
    </row>
    <row r="384" spans="1:20" ht="15.75" customHeight="1" x14ac:dyDescent="0.25">
      <c r="A384" s="58">
        <v>2402</v>
      </c>
      <c r="B384" s="154"/>
      <c r="C384" s="154"/>
      <c r="D384" s="154"/>
      <c r="E384" s="154"/>
      <c r="F384" s="154">
        <v>12</v>
      </c>
      <c r="G384" s="154"/>
      <c r="H384" s="154"/>
      <c r="I384" s="154"/>
      <c r="J384" s="154"/>
      <c r="K384" s="144"/>
      <c r="L384" s="237"/>
      <c r="M384" s="129"/>
      <c r="N384" s="238"/>
      <c r="O384" s="67">
        <f>IF(F384=0,"",F384/E383)</f>
        <v>1</v>
      </c>
      <c r="P384" s="68">
        <v>14</v>
      </c>
      <c r="Q384" s="245">
        <f t="shared" si="32"/>
        <v>0.93333333333333335</v>
      </c>
      <c r="R384" s="245">
        <f t="shared" si="33"/>
        <v>6.6666666666666652E-2</v>
      </c>
      <c r="S384" s="120"/>
    </row>
    <row r="385" spans="1:19" ht="15.75" customHeight="1" x14ac:dyDescent="0.25">
      <c r="A385" s="58">
        <v>2501</v>
      </c>
      <c r="B385" s="154"/>
      <c r="C385" s="154"/>
      <c r="D385" s="154"/>
      <c r="E385" s="154"/>
      <c r="F385" s="154"/>
      <c r="G385" s="154">
        <v>12</v>
      </c>
      <c r="H385" s="154"/>
      <c r="I385" s="154"/>
      <c r="J385" s="154"/>
      <c r="K385" s="144"/>
      <c r="L385" s="237"/>
      <c r="M385" s="129"/>
      <c r="N385" s="238"/>
      <c r="O385" s="67">
        <f>IF(G385=0,"",G385/F384)</f>
        <v>1</v>
      </c>
      <c r="P385" s="68">
        <v>13</v>
      </c>
      <c r="Q385" s="245">
        <f t="shared" si="32"/>
        <v>0.9285714285714286</v>
      </c>
      <c r="R385" s="245">
        <f t="shared" si="33"/>
        <v>7.1428571428571397E-2</v>
      </c>
      <c r="S385" s="120"/>
    </row>
    <row r="386" spans="1:19" ht="15.75" customHeight="1" x14ac:dyDescent="0.25">
      <c r="A386" s="58">
        <v>2502</v>
      </c>
      <c r="B386" s="154"/>
      <c r="C386" s="154"/>
      <c r="D386" s="154"/>
      <c r="E386" s="154"/>
      <c r="F386" s="154"/>
      <c r="G386" s="154"/>
      <c r="H386" s="154">
        <v>10</v>
      </c>
      <c r="I386" s="154"/>
      <c r="J386" s="154"/>
      <c r="K386" s="144"/>
      <c r="L386" s="237"/>
      <c r="M386" s="129"/>
      <c r="N386" s="238"/>
      <c r="O386" s="67">
        <f>IF(H386=0,"",H386/G385)</f>
        <v>0.83333333333333337</v>
      </c>
      <c r="P386" s="68">
        <v>13</v>
      </c>
      <c r="Q386" s="245">
        <f t="shared" si="32"/>
        <v>1</v>
      </c>
      <c r="R386" s="245">
        <f t="shared" si="33"/>
        <v>0</v>
      </c>
      <c r="S386" s="120"/>
    </row>
    <row r="387" spans="1:19" ht="15.75" customHeight="1" x14ac:dyDescent="0.25">
      <c r="A387" s="58">
        <v>2601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44"/>
      <c r="L387" s="237"/>
      <c r="M387" s="129"/>
      <c r="N387" s="238"/>
      <c r="O387" s="67" t="str">
        <f>IF(I387=0,"",I387/H386)</f>
        <v/>
      </c>
      <c r="P387" s="68"/>
      <c r="Q387" s="245" t="str">
        <f t="shared" si="32"/>
        <v/>
      </c>
      <c r="R387" s="245" t="str">
        <f t="shared" si="33"/>
        <v/>
      </c>
      <c r="S387" s="120"/>
    </row>
    <row r="388" spans="1:19" ht="15.75" customHeight="1" x14ac:dyDescent="0.25">
      <c r="A388" s="58">
        <v>2602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44"/>
      <c r="L388" s="237"/>
      <c r="M388" s="129"/>
      <c r="N388" s="238"/>
      <c r="O388" s="71" t="str">
        <f>IF(J388=0,"",J388/I387)</f>
        <v/>
      </c>
      <c r="P388" s="68"/>
      <c r="Q388" s="71" t="str">
        <f t="shared" si="32"/>
        <v/>
      </c>
      <c r="R388" s="71" t="str">
        <f t="shared" si="33"/>
        <v/>
      </c>
      <c r="S388" s="120"/>
    </row>
    <row r="389" spans="1:19" ht="15.75" customHeight="1" x14ac:dyDescent="0.25">
      <c r="A389" s="58">
        <v>2701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44"/>
      <c r="L389" s="237"/>
      <c r="M389" s="129"/>
      <c r="N389" s="239"/>
      <c r="O389" s="129"/>
      <c r="P389" s="68"/>
      <c r="Q389" s="129"/>
      <c r="R389" s="246"/>
      <c r="S389" s="120"/>
    </row>
    <row r="390" spans="1:19" ht="15.75" customHeight="1" x14ac:dyDescent="0.25">
      <c r="A390" s="58">
        <v>2702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44"/>
      <c r="L390" s="237"/>
      <c r="M390" s="129"/>
      <c r="N390" s="239"/>
      <c r="O390" s="247"/>
      <c r="P390" s="109"/>
      <c r="Q390" s="248"/>
      <c r="R390" s="247"/>
      <c r="S390" s="120"/>
    </row>
    <row r="391" spans="1:19" ht="15.75" customHeight="1" x14ac:dyDescent="0.25">
      <c r="A391" s="58">
        <v>2801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44"/>
      <c r="L391" s="237"/>
      <c r="M391" s="129"/>
      <c r="N391" s="239"/>
      <c r="O391" s="247"/>
      <c r="P391" s="109"/>
      <c r="Q391" s="248"/>
      <c r="R391" s="247"/>
      <c r="S391" s="120"/>
    </row>
    <row r="392" spans="1:19" ht="15.75" customHeight="1" x14ac:dyDescent="0.25">
      <c r="A392" s="58">
        <v>2802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44"/>
      <c r="L392" s="237"/>
      <c r="M392" s="129"/>
      <c r="N392" s="239"/>
      <c r="O392" s="129"/>
      <c r="P392" s="239"/>
      <c r="Q392" s="124"/>
      <c r="R392" s="247"/>
      <c r="S392" s="120"/>
    </row>
    <row r="393" spans="1:19" ht="15.75" customHeight="1" x14ac:dyDescent="0.25">
      <c r="A393" s="58">
        <v>2901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44"/>
      <c r="L393" s="237"/>
      <c r="M393" s="129"/>
      <c r="N393" s="239"/>
      <c r="O393" s="197" t="s">
        <v>83</v>
      </c>
      <c r="P393" s="82"/>
      <c r="Q393" s="111" t="str">
        <f>IF(SUM(K386:K389)=0,"",SUM(K386:K389))</f>
        <v/>
      </c>
      <c r="R393" s="199" t="s">
        <v>11</v>
      </c>
      <c r="S393" s="120"/>
    </row>
    <row r="394" spans="1:19" ht="15.75" customHeight="1" x14ac:dyDescent="0.25">
      <c r="A394" s="58">
        <v>2902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44"/>
      <c r="L394" s="237"/>
      <c r="M394" s="129"/>
      <c r="N394" s="239"/>
      <c r="O394" s="198" t="s">
        <v>85</v>
      </c>
      <c r="P394" s="86" t="str">
        <f>IF(P393/B380=0,"",P393/B380)</f>
        <v/>
      </c>
      <c r="Q394" s="112" t="e">
        <f>IF(P393/Q393=0,"",P393/Q393)</f>
        <v>#VALUE!</v>
      </c>
      <c r="R394" s="200" t="s">
        <v>86</v>
      </c>
      <c r="S394" s="120"/>
    </row>
    <row r="395" spans="1:19" ht="15.75" customHeight="1" x14ac:dyDescent="0.25">
      <c r="A395" s="58">
        <v>3001</v>
      </c>
      <c r="B395" s="154"/>
      <c r="C395" s="154"/>
      <c r="D395" s="154"/>
      <c r="E395" s="154"/>
      <c r="F395" s="154"/>
      <c r="G395" s="154"/>
      <c r="H395" s="154"/>
      <c r="I395" s="154"/>
      <c r="J395" s="154"/>
      <c r="K395" s="144"/>
      <c r="L395" s="240"/>
      <c r="M395" s="241"/>
      <c r="N395" s="242"/>
      <c r="O395" s="90"/>
      <c r="P395" s="91"/>
      <c r="Q395" s="91"/>
      <c r="R395" s="113"/>
      <c r="S395" s="120"/>
    </row>
    <row r="396" spans="1:19" ht="18" customHeight="1" x14ac:dyDescent="0.25">
      <c r="A396" s="28"/>
      <c r="B396" s="297" t="s">
        <v>111</v>
      </c>
      <c r="C396" s="297"/>
      <c r="D396" s="297"/>
      <c r="E396" s="297"/>
      <c r="F396" s="297"/>
      <c r="G396" s="297"/>
      <c r="H396" s="297"/>
      <c r="I396" s="297"/>
      <c r="J396" s="297"/>
      <c r="K396" s="93">
        <f>SUM(K380:K392)</f>
        <v>0</v>
      </c>
      <c r="L396" s="94" t="str">
        <f>IF(K388=0,"",K388/B380)</f>
        <v/>
      </c>
      <c r="M396" s="94" t="str">
        <f>IF(K396=0,"",K396/B380)</f>
        <v/>
      </c>
      <c r="N396" s="94" t="str">
        <f>IF(K388=0,"",M396-L396)</f>
        <v/>
      </c>
      <c r="O396" s="3"/>
      <c r="P396" s="29"/>
      <c r="Q396" s="22"/>
      <c r="R396" s="3"/>
      <c r="S396" s="120"/>
    </row>
    <row r="397" spans="1:19" ht="12.75" customHeight="1" x14ac:dyDescent="0.2">
      <c r="L397" s="3"/>
      <c r="M397" s="3"/>
      <c r="O397" s="3"/>
    </row>
    <row r="398" spans="1:19" ht="12.75" customHeight="1" x14ac:dyDescent="0.2">
      <c r="L398" s="3"/>
      <c r="M398" s="3"/>
      <c r="O398" s="3"/>
    </row>
    <row r="399" spans="1:19" ht="26.25" x14ac:dyDescent="0.4">
      <c r="A399" s="231"/>
      <c r="B399" s="298" t="s">
        <v>99</v>
      </c>
      <c r="C399" s="299"/>
      <c r="D399" s="299"/>
      <c r="E399" s="299"/>
      <c r="F399" s="299"/>
      <c r="G399" s="299"/>
      <c r="H399" s="299"/>
      <c r="I399" s="299"/>
      <c r="J399" s="299"/>
      <c r="K399" s="223" t="s">
        <v>143</v>
      </c>
      <c r="L399" s="57"/>
      <c r="M399" s="57"/>
      <c r="N399" s="29"/>
      <c r="O399" s="3"/>
      <c r="P399" s="29"/>
      <c r="Q399" s="29"/>
      <c r="R399" s="29"/>
      <c r="S399" s="120"/>
    </row>
    <row r="400" spans="1:19" ht="20.25" x14ac:dyDescent="0.2">
      <c r="A400" s="319" t="s">
        <v>10</v>
      </c>
      <c r="B400" s="301" t="s">
        <v>100</v>
      </c>
      <c r="C400" s="302"/>
      <c r="D400" s="302"/>
      <c r="E400" s="302"/>
      <c r="F400" s="302"/>
      <c r="G400" s="302"/>
      <c r="H400" s="302"/>
      <c r="I400" s="302"/>
      <c r="J400" s="303"/>
      <c r="K400" s="304" t="s">
        <v>11</v>
      </c>
      <c r="L400" s="296" t="s">
        <v>3</v>
      </c>
      <c r="M400" s="296" t="s">
        <v>4</v>
      </c>
      <c r="N400" s="306" t="s">
        <v>5</v>
      </c>
      <c r="O400" s="296" t="s">
        <v>6</v>
      </c>
      <c r="P400" s="294" t="s">
        <v>7</v>
      </c>
      <c r="Q400" s="294" t="s">
        <v>8</v>
      </c>
      <c r="R400" s="296" t="s">
        <v>101</v>
      </c>
      <c r="S400" s="120"/>
    </row>
    <row r="401" spans="1:19" ht="15.75" x14ac:dyDescent="0.25">
      <c r="A401" s="320"/>
      <c r="B401" s="58" t="s">
        <v>102</v>
      </c>
      <c r="C401" s="58" t="s">
        <v>103</v>
      </c>
      <c r="D401" s="58" t="s">
        <v>104</v>
      </c>
      <c r="E401" s="58" t="s">
        <v>105</v>
      </c>
      <c r="F401" s="58" t="s">
        <v>106</v>
      </c>
      <c r="G401" s="58" t="s">
        <v>107</v>
      </c>
      <c r="H401" s="58" t="s">
        <v>108</v>
      </c>
      <c r="I401" s="58" t="s">
        <v>109</v>
      </c>
      <c r="J401" s="58" t="s">
        <v>110</v>
      </c>
      <c r="K401" s="317"/>
      <c r="L401" s="295"/>
      <c r="M401" s="295"/>
      <c r="N401" s="295"/>
      <c r="O401" s="295"/>
      <c r="P401" s="295"/>
      <c r="Q401" s="295"/>
      <c r="R401" s="295"/>
      <c r="S401" s="120"/>
    </row>
    <row r="402" spans="1:19" ht="15.75" customHeight="1" x14ac:dyDescent="0.25">
      <c r="A402" s="58">
        <v>2302</v>
      </c>
      <c r="B402" s="154">
        <v>18</v>
      </c>
      <c r="C402" s="154"/>
      <c r="D402" s="154"/>
      <c r="E402" s="154"/>
      <c r="F402" s="154"/>
      <c r="G402" s="154"/>
      <c r="H402" s="154"/>
      <c r="I402" s="154"/>
      <c r="J402" s="154"/>
      <c r="K402" s="144"/>
      <c r="L402" s="234"/>
      <c r="M402" s="235"/>
      <c r="N402" s="236"/>
      <c r="O402" s="243"/>
      <c r="P402" s="63">
        <f>B402</f>
        <v>18</v>
      </c>
      <c r="Q402" s="244"/>
      <c r="R402" s="243"/>
      <c r="S402" s="120"/>
    </row>
    <row r="403" spans="1:19" ht="15.75" customHeight="1" x14ac:dyDescent="0.25">
      <c r="A403" s="58">
        <v>2401</v>
      </c>
      <c r="B403" s="154"/>
      <c r="C403" s="154">
        <v>11</v>
      </c>
      <c r="D403" s="154"/>
      <c r="E403" s="154"/>
      <c r="F403" s="154"/>
      <c r="G403" s="154"/>
      <c r="H403" s="154"/>
      <c r="I403" s="154"/>
      <c r="J403" s="154"/>
      <c r="K403" s="144"/>
      <c r="L403" s="237"/>
      <c r="M403" s="129"/>
      <c r="N403" s="238"/>
      <c r="O403" s="67">
        <f>IF(C403=0,"",C403/B402)</f>
        <v>0.61111111111111116</v>
      </c>
      <c r="P403" s="68">
        <v>11</v>
      </c>
      <c r="Q403" s="245">
        <f t="shared" ref="Q403:Q410" si="34">IF(P403=0,"",P403/P402)</f>
        <v>0.61111111111111116</v>
      </c>
      <c r="R403" s="245">
        <f t="shared" ref="R403:R410" si="35">IF(P403=0,"",100%-Q403)</f>
        <v>0.38888888888888884</v>
      </c>
      <c r="S403" s="120"/>
    </row>
    <row r="404" spans="1:19" ht="15.75" customHeight="1" x14ac:dyDescent="0.25">
      <c r="A404" s="58">
        <v>2402</v>
      </c>
      <c r="B404" s="154"/>
      <c r="C404" s="154"/>
      <c r="D404" s="154">
        <v>9</v>
      </c>
      <c r="E404" s="154"/>
      <c r="F404" s="154"/>
      <c r="G404" s="154"/>
      <c r="H404" s="154"/>
      <c r="I404" s="154"/>
      <c r="J404" s="154"/>
      <c r="K404" s="144"/>
      <c r="L404" s="237"/>
      <c r="M404" s="129"/>
      <c r="N404" s="238"/>
      <c r="O404" s="67">
        <f>IF(D404=0,"",D404/C403)</f>
        <v>0.81818181818181823</v>
      </c>
      <c r="P404" s="68">
        <v>10</v>
      </c>
      <c r="Q404" s="245">
        <f t="shared" si="34"/>
        <v>0.90909090909090906</v>
      </c>
      <c r="R404" s="245">
        <f t="shared" si="35"/>
        <v>9.0909090909090939E-2</v>
      </c>
      <c r="S404" s="8">
        <f>P404/P402</f>
        <v>0.55555555555555558</v>
      </c>
    </row>
    <row r="405" spans="1:19" ht="15.75" customHeight="1" x14ac:dyDescent="0.25">
      <c r="A405" s="58">
        <v>2501</v>
      </c>
      <c r="B405" s="154"/>
      <c r="C405" s="154"/>
      <c r="D405" s="154"/>
      <c r="E405" s="154">
        <v>8</v>
      </c>
      <c r="F405" s="154"/>
      <c r="G405" s="154"/>
      <c r="H405" s="154"/>
      <c r="I405" s="154"/>
      <c r="J405" s="154"/>
      <c r="K405" s="144"/>
      <c r="L405" s="237"/>
      <c r="M405" s="129"/>
      <c r="N405" s="238"/>
      <c r="O405" s="67">
        <f>IF(E405=0,"",E405/D404)</f>
        <v>0.88888888888888884</v>
      </c>
      <c r="P405" s="68">
        <v>9</v>
      </c>
      <c r="Q405" s="245">
        <f t="shared" si="34"/>
        <v>0.9</v>
      </c>
      <c r="R405" s="245">
        <f t="shared" si="35"/>
        <v>9.9999999999999978E-2</v>
      </c>
      <c r="S405" s="120"/>
    </row>
    <row r="406" spans="1:19" ht="15.75" customHeight="1" x14ac:dyDescent="0.25">
      <c r="A406" s="58">
        <v>2502</v>
      </c>
      <c r="B406" s="154"/>
      <c r="C406" s="154"/>
      <c r="D406" s="154"/>
      <c r="E406" s="154"/>
      <c r="F406" s="154">
        <v>8</v>
      </c>
      <c r="G406" s="154"/>
      <c r="H406" s="154"/>
      <c r="I406" s="154"/>
      <c r="J406" s="154"/>
      <c r="K406" s="144"/>
      <c r="L406" s="237"/>
      <c r="M406" s="129"/>
      <c r="N406" s="238"/>
      <c r="O406" s="67">
        <f>IF(F406=0,"",F406/E405)</f>
        <v>1</v>
      </c>
      <c r="P406" s="68">
        <v>9</v>
      </c>
      <c r="Q406" s="245">
        <f t="shared" si="34"/>
        <v>1</v>
      </c>
      <c r="R406" s="245">
        <f t="shared" si="35"/>
        <v>0</v>
      </c>
      <c r="S406" s="120"/>
    </row>
    <row r="407" spans="1:19" ht="15.75" customHeight="1" x14ac:dyDescent="0.25">
      <c r="A407" s="58">
        <v>2601</v>
      </c>
      <c r="B407" s="154"/>
      <c r="C407" s="154"/>
      <c r="D407" s="154"/>
      <c r="E407" s="154"/>
      <c r="F407" s="154"/>
      <c r="G407" s="154"/>
      <c r="H407" s="154"/>
      <c r="I407" s="154"/>
      <c r="J407" s="154"/>
      <c r="K407" s="144"/>
      <c r="L407" s="237"/>
      <c r="M407" s="129"/>
      <c r="N407" s="238"/>
      <c r="O407" s="67" t="str">
        <f>IF(G407=0,"",G407/F406)</f>
        <v/>
      </c>
      <c r="P407" s="68"/>
      <c r="Q407" s="245" t="str">
        <f t="shared" si="34"/>
        <v/>
      </c>
      <c r="R407" s="245" t="str">
        <f t="shared" si="35"/>
        <v/>
      </c>
      <c r="S407" s="120"/>
    </row>
    <row r="408" spans="1:19" ht="15.75" customHeight="1" x14ac:dyDescent="0.25">
      <c r="A408" s="58">
        <v>2602</v>
      </c>
      <c r="B408" s="154"/>
      <c r="C408" s="154"/>
      <c r="D408" s="154"/>
      <c r="E408" s="154"/>
      <c r="F408" s="154"/>
      <c r="G408" s="154"/>
      <c r="H408" s="154"/>
      <c r="I408" s="154"/>
      <c r="J408" s="154"/>
      <c r="K408" s="144"/>
      <c r="L408" s="237"/>
      <c r="M408" s="129"/>
      <c r="N408" s="238"/>
      <c r="O408" s="67" t="str">
        <f>IF(H408=0,"",H408/G407)</f>
        <v/>
      </c>
      <c r="P408" s="68"/>
      <c r="Q408" s="245" t="str">
        <f t="shared" si="34"/>
        <v/>
      </c>
      <c r="R408" s="245" t="str">
        <f t="shared" si="35"/>
        <v/>
      </c>
      <c r="S408" s="120"/>
    </row>
    <row r="409" spans="1:19" ht="15.75" customHeight="1" x14ac:dyDescent="0.25">
      <c r="A409" s="58">
        <v>2701</v>
      </c>
      <c r="B409" s="154"/>
      <c r="C409" s="154"/>
      <c r="D409" s="154"/>
      <c r="E409" s="154"/>
      <c r="F409" s="154"/>
      <c r="G409" s="154"/>
      <c r="H409" s="154"/>
      <c r="I409" s="154"/>
      <c r="J409" s="154"/>
      <c r="K409" s="144"/>
      <c r="L409" s="237"/>
      <c r="M409" s="129"/>
      <c r="N409" s="238"/>
      <c r="O409" s="67" t="str">
        <f>IF(I409=0,"",I409/H408)</f>
        <v/>
      </c>
      <c r="P409" s="68"/>
      <c r="Q409" s="245" t="str">
        <f t="shared" si="34"/>
        <v/>
      </c>
      <c r="R409" s="245" t="str">
        <f t="shared" si="35"/>
        <v/>
      </c>
      <c r="S409" s="120"/>
    </row>
    <row r="410" spans="1:19" ht="15.75" customHeight="1" x14ac:dyDescent="0.25">
      <c r="A410" s="58">
        <v>2702</v>
      </c>
      <c r="B410" s="154"/>
      <c r="C410" s="154"/>
      <c r="D410" s="154"/>
      <c r="E410" s="154"/>
      <c r="F410" s="154"/>
      <c r="G410" s="154"/>
      <c r="H410" s="154"/>
      <c r="I410" s="154"/>
      <c r="J410" s="154"/>
      <c r="K410" s="144"/>
      <c r="L410" s="237"/>
      <c r="M410" s="129"/>
      <c r="N410" s="238"/>
      <c r="O410" s="71" t="str">
        <f>IF(J410=0,"",J410/I409)</f>
        <v/>
      </c>
      <c r="P410" s="68"/>
      <c r="Q410" s="71" t="str">
        <f t="shared" si="34"/>
        <v/>
      </c>
      <c r="R410" s="71" t="str">
        <f t="shared" si="35"/>
        <v/>
      </c>
      <c r="S410" s="120"/>
    </row>
    <row r="411" spans="1:19" ht="15.75" customHeight="1" x14ac:dyDescent="0.25">
      <c r="A411" s="58">
        <v>2801</v>
      </c>
      <c r="B411" s="154"/>
      <c r="C411" s="154"/>
      <c r="D411" s="154"/>
      <c r="E411" s="154"/>
      <c r="F411" s="154"/>
      <c r="G411" s="154"/>
      <c r="H411" s="154"/>
      <c r="I411" s="154"/>
      <c r="J411" s="154"/>
      <c r="K411" s="144"/>
      <c r="L411" s="237"/>
      <c r="M411" s="129"/>
      <c r="N411" s="239"/>
      <c r="O411" s="129"/>
      <c r="P411" s="68"/>
      <c r="Q411" s="129"/>
      <c r="R411" s="246"/>
      <c r="S411" s="120"/>
    </row>
    <row r="412" spans="1:19" ht="15.75" customHeight="1" x14ac:dyDescent="0.25">
      <c r="A412" s="58">
        <v>2802</v>
      </c>
      <c r="B412" s="154"/>
      <c r="C412" s="154"/>
      <c r="D412" s="154"/>
      <c r="E412" s="154"/>
      <c r="F412" s="154"/>
      <c r="G412" s="154"/>
      <c r="H412" s="154"/>
      <c r="I412" s="154"/>
      <c r="J412" s="154"/>
      <c r="K412" s="144"/>
      <c r="L412" s="237"/>
      <c r="M412" s="129"/>
      <c r="N412" s="239"/>
      <c r="O412" s="247"/>
      <c r="P412" s="109"/>
      <c r="Q412" s="248"/>
      <c r="R412" s="247"/>
      <c r="S412" s="120"/>
    </row>
    <row r="413" spans="1:19" ht="15.75" customHeight="1" x14ac:dyDescent="0.25">
      <c r="A413" s="58">
        <v>2901</v>
      </c>
      <c r="B413" s="154"/>
      <c r="C413" s="154"/>
      <c r="D413" s="154"/>
      <c r="E413" s="154"/>
      <c r="F413" s="154"/>
      <c r="G413" s="154"/>
      <c r="H413" s="154"/>
      <c r="I413" s="154"/>
      <c r="J413" s="154"/>
      <c r="K413" s="144"/>
      <c r="L413" s="237"/>
      <c r="M413" s="129"/>
      <c r="N413" s="239"/>
      <c r="O413" s="247"/>
      <c r="P413" s="109"/>
      <c r="Q413" s="248"/>
      <c r="R413" s="247"/>
      <c r="S413" s="120"/>
    </row>
    <row r="414" spans="1:19" ht="15.75" customHeight="1" x14ac:dyDescent="0.25">
      <c r="A414" s="58">
        <v>2902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44"/>
      <c r="L414" s="237"/>
      <c r="M414" s="129"/>
      <c r="N414" s="239"/>
      <c r="O414" s="129"/>
      <c r="P414" s="239"/>
      <c r="Q414" s="124"/>
      <c r="R414" s="247"/>
      <c r="S414" s="120"/>
    </row>
    <row r="415" spans="1:19" ht="15.75" customHeight="1" x14ac:dyDescent="0.25">
      <c r="A415" s="58">
        <v>3001</v>
      </c>
      <c r="B415" s="154"/>
      <c r="C415" s="154"/>
      <c r="D415" s="154"/>
      <c r="E415" s="154"/>
      <c r="F415" s="154"/>
      <c r="G415" s="154"/>
      <c r="H415" s="154"/>
      <c r="I415" s="154"/>
      <c r="J415" s="154"/>
      <c r="K415" s="144"/>
      <c r="L415" s="237"/>
      <c r="M415" s="129"/>
      <c r="N415" s="239"/>
      <c r="O415" s="197" t="s">
        <v>83</v>
      </c>
      <c r="P415" s="82"/>
      <c r="Q415" s="111" t="str">
        <f>IF(SUM(K408:K411)=0,"",SUM(K408:K411))</f>
        <v/>
      </c>
      <c r="R415" s="199" t="s">
        <v>11</v>
      </c>
      <c r="S415" s="120"/>
    </row>
    <row r="416" spans="1:19" ht="15.75" customHeight="1" x14ac:dyDescent="0.25">
      <c r="A416" s="58">
        <v>3002</v>
      </c>
      <c r="B416" s="154"/>
      <c r="C416" s="154"/>
      <c r="D416" s="154"/>
      <c r="E416" s="154"/>
      <c r="F416" s="154"/>
      <c r="G416" s="154"/>
      <c r="H416" s="154"/>
      <c r="I416" s="154"/>
      <c r="J416" s="154"/>
      <c r="K416" s="144"/>
      <c r="L416" s="237"/>
      <c r="M416" s="129"/>
      <c r="N416" s="239"/>
      <c r="O416" s="198" t="s">
        <v>85</v>
      </c>
      <c r="P416" s="86" t="str">
        <f>IF(P415/B402=0,"",P415/B402)</f>
        <v/>
      </c>
      <c r="Q416" s="112" t="e">
        <f>IF(P415/Q415=0,"",P415/Q415)</f>
        <v>#VALUE!</v>
      </c>
      <c r="R416" s="200" t="s">
        <v>86</v>
      </c>
      <c r="S416" s="120"/>
    </row>
    <row r="417" spans="1:19" ht="15.75" customHeight="1" x14ac:dyDescent="0.25">
      <c r="A417" s="58">
        <v>3101</v>
      </c>
      <c r="B417" s="154"/>
      <c r="C417" s="154"/>
      <c r="D417" s="154"/>
      <c r="E417" s="154"/>
      <c r="F417" s="154"/>
      <c r="G417" s="154"/>
      <c r="H417" s="154"/>
      <c r="I417" s="154"/>
      <c r="J417" s="154"/>
      <c r="K417" s="144"/>
      <c r="L417" s="240"/>
      <c r="M417" s="241"/>
      <c r="N417" s="242"/>
      <c r="O417" s="90"/>
      <c r="P417" s="91"/>
      <c r="Q417" s="91"/>
      <c r="R417" s="113"/>
      <c r="S417" s="120"/>
    </row>
    <row r="418" spans="1:19" ht="18" customHeight="1" x14ac:dyDescent="0.25">
      <c r="A418" s="28"/>
      <c r="B418" s="297" t="s">
        <v>111</v>
      </c>
      <c r="C418" s="297"/>
      <c r="D418" s="297"/>
      <c r="E418" s="297"/>
      <c r="F418" s="297"/>
      <c r="G418" s="297"/>
      <c r="H418" s="297"/>
      <c r="I418" s="297"/>
      <c r="J418" s="297"/>
      <c r="K418" s="93">
        <f>SUM(K402:K414)</f>
        <v>0</v>
      </c>
      <c r="L418" s="94" t="str">
        <f>IF(K410=0,"",K410/B402)</f>
        <v/>
      </c>
      <c r="M418" s="94" t="str">
        <f>IF(K418=0,"",K418/B402)</f>
        <v/>
      </c>
      <c r="N418" s="94" t="str">
        <f>IF(K410=0,"",M418-L418)</f>
        <v/>
      </c>
      <c r="O418" s="3"/>
      <c r="P418" s="29"/>
      <c r="Q418" s="22"/>
      <c r="R418" s="3"/>
      <c r="S418" s="120"/>
    </row>
    <row r="419" spans="1:19" ht="12.75" customHeight="1" x14ac:dyDescent="0.2">
      <c r="L419" s="3"/>
      <c r="M419" s="3"/>
      <c r="O419" s="3"/>
    </row>
    <row r="420" spans="1:19" ht="12.75" customHeight="1" x14ac:dyDescent="0.2">
      <c r="L420" s="3"/>
      <c r="M420" s="3"/>
      <c r="O420" s="3"/>
    </row>
    <row r="421" spans="1:19" ht="26.25" x14ac:dyDescent="0.4">
      <c r="A421" s="231"/>
      <c r="B421" s="298" t="s">
        <v>99</v>
      </c>
      <c r="C421" s="299"/>
      <c r="D421" s="299"/>
      <c r="E421" s="299"/>
      <c r="F421" s="299"/>
      <c r="G421" s="299"/>
      <c r="H421" s="299"/>
      <c r="I421" s="299"/>
      <c r="J421" s="299"/>
      <c r="K421" s="223" t="s">
        <v>145</v>
      </c>
      <c r="L421" s="57"/>
      <c r="M421" s="57"/>
      <c r="N421" s="29"/>
      <c r="O421" s="3"/>
      <c r="P421" s="29"/>
      <c r="Q421" s="29"/>
      <c r="R421" s="29"/>
      <c r="S421" s="120"/>
    </row>
    <row r="422" spans="1:19" ht="20.25" x14ac:dyDescent="0.2">
      <c r="A422" s="319" t="s">
        <v>10</v>
      </c>
      <c r="B422" s="301" t="s">
        <v>100</v>
      </c>
      <c r="C422" s="302"/>
      <c r="D422" s="302"/>
      <c r="E422" s="302"/>
      <c r="F422" s="302"/>
      <c r="G422" s="302"/>
      <c r="H422" s="302"/>
      <c r="I422" s="302"/>
      <c r="J422" s="303"/>
      <c r="K422" s="304" t="s">
        <v>11</v>
      </c>
      <c r="L422" s="296" t="s">
        <v>3</v>
      </c>
      <c r="M422" s="296" t="s">
        <v>4</v>
      </c>
      <c r="N422" s="306" t="s">
        <v>5</v>
      </c>
      <c r="O422" s="296" t="s">
        <v>6</v>
      </c>
      <c r="P422" s="294" t="s">
        <v>7</v>
      </c>
      <c r="Q422" s="294" t="s">
        <v>8</v>
      </c>
      <c r="R422" s="296" t="s">
        <v>101</v>
      </c>
      <c r="S422" s="120"/>
    </row>
    <row r="423" spans="1:19" ht="15.75" x14ac:dyDescent="0.25">
      <c r="A423" s="320"/>
      <c r="B423" s="58" t="s">
        <v>102</v>
      </c>
      <c r="C423" s="58" t="s">
        <v>103</v>
      </c>
      <c r="D423" s="58" t="s">
        <v>104</v>
      </c>
      <c r="E423" s="58" t="s">
        <v>105</v>
      </c>
      <c r="F423" s="58" t="s">
        <v>106</v>
      </c>
      <c r="G423" s="58" t="s">
        <v>107</v>
      </c>
      <c r="H423" s="58" t="s">
        <v>108</v>
      </c>
      <c r="I423" s="58" t="s">
        <v>109</v>
      </c>
      <c r="J423" s="58" t="s">
        <v>110</v>
      </c>
      <c r="K423" s="317"/>
      <c r="L423" s="295"/>
      <c r="M423" s="295"/>
      <c r="N423" s="295"/>
      <c r="O423" s="295"/>
      <c r="P423" s="295"/>
      <c r="Q423" s="295"/>
      <c r="R423" s="295"/>
      <c r="S423" s="120"/>
    </row>
    <row r="424" spans="1:19" ht="15.75" customHeight="1" x14ac:dyDescent="0.25">
      <c r="A424" s="58">
        <v>2402</v>
      </c>
      <c r="B424" s="154">
        <v>18</v>
      </c>
      <c r="C424" s="154"/>
      <c r="D424" s="154"/>
      <c r="E424" s="154"/>
      <c r="F424" s="154"/>
      <c r="G424" s="154"/>
      <c r="H424" s="154"/>
      <c r="I424" s="154"/>
      <c r="J424" s="154"/>
      <c r="K424" s="144"/>
      <c r="L424" s="234"/>
      <c r="M424" s="235"/>
      <c r="N424" s="236"/>
      <c r="O424" s="243"/>
      <c r="P424" s="63">
        <f>B424</f>
        <v>18</v>
      </c>
      <c r="Q424" s="244"/>
      <c r="R424" s="243"/>
      <c r="S424" s="120"/>
    </row>
    <row r="425" spans="1:19" ht="15.75" customHeight="1" x14ac:dyDescent="0.25">
      <c r="A425" s="58">
        <v>2501</v>
      </c>
      <c r="B425" s="154"/>
      <c r="C425" s="154">
        <v>13</v>
      </c>
      <c r="D425" s="154"/>
      <c r="E425" s="154"/>
      <c r="F425" s="154"/>
      <c r="G425" s="154"/>
      <c r="H425" s="154"/>
      <c r="I425" s="154"/>
      <c r="J425" s="154"/>
      <c r="K425" s="144"/>
      <c r="L425" s="237"/>
      <c r="M425" s="129"/>
      <c r="N425" s="238"/>
      <c r="O425" s="67">
        <f>IF(C425=0,"",C425/B424)</f>
        <v>0.72222222222222221</v>
      </c>
      <c r="P425" s="68">
        <v>13</v>
      </c>
      <c r="Q425" s="245">
        <f t="shared" ref="Q425:Q432" si="36">IF(P425=0,"",P425/P424)</f>
        <v>0.72222222222222221</v>
      </c>
      <c r="R425" s="245">
        <f t="shared" ref="R425:R432" si="37">IF(P425=0,"",100%-Q425)</f>
        <v>0.27777777777777779</v>
      </c>
      <c r="S425" s="120"/>
    </row>
    <row r="426" spans="1:19" ht="15.75" customHeight="1" x14ac:dyDescent="0.25">
      <c r="A426" s="58">
        <v>2502</v>
      </c>
      <c r="B426" s="154"/>
      <c r="C426" s="154"/>
      <c r="D426" s="154">
        <v>11</v>
      </c>
      <c r="E426" s="154"/>
      <c r="F426" s="154"/>
      <c r="G426" s="154"/>
      <c r="H426" s="154"/>
      <c r="I426" s="154"/>
      <c r="J426" s="154"/>
      <c r="K426" s="144"/>
      <c r="L426" s="237"/>
      <c r="M426" s="129"/>
      <c r="N426" s="238"/>
      <c r="O426" s="67">
        <f>IF(D426=0,"",D426/C425)</f>
        <v>0.84615384615384615</v>
      </c>
      <c r="P426" s="68">
        <v>11</v>
      </c>
      <c r="Q426" s="245">
        <f t="shared" si="36"/>
        <v>0.84615384615384615</v>
      </c>
      <c r="R426" s="245">
        <f t="shared" si="37"/>
        <v>0.15384615384615385</v>
      </c>
      <c r="S426" s="8">
        <f>P426/P424</f>
        <v>0.61111111111111116</v>
      </c>
    </row>
    <row r="427" spans="1:19" ht="15.75" customHeight="1" x14ac:dyDescent="0.25">
      <c r="A427" s="58">
        <v>2601</v>
      </c>
      <c r="B427" s="154"/>
      <c r="C427" s="154"/>
      <c r="D427" s="154"/>
      <c r="E427" s="154"/>
      <c r="F427" s="154"/>
      <c r="G427" s="154"/>
      <c r="H427" s="154"/>
      <c r="I427" s="154"/>
      <c r="J427" s="154"/>
      <c r="K427" s="144"/>
      <c r="L427" s="237"/>
      <c r="M427" s="129"/>
      <c r="N427" s="238"/>
      <c r="O427" s="67" t="str">
        <f>IF(E427=0,"",E427/D426)</f>
        <v/>
      </c>
      <c r="P427" s="68"/>
      <c r="Q427" s="245" t="str">
        <f t="shared" si="36"/>
        <v/>
      </c>
      <c r="R427" s="245" t="str">
        <f t="shared" si="37"/>
        <v/>
      </c>
      <c r="S427" s="120"/>
    </row>
    <row r="428" spans="1:19" ht="15.75" customHeight="1" x14ac:dyDescent="0.25">
      <c r="A428" s="58">
        <v>2602</v>
      </c>
      <c r="B428" s="154"/>
      <c r="C428" s="154"/>
      <c r="D428" s="154"/>
      <c r="E428" s="154"/>
      <c r="F428" s="154"/>
      <c r="G428" s="154"/>
      <c r="H428" s="154"/>
      <c r="I428" s="154"/>
      <c r="J428" s="154"/>
      <c r="K428" s="144"/>
      <c r="L428" s="237"/>
      <c r="M428" s="129"/>
      <c r="N428" s="238"/>
      <c r="O428" s="67" t="str">
        <f>IF(F428=0,"",F428/E427)</f>
        <v/>
      </c>
      <c r="P428" s="68"/>
      <c r="Q428" s="245" t="str">
        <f t="shared" si="36"/>
        <v/>
      </c>
      <c r="R428" s="245" t="str">
        <f t="shared" si="37"/>
        <v/>
      </c>
      <c r="S428" s="120"/>
    </row>
    <row r="429" spans="1:19" ht="15.75" customHeight="1" x14ac:dyDescent="0.25">
      <c r="A429" s="58">
        <v>2701</v>
      </c>
      <c r="B429" s="154"/>
      <c r="C429" s="154"/>
      <c r="D429" s="154"/>
      <c r="E429" s="154"/>
      <c r="F429" s="154"/>
      <c r="G429" s="154"/>
      <c r="H429" s="154"/>
      <c r="I429" s="154"/>
      <c r="J429" s="154"/>
      <c r="K429" s="144"/>
      <c r="L429" s="237"/>
      <c r="M429" s="129"/>
      <c r="N429" s="238"/>
      <c r="O429" s="67" t="str">
        <f>IF(G429=0,"",G429/F428)</f>
        <v/>
      </c>
      <c r="P429" s="68"/>
      <c r="Q429" s="245" t="str">
        <f t="shared" si="36"/>
        <v/>
      </c>
      <c r="R429" s="245" t="str">
        <f t="shared" si="37"/>
        <v/>
      </c>
      <c r="S429" s="120"/>
    </row>
    <row r="430" spans="1:19" ht="15.75" customHeight="1" x14ac:dyDescent="0.25">
      <c r="A430" s="58">
        <v>2702</v>
      </c>
      <c r="B430" s="154"/>
      <c r="C430" s="154"/>
      <c r="D430" s="154"/>
      <c r="E430" s="154"/>
      <c r="F430" s="154"/>
      <c r="G430" s="154"/>
      <c r="H430" s="154"/>
      <c r="I430" s="154"/>
      <c r="J430" s="154"/>
      <c r="K430" s="144"/>
      <c r="L430" s="237"/>
      <c r="M430" s="129"/>
      <c r="N430" s="238"/>
      <c r="O430" s="67" t="str">
        <f>IF(H430=0,"",H430/G429)</f>
        <v/>
      </c>
      <c r="P430" s="68"/>
      <c r="Q430" s="245" t="str">
        <f t="shared" si="36"/>
        <v/>
      </c>
      <c r="R430" s="245" t="str">
        <f t="shared" si="37"/>
        <v/>
      </c>
      <c r="S430" s="120"/>
    </row>
    <row r="431" spans="1:19" ht="15.75" customHeight="1" x14ac:dyDescent="0.25">
      <c r="A431" s="58">
        <v>2801</v>
      </c>
      <c r="B431" s="154"/>
      <c r="C431" s="154"/>
      <c r="D431" s="154"/>
      <c r="E431" s="154"/>
      <c r="F431" s="154"/>
      <c r="G431" s="154"/>
      <c r="H431" s="154"/>
      <c r="I431" s="154"/>
      <c r="J431" s="154"/>
      <c r="K431" s="144"/>
      <c r="L431" s="237"/>
      <c r="M431" s="129"/>
      <c r="N431" s="238"/>
      <c r="O431" s="67" t="str">
        <f>IF(I431=0,"",I431/H430)</f>
        <v/>
      </c>
      <c r="P431" s="68"/>
      <c r="Q431" s="245" t="str">
        <f t="shared" si="36"/>
        <v/>
      </c>
      <c r="R431" s="245" t="str">
        <f t="shared" si="37"/>
        <v/>
      </c>
      <c r="S431" s="120"/>
    </row>
    <row r="432" spans="1:19" ht="15.75" customHeight="1" x14ac:dyDescent="0.25">
      <c r="A432" s="58">
        <v>2802</v>
      </c>
      <c r="B432" s="154"/>
      <c r="C432" s="154"/>
      <c r="D432" s="154"/>
      <c r="E432" s="154"/>
      <c r="F432" s="154"/>
      <c r="G432" s="154"/>
      <c r="H432" s="154"/>
      <c r="I432" s="154"/>
      <c r="J432" s="154"/>
      <c r="K432" s="144"/>
      <c r="L432" s="237"/>
      <c r="M432" s="129"/>
      <c r="N432" s="238"/>
      <c r="O432" s="71" t="str">
        <f>IF(J432=0,"",J432/I431)</f>
        <v/>
      </c>
      <c r="P432" s="68"/>
      <c r="Q432" s="71" t="str">
        <f t="shared" si="36"/>
        <v/>
      </c>
      <c r="R432" s="71" t="str">
        <f t="shared" si="37"/>
        <v/>
      </c>
      <c r="S432" s="120"/>
    </row>
    <row r="433" spans="1:19" ht="15.75" customHeight="1" x14ac:dyDescent="0.25">
      <c r="A433" s="58">
        <v>2901</v>
      </c>
      <c r="B433" s="154"/>
      <c r="C433" s="154"/>
      <c r="D433" s="154"/>
      <c r="E433" s="154"/>
      <c r="F433" s="154"/>
      <c r="G433" s="154"/>
      <c r="H433" s="154"/>
      <c r="I433" s="154"/>
      <c r="J433" s="154"/>
      <c r="K433" s="144"/>
      <c r="L433" s="237"/>
      <c r="M433" s="129"/>
      <c r="N433" s="239"/>
      <c r="O433" s="129"/>
      <c r="P433" s="68"/>
      <c r="Q433" s="129"/>
      <c r="R433" s="246"/>
      <c r="S433" s="120"/>
    </row>
    <row r="434" spans="1:19" ht="15.75" customHeight="1" x14ac:dyDescent="0.25">
      <c r="A434" s="58">
        <v>2902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44"/>
      <c r="L434" s="237"/>
      <c r="M434" s="129"/>
      <c r="N434" s="239"/>
      <c r="O434" s="247"/>
      <c r="P434" s="109"/>
      <c r="Q434" s="248"/>
      <c r="R434" s="247"/>
      <c r="S434" s="120"/>
    </row>
    <row r="435" spans="1:19" ht="15.75" customHeight="1" x14ac:dyDescent="0.25">
      <c r="A435" s="58">
        <v>3001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44"/>
      <c r="L435" s="237"/>
      <c r="M435" s="129"/>
      <c r="N435" s="239"/>
      <c r="O435" s="247"/>
      <c r="P435" s="109"/>
      <c r="Q435" s="248"/>
      <c r="R435" s="247"/>
      <c r="S435" s="120"/>
    </row>
    <row r="436" spans="1:19" ht="15.75" customHeight="1" x14ac:dyDescent="0.25">
      <c r="A436" s="58">
        <v>3002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44"/>
      <c r="L436" s="237"/>
      <c r="M436" s="129"/>
      <c r="N436" s="239"/>
      <c r="O436" s="129"/>
      <c r="P436" s="239"/>
      <c r="Q436" s="124"/>
      <c r="R436" s="247"/>
      <c r="S436" s="120"/>
    </row>
    <row r="437" spans="1:19" ht="15.75" customHeight="1" x14ac:dyDescent="0.25">
      <c r="A437" s="58">
        <v>3101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44"/>
      <c r="L437" s="237"/>
      <c r="M437" s="129"/>
      <c r="N437" s="239"/>
      <c r="O437" s="197" t="s">
        <v>83</v>
      </c>
      <c r="P437" s="82"/>
      <c r="Q437" s="111" t="str">
        <f>IF(SUM(K430:K433)=0,"",SUM(K430:K433))</f>
        <v/>
      </c>
      <c r="R437" s="199" t="s">
        <v>11</v>
      </c>
      <c r="S437" s="120"/>
    </row>
    <row r="438" spans="1:19" ht="15.75" customHeight="1" x14ac:dyDescent="0.25">
      <c r="A438" s="58">
        <v>3102</v>
      </c>
      <c r="B438" s="154"/>
      <c r="C438" s="154"/>
      <c r="D438" s="154"/>
      <c r="E438" s="154"/>
      <c r="F438" s="154"/>
      <c r="G438" s="154"/>
      <c r="H438" s="154"/>
      <c r="I438" s="154"/>
      <c r="J438" s="154"/>
      <c r="K438" s="144"/>
      <c r="L438" s="237"/>
      <c r="M438" s="129"/>
      <c r="N438" s="239"/>
      <c r="O438" s="198" t="s">
        <v>85</v>
      </c>
      <c r="P438" s="86" t="str">
        <f>IF(P437/B424=0,"",P437/B424)</f>
        <v/>
      </c>
      <c r="Q438" s="112" t="e">
        <f>IF(P437/Q437=0,"",P437/Q437)</f>
        <v>#VALUE!</v>
      </c>
      <c r="R438" s="200" t="s">
        <v>86</v>
      </c>
      <c r="S438" s="120"/>
    </row>
    <row r="439" spans="1:19" ht="15.75" customHeight="1" x14ac:dyDescent="0.25">
      <c r="A439" s="58">
        <v>3201</v>
      </c>
      <c r="B439" s="154"/>
      <c r="C439" s="154"/>
      <c r="D439" s="154"/>
      <c r="E439" s="154"/>
      <c r="F439" s="154"/>
      <c r="G439" s="154"/>
      <c r="H439" s="154"/>
      <c r="I439" s="154"/>
      <c r="J439" s="154"/>
      <c r="K439" s="144"/>
      <c r="L439" s="240"/>
      <c r="M439" s="241"/>
      <c r="N439" s="242"/>
      <c r="O439" s="90"/>
      <c r="P439" s="91"/>
      <c r="Q439" s="91"/>
      <c r="R439" s="113"/>
      <c r="S439" s="120"/>
    </row>
    <row r="440" spans="1:19" ht="18" customHeight="1" x14ac:dyDescent="0.25">
      <c r="A440" s="28"/>
      <c r="B440" s="297" t="s">
        <v>111</v>
      </c>
      <c r="C440" s="297"/>
      <c r="D440" s="297"/>
      <c r="E440" s="297"/>
      <c r="F440" s="297"/>
      <c r="G440" s="297"/>
      <c r="H440" s="297"/>
      <c r="I440" s="297"/>
      <c r="J440" s="297"/>
      <c r="K440" s="93">
        <f>SUM(K424:K436)</f>
        <v>0</v>
      </c>
      <c r="L440" s="94" t="str">
        <f>IF(K432=0,"",K432/B424)</f>
        <v/>
      </c>
      <c r="M440" s="94" t="str">
        <f>IF(K440=0,"",K440/B424)</f>
        <v/>
      </c>
      <c r="N440" s="94" t="str">
        <f>IF(K432=0,"",M440-L440)</f>
        <v/>
      </c>
      <c r="O440" s="3"/>
      <c r="P440" s="29"/>
      <c r="Q440" s="22"/>
      <c r="R440" s="3"/>
      <c r="S440" s="120"/>
    </row>
    <row r="441" spans="1:19" ht="12.75" customHeight="1" x14ac:dyDescent="0.2">
      <c r="L441" s="3"/>
      <c r="M441" s="3"/>
      <c r="O441" s="3"/>
    </row>
    <row r="442" spans="1:19" ht="12.75" customHeight="1" x14ac:dyDescent="0.2">
      <c r="L442" s="3"/>
      <c r="M442" s="3"/>
      <c r="O442" s="3"/>
    </row>
    <row r="443" spans="1:19" s="293" customFormat="1" ht="26.25" x14ac:dyDescent="0.4">
      <c r="A443" s="231"/>
      <c r="B443" s="298" t="s">
        <v>99</v>
      </c>
      <c r="C443" s="299"/>
      <c r="D443" s="299"/>
      <c r="E443" s="299"/>
      <c r="F443" s="299"/>
      <c r="G443" s="299"/>
      <c r="H443" s="299"/>
      <c r="I443" s="299"/>
      <c r="J443" s="299"/>
      <c r="K443" s="256" t="s">
        <v>146</v>
      </c>
      <c r="L443" s="57"/>
      <c r="M443" s="57"/>
      <c r="N443" s="29"/>
      <c r="O443" s="3"/>
      <c r="P443" s="29"/>
      <c r="Q443" s="29"/>
      <c r="R443" s="29"/>
      <c r="S443" s="120"/>
    </row>
    <row r="444" spans="1:19" s="293" customFormat="1" ht="20.25" x14ac:dyDescent="0.2">
      <c r="A444" s="319" t="s">
        <v>10</v>
      </c>
      <c r="B444" s="301" t="s">
        <v>100</v>
      </c>
      <c r="C444" s="302"/>
      <c r="D444" s="302"/>
      <c r="E444" s="302"/>
      <c r="F444" s="302"/>
      <c r="G444" s="302"/>
      <c r="H444" s="302"/>
      <c r="I444" s="302"/>
      <c r="J444" s="303"/>
      <c r="K444" s="304" t="s">
        <v>11</v>
      </c>
      <c r="L444" s="296" t="s">
        <v>3</v>
      </c>
      <c r="M444" s="296" t="s">
        <v>4</v>
      </c>
      <c r="N444" s="306" t="s">
        <v>5</v>
      </c>
      <c r="O444" s="296" t="s">
        <v>6</v>
      </c>
      <c r="P444" s="294" t="s">
        <v>7</v>
      </c>
      <c r="Q444" s="294" t="s">
        <v>8</v>
      </c>
      <c r="R444" s="296" t="s">
        <v>101</v>
      </c>
      <c r="S444" s="120"/>
    </row>
    <row r="445" spans="1:19" s="293" customFormat="1" ht="15.75" x14ac:dyDescent="0.25">
      <c r="A445" s="320"/>
      <c r="B445" s="58" t="s">
        <v>102</v>
      </c>
      <c r="C445" s="58" t="s">
        <v>103</v>
      </c>
      <c r="D445" s="58" t="s">
        <v>104</v>
      </c>
      <c r="E445" s="58" t="s">
        <v>105</v>
      </c>
      <c r="F445" s="58" t="s">
        <v>106</v>
      </c>
      <c r="G445" s="58" t="s">
        <v>107</v>
      </c>
      <c r="H445" s="58" t="s">
        <v>108</v>
      </c>
      <c r="I445" s="58" t="s">
        <v>109</v>
      </c>
      <c r="J445" s="58" t="s">
        <v>110</v>
      </c>
      <c r="K445" s="317"/>
      <c r="L445" s="295"/>
      <c r="M445" s="295"/>
      <c r="N445" s="295"/>
      <c r="O445" s="295"/>
      <c r="P445" s="295"/>
      <c r="Q445" s="295"/>
      <c r="R445" s="295"/>
      <c r="S445" s="120"/>
    </row>
    <row r="446" spans="1:19" s="293" customFormat="1" ht="15.75" customHeight="1" x14ac:dyDescent="0.25">
      <c r="A446" s="58">
        <v>2501</v>
      </c>
      <c r="B446" s="154">
        <v>2</v>
      </c>
      <c r="C446" s="154"/>
      <c r="D446" s="154"/>
      <c r="E446" s="154"/>
      <c r="F446" s="154"/>
      <c r="G446" s="154"/>
      <c r="H446" s="154"/>
      <c r="I446" s="154"/>
      <c r="J446" s="154"/>
      <c r="K446" s="144"/>
      <c r="L446" s="234"/>
      <c r="M446" s="235"/>
      <c r="N446" s="236"/>
      <c r="O446" s="243"/>
      <c r="P446" s="63">
        <f>B446</f>
        <v>2</v>
      </c>
      <c r="Q446" s="244"/>
      <c r="R446" s="243"/>
      <c r="S446" s="120"/>
    </row>
    <row r="447" spans="1:19" s="293" customFormat="1" ht="15.75" customHeight="1" x14ac:dyDescent="0.25">
      <c r="A447" s="58">
        <v>2502</v>
      </c>
      <c r="B447" s="154"/>
      <c r="C447" s="154">
        <v>1</v>
      </c>
      <c r="D447" s="154"/>
      <c r="E447" s="154"/>
      <c r="F447" s="154"/>
      <c r="G447" s="154"/>
      <c r="H447" s="154"/>
      <c r="I447" s="154"/>
      <c r="J447" s="154"/>
      <c r="K447" s="144"/>
      <c r="L447" s="237"/>
      <c r="M447" s="129"/>
      <c r="N447" s="238"/>
      <c r="O447" s="67">
        <f>IF(C447=0,"",C447/B446)</f>
        <v>0.5</v>
      </c>
      <c r="P447" s="68">
        <v>1</v>
      </c>
      <c r="Q447" s="245">
        <f t="shared" ref="Q447:Q454" si="38">IF(P447=0,"",P447/P446)</f>
        <v>0.5</v>
      </c>
      <c r="R447" s="245">
        <f t="shared" ref="R447:R454" si="39">IF(P447=0,"",100%-Q447)</f>
        <v>0.5</v>
      </c>
      <c r="S447" s="120"/>
    </row>
    <row r="448" spans="1:19" s="293" customFormat="1" ht="15.75" customHeight="1" x14ac:dyDescent="0.25">
      <c r="A448" s="58">
        <v>2601</v>
      </c>
      <c r="B448" s="154"/>
      <c r="C448" s="154"/>
      <c r="D448" s="154"/>
      <c r="E448" s="154"/>
      <c r="F448" s="154"/>
      <c r="G448" s="154"/>
      <c r="H448" s="154"/>
      <c r="I448" s="154"/>
      <c r="J448" s="154"/>
      <c r="K448" s="144"/>
      <c r="L448" s="237"/>
      <c r="M448" s="129"/>
      <c r="N448" s="238"/>
      <c r="O448" s="67" t="str">
        <f>IF(D448=0,"",D448/C447)</f>
        <v/>
      </c>
      <c r="P448" s="68"/>
      <c r="Q448" s="245" t="str">
        <f t="shared" si="38"/>
        <v/>
      </c>
      <c r="R448" s="245" t="str">
        <f t="shared" si="39"/>
        <v/>
      </c>
      <c r="S448" s="8">
        <f>P448/P446</f>
        <v>0</v>
      </c>
    </row>
    <row r="449" spans="1:19" s="293" customFormat="1" ht="15.75" customHeight="1" x14ac:dyDescent="0.25">
      <c r="A449" s="58">
        <v>2602</v>
      </c>
      <c r="B449" s="154"/>
      <c r="C449" s="154"/>
      <c r="D449" s="154"/>
      <c r="E449" s="154"/>
      <c r="F449" s="154"/>
      <c r="G449" s="154"/>
      <c r="H449" s="154"/>
      <c r="I449" s="154"/>
      <c r="J449" s="154"/>
      <c r="K449" s="144"/>
      <c r="L449" s="237"/>
      <c r="M449" s="129"/>
      <c r="N449" s="238"/>
      <c r="O449" s="67" t="str">
        <f>IF(E449=0,"",E449/D448)</f>
        <v/>
      </c>
      <c r="P449" s="68"/>
      <c r="Q449" s="245" t="str">
        <f t="shared" si="38"/>
        <v/>
      </c>
      <c r="R449" s="245" t="str">
        <f t="shared" si="39"/>
        <v/>
      </c>
      <c r="S449" s="120"/>
    </row>
    <row r="450" spans="1:19" s="293" customFormat="1" ht="15.75" customHeight="1" x14ac:dyDescent="0.25">
      <c r="A450" s="58">
        <v>2701</v>
      </c>
      <c r="B450" s="154"/>
      <c r="C450" s="154"/>
      <c r="D450" s="154"/>
      <c r="E450" s="154"/>
      <c r="F450" s="154"/>
      <c r="G450" s="154"/>
      <c r="H450" s="154"/>
      <c r="I450" s="154"/>
      <c r="J450" s="154"/>
      <c r="K450" s="144"/>
      <c r="L450" s="237"/>
      <c r="M450" s="129"/>
      <c r="N450" s="238"/>
      <c r="O450" s="67" t="str">
        <f>IF(F450=0,"",F450/E449)</f>
        <v/>
      </c>
      <c r="P450" s="68"/>
      <c r="Q450" s="245" t="str">
        <f t="shared" si="38"/>
        <v/>
      </c>
      <c r="R450" s="245" t="str">
        <f t="shared" si="39"/>
        <v/>
      </c>
      <c r="S450" s="120"/>
    </row>
    <row r="451" spans="1:19" s="293" customFormat="1" ht="15.75" customHeight="1" x14ac:dyDescent="0.25">
      <c r="A451" s="58">
        <v>2702</v>
      </c>
      <c r="B451" s="154"/>
      <c r="C451" s="154"/>
      <c r="D451" s="154"/>
      <c r="E451" s="154"/>
      <c r="F451" s="154"/>
      <c r="G451" s="154"/>
      <c r="H451" s="154"/>
      <c r="I451" s="154"/>
      <c r="J451" s="154"/>
      <c r="K451" s="144"/>
      <c r="L451" s="237"/>
      <c r="M451" s="129"/>
      <c r="N451" s="238"/>
      <c r="O451" s="67" t="str">
        <f>IF(G451=0,"",G451/F450)</f>
        <v/>
      </c>
      <c r="P451" s="68"/>
      <c r="Q451" s="245" t="str">
        <f t="shared" si="38"/>
        <v/>
      </c>
      <c r="R451" s="245" t="str">
        <f t="shared" si="39"/>
        <v/>
      </c>
      <c r="S451" s="120"/>
    </row>
    <row r="452" spans="1:19" s="293" customFormat="1" ht="15.75" customHeight="1" x14ac:dyDescent="0.25">
      <c r="A452" s="58">
        <v>2801</v>
      </c>
      <c r="B452" s="154"/>
      <c r="C452" s="154"/>
      <c r="D452" s="154"/>
      <c r="E452" s="154"/>
      <c r="F452" s="154"/>
      <c r="G452" s="154"/>
      <c r="H452" s="154"/>
      <c r="I452" s="154"/>
      <c r="J452" s="154"/>
      <c r="K452" s="144"/>
      <c r="L452" s="237"/>
      <c r="M452" s="129"/>
      <c r="N452" s="238"/>
      <c r="O452" s="67" t="str">
        <f>IF(H452=0,"",H452/G451)</f>
        <v/>
      </c>
      <c r="P452" s="68"/>
      <c r="Q452" s="245" t="str">
        <f t="shared" si="38"/>
        <v/>
      </c>
      <c r="R452" s="245" t="str">
        <f t="shared" si="39"/>
        <v/>
      </c>
      <c r="S452" s="120"/>
    </row>
    <row r="453" spans="1:19" s="293" customFormat="1" ht="15.75" customHeight="1" x14ac:dyDescent="0.25">
      <c r="A453" s="58">
        <v>2802</v>
      </c>
      <c r="B453" s="154"/>
      <c r="C453" s="154"/>
      <c r="D453" s="154"/>
      <c r="E453" s="154"/>
      <c r="F453" s="154"/>
      <c r="G453" s="154"/>
      <c r="H453" s="154"/>
      <c r="I453" s="154"/>
      <c r="J453" s="154"/>
      <c r="K453" s="144"/>
      <c r="L453" s="237"/>
      <c r="M453" s="129"/>
      <c r="N453" s="238"/>
      <c r="O453" s="67" t="str">
        <f>IF(I453=0,"",I453/H452)</f>
        <v/>
      </c>
      <c r="P453" s="68"/>
      <c r="Q453" s="245" t="str">
        <f t="shared" si="38"/>
        <v/>
      </c>
      <c r="R453" s="245" t="str">
        <f t="shared" si="39"/>
        <v/>
      </c>
      <c r="S453" s="120"/>
    </row>
    <row r="454" spans="1:19" s="293" customFormat="1" ht="15.75" customHeight="1" x14ac:dyDescent="0.25">
      <c r="A454" s="58">
        <v>2901</v>
      </c>
      <c r="B454" s="154"/>
      <c r="C454" s="154"/>
      <c r="D454" s="154"/>
      <c r="E454" s="154"/>
      <c r="F454" s="154"/>
      <c r="G454" s="154"/>
      <c r="H454" s="154"/>
      <c r="I454" s="154"/>
      <c r="J454" s="154"/>
      <c r="K454" s="144"/>
      <c r="L454" s="237"/>
      <c r="M454" s="129"/>
      <c r="N454" s="238"/>
      <c r="O454" s="71" t="str">
        <f>IF(J454=0,"",J454/I453)</f>
        <v/>
      </c>
      <c r="P454" s="68"/>
      <c r="Q454" s="71" t="str">
        <f t="shared" si="38"/>
        <v/>
      </c>
      <c r="R454" s="71" t="str">
        <f t="shared" si="39"/>
        <v/>
      </c>
      <c r="S454" s="120"/>
    </row>
    <row r="455" spans="1:19" s="293" customFormat="1" ht="15.75" customHeight="1" x14ac:dyDescent="0.25">
      <c r="A455" s="58">
        <v>2902</v>
      </c>
      <c r="B455" s="154"/>
      <c r="C455" s="154"/>
      <c r="D455" s="154"/>
      <c r="E455" s="154"/>
      <c r="F455" s="154"/>
      <c r="G455" s="154"/>
      <c r="H455" s="154"/>
      <c r="I455" s="154"/>
      <c r="J455" s="154"/>
      <c r="K455" s="144"/>
      <c r="L455" s="237"/>
      <c r="M455" s="129"/>
      <c r="N455" s="239"/>
      <c r="O455" s="129"/>
      <c r="P455" s="68"/>
      <c r="Q455" s="129"/>
      <c r="R455" s="246"/>
      <c r="S455" s="120"/>
    </row>
    <row r="456" spans="1:19" s="293" customFormat="1" ht="15.75" customHeight="1" x14ac:dyDescent="0.25">
      <c r="A456" s="58">
        <v>3001</v>
      </c>
      <c r="B456" s="154"/>
      <c r="C456" s="154"/>
      <c r="D456" s="154"/>
      <c r="E456" s="154"/>
      <c r="F456" s="154"/>
      <c r="G456" s="154"/>
      <c r="H456" s="154"/>
      <c r="I456" s="154"/>
      <c r="J456" s="154"/>
      <c r="K456" s="144"/>
      <c r="L456" s="237"/>
      <c r="M456" s="129"/>
      <c r="N456" s="239"/>
      <c r="O456" s="247"/>
      <c r="P456" s="109"/>
      <c r="Q456" s="248"/>
      <c r="R456" s="247"/>
      <c r="S456" s="120"/>
    </row>
    <row r="457" spans="1:19" s="293" customFormat="1" ht="15.75" customHeight="1" x14ac:dyDescent="0.25">
      <c r="A457" s="58">
        <v>3002</v>
      </c>
      <c r="B457" s="154"/>
      <c r="C457" s="154"/>
      <c r="D457" s="154"/>
      <c r="E457" s="154"/>
      <c r="F457" s="154"/>
      <c r="G457" s="154"/>
      <c r="H457" s="154"/>
      <c r="I457" s="154"/>
      <c r="J457" s="154"/>
      <c r="K457" s="144"/>
      <c r="L457" s="237"/>
      <c r="M457" s="129"/>
      <c r="N457" s="239"/>
      <c r="O457" s="247"/>
      <c r="P457" s="109"/>
      <c r="Q457" s="248"/>
      <c r="R457" s="247"/>
      <c r="S457" s="120"/>
    </row>
    <row r="458" spans="1:19" s="293" customFormat="1" ht="15.75" customHeight="1" x14ac:dyDescent="0.25">
      <c r="A458" s="58">
        <v>3101</v>
      </c>
      <c r="B458" s="154"/>
      <c r="C458" s="154"/>
      <c r="D458" s="154"/>
      <c r="E458" s="154"/>
      <c r="F458" s="154"/>
      <c r="G458" s="154"/>
      <c r="H458" s="154"/>
      <c r="I458" s="154"/>
      <c r="J458" s="154"/>
      <c r="K458" s="144"/>
      <c r="L458" s="237"/>
      <c r="M458" s="129"/>
      <c r="N458" s="239"/>
      <c r="O458" s="129"/>
      <c r="P458" s="239"/>
      <c r="Q458" s="124"/>
      <c r="R458" s="247"/>
      <c r="S458" s="120"/>
    </row>
    <row r="459" spans="1:19" s="293" customFormat="1" ht="15.75" customHeight="1" x14ac:dyDescent="0.25">
      <c r="A459" s="58">
        <v>3102</v>
      </c>
      <c r="B459" s="154"/>
      <c r="C459" s="154"/>
      <c r="D459" s="154"/>
      <c r="E459" s="154"/>
      <c r="F459" s="154"/>
      <c r="G459" s="154"/>
      <c r="H459" s="154"/>
      <c r="I459" s="154"/>
      <c r="J459" s="154"/>
      <c r="K459" s="144"/>
      <c r="L459" s="237"/>
      <c r="M459" s="129"/>
      <c r="N459" s="239"/>
      <c r="O459" s="197" t="s">
        <v>83</v>
      </c>
      <c r="P459" s="82"/>
      <c r="Q459" s="111" t="str">
        <f>IF(SUM(K452:K455)=0,"",SUM(K452:K455))</f>
        <v/>
      </c>
      <c r="R459" s="199" t="s">
        <v>11</v>
      </c>
      <c r="S459" s="120"/>
    </row>
    <row r="460" spans="1:19" s="293" customFormat="1" ht="15.75" customHeight="1" x14ac:dyDescent="0.25">
      <c r="A460" s="58">
        <v>3201</v>
      </c>
      <c r="B460" s="154"/>
      <c r="C460" s="154"/>
      <c r="D460" s="154"/>
      <c r="E460" s="154"/>
      <c r="F460" s="154"/>
      <c r="G460" s="154"/>
      <c r="H460" s="154"/>
      <c r="I460" s="154"/>
      <c r="J460" s="154"/>
      <c r="K460" s="144"/>
      <c r="L460" s="237"/>
      <c r="M460" s="129"/>
      <c r="N460" s="239"/>
      <c r="O460" s="198" t="s">
        <v>85</v>
      </c>
      <c r="P460" s="86" t="str">
        <f>IF(P459/B446=0,"",P459/B446)</f>
        <v/>
      </c>
      <c r="Q460" s="112" t="e">
        <f>IF(P459/Q459=0,"",P459/Q459)</f>
        <v>#VALUE!</v>
      </c>
      <c r="R460" s="200" t="s">
        <v>86</v>
      </c>
      <c r="S460" s="120"/>
    </row>
    <row r="461" spans="1:19" s="293" customFormat="1" ht="15.75" customHeight="1" x14ac:dyDescent="0.25">
      <c r="A461" s="58">
        <v>3202</v>
      </c>
      <c r="B461" s="154"/>
      <c r="C461" s="154"/>
      <c r="D461" s="154"/>
      <c r="E461" s="154"/>
      <c r="F461" s="154"/>
      <c r="G461" s="154"/>
      <c r="H461" s="154"/>
      <c r="I461" s="154"/>
      <c r="J461" s="154"/>
      <c r="K461" s="144"/>
      <c r="L461" s="240"/>
      <c r="M461" s="241"/>
      <c r="N461" s="242"/>
      <c r="O461" s="90"/>
      <c r="P461" s="91"/>
      <c r="Q461" s="91"/>
      <c r="R461" s="113"/>
      <c r="S461" s="120"/>
    </row>
    <row r="462" spans="1:19" s="293" customFormat="1" ht="18" customHeight="1" x14ac:dyDescent="0.25">
      <c r="A462" s="28"/>
      <c r="B462" s="297" t="s">
        <v>111</v>
      </c>
      <c r="C462" s="297"/>
      <c r="D462" s="297"/>
      <c r="E462" s="297"/>
      <c r="F462" s="297"/>
      <c r="G462" s="297"/>
      <c r="H462" s="297"/>
      <c r="I462" s="297"/>
      <c r="J462" s="297"/>
      <c r="K462" s="93">
        <f>SUM(K446:K458)</f>
        <v>0</v>
      </c>
      <c r="L462" s="94" t="str">
        <f>IF(K454=0,"",K454/B446)</f>
        <v/>
      </c>
      <c r="M462" s="94" t="str">
        <f>IF(K462=0,"",K462/B446)</f>
        <v/>
      </c>
      <c r="N462" s="94" t="str">
        <f>IF(K454=0,"",M462-L462)</f>
        <v/>
      </c>
      <c r="O462" s="3"/>
      <c r="P462" s="29"/>
      <c r="Q462" s="22"/>
      <c r="R462" s="3"/>
      <c r="S462" s="120"/>
    </row>
    <row r="463" spans="1:19" ht="12.75" customHeight="1" x14ac:dyDescent="0.2">
      <c r="L463" s="3"/>
      <c r="M463" s="3"/>
      <c r="O463" s="3"/>
    </row>
    <row r="464" spans="1:19" ht="12.75" customHeight="1" x14ac:dyDescent="0.2">
      <c r="L464" s="3"/>
      <c r="M464" s="3"/>
      <c r="O464" s="3"/>
    </row>
    <row r="465" spans="1:19" s="293" customFormat="1" ht="26.25" x14ac:dyDescent="0.4">
      <c r="A465" s="231"/>
      <c r="B465" s="298" t="s">
        <v>99</v>
      </c>
      <c r="C465" s="299"/>
      <c r="D465" s="299"/>
      <c r="E465" s="299"/>
      <c r="F465" s="299"/>
      <c r="G465" s="299"/>
      <c r="H465" s="299"/>
      <c r="I465" s="299"/>
      <c r="J465" s="299"/>
      <c r="K465" s="256" t="s">
        <v>147</v>
      </c>
      <c r="L465" s="57"/>
      <c r="M465" s="57"/>
      <c r="N465" s="29"/>
      <c r="O465" s="3"/>
      <c r="P465" s="29"/>
      <c r="Q465" s="29"/>
      <c r="R465" s="29"/>
      <c r="S465" s="120"/>
    </row>
    <row r="466" spans="1:19" s="293" customFormat="1" ht="20.25" x14ac:dyDescent="0.2">
      <c r="A466" s="319" t="s">
        <v>10</v>
      </c>
      <c r="B466" s="301" t="s">
        <v>100</v>
      </c>
      <c r="C466" s="302"/>
      <c r="D466" s="302"/>
      <c r="E466" s="302"/>
      <c r="F466" s="302"/>
      <c r="G466" s="302"/>
      <c r="H466" s="302"/>
      <c r="I466" s="302"/>
      <c r="J466" s="303"/>
      <c r="K466" s="304" t="s">
        <v>11</v>
      </c>
      <c r="L466" s="296" t="s">
        <v>3</v>
      </c>
      <c r="M466" s="296" t="s">
        <v>4</v>
      </c>
      <c r="N466" s="306" t="s">
        <v>5</v>
      </c>
      <c r="O466" s="296" t="s">
        <v>6</v>
      </c>
      <c r="P466" s="294" t="s">
        <v>7</v>
      </c>
      <c r="Q466" s="294" t="s">
        <v>8</v>
      </c>
      <c r="R466" s="296" t="s">
        <v>101</v>
      </c>
      <c r="S466" s="120"/>
    </row>
    <row r="467" spans="1:19" s="293" customFormat="1" ht="15.75" x14ac:dyDescent="0.25">
      <c r="A467" s="320"/>
      <c r="B467" s="58" t="s">
        <v>102</v>
      </c>
      <c r="C467" s="58" t="s">
        <v>103</v>
      </c>
      <c r="D467" s="58" t="s">
        <v>104</v>
      </c>
      <c r="E467" s="58" t="s">
        <v>105</v>
      </c>
      <c r="F467" s="58" t="s">
        <v>106</v>
      </c>
      <c r="G467" s="58" t="s">
        <v>107</v>
      </c>
      <c r="H467" s="58" t="s">
        <v>108</v>
      </c>
      <c r="I467" s="58" t="s">
        <v>109</v>
      </c>
      <c r="J467" s="58" t="s">
        <v>110</v>
      </c>
      <c r="K467" s="317"/>
      <c r="L467" s="295"/>
      <c r="M467" s="295"/>
      <c r="N467" s="295"/>
      <c r="O467" s="295"/>
      <c r="P467" s="295"/>
      <c r="Q467" s="295"/>
      <c r="R467" s="295"/>
      <c r="S467" s="120"/>
    </row>
    <row r="468" spans="1:19" s="293" customFormat="1" ht="15.75" customHeight="1" x14ac:dyDescent="0.25">
      <c r="A468" s="58">
        <v>2502</v>
      </c>
      <c r="B468" s="154">
        <v>14</v>
      </c>
      <c r="C468" s="154"/>
      <c r="D468" s="154"/>
      <c r="E468" s="154"/>
      <c r="F468" s="154"/>
      <c r="G468" s="154"/>
      <c r="H468" s="154"/>
      <c r="I468" s="154"/>
      <c r="J468" s="154"/>
      <c r="K468" s="144"/>
      <c r="L468" s="234"/>
      <c r="M468" s="235"/>
      <c r="N468" s="236"/>
      <c r="O468" s="243"/>
      <c r="P468" s="63">
        <f>B468</f>
        <v>14</v>
      </c>
      <c r="Q468" s="244"/>
      <c r="R468" s="243"/>
      <c r="S468" s="120"/>
    </row>
    <row r="469" spans="1:19" s="293" customFormat="1" ht="15.75" customHeight="1" x14ac:dyDescent="0.25">
      <c r="A469" s="58">
        <v>2601</v>
      </c>
      <c r="B469" s="154"/>
      <c r="C469" s="154"/>
      <c r="D469" s="154"/>
      <c r="E469" s="154"/>
      <c r="F469" s="154"/>
      <c r="G469" s="154"/>
      <c r="H469" s="154"/>
      <c r="I469" s="154"/>
      <c r="J469" s="154"/>
      <c r="K469" s="144"/>
      <c r="L469" s="237"/>
      <c r="M469" s="129"/>
      <c r="N469" s="238"/>
      <c r="O469" s="67" t="str">
        <f>IF(C469=0,"",C469/B468)</f>
        <v/>
      </c>
      <c r="P469" s="68"/>
      <c r="Q469" s="245" t="str">
        <f t="shared" ref="Q469:Q476" si="40">IF(P469=0,"",P469/P468)</f>
        <v/>
      </c>
      <c r="R469" s="245" t="str">
        <f t="shared" ref="R469:R476" si="41">IF(P469=0,"",100%-Q469)</f>
        <v/>
      </c>
      <c r="S469" s="120"/>
    </row>
    <row r="470" spans="1:19" s="293" customFormat="1" ht="15.75" customHeight="1" x14ac:dyDescent="0.25">
      <c r="A470" s="58">
        <v>2602</v>
      </c>
      <c r="B470" s="154"/>
      <c r="C470" s="154"/>
      <c r="D470" s="154"/>
      <c r="E470" s="154"/>
      <c r="F470" s="154"/>
      <c r="G470" s="154"/>
      <c r="H470" s="154"/>
      <c r="I470" s="154"/>
      <c r="J470" s="154"/>
      <c r="K470" s="144"/>
      <c r="L470" s="237"/>
      <c r="M470" s="129"/>
      <c r="N470" s="238"/>
      <c r="O470" s="67" t="str">
        <f>IF(D470=0,"",D470/C469)</f>
        <v/>
      </c>
      <c r="P470" s="68"/>
      <c r="Q470" s="245" t="str">
        <f t="shared" si="40"/>
        <v/>
      </c>
      <c r="R470" s="245" t="str">
        <f t="shared" si="41"/>
        <v/>
      </c>
      <c r="S470" s="8">
        <f>P470/P468</f>
        <v>0</v>
      </c>
    </row>
    <row r="471" spans="1:19" s="293" customFormat="1" ht="15.75" customHeight="1" x14ac:dyDescent="0.25">
      <c r="A471" s="58">
        <v>2701</v>
      </c>
      <c r="B471" s="154"/>
      <c r="C471" s="154"/>
      <c r="D471" s="154"/>
      <c r="E471" s="154"/>
      <c r="F471" s="154"/>
      <c r="G471" s="154"/>
      <c r="H471" s="154"/>
      <c r="I471" s="154"/>
      <c r="J471" s="154"/>
      <c r="K471" s="144"/>
      <c r="L471" s="237"/>
      <c r="M471" s="129"/>
      <c r="N471" s="238"/>
      <c r="O471" s="67" t="str">
        <f>IF(E471=0,"",E471/D470)</f>
        <v/>
      </c>
      <c r="P471" s="68"/>
      <c r="Q471" s="245" t="str">
        <f t="shared" si="40"/>
        <v/>
      </c>
      <c r="R471" s="245" t="str">
        <f t="shared" si="41"/>
        <v/>
      </c>
      <c r="S471" s="120"/>
    </row>
    <row r="472" spans="1:19" s="293" customFormat="1" ht="15.75" customHeight="1" x14ac:dyDescent="0.25">
      <c r="A472" s="58">
        <v>2702</v>
      </c>
      <c r="B472" s="154"/>
      <c r="C472" s="154"/>
      <c r="D472" s="154"/>
      <c r="E472" s="154"/>
      <c r="F472" s="154"/>
      <c r="G472" s="154"/>
      <c r="H472" s="154"/>
      <c r="I472" s="154"/>
      <c r="J472" s="154"/>
      <c r="K472" s="144"/>
      <c r="L472" s="237"/>
      <c r="M472" s="129"/>
      <c r="N472" s="238"/>
      <c r="O472" s="67" t="str">
        <f>IF(F472=0,"",F472/E471)</f>
        <v/>
      </c>
      <c r="P472" s="68"/>
      <c r="Q472" s="245" t="str">
        <f t="shared" si="40"/>
        <v/>
      </c>
      <c r="R472" s="245" t="str">
        <f t="shared" si="41"/>
        <v/>
      </c>
      <c r="S472" s="120"/>
    </row>
    <row r="473" spans="1:19" s="293" customFormat="1" ht="15.75" customHeight="1" x14ac:dyDescent="0.25">
      <c r="A473" s="58">
        <v>2801</v>
      </c>
      <c r="B473" s="154"/>
      <c r="C473" s="154"/>
      <c r="D473" s="154"/>
      <c r="E473" s="154"/>
      <c r="F473" s="154"/>
      <c r="G473" s="154"/>
      <c r="H473" s="154"/>
      <c r="I473" s="154"/>
      <c r="J473" s="154"/>
      <c r="K473" s="144"/>
      <c r="L473" s="237"/>
      <c r="M473" s="129"/>
      <c r="N473" s="238"/>
      <c r="O473" s="67" t="str">
        <f>IF(G473=0,"",G473/F472)</f>
        <v/>
      </c>
      <c r="P473" s="68"/>
      <c r="Q473" s="245" t="str">
        <f t="shared" si="40"/>
        <v/>
      </c>
      <c r="R473" s="245" t="str">
        <f t="shared" si="41"/>
        <v/>
      </c>
      <c r="S473" s="120"/>
    </row>
    <row r="474" spans="1:19" s="293" customFormat="1" ht="15.75" customHeight="1" x14ac:dyDescent="0.25">
      <c r="A474" s="58">
        <v>2802</v>
      </c>
      <c r="B474" s="154"/>
      <c r="C474" s="154"/>
      <c r="D474" s="154"/>
      <c r="E474" s="154"/>
      <c r="F474" s="154"/>
      <c r="G474" s="154"/>
      <c r="H474" s="154"/>
      <c r="I474" s="154"/>
      <c r="J474" s="154"/>
      <c r="K474" s="144"/>
      <c r="L474" s="237"/>
      <c r="M474" s="129"/>
      <c r="N474" s="238"/>
      <c r="O474" s="67" t="str">
        <f>IF(H474=0,"",H474/G473)</f>
        <v/>
      </c>
      <c r="P474" s="68"/>
      <c r="Q474" s="245" t="str">
        <f t="shared" si="40"/>
        <v/>
      </c>
      <c r="R474" s="245" t="str">
        <f t="shared" si="41"/>
        <v/>
      </c>
      <c r="S474" s="120"/>
    </row>
    <row r="475" spans="1:19" s="293" customFormat="1" ht="15.75" customHeight="1" x14ac:dyDescent="0.25">
      <c r="A475" s="58">
        <v>2901</v>
      </c>
      <c r="B475" s="154"/>
      <c r="C475" s="154"/>
      <c r="D475" s="154"/>
      <c r="E475" s="154"/>
      <c r="F475" s="154"/>
      <c r="G475" s="154"/>
      <c r="H475" s="154"/>
      <c r="I475" s="154"/>
      <c r="J475" s="154"/>
      <c r="K475" s="144"/>
      <c r="L475" s="237"/>
      <c r="M475" s="129"/>
      <c r="N475" s="238"/>
      <c r="O475" s="67" t="str">
        <f>IF(I475=0,"",I475/H474)</f>
        <v/>
      </c>
      <c r="P475" s="68"/>
      <c r="Q475" s="245" t="str">
        <f t="shared" si="40"/>
        <v/>
      </c>
      <c r="R475" s="245" t="str">
        <f t="shared" si="41"/>
        <v/>
      </c>
      <c r="S475" s="120"/>
    </row>
    <row r="476" spans="1:19" s="293" customFormat="1" ht="15.75" customHeight="1" x14ac:dyDescent="0.25">
      <c r="A476" s="58">
        <v>2902</v>
      </c>
      <c r="B476" s="154"/>
      <c r="C476" s="154"/>
      <c r="D476" s="154"/>
      <c r="E476" s="154"/>
      <c r="F476" s="154"/>
      <c r="G476" s="154"/>
      <c r="H476" s="154"/>
      <c r="I476" s="154"/>
      <c r="J476" s="154"/>
      <c r="K476" s="144"/>
      <c r="L476" s="237"/>
      <c r="M476" s="129"/>
      <c r="N476" s="238"/>
      <c r="O476" s="71" t="str">
        <f>IF(J476=0,"",J476/I475)</f>
        <v/>
      </c>
      <c r="P476" s="68"/>
      <c r="Q476" s="71" t="str">
        <f t="shared" si="40"/>
        <v/>
      </c>
      <c r="R476" s="71" t="str">
        <f t="shared" si="41"/>
        <v/>
      </c>
      <c r="S476" s="120"/>
    </row>
    <row r="477" spans="1:19" s="293" customFormat="1" ht="15.75" customHeight="1" x14ac:dyDescent="0.25">
      <c r="A477" s="58">
        <v>3001</v>
      </c>
      <c r="B477" s="154"/>
      <c r="C477" s="154"/>
      <c r="D477" s="154"/>
      <c r="E477" s="154"/>
      <c r="F477" s="154"/>
      <c r="G477" s="154"/>
      <c r="H477" s="154"/>
      <c r="I477" s="154"/>
      <c r="J477" s="154"/>
      <c r="K477" s="144"/>
      <c r="L477" s="237"/>
      <c r="M477" s="129"/>
      <c r="N477" s="239"/>
      <c r="O477" s="129"/>
      <c r="P477" s="68"/>
      <c r="Q477" s="129"/>
      <c r="R477" s="246"/>
      <c r="S477" s="120"/>
    </row>
    <row r="478" spans="1:19" s="293" customFormat="1" ht="15.75" customHeight="1" x14ac:dyDescent="0.25">
      <c r="A478" s="58">
        <v>3002</v>
      </c>
      <c r="B478" s="154"/>
      <c r="C478" s="154"/>
      <c r="D478" s="154"/>
      <c r="E478" s="154"/>
      <c r="F478" s="154"/>
      <c r="G478" s="154"/>
      <c r="H478" s="154"/>
      <c r="I478" s="154"/>
      <c r="J478" s="154"/>
      <c r="K478" s="144"/>
      <c r="L478" s="237"/>
      <c r="M478" s="129"/>
      <c r="N478" s="239"/>
      <c r="O478" s="247"/>
      <c r="P478" s="109"/>
      <c r="Q478" s="248"/>
      <c r="R478" s="247"/>
      <c r="S478" s="120"/>
    </row>
    <row r="479" spans="1:19" s="293" customFormat="1" ht="15.75" customHeight="1" x14ac:dyDescent="0.25">
      <c r="A479" s="58">
        <v>3101</v>
      </c>
      <c r="B479" s="154"/>
      <c r="C479" s="154"/>
      <c r="D479" s="154"/>
      <c r="E479" s="154"/>
      <c r="F479" s="154"/>
      <c r="G479" s="154"/>
      <c r="H479" s="154"/>
      <c r="I479" s="154"/>
      <c r="J479" s="154"/>
      <c r="K479" s="144"/>
      <c r="L479" s="237"/>
      <c r="M479" s="129"/>
      <c r="N479" s="239"/>
      <c r="O479" s="247"/>
      <c r="P479" s="109"/>
      <c r="Q479" s="248"/>
      <c r="R479" s="247"/>
      <c r="S479" s="120"/>
    </row>
    <row r="480" spans="1:19" s="293" customFormat="1" ht="15.75" customHeight="1" x14ac:dyDescent="0.25">
      <c r="A480" s="58">
        <v>3102</v>
      </c>
      <c r="B480" s="154"/>
      <c r="C480" s="154"/>
      <c r="D480" s="154"/>
      <c r="E480" s="154"/>
      <c r="F480" s="154"/>
      <c r="G480" s="154"/>
      <c r="H480" s="154"/>
      <c r="I480" s="154"/>
      <c r="J480" s="154"/>
      <c r="K480" s="144"/>
      <c r="L480" s="237"/>
      <c r="M480" s="129"/>
      <c r="N480" s="239"/>
      <c r="O480" s="129"/>
      <c r="P480" s="239"/>
      <c r="Q480" s="124"/>
      <c r="R480" s="247"/>
      <c r="S480" s="120"/>
    </row>
    <row r="481" spans="1:19" s="293" customFormat="1" ht="15.75" customHeight="1" x14ac:dyDescent="0.25">
      <c r="A481" s="58">
        <v>3201</v>
      </c>
      <c r="B481" s="154"/>
      <c r="C481" s="154"/>
      <c r="D481" s="154"/>
      <c r="E481" s="154"/>
      <c r="F481" s="154"/>
      <c r="G481" s="154"/>
      <c r="H481" s="154"/>
      <c r="I481" s="154"/>
      <c r="J481" s="154"/>
      <c r="K481" s="144"/>
      <c r="L481" s="237"/>
      <c r="M481" s="129"/>
      <c r="N481" s="239"/>
      <c r="O481" s="197" t="s">
        <v>83</v>
      </c>
      <c r="P481" s="82"/>
      <c r="Q481" s="111" t="str">
        <f>IF(SUM(K474:K477)=0,"",SUM(K474:K477))</f>
        <v/>
      </c>
      <c r="R481" s="199" t="s">
        <v>11</v>
      </c>
      <c r="S481" s="120"/>
    </row>
    <row r="482" spans="1:19" s="293" customFormat="1" ht="15.75" customHeight="1" x14ac:dyDescent="0.25">
      <c r="A482" s="58">
        <v>3202</v>
      </c>
      <c r="B482" s="154"/>
      <c r="C482" s="154"/>
      <c r="D482" s="154"/>
      <c r="E482" s="154"/>
      <c r="F482" s="154"/>
      <c r="G482" s="154"/>
      <c r="H482" s="154"/>
      <c r="I482" s="154"/>
      <c r="J482" s="154"/>
      <c r="K482" s="144"/>
      <c r="L482" s="237"/>
      <c r="M482" s="129"/>
      <c r="N482" s="239"/>
      <c r="O482" s="198" t="s">
        <v>85</v>
      </c>
      <c r="P482" s="86" t="str">
        <f>IF(P481/B468=0,"",P481/B468)</f>
        <v/>
      </c>
      <c r="Q482" s="112" t="e">
        <f>IF(P481/Q481=0,"",P481/Q481)</f>
        <v>#VALUE!</v>
      </c>
      <c r="R482" s="200" t="s">
        <v>86</v>
      </c>
      <c r="S482" s="120"/>
    </row>
    <row r="483" spans="1:19" s="293" customFormat="1" ht="15.75" customHeight="1" x14ac:dyDescent="0.25">
      <c r="A483" s="58">
        <v>3301</v>
      </c>
      <c r="B483" s="154"/>
      <c r="C483" s="154"/>
      <c r="D483" s="154"/>
      <c r="E483" s="154"/>
      <c r="F483" s="154"/>
      <c r="G483" s="154"/>
      <c r="H483" s="154"/>
      <c r="I483" s="154"/>
      <c r="J483" s="154"/>
      <c r="K483" s="144"/>
      <c r="L483" s="240"/>
      <c r="M483" s="241"/>
      <c r="N483" s="242"/>
      <c r="O483" s="90"/>
      <c r="P483" s="91"/>
      <c r="Q483" s="91"/>
      <c r="R483" s="113"/>
      <c r="S483" s="120"/>
    </row>
    <row r="484" spans="1:19" s="293" customFormat="1" ht="18" customHeight="1" x14ac:dyDescent="0.25">
      <c r="A484" s="28"/>
      <c r="B484" s="297" t="s">
        <v>111</v>
      </c>
      <c r="C484" s="297"/>
      <c r="D484" s="297"/>
      <c r="E484" s="297"/>
      <c r="F484" s="297"/>
      <c r="G484" s="297"/>
      <c r="H484" s="297"/>
      <c r="I484" s="297"/>
      <c r="J484" s="297"/>
      <c r="K484" s="93">
        <f>SUM(K468:K480)</f>
        <v>0</v>
      </c>
      <c r="L484" s="94" t="str">
        <f>IF(K476=0,"",K476/B468)</f>
        <v/>
      </c>
      <c r="M484" s="94" t="str">
        <f>IF(K484=0,"",K484/B468)</f>
        <v/>
      </c>
      <c r="N484" s="94" t="str">
        <f>IF(K476=0,"",M484-L484)</f>
        <v/>
      </c>
      <c r="O484" s="3"/>
      <c r="P484" s="29"/>
      <c r="Q484" s="22"/>
      <c r="R484" s="3"/>
      <c r="S484" s="120"/>
    </row>
    <row r="485" spans="1:19" ht="12.75" customHeight="1" x14ac:dyDescent="0.2">
      <c r="L485" s="3"/>
      <c r="M485" s="3"/>
      <c r="O485" s="3"/>
    </row>
    <row r="486" spans="1:19" ht="12.75" customHeight="1" x14ac:dyDescent="0.2">
      <c r="L486" s="3"/>
      <c r="M486" s="3"/>
      <c r="O486" s="3"/>
    </row>
    <row r="487" spans="1:19" ht="12.75" customHeight="1" x14ac:dyDescent="0.2">
      <c r="L487" s="3"/>
      <c r="M487" s="3"/>
      <c r="O487" s="3"/>
    </row>
    <row r="488" spans="1:19" ht="12.75" customHeight="1" x14ac:dyDescent="0.2">
      <c r="L488" s="3"/>
      <c r="M488" s="3"/>
      <c r="O488" s="3"/>
    </row>
    <row r="489" spans="1:19" ht="12.75" customHeight="1" x14ac:dyDescent="0.2">
      <c r="L489" s="3"/>
      <c r="M489" s="3"/>
      <c r="O489" s="3"/>
    </row>
    <row r="490" spans="1:19" ht="12.75" customHeight="1" x14ac:dyDescent="0.2">
      <c r="L490" s="3"/>
      <c r="M490" s="3"/>
      <c r="O490" s="3"/>
    </row>
    <row r="491" spans="1:19" ht="12.75" customHeight="1" x14ac:dyDescent="0.2">
      <c r="L491" s="3"/>
      <c r="M491" s="3"/>
      <c r="O491" s="3"/>
    </row>
    <row r="492" spans="1:19" ht="12.75" customHeight="1" x14ac:dyDescent="0.2">
      <c r="L492" s="3"/>
      <c r="M492" s="3"/>
      <c r="O492" s="3"/>
    </row>
    <row r="493" spans="1:19" ht="12.75" customHeight="1" x14ac:dyDescent="0.2">
      <c r="L493" s="3"/>
      <c r="M493" s="3"/>
      <c r="O493" s="3"/>
    </row>
    <row r="494" spans="1:19" ht="12.75" customHeight="1" x14ac:dyDescent="0.2">
      <c r="L494" s="3"/>
      <c r="M494" s="3"/>
      <c r="O494" s="3"/>
    </row>
    <row r="495" spans="1:19" ht="12.75" customHeight="1" x14ac:dyDescent="0.2">
      <c r="L495" s="3"/>
      <c r="M495" s="3"/>
      <c r="O495" s="3"/>
    </row>
    <row r="496" spans="1:19" ht="12.75" customHeight="1" x14ac:dyDescent="0.2">
      <c r="L496" s="3"/>
      <c r="M496" s="3"/>
      <c r="O496" s="3"/>
    </row>
    <row r="497" spans="12:15" ht="12.75" customHeight="1" x14ac:dyDescent="0.2">
      <c r="L497" s="3"/>
      <c r="M497" s="3"/>
      <c r="O497" s="3"/>
    </row>
    <row r="498" spans="12:15" ht="12.75" customHeight="1" x14ac:dyDescent="0.2">
      <c r="L498" s="3"/>
      <c r="M498" s="3"/>
      <c r="O498" s="3"/>
    </row>
    <row r="499" spans="12:15" ht="12.75" customHeight="1" x14ac:dyDescent="0.2">
      <c r="L499" s="3"/>
      <c r="M499" s="3"/>
      <c r="O499" s="3"/>
    </row>
    <row r="500" spans="12:15" ht="12.75" customHeight="1" x14ac:dyDescent="0.2">
      <c r="L500" s="3"/>
      <c r="M500" s="3"/>
      <c r="O500" s="3"/>
    </row>
    <row r="501" spans="12:15" ht="12.75" customHeight="1" x14ac:dyDescent="0.2">
      <c r="L501" s="3"/>
      <c r="M501" s="3"/>
      <c r="O501" s="3"/>
    </row>
    <row r="502" spans="12:15" ht="12.75" customHeight="1" x14ac:dyDescent="0.2">
      <c r="L502" s="3"/>
      <c r="M502" s="3"/>
      <c r="O502" s="3"/>
    </row>
    <row r="503" spans="12:15" ht="12.75" customHeight="1" x14ac:dyDescent="0.2">
      <c r="L503" s="3"/>
      <c r="M503" s="3"/>
      <c r="O503" s="3"/>
    </row>
    <row r="504" spans="12:15" ht="12.75" customHeight="1" x14ac:dyDescent="0.2">
      <c r="L504" s="3"/>
      <c r="M504" s="3"/>
      <c r="O504" s="3"/>
    </row>
    <row r="505" spans="12:15" ht="12.75" customHeight="1" x14ac:dyDescent="0.2">
      <c r="L505" s="3"/>
      <c r="M505" s="3"/>
      <c r="O505" s="3"/>
    </row>
    <row r="506" spans="12:15" ht="12.75" customHeight="1" x14ac:dyDescent="0.2">
      <c r="L506" s="3"/>
      <c r="M506" s="3"/>
      <c r="O506" s="3"/>
    </row>
    <row r="507" spans="12:15" ht="12.75" customHeight="1" x14ac:dyDescent="0.2">
      <c r="L507" s="3"/>
      <c r="M507" s="3"/>
      <c r="O507" s="3"/>
    </row>
    <row r="508" spans="12:15" ht="12.75" customHeight="1" x14ac:dyDescent="0.2">
      <c r="L508" s="3"/>
      <c r="M508" s="3"/>
      <c r="O508" s="3"/>
    </row>
    <row r="509" spans="12:15" ht="12.75" customHeight="1" x14ac:dyDescent="0.2">
      <c r="L509" s="3"/>
      <c r="M509" s="3"/>
      <c r="O509" s="3"/>
    </row>
    <row r="510" spans="12:15" ht="12.75" customHeight="1" x14ac:dyDescent="0.2">
      <c r="L510" s="3"/>
      <c r="M510" s="3"/>
      <c r="O510" s="3"/>
    </row>
    <row r="511" spans="12:15" ht="12.75" customHeight="1" x14ac:dyDescent="0.2">
      <c r="L511" s="3"/>
      <c r="M511" s="3"/>
      <c r="O511" s="3"/>
    </row>
    <row r="512" spans="12:15" ht="12.75" customHeight="1" x14ac:dyDescent="0.2">
      <c r="L512" s="3"/>
      <c r="M512" s="3"/>
      <c r="O512" s="3"/>
    </row>
    <row r="513" spans="12:15" ht="12.75" customHeight="1" x14ac:dyDescent="0.2">
      <c r="L513" s="3"/>
      <c r="M513" s="3"/>
      <c r="O513" s="3"/>
    </row>
    <row r="514" spans="12:15" ht="12.75" customHeight="1" x14ac:dyDescent="0.2">
      <c r="L514" s="3"/>
      <c r="M514" s="3"/>
      <c r="O514" s="3"/>
    </row>
    <row r="515" spans="12:15" ht="12.75" customHeight="1" x14ac:dyDescent="0.2">
      <c r="L515" s="3"/>
      <c r="M515" s="3"/>
      <c r="O515" s="3"/>
    </row>
    <row r="516" spans="12:15" ht="12.75" customHeight="1" x14ac:dyDescent="0.2">
      <c r="L516" s="3"/>
      <c r="M516" s="3"/>
      <c r="O516" s="3"/>
    </row>
    <row r="517" spans="12:15" ht="12.75" customHeight="1" x14ac:dyDescent="0.2">
      <c r="L517" s="3"/>
      <c r="M517" s="3"/>
      <c r="O517" s="3"/>
    </row>
    <row r="518" spans="12:15" ht="12.75" customHeight="1" x14ac:dyDescent="0.2">
      <c r="L518" s="3"/>
      <c r="M518" s="3"/>
      <c r="O518" s="3"/>
    </row>
    <row r="519" spans="12:15" ht="12.75" customHeight="1" x14ac:dyDescent="0.2">
      <c r="L519" s="3"/>
      <c r="M519" s="3"/>
      <c r="O519" s="3"/>
    </row>
    <row r="520" spans="12:15" ht="12.75" customHeight="1" x14ac:dyDescent="0.2">
      <c r="L520" s="3"/>
      <c r="M520" s="3"/>
      <c r="O520" s="3"/>
    </row>
    <row r="521" spans="12:15" ht="12.75" customHeight="1" x14ac:dyDescent="0.2">
      <c r="L521" s="3"/>
      <c r="M521" s="3"/>
      <c r="O521" s="3"/>
    </row>
    <row r="522" spans="12:15" ht="12.75" customHeight="1" x14ac:dyDescent="0.2">
      <c r="L522" s="3"/>
      <c r="M522" s="3"/>
      <c r="O522" s="3"/>
    </row>
    <row r="523" spans="12:15" ht="12.75" customHeight="1" x14ac:dyDescent="0.2">
      <c r="L523" s="3"/>
      <c r="M523" s="3"/>
      <c r="O523" s="3"/>
    </row>
    <row r="524" spans="12:15" ht="12.75" customHeight="1" x14ac:dyDescent="0.2">
      <c r="L524" s="3"/>
      <c r="M524" s="3"/>
      <c r="O524" s="3"/>
    </row>
    <row r="525" spans="12:15" ht="12.75" customHeight="1" x14ac:dyDescent="0.2">
      <c r="L525" s="3"/>
      <c r="M525" s="3"/>
      <c r="O525" s="3"/>
    </row>
    <row r="526" spans="12:15" ht="12.75" customHeight="1" x14ac:dyDescent="0.2">
      <c r="L526" s="3"/>
      <c r="M526" s="3"/>
      <c r="O526" s="3"/>
    </row>
    <row r="527" spans="12:15" ht="12.75" customHeight="1" x14ac:dyDescent="0.2">
      <c r="L527" s="3"/>
      <c r="M527" s="3"/>
      <c r="O527" s="3"/>
    </row>
    <row r="528" spans="12:15" ht="12.75" customHeight="1" x14ac:dyDescent="0.2">
      <c r="L528" s="3"/>
      <c r="M528" s="3"/>
      <c r="O528" s="3"/>
    </row>
    <row r="529" spans="12:15" ht="12.75" customHeight="1" x14ac:dyDescent="0.2">
      <c r="L529" s="3"/>
      <c r="M529" s="3"/>
      <c r="O529" s="3"/>
    </row>
    <row r="530" spans="12:15" ht="12.75" customHeight="1" x14ac:dyDescent="0.2">
      <c r="L530" s="3"/>
      <c r="M530" s="3"/>
      <c r="O530" s="3"/>
    </row>
    <row r="531" spans="12:15" ht="12.75" customHeight="1" x14ac:dyDescent="0.2">
      <c r="L531" s="3"/>
      <c r="M531" s="3"/>
      <c r="O531" s="3"/>
    </row>
    <row r="532" spans="12:15" ht="12.75" customHeight="1" x14ac:dyDescent="0.2">
      <c r="L532" s="3"/>
      <c r="M532" s="3"/>
      <c r="O532" s="3"/>
    </row>
    <row r="533" spans="12:15" ht="12.75" customHeight="1" x14ac:dyDescent="0.2">
      <c r="L533" s="3"/>
      <c r="M533" s="3"/>
      <c r="O533" s="3"/>
    </row>
    <row r="534" spans="12:15" ht="12.75" customHeight="1" x14ac:dyDescent="0.2">
      <c r="L534" s="3"/>
      <c r="M534" s="3"/>
      <c r="O534" s="3"/>
    </row>
    <row r="535" spans="12:15" ht="12.75" customHeight="1" x14ac:dyDescent="0.2">
      <c r="L535" s="3"/>
      <c r="M535" s="3"/>
      <c r="O535" s="3"/>
    </row>
    <row r="536" spans="12:15" ht="12.75" customHeight="1" x14ac:dyDescent="0.2">
      <c r="L536" s="3"/>
      <c r="M536" s="3"/>
      <c r="O536" s="3"/>
    </row>
    <row r="537" spans="12:15" ht="12.75" customHeight="1" x14ac:dyDescent="0.2">
      <c r="L537" s="3"/>
      <c r="M537" s="3"/>
      <c r="O537" s="3"/>
    </row>
    <row r="538" spans="12:15" ht="12.75" customHeight="1" x14ac:dyDescent="0.2">
      <c r="L538" s="3"/>
      <c r="M538" s="3"/>
      <c r="O538" s="3"/>
    </row>
    <row r="539" spans="12:15" ht="12.75" customHeight="1" x14ac:dyDescent="0.2">
      <c r="L539" s="3"/>
      <c r="M539" s="3"/>
      <c r="O539" s="3"/>
    </row>
    <row r="540" spans="12:15" ht="12.75" customHeight="1" x14ac:dyDescent="0.2">
      <c r="L540" s="3"/>
      <c r="M540" s="3"/>
      <c r="O540" s="3"/>
    </row>
    <row r="541" spans="12:15" ht="12.75" customHeight="1" x14ac:dyDescent="0.2">
      <c r="L541" s="3"/>
      <c r="M541" s="3"/>
      <c r="O541" s="3"/>
    </row>
    <row r="542" spans="12:15" ht="12.75" customHeight="1" x14ac:dyDescent="0.2">
      <c r="L542" s="3"/>
      <c r="M542" s="3"/>
      <c r="O542" s="3"/>
    </row>
    <row r="543" spans="12:15" ht="12.75" customHeight="1" x14ac:dyDescent="0.2">
      <c r="L543" s="3"/>
      <c r="M543" s="3"/>
      <c r="O543" s="3"/>
    </row>
    <row r="544" spans="12:15" ht="12.75" customHeight="1" x14ac:dyDescent="0.2">
      <c r="L544" s="3"/>
      <c r="M544" s="3"/>
      <c r="O544" s="3"/>
    </row>
    <row r="545" spans="12:15" ht="12.75" customHeight="1" x14ac:dyDescent="0.2">
      <c r="L545" s="3"/>
      <c r="M545" s="3"/>
      <c r="O545" s="3"/>
    </row>
    <row r="546" spans="12:15" ht="12.75" customHeight="1" x14ac:dyDescent="0.2">
      <c r="L546" s="3"/>
      <c r="M546" s="3"/>
      <c r="O546" s="3"/>
    </row>
    <row r="547" spans="12:15" ht="12.75" customHeight="1" x14ac:dyDescent="0.2">
      <c r="L547" s="3"/>
      <c r="M547" s="3"/>
      <c r="O547" s="3"/>
    </row>
    <row r="548" spans="12:15" ht="12.75" customHeight="1" x14ac:dyDescent="0.2">
      <c r="L548" s="3"/>
      <c r="M548" s="3"/>
      <c r="O548" s="3"/>
    </row>
    <row r="549" spans="12:15" ht="12.75" customHeight="1" x14ac:dyDescent="0.2">
      <c r="L549" s="3"/>
      <c r="M549" s="3"/>
      <c r="O549" s="3"/>
    </row>
    <row r="550" spans="12:15" ht="12.75" customHeight="1" x14ac:dyDescent="0.2">
      <c r="L550" s="3"/>
      <c r="M550" s="3"/>
      <c r="O550" s="3"/>
    </row>
    <row r="551" spans="12:15" ht="12.75" customHeight="1" x14ac:dyDescent="0.2">
      <c r="L551" s="3"/>
      <c r="M551" s="3"/>
      <c r="O551" s="3"/>
    </row>
    <row r="552" spans="12:15" ht="12.75" customHeight="1" x14ac:dyDescent="0.2">
      <c r="L552" s="3"/>
      <c r="M552" s="3"/>
      <c r="O552" s="3"/>
    </row>
    <row r="553" spans="12:15" ht="12.75" customHeight="1" x14ac:dyDescent="0.2">
      <c r="L553" s="3"/>
      <c r="M553" s="3"/>
      <c r="O553" s="3"/>
    </row>
    <row r="554" spans="12:15" ht="12.75" customHeight="1" x14ac:dyDescent="0.2">
      <c r="L554" s="3"/>
      <c r="M554" s="3"/>
      <c r="O554" s="3"/>
    </row>
    <row r="555" spans="12:15" ht="12.75" customHeight="1" x14ac:dyDescent="0.2">
      <c r="L555" s="3"/>
      <c r="M555" s="3"/>
      <c r="O555" s="3"/>
    </row>
    <row r="556" spans="12:15" ht="12.75" customHeight="1" x14ac:dyDescent="0.2">
      <c r="L556" s="3"/>
      <c r="M556" s="3"/>
      <c r="O556" s="3"/>
    </row>
    <row r="557" spans="12:15" ht="12.75" customHeight="1" x14ac:dyDescent="0.2">
      <c r="L557" s="3"/>
      <c r="M557" s="3"/>
      <c r="O557" s="3"/>
    </row>
    <row r="558" spans="12:15" ht="12.75" customHeight="1" x14ac:dyDescent="0.2">
      <c r="L558" s="3"/>
      <c r="M558" s="3"/>
      <c r="O558" s="3"/>
    </row>
    <row r="559" spans="12:15" ht="12.75" customHeight="1" x14ac:dyDescent="0.2">
      <c r="L559" s="3"/>
      <c r="M559" s="3"/>
      <c r="O559" s="3"/>
    </row>
    <row r="560" spans="12:15" ht="12.75" customHeight="1" x14ac:dyDescent="0.2">
      <c r="L560" s="3"/>
      <c r="M560" s="3"/>
      <c r="O560" s="3"/>
    </row>
    <row r="561" spans="12:15" ht="12.75" customHeight="1" x14ac:dyDescent="0.2">
      <c r="L561" s="3"/>
      <c r="M561" s="3"/>
      <c r="O561" s="3"/>
    </row>
    <row r="562" spans="12:15" ht="12.75" customHeight="1" x14ac:dyDescent="0.2">
      <c r="L562" s="3"/>
      <c r="M562" s="3"/>
      <c r="O562" s="3"/>
    </row>
    <row r="563" spans="12:15" ht="12.75" customHeight="1" x14ac:dyDescent="0.2">
      <c r="L563" s="3"/>
      <c r="M563" s="3"/>
      <c r="O563" s="3"/>
    </row>
    <row r="564" spans="12:15" ht="12.75" customHeight="1" x14ac:dyDescent="0.2">
      <c r="L564" s="3"/>
      <c r="M564" s="3"/>
      <c r="O564" s="3"/>
    </row>
    <row r="565" spans="12:15" ht="12.75" customHeight="1" x14ac:dyDescent="0.2">
      <c r="L565" s="3"/>
      <c r="M565" s="3"/>
      <c r="O565" s="3"/>
    </row>
    <row r="566" spans="12:15" ht="12.75" customHeight="1" x14ac:dyDescent="0.2">
      <c r="L566" s="3"/>
      <c r="M566" s="3"/>
      <c r="O566" s="3"/>
    </row>
    <row r="567" spans="12:15" ht="12.75" customHeight="1" x14ac:dyDescent="0.2">
      <c r="L567" s="3"/>
      <c r="M567" s="3"/>
      <c r="O567" s="3"/>
    </row>
    <row r="568" spans="12:15" ht="12.75" customHeight="1" x14ac:dyDescent="0.2">
      <c r="L568" s="3"/>
      <c r="M568" s="3"/>
      <c r="O568" s="3"/>
    </row>
    <row r="569" spans="12:15" ht="12.75" customHeight="1" x14ac:dyDescent="0.2">
      <c r="L569" s="3"/>
      <c r="M569" s="3"/>
      <c r="O569" s="3"/>
    </row>
    <row r="570" spans="12:15" ht="12.75" customHeight="1" x14ac:dyDescent="0.2">
      <c r="L570" s="3"/>
      <c r="M570" s="3"/>
      <c r="O570" s="3"/>
    </row>
    <row r="571" spans="12:15" ht="12.75" customHeight="1" x14ac:dyDescent="0.2">
      <c r="L571" s="3"/>
      <c r="M571" s="3"/>
      <c r="O571" s="3"/>
    </row>
    <row r="572" spans="12:15" ht="12.75" customHeight="1" x14ac:dyDescent="0.2">
      <c r="L572" s="3"/>
      <c r="M572" s="3"/>
      <c r="O572" s="3"/>
    </row>
    <row r="573" spans="12:15" ht="12.75" customHeight="1" x14ac:dyDescent="0.2">
      <c r="L573" s="3"/>
      <c r="M573" s="3"/>
      <c r="O573" s="3"/>
    </row>
    <row r="574" spans="12:15" ht="12.75" customHeight="1" x14ac:dyDescent="0.2">
      <c r="L574" s="3"/>
      <c r="M574" s="3"/>
      <c r="O574" s="3"/>
    </row>
    <row r="575" spans="12:15" ht="12.75" customHeight="1" x14ac:dyDescent="0.2">
      <c r="L575" s="3"/>
      <c r="M575" s="3"/>
      <c r="O575" s="3"/>
    </row>
    <row r="576" spans="12:15" ht="12.75" customHeight="1" x14ac:dyDescent="0.2">
      <c r="L576" s="3"/>
      <c r="M576" s="3"/>
      <c r="O576" s="3"/>
    </row>
    <row r="577" spans="12:15" ht="12.75" customHeight="1" x14ac:dyDescent="0.2">
      <c r="L577" s="3"/>
      <c r="M577" s="3"/>
      <c r="O577" s="3"/>
    </row>
    <row r="578" spans="12:15" ht="12.75" customHeight="1" x14ac:dyDescent="0.2">
      <c r="L578" s="3"/>
      <c r="M578" s="3"/>
      <c r="O578" s="3"/>
    </row>
    <row r="579" spans="12:15" ht="12.75" customHeight="1" x14ac:dyDescent="0.2">
      <c r="L579" s="3"/>
      <c r="M579" s="3"/>
      <c r="O579" s="3"/>
    </row>
    <row r="580" spans="12:15" ht="12.75" customHeight="1" x14ac:dyDescent="0.2">
      <c r="L580" s="3"/>
      <c r="M580" s="3"/>
      <c r="O580" s="3"/>
    </row>
    <row r="581" spans="12:15" ht="12.75" customHeight="1" x14ac:dyDescent="0.2">
      <c r="L581" s="3"/>
      <c r="M581" s="3"/>
      <c r="O581" s="3"/>
    </row>
    <row r="582" spans="12:15" ht="12.75" customHeight="1" x14ac:dyDescent="0.2">
      <c r="L582" s="3"/>
      <c r="M582" s="3"/>
      <c r="O582" s="3"/>
    </row>
    <row r="583" spans="12:15" ht="12.75" customHeight="1" x14ac:dyDescent="0.2">
      <c r="L583" s="3"/>
      <c r="M583" s="3"/>
      <c r="O583" s="3"/>
    </row>
    <row r="584" spans="12:15" ht="12.75" customHeight="1" x14ac:dyDescent="0.2">
      <c r="L584" s="3"/>
      <c r="M584" s="3"/>
      <c r="O584" s="3"/>
    </row>
    <row r="585" spans="12:15" ht="12.75" customHeight="1" x14ac:dyDescent="0.2">
      <c r="L585" s="3"/>
      <c r="M585" s="3"/>
      <c r="O585" s="3"/>
    </row>
    <row r="586" spans="12:15" ht="12.75" customHeight="1" x14ac:dyDescent="0.2">
      <c r="L586" s="3"/>
      <c r="M586" s="3"/>
      <c r="O586" s="3"/>
    </row>
    <row r="587" spans="12:15" ht="12.75" customHeight="1" x14ac:dyDescent="0.2">
      <c r="L587" s="3"/>
      <c r="M587" s="3"/>
      <c r="O587" s="3"/>
    </row>
    <row r="588" spans="12:15" ht="12.75" customHeight="1" x14ac:dyDescent="0.2">
      <c r="L588" s="3"/>
      <c r="M588" s="3"/>
      <c r="O588" s="3"/>
    </row>
    <row r="589" spans="12:15" ht="12.75" customHeight="1" x14ac:dyDescent="0.2">
      <c r="L589" s="3"/>
      <c r="M589" s="3"/>
      <c r="O589" s="3"/>
    </row>
    <row r="590" spans="12:15" ht="12.75" customHeight="1" x14ac:dyDescent="0.2">
      <c r="L590" s="3"/>
      <c r="M590" s="3"/>
      <c r="O590" s="3"/>
    </row>
    <row r="591" spans="12:15" ht="12.75" customHeight="1" x14ac:dyDescent="0.2">
      <c r="L591" s="3"/>
      <c r="M591" s="3"/>
      <c r="O591" s="3"/>
    </row>
    <row r="592" spans="12:15" ht="12.75" customHeight="1" x14ac:dyDescent="0.2">
      <c r="L592" s="3"/>
      <c r="M592" s="3"/>
      <c r="O592" s="3"/>
    </row>
    <row r="593" spans="12:15" ht="12.75" customHeight="1" x14ac:dyDescent="0.2">
      <c r="L593" s="3"/>
      <c r="M593" s="3"/>
      <c r="O593" s="3"/>
    </row>
    <row r="594" spans="12:15" ht="12.75" customHeight="1" x14ac:dyDescent="0.2">
      <c r="L594" s="3"/>
      <c r="M594" s="3"/>
      <c r="O594" s="3"/>
    </row>
    <row r="595" spans="12:15" ht="12.75" customHeight="1" x14ac:dyDescent="0.2">
      <c r="L595" s="3"/>
      <c r="M595" s="3"/>
      <c r="O595" s="3"/>
    </row>
    <row r="596" spans="12:15" ht="12.75" customHeight="1" x14ac:dyDescent="0.2">
      <c r="L596" s="3"/>
      <c r="M596" s="3"/>
      <c r="O596" s="3"/>
    </row>
    <row r="597" spans="12:15" ht="12.75" customHeight="1" x14ac:dyDescent="0.2">
      <c r="L597" s="3"/>
      <c r="M597" s="3"/>
      <c r="O597" s="3"/>
    </row>
    <row r="598" spans="12:15" ht="12.75" customHeight="1" x14ac:dyDescent="0.2">
      <c r="L598" s="3"/>
      <c r="M598" s="3"/>
      <c r="O598" s="3"/>
    </row>
    <row r="599" spans="12:15" ht="12.75" customHeight="1" x14ac:dyDescent="0.2">
      <c r="L599" s="3"/>
      <c r="M599" s="3"/>
      <c r="O599" s="3"/>
    </row>
    <row r="600" spans="12:15" ht="12.75" customHeight="1" x14ac:dyDescent="0.2">
      <c r="L600" s="3"/>
      <c r="M600" s="3"/>
      <c r="O600" s="3"/>
    </row>
    <row r="601" spans="12:15" ht="12.75" customHeight="1" x14ac:dyDescent="0.2">
      <c r="L601" s="3"/>
      <c r="M601" s="3"/>
      <c r="O601" s="3"/>
    </row>
    <row r="602" spans="12:15" ht="12.75" customHeight="1" x14ac:dyDescent="0.2">
      <c r="L602" s="3"/>
      <c r="M602" s="3"/>
      <c r="O602" s="3"/>
    </row>
    <row r="603" spans="12:15" ht="12.75" customHeight="1" x14ac:dyDescent="0.2">
      <c r="L603" s="3"/>
      <c r="M603" s="3"/>
      <c r="O603" s="3"/>
    </row>
    <row r="604" spans="12:15" ht="12.75" customHeight="1" x14ac:dyDescent="0.2">
      <c r="L604" s="3"/>
      <c r="M604" s="3"/>
      <c r="O604" s="3"/>
    </row>
    <row r="605" spans="12:15" ht="12.75" customHeight="1" x14ac:dyDescent="0.2">
      <c r="L605" s="3"/>
      <c r="M605" s="3"/>
      <c r="O605" s="3"/>
    </row>
    <row r="606" spans="12:15" ht="12.75" customHeight="1" x14ac:dyDescent="0.2">
      <c r="L606" s="3"/>
      <c r="M606" s="3"/>
      <c r="O606" s="3"/>
    </row>
    <row r="607" spans="12:15" ht="12.75" customHeight="1" x14ac:dyDescent="0.2">
      <c r="L607" s="3"/>
      <c r="M607" s="3"/>
      <c r="O607" s="3"/>
    </row>
    <row r="608" spans="12:15" ht="12.75" customHeight="1" x14ac:dyDescent="0.2">
      <c r="L608" s="3"/>
      <c r="M608" s="3"/>
      <c r="O608" s="3"/>
    </row>
    <row r="609" spans="12:15" ht="12.75" customHeight="1" x14ac:dyDescent="0.2">
      <c r="L609" s="3"/>
      <c r="M609" s="3"/>
      <c r="O609" s="3"/>
    </row>
    <row r="610" spans="12:15" ht="12.75" customHeight="1" x14ac:dyDescent="0.2">
      <c r="L610" s="3"/>
      <c r="M610" s="3"/>
      <c r="O610" s="3"/>
    </row>
    <row r="611" spans="12:15" ht="12.75" customHeight="1" x14ac:dyDescent="0.2">
      <c r="L611" s="3"/>
      <c r="M611" s="3"/>
      <c r="O611" s="3"/>
    </row>
    <row r="612" spans="12:15" ht="12.75" customHeight="1" x14ac:dyDescent="0.2">
      <c r="L612" s="3"/>
      <c r="M612" s="3"/>
      <c r="O612" s="3"/>
    </row>
    <row r="613" spans="12:15" ht="12.75" customHeight="1" x14ac:dyDescent="0.2">
      <c r="L613" s="3"/>
      <c r="M613" s="3"/>
      <c r="O613" s="3"/>
    </row>
    <row r="614" spans="12:15" ht="12.75" customHeight="1" x14ac:dyDescent="0.2">
      <c r="L614" s="3"/>
      <c r="M614" s="3"/>
      <c r="O614" s="3"/>
    </row>
    <row r="615" spans="12:15" ht="12.75" customHeight="1" x14ac:dyDescent="0.2">
      <c r="L615" s="3"/>
      <c r="M615" s="3"/>
      <c r="O615" s="3"/>
    </row>
    <row r="616" spans="12:15" ht="12.75" customHeight="1" x14ac:dyDescent="0.2">
      <c r="L616" s="3"/>
      <c r="M616" s="3"/>
      <c r="O616" s="3"/>
    </row>
    <row r="617" spans="12:15" ht="12.75" customHeight="1" x14ac:dyDescent="0.2">
      <c r="L617" s="3"/>
      <c r="M617" s="3"/>
      <c r="O617" s="3"/>
    </row>
    <row r="618" spans="12:15" ht="12.75" customHeight="1" x14ac:dyDescent="0.2">
      <c r="L618" s="3"/>
      <c r="M618" s="3"/>
      <c r="O618" s="3"/>
    </row>
    <row r="619" spans="12:15" ht="12.75" customHeight="1" x14ac:dyDescent="0.2">
      <c r="L619" s="3"/>
      <c r="M619" s="3"/>
      <c r="O619" s="3"/>
    </row>
    <row r="620" spans="12:15" ht="12.75" customHeight="1" x14ac:dyDescent="0.2">
      <c r="L620" s="3"/>
      <c r="M620" s="3"/>
      <c r="O620" s="3"/>
    </row>
    <row r="621" spans="12:15" ht="12.75" customHeight="1" x14ac:dyDescent="0.2">
      <c r="L621" s="3"/>
      <c r="M621" s="3"/>
      <c r="O621" s="3"/>
    </row>
    <row r="622" spans="12:15" ht="12.75" customHeight="1" x14ac:dyDescent="0.2">
      <c r="L622" s="3"/>
      <c r="M622" s="3"/>
      <c r="O622" s="3"/>
    </row>
    <row r="623" spans="12:15" ht="12.75" customHeight="1" x14ac:dyDescent="0.2">
      <c r="L623" s="3"/>
      <c r="M623" s="3"/>
      <c r="O623" s="3"/>
    </row>
    <row r="624" spans="12:15" ht="12.75" customHeight="1" x14ac:dyDescent="0.2">
      <c r="L624" s="3"/>
      <c r="M624" s="3"/>
      <c r="O624" s="3"/>
    </row>
    <row r="625" spans="12:15" ht="12.75" customHeight="1" x14ac:dyDescent="0.2">
      <c r="L625" s="3"/>
      <c r="M625" s="3"/>
      <c r="O625" s="3"/>
    </row>
    <row r="626" spans="12:15" ht="12.75" customHeight="1" x14ac:dyDescent="0.2">
      <c r="L626" s="3"/>
      <c r="M626" s="3"/>
      <c r="O626" s="3"/>
    </row>
    <row r="627" spans="12:15" ht="12.75" customHeight="1" x14ac:dyDescent="0.2">
      <c r="L627" s="3"/>
      <c r="M627" s="3"/>
      <c r="O627" s="3"/>
    </row>
    <row r="628" spans="12:15" ht="12.75" customHeight="1" x14ac:dyDescent="0.2">
      <c r="L628" s="3"/>
      <c r="M628" s="3"/>
      <c r="O628" s="3"/>
    </row>
    <row r="629" spans="12:15" ht="12.75" customHeight="1" x14ac:dyDescent="0.2">
      <c r="L629" s="3"/>
      <c r="M629" s="3"/>
      <c r="O629" s="3"/>
    </row>
    <row r="630" spans="12:15" ht="12.75" customHeight="1" x14ac:dyDescent="0.2">
      <c r="L630" s="3"/>
      <c r="M630" s="3"/>
      <c r="O630" s="3"/>
    </row>
    <row r="631" spans="12:15" ht="12.75" customHeight="1" x14ac:dyDescent="0.2">
      <c r="L631" s="3"/>
      <c r="M631" s="3"/>
      <c r="O631" s="3"/>
    </row>
    <row r="632" spans="12:15" ht="12.75" customHeight="1" x14ac:dyDescent="0.2">
      <c r="L632" s="3"/>
      <c r="M632" s="3"/>
      <c r="O632" s="3"/>
    </row>
    <row r="633" spans="12:15" ht="12.75" customHeight="1" x14ac:dyDescent="0.2">
      <c r="L633" s="3"/>
      <c r="M633" s="3"/>
      <c r="O633" s="3"/>
    </row>
    <row r="634" spans="12:15" ht="12.75" customHeight="1" x14ac:dyDescent="0.2">
      <c r="L634" s="3"/>
      <c r="M634" s="3"/>
      <c r="O634" s="3"/>
    </row>
    <row r="635" spans="12:15" ht="12.75" customHeight="1" x14ac:dyDescent="0.2">
      <c r="L635" s="3"/>
      <c r="M635" s="3"/>
      <c r="O635" s="3"/>
    </row>
    <row r="636" spans="12:15" ht="12.75" customHeight="1" x14ac:dyDescent="0.2">
      <c r="L636" s="3"/>
      <c r="M636" s="3"/>
      <c r="O636" s="3"/>
    </row>
    <row r="637" spans="12:15" ht="12.75" customHeight="1" x14ac:dyDescent="0.2">
      <c r="L637" s="3"/>
      <c r="M637" s="3"/>
      <c r="O637" s="3"/>
    </row>
    <row r="638" spans="12:15" ht="12.75" customHeight="1" x14ac:dyDescent="0.2">
      <c r="L638" s="3"/>
      <c r="M638" s="3"/>
      <c r="O638" s="3"/>
    </row>
    <row r="639" spans="12:15" ht="12.75" customHeight="1" x14ac:dyDescent="0.2">
      <c r="L639" s="3"/>
      <c r="M639" s="3"/>
      <c r="O639" s="3"/>
    </row>
    <row r="640" spans="12:15" ht="12.75" customHeight="1" x14ac:dyDescent="0.2">
      <c r="L640" s="3"/>
      <c r="M640" s="3"/>
      <c r="O640" s="3"/>
    </row>
    <row r="641" spans="12:15" ht="12.75" customHeight="1" x14ac:dyDescent="0.2">
      <c r="L641" s="3"/>
      <c r="M641" s="3"/>
      <c r="O641" s="3"/>
    </row>
    <row r="642" spans="12:15" ht="12.75" customHeight="1" x14ac:dyDescent="0.2">
      <c r="L642" s="3"/>
      <c r="M642" s="3"/>
      <c r="O642" s="3"/>
    </row>
    <row r="643" spans="12:15" ht="12.75" customHeight="1" x14ac:dyDescent="0.2">
      <c r="L643" s="3"/>
      <c r="M643" s="3"/>
      <c r="O643" s="3"/>
    </row>
    <row r="644" spans="12:15" ht="12.75" customHeight="1" x14ac:dyDescent="0.2">
      <c r="L644" s="3"/>
      <c r="M644" s="3"/>
      <c r="O644" s="3"/>
    </row>
    <row r="645" spans="12:15" ht="12.75" customHeight="1" x14ac:dyDescent="0.2">
      <c r="L645" s="3"/>
      <c r="M645" s="3"/>
      <c r="O645" s="3"/>
    </row>
    <row r="646" spans="12:15" ht="12.75" customHeight="1" x14ac:dyDescent="0.2">
      <c r="L646" s="3"/>
      <c r="M646" s="3"/>
      <c r="O646" s="3"/>
    </row>
    <row r="647" spans="12:15" ht="12.75" customHeight="1" x14ac:dyDescent="0.2">
      <c r="L647" s="3"/>
      <c r="M647" s="3"/>
      <c r="O647" s="3"/>
    </row>
    <row r="648" spans="12:15" ht="12.75" customHeight="1" x14ac:dyDescent="0.2">
      <c r="L648" s="3"/>
      <c r="M648" s="3"/>
      <c r="O648" s="3"/>
    </row>
    <row r="649" spans="12:15" ht="12.75" customHeight="1" x14ac:dyDescent="0.2">
      <c r="L649" s="3"/>
      <c r="M649" s="3"/>
      <c r="O649" s="3"/>
    </row>
    <row r="650" spans="12:15" ht="12.75" customHeight="1" x14ac:dyDescent="0.2">
      <c r="L650" s="3"/>
      <c r="M650" s="3"/>
      <c r="O650" s="3"/>
    </row>
    <row r="651" spans="12:15" ht="12.75" customHeight="1" x14ac:dyDescent="0.2">
      <c r="L651" s="3"/>
      <c r="M651" s="3"/>
      <c r="O651" s="3"/>
    </row>
    <row r="652" spans="12:15" ht="12.75" customHeight="1" x14ac:dyDescent="0.2">
      <c r="L652" s="3"/>
      <c r="M652" s="3"/>
      <c r="O652" s="3"/>
    </row>
    <row r="653" spans="12:15" ht="12.75" customHeight="1" x14ac:dyDescent="0.2">
      <c r="L653" s="3"/>
      <c r="M653" s="3"/>
      <c r="O653" s="3"/>
    </row>
    <row r="654" spans="12:15" ht="12.75" customHeight="1" x14ac:dyDescent="0.2">
      <c r="L654" s="3"/>
      <c r="M654" s="3"/>
      <c r="O654" s="3"/>
    </row>
    <row r="655" spans="12:15" ht="12.75" customHeight="1" x14ac:dyDescent="0.2">
      <c r="L655" s="3"/>
      <c r="M655" s="3"/>
      <c r="O655" s="3"/>
    </row>
    <row r="656" spans="12:15" ht="12.75" customHeight="1" x14ac:dyDescent="0.2">
      <c r="L656" s="3"/>
      <c r="M656" s="3"/>
      <c r="O656" s="3"/>
    </row>
    <row r="657" spans="12:15" ht="12.75" customHeight="1" x14ac:dyDescent="0.2">
      <c r="L657" s="3"/>
      <c r="M657" s="3"/>
      <c r="O657" s="3"/>
    </row>
    <row r="658" spans="12:15" ht="12.75" customHeight="1" x14ac:dyDescent="0.2">
      <c r="L658" s="3"/>
      <c r="M658" s="3"/>
      <c r="O658" s="3"/>
    </row>
    <row r="659" spans="12:15" ht="12.75" customHeight="1" x14ac:dyDescent="0.2">
      <c r="L659" s="3"/>
      <c r="M659" s="3"/>
      <c r="O659" s="3"/>
    </row>
    <row r="660" spans="12:15" ht="12.75" customHeight="1" x14ac:dyDescent="0.2">
      <c r="L660" s="3"/>
      <c r="M660" s="3"/>
      <c r="O660" s="3"/>
    </row>
    <row r="661" spans="12:15" ht="12.75" customHeight="1" x14ac:dyDescent="0.2">
      <c r="L661" s="3"/>
      <c r="M661" s="3"/>
      <c r="O661" s="3"/>
    </row>
    <row r="662" spans="12:15" ht="12.75" customHeight="1" x14ac:dyDescent="0.2">
      <c r="L662" s="3"/>
      <c r="M662" s="3"/>
      <c r="O662" s="3"/>
    </row>
    <row r="663" spans="12:15" ht="12.75" customHeight="1" x14ac:dyDescent="0.2">
      <c r="L663" s="3"/>
      <c r="M663" s="3"/>
      <c r="O663" s="3"/>
    </row>
    <row r="664" spans="12:15" ht="12.75" customHeight="1" x14ac:dyDescent="0.2">
      <c r="L664" s="3"/>
      <c r="M664" s="3"/>
      <c r="O664" s="3"/>
    </row>
    <row r="665" spans="12:15" ht="12.75" customHeight="1" x14ac:dyDescent="0.2">
      <c r="L665" s="3"/>
      <c r="M665" s="3"/>
      <c r="O665" s="3"/>
    </row>
    <row r="666" spans="12:15" ht="12.75" customHeight="1" x14ac:dyDescent="0.2">
      <c r="L666" s="3"/>
      <c r="M666" s="3"/>
      <c r="O666" s="3"/>
    </row>
    <row r="667" spans="12:15" ht="12.75" customHeight="1" x14ac:dyDescent="0.2">
      <c r="L667" s="3"/>
      <c r="M667" s="3"/>
      <c r="O667" s="3"/>
    </row>
    <row r="668" spans="12:15" ht="12.75" customHeight="1" x14ac:dyDescent="0.2">
      <c r="L668" s="3"/>
      <c r="M668" s="3"/>
      <c r="O668" s="3"/>
    </row>
    <row r="669" spans="12:15" ht="12.75" customHeight="1" x14ac:dyDescent="0.2">
      <c r="L669" s="3"/>
      <c r="M669" s="3"/>
      <c r="O669" s="3"/>
    </row>
    <row r="670" spans="12:15" ht="12.75" customHeight="1" x14ac:dyDescent="0.2">
      <c r="L670" s="3"/>
      <c r="M670" s="3"/>
      <c r="O670" s="3"/>
    </row>
    <row r="671" spans="12:15" ht="12.75" customHeight="1" x14ac:dyDescent="0.2">
      <c r="L671" s="3"/>
      <c r="M671" s="3"/>
      <c r="O671" s="3"/>
    </row>
    <row r="672" spans="12:15" ht="12.75" customHeight="1" x14ac:dyDescent="0.2">
      <c r="L672" s="3"/>
      <c r="M672" s="3"/>
      <c r="O672" s="3"/>
    </row>
    <row r="673" spans="12:15" ht="12.75" customHeight="1" x14ac:dyDescent="0.2">
      <c r="L673" s="3"/>
      <c r="M673" s="3"/>
      <c r="O673" s="3"/>
    </row>
    <row r="674" spans="12:15" ht="12.75" customHeight="1" x14ac:dyDescent="0.2">
      <c r="L674" s="3"/>
      <c r="M674" s="3"/>
      <c r="O674" s="3"/>
    </row>
    <row r="675" spans="12:15" ht="12.75" customHeight="1" x14ac:dyDescent="0.2">
      <c r="L675" s="3"/>
      <c r="M675" s="3"/>
      <c r="O675" s="3"/>
    </row>
    <row r="676" spans="12:15" ht="12.75" customHeight="1" x14ac:dyDescent="0.2">
      <c r="L676" s="3"/>
      <c r="M676" s="3"/>
      <c r="O676" s="3"/>
    </row>
    <row r="677" spans="12:15" ht="12.75" customHeight="1" x14ac:dyDescent="0.2">
      <c r="L677" s="3"/>
      <c r="M677" s="3"/>
      <c r="O677" s="3"/>
    </row>
    <row r="678" spans="12:15" ht="12.75" customHeight="1" x14ac:dyDescent="0.2">
      <c r="L678" s="3"/>
      <c r="M678" s="3"/>
      <c r="O678" s="3"/>
    </row>
    <row r="679" spans="12:15" ht="12.75" customHeight="1" x14ac:dyDescent="0.2">
      <c r="L679" s="3"/>
      <c r="M679" s="3"/>
      <c r="O679" s="3"/>
    </row>
    <row r="680" spans="12:15" ht="12.75" customHeight="1" x14ac:dyDescent="0.2">
      <c r="L680" s="3"/>
      <c r="M680" s="3"/>
      <c r="O680" s="3"/>
    </row>
    <row r="681" spans="12:15" ht="12.75" customHeight="1" x14ac:dyDescent="0.2">
      <c r="L681" s="3"/>
      <c r="M681" s="3"/>
      <c r="O681" s="3"/>
    </row>
    <row r="682" spans="12:15" ht="12.75" customHeight="1" x14ac:dyDescent="0.2">
      <c r="L682" s="3"/>
      <c r="M682" s="3"/>
      <c r="O682" s="3"/>
    </row>
    <row r="683" spans="12:15" ht="12.75" customHeight="1" x14ac:dyDescent="0.2">
      <c r="L683" s="3"/>
      <c r="M683" s="3"/>
      <c r="O683" s="3"/>
    </row>
    <row r="684" spans="12:15" ht="12.75" customHeight="1" x14ac:dyDescent="0.2">
      <c r="L684" s="3"/>
      <c r="M684" s="3"/>
      <c r="O684" s="3"/>
    </row>
    <row r="685" spans="12:15" ht="12.75" customHeight="1" x14ac:dyDescent="0.2">
      <c r="L685" s="3"/>
      <c r="M685" s="3"/>
      <c r="O685" s="3"/>
    </row>
    <row r="686" spans="12:15" ht="12.75" customHeight="1" x14ac:dyDescent="0.2">
      <c r="L686" s="3"/>
      <c r="M686" s="3"/>
      <c r="O686" s="3"/>
    </row>
    <row r="687" spans="12:15" ht="12.75" customHeight="1" x14ac:dyDescent="0.2">
      <c r="L687" s="3"/>
      <c r="M687" s="3"/>
      <c r="O687" s="3"/>
    </row>
    <row r="688" spans="12:15" ht="12.75" customHeight="1" x14ac:dyDescent="0.2">
      <c r="L688" s="3"/>
      <c r="M688" s="3"/>
      <c r="O688" s="3"/>
    </row>
    <row r="689" spans="12:15" ht="12.75" customHeight="1" x14ac:dyDescent="0.2">
      <c r="L689" s="3"/>
      <c r="M689" s="3"/>
      <c r="O689" s="3"/>
    </row>
    <row r="690" spans="12:15" ht="12.75" customHeight="1" x14ac:dyDescent="0.2">
      <c r="L690" s="3"/>
      <c r="M690" s="3"/>
      <c r="O690" s="3"/>
    </row>
    <row r="691" spans="12:15" ht="12.75" customHeight="1" x14ac:dyDescent="0.2">
      <c r="L691" s="3"/>
      <c r="M691" s="3"/>
      <c r="O691" s="3"/>
    </row>
    <row r="692" spans="12:15" ht="12.75" customHeight="1" x14ac:dyDescent="0.2">
      <c r="L692" s="3"/>
      <c r="M692" s="3"/>
      <c r="O692" s="3"/>
    </row>
    <row r="693" spans="12:15" ht="12.75" customHeight="1" x14ac:dyDescent="0.2">
      <c r="L693" s="3"/>
      <c r="M693" s="3"/>
      <c r="O693" s="3"/>
    </row>
    <row r="694" spans="12:15" ht="12.75" customHeight="1" x14ac:dyDescent="0.2">
      <c r="L694" s="3"/>
      <c r="M694" s="3"/>
      <c r="O694" s="3"/>
    </row>
    <row r="695" spans="12:15" ht="12.75" customHeight="1" x14ac:dyDescent="0.2">
      <c r="L695" s="3"/>
      <c r="M695" s="3"/>
      <c r="O695" s="3"/>
    </row>
    <row r="696" spans="12:15" ht="12.75" customHeight="1" x14ac:dyDescent="0.2">
      <c r="L696" s="3"/>
      <c r="M696" s="3"/>
      <c r="O696" s="3"/>
    </row>
    <row r="697" spans="12:15" ht="12.75" customHeight="1" x14ac:dyDescent="0.2">
      <c r="L697" s="3"/>
      <c r="M697" s="3"/>
      <c r="O697" s="3"/>
    </row>
    <row r="698" spans="12:15" ht="12.75" customHeight="1" x14ac:dyDescent="0.2">
      <c r="L698" s="3"/>
      <c r="M698" s="3"/>
      <c r="O698" s="3"/>
    </row>
    <row r="699" spans="12:15" ht="12.75" customHeight="1" x14ac:dyDescent="0.2">
      <c r="L699" s="3"/>
      <c r="M699" s="3"/>
      <c r="O699" s="3"/>
    </row>
    <row r="700" spans="12:15" ht="12.75" customHeight="1" x14ac:dyDescent="0.2">
      <c r="L700" s="3"/>
      <c r="M700" s="3"/>
      <c r="O700" s="3"/>
    </row>
    <row r="701" spans="12:15" ht="12.75" customHeight="1" x14ac:dyDescent="0.2">
      <c r="L701" s="3"/>
      <c r="M701" s="3"/>
      <c r="O701" s="3"/>
    </row>
    <row r="702" spans="12:15" ht="12.75" customHeight="1" x14ac:dyDescent="0.2">
      <c r="L702" s="3"/>
      <c r="M702" s="3"/>
      <c r="O702" s="3"/>
    </row>
    <row r="703" spans="12:15" ht="12.75" customHeight="1" x14ac:dyDescent="0.2">
      <c r="L703" s="3"/>
      <c r="M703" s="3"/>
      <c r="O703" s="3"/>
    </row>
    <row r="704" spans="12:15" ht="12.75" customHeight="1" x14ac:dyDescent="0.2">
      <c r="L704" s="3"/>
      <c r="M704" s="3"/>
      <c r="O704" s="3"/>
    </row>
    <row r="705" spans="12:15" ht="12.75" customHeight="1" x14ac:dyDescent="0.2">
      <c r="L705" s="3"/>
      <c r="M705" s="3"/>
      <c r="O705" s="3"/>
    </row>
    <row r="706" spans="12:15" ht="12.75" customHeight="1" x14ac:dyDescent="0.2">
      <c r="L706" s="3"/>
      <c r="M706" s="3"/>
      <c r="O706" s="3"/>
    </row>
    <row r="707" spans="12:15" ht="12.75" customHeight="1" x14ac:dyDescent="0.2">
      <c r="L707" s="3"/>
      <c r="M707" s="3"/>
      <c r="O707" s="3"/>
    </row>
    <row r="708" spans="12:15" ht="12.75" customHeight="1" x14ac:dyDescent="0.2">
      <c r="L708" s="3"/>
      <c r="M708" s="3"/>
      <c r="O708" s="3"/>
    </row>
    <row r="709" spans="12:15" ht="12.75" customHeight="1" x14ac:dyDescent="0.2">
      <c r="L709" s="3"/>
      <c r="M709" s="3"/>
      <c r="O709" s="3"/>
    </row>
    <row r="710" spans="12:15" ht="12.75" customHeight="1" x14ac:dyDescent="0.2">
      <c r="L710" s="3"/>
      <c r="M710" s="3"/>
      <c r="O710" s="3"/>
    </row>
    <row r="711" spans="12:15" ht="12.75" customHeight="1" x14ac:dyDescent="0.2">
      <c r="L711" s="3"/>
      <c r="M711" s="3"/>
      <c r="O711" s="3"/>
    </row>
    <row r="712" spans="12:15" ht="12.75" customHeight="1" x14ac:dyDescent="0.2">
      <c r="L712" s="3"/>
      <c r="M712" s="3"/>
      <c r="O712" s="3"/>
    </row>
    <row r="713" spans="12:15" ht="12.75" customHeight="1" x14ac:dyDescent="0.2">
      <c r="L713" s="3"/>
      <c r="M713" s="3"/>
      <c r="O713" s="3"/>
    </row>
    <row r="714" spans="12:15" ht="12.75" customHeight="1" x14ac:dyDescent="0.2">
      <c r="L714" s="3"/>
      <c r="M714" s="3"/>
      <c r="O714" s="3"/>
    </row>
    <row r="715" spans="12:15" ht="12.75" customHeight="1" x14ac:dyDescent="0.2">
      <c r="L715" s="3"/>
      <c r="M715" s="3"/>
      <c r="O715" s="3"/>
    </row>
    <row r="716" spans="12:15" ht="12.75" customHeight="1" x14ac:dyDescent="0.2">
      <c r="L716" s="3"/>
      <c r="M716" s="3"/>
      <c r="O716" s="3"/>
    </row>
    <row r="717" spans="12:15" ht="12.75" customHeight="1" x14ac:dyDescent="0.2">
      <c r="L717" s="3"/>
      <c r="M717" s="3"/>
      <c r="O717" s="3"/>
    </row>
    <row r="718" spans="12:15" ht="12.75" customHeight="1" x14ac:dyDescent="0.2">
      <c r="L718" s="3"/>
      <c r="M718" s="3"/>
      <c r="O718" s="3"/>
    </row>
    <row r="719" spans="12:15" ht="12.75" customHeight="1" x14ac:dyDescent="0.2">
      <c r="L719" s="3"/>
      <c r="M719" s="3"/>
      <c r="O719" s="3"/>
    </row>
    <row r="720" spans="12:15" ht="12.75" customHeight="1" x14ac:dyDescent="0.2">
      <c r="L720" s="3"/>
      <c r="M720" s="3"/>
      <c r="O720" s="3"/>
    </row>
    <row r="721" spans="12:15" ht="12.75" customHeight="1" x14ac:dyDescent="0.2">
      <c r="L721" s="3"/>
      <c r="M721" s="3"/>
      <c r="O721" s="3"/>
    </row>
    <row r="722" spans="12:15" ht="12.75" customHeight="1" x14ac:dyDescent="0.2">
      <c r="L722" s="3"/>
      <c r="M722" s="3"/>
      <c r="O722" s="3"/>
    </row>
    <row r="723" spans="12:15" ht="12.75" customHeight="1" x14ac:dyDescent="0.2">
      <c r="L723" s="3"/>
      <c r="M723" s="3"/>
      <c r="O723" s="3"/>
    </row>
    <row r="724" spans="12:15" ht="12.75" customHeight="1" x14ac:dyDescent="0.2">
      <c r="L724" s="3"/>
      <c r="M724" s="3"/>
      <c r="O724" s="3"/>
    </row>
    <row r="725" spans="12:15" ht="12.75" customHeight="1" x14ac:dyDescent="0.2">
      <c r="L725" s="3"/>
      <c r="M725" s="3"/>
      <c r="O725" s="3"/>
    </row>
    <row r="726" spans="12:15" ht="12.75" customHeight="1" x14ac:dyDescent="0.2">
      <c r="L726" s="3"/>
      <c r="M726" s="3"/>
      <c r="O726" s="3"/>
    </row>
    <row r="727" spans="12:15" ht="12.75" customHeight="1" x14ac:dyDescent="0.2">
      <c r="L727" s="3"/>
      <c r="M727" s="3"/>
      <c r="O727" s="3"/>
    </row>
    <row r="728" spans="12:15" ht="12.75" customHeight="1" x14ac:dyDescent="0.2">
      <c r="L728" s="3"/>
      <c r="M728" s="3"/>
      <c r="O728" s="3"/>
    </row>
    <row r="729" spans="12:15" ht="12.75" customHeight="1" x14ac:dyDescent="0.2">
      <c r="L729" s="3"/>
      <c r="M729" s="3"/>
      <c r="O729" s="3"/>
    </row>
    <row r="730" spans="12:15" ht="12.75" customHeight="1" x14ac:dyDescent="0.2">
      <c r="L730" s="3"/>
      <c r="M730" s="3"/>
      <c r="O730" s="3"/>
    </row>
    <row r="731" spans="12:15" ht="12.75" customHeight="1" x14ac:dyDescent="0.2">
      <c r="L731" s="3"/>
      <c r="M731" s="3"/>
      <c r="O731" s="3"/>
    </row>
    <row r="732" spans="12:15" ht="12.75" customHeight="1" x14ac:dyDescent="0.2">
      <c r="L732" s="3"/>
      <c r="M732" s="3"/>
      <c r="O732" s="3"/>
    </row>
    <row r="733" spans="12:15" ht="12.75" customHeight="1" x14ac:dyDescent="0.2">
      <c r="L733" s="3"/>
      <c r="M733" s="3"/>
      <c r="O733" s="3"/>
    </row>
    <row r="734" spans="12:15" ht="12.75" customHeight="1" x14ac:dyDescent="0.2">
      <c r="L734" s="3"/>
      <c r="M734" s="3"/>
      <c r="O734" s="3"/>
    </row>
    <row r="735" spans="12:15" ht="12.75" customHeight="1" x14ac:dyDescent="0.2">
      <c r="L735" s="3"/>
      <c r="M735" s="3"/>
      <c r="O735" s="3"/>
    </row>
    <row r="736" spans="12:15" ht="12.75" customHeight="1" x14ac:dyDescent="0.2">
      <c r="L736" s="3"/>
      <c r="M736" s="3"/>
      <c r="O736" s="3"/>
    </row>
    <row r="737" spans="12:15" ht="12.75" customHeight="1" x14ac:dyDescent="0.2">
      <c r="L737" s="3"/>
      <c r="M737" s="3"/>
      <c r="O737" s="3"/>
    </row>
    <row r="738" spans="12:15" ht="12.75" customHeight="1" x14ac:dyDescent="0.2">
      <c r="L738" s="3"/>
      <c r="M738" s="3"/>
      <c r="O738" s="3"/>
    </row>
    <row r="739" spans="12:15" ht="12.75" customHeight="1" x14ac:dyDescent="0.2">
      <c r="L739" s="3"/>
      <c r="M739" s="3"/>
      <c r="O739" s="3"/>
    </row>
    <row r="740" spans="12:15" ht="12.75" customHeight="1" x14ac:dyDescent="0.2">
      <c r="L740" s="3"/>
      <c r="M740" s="3"/>
      <c r="O740" s="3"/>
    </row>
    <row r="741" spans="12:15" ht="12.75" customHeight="1" x14ac:dyDescent="0.2">
      <c r="L741" s="3"/>
      <c r="M741" s="3"/>
      <c r="O741" s="3"/>
    </row>
    <row r="742" spans="12:15" ht="12.75" customHeight="1" x14ac:dyDescent="0.2">
      <c r="L742" s="3"/>
      <c r="M742" s="3"/>
      <c r="O742" s="3"/>
    </row>
    <row r="743" spans="12:15" ht="12.75" customHeight="1" x14ac:dyDescent="0.2">
      <c r="L743" s="3"/>
      <c r="M743" s="3"/>
      <c r="O743" s="3"/>
    </row>
    <row r="744" spans="12:15" ht="12.75" customHeight="1" x14ac:dyDescent="0.2">
      <c r="L744" s="3"/>
      <c r="M744" s="3"/>
      <c r="O744" s="3"/>
    </row>
    <row r="745" spans="12:15" ht="12.75" customHeight="1" x14ac:dyDescent="0.2">
      <c r="L745" s="3"/>
      <c r="M745" s="3"/>
      <c r="O745" s="3"/>
    </row>
    <row r="746" spans="12:15" ht="12.75" customHeight="1" x14ac:dyDescent="0.2">
      <c r="L746" s="3"/>
      <c r="M746" s="3"/>
      <c r="O746" s="3"/>
    </row>
    <row r="747" spans="12:15" ht="12.75" customHeight="1" x14ac:dyDescent="0.2">
      <c r="L747" s="3"/>
      <c r="M747" s="3"/>
      <c r="O747" s="3"/>
    </row>
    <row r="748" spans="12:15" ht="12.75" customHeight="1" x14ac:dyDescent="0.2">
      <c r="L748" s="3"/>
      <c r="M748" s="3"/>
      <c r="O748" s="3"/>
    </row>
    <row r="749" spans="12:15" ht="12.75" customHeight="1" x14ac:dyDescent="0.2">
      <c r="L749" s="3"/>
      <c r="M749" s="3"/>
      <c r="O749" s="3"/>
    </row>
    <row r="750" spans="12:15" ht="12.75" customHeight="1" x14ac:dyDescent="0.2">
      <c r="L750" s="3"/>
      <c r="M750" s="3"/>
      <c r="O750" s="3"/>
    </row>
    <row r="751" spans="12:15" ht="12.75" customHeight="1" x14ac:dyDescent="0.2">
      <c r="L751" s="3"/>
      <c r="M751" s="3"/>
      <c r="O751" s="3"/>
    </row>
    <row r="752" spans="12:15" ht="12.75" customHeight="1" x14ac:dyDescent="0.2">
      <c r="L752" s="3"/>
      <c r="M752" s="3"/>
      <c r="O752" s="3"/>
    </row>
    <row r="753" spans="12:15" ht="12.75" customHeight="1" x14ac:dyDescent="0.2">
      <c r="L753" s="3"/>
      <c r="M753" s="3"/>
      <c r="O753" s="3"/>
    </row>
    <row r="754" spans="12:15" ht="12.75" customHeight="1" x14ac:dyDescent="0.2">
      <c r="L754" s="3"/>
      <c r="M754" s="3"/>
      <c r="O754" s="3"/>
    </row>
    <row r="755" spans="12:15" ht="12.75" customHeight="1" x14ac:dyDescent="0.2">
      <c r="L755" s="3"/>
      <c r="M755" s="3"/>
      <c r="O755" s="3"/>
    </row>
    <row r="756" spans="12:15" ht="12.75" customHeight="1" x14ac:dyDescent="0.2">
      <c r="L756" s="3"/>
      <c r="M756" s="3"/>
      <c r="O756" s="3"/>
    </row>
    <row r="757" spans="12:15" ht="12.75" customHeight="1" x14ac:dyDescent="0.2">
      <c r="L757" s="3"/>
      <c r="M757" s="3"/>
      <c r="O757" s="3"/>
    </row>
    <row r="758" spans="12:15" ht="12.75" customHeight="1" x14ac:dyDescent="0.2">
      <c r="L758" s="3"/>
      <c r="M758" s="3"/>
      <c r="O758" s="3"/>
    </row>
    <row r="759" spans="12:15" ht="12.75" customHeight="1" x14ac:dyDescent="0.2">
      <c r="L759" s="3"/>
      <c r="M759" s="3"/>
      <c r="O759" s="3"/>
    </row>
    <row r="760" spans="12:15" ht="12.75" customHeight="1" x14ac:dyDescent="0.2">
      <c r="L760" s="3"/>
      <c r="M760" s="3"/>
      <c r="O760" s="3"/>
    </row>
    <row r="761" spans="12:15" ht="12.75" customHeight="1" x14ac:dyDescent="0.2">
      <c r="L761" s="3"/>
      <c r="M761" s="3"/>
      <c r="O761" s="3"/>
    </row>
    <row r="762" spans="12:15" ht="12.75" customHeight="1" x14ac:dyDescent="0.2">
      <c r="L762" s="3"/>
      <c r="M762" s="3"/>
      <c r="O762" s="3"/>
    </row>
    <row r="763" spans="12:15" ht="12.75" customHeight="1" x14ac:dyDescent="0.2">
      <c r="L763" s="3"/>
      <c r="M763" s="3"/>
      <c r="O763" s="3"/>
    </row>
    <row r="764" spans="12:15" ht="12.75" customHeight="1" x14ac:dyDescent="0.2">
      <c r="L764" s="3"/>
      <c r="M764" s="3"/>
      <c r="O764" s="3"/>
    </row>
    <row r="765" spans="12:15" ht="12.75" customHeight="1" x14ac:dyDescent="0.2">
      <c r="L765" s="3"/>
      <c r="M765" s="3"/>
      <c r="O765" s="3"/>
    </row>
    <row r="766" spans="12:15" ht="12.75" customHeight="1" x14ac:dyDescent="0.2">
      <c r="L766" s="3"/>
      <c r="M766" s="3"/>
      <c r="O766" s="3"/>
    </row>
    <row r="767" spans="12:15" ht="12.75" customHeight="1" x14ac:dyDescent="0.2">
      <c r="L767" s="3"/>
      <c r="M767" s="3"/>
      <c r="O767" s="3"/>
    </row>
    <row r="768" spans="12:15" ht="12.75" customHeight="1" x14ac:dyDescent="0.2">
      <c r="L768" s="3"/>
      <c r="M768" s="3"/>
      <c r="O768" s="3"/>
    </row>
    <row r="769" spans="12:15" ht="12.75" customHeight="1" x14ac:dyDescent="0.2">
      <c r="L769" s="3"/>
      <c r="M769" s="3"/>
      <c r="O769" s="3"/>
    </row>
    <row r="770" spans="12:15" ht="12.75" customHeight="1" x14ac:dyDescent="0.2">
      <c r="L770" s="3"/>
      <c r="M770" s="3"/>
      <c r="O770" s="3"/>
    </row>
    <row r="771" spans="12:15" ht="12.75" customHeight="1" x14ac:dyDescent="0.2">
      <c r="L771" s="3"/>
      <c r="M771" s="3"/>
      <c r="O771" s="3"/>
    </row>
    <row r="772" spans="12:15" ht="12.75" customHeight="1" x14ac:dyDescent="0.2">
      <c r="L772" s="3"/>
      <c r="M772" s="3"/>
      <c r="O772" s="3"/>
    </row>
    <row r="773" spans="12:15" ht="12.75" customHeight="1" x14ac:dyDescent="0.2">
      <c r="L773" s="3"/>
      <c r="M773" s="3"/>
      <c r="O773" s="3"/>
    </row>
    <row r="774" spans="12:15" ht="12.75" customHeight="1" x14ac:dyDescent="0.2">
      <c r="L774" s="3"/>
      <c r="M774" s="3"/>
      <c r="O774" s="3"/>
    </row>
    <row r="775" spans="12:15" ht="12.75" customHeight="1" x14ac:dyDescent="0.2">
      <c r="L775" s="3"/>
      <c r="M775" s="3"/>
      <c r="O775" s="3"/>
    </row>
    <row r="776" spans="12:15" ht="12.75" customHeight="1" x14ac:dyDescent="0.2">
      <c r="L776" s="3"/>
      <c r="M776" s="3"/>
      <c r="O776" s="3"/>
    </row>
    <row r="777" spans="12:15" ht="12.75" customHeight="1" x14ac:dyDescent="0.2">
      <c r="L777" s="3"/>
      <c r="M777" s="3"/>
      <c r="O777" s="3"/>
    </row>
    <row r="778" spans="12:15" ht="12.75" customHeight="1" x14ac:dyDescent="0.2">
      <c r="L778" s="3"/>
      <c r="M778" s="3"/>
      <c r="O778" s="3"/>
    </row>
    <row r="779" spans="12:15" ht="12.75" customHeight="1" x14ac:dyDescent="0.2">
      <c r="L779" s="3"/>
      <c r="M779" s="3"/>
      <c r="O779" s="3"/>
    </row>
    <row r="780" spans="12:15" ht="12.75" customHeight="1" x14ac:dyDescent="0.2">
      <c r="L780" s="3"/>
      <c r="M780" s="3"/>
      <c r="O780" s="3"/>
    </row>
    <row r="781" spans="12:15" ht="12.75" customHeight="1" x14ac:dyDescent="0.2">
      <c r="L781" s="3"/>
      <c r="M781" s="3"/>
      <c r="O781" s="3"/>
    </row>
    <row r="782" spans="12:15" ht="12.75" customHeight="1" x14ac:dyDescent="0.2">
      <c r="L782" s="3"/>
      <c r="M782" s="3"/>
      <c r="O782" s="3"/>
    </row>
    <row r="783" spans="12:15" ht="12.75" customHeight="1" x14ac:dyDescent="0.2">
      <c r="L783" s="3"/>
      <c r="M783" s="3"/>
      <c r="O783" s="3"/>
    </row>
    <row r="784" spans="12:15" ht="12.75" customHeight="1" x14ac:dyDescent="0.2">
      <c r="L784" s="3"/>
      <c r="M784" s="3"/>
      <c r="O784" s="3"/>
    </row>
    <row r="785" spans="12:15" ht="12.75" customHeight="1" x14ac:dyDescent="0.2">
      <c r="L785" s="3"/>
      <c r="M785" s="3"/>
      <c r="O785" s="3"/>
    </row>
    <row r="786" spans="12:15" ht="12.75" customHeight="1" x14ac:dyDescent="0.2">
      <c r="L786" s="3"/>
      <c r="M786" s="3"/>
      <c r="O786" s="3"/>
    </row>
    <row r="787" spans="12:15" ht="12.75" customHeight="1" x14ac:dyDescent="0.2">
      <c r="L787" s="3"/>
      <c r="M787" s="3"/>
      <c r="O787" s="3"/>
    </row>
    <row r="788" spans="12:15" ht="12.75" customHeight="1" x14ac:dyDescent="0.2">
      <c r="L788" s="3"/>
      <c r="M788" s="3"/>
      <c r="O788" s="3"/>
    </row>
    <row r="789" spans="12:15" ht="12.75" customHeight="1" x14ac:dyDescent="0.2">
      <c r="L789" s="3"/>
      <c r="M789" s="3"/>
      <c r="O789" s="3"/>
    </row>
    <row r="790" spans="12:15" ht="12.75" customHeight="1" x14ac:dyDescent="0.2">
      <c r="L790" s="3"/>
      <c r="M790" s="3"/>
      <c r="O790" s="3"/>
    </row>
    <row r="791" spans="12:15" ht="12.75" customHeight="1" x14ac:dyDescent="0.2">
      <c r="L791" s="3"/>
      <c r="M791" s="3"/>
      <c r="O791" s="3"/>
    </row>
    <row r="792" spans="12:15" ht="12.75" customHeight="1" x14ac:dyDescent="0.2">
      <c r="L792" s="3"/>
      <c r="M792" s="3"/>
      <c r="O792" s="3"/>
    </row>
    <row r="793" spans="12:15" ht="12.75" customHeight="1" x14ac:dyDescent="0.2">
      <c r="L793" s="3"/>
      <c r="M793" s="3"/>
      <c r="O793" s="3"/>
    </row>
    <row r="794" spans="12:15" ht="12.75" customHeight="1" x14ac:dyDescent="0.2">
      <c r="L794" s="3"/>
      <c r="M794" s="3"/>
      <c r="O794" s="3"/>
    </row>
    <row r="795" spans="12:15" ht="12.75" customHeight="1" x14ac:dyDescent="0.2">
      <c r="L795" s="3"/>
      <c r="M795" s="3"/>
      <c r="O795" s="3"/>
    </row>
    <row r="796" spans="12:15" ht="12.75" customHeight="1" x14ac:dyDescent="0.2">
      <c r="L796" s="3"/>
      <c r="M796" s="3"/>
      <c r="O796" s="3"/>
    </row>
    <row r="797" spans="12:15" ht="12.75" customHeight="1" x14ac:dyDescent="0.2">
      <c r="L797" s="3"/>
      <c r="M797" s="3"/>
      <c r="O797" s="3"/>
    </row>
    <row r="798" spans="12:15" ht="12.75" customHeight="1" x14ac:dyDescent="0.2">
      <c r="L798" s="3"/>
      <c r="M798" s="3"/>
      <c r="O798" s="3"/>
    </row>
    <row r="799" spans="12:15" ht="12.75" customHeight="1" x14ac:dyDescent="0.2">
      <c r="L799" s="3"/>
      <c r="M799" s="3"/>
      <c r="O799" s="3"/>
    </row>
    <row r="800" spans="12:15" ht="12.75" customHeight="1" x14ac:dyDescent="0.2">
      <c r="L800" s="3"/>
      <c r="M800" s="3"/>
      <c r="O800" s="3"/>
    </row>
    <row r="801" spans="12:15" ht="12.75" customHeight="1" x14ac:dyDescent="0.2">
      <c r="L801" s="3"/>
      <c r="M801" s="3"/>
      <c r="O801" s="3"/>
    </row>
    <row r="802" spans="12:15" ht="12.75" customHeight="1" x14ac:dyDescent="0.2">
      <c r="L802" s="3"/>
      <c r="M802" s="3"/>
      <c r="O802" s="3"/>
    </row>
    <row r="803" spans="12:15" ht="12.75" customHeight="1" x14ac:dyDescent="0.2">
      <c r="L803" s="3"/>
      <c r="M803" s="3"/>
      <c r="O803" s="3"/>
    </row>
    <row r="804" spans="12:15" ht="12.75" customHeight="1" x14ac:dyDescent="0.2">
      <c r="L804" s="3"/>
      <c r="M804" s="3"/>
      <c r="O804" s="3"/>
    </row>
    <row r="805" spans="12:15" ht="12.75" customHeight="1" x14ac:dyDescent="0.2">
      <c r="L805" s="3"/>
      <c r="M805" s="3"/>
      <c r="O805" s="3"/>
    </row>
    <row r="806" spans="12:15" ht="12.75" customHeight="1" x14ac:dyDescent="0.2">
      <c r="L806" s="3"/>
      <c r="M806" s="3"/>
      <c r="O806" s="3"/>
    </row>
    <row r="807" spans="12:15" ht="12.75" customHeight="1" x14ac:dyDescent="0.2">
      <c r="L807" s="3"/>
      <c r="M807" s="3"/>
      <c r="O807" s="3"/>
    </row>
    <row r="808" spans="12:15" ht="12.75" customHeight="1" x14ac:dyDescent="0.2">
      <c r="L808" s="3"/>
      <c r="M808" s="3"/>
      <c r="O808" s="3"/>
    </row>
    <row r="809" spans="12:15" ht="12.75" customHeight="1" x14ac:dyDescent="0.2">
      <c r="L809" s="3"/>
      <c r="M809" s="3"/>
      <c r="O809" s="3"/>
    </row>
    <row r="810" spans="12:15" ht="12.75" customHeight="1" x14ac:dyDescent="0.2">
      <c r="L810" s="3"/>
      <c r="M810" s="3"/>
      <c r="O810" s="3"/>
    </row>
    <row r="811" spans="12:15" ht="12.75" customHeight="1" x14ac:dyDescent="0.2">
      <c r="L811" s="3"/>
      <c r="M811" s="3"/>
      <c r="O811" s="3"/>
    </row>
    <row r="812" spans="12:15" ht="12.75" customHeight="1" x14ac:dyDescent="0.2">
      <c r="L812" s="3"/>
      <c r="M812" s="3"/>
      <c r="O812" s="3"/>
    </row>
    <row r="813" spans="12:15" ht="12.75" customHeight="1" x14ac:dyDescent="0.2">
      <c r="L813" s="3"/>
      <c r="M813" s="3"/>
      <c r="O813" s="3"/>
    </row>
    <row r="814" spans="12:15" ht="12.75" customHeight="1" x14ac:dyDescent="0.2">
      <c r="L814" s="3"/>
      <c r="M814" s="3"/>
      <c r="O814" s="3"/>
    </row>
    <row r="815" spans="12:15" ht="12.75" customHeight="1" x14ac:dyDescent="0.2">
      <c r="L815" s="3"/>
      <c r="M815" s="3"/>
      <c r="O815" s="3"/>
    </row>
    <row r="816" spans="12:15" ht="12.75" customHeight="1" x14ac:dyDescent="0.2">
      <c r="L816" s="3"/>
      <c r="M816" s="3"/>
      <c r="O816" s="3"/>
    </row>
    <row r="817" spans="12:15" ht="12.75" customHeight="1" x14ac:dyDescent="0.2">
      <c r="L817" s="3"/>
      <c r="M817" s="3"/>
      <c r="O817" s="3"/>
    </row>
    <row r="818" spans="12:15" ht="12.75" customHeight="1" x14ac:dyDescent="0.2">
      <c r="L818" s="3"/>
      <c r="M818" s="3"/>
      <c r="O818" s="3"/>
    </row>
    <row r="819" spans="12:15" ht="12.75" customHeight="1" x14ac:dyDescent="0.2">
      <c r="L819" s="3"/>
      <c r="M819" s="3"/>
      <c r="O819" s="3"/>
    </row>
    <row r="820" spans="12:15" ht="12.75" customHeight="1" x14ac:dyDescent="0.2">
      <c r="L820" s="3"/>
      <c r="M820" s="3"/>
      <c r="O820" s="3"/>
    </row>
    <row r="821" spans="12:15" ht="12.75" customHeight="1" x14ac:dyDescent="0.2">
      <c r="L821" s="3"/>
      <c r="M821" s="3"/>
      <c r="O821" s="3"/>
    </row>
    <row r="822" spans="12:15" ht="12.75" customHeight="1" x14ac:dyDescent="0.2">
      <c r="L822" s="3"/>
      <c r="M822" s="3"/>
      <c r="O822" s="3"/>
    </row>
    <row r="823" spans="12:15" ht="12.75" customHeight="1" x14ac:dyDescent="0.2">
      <c r="L823" s="3"/>
      <c r="M823" s="3"/>
      <c r="O823" s="3"/>
    </row>
    <row r="824" spans="12:15" ht="12.75" customHeight="1" x14ac:dyDescent="0.2">
      <c r="L824" s="3"/>
      <c r="M824" s="3"/>
      <c r="O824" s="3"/>
    </row>
    <row r="825" spans="12:15" ht="12.75" customHeight="1" x14ac:dyDescent="0.2">
      <c r="L825" s="3"/>
      <c r="M825" s="3"/>
      <c r="O825" s="3"/>
    </row>
    <row r="826" spans="12:15" ht="12.75" customHeight="1" x14ac:dyDescent="0.2">
      <c r="L826" s="3"/>
      <c r="M826" s="3"/>
      <c r="O826" s="3"/>
    </row>
    <row r="827" spans="12:15" ht="12.75" customHeight="1" x14ac:dyDescent="0.2">
      <c r="L827" s="3"/>
      <c r="M827" s="3"/>
      <c r="O827" s="3"/>
    </row>
    <row r="828" spans="12:15" ht="12.75" customHeight="1" x14ac:dyDescent="0.2">
      <c r="L828" s="3"/>
      <c r="M828" s="3"/>
      <c r="O828" s="3"/>
    </row>
    <row r="829" spans="12:15" ht="12.75" customHeight="1" x14ac:dyDescent="0.2">
      <c r="L829" s="3"/>
      <c r="M829" s="3"/>
      <c r="O829" s="3"/>
    </row>
    <row r="830" spans="12:15" ht="12.75" customHeight="1" x14ac:dyDescent="0.2">
      <c r="L830" s="3"/>
      <c r="M830" s="3"/>
      <c r="O830" s="3"/>
    </row>
    <row r="831" spans="12:15" ht="12.75" customHeight="1" x14ac:dyDescent="0.2">
      <c r="L831" s="3"/>
      <c r="M831" s="3"/>
      <c r="O831" s="3"/>
    </row>
    <row r="832" spans="12:15" ht="12.75" customHeight="1" x14ac:dyDescent="0.2">
      <c r="L832" s="3"/>
      <c r="M832" s="3"/>
      <c r="O832" s="3"/>
    </row>
    <row r="833" spans="12:15" ht="12.75" customHeight="1" x14ac:dyDescent="0.2">
      <c r="L833" s="3"/>
      <c r="M833" s="3"/>
      <c r="O833" s="3"/>
    </row>
    <row r="834" spans="12:15" ht="12.75" customHeight="1" x14ac:dyDescent="0.2">
      <c r="L834" s="3"/>
      <c r="M834" s="3"/>
      <c r="O834" s="3"/>
    </row>
    <row r="835" spans="12:15" ht="12.75" customHeight="1" x14ac:dyDescent="0.2">
      <c r="L835" s="3"/>
      <c r="M835" s="3"/>
      <c r="O835" s="3"/>
    </row>
    <row r="836" spans="12:15" ht="12.75" customHeight="1" x14ac:dyDescent="0.2">
      <c r="L836" s="3"/>
      <c r="M836" s="3"/>
      <c r="O836" s="3"/>
    </row>
    <row r="837" spans="12:15" ht="12.75" customHeight="1" x14ac:dyDescent="0.2">
      <c r="L837" s="3"/>
      <c r="M837" s="3"/>
      <c r="O837" s="3"/>
    </row>
    <row r="838" spans="12:15" ht="12.75" customHeight="1" x14ac:dyDescent="0.2">
      <c r="L838" s="3"/>
      <c r="M838" s="3"/>
      <c r="O838" s="3"/>
    </row>
    <row r="839" spans="12:15" ht="12.75" customHeight="1" x14ac:dyDescent="0.2">
      <c r="L839" s="3"/>
      <c r="M839" s="3"/>
      <c r="O839" s="3"/>
    </row>
    <row r="840" spans="12:15" ht="12.75" customHeight="1" x14ac:dyDescent="0.2">
      <c r="L840" s="3"/>
      <c r="M840" s="3"/>
      <c r="O840" s="3"/>
    </row>
    <row r="841" spans="12:15" ht="12.75" customHeight="1" x14ac:dyDescent="0.2">
      <c r="L841" s="3"/>
      <c r="M841" s="3"/>
      <c r="O841" s="3"/>
    </row>
    <row r="842" spans="12:15" ht="12.75" customHeight="1" x14ac:dyDescent="0.2">
      <c r="L842" s="3"/>
      <c r="M842" s="3"/>
      <c r="O842" s="3"/>
    </row>
    <row r="843" spans="12:15" ht="12.75" customHeight="1" x14ac:dyDescent="0.2">
      <c r="L843" s="3"/>
      <c r="M843" s="3"/>
      <c r="O843" s="3"/>
    </row>
    <row r="844" spans="12:15" ht="12.75" customHeight="1" x14ac:dyDescent="0.2">
      <c r="L844" s="3"/>
      <c r="M844" s="3"/>
      <c r="O844" s="3"/>
    </row>
    <row r="845" spans="12:15" ht="12.75" customHeight="1" x14ac:dyDescent="0.2">
      <c r="L845" s="3"/>
      <c r="M845" s="3"/>
      <c r="O845" s="3"/>
    </row>
    <row r="846" spans="12:15" ht="12.75" customHeight="1" x14ac:dyDescent="0.2">
      <c r="L846" s="3"/>
      <c r="M846" s="3"/>
      <c r="O846" s="3"/>
    </row>
    <row r="847" spans="12:15" ht="12.75" customHeight="1" x14ac:dyDescent="0.2">
      <c r="L847" s="3"/>
      <c r="M847" s="3"/>
      <c r="O847" s="3"/>
    </row>
    <row r="848" spans="12:15" ht="12.75" customHeight="1" x14ac:dyDescent="0.2">
      <c r="L848" s="3"/>
      <c r="M848" s="3"/>
      <c r="O848" s="3"/>
    </row>
    <row r="849" spans="12:15" ht="12.75" customHeight="1" x14ac:dyDescent="0.2">
      <c r="L849" s="3"/>
      <c r="M849" s="3"/>
      <c r="O849" s="3"/>
    </row>
    <row r="850" spans="12:15" ht="12.75" customHeight="1" x14ac:dyDescent="0.2">
      <c r="L850" s="3"/>
      <c r="M850" s="3"/>
      <c r="O850" s="3"/>
    </row>
    <row r="851" spans="12:15" ht="12.75" customHeight="1" x14ac:dyDescent="0.2">
      <c r="L851" s="3"/>
      <c r="M851" s="3"/>
      <c r="O851" s="3"/>
    </row>
    <row r="852" spans="12:15" ht="12.75" customHeight="1" x14ac:dyDescent="0.2">
      <c r="L852" s="3"/>
      <c r="M852" s="3"/>
      <c r="O852" s="3"/>
    </row>
    <row r="853" spans="12:15" ht="12.75" customHeight="1" x14ac:dyDescent="0.2">
      <c r="L853" s="3"/>
      <c r="M853" s="3"/>
      <c r="O853" s="3"/>
    </row>
    <row r="854" spans="12:15" ht="12.75" customHeight="1" x14ac:dyDescent="0.2">
      <c r="L854" s="3"/>
      <c r="M854" s="3"/>
      <c r="O854" s="3"/>
    </row>
    <row r="855" spans="12:15" ht="12.75" customHeight="1" x14ac:dyDescent="0.2">
      <c r="L855" s="3"/>
      <c r="M855" s="3"/>
      <c r="O855" s="3"/>
    </row>
    <row r="856" spans="12:15" ht="12.75" customHeight="1" x14ac:dyDescent="0.2">
      <c r="L856" s="3"/>
      <c r="M856" s="3"/>
      <c r="O856" s="3"/>
    </row>
    <row r="857" spans="12:15" ht="12.75" customHeight="1" x14ac:dyDescent="0.2">
      <c r="L857" s="3"/>
      <c r="M857" s="3"/>
      <c r="O857" s="3"/>
    </row>
    <row r="858" spans="12:15" ht="12.75" customHeight="1" x14ac:dyDescent="0.2">
      <c r="L858" s="3"/>
      <c r="M858" s="3"/>
      <c r="O858" s="3"/>
    </row>
    <row r="859" spans="12:15" ht="12.75" customHeight="1" x14ac:dyDescent="0.2">
      <c r="L859" s="3"/>
      <c r="M859" s="3"/>
      <c r="O859" s="3"/>
    </row>
    <row r="860" spans="12:15" ht="12.75" customHeight="1" x14ac:dyDescent="0.2">
      <c r="L860" s="3"/>
      <c r="M860" s="3"/>
      <c r="O860" s="3"/>
    </row>
    <row r="861" spans="12:15" ht="12.75" customHeight="1" x14ac:dyDescent="0.2">
      <c r="L861" s="3"/>
      <c r="M861" s="3"/>
      <c r="O861" s="3"/>
    </row>
    <row r="862" spans="12:15" ht="12.75" customHeight="1" x14ac:dyDescent="0.2">
      <c r="L862" s="3"/>
      <c r="M862" s="3"/>
      <c r="O862" s="3"/>
    </row>
    <row r="863" spans="12:15" ht="12.75" customHeight="1" x14ac:dyDescent="0.2">
      <c r="L863" s="3"/>
      <c r="M863" s="3"/>
      <c r="O863" s="3"/>
    </row>
    <row r="864" spans="12:15" ht="12.75" customHeight="1" x14ac:dyDescent="0.2">
      <c r="L864" s="3"/>
      <c r="M864" s="3"/>
      <c r="O864" s="3"/>
    </row>
    <row r="865" spans="12:15" ht="12.75" customHeight="1" x14ac:dyDescent="0.2">
      <c r="L865" s="3"/>
      <c r="M865" s="3"/>
      <c r="O865" s="3"/>
    </row>
    <row r="866" spans="12:15" ht="12.75" customHeight="1" x14ac:dyDescent="0.2">
      <c r="L866" s="3"/>
      <c r="M866" s="3"/>
      <c r="O866" s="3"/>
    </row>
    <row r="867" spans="12:15" ht="12.75" customHeight="1" x14ac:dyDescent="0.2">
      <c r="L867" s="3"/>
      <c r="M867" s="3"/>
      <c r="O867" s="3"/>
    </row>
    <row r="868" spans="12:15" ht="12.75" customHeight="1" x14ac:dyDescent="0.2">
      <c r="L868" s="3"/>
      <c r="M868" s="3"/>
      <c r="O868" s="3"/>
    </row>
    <row r="869" spans="12:15" ht="12.75" customHeight="1" x14ac:dyDescent="0.2">
      <c r="L869" s="3"/>
      <c r="M869" s="3"/>
      <c r="O869" s="3"/>
    </row>
    <row r="870" spans="12:15" ht="12.75" customHeight="1" x14ac:dyDescent="0.2">
      <c r="L870" s="3"/>
      <c r="M870" s="3"/>
      <c r="O870" s="3"/>
    </row>
    <row r="871" spans="12:15" ht="12.75" customHeight="1" x14ac:dyDescent="0.2">
      <c r="L871" s="3"/>
      <c r="M871" s="3"/>
      <c r="O871" s="3"/>
    </row>
    <row r="872" spans="12:15" ht="12.75" customHeight="1" x14ac:dyDescent="0.2">
      <c r="L872" s="3"/>
      <c r="M872" s="3"/>
      <c r="O872" s="3"/>
    </row>
    <row r="873" spans="12:15" ht="12.75" customHeight="1" x14ac:dyDescent="0.2">
      <c r="L873" s="3"/>
      <c r="M873" s="3"/>
      <c r="O873" s="3"/>
    </row>
    <row r="874" spans="12:15" ht="12.75" customHeight="1" x14ac:dyDescent="0.2">
      <c r="L874" s="3"/>
      <c r="M874" s="3"/>
      <c r="O874" s="3"/>
    </row>
    <row r="875" spans="12:15" ht="12.75" customHeight="1" x14ac:dyDescent="0.2">
      <c r="L875" s="3"/>
      <c r="M875" s="3"/>
      <c r="O875" s="3"/>
    </row>
    <row r="876" spans="12:15" ht="12.75" customHeight="1" x14ac:dyDescent="0.2">
      <c r="L876" s="3"/>
      <c r="M876" s="3"/>
      <c r="O876" s="3"/>
    </row>
    <row r="877" spans="12:15" ht="12.75" customHeight="1" x14ac:dyDescent="0.2">
      <c r="L877" s="3"/>
      <c r="M877" s="3"/>
      <c r="O877" s="3"/>
    </row>
    <row r="878" spans="12:15" ht="12.75" customHeight="1" x14ac:dyDescent="0.2">
      <c r="L878" s="3"/>
      <c r="M878" s="3"/>
      <c r="O878" s="3"/>
    </row>
    <row r="879" spans="12:15" ht="12.75" customHeight="1" x14ac:dyDescent="0.2">
      <c r="L879" s="3"/>
      <c r="M879" s="3"/>
      <c r="O879" s="3"/>
    </row>
    <row r="880" spans="12:15" ht="12.75" customHeight="1" x14ac:dyDescent="0.2">
      <c r="L880" s="3"/>
      <c r="M880" s="3"/>
      <c r="O880" s="3"/>
    </row>
    <row r="881" spans="12:15" ht="12.75" customHeight="1" x14ac:dyDescent="0.2">
      <c r="L881" s="3"/>
      <c r="M881" s="3"/>
      <c r="O881" s="3"/>
    </row>
    <row r="882" spans="12:15" ht="12.75" customHeight="1" x14ac:dyDescent="0.2">
      <c r="L882" s="3"/>
      <c r="M882" s="3"/>
      <c r="O882" s="3"/>
    </row>
    <row r="883" spans="12:15" ht="12.75" customHeight="1" x14ac:dyDescent="0.2">
      <c r="L883" s="3"/>
      <c r="M883" s="3"/>
      <c r="O883" s="3"/>
    </row>
    <row r="884" spans="12:15" ht="12.75" customHeight="1" x14ac:dyDescent="0.2">
      <c r="L884" s="3"/>
      <c r="M884" s="3"/>
      <c r="O884" s="3"/>
    </row>
    <row r="885" spans="12:15" ht="12.75" customHeight="1" x14ac:dyDescent="0.2">
      <c r="L885" s="3"/>
      <c r="M885" s="3"/>
      <c r="O885" s="3"/>
    </row>
    <row r="886" spans="12:15" ht="12.75" customHeight="1" x14ac:dyDescent="0.2">
      <c r="L886" s="3"/>
      <c r="M886" s="3"/>
      <c r="O886" s="3"/>
    </row>
    <row r="887" spans="12:15" ht="12.75" customHeight="1" x14ac:dyDescent="0.2">
      <c r="L887" s="3"/>
      <c r="M887" s="3"/>
      <c r="O887" s="3"/>
    </row>
    <row r="888" spans="12:15" ht="12.75" customHeight="1" x14ac:dyDescent="0.2">
      <c r="L888" s="3"/>
      <c r="M888" s="3"/>
      <c r="O888" s="3"/>
    </row>
    <row r="889" spans="12:15" ht="12.75" customHeight="1" x14ac:dyDescent="0.2">
      <c r="L889" s="3"/>
      <c r="M889" s="3"/>
      <c r="O889" s="3"/>
    </row>
    <row r="890" spans="12:15" ht="12.75" customHeight="1" x14ac:dyDescent="0.2">
      <c r="L890" s="3"/>
      <c r="M890" s="3"/>
      <c r="O890" s="3"/>
    </row>
    <row r="891" spans="12:15" ht="12.75" customHeight="1" x14ac:dyDescent="0.2">
      <c r="L891" s="3"/>
      <c r="M891" s="3"/>
      <c r="O891" s="3"/>
    </row>
    <row r="892" spans="12:15" ht="12.75" customHeight="1" x14ac:dyDescent="0.2">
      <c r="L892" s="3"/>
      <c r="M892" s="3"/>
      <c r="O892" s="3"/>
    </row>
    <row r="893" spans="12:15" ht="12.75" customHeight="1" x14ac:dyDescent="0.2">
      <c r="L893" s="3"/>
      <c r="M893" s="3"/>
      <c r="O893" s="3"/>
    </row>
    <row r="894" spans="12:15" ht="12.75" customHeight="1" x14ac:dyDescent="0.2">
      <c r="L894" s="3"/>
      <c r="M894" s="3"/>
      <c r="O894" s="3"/>
    </row>
    <row r="895" spans="12:15" ht="12.75" customHeight="1" x14ac:dyDescent="0.2">
      <c r="L895" s="3"/>
      <c r="M895" s="3"/>
      <c r="O895" s="3"/>
    </row>
    <row r="896" spans="12:15" ht="12.75" customHeight="1" x14ac:dyDescent="0.2">
      <c r="L896" s="3"/>
      <c r="M896" s="3"/>
      <c r="O896" s="3"/>
    </row>
    <row r="897" spans="12:15" ht="12.75" customHeight="1" x14ac:dyDescent="0.2">
      <c r="L897" s="3"/>
      <c r="M897" s="3"/>
      <c r="O897" s="3"/>
    </row>
    <row r="898" spans="12:15" ht="12.75" customHeight="1" x14ac:dyDescent="0.2">
      <c r="L898" s="3"/>
      <c r="M898" s="3"/>
      <c r="O898" s="3"/>
    </row>
    <row r="899" spans="12:15" ht="12.75" customHeight="1" x14ac:dyDescent="0.2">
      <c r="L899" s="3"/>
      <c r="M899" s="3"/>
      <c r="O899" s="3"/>
    </row>
    <row r="900" spans="12:15" ht="12.75" customHeight="1" x14ac:dyDescent="0.2">
      <c r="L900" s="3"/>
      <c r="M900" s="3"/>
      <c r="O900" s="3"/>
    </row>
    <row r="901" spans="12:15" ht="12.75" customHeight="1" x14ac:dyDescent="0.2">
      <c r="L901" s="3"/>
      <c r="M901" s="3"/>
      <c r="O901" s="3"/>
    </row>
    <row r="902" spans="12:15" ht="12.75" customHeight="1" x14ac:dyDescent="0.2">
      <c r="L902" s="3"/>
      <c r="M902" s="3"/>
      <c r="O902" s="3"/>
    </row>
    <row r="903" spans="12:15" ht="12.75" customHeight="1" x14ac:dyDescent="0.2">
      <c r="L903" s="3"/>
      <c r="M903" s="3"/>
      <c r="O903" s="3"/>
    </row>
    <row r="904" spans="12:15" ht="12.75" customHeight="1" x14ac:dyDescent="0.2">
      <c r="L904" s="3"/>
      <c r="M904" s="3"/>
      <c r="O904" s="3"/>
    </row>
    <row r="905" spans="12:15" ht="12.75" customHeight="1" x14ac:dyDescent="0.2">
      <c r="L905" s="3"/>
      <c r="M905" s="3"/>
      <c r="O905" s="3"/>
    </row>
    <row r="906" spans="12:15" ht="12.75" customHeight="1" x14ac:dyDescent="0.2">
      <c r="L906" s="3"/>
      <c r="M906" s="3"/>
      <c r="O906" s="3"/>
    </row>
    <row r="907" spans="12:15" ht="12.75" customHeight="1" x14ac:dyDescent="0.2">
      <c r="L907" s="3"/>
      <c r="M907" s="3"/>
      <c r="O907" s="3"/>
    </row>
    <row r="908" spans="12:15" ht="12.75" customHeight="1" x14ac:dyDescent="0.2">
      <c r="L908" s="3"/>
      <c r="M908" s="3"/>
      <c r="O908" s="3"/>
    </row>
    <row r="909" spans="12:15" ht="12.75" customHeight="1" x14ac:dyDescent="0.2">
      <c r="L909" s="3"/>
      <c r="M909" s="3"/>
      <c r="O909" s="3"/>
    </row>
    <row r="910" spans="12:15" ht="12.75" customHeight="1" x14ac:dyDescent="0.2">
      <c r="L910" s="3"/>
      <c r="M910" s="3"/>
      <c r="O910" s="3"/>
    </row>
    <row r="911" spans="12:15" ht="12.75" customHeight="1" x14ac:dyDescent="0.2">
      <c r="L911" s="3"/>
      <c r="M911" s="3"/>
      <c r="O911" s="3"/>
    </row>
    <row r="912" spans="12:15" ht="12.75" customHeight="1" x14ac:dyDescent="0.2">
      <c r="L912" s="3"/>
      <c r="M912" s="3"/>
      <c r="O912" s="3"/>
    </row>
    <row r="913" spans="12:15" ht="12.75" customHeight="1" x14ac:dyDescent="0.2">
      <c r="L913" s="3"/>
      <c r="M913" s="3"/>
      <c r="O913" s="3"/>
    </row>
    <row r="914" spans="12:15" ht="12.75" customHeight="1" x14ac:dyDescent="0.2">
      <c r="L914" s="3"/>
      <c r="M914" s="3"/>
      <c r="O914" s="3"/>
    </row>
    <row r="915" spans="12:15" ht="12.75" customHeight="1" x14ac:dyDescent="0.2">
      <c r="L915" s="3"/>
      <c r="M915" s="3"/>
      <c r="O915" s="3"/>
    </row>
    <row r="916" spans="12:15" ht="12.75" customHeight="1" x14ac:dyDescent="0.2">
      <c r="L916" s="3"/>
      <c r="M916" s="3"/>
      <c r="O916" s="3"/>
    </row>
    <row r="917" spans="12:15" ht="12.75" customHeight="1" x14ac:dyDescent="0.2">
      <c r="L917" s="3"/>
      <c r="M917" s="3"/>
      <c r="O917" s="3"/>
    </row>
    <row r="918" spans="12:15" ht="12.75" customHeight="1" x14ac:dyDescent="0.2">
      <c r="L918" s="3"/>
      <c r="M918" s="3"/>
      <c r="O918" s="3"/>
    </row>
    <row r="919" spans="12:15" ht="12.75" customHeight="1" x14ac:dyDescent="0.2">
      <c r="L919" s="3"/>
      <c r="M919" s="3"/>
      <c r="O919" s="3"/>
    </row>
    <row r="920" spans="12:15" ht="12.75" customHeight="1" x14ac:dyDescent="0.2">
      <c r="L920" s="3"/>
      <c r="M920" s="3"/>
      <c r="O920" s="3"/>
    </row>
    <row r="921" spans="12:15" ht="12.75" customHeight="1" x14ac:dyDescent="0.2">
      <c r="L921" s="3"/>
      <c r="M921" s="3"/>
      <c r="O921" s="3"/>
    </row>
    <row r="922" spans="12:15" ht="12.75" customHeight="1" x14ac:dyDescent="0.2">
      <c r="L922" s="3"/>
      <c r="M922" s="3"/>
      <c r="O922" s="3"/>
    </row>
    <row r="923" spans="12:15" ht="12.75" customHeight="1" x14ac:dyDescent="0.2">
      <c r="L923" s="3"/>
      <c r="M923" s="3"/>
      <c r="O923" s="3"/>
    </row>
    <row r="924" spans="12:15" ht="12.75" customHeight="1" x14ac:dyDescent="0.2">
      <c r="L924" s="3"/>
      <c r="M924" s="3"/>
      <c r="O924" s="3"/>
    </row>
    <row r="925" spans="12:15" ht="12.75" customHeight="1" x14ac:dyDescent="0.2">
      <c r="L925" s="3"/>
      <c r="M925" s="3"/>
      <c r="O925" s="3"/>
    </row>
    <row r="926" spans="12:15" ht="12.75" customHeight="1" x14ac:dyDescent="0.2">
      <c r="L926" s="3"/>
      <c r="M926" s="3"/>
      <c r="O926" s="3"/>
    </row>
    <row r="927" spans="12:15" ht="12.75" customHeight="1" x14ac:dyDescent="0.2">
      <c r="L927" s="3"/>
      <c r="M927" s="3"/>
      <c r="O927" s="3"/>
    </row>
    <row r="928" spans="12:15" ht="12.75" customHeight="1" x14ac:dyDescent="0.2">
      <c r="L928" s="3"/>
      <c r="M928" s="3"/>
      <c r="O928" s="3"/>
    </row>
    <row r="929" spans="12:15" ht="12.75" customHeight="1" x14ac:dyDescent="0.2">
      <c r="L929" s="3"/>
      <c r="M929" s="3"/>
      <c r="O929" s="3"/>
    </row>
    <row r="930" spans="12:15" ht="12.75" customHeight="1" x14ac:dyDescent="0.2">
      <c r="L930" s="3"/>
      <c r="M930" s="3"/>
      <c r="O930" s="3"/>
    </row>
    <row r="931" spans="12:15" ht="12.75" customHeight="1" x14ac:dyDescent="0.2">
      <c r="L931" s="3"/>
      <c r="M931" s="3"/>
      <c r="O931" s="3"/>
    </row>
    <row r="932" spans="12:15" ht="12.75" customHeight="1" x14ac:dyDescent="0.2">
      <c r="L932" s="3"/>
      <c r="M932" s="3"/>
      <c r="O932" s="3"/>
    </row>
    <row r="933" spans="12:15" ht="12.75" customHeight="1" x14ac:dyDescent="0.2">
      <c r="L933" s="3"/>
      <c r="M933" s="3"/>
      <c r="O933" s="3"/>
    </row>
    <row r="934" spans="12:15" ht="12.75" customHeight="1" x14ac:dyDescent="0.2">
      <c r="L934" s="3"/>
      <c r="M934" s="3"/>
      <c r="O934" s="3"/>
    </row>
    <row r="935" spans="12:15" ht="12.75" customHeight="1" x14ac:dyDescent="0.2">
      <c r="L935" s="3"/>
      <c r="M935" s="3"/>
      <c r="O935" s="3"/>
    </row>
    <row r="936" spans="12:15" ht="12.75" customHeight="1" x14ac:dyDescent="0.2">
      <c r="L936" s="3"/>
      <c r="M936" s="3"/>
      <c r="O936" s="3"/>
    </row>
    <row r="937" spans="12:15" ht="12.75" customHeight="1" x14ac:dyDescent="0.2">
      <c r="L937" s="3"/>
      <c r="M937" s="3"/>
      <c r="O937" s="3"/>
    </row>
    <row r="938" spans="12:15" ht="12.75" customHeight="1" x14ac:dyDescent="0.2">
      <c r="L938" s="3"/>
      <c r="M938" s="3"/>
      <c r="O938" s="3"/>
    </row>
    <row r="939" spans="12:15" ht="12.75" customHeight="1" x14ac:dyDescent="0.2">
      <c r="L939" s="3"/>
      <c r="M939" s="3"/>
      <c r="O939" s="3"/>
    </row>
    <row r="940" spans="12:15" ht="12.75" customHeight="1" x14ac:dyDescent="0.2">
      <c r="L940" s="3"/>
      <c r="M940" s="3"/>
      <c r="O940" s="3"/>
    </row>
    <row r="941" spans="12:15" ht="12.75" customHeight="1" x14ac:dyDescent="0.2">
      <c r="L941" s="3"/>
      <c r="M941" s="3"/>
      <c r="O941" s="3"/>
    </row>
    <row r="942" spans="12:15" ht="12.75" customHeight="1" x14ac:dyDescent="0.2">
      <c r="L942" s="3"/>
      <c r="M942" s="3"/>
      <c r="O942" s="3"/>
    </row>
    <row r="943" spans="12:15" ht="12.75" customHeight="1" x14ac:dyDescent="0.2">
      <c r="L943" s="3"/>
      <c r="M943" s="3"/>
      <c r="O943" s="3"/>
    </row>
    <row r="944" spans="12:15" ht="12.75" customHeight="1" x14ac:dyDescent="0.2">
      <c r="L944" s="3"/>
      <c r="M944" s="3"/>
      <c r="O944" s="3"/>
    </row>
    <row r="945" spans="12:15" ht="12.75" customHeight="1" x14ac:dyDescent="0.2">
      <c r="L945" s="3"/>
      <c r="M945" s="3"/>
      <c r="O945" s="3"/>
    </row>
    <row r="946" spans="12:15" ht="12.75" customHeight="1" x14ac:dyDescent="0.2">
      <c r="L946" s="3"/>
      <c r="M946" s="3"/>
      <c r="O946" s="3"/>
    </row>
    <row r="947" spans="12:15" ht="12.75" customHeight="1" x14ac:dyDescent="0.2">
      <c r="L947" s="3"/>
      <c r="M947" s="3"/>
      <c r="O947" s="3"/>
    </row>
    <row r="948" spans="12:15" ht="12.75" customHeight="1" x14ac:dyDescent="0.2">
      <c r="L948" s="3"/>
      <c r="M948" s="3"/>
      <c r="O948" s="3"/>
    </row>
    <row r="949" spans="12:15" ht="12.75" customHeight="1" x14ac:dyDescent="0.2">
      <c r="L949" s="3"/>
      <c r="M949" s="3"/>
      <c r="O949" s="3"/>
    </row>
    <row r="950" spans="12:15" ht="12.75" customHeight="1" x14ac:dyDescent="0.2">
      <c r="L950" s="3"/>
      <c r="M950" s="3"/>
      <c r="O950" s="3"/>
    </row>
    <row r="951" spans="12:15" ht="12.75" customHeight="1" x14ac:dyDescent="0.2">
      <c r="L951" s="3"/>
      <c r="M951" s="3"/>
      <c r="O951" s="3"/>
    </row>
    <row r="952" spans="12:15" ht="12.75" customHeight="1" x14ac:dyDescent="0.2">
      <c r="L952" s="3"/>
      <c r="M952" s="3"/>
      <c r="O952" s="3"/>
    </row>
    <row r="953" spans="12:15" ht="12.75" customHeight="1" x14ac:dyDescent="0.2">
      <c r="L953" s="3"/>
      <c r="M953" s="3"/>
      <c r="O953" s="3"/>
    </row>
    <row r="954" spans="12:15" ht="12.75" customHeight="1" x14ac:dyDescent="0.2">
      <c r="L954" s="3"/>
      <c r="M954" s="3"/>
      <c r="O954" s="3"/>
    </row>
    <row r="955" spans="12:15" ht="12.75" customHeight="1" x14ac:dyDescent="0.2">
      <c r="L955" s="3"/>
      <c r="M955" s="3"/>
      <c r="O955" s="3"/>
    </row>
    <row r="956" spans="12:15" ht="12.75" customHeight="1" x14ac:dyDescent="0.2">
      <c r="L956" s="3"/>
      <c r="M956" s="3"/>
      <c r="O956" s="3"/>
    </row>
    <row r="957" spans="12:15" ht="12.75" customHeight="1" x14ac:dyDescent="0.2">
      <c r="L957" s="3"/>
      <c r="M957" s="3"/>
      <c r="O957" s="3"/>
    </row>
    <row r="958" spans="12:15" ht="12.75" customHeight="1" x14ac:dyDescent="0.2">
      <c r="L958" s="3"/>
      <c r="M958" s="3"/>
      <c r="O958" s="3"/>
    </row>
    <row r="959" spans="12:15" ht="12.75" customHeight="1" x14ac:dyDescent="0.2">
      <c r="L959" s="3"/>
      <c r="M959" s="3"/>
      <c r="O959" s="3"/>
    </row>
    <row r="960" spans="12:15" ht="12.75" customHeight="1" x14ac:dyDescent="0.2">
      <c r="L960" s="3"/>
      <c r="M960" s="3"/>
      <c r="O960" s="3"/>
    </row>
    <row r="961" spans="12:15" ht="12.75" customHeight="1" x14ac:dyDescent="0.2">
      <c r="L961" s="3"/>
      <c r="M961" s="3"/>
      <c r="O961" s="3"/>
    </row>
    <row r="962" spans="12:15" ht="12.75" customHeight="1" x14ac:dyDescent="0.2">
      <c r="L962" s="3"/>
      <c r="M962" s="3"/>
      <c r="O962" s="3"/>
    </row>
    <row r="963" spans="12:15" ht="12.75" customHeight="1" x14ac:dyDescent="0.2">
      <c r="L963" s="3"/>
      <c r="M963" s="3"/>
      <c r="O963" s="3"/>
    </row>
    <row r="964" spans="12:15" ht="12.75" customHeight="1" x14ac:dyDescent="0.2">
      <c r="L964" s="3"/>
      <c r="M964" s="3"/>
      <c r="O964" s="3"/>
    </row>
    <row r="965" spans="12:15" ht="12.75" customHeight="1" x14ac:dyDescent="0.2">
      <c r="L965" s="3"/>
      <c r="M965" s="3"/>
      <c r="O965" s="3"/>
    </row>
    <row r="966" spans="12:15" ht="12.75" customHeight="1" x14ac:dyDescent="0.2">
      <c r="L966" s="3"/>
      <c r="M966" s="3"/>
      <c r="O966" s="3"/>
    </row>
    <row r="967" spans="12:15" ht="12.75" customHeight="1" x14ac:dyDescent="0.2">
      <c r="L967" s="3"/>
      <c r="M967" s="3"/>
      <c r="O967" s="3"/>
    </row>
    <row r="968" spans="12:15" ht="12.75" customHeight="1" x14ac:dyDescent="0.2">
      <c r="L968" s="3"/>
      <c r="M968" s="3"/>
      <c r="O968" s="3"/>
    </row>
    <row r="969" spans="12:15" ht="12.75" customHeight="1" x14ac:dyDescent="0.2">
      <c r="L969" s="3"/>
      <c r="M969" s="3"/>
      <c r="O969" s="3"/>
    </row>
    <row r="970" spans="12:15" ht="12.75" customHeight="1" x14ac:dyDescent="0.2">
      <c r="L970" s="3"/>
      <c r="M970" s="3"/>
      <c r="O970" s="3"/>
    </row>
  </sheetData>
  <mergeCells count="252">
    <mergeCell ref="R268:R269"/>
    <mergeCell ref="B267:J267"/>
    <mergeCell ref="A268:A269"/>
    <mergeCell ref="B268:J268"/>
    <mergeCell ref="K268:K269"/>
    <mergeCell ref="L268:L269"/>
    <mergeCell ref="M268:M269"/>
    <mergeCell ref="N246:N247"/>
    <mergeCell ref="O246:O247"/>
    <mergeCell ref="P246:P247"/>
    <mergeCell ref="Q246:Q247"/>
    <mergeCell ref="R246:R247"/>
    <mergeCell ref="A246:A247"/>
    <mergeCell ref="B246:J246"/>
    <mergeCell ref="K246:K247"/>
    <mergeCell ref="L246:L247"/>
    <mergeCell ref="M246:M247"/>
    <mergeCell ref="N268:N269"/>
    <mergeCell ref="O268:O269"/>
    <mergeCell ref="P268:P269"/>
    <mergeCell ref="Q268:Q269"/>
    <mergeCell ref="B264:J264"/>
    <mergeCell ref="R312:R313"/>
    <mergeCell ref="B311:J311"/>
    <mergeCell ref="A312:A313"/>
    <mergeCell ref="B312:J312"/>
    <mergeCell ref="K312:K313"/>
    <mergeCell ref="L312:L313"/>
    <mergeCell ref="M312:M313"/>
    <mergeCell ref="N290:N291"/>
    <mergeCell ref="O290:O291"/>
    <mergeCell ref="P290:P291"/>
    <mergeCell ref="Q290:Q291"/>
    <mergeCell ref="R290:R291"/>
    <mergeCell ref="A290:A291"/>
    <mergeCell ref="B290:J290"/>
    <mergeCell ref="K290:K291"/>
    <mergeCell ref="L290:L291"/>
    <mergeCell ref="M290:M291"/>
    <mergeCell ref="N312:N313"/>
    <mergeCell ref="O312:O313"/>
    <mergeCell ref="P312:P313"/>
    <mergeCell ref="Q312:Q313"/>
    <mergeCell ref="R356:R357"/>
    <mergeCell ref="B355:J355"/>
    <mergeCell ref="A356:A357"/>
    <mergeCell ref="B356:J356"/>
    <mergeCell ref="K356:K357"/>
    <mergeCell ref="L356:L357"/>
    <mergeCell ref="M356:M357"/>
    <mergeCell ref="N334:N335"/>
    <mergeCell ref="O334:O335"/>
    <mergeCell ref="P334:P335"/>
    <mergeCell ref="Q334:Q335"/>
    <mergeCell ref="R334:R335"/>
    <mergeCell ref="A334:A335"/>
    <mergeCell ref="B334:J334"/>
    <mergeCell ref="K334:K335"/>
    <mergeCell ref="L334:L335"/>
    <mergeCell ref="M334:M335"/>
    <mergeCell ref="P356:P357"/>
    <mergeCell ref="Q356:Q357"/>
    <mergeCell ref="N356:N357"/>
    <mergeCell ref="O356:O357"/>
    <mergeCell ref="L41:L42"/>
    <mergeCell ref="A18:A19"/>
    <mergeCell ref="B18:J18"/>
    <mergeCell ref="K18:K19"/>
    <mergeCell ref="L18:L19"/>
    <mergeCell ref="M18:M19"/>
    <mergeCell ref="B245:J245"/>
    <mergeCell ref="A41:A42"/>
    <mergeCell ref="A64:A65"/>
    <mergeCell ref="B64:J64"/>
    <mergeCell ref="K64:K65"/>
    <mergeCell ref="L64:L65"/>
    <mergeCell ref="A87:A88"/>
    <mergeCell ref="A110:A111"/>
    <mergeCell ref="L110:L111"/>
    <mergeCell ref="M110:M111"/>
    <mergeCell ref="B198:J198"/>
    <mergeCell ref="B220:J220"/>
    <mergeCell ref="B242:J242"/>
    <mergeCell ref="B129:J129"/>
    <mergeCell ref="M87:M88"/>
    <mergeCell ref="A179:A180"/>
    <mergeCell ref="R41:R42"/>
    <mergeCell ref="N18:N19"/>
    <mergeCell ref="O18:O19"/>
    <mergeCell ref="P18:P19"/>
    <mergeCell ref="Q18:Q19"/>
    <mergeCell ref="R18:R19"/>
    <mergeCell ref="R64:R65"/>
    <mergeCell ref="M64:M65"/>
    <mergeCell ref="N64:N65"/>
    <mergeCell ref="O64:O65"/>
    <mergeCell ref="P64:P65"/>
    <mergeCell ref="Q64:Q65"/>
    <mergeCell ref="M41:M42"/>
    <mergeCell ref="N41:N42"/>
    <mergeCell ref="O41:O42"/>
    <mergeCell ref="P41:P42"/>
    <mergeCell ref="Q41:Q42"/>
    <mergeCell ref="R87:R88"/>
    <mergeCell ref="B87:J87"/>
    <mergeCell ref="K87:K88"/>
    <mergeCell ref="L87:L88"/>
    <mergeCell ref="K41:K42"/>
    <mergeCell ref="N378:N379"/>
    <mergeCell ref="O378:O379"/>
    <mergeCell ref="P378:P379"/>
    <mergeCell ref="Q378:Q379"/>
    <mergeCell ref="R378:R379"/>
    <mergeCell ref="B377:J377"/>
    <mergeCell ref="R110:R111"/>
    <mergeCell ref="N87:N88"/>
    <mergeCell ref="O87:O88"/>
    <mergeCell ref="P87:P88"/>
    <mergeCell ref="Q87:Q88"/>
    <mergeCell ref="R133:R134"/>
    <mergeCell ref="R156:R157"/>
    <mergeCell ref="B156:J156"/>
    <mergeCell ref="K156:K157"/>
    <mergeCell ref="L156:L157"/>
    <mergeCell ref="M156:M157"/>
    <mergeCell ref="B152:J152"/>
    <mergeCell ref="O133:O134"/>
    <mergeCell ref="A378:A379"/>
    <mergeCell ref="B378:J378"/>
    <mergeCell ref="K378:K379"/>
    <mergeCell ref="L378:L379"/>
    <mergeCell ref="M378:M379"/>
    <mergeCell ref="N110:N111"/>
    <mergeCell ref="O110:O111"/>
    <mergeCell ref="P110:P111"/>
    <mergeCell ref="Q110:Q111"/>
    <mergeCell ref="B110:J110"/>
    <mergeCell ref="K110:K111"/>
    <mergeCell ref="B132:J132"/>
    <mergeCell ref="A133:A134"/>
    <mergeCell ref="B133:J133"/>
    <mergeCell ref="K133:K134"/>
    <mergeCell ref="L133:L134"/>
    <mergeCell ref="M133:M134"/>
    <mergeCell ref="B175:J175"/>
    <mergeCell ref="N156:N157"/>
    <mergeCell ref="O156:O157"/>
    <mergeCell ref="P156:P157"/>
    <mergeCell ref="Q156:Q157"/>
    <mergeCell ref="B155:J155"/>
    <mergeCell ref="A156:A157"/>
    <mergeCell ref="P133:P134"/>
    <mergeCell ref="Q133:Q134"/>
    <mergeCell ref="N133:N134"/>
    <mergeCell ref="N179:N180"/>
    <mergeCell ref="O179:O180"/>
    <mergeCell ref="P179:P180"/>
    <mergeCell ref="Q179:Q180"/>
    <mergeCell ref="R179:R180"/>
    <mergeCell ref="B178:J178"/>
    <mergeCell ref="B179:J179"/>
    <mergeCell ref="K179:K180"/>
    <mergeCell ref="L179:L180"/>
    <mergeCell ref="M179:M180"/>
    <mergeCell ref="N202:N203"/>
    <mergeCell ref="O202:O203"/>
    <mergeCell ref="P202:P203"/>
    <mergeCell ref="Q202:Q203"/>
    <mergeCell ref="R202:R203"/>
    <mergeCell ref="B201:J201"/>
    <mergeCell ref="A202:A203"/>
    <mergeCell ref="B202:J202"/>
    <mergeCell ref="K202:K203"/>
    <mergeCell ref="L202:L203"/>
    <mergeCell ref="M202:M203"/>
    <mergeCell ref="N224:N225"/>
    <mergeCell ref="O224:O225"/>
    <mergeCell ref="P224:P225"/>
    <mergeCell ref="Q224:Q225"/>
    <mergeCell ref="R224:R225"/>
    <mergeCell ref="B223:J223"/>
    <mergeCell ref="A224:A225"/>
    <mergeCell ref="B224:J224"/>
    <mergeCell ref="K224:K225"/>
    <mergeCell ref="L224:L225"/>
    <mergeCell ref="M224:M225"/>
    <mergeCell ref="B440:J440"/>
    <mergeCell ref="Q400:Q401"/>
    <mergeCell ref="R400:R401"/>
    <mergeCell ref="B399:J399"/>
    <mergeCell ref="A400:A401"/>
    <mergeCell ref="B400:J400"/>
    <mergeCell ref="K400:K401"/>
    <mergeCell ref="L400:L401"/>
    <mergeCell ref="M400:M401"/>
    <mergeCell ref="N400:N401"/>
    <mergeCell ref="O400:O401"/>
    <mergeCell ref="P400:P401"/>
    <mergeCell ref="Q422:Q423"/>
    <mergeCell ref="R422:R423"/>
    <mergeCell ref="B421:J421"/>
    <mergeCell ref="A422:A423"/>
    <mergeCell ref="B422:J422"/>
    <mergeCell ref="K422:K423"/>
    <mergeCell ref="L422:L423"/>
    <mergeCell ref="M422:M423"/>
    <mergeCell ref="N422:N423"/>
    <mergeCell ref="O422:O423"/>
    <mergeCell ref="P422:P423"/>
    <mergeCell ref="B17:J17"/>
    <mergeCell ref="B40:J40"/>
    <mergeCell ref="B63:J63"/>
    <mergeCell ref="B86:J86"/>
    <mergeCell ref="B109:J109"/>
    <mergeCell ref="B37:J37"/>
    <mergeCell ref="B60:J60"/>
    <mergeCell ref="B83:J83"/>
    <mergeCell ref="B106:J106"/>
    <mergeCell ref="B41:J41"/>
    <mergeCell ref="B286:J286"/>
    <mergeCell ref="B308:J308"/>
    <mergeCell ref="B330:J330"/>
    <mergeCell ref="B352:J352"/>
    <mergeCell ref="B374:J374"/>
    <mergeCell ref="B396:J396"/>
    <mergeCell ref="B418:J418"/>
    <mergeCell ref="B333:J333"/>
    <mergeCell ref="B289:J289"/>
    <mergeCell ref="B443:J443"/>
    <mergeCell ref="A444:A445"/>
    <mergeCell ref="B444:J444"/>
    <mergeCell ref="K444:K445"/>
    <mergeCell ref="L444:L445"/>
    <mergeCell ref="M444:M445"/>
    <mergeCell ref="N444:N445"/>
    <mergeCell ref="O444:O445"/>
    <mergeCell ref="P444:P445"/>
    <mergeCell ref="B484:J484"/>
    <mergeCell ref="Q444:Q445"/>
    <mergeCell ref="R444:R445"/>
    <mergeCell ref="B462:J462"/>
    <mergeCell ref="B465:J465"/>
    <mergeCell ref="A466:A467"/>
    <mergeCell ref="B466:J466"/>
    <mergeCell ref="K466:K467"/>
    <mergeCell ref="L466:L467"/>
    <mergeCell ref="M466:M467"/>
    <mergeCell ref="N466:N467"/>
    <mergeCell ref="O466:O467"/>
    <mergeCell ref="P466:P467"/>
    <mergeCell ref="Q466:Q467"/>
    <mergeCell ref="R466:R467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V1013"/>
  <sheetViews>
    <sheetView topLeftCell="A502" workbookViewId="0">
      <selection activeCell="P506" sqref="P506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7" bestFit="1" customWidth="1"/>
    <col min="12" max="18" width="12.85546875" customWidth="1"/>
    <col min="19" max="19" width="10" customWidth="1"/>
    <col min="20" max="20" width="8.5703125" customWidth="1"/>
    <col min="21" max="48" width="10" customWidth="1"/>
  </cols>
  <sheetData>
    <row r="1" spans="1:38" s="286" customFormat="1" ht="15" customHeight="1" x14ac:dyDescent="0.2">
      <c r="K1" s="187"/>
    </row>
    <row r="2" spans="1:38" s="286" customFormat="1" ht="15" customHeight="1" x14ac:dyDescent="0.2">
      <c r="K2" s="187"/>
    </row>
    <row r="3" spans="1:38" s="286" customFormat="1" ht="15" customHeight="1" x14ac:dyDescent="0.2">
      <c r="K3" s="187"/>
    </row>
    <row r="4" spans="1:38" s="286" customFormat="1" ht="15" customHeight="1" x14ac:dyDescent="0.2">
      <c r="K4" s="187"/>
    </row>
    <row r="5" spans="1:38" s="286" customFormat="1" ht="15" customHeight="1" x14ac:dyDescent="0.2">
      <c r="K5" s="187"/>
    </row>
    <row r="6" spans="1:38" s="286" customFormat="1" ht="15" customHeight="1" x14ac:dyDescent="0.2">
      <c r="K6" s="187"/>
    </row>
    <row r="7" spans="1:38" s="286" customFormat="1" ht="15" customHeight="1" x14ac:dyDescent="0.2">
      <c r="K7" s="187"/>
    </row>
    <row r="8" spans="1:38" s="286" customFormat="1" ht="15" customHeight="1" x14ac:dyDescent="0.2">
      <c r="K8" s="187"/>
    </row>
    <row r="9" spans="1:38" s="286" customFormat="1" ht="15" customHeight="1" x14ac:dyDescent="0.2">
      <c r="K9" s="187"/>
    </row>
    <row r="10" spans="1:38" s="286" customFormat="1" ht="15" customHeight="1" x14ac:dyDescent="0.2">
      <c r="K10" s="187"/>
    </row>
    <row r="11" spans="1:38" s="286" customFormat="1" ht="15" customHeight="1" x14ac:dyDescent="0.2">
      <c r="K11" s="187"/>
    </row>
    <row r="12" spans="1:38" s="286" customFormat="1" ht="15" customHeight="1" x14ac:dyDescent="0.2">
      <c r="K12" s="187"/>
    </row>
    <row r="13" spans="1:38" s="286" customFormat="1" ht="15" customHeight="1" x14ac:dyDescent="0.2">
      <c r="K13" s="187"/>
    </row>
    <row r="14" spans="1:38" ht="12.75" customHeight="1" x14ac:dyDescent="0.2">
      <c r="K14" s="191"/>
      <c r="L14" s="3"/>
      <c r="M14" s="3"/>
      <c r="O14" s="3"/>
    </row>
    <row r="15" spans="1:38" ht="12.75" customHeight="1" x14ac:dyDescent="0.3">
      <c r="A15" s="38" t="s">
        <v>63</v>
      </c>
      <c r="L15" s="3"/>
      <c r="M15" s="3"/>
      <c r="O15" s="3"/>
    </row>
    <row r="16" spans="1:38" ht="25.5" customHeight="1" x14ac:dyDescent="0.2">
      <c r="B16" s="308" t="s">
        <v>2</v>
      </c>
      <c r="C16" s="309"/>
      <c r="D16" s="309"/>
      <c r="E16" s="309"/>
      <c r="F16" s="309"/>
      <c r="G16" s="309"/>
      <c r="H16" s="309"/>
      <c r="I16" s="309"/>
      <c r="J16" s="309"/>
      <c r="L16" s="4" t="s">
        <v>3</v>
      </c>
      <c r="M16" s="4" t="s">
        <v>4</v>
      </c>
      <c r="N16" s="5" t="s">
        <v>5</v>
      </c>
      <c r="O16" s="4" t="s">
        <v>6</v>
      </c>
      <c r="P16" s="6" t="s">
        <v>7</v>
      </c>
      <c r="Q16" s="6" t="s">
        <v>8</v>
      </c>
      <c r="R16" s="7" t="s">
        <v>9</v>
      </c>
      <c r="S16" s="7"/>
      <c r="T16" s="7"/>
      <c r="U16" s="7"/>
      <c r="V16" s="7"/>
      <c r="W16" s="7"/>
      <c r="X16" s="7"/>
      <c r="Y16" s="7"/>
      <c r="Z16" s="7"/>
      <c r="AC16" s="8" t="s">
        <v>6</v>
      </c>
      <c r="AD16" s="8"/>
      <c r="AE16" s="8"/>
      <c r="AF16" s="8"/>
      <c r="AG16" s="8"/>
      <c r="AH16" s="8"/>
      <c r="AI16" s="8"/>
      <c r="AJ16" s="8"/>
      <c r="AK16" s="8"/>
      <c r="AL16" s="8"/>
    </row>
    <row r="17" spans="1:38" ht="12.75" customHeight="1" x14ac:dyDescent="0.2">
      <c r="A17" s="135" t="s">
        <v>10</v>
      </c>
      <c r="B17" s="136">
        <v>1</v>
      </c>
      <c r="C17" s="136">
        <v>2</v>
      </c>
      <c r="D17" s="136">
        <v>3</v>
      </c>
      <c r="E17" s="136">
        <v>4</v>
      </c>
      <c r="F17" s="136">
        <v>5</v>
      </c>
      <c r="G17" s="136">
        <v>6</v>
      </c>
      <c r="H17" s="136">
        <v>7</v>
      </c>
      <c r="I17" s="136">
        <v>8</v>
      </c>
      <c r="J17" s="136">
        <v>9</v>
      </c>
      <c r="K17" s="216" t="s">
        <v>11</v>
      </c>
      <c r="L17" s="11"/>
      <c r="M17" s="11"/>
      <c r="N17" s="12"/>
      <c r="O17" s="13"/>
      <c r="P17" s="14"/>
      <c r="Q17" s="14"/>
      <c r="R17" s="3"/>
      <c r="S17" s="3"/>
      <c r="T17" s="3"/>
      <c r="U17" s="3"/>
      <c r="V17" s="3"/>
      <c r="W17" s="3"/>
      <c r="X17" s="3"/>
      <c r="Y17" s="3"/>
      <c r="Z17" s="3"/>
      <c r="AC17" s="312" t="s">
        <v>12</v>
      </c>
      <c r="AD17" s="311"/>
      <c r="AE17" s="311"/>
      <c r="AF17" s="311"/>
      <c r="AG17" s="311"/>
      <c r="AH17" s="311"/>
      <c r="AI17" s="311"/>
      <c r="AJ17" s="311"/>
      <c r="AK17" s="311"/>
      <c r="AL17" s="311"/>
    </row>
    <row r="18" spans="1:38" ht="12.75" customHeight="1" x14ac:dyDescent="0.2">
      <c r="A18" s="26" t="s">
        <v>14</v>
      </c>
      <c r="B18" s="10">
        <v>96</v>
      </c>
      <c r="C18" s="10"/>
      <c r="D18" s="10"/>
      <c r="E18" s="10"/>
      <c r="F18" s="10"/>
      <c r="G18" s="10"/>
      <c r="H18" s="10"/>
      <c r="I18" s="10"/>
      <c r="J18" s="10"/>
      <c r="K18" s="188"/>
      <c r="L18" s="11"/>
      <c r="M18" s="11"/>
      <c r="N18" s="12"/>
      <c r="O18" s="13"/>
      <c r="P18" s="17">
        <f>B18</f>
        <v>96</v>
      </c>
      <c r="Q18" s="14"/>
      <c r="R18" s="3"/>
      <c r="S18" s="3"/>
      <c r="T18" s="2" t="s">
        <v>3</v>
      </c>
      <c r="Z18" s="3"/>
      <c r="AB18" s="18" t="s">
        <v>13</v>
      </c>
      <c r="AC18" s="20" t="s">
        <v>14</v>
      </c>
      <c r="AD18" s="20" t="s">
        <v>15</v>
      </c>
      <c r="AE18" s="20" t="s">
        <v>16</v>
      </c>
      <c r="AF18" s="20" t="s">
        <v>17</v>
      </c>
      <c r="AG18" s="20" t="s">
        <v>18</v>
      </c>
      <c r="AH18" s="20" t="s">
        <v>19</v>
      </c>
      <c r="AI18" s="20" t="s">
        <v>20</v>
      </c>
      <c r="AJ18" s="20" t="s">
        <v>21</v>
      </c>
      <c r="AK18" s="20" t="s">
        <v>22</v>
      </c>
      <c r="AL18" s="20" t="s">
        <v>23</v>
      </c>
    </row>
    <row r="19" spans="1:38" ht="12.75" customHeight="1" x14ac:dyDescent="0.2">
      <c r="A19" s="26" t="s">
        <v>15</v>
      </c>
      <c r="B19" s="10">
        <v>2</v>
      </c>
      <c r="C19" s="10">
        <v>72</v>
      </c>
      <c r="D19" s="10"/>
      <c r="E19" s="10"/>
      <c r="F19" s="10"/>
      <c r="G19" s="10"/>
      <c r="H19" s="10"/>
      <c r="I19" s="10"/>
      <c r="J19" s="10"/>
      <c r="K19" s="188"/>
      <c r="L19" s="11"/>
      <c r="M19" s="11"/>
      <c r="N19" s="12"/>
      <c r="O19" s="13">
        <f>C19/B18</f>
        <v>0.75</v>
      </c>
      <c r="P19" s="21">
        <v>74</v>
      </c>
      <c r="Q19" s="22">
        <f t="shared" ref="Q19:Q26" si="0">P19/P18</f>
        <v>0.77083333333333337</v>
      </c>
      <c r="R19" s="3">
        <f t="shared" ref="R19:R26" si="1">100%-Q19</f>
        <v>0.22916666666666663</v>
      </c>
      <c r="S19" s="3"/>
      <c r="T19" s="27" t="s">
        <v>14</v>
      </c>
      <c r="U19" s="3">
        <f>L32</f>
        <v>0.33333333333333331</v>
      </c>
      <c r="Z19" s="3"/>
      <c r="AB19" s="23" t="s">
        <v>37</v>
      </c>
      <c r="AC19" s="24">
        <f t="shared" ref="AC19:AC26" si="2">O19</f>
        <v>0.75</v>
      </c>
      <c r="AD19" s="24">
        <f t="shared" ref="AD19:AD26" si="3">O39</f>
        <v>0.71755725190839692</v>
      </c>
      <c r="AE19" s="24">
        <f t="shared" ref="AE19:AE26" si="4">O61</f>
        <v>0.81372549019607843</v>
      </c>
      <c r="AF19" s="24">
        <f t="shared" ref="AF19:AF25" si="5">O81</f>
        <v>0.81182795698924726</v>
      </c>
      <c r="AG19" s="24">
        <f t="shared" ref="AG19:AG24" si="6">O99</f>
        <v>0.7021276595744681</v>
      </c>
      <c r="AH19" s="3">
        <f t="shared" ref="AH19:AH23" si="7">O118</f>
        <v>0.77245508982035926</v>
      </c>
      <c r="AI19" s="3">
        <f t="shared" ref="AI19:AI22" si="8">O136</f>
        <v>0.7142857142857143</v>
      </c>
      <c r="AJ19" s="3">
        <f t="shared" ref="AJ19:AJ21" si="9">O153</f>
        <v>0.79012345679012341</v>
      </c>
      <c r="AK19" s="3">
        <f t="shared" ref="AK19:AK20" si="10">O169</f>
        <v>0.68571428571428572</v>
      </c>
      <c r="AL19" s="3">
        <f>O186</f>
        <v>0.84810126582278478</v>
      </c>
    </row>
    <row r="20" spans="1:38" ht="12.75" customHeight="1" x14ac:dyDescent="0.2">
      <c r="A20" s="26" t="s">
        <v>16</v>
      </c>
      <c r="B20" s="10"/>
      <c r="C20" s="10"/>
      <c r="D20" s="10">
        <v>61</v>
      </c>
      <c r="E20" s="10"/>
      <c r="F20" s="10"/>
      <c r="G20" s="10"/>
      <c r="H20" s="10"/>
      <c r="I20" s="10"/>
      <c r="J20" s="10"/>
      <c r="K20" s="188"/>
      <c r="L20" s="11"/>
      <c r="M20" s="11"/>
      <c r="N20" s="12"/>
      <c r="O20" s="13">
        <f>D20/C19</f>
        <v>0.84722222222222221</v>
      </c>
      <c r="P20" s="21">
        <v>70</v>
      </c>
      <c r="Q20" s="22">
        <f t="shared" si="0"/>
        <v>0.94594594594594594</v>
      </c>
      <c r="R20" s="3">
        <f t="shared" si="1"/>
        <v>5.4054054054054057E-2</v>
      </c>
      <c r="S20" s="3"/>
      <c r="T20" s="27" t="s">
        <v>15</v>
      </c>
      <c r="U20" s="3">
        <f>L53</f>
        <v>0.47328244274809161</v>
      </c>
      <c r="Z20" s="3"/>
      <c r="AB20" s="23" t="s">
        <v>38</v>
      </c>
      <c r="AC20" s="24">
        <f t="shared" si="2"/>
        <v>0.84722222222222221</v>
      </c>
      <c r="AD20" s="24">
        <f t="shared" si="3"/>
        <v>0.86170212765957444</v>
      </c>
      <c r="AE20" s="24">
        <f t="shared" si="4"/>
        <v>0.81927710843373491</v>
      </c>
      <c r="AF20" s="24">
        <f t="shared" si="5"/>
        <v>0.89403973509933776</v>
      </c>
      <c r="AG20" s="24">
        <f t="shared" si="6"/>
        <v>0.77272727272727271</v>
      </c>
      <c r="AH20" s="3">
        <f t="shared" si="7"/>
        <v>0.9147286821705426</v>
      </c>
      <c r="AI20" s="3">
        <f t="shared" si="8"/>
        <v>0.85</v>
      </c>
      <c r="AJ20" s="3">
        <f t="shared" si="9"/>
        <v>1</v>
      </c>
      <c r="AK20" s="3">
        <f t="shared" si="10"/>
        <v>0.6</v>
      </c>
    </row>
    <row r="21" spans="1:38" ht="12.75" customHeight="1" x14ac:dyDescent="0.2">
      <c r="A21" s="26" t="s">
        <v>17</v>
      </c>
      <c r="B21" s="10"/>
      <c r="C21" s="10"/>
      <c r="D21" s="10"/>
      <c r="E21" s="10">
        <v>51</v>
      </c>
      <c r="F21" s="10"/>
      <c r="G21" s="10"/>
      <c r="H21" s="10"/>
      <c r="I21" s="10"/>
      <c r="J21" s="10"/>
      <c r="K21" s="188"/>
      <c r="L21" s="11"/>
      <c r="M21" s="11"/>
      <c r="N21" s="12"/>
      <c r="O21" s="13">
        <f>E21/D20</f>
        <v>0.83606557377049184</v>
      </c>
      <c r="P21" s="21">
        <v>66</v>
      </c>
      <c r="Q21" s="22">
        <f t="shared" si="0"/>
        <v>0.94285714285714284</v>
      </c>
      <c r="R21" s="3">
        <f t="shared" si="1"/>
        <v>5.7142857142857162E-2</v>
      </c>
      <c r="S21" s="3"/>
      <c r="T21" s="27" t="s">
        <v>16</v>
      </c>
      <c r="U21" s="3">
        <f>L75</f>
        <v>0.38235294117647056</v>
      </c>
      <c r="Z21" s="3"/>
      <c r="AB21" s="23" t="s">
        <v>39</v>
      </c>
      <c r="AC21" s="24">
        <f t="shared" si="2"/>
        <v>0.83606557377049184</v>
      </c>
      <c r="AD21" s="24">
        <f t="shared" si="3"/>
        <v>0.90123456790123457</v>
      </c>
      <c r="AE21" s="24">
        <f t="shared" si="4"/>
        <v>0.8529411764705882</v>
      </c>
      <c r="AF21" s="24">
        <f t="shared" si="5"/>
        <v>0.88148148148148153</v>
      </c>
      <c r="AG21" s="24">
        <f t="shared" si="6"/>
        <v>0.86274509803921573</v>
      </c>
      <c r="AH21" s="3">
        <f t="shared" si="7"/>
        <v>0.97457627118644063</v>
      </c>
      <c r="AI21" s="3">
        <f t="shared" si="8"/>
        <v>0.78431372549019607</v>
      </c>
      <c r="AJ21" s="3">
        <f t="shared" si="9"/>
        <v>0.859375</v>
      </c>
      <c r="AK21" s="3" t="s">
        <v>27</v>
      </c>
    </row>
    <row r="22" spans="1:38" ht="12.75" customHeight="1" x14ac:dyDescent="0.2">
      <c r="A22" s="26" t="s">
        <v>18</v>
      </c>
      <c r="B22" s="10"/>
      <c r="C22" s="10"/>
      <c r="D22" s="10"/>
      <c r="E22" s="10"/>
      <c r="F22" s="10">
        <v>50</v>
      </c>
      <c r="G22" s="10"/>
      <c r="H22" s="10"/>
      <c r="I22" s="10"/>
      <c r="J22" s="10"/>
      <c r="K22" s="188"/>
      <c r="L22" s="11"/>
      <c r="M22" s="11"/>
      <c r="N22" s="12"/>
      <c r="O22" s="13">
        <f>F22/E21</f>
        <v>0.98039215686274506</v>
      </c>
      <c r="P22" s="21">
        <v>64</v>
      </c>
      <c r="Q22" s="22">
        <f t="shared" si="0"/>
        <v>0.96969696969696972</v>
      </c>
      <c r="R22" s="3">
        <f t="shared" si="1"/>
        <v>3.0303030303030276E-2</v>
      </c>
      <c r="S22" s="3"/>
      <c r="T22" s="27" t="s">
        <v>17</v>
      </c>
      <c r="U22" s="3">
        <f>L94</f>
        <v>0.43548387096774194</v>
      </c>
      <c r="Z22" s="3"/>
      <c r="AB22" s="23" t="s">
        <v>40</v>
      </c>
      <c r="AC22" s="24">
        <f t="shared" si="2"/>
        <v>0.98039215686274506</v>
      </c>
      <c r="AD22" s="24">
        <f t="shared" si="3"/>
        <v>0.98630136986301364</v>
      </c>
      <c r="AE22" s="24">
        <f t="shared" si="4"/>
        <v>0.94827586206896552</v>
      </c>
      <c r="AF22" s="24">
        <f t="shared" si="5"/>
        <v>1</v>
      </c>
      <c r="AG22" s="24">
        <f t="shared" si="6"/>
        <v>1</v>
      </c>
      <c r="AH22" s="3">
        <f t="shared" si="7"/>
        <v>0.93913043478260871</v>
      </c>
      <c r="AI22" s="3">
        <f t="shared" si="8"/>
        <v>1</v>
      </c>
      <c r="AJ22" s="3" t="s">
        <v>27</v>
      </c>
    </row>
    <row r="23" spans="1:38" ht="12.75" customHeight="1" x14ac:dyDescent="0.2">
      <c r="A23" s="26" t="s">
        <v>19</v>
      </c>
      <c r="B23" s="10"/>
      <c r="C23" s="10"/>
      <c r="D23" s="10"/>
      <c r="E23" s="10"/>
      <c r="F23" s="10"/>
      <c r="G23" s="10">
        <v>44</v>
      </c>
      <c r="H23" s="10"/>
      <c r="I23" s="10"/>
      <c r="J23" s="10"/>
      <c r="K23" s="188"/>
      <c r="L23" s="11"/>
      <c r="M23" s="11"/>
      <c r="N23" s="12"/>
      <c r="O23" s="13">
        <f>G23/F22</f>
        <v>0.88</v>
      </c>
      <c r="P23" s="21">
        <v>61</v>
      </c>
      <c r="Q23" s="22">
        <f t="shared" si="0"/>
        <v>0.953125</v>
      </c>
      <c r="R23" s="3">
        <f t="shared" si="1"/>
        <v>4.6875E-2</v>
      </c>
      <c r="S23" s="3"/>
      <c r="T23" s="27" t="s">
        <v>18</v>
      </c>
      <c r="U23" s="3">
        <f>L113</f>
        <v>0.19148936170212766</v>
      </c>
      <c r="Z23" s="3"/>
      <c r="AB23" s="23" t="s">
        <v>41</v>
      </c>
      <c r="AC23" s="24">
        <f t="shared" si="2"/>
        <v>0.88</v>
      </c>
      <c r="AD23" s="24">
        <f t="shared" si="3"/>
        <v>0.91666666666666663</v>
      </c>
      <c r="AE23" s="24">
        <f t="shared" si="4"/>
        <v>0.90909090909090906</v>
      </c>
      <c r="AF23" s="24">
        <f t="shared" si="5"/>
        <v>0.90756302521008403</v>
      </c>
      <c r="AG23" s="24">
        <f t="shared" si="6"/>
        <v>0.93181818181818177</v>
      </c>
      <c r="AH23" s="3">
        <f t="shared" si="7"/>
        <v>0.92592592592592593</v>
      </c>
      <c r="AI23" s="3" t="s">
        <v>27</v>
      </c>
      <c r="AJ23" s="3" t="s">
        <v>27</v>
      </c>
    </row>
    <row r="24" spans="1:38" ht="12.75" customHeight="1" x14ac:dyDescent="0.2">
      <c r="A24" s="28" t="s">
        <v>20</v>
      </c>
      <c r="B24" s="29"/>
      <c r="C24" s="29"/>
      <c r="D24" s="29"/>
      <c r="E24" s="29"/>
      <c r="F24" s="29"/>
      <c r="G24" s="29"/>
      <c r="H24" s="29">
        <v>33</v>
      </c>
      <c r="I24" s="29"/>
      <c r="J24" s="29"/>
      <c r="K24" s="189"/>
      <c r="L24" s="3"/>
      <c r="M24" s="3"/>
      <c r="N24" s="29"/>
      <c r="O24" s="3">
        <f>H24/G23</f>
        <v>0.75</v>
      </c>
      <c r="P24" s="21">
        <v>57</v>
      </c>
      <c r="Q24" s="22">
        <f t="shared" si="0"/>
        <v>0.93442622950819676</v>
      </c>
      <c r="R24" s="3">
        <f t="shared" si="1"/>
        <v>6.557377049180324E-2</v>
      </c>
      <c r="S24" s="3"/>
      <c r="T24" s="27" t="s">
        <v>19</v>
      </c>
      <c r="U24" s="3">
        <f>L131</f>
        <v>0.44910179640718562</v>
      </c>
      <c r="Z24" s="3"/>
      <c r="AB24" s="26" t="s">
        <v>42</v>
      </c>
      <c r="AC24" s="24">
        <f t="shared" si="2"/>
        <v>0.75</v>
      </c>
      <c r="AD24" s="24">
        <f t="shared" si="3"/>
        <v>0.96969696969696972</v>
      </c>
      <c r="AE24" s="24">
        <f t="shared" si="4"/>
        <v>0.9</v>
      </c>
      <c r="AF24" s="24">
        <f t="shared" si="5"/>
        <v>0.98148148148148151</v>
      </c>
      <c r="AG24" s="24">
        <f t="shared" si="6"/>
        <v>0.97560975609756095</v>
      </c>
      <c r="AH24" s="3" t="s">
        <v>27</v>
      </c>
    </row>
    <row r="25" spans="1:38" ht="12.75" customHeight="1" x14ac:dyDescent="0.2">
      <c r="A25" s="28" t="s">
        <v>21</v>
      </c>
      <c r="B25" s="29"/>
      <c r="C25" s="29"/>
      <c r="D25" s="29"/>
      <c r="E25" s="29"/>
      <c r="F25" s="29"/>
      <c r="G25" s="29"/>
      <c r="H25" s="29"/>
      <c r="I25" s="29">
        <v>33</v>
      </c>
      <c r="J25" s="29"/>
      <c r="K25" s="189"/>
      <c r="L25" s="3"/>
      <c r="M25" s="3"/>
      <c r="N25" s="29"/>
      <c r="O25" s="3">
        <f>I25/H24</f>
        <v>1</v>
      </c>
      <c r="P25" s="21">
        <v>56</v>
      </c>
      <c r="Q25" s="22">
        <f t="shared" si="0"/>
        <v>0.98245614035087714</v>
      </c>
      <c r="R25" s="3">
        <f t="shared" si="1"/>
        <v>1.7543859649122862E-2</v>
      </c>
      <c r="S25" s="3"/>
      <c r="Z25" s="3"/>
      <c r="AB25" s="26" t="s">
        <v>43</v>
      </c>
      <c r="AC25" s="24">
        <f t="shared" si="2"/>
        <v>1</v>
      </c>
      <c r="AD25" s="24">
        <f t="shared" si="3"/>
        <v>1</v>
      </c>
      <c r="AE25" s="24">
        <f t="shared" si="4"/>
        <v>0.97777777777777775</v>
      </c>
      <c r="AF25" s="24">
        <f t="shared" si="5"/>
        <v>0.98113207547169812</v>
      </c>
      <c r="AG25" s="24" t="s">
        <v>27</v>
      </c>
    </row>
    <row r="26" spans="1:38" ht="12.75" customHeight="1" x14ac:dyDescent="0.2">
      <c r="A26" s="28" t="s">
        <v>22</v>
      </c>
      <c r="B26" s="29"/>
      <c r="C26" s="29"/>
      <c r="D26" s="29"/>
      <c r="E26" s="29"/>
      <c r="F26" s="29"/>
      <c r="G26" s="29"/>
      <c r="H26" s="29"/>
      <c r="I26" s="29"/>
      <c r="J26" s="29">
        <v>33</v>
      </c>
      <c r="K26" s="189">
        <v>32</v>
      </c>
      <c r="L26" s="3"/>
      <c r="M26" s="3"/>
      <c r="N26" s="29"/>
      <c r="O26" s="3">
        <f>J26/I25</f>
        <v>1</v>
      </c>
      <c r="P26" s="21">
        <v>56</v>
      </c>
      <c r="Q26" s="22">
        <f t="shared" si="0"/>
        <v>1</v>
      </c>
      <c r="R26" s="3">
        <f t="shared" si="1"/>
        <v>0</v>
      </c>
      <c r="S26" s="3"/>
      <c r="Z26" s="3"/>
      <c r="AB26" s="26" t="s">
        <v>44</v>
      </c>
      <c r="AC26" s="24">
        <f t="shared" si="2"/>
        <v>1</v>
      </c>
      <c r="AD26" s="24">
        <f t="shared" si="3"/>
        <v>0.96875</v>
      </c>
      <c r="AE26" s="24">
        <f t="shared" si="4"/>
        <v>1</v>
      </c>
      <c r="AF26" s="24" t="s">
        <v>27</v>
      </c>
      <c r="AG26" s="24"/>
    </row>
    <row r="27" spans="1:38" ht="12.75" customHeight="1" x14ac:dyDescent="0.2">
      <c r="A27" s="28" t="s">
        <v>23</v>
      </c>
      <c r="B27" s="29"/>
      <c r="C27" s="29"/>
      <c r="D27" s="29"/>
      <c r="E27" s="29"/>
      <c r="F27" s="29"/>
      <c r="G27" s="29"/>
      <c r="H27" s="29"/>
      <c r="I27" s="29"/>
      <c r="J27" s="29">
        <v>18</v>
      </c>
      <c r="K27" s="189">
        <v>16</v>
      </c>
      <c r="L27" s="3"/>
      <c r="M27" s="3"/>
      <c r="N27" s="29"/>
      <c r="O27" s="3"/>
      <c r="P27" s="21">
        <v>24</v>
      </c>
      <c r="Q27" s="22"/>
      <c r="R27" s="3"/>
      <c r="S27" s="3"/>
      <c r="Z27" s="3"/>
      <c r="AB27" s="28"/>
      <c r="AC27" s="24"/>
      <c r="AD27" s="24"/>
      <c r="AE27" s="24"/>
      <c r="AF27" s="24"/>
      <c r="AG27" s="24"/>
    </row>
    <row r="28" spans="1:38" ht="12.75" customHeight="1" x14ac:dyDescent="0.2">
      <c r="A28" s="28" t="s">
        <v>48</v>
      </c>
      <c r="B28" s="29"/>
      <c r="D28" s="29"/>
      <c r="E28" s="29"/>
      <c r="F28" s="29"/>
      <c r="G28" s="29"/>
      <c r="H28" s="29"/>
      <c r="I28" s="29"/>
      <c r="J28" s="29">
        <v>5</v>
      </c>
      <c r="K28" s="189">
        <v>4</v>
      </c>
      <c r="L28" s="3"/>
      <c r="M28" s="3"/>
      <c r="N28" s="29"/>
      <c r="O28" s="3"/>
      <c r="P28" s="21">
        <v>6</v>
      </c>
      <c r="Q28" s="22"/>
      <c r="R28" s="3"/>
      <c r="S28" s="3"/>
      <c r="Z28" s="3"/>
      <c r="AB28" s="28"/>
      <c r="AC28" s="24"/>
      <c r="AD28" s="24"/>
      <c r="AE28" s="24"/>
      <c r="AF28" s="24"/>
      <c r="AG28" s="24"/>
    </row>
    <row r="29" spans="1:38" ht="12.75" customHeight="1" x14ac:dyDescent="0.2">
      <c r="A29" s="28" t="s">
        <v>49</v>
      </c>
      <c r="B29" s="29"/>
      <c r="C29" s="28"/>
      <c r="D29" s="29"/>
      <c r="E29" s="29"/>
      <c r="F29" s="29"/>
      <c r="G29" s="29"/>
      <c r="H29" s="29"/>
      <c r="I29" s="29">
        <v>1</v>
      </c>
      <c r="J29" s="29">
        <v>1</v>
      </c>
      <c r="K29" s="189">
        <v>2</v>
      </c>
      <c r="L29" s="3"/>
      <c r="M29" s="3"/>
      <c r="N29" s="29"/>
      <c r="O29" s="3"/>
      <c r="P29" s="21">
        <v>2</v>
      </c>
      <c r="Q29" s="22"/>
      <c r="R29" s="3"/>
      <c r="S29" s="3"/>
      <c r="Z29" s="3"/>
      <c r="AB29" s="28"/>
      <c r="AC29" s="24"/>
      <c r="AD29" s="24"/>
      <c r="AE29" s="24"/>
      <c r="AF29" s="24"/>
      <c r="AG29" s="24"/>
    </row>
    <row r="30" spans="1:38" ht="12.75" customHeight="1" x14ac:dyDescent="0.2">
      <c r="A30" s="28" t="s">
        <v>50</v>
      </c>
      <c r="B30" s="29"/>
      <c r="C30" s="28"/>
      <c r="D30" s="29"/>
      <c r="E30" s="29"/>
      <c r="F30" s="29"/>
      <c r="G30" s="29"/>
      <c r="H30" s="29"/>
      <c r="I30" s="29"/>
      <c r="J30" s="29">
        <v>1</v>
      </c>
      <c r="K30" s="189"/>
      <c r="L30" s="3"/>
      <c r="M30" s="3"/>
      <c r="N30" s="29"/>
      <c r="O30" s="3"/>
      <c r="P30" s="21">
        <v>1</v>
      </c>
      <c r="Q30" s="22"/>
      <c r="R30" s="3"/>
      <c r="S30" s="3"/>
      <c r="Z30" s="3"/>
      <c r="AB30" s="28"/>
      <c r="AC30" s="24"/>
      <c r="AD30" s="24"/>
      <c r="AE30" s="24"/>
      <c r="AF30" s="24"/>
      <c r="AG30" s="24"/>
    </row>
    <row r="31" spans="1:38" ht="12.75" customHeight="1" x14ac:dyDescent="0.2">
      <c r="A31" s="28" t="s">
        <v>51</v>
      </c>
      <c r="B31" s="29"/>
      <c r="C31" s="28"/>
      <c r="D31" s="29"/>
      <c r="E31" s="29"/>
      <c r="F31" s="29"/>
      <c r="G31" s="29"/>
      <c r="H31" s="29"/>
      <c r="I31" s="29"/>
      <c r="J31" s="29">
        <v>1</v>
      </c>
      <c r="K31" s="189"/>
      <c r="L31" s="3"/>
      <c r="M31" s="3"/>
      <c r="N31" s="29"/>
      <c r="O31" s="3"/>
      <c r="P31" s="21">
        <v>1</v>
      </c>
      <c r="Q31" s="22"/>
      <c r="R31" s="3"/>
      <c r="S31" s="3"/>
      <c r="Z31" s="3"/>
      <c r="AB31" s="28"/>
      <c r="AC31" s="24"/>
      <c r="AD31" s="24"/>
      <c r="AE31" s="24"/>
      <c r="AF31" s="24"/>
      <c r="AG31" s="24"/>
    </row>
    <row r="32" spans="1:38" ht="12.75" customHeight="1" x14ac:dyDescent="0.2">
      <c r="K32" s="191">
        <f>SUM(K26:K30)</f>
        <v>54</v>
      </c>
      <c r="L32" s="3">
        <f>K26/B18</f>
        <v>0.33333333333333331</v>
      </c>
      <c r="M32" s="3">
        <f>K32/B18</f>
        <v>0.5625</v>
      </c>
      <c r="N32" s="3">
        <f>M32-L32</f>
        <v>0.22916666666666669</v>
      </c>
      <c r="O32" s="3"/>
      <c r="AC32" s="24"/>
      <c r="AD32" s="24"/>
      <c r="AE32" s="24"/>
      <c r="AF32" s="24"/>
      <c r="AG32" s="24"/>
    </row>
    <row r="33" spans="1:38" ht="12.75" customHeight="1" x14ac:dyDescent="0.2">
      <c r="A33" s="32" t="s">
        <v>34</v>
      </c>
      <c r="B33" s="32"/>
      <c r="C33" s="32"/>
      <c r="D33" s="33"/>
      <c r="E33" s="33"/>
      <c r="F33" s="126"/>
      <c r="G33" s="29">
        <f>((K26*9)+(K27*10)+(K28*11))/K32</f>
        <v>9.1111111111111107</v>
      </c>
      <c r="K33" s="191"/>
      <c r="L33" s="3"/>
      <c r="M33" s="3"/>
      <c r="N33" s="3"/>
      <c r="O33" s="3"/>
      <c r="AC33" s="24"/>
      <c r="AD33" s="24"/>
      <c r="AE33" s="24"/>
      <c r="AF33" s="24"/>
      <c r="AG33" s="24"/>
    </row>
    <row r="34" spans="1:38" ht="12.75" customHeight="1" x14ac:dyDescent="0.2">
      <c r="K34" s="191"/>
      <c r="L34" s="3"/>
      <c r="M34" s="3"/>
      <c r="N34" s="3"/>
      <c r="O34" s="3"/>
      <c r="AC34" s="24"/>
      <c r="AD34" s="24"/>
      <c r="AE34" s="24"/>
      <c r="AF34" s="24"/>
      <c r="AG34" s="24"/>
    </row>
    <row r="35" spans="1:38" ht="12.75" customHeight="1" x14ac:dyDescent="0.3">
      <c r="A35" s="38" t="s">
        <v>64</v>
      </c>
      <c r="L35" s="3"/>
      <c r="M35" s="3"/>
      <c r="O35" s="3"/>
    </row>
    <row r="36" spans="1:38" ht="25.5" customHeight="1" x14ac:dyDescent="0.2">
      <c r="B36" s="308" t="s">
        <v>2</v>
      </c>
      <c r="C36" s="309"/>
      <c r="D36" s="309"/>
      <c r="E36" s="309"/>
      <c r="F36" s="309"/>
      <c r="G36" s="309"/>
      <c r="H36" s="309"/>
      <c r="I36" s="309"/>
      <c r="J36" s="309"/>
      <c r="L36" s="4" t="s">
        <v>3</v>
      </c>
      <c r="M36" s="4" t="s">
        <v>4</v>
      </c>
      <c r="N36" s="5" t="s">
        <v>5</v>
      </c>
      <c r="O36" s="4" t="s">
        <v>6</v>
      </c>
      <c r="P36" s="6" t="s">
        <v>7</v>
      </c>
      <c r="Q36" s="6" t="s">
        <v>8</v>
      </c>
      <c r="R36" s="7" t="s">
        <v>9</v>
      </c>
      <c r="S36" s="7"/>
      <c r="Z36" s="7"/>
    </row>
    <row r="37" spans="1:38" ht="12.75" customHeight="1" x14ac:dyDescent="0.2">
      <c r="A37" s="135" t="s">
        <v>10</v>
      </c>
      <c r="B37" s="136">
        <v>1</v>
      </c>
      <c r="C37" s="136">
        <v>2</v>
      </c>
      <c r="D37" s="136">
        <v>3</v>
      </c>
      <c r="E37" s="136">
        <v>4</v>
      </c>
      <c r="F37" s="136">
        <v>5</v>
      </c>
      <c r="G37" s="136">
        <v>6</v>
      </c>
      <c r="H37" s="136">
        <v>7</v>
      </c>
      <c r="I37" s="136">
        <v>8</v>
      </c>
      <c r="J37" s="136">
        <v>9</v>
      </c>
      <c r="K37" s="216" t="s">
        <v>11</v>
      </c>
      <c r="L37" s="11"/>
      <c r="M37" s="11"/>
      <c r="N37" s="12"/>
      <c r="O37" s="13"/>
      <c r="P37" s="14"/>
      <c r="Q37" s="14"/>
      <c r="R37" s="3"/>
      <c r="S37" s="3"/>
      <c r="Z37" s="3"/>
    </row>
    <row r="38" spans="1:38" ht="12.75" customHeight="1" x14ac:dyDescent="0.2">
      <c r="A38" s="26" t="s">
        <v>15</v>
      </c>
      <c r="B38" s="10">
        <v>131</v>
      </c>
      <c r="C38" s="10"/>
      <c r="D38" s="10"/>
      <c r="E38" s="10"/>
      <c r="F38" s="10"/>
      <c r="G38" s="10"/>
      <c r="H38" s="10"/>
      <c r="I38" s="10"/>
      <c r="J38" s="10"/>
      <c r="K38" s="188"/>
      <c r="L38" s="11"/>
      <c r="M38" s="11"/>
      <c r="N38" s="12"/>
      <c r="O38" s="13"/>
      <c r="P38" s="17">
        <f>B38</f>
        <v>131</v>
      </c>
      <c r="Q38" s="14"/>
      <c r="R38" s="3"/>
      <c r="S38" s="3"/>
      <c r="Z38" s="3"/>
    </row>
    <row r="39" spans="1:38" ht="12.75" customHeight="1" x14ac:dyDescent="0.2">
      <c r="A39" s="26" t="s">
        <v>16</v>
      </c>
      <c r="B39" s="10"/>
      <c r="C39" s="10">
        <v>94</v>
      </c>
      <c r="D39" s="10"/>
      <c r="E39" s="10"/>
      <c r="F39" s="10"/>
      <c r="G39" s="10"/>
      <c r="H39" s="10"/>
      <c r="I39" s="10"/>
      <c r="J39" s="10"/>
      <c r="K39" s="188"/>
      <c r="L39" s="11"/>
      <c r="M39" s="11"/>
      <c r="N39" s="12"/>
      <c r="O39" s="13">
        <f>C39/B38</f>
        <v>0.71755725190839692</v>
      </c>
      <c r="P39" s="21">
        <v>96</v>
      </c>
      <c r="Q39" s="22">
        <f t="shared" ref="Q39:Q46" si="11">P39/P38</f>
        <v>0.73282442748091603</v>
      </c>
      <c r="R39" s="3">
        <f t="shared" ref="R39:R46" si="12">100%-Q39</f>
        <v>0.26717557251908397</v>
      </c>
      <c r="S39" s="3"/>
      <c r="Z39" s="3"/>
    </row>
    <row r="40" spans="1:38" ht="12.75" customHeight="1" x14ac:dyDescent="0.2">
      <c r="A40" s="26" t="s">
        <v>17</v>
      </c>
      <c r="B40" s="10"/>
      <c r="C40" s="10"/>
      <c r="D40" s="10">
        <v>81</v>
      </c>
      <c r="E40" s="10"/>
      <c r="F40" s="10"/>
      <c r="G40" s="10"/>
      <c r="H40" s="10"/>
      <c r="I40" s="10"/>
      <c r="J40" s="10"/>
      <c r="K40" s="188"/>
      <c r="L40" s="11"/>
      <c r="M40" s="11"/>
      <c r="N40" s="12"/>
      <c r="O40" s="13">
        <f>D40/C39</f>
        <v>0.86170212765957444</v>
      </c>
      <c r="P40" s="21">
        <v>88</v>
      </c>
      <c r="Q40" s="22">
        <f t="shared" si="11"/>
        <v>0.91666666666666663</v>
      </c>
      <c r="R40" s="3">
        <f t="shared" si="12"/>
        <v>8.333333333333337E-2</v>
      </c>
      <c r="S40" s="3"/>
      <c r="Z40" s="3"/>
    </row>
    <row r="41" spans="1:38" ht="12.75" customHeight="1" x14ac:dyDescent="0.2">
      <c r="A41" s="26" t="s">
        <v>18</v>
      </c>
      <c r="B41" s="10"/>
      <c r="C41" s="10"/>
      <c r="D41" s="10"/>
      <c r="E41" s="10">
        <v>73</v>
      </c>
      <c r="F41" s="10"/>
      <c r="G41" s="10"/>
      <c r="H41" s="10"/>
      <c r="I41" s="10"/>
      <c r="J41" s="10"/>
      <c r="K41" s="188"/>
      <c r="L41" s="11"/>
      <c r="M41" s="11"/>
      <c r="N41" s="12"/>
      <c r="O41" s="13">
        <f>E41/D40</f>
        <v>0.90123456790123457</v>
      </c>
      <c r="P41" s="21">
        <v>85</v>
      </c>
      <c r="Q41" s="22">
        <f t="shared" si="11"/>
        <v>0.96590909090909094</v>
      </c>
      <c r="R41" s="3">
        <f t="shared" si="12"/>
        <v>3.4090909090909061E-2</v>
      </c>
      <c r="S41" s="3"/>
      <c r="T41" s="2" t="s">
        <v>4</v>
      </c>
      <c r="Z41" s="3"/>
    </row>
    <row r="42" spans="1:38" ht="12.75" customHeight="1" x14ac:dyDescent="0.2">
      <c r="A42" s="26" t="s">
        <v>19</v>
      </c>
      <c r="B42" s="10"/>
      <c r="C42" s="10"/>
      <c r="D42" s="10"/>
      <c r="E42" s="10"/>
      <c r="F42" s="10">
        <v>72</v>
      </c>
      <c r="G42" s="10"/>
      <c r="H42" s="10"/>
      <c r="I42" s="10"/>
      <c r="J42" s="10"/>
      <c r="K42" s="188"/>
      <c r="L42" s="11"/>
      <c r="M42" s="11"/>
      <c r="N42" s="12"/>
      <c r="O42" s="13">
        <f>F42/E41</f>
        <v>0.98630136986301364</v>
      </c>
      <c r="P42" s="21">
        <v>83</v>
      </c>
      <c r="Q42" s="22">
        <f t="shared" si="11"/>
        <v>0.97647058823529409</v>
      </c>
      <c r="R42" s="3">
        <f t="shared" si="12"/>
        <v>2.352941176470591E-2</v>
      </c>
      <c r="S42" s="3"/>
      <c r="T42" s="27" t="s">
        <v>14</v>
      </c>
      <c r="U42" s="3">
        <f>M32</f>
        <v>0.5625</v>
      </c>
      <c r="Z42" s="3"/>
      <c r="AB42" s="2"/>
      <c r="AC42" s="8" t="s">
        <v>35</v>
      </c>
      <c r="AD42" s="8"/>
      <c r="AE42" s="8"/>
      <c r="AF42" s="8"/>
      <c r="AG42" s="8"/>
      <c r="AH42" s="8"/>
      <c r="AI42" s="8"/>
      <c r="AJ42" s="8"/>
      <c r="AK42" s="8"/>
      <c r="AL42" s="8"/>
    </row>
    <row r="43" spans="1:38" ht="12.75" customHeight="1" x14ac:dyDescent="0.2">
      <c r="A43" s="28" t="s">
        <v>20</v>
      </c>
      <c r="B43" s="29"/>
      <c r="C43" s="29"/>
      <c r="D43" s="29"/>
      <c r="E43" s="29"/>
      <c r="F43" s="29"/>
      <c r="G43" s="29">
        <v>66</v>
      </c>
      <c r="H43" s="29"/>
      <c r="I43" s="29"/>
      <c r="J43" s="29"/>
      <c r="K43" s="189"/>
      <c r="L43" s="3"/>
      <c r="M43" s="3"/>
      <c r="N43" s="29"/>
      <c r="O43" s="3">
        <f>G43/F42</f>
        <v>0.91666666666666663</v>
      </c>
      <c r="P43" s="21">
        <v>80</v>
      </c>
      <c r="Q43" s="22">
        <f t="shared" si="11"/>
        <v>0.96385542168674698</v>
      </c>
      <c r="R43" s="3">
        <f t="shared" si="12"/>
        <v>3.6144578313253017E-2</v>
      </c>
      <c r="S43" s="3"/>
      <c r="T43" s="27" t="s">
        <v>15</v>
      </c>
      <c r="U43" s="3">
        <f>M53</f>
        <v>0.60305343511450382</v>
      </c>
      <c r="Z43" s="3"/>
      <c r="AC43" s="312" t="s">
        <v>12</v>
      </c>
      <c r="AD43" s="311"/>
      <c r="AE43" s="311"/>
      <c r="AF43" s="311"/>
      <c r="AG43" s="311"/>
      <c r="AH43" s="311"/>
      <c r="AI43" s="311"/>
      <c r="AJ43" s="311"/>
      <c r="AK43" s="311"/>
      <c r="AL43" s="311"/>
    </row>
    <row r="44" spans="1:38" ht="12.75" customHeight="1" x14ac:dyDescent="0.2">
      <c r="A44" s="28" t="s">
        <v>21</v>
      </c>
      <c r="B44" s="29"/>
      <c r="C44" s="29"/>
      <c r="D44" s="29"/>
      <c r="E44" s="29"/>
      <c r="F44" s="29"/>
      <c r="G44" s="29"/>
      <c r="H44" s="29">
        <v>64</v>
      </c>
      <c r="I44" s="29"/>
      <c r="J44" s="29"/>
      <c r="K44" s="189"/>
      <c r="L44" s="3"/>
      <c r="M44" s="3"/>
      <c r="N44" s="29"/>
      <c r="O44" s="3">
        <f>H44/G43</f>
        <v>0.96969696969696972</v>
      </c>
      <c r="P44" s="21">
        <v>78</v>
      </c>
      <c r="Q44" s="22">
        <f t="shared" si="11"/>
        <v>0.97499999999999998</v>
      </c>
      <c r="R44" s="3">
        <f t="shared" si="12"/>
        <v>2.5000000000000022E-2</v>
      </c>
      <c r="S44" s="3"/>
      <c r="T44" s="27" t="s">
        <v>16</v>
      </c>
      <c r="U44" s="3">
        <f>M75</f>
        <v>0.46078431372549017</v>
      </c>
      <c r="Z44" s="3"/>
      <c r="AB44" s="18" t="s">
        <v>13</v>
      </c>
      <c r="AC44" s="20" t="s">
        <v>14</v>
      </c>
      <c r="AD44" s="20" t="s">
        <v>15</v>
      </c>
      <c r="AE44" s="20" t="s">
        <v>16</v>
      </c>
      <c r="AF44" s="20" t="s">
        <v>17</v>
      </c>
      <c r="AG44" s="20" t="s">
        <v>18</v>
      </c>
      <c r="AH44" s="20" t="s">
        <v>19</v>
      </c>
      <c r="AI44" s="20" t="s">
        <v>20</v>
      </c>
      <c r="AJ44" s="20" t="s">
        <v>21</v>
      </c>
      <c r="AK44" s="20" t="s">
        <v>22</v>
      </c>
      <c r="AL44" s="20" t="s">
        <v>23</v>
      </c>
    </row>
    <row r="45" spans="1:38" ht="12.75" customHeight="1" x14ac:dyDescent="0.2">
      <c r="A45" s="28" t="s">
        <v>22</v>
      </c>
      <c r="B45" s="29"/>
      <c r="C45" s="29"/>
      <c r="D45" s="29"/>
      <c r="E45" s="29"/>
      <c r="F45" s="29"/>
      <c r="G45" s="29"/>
      <c r="H45" s="29"/>
      <c r="I45" s="29">
        <v>64</v>
      </c>
      <c r="J45" s="29"/>
      <c r="K45" s="189"/>
      <c r="L45" s="3"/>
      <c r="M45" s="3"/>
      <c r="N45" s="29"/>
      <c r="O45" s="3">
        <f>I45/H44</f>
        <v>1</v>
      </c>
      <c r="P45" s="21">
        <v>79</v>
      </c>
      <c r="Q45" s="22">
        <f t="shared" si="11"/>
        <v>1.0128205128205128</v>
      </c>
      <c r="R45" s="3">
        <f t="shared" si="12"/>
        <v>-1.2820512820512775E-2</v>
      </c>
      <c r="S45" s="3"/>
      <c r="T45" s="27" t="s">
        <v>17</v>
      </c>
      <c r="U45" s="3">
        <f>M94</f>
        <v>0.55913978494623651</v>
      </c>
      <c r="Z45" s="3"/>
      <c r="AB45" s="23" t="s">
        <v>37</v>
      </c>
      <c r="AC45" s="22">
        <f t="shared" ref="AC45:AC47" si="13">Q19</f>
        <v>0.77083333333333337</v>
      </c>
      <c r="AD45" s="22">
        <f t="shared" ref="AD45:AD47" si="14">Q21</f>
        <v>0.94285714285714284</v>
      </c>
      <c r="AE45" s="22">
        <f t="shared" ref="AE45:AE47" si="15">Q61</f>
        <v>0.82352941176470584</v>
      </c>
      <c r="AF45" s="22">
        <f t="shared" ref="AF45:AF47" si="16">Q81</f>
        <v>0.82258064516129037</v>
      </c>
      <c r="AG45" s="22">
        <f t="shared" ref="AG45:AG47" si="17">Q99</f>
        <v>0.74468085106382975</v>
      </c>
      <c r="AH45" s="22">
        <f t="shared" ref="AH45:AH47" si="18">Q118</f>
        <v>0.77844311377245512</v>
      </c>
      <c r="AI45" s="22">
        <f t="shared" ref="AI45:AI47" si="19">Q136</f>
        <v>0.77380952380952384</v>
      </c>
      <c r="AJ45" s="22">
        <f t="shared" ref="AJ45:AJ47" si="20">Q153</f>
        <v>0.81481481481481477</v>
      </c>
      <c r="AK45" s="22">
        <f t="shared" ref="AK45:AK46" si="21">Q169</f>
        <v>0.7</v>
      </c>
      <c r="AL45" s="22">
        <f>Q186</f>
        <v>0.84810126582278478</v>
      </c>
    </row>
    <row r="46" spans="1:38" ht="12.75" customHeight="1" x14ac:dyDescent="0.2">
      <c r="A46" s="28" t="s">
        <v>23</v>
      </c>
      <c r="B46" s="29"/>
      <c r="C46" s="29"/>
      <c r="D46" s="29"/>
      <c r="E46" s="29"/>
      <c r="F46" s="29"/>
      <c r="G46" s="29"/>
      <c r="H46" s="29"/>
      <c r="I46" s="29"/>
      <c r="J46" s="29">
        <v>62</v>
      </c>
      <c r="K46" s="189">
        <v>62</v>
      </c>
      <c r="L46" s="3"/>
      <c r="M46" s="3"/>
      <c r="N46" s="29"/>
      <c r="O46" s="3">
        <f>J46/I45</f>
        <v>0.96875</v>
      </c>
      <c r="P46" s="21">
        <v>78</v>
      </c>
      <c r="Q46" s="22">
        <f t="shared" si="11"/>
        <v>0.98734177215189878</v>
      </c>
      <c r="R46" s="3">
        <f t="shared" si="12"/>
        <v>1.2658227848101222E-2</v>
      </c>
      <c r="S46" s="3"/>
      <c r="T46" s="27" t="s">
        <v>18</v>
      </c>
      <c r="U46" s="3">
        <f>M113</f>
        <v>0.34042553191489361</v>
      </c>
      <c r="Z46" s="3"/>
      <c r="AB46" s="23" t="s">
        <v>38</v>
      </c>
      <c r="AC46" s="22">
        <f t="shared" si="13"/>
        <v>0.94594594594594594</v>
      </c>
      <c r="AD46" s="22">
        <f t="shared" si="14"/>
        <v>0.96969696969696972</v>
      </c>
      <c r="AE46" s="22">
        <f t="shared" si="15"/>
        <v>0.9285714285714286</v>
      </c>
      <c r="AF46" s="22">
        <f t="shared" si="16"/>
        <v>0.94117647058823528</v>
      </c>
      <c r="AG46" s="22">
        <f t="shared" si="17"/>
        <v>0.95714285714285718</v>
      </c>
      <c r="AH46" s="22">
        <f t="shared" si="18"/>
        <v>0.97692307692307689</v>
      </c>
      <c r="AI46" s="22">
        <f t="shared" si="19"/>
        <v>0.92307692307692313</v>
      </c>
      <c r="AJ46" s="22">
        <f t="shared" si="20"/>
        <v>1.1363636363636365</v>
      </c>
      <c r="AK46" s="22">
        <f t="shared" si="21"/>
        <v>0.97959183673469385</v>
      </c>
    </row>
    <row r="47" spans="1:38" ht="12.75" customHeight="1" x14ac:dyDescent="0.2">
      <c r="A47" s="28" t="s">
        <v>48</v>
      </c>
      <c r="B47" s="29"/>
      <c r="C47" s="29"/>
      <c r="D47" s="29"/>
      <c r="E47" s="29"/>
      <c r="F47" s="29"/>
      <c r="G47" s="29"/>
      <c r="H47" s="29"/>
      <c r="I47" s="29"/>
      <c r="J47" s="29">
        <v>11</v>
      </c>
      <c r="K47" s="189">
        <v>11</v>
      </c>
      <c r="L47" s="3"/>
      <c r="M47" s="3"/>
      <c r="N47" s="29"/>
      <c r="O47" s="3"/>
      <c r="P47" s="21">
        <v>19</v>
      </c>
      <c r="Q47" s="22"/>
      <c r="R47" s="3"/>
      <c r="S47" s="3"/>
      <c r="T47" s="27" t="s">
        <v>19</v>
      </c>
      <c r="U47" s="3">
        <f>M131</f>
        <v>0.56287425149700598</v>
      </c>
      <c r="Z47" s="3"/>
      <c r="AB47" s="23" t="s">
        <v>39</v>
      </c>
      <c r="AC47" s="22">
        <f t="shared" si="13"/>
        <v>0.94285714285714284</v>
      </c>
      <c r="AD47" s="22">
        <f t="shared" si="14"/>
        <v>0.953125</v>
      </c>
      <c r="AE47" s="22">
        <f t="shared" si="15"/>
        <v>0.91025641025641024</v>
      </c>
      <c r="AF47" s="22">
        <f t="shared" si="16"/>
        <v>0.95138888888888884</v>
      </c>
      <c r="AG47" s="22">
        <f t="shared" si="17"/>
        <v>0.88059701492537312</v>
      </c>
      <c r="AH47" s="22">
        <f t="shared" si="18"/>
        <v>0.96850393700787396</v>
      </c>
      <c r="AI47" s="22">
        <f t="shared" si="19"/>
        <v>0.9</v>
      </c>
      <c r="AJ47" s="22">
        <f t="shared" si="20"/>
        <v>0.82666666666666666</v>
      </c>
      <c r="AK47" s="22" t="s">
        <v>27</v>
      </c>
    </row>
    <row r="48" spans="1:38" ht="12.75" customHeight="1" x14ac:dyDescent="0.2">
      <c r="A48" s="28" t="s">
        <v>49</v>
      </c>
      <c r="B48" s="29"/>
      <c r="C48" s="29"/>
      <c r="D48" s="29"/>
      <c r="E48" s="29"/>
      <c r="F48" s="29"/>
      <c r="G48" s="29"/>
      <c r="H48" s="29"/>
      <c r="I48" s="29"/>
      <c r="J48" s="29">
        <v>3</v>
      </c>
      <c r="K48" s="189">
        <v>3</v>
      </c>
      <c r="L48" s="3"/>
      <c r="M48" s="3"/>
      <c r="N48" s="29"/>
      <c r="O48" s="3"/>
      <c r="P48" s="21">
        <v>8</v>
      </c>
      <c r="Q48" s="22"/>
      <c r="R48" s="3"/>
      <c r="S48" s="3"/>
      <c r="Z48" s="3"/>
      <c r="AB48" s="23"/>
      <c r="AC48" s="22"/>
      <c r="AD48" s="22"/>
      <c r="AE48" s="22"/>
      <c r="AF48" s="22"/>
      <c r="AG48" s="22"/>
      <c r="AH48" s="22"/>
      <c r="AI48" s="22"/>
      <c r="AJ48" s="22"/>
      <c r="AK48" s="22"/>
    </row>
    <row r="49" spans="1:37" ht="12.75" customHeight="1" x14ac:dyDescent="0.2">
      <c r="A49" s="28" t="s">
        <v>50</v>
      </c>
      <c r="B49" s="29"/>
      <c r="C49" s="29"/>
      <c r="D49" s="29"/>
      <c r="E49" s="29"/>
      <c r="F49" s="29"/>
      <c r="G49" s="29"/>
      <c r="H49" s="29"/>
      <c r="I49" s="29"/>
      <c r="J49" s="29">
        <v>4</v>
      </c>
      <c r="K49" s="189">
        <v>3</v>
      </c>
      <c r="L49" s="3"/>
      <c r="M49" s="3"/>
      <c r="N49" s="29"/>
      <c r="O49" s="3"/>
      <c r="P49" s="21">
        <v>5</v>
      </c>
      <c r="Q49" s="22"/>
      <c r="R49" s="3"/>
      <c r="S49" s="3"/>
      <c r="Z49" s="3"/>
      <c r="AB49" s="23"/>
      <c r="AC49" s="22"/>
      <c r="AD49" s="22"/>
      <c r="AE49" s="22"/>
      <c r="AF49" s="22"/>
      <c r="AG49" s="22"/>
      <c r="AH49" s="22"/>
      <c r="AI49" s="22"/>
      <c r="AJ49" s="22"/>
      <c r="AK49" s="22"/>
    </row>
    <row r="50" spans="1:37" ht="12.75" customHeight="1" x14ac:dyDescent="0.2">
      <c r="A50" s="28" t="s">
        <v>51</v>
      </c>
      <c r="B50" s="29"/>
      <c r="C50" s="29"/>
      <c r="D50" s="29"/>
      <c r="E50" s="29"/>
      <c r="F50" s="29"/>
      <c r="G50" s="29"/>
      <c r="H50" s="29"/>
      <c r="I50" s="29"/>
      <c r="J50" s="29">
        <v>1</v>
      </c>
      <c r="K50" s="189"/>
      <c r="L50" s="3"/>
      <c r="M50" s="3"/>
      <c r="N50" s="29"/>
      <c r="O50" s="3"/>
      <c r="P50" s="21">
        <v>1</v>
      </c>
      <c r="Q50" s="22"/>
      <c r="R50" s="3"/>
      <c r="S50" s="3"/>
      <c r="Z50" s="3"/>
      <c r="AB50" s="23"/>
      <c r="AC50" s="22"/>
      <c r="AD50" s="22"/>
      <c r="AE50" s="22"/>
      <c r="AF50" s="22"/>
      <c r="AG50" s="22"/>
      <c r="AH50" s="22"/>
      <c r="AI50" s="22"/>
      <c r="AJ50" s="22"/>
      <c r="AK50" s="22"/>
    </row>
    <row r="51" spans="1:37" ht="12.75" customHeight="1" x14ac:dyDescent="0.2">
      <c r="A51" s="28" t="s">
        <v>52</v>
      </c>
      <c r="B51" s="29"/>
      <c r="C51" s="29"/>
      <c r="D51" s="29"/>
      <c r="E51" s="29"/>
      <c r="F51" s="29"/>
      <c r="G51" s="29"/>
      <c r="H51" s="29"/>
      <c r="I51" s="29"/>
      <c r="J51" s="29"/>
      <c r="K51" s="189"/>
      <c r="L51" s="3"/>
      <c r="M51" s="3"/>
      <c r="N51" s="29"/>
      <c r="O51" s="3"/>
      <c r="P51" s="21"/>
      <c r="Q51" s="22"/>
      <c r="R51" s="3"/>
      <c r="S51" s="3"/>
      <c r="Z51" s="3"/>
      <c r="AB51" s="23"/>
      <c r="AC51" s="22"/>
      <c r="AD51" s="22"/>
      <c r="AE51" s="22"/>
      <c r="AF51" s="22"/>
      <c r="AG51" s="22"/>
      <c r="AH51" s="22"/>
      <c r="AI51" s="22"/>
      <c r="AJ51" s="22"/>
      <c r="AK51" s="22"/>
    </row>
    <row r="52" spans="1:37" ht="12.75" customHeight="1" x14ac:dyDescent="0.2">
      <c r="A52" s="28" t="s">
        <v>53</v>
      </c>
      <c r="B52" s="29"/>
      <c r="C52" s="29"/>
      <c r="D52" s="29"/>
      <c r="E52" s="29"/>
      <c r="F52" s="29"/>
      <c r="G52" s="29"/>
      <c r="H52" s="29"/>
      <c r="I52" s="29"/>
      <c r="J52" s="29">
        <v>1</v>
      </c>
      <c r="K52" s="189"/>
      <c r="L52" s="3"/>
      <c r="M52" s="3"/>
      <c r="N52" s="29"/>
      <c r="O52" s="3"/>
      <c r="P52" s="21">
        <v>1</v>
      </c>
      <c r="Q52" s="22"/>
      <c r="R52" s="3"/>
      <c r="S52" s="3"/>
      <c r="Z52" s="3"/>
      <c r="AB52" s="23"/>
      <c r="AC52" s="22"/>
      <c r="AD52" s="22"/>
      <c r="AE52" s="22"/>
      <c r="AF52" s="22"/>
      <c r="AG52" s="22"/>
      <c r="AH52" s="22"/>
      <c r="AI52" s="22"/>
      <c r="AJ52" s="22"/>
      <c r="AK52" s="22"/>
    </row>
    <row r="53" spans="1:37" ht="12.75" customHeight="1" x14ac:dyDescent="0.2">
      <c r="K53" s="191">
        <f>SUM(K46:K49)</f>
        <v>79</v>
      </c>
      <c r="L53" s="3">
        <f>K46/B38</f>
        <v>0.47328244274809161</v>
      </c>
      <c r="M53" s="3">
        <f>K53/B38</f>
        <v>0.60305343511450382</v>
      </c>
      <c r="N53" s="3">
        <f>M53-L53</f>
        <v>0.12977099236641221</v>
      </c>
      <c r="O53" s="3"/>
      <c r="AB53" s="23" t="s">
        <v>40</v>
      </c>
      <c r="AC53" s="22">
        <f t="shared" ref="AC53:AC57" si="22">Q22</f>
        <v>0.96969696969696972</v>
      </c>
      <c r="AD53" s="22">
        <f t="shared" ref="AD53:AD57" si="23">Q24</f>
        <v>0.93442622950819676</v>
      </c>
      <c r="AE53" s="22">
        <f t="shared" ref="AE53:AE57" si="24">Q64</f>
        <v>0.94366197183098588</v>
      </c>
      <c r="AF53" s="22">
        <f t="shared" ref="AF53:AF56" si="25">Q84</f>
        <v>0.94890510948905105</v>
      </c>
      <c r="AG53" s="22">
        <f t="shared" ref="AG53:AG55" si="26">Q102</f>
        <v>1.0508474576271187</v>
      </c>
      <c r="AH53" s="22">
        <f t="shared" ref="AH53:AH54" si="27">Q121</f>
        <v>0.95121951219512191</v>
      </c>
      <c r="AI53" s="22">
        <f>Q139</f>
        <v>0.88888888888888884</v>
      </c>
      <c r="AJ53" s="22" t="s">
        <v>27</v>
      </c>
      <c r="AK53" s="22" t="s">
        <v>27</v>
      </c>
    </row>
    <row r="54" spans="1:37" ht="12.75" customHeight="1" x14ac:dyDescent="0.2">
      <c r="K54" s="191"/>
      <c r="L54" s="3"/>
      <c r="M54" s="3"/>
      <c r="N54" s="3"/>
      <c r="O54" s="3"/>
      <c r="AB54" s="23" t="s">
        <v>41</v>
      </c>
      <c r="AC54" s="22">
        <f t="shared" si="22"/>
        <v>0.953125</v>
      </c>
      <c r="AD54" s="22">
        <f t="shared" si="23"/>
        <v>0.98245614035087714</v>
      </c>
      <c r="AE54" s="22">
        <f t="shared" si="24"/>
        <v>0.89552238805970152</v>
      </c>
      <c r="AF54" s="22">
        <f t="shared" si="25"/>
        <v>1</v>
      </c>
      <c r="AG54" s="22">
        <f t="shared" si="26"/>
        <v>0.87096774193548387</v>
      </c>
      <c r="AH54" s="22">
        <f t="shared" si="27"/>
        <v>0.98290598290598286</v>
      </c>
      <c r="AI54" s="22" t="s">
        <v>27</v>
      </c>
      <c r="AJ54" s="22" t="s">
        <v>27</v>
      </c>
      <c r="AK54" s="22" t="s">
        <v>27</v>
      </c>
    </row>
    <row r="55" spans="1:37" ht="12.75" customHeight="1" x14ac:dyDescent="0.2">
      <c r="A55" s="32" t="s">
        <v>34</v>
      </c>
      <c r="B55" s="32"/>
      <c r="C55" s="32"/>
      <c r="D55" s="33"/>
      <c r="E55" s="33"/>
      <c r="F55" s="126"/>
      <c r="G55" s="56">
        <f>((K46*9)+(K47*10))/K53</f>
        <v>8.4556962025316462</v>
      </c>
      <c r="K55" s="191"/>
      <c r="L55" s="3"/>
      <c r="M55" s="3"/>
      <c r="N55" s="3"/>
      <c r="O55" s="3"/>
      <c r="AB55" s="26" t="s">
        <v>42</v>
      </c>
      <c r="AC55" s="22">
        <f t="shared" si="22"/>
        <v>0.93442622950819676</v>
      </c>
      <c r="AD55" s="22">
        <f t="shared" si="23"/>
        <v>1</v>
      </c>
      <c r="AE55" s="22">
        <f t="shared" si="24"/>
        <v>0.9</v>
      </c>
      <c r="AF55" s="22">
        <f t="shared" si="25"/>
        <v>0.96153846153846156</v>
      </c>
      <c r="AG55" s="22">
        <f t="shared" si="26"/>
        <v>1.037037037037037</v>
      </c>
      <c r="AH55" s="22" t="s">
        <v>27</v>
      </c>
      <c r="AI55" s="22" t="s">
        <v>27</v>
      </c>
      <c r="AJ55" s="22" t="s">
        <v>27</v>
      </c>
      <c r="AK55" s="22" t="s">
        <v>27</v>
      </c>
    </row>
    <row r="56" spans="1:37" ht="12.75" customHeight="1" x14ac:dyDescent="0.2">
      <c r="K56" s="191"/>
      <c r="L56" s="3"/>
      <c r="M56" s="3"/>
      <c r="N56" s="3"/>
      <c r="O56" s="3"/>
      <c r="AB56" s="26" t="s">
        <v>43</v>
      </c>
      <c r="AC56" s="22">
        <f t="shared" si="22"/>
        <v>0.98245614035087714</v>
      </c>
      <c r="AD56" s="22">
        <f t="shared" si="23"/>
        <v>0</v>
      </c>
      <c r="AE56" s="22">
        <f t="shared" si="24"/>
        <v>1.037037037037037</v>
      </c>
      <c r="AF56" s="22">
        <f t="shared" si="25"/>
        <v>0.97599999999999998</v>
      </c>
      <c r="AG56" s="22" t="s">
        <v>27</v>
      </c>
      <c r="AH56" s="22" t="s">
        <v>27</v>
      </c>
      <c r="AI56" s="22" t="s">
        <v>27</v>
      </c>
      <c r="AJ56" s="22" t="s">
        <v>27</v>
      </c>
      <c r="AK56" s="22" t="s">
        <v>27</v>
      </c>
    </row>
    <row r="57" spans="1:37" ht="12.75" customHeight="1" x14ac:dyDescent="0.3">
      <c r="A57" s="38" t="s">
        <v>65</v>
      </c>
      <c r="L57" s="3"/>
      <c r="M57" s="3"/>
      <c r="O57" s="3"/>
      <c r="AB57" s="26" t="s">
        <v>44</v>
      </c>
      <c r="AC57" s="22">
        <f t="shared" si="22"/>
        <v>1</v>
      </c>
      <c r="AD57" s="22">
        <f t="shared" si="23"/>
        <v>0</v>
      </c>
      <c r="AE57" s="22">
        <f t="shared" si="24"/>
        <v>0.9642857142857143</v>
      </c>
      <c r="AF57" s="22" t="s">
        <v>27</v>
      </c>
      <c r="AG57" s="22" t="s">
        <v>27</v>
      </c>
      <c r="AH57" s="22" t="s">
        <v>27</v>
      </c>
      <c r="AI57" s="22" t="s">
        <v>27</v>
      </c>
      <c r="AJ57" s="22" t="s">
        <v>27</v>
      </c>
      <c r="AK57" s="22" t="s">
        <v>27</v>
      </c>
    </row>
    <row r="58" spans="1:37" ht="25.5" customHeight="1" x14ac:dyDescent="0.2">
      <c r="B58" s="308" t="s">
        <v>2</v>
      </c>
      <c r="C58" s="309"/>
      <c r="D58" s="309"/>
      <c r="E58" s="309"/>
      <c r="F58" s="309"/>
      <c r="G58" s="309"/>
      <c r="H58" s="309"/>
      <c r="I58" s="309"/>
      <c r="J58" s="309"/>
      <c r="L58" s="4" t="s">
        <v>3</v>
      </c>
      <c r="M58" s="4" t="s">
        <v>4</v>
      </c>
      <c r="N58" s="5" t="s">
        <v>5</v>
      </c>
      <c r="O58" s="4" t="s">
        <v>6</v>
      </c>
      <c r="P58" s="6" t="s">
        <v>7</v>
      </c>
      <c r="Q58" s="6" t="s">
        <v>8</v>
      </c>
      <c r="R58" s="7" t="s">
        <v>9</v>
      </c>
      <c r="S58" s="7"/>
      <c r="Z58" s="7"/>
      <c r="AB58" s="53" t="s">
        <v>27</v>
      </c>
      <c r="AC58" s="22" t="s">
        <v>27</v>
      </c>
      <c r="AD58" s="22"/>
      <c r="AE58" s="22"/>
      <c r="AF58" s="22"/>
      <c r="AG58" s="22"/>
      <c r="AH58" s="22"/>
      <c r="AI58" s="22"/>
    </row>
    <row r="59" spans="1:37" ht="12.75" customHeight="1" x14ac:dyDescent="0.2">
      <c r="A59" s="135" t="s">
        <v>10</v>
      </c>
      <c r="B59" s="136">
        <v>1</v>
      </c>
      <c r="C59" s="136">
        <v>2</v>
      </c>
      <c r="D59" s="136">
        <v>3</v>
      </c>
      <c r="E59" s="136">
        <v>4</v>
      </c>
      <c r="F59" s="136">
        <v>5</v>
      </c>
      <c r="G59" s="136">
        <v>6</v>
      </c>
      <c r="H59" s="136">
        <v>7</v>
      </c>
      <c r="I59" s="136">
        <v>8</v>
      </c>
      <c r="J59" s="136">
        <v>9</v>
      </c>
      <c r="K59" s="216" t="s">
        <v>11</v>
      </c>
      <c r="L59" s="11"/>
      <c r="M59" s="11"/>
      <c r="N59" s="12"/>
      <c r="O59" s="13"/>
      <c r="P59" s="14"/>
      <c r="Q59" s="14"/>
      <c r="R59" s="3"/>
      <c r="S59" s="3"/>
      <c r="Z59" s="3"/>
      <c r="AB59" s="53" t="s">
        <v>27</v>
      </c>
      <c r="AC59" s="22" t="s">
        <v>27</v>
      </c>
      <c r="AD59" s="22"/>
      <c r="AE59" s="22"/>
      <c r="AF59" s="22"/>
      <c r="AG59" s="22"/>
      <c r="AH59" s="22"/>
      <c r="AI59" s="22"/>
    </row>
    <row r="60" spans="1:37" ht="12.75" customHeight="1" x14ac:dyDescent="0.2">
      <c r="A60" s="26" t="s">
        <v>16</v>
      </c>
      <c r="B60" s="10">
        <v>102</v>
      </c>
      <c r="C60" s="10"/>
      <c r="D60" s="10"/>
      <c r="E60" s="10"/>
      <c r="F60" s="10"/>
      <c r="G60" s="10"/>
      <c r="H60" s="10"/>
      <c r="I60" s="10"/>
      <c r="J60" s="10"/>
      <c r="K60" s="188"/>
      <c r="L60" s="11"/>
      <c r="M60" s="11"/>
      <c r="N60" s="12"/>
      <c r="O60" s="13"/>
      <c r="P60" s="17">
        <f>B60</f>
        <v>102</v>
      </c>
      <c r="Q60" s="14"/>
      <c r="R60" s="3"/>
      <c r="S60" s="3"/>
      <c r="Z60" s="3"/>
      <c r="AB60" s="53" t="s">
        <v>128</v>
      </c>
      <c r="AC60" s="22" t="s">
        <v>27</v>
      </c>
      <c r="AD60" s="22"/>
      <c r="AE60" s="22"/>
      <c r="AF60" s="22"/>
      <c r="AG60" s="22"/>
      <c r="AH60" s="22"/>
    </row>
    <row r="61" spans="1:37" ht="12.75" customHeight="1" x14ac:dyDescent="0.2">
      <c r="A61" s="26" t="s">
        <v>17</v>
      </c>
      <c r="B61" s="10">
        <v>1</v>
      </c>
      <c r="C61" s="10">
        <v>83</v>
      </c>
      <c r="D61" s="10"/>
      <c r="E61" s="10"/>
      <c r="F61" s="10"/>
      <c r="G61" s="10"/>
      <c r="H61" s="10"/>
      <c r="I61" s="10"/>
      <c r="J61" s="10"/>
      <c r="K61" s="188"/>
      <c r="L61" s="11"/>
      <c r="M61" s="11"/>
      <c r="N61" s="12"/>
      <c r="O61" s="13">
        <f>C61/B60</f>
        <v>0.81372549019607843</v>
      </c>
      <c r="P61" s="21">
        <v>84</v>
      </c>
      <c r="Q61" s="22">
        <f t="shared" ref="Q61:Q68" si="28">P61/P60</f>
        <v>0.82352941176470584</v>
      </c>
      <c r="R61" s="3">
        <f t="shared" ref="R61:R68" si="29">100%-Q61</f>
        <v>0.17647058823529416</v>
      </c>
      <c r="S61" s="3"/>
      <c r="Z61" s="3"/>
      <c r="AB61" s="28" t="s">
        <v>27</v>
      </c>
      <c r="AC61" s="22" t="s">
        <v>27</v>
      </c>
      <c r="AD61" s="22"/>
      <c r="AE61" s="22"/>
      <c r="AF61" s="22"/>
      <c r="AG61" s="22"/>
      <c r="AH61" s="22"/>
    </row>
    <row r="62" spans="1:37" ht="12.75" customHeight="1" x14ac:dyDescent="0.2">
      <c r="A62" s="26" t="s">
        <v>18</v>
      </c>
      <c r="B62" s="10"/>
      <c r="C62" s="10">
        <v>10</v>
      </c>
      <c r="D62" s="10">
        <v>68</v>
      </c>
      <c r="E62" s="10"/>
      <c r="F62" s="10"/>
      <c r="G62" s="10"/>
      <c r="H62" s="10"/>
      <c r="I62" s="10"/>
      <c r="J62" s="10"/>
      <c r="K62" s="188"/>
      <c r="L62" s="11"/>
      <c r="M62" s="11"/>
      <c r="N62" s="12"/>
      <c r="O62" s="13">
        <f>D62/C61</f>
        <v>0.81927710843373491</v>
      </c>
      <c r="P62" s="21">
        <v>78</v>
      </c>
      <c r="Q62" s="22">
        <f t="shared" si="28"/>
        <v>0.9285714285714286</v>
      </c>
      <c r="R62" s="3">
        <f t="shared" si="29"/>
        <v>7.1428571428571397E-2</v>
      </c>
      <c r="S62" s="3"/>
      <c r="Z62" s="3"/>
      <c r="AB62" s="28" t="s">
        <v>27</v>
      </c>
      <c r="AC62" s="22" t="s">
        <v>27</v>
      </c>
      <c r="AD62" s="22"/>
      <c r="AE62" s="22"/>
      <c r="AF62" s="22"/>
      <c r="AG62" s="24"/>
    </row>
    <row r="63" spans="1:37" ht="12.75" customHeight="1" x14ac:dyDescent="0.2">
      <c r="A63" s="26" t="s">
        <v>19</v>
      </c>
      <c r="B63" s="10"/>
      <c r="C63" s="10">
        <v>1</v>
      </c>
      <c r="D63" s="10">
        <v>12</v>
      </c>
      <c r="E63" s="10">
        <v>58</v>
      </c>
      <c r="F63" s="10"/>
      <c r="G63" s="10"/>
      <c r="H63" s="10"/>
      <c r="I63" s="10"/>
      <c r="J63" s="10"/>
      <c r="K63" s="188"/>
      <c r="L63" s="11"/>
      <c r="M63" s="11"/>
      <c r="N63" s="12"/>
      <c r="O63" s="13">
        <f>E63/D62</f>
        <v>0.8529411764705882</v>
      </c>
      <c r="P63" s="21">
        <v>71</v>
      </c>
      <c r="Q63" s="22">
        <f t="shared" si="28"/>
        <v>0.91025641025641024</v>
      </c>
      <c r="R63" s="3">
        <f t="shared" si="29"/>
        <v>8.9743589743589758E-2</v>
      </c>
      <c r="S63" s="3"/>
      <c r="Z63" s="3"/>
      <c r="AB63" s="28" t="s">
        <v>27</v>
      </c>
      <c r="AC63" s="22" t="s">
        <v>27</v>
      </c>
      <c r="AD63" s="22"/>
      <c r="AE63" s="22"/>
    </row>
    <row r="64" spans="1:37" ht="12.75" customHeight="1" x14ac:dyDescent="0.2">
      <c r="A64" s="28" t="s">
        <v>20</v>
      </c>
      <c r="B64" s="29"/>
      <c r="C64" s="29"/>
      <c r="D64" s="29"/>
      <c r="E64" s="29"/>
      <c r="F64" s="29">
        <v>55</v>
      </c>
      <c r="G64" s="29"/>
      <c r="H64" s="29"/>
      <c r="I64" s="29"/>
      <c r="J64" s="29"/>
      <c r="K64" s="189"/>
      <c r="L64" s="3"/>
      <c r="M64" s="3"/>
      <c r="N64" s="29"/>
      <c r="O64" s="3">
        <f>F64/E63</f>
        <v>0.94827586206896552</v>
      </c>
      <c r="P64" s="21">
        <v>67</v>
      </c>
      <c r="Q64" s="22">
        <f t="shared" si="28"/>
        <v>0.94366197183098588</v>
      </c>
      <c r="R64" s="3">
        <f t="shared" si="29"/>
        <v>5.633802816901412E-2</v>
      </c>
      <c r="S64" s="3"/>
      <c r="Z64" s="3"/>
    </row>
    <row r="65" spans="1:26" ht="12.75" customHeight="1" x14ac:dyDescent="0.2">
      <c r="A65" s="28" t="s">
        <v>21</v>
      </c>
      <c r="B65" s="29"/>
      <c r="C65" s="29"/>
      <c r="D65" s="29"/>
      <c r="E65" s="29"/>
      <c r="F65" s="29"/>
      <c r="G65" s="29">
        <v>50</v>
      </c>
      <c r="H65" s="29"/>
      <c r="I65" s="29"/>
      <c r="J65" s="29"/>
      <c r="K65" s="189"/>
      <c r="L65" s="3"/>
      <c r="M65" s="3"/>
      <c r="N65" s="29"/>
      <c r="O65" s="3">
        <f>G65/F64</f>
        <v>0.90909090909090906</v>
      </c>
      <c r="P65" s="21">
        <v>60</v>
      </c>
      <c r="Q65" s="22">
        <f t="shared" si="28"/>
        <v>0.89552238805970152</v>
      </c>
      <c r="R65" s="3">
        <f t="shared" si="29"/>
        <v>0.10447761194029848</v>
      </c>
      <c r="S65" s="3"/>
      <c r="T65" s="321" t="s">
        <v>5</v>
      </c>
      <c r="U65" s="311"/>
      <c r="Z65" s="3"/>
    </row>
    <row r="66" spans="1:26" ht="12.75" customHeight="1" x14ac:dyDescent="0.2">
      <c r="A66" s="28" t="s">
        <v>22</v>
      </c>
      <c r="B66" s="29"/>
      <c r="C66" s="29"/>
      <c r="D66" s="29"/>
      <c r="E66" s="29"/>
      <c r="F66" s="29"/>
      <c r="G66" s="29"/>
      <c r="H66" s="29">
        <v>45</v>
      </c>
      <c r="I66" s="29"/>
      <c r="J66" s="29"/>
      <c r="K66" s="189"/>
      <c r="L66" s="3"/>
      <c r="M66" s="3"/>
      <c r="N66" s="29"/>
      <c r="O66" s="3">
        <f>H66/G65</f>
        <v>0.9</v>
      </c>
      <c r="P66" s="21">
        <v>54</v>
      </c>
      <c r="Q66" s="22">
        <f t="shared" si="28"/>
        <v>0.9</v>
      </c>
      <c r="R66" s="3">
        <f t="shared" si="29"/>
        <v>9.9999999999999978E-2</v>
      </c>
      <c r="S66" s="3"/>
      <c r="T66" s="27" t="s">
        <v>14</v>
      </c>
      <c r="U66" s="3">
        <f>N32</f>
        <v>0.22916666666666669</v>
      </c>
      <c r="Z66" s="3"/>
    </row>
    <row r="67" spans="1:26" ht="12.75" customHeight="1" x14ac:dyDescent="0.2">
      <c r="A67" s="28" t="s">
        <v>23</v>
      </c>
      <c r="B67" s="29"/>
      <c r="C67" s="29"/>
      <c r="D67" s="29"/>
      <c r="E67" s="29"/>
      <c r="F67" s="29"/>
      <c r="G67" s="29"/>
      <c r="H67" s="29"/>
      <c r="I67" s="29">
        <v>44</v>
      </c>
      <c r="J67" s="29"/>
      <c r="K67" s="189"/>
      <c r="L67" s="3"/>
      <c r="M67" s="3"/>
      <c r="N67" s="29"/>
      <c r="O67" s="3">
        <f>I67/H66</f>
        <v>0.97777777777777775</v>
      </c>
      <c r="P67" s="21">
        <v>56</v>
      </c>
      <c r="Q67" s="22">
        <f t="shared" si="28"/>
        <v>1.037037037037037</v>
      </c>
      <c r="R67" s="3">
        <f t="shared" si="29"/>
        <v>-3.7037037037036979E-2</v>
      </c>
      <c r="S67" s="3"/>
      <c r="T67" s="27" t="s">
        <v>15</v>
      </c>
      <c r="U67" s="3">
        <f>N53</f>
        <v>0.12977099236641221</v>
      </c>
      <c r="Z67" s="3"/>
    </row>
    <row r="68" spans="1:26" ht="12.75" customHeight="1" x14ac:dyDescent="0.2">
      <c r="A68" s="28" t="s">
        <v>48</v>
      </c>
      <c r="B68" s="29"/>
      <c r="C68" s="29"/>
      <c r="D68" s="29"/>
      <c r="E68" s="29"/>
      <c r="F68" s="29"/>
      <c r="G68" s="29"/>
      <c r="H68" s="29"/>
      <c r="I68" s="29"/>
      <c r="J68" s="29">
        <v>44</v>
      </c>
      <c r="K68" s="189">
        <v>39</v>
      </c>
      <c r="L68" s="3"/>
      <c r="M68" s="3"/>
      <c r="N68" s="29"/>
      <c r="O68" s="3">
        <f>J68/I67</f>
        <v>1</v>
      </c>
      <c r="P68" s="21">
        <v>54</v>
      </c>
      <c r="Q68" s="22">
        <f t="shared" si="28"/>
        <v>0.9642857142857143</v>
      </c>
      <c r="R68" s="3">
        <f t="shared" si="29"/>
        <v>3.5714285714285698E-2</v>
      </c>
      <c r="S68" s="3"/>
      <c r="T68" s="27" t="s">
        <v>16</v>
      </c>
      <c r="U68" s="3">
        <f>N75</f>
        <v>7.8431372549019607E-2</v>
      </c>
      <c r="Z68" s="3"/>
    </row>
    <row r="69" spans="1:26" ht="12.75" customHeight="1" x14ac:dyDescent="0.2">
      <c r="A69" s="28" t="s">
        <v>49</v>
      </c>
      <c r="B69" s="29"/>
      <c r="C69" s="29"/>
      <c r="D69" s="29"/>
      <c r="E69" s="29"/>
      <c r="F69" s="29"/>
      <c r="G69" s="29"/>
      <c r="H69" s="29"/>
      <c r="I69" s="29"/>
      <c r="J69" s="29">
        <v>3</v>
      </c>
      <c r="K69" s="189">
        <v>1</v>
      </c>
      <c r="L69" s="3"/>
      <c r="M69" s="3"/>
      <c r="N69" s="29"/>
      <c r="O69" s="3"/>
      <c r="P69" s="21">
        <v>15</v>
      </c>
      <c r="Q69" s="22"/>
      <c r="R69" s="3"/>
      <c r="S69" s="3"/>
      <c r="T69" s="27" t="s">
        <v>17</v>
      </c>
      <c r="U69" s="3">
        <f>N94</f>
        <v>0.12365591397849457</v>
      </c>
      <c r="Z69" s="3"/>
    </row>
    <row r="70" spans="1:26" ht="12.75" customHeight="1" x14ac:dyDescent="0.2">
      <c r="A70" s="28" t="s">
        <v>50</v>
      </c>
      <c r="B70" s="29"/>
      <c r="C70" s="29"/>
      <c r="D70" s="29"/>
      <c r="E70" s="29"/>
      <c r="F70" s="29"/>
      <c r="G70" s="29"/>
      <c r="H70" s="29"/>
      <c r="I70" s="29"/>
      <c r="J70" s="29">
        <v>7</v>
      </c>
      <c r="K70" s="189">
        <v>5</v>
      </c>
      <c r="L70" s="3"/>
      <c r="M70" s="3"/>
      <c r="N70" s="29"/>
      <c r="O70" s="3"/>
      <c r="P70" s="21">
        <v>12</v>
      </c>
      <c r="Q70" s="22"/>
      <c r="R70" s="3"/>
      <c r="S70" s="3"/>
      <c r="T70" s="27" t="s">
        <v>18</v>
      </c>
      <c r="U70" s="3">
        <f>N113</f>
        <v>0.14893617021276595</v>
      </c>
      <c r="Z70" s="3"/>
    </row>
    <row r="71" spans="1:26" ht="12.75" customHeight="1" x14ac:dyDescent="0.2">
      <c r="A71" s="28" t="s">
        <v>51</v>
      </c>
      <c r="B71" s="29"/>
      <c r="C71" s="29"/>
      <c r="D71" s="29"/>
      <c r="E71" s="29"/>
      <c r="F71" s="29"/>
      <c r="G71" s="29"/>
      <c r="H71" s="29"/>
      <c r="I71" s="29"/>
      <c r="J71" s="29">
        <v>1</v>
      </c>
      <c r="K71" s="189">
        <v>1</v>
      </c>
      <c r="L71" s="3"/>
      <c r="M71" s="3"/>
      <c r="N71" s="29"/>
      <c r="O71" s="3"/>
      <c r="P71" s="21">
        <v>5</v>
      </c>
      <c r="Q71" s="22"/>
      <c r="R71" s="3"/>
      <c r="S71" s="3"/>
      <c r="T71" s="27" t="s">
        <v>19</v>
      </c>
      <c r="U71" s="3">
        <f>N131</f>
        <v>0.11377245508982037</v>
      </c>
      <c r="Z71" s="3"/>
    </row>
    <row r="72" spans="1:26" ht="12.75" customHeight="1" x14ac:dyDescent="0.2">
      <c r="A72" s="28" t="s">
        <v>52</v>
      </c>
      <c r="B72" s="29"/>
      <c r="C72" s="29"/>
      <c r="D72" s="29"/>
      <c r="E72" s="29"/>
      <c r="F72" s="29"/>
      <c r="G72" s="29"/>
      <c r="H72" s="29"/>
      <c r="I72" s="29"/>
      <c r="J72" s="29">
        <v>1</v>
      </c>
      <c r="K72" s="189">
        <v>1</v>
      </c>
      <c r="L72" s="3"/>
      <c r="M72" s="3"/>
      <c r="N72" s="29"/>
      <c r="O72" s="3"/>
      <c r="P72" s="21">
        <v>3</v>
      </c>
      <c r="Q72" s="22"/>
      <c r="R72" s="3"/>
      <c r="S72" s="3"/>
      <c r="T72" s="27"/>
      <c r="U72" s="3"/>
      <c r="Z72" s="3"/>
    </row>
    <row r="73" spans="1:26" ht="12.75" customHeight="1" x14ac:dyDescent="0.2">
      <c r="A73" s="28" t="s">
        <v>53</v>
      </c>
      <c r="B73" s="29"/>
      <c r="C73" s="29"/>
      <c r="D73" s="29"/>
      <c r="E73" s="29"/>
      <c r="F73" s="29"/>
      <c r="G73" s="29"/>
      <c r="H73" s="29">
        <v>1</v>
      </c>
      <c r="I73" s="29"/>
      <c r="J73" s="29"/>
      <c r="K73" s="189"/>
      <c r="L73" s="3"/>
      <c r="M73" s="3"/>
      <c r="N73" s="29"/>
      <c r="O73" s="3"/>
      <c r="P73" s="21">
        <v>1</v>
      </c>
      <c r="Q73" s="22"/>
      <c r="R73" s="3"/>
      <c r="S73" s="3"/>
      <c r="T73" s="27"/>
      <c r="U73" s="3"/>
      <c r="Z73" s="3"/>
    </row>
    <row r="74" spans="1:26" ht="12.75" customHeight="1" x14ac:dyDescent="0.2">
      <c r="A74" s="28" t="s">
        <v>54</v>
      </c>
      <c r="B74" s="29"/>
      <c r="C74" s="29"/>
      <c r="D74" s="29"/>
      <c r="E74" s="29"/>
      <c r="F74" s="29"/>
      <c r="G74" s="29"/>
      <c r="H74" s="29"/>
      <c r="I74" s="29">
        <v>1</v>
      </c>
      <c r="J74" s="29"/>
      <c r="K74" s="189"/>
      <c r="L74" s="3"/>
      <c r="M74" s="3"/>
      <c r="N74" s="29"/>
      <c r="O74" s="3"/>
      <c r="P74" s="21">
        <v>1</v>
      </c>
      <c r="Q74" s="22"/>
      <c r="R74" s="3"/>
      <c r="S74" s="3"/>
      <c r="T74" s="27"/>
      <c r="U74" s="3"/>
      <c r="Z74" s="3"/>
    </row>
    <row r="75" spans="1:26" ht="12.75" customHeight="1" x14ac:dyDescent="0.2">
      <c r="A75" s="28"/>
      <c r="B75" s="29"/>
      <c r="C75" s="29"/>
      <c r="D75" s="29"/>
      <c r="E75" s="29"/>
      <c r="F75" s="29"/>
      <c r="G75" s="29"/>
      <c r="H75" s="29"/>
      <c r="I75" s="29"/>
      <c r="J75" s="29"/>
      <c r="K75" s="189">
        <f>SUM(K68:K72)</f>
        <v>47</v>
      </c>
      <c r="L75" s="3">
        <f>K68/B60</f>
        <v>0.38235294117647056</v>
      </c>
      <c r="M75" s="3">
        <f>K75/B60</f>
        <v>0.46078431372549017</v>
      </c>
      <c r="N75" s="3">
        <f>M75-L75</f>
        <v>7.8431372549019607E-2</v>
      </c>
      <c r="O75" s="3"/>
      <c r="P75" s="21"/>
      <c r="Q75" s="22"/>
      <c r="R75" s="3"/>
      <c r="S75" s="3"/>
      <c r="T75" s="27" t="s">
        <v>27</v>
      </c>
      <c r="U75" s="3" t="s">
        <v>27</v>
      </c>
      <c r="Z75" s="3"/>
    </row>
    <row r="76" spans="1:26" ht="12.75" customHeight="1" x14ac:dyDescent="0.2">
      <c r="K76" s="191"/>
      <c r="L76" s="3"/>
      <c r="M76" s="3"/>
      <c r="O76" s="3"/>
      <c r="T76" s="25" t="s">
        <v>27</v>
      </c>
    </row>
    <row r="77" spans="1:26" ht="12.75" customHeight="1" x14ac:dyDescent="0.3">
      <c r="A77" s="38" t="s">
        <v>66</v>
      </c>
      <c r="L77" s="3"/>
      <c r="M77" s="3"/>
      <c r="O77" s="3"/>
    </row>
    <row r="78" spans="1:26" ht="25.5" customHeight="1" x14ac:dyDescent="0.2">
      <c r="B78" s="308" t="s">
        <v>2</v>
      </c>
      <c r="C78" s="309"/>
      <c r="D78" s="309"/>
      <c r="E78" s="309"/>
      <c r="F78" s="309"/>
      <c r="G78" s="309"/>
      <c r="H78" s="309"/>
      <c r="I78" s="309"/>
      <c r="J78" s="309"/>
      <c r="L78" s="4" t="s">
        <v>3</v>
      </c>
      <c r="M78" s="4" t="s">
        <v>4</v>
      </c>
      <c r="N78" s="5" t="s">
        <v>5</v>
      </c>
      <c r="O78" s="4" t="s">
        <v>6</v>
      </c>
      <c r="P78" s="6" t="s">
        <v>7</v>
      </c>
      <c r="Q78" s="6" t="s">
        <v>8</v>
      </c>
      <c r="R78" s="7" t="s">
        <v>9</v>
      </c>
      <c r="S78" s="7"/>
      <c r="Z78" s="7"/>
    </row>
    <row r="79" spans="1:26" ht="12.75" customHeight="1" x14ac:dyDescent="0.2">
      <c r="A79" s="135" t="s">
        <v>10</v>
      </c>
      <c r="B79" s="136">
        <v>1</v>
      </c>
      <c r="C79" s="136">
        <v>2</v>
      </c>
      <c r="D79" s="136">
        <v>3</v>
      </c>
      <c r="E79" s="136">
        <v>4</v>
      </c>
      <c r="F79" s="136">
        <v>5</v>
      </c>
      <c r="G79" s="136">
        <v>6</v>
      </c>
      <c r="H79" s="136">
        <v>7</v>
      </c>
      <c r="I79" s="136">
        <v>8</v>
      </c>
      <c r="J79" s="136">
        <v>9</v>
      </c>
      <c r="K79" s="216" t="s">
        <v>11</v>
      </c>
      <c r="L79" s="11"/>
      <c r="M79" s="11"/>
      <c r="N79" s="12"/>
      <c r="O79" s="13"/>
      <c r="P79" s="14"/>
      <c r="Q79" s="14"/>
      <c r="R79" s="3"/>
      <c r="S79" s="3"/>
      <c r="Z79" s="3"/>
    </row>
    <row r="80" spans="1:26" ht="12.75" customHeight="1" x14ac:dyDescent="0.2">
      <c r="A80" s="26" t="s">
        <v>17</v>
      </c>
      <c r="B80" s="10">
        <v>186</v>
      </c>
      <c r="C80" s="10"/>
      <c r="D80" s="10"/>
      <c r="E80" s="10"/>
      <c r="F80" s="10"/>
      <c r="G80" s="10"/>
      <c r="H80" s="10"/>
      <c r="I80" s="10"/>
      <c r="J80" s="10"/>
      <c r="K80" s="188"/>
      <c r="L80" s="11"/>
      <c r="M80" s="11"/>
      <c r="N80" s="12"/>
      <c r="O80" s="13"/>
      <c r="P80" s="17">
        <f>B80</f>
        <v>186</v>
      </c>
      <c r="Q80" s="14"/>
      <c r="R80" s="3"/>
      <c r="S80" s="3"/>
      <c r="Z80" s="3"/>
    </row>
    <row r="81" spans="1:38" ht="12.75" customHeight="1" x14ac:dyDescent="0.2">
      <c r="A81" s="26" t="s">
        <v>18</v>
      </c>
      <c r="B81" s="10">
        <v>1</v>
      </c>
      <c r="C81" s="10">
        <v>151</v>
      </c>
      <c r="D81" s="10"/>
      <c r="E81" s="10"/>
      <c r="F81" s="10"/>
      <c r="G81" s="10"/>
      <c r="H81" s="10"/>
      <c r="I81" s="10"/>
      <c r="J81" s="10"/>
      <c r="K81" s="188"/>
      <c r="L81" s="11"/>
      <c r="M81" s="11"/>
      <c r="N81" s="12"/>
      <c r="O81" s="13">
        <f>C81/B80</f>
        <v>0.81182795698924726</v>
      </c>
      <c r="P81" s="21">
        <v>153</v>
      </c>
      <c r="Q81" s="22">
        <f t="shared" ref="Q81:Q88" si="30">P81/P80</f>
        <v>0.82258064516129037</v>
      </c>
      <c r="R81" s="3">
        <f t="shared" ref="R81:R88" si="31">100%-Q81</f>
        <v>0.17741935483870963</v>
      </c>
      <c r="S81" s="3"/>
      <c r="Z81" s="3"/>
      <c r="AB81" s="2"/>
      <c r="AC81" s="8" t="s">
        <v>45</v>
      </c>
      <c r="AD81" s="8"/>
      <c r="AE81" s="8"/>
      <c r="AF81" s="8"/>
      <c r="AG81" s="8"/>
      <c r="AH81" s="8"/>
      <c r="AI81" s="8"/>
      <c r="AJ81" s="8"/>
      <c r="AK81" s="8"/>
      <c r="AL81" s="8"/>
    </row>
    <row r="82" spans="1:38" ht="12.75" customHeight="1" x14ac:dyDescent="0.2">
      <c r="A82" s="26" t="s">
        <v>19</v>
      </c>
      <c r="B82" s="10"/>
      <c r="C82" s="10">
        <v>9</v>
      </c>
      <c r="D82" s="10">
        <v>135</v>
      </c>
      <c r="E82" s="10"/>
      <c r="F82" s="10"/>
      <c r="G82" s="10"/>
      <c r="H82" s="10"/>
      <c r="I82" s="10"/>
      <c r="J82" s="10"/>
      <c r="K82" s="188"/>
      <c r="L82" s="11"/>
      <c r="M82" s="11"/>
      <c r="N82" s="12"/>
      <c r="O82" s="13">
        <f>D82/C81</f>
        <v>0.89403973509933776</v>
      </c>
      <c r="P82" s="21">
        <v>144</v>
      </c>
      <c r="Q82" s="22">
        <f t="shared" si="30"/>
        <v>0.94117647058823528</v>
      </c>
      <c r="R82" s="3">
        <f t="shared" si="31"/>
        <v>5.8823529411764719E-2</v>
      </c>
      <c r="S82" s="3"/>
      <c r="Z82" s="3"/>
      <c r="AC82" s="312" t="s">
        <v>12</v>
      </c>
      <c r="AD82" s="311"/>
      <c r="AE82" s="311"/>
      <c r="AF82" s="311"/>
      <c r="AG82" s="311"/>
      <c r="AH82" s="311"/>
      <c r="AI82" s="311"/>
      <c r="AJ82" s="311"/>
      <c r="AK82" s="311"/>
      <c r="AL82" s="311"/>
    </row>
    <row r="83" spans="1:38" ht="12.75" customHeight="1" x14ac:dyDescent="0.2">
      <c r="A83" s="28" t="s">
        <v>20</v>
      </c>
      <c r="B83" s="29"/>
      <c r="C83" s="29"/>
      <c r="D83" s="29"/>
      <c r="E83" s="29">
        <v>119</v>
      </c>
      <c r="F83" s="29"/>
      <c r="G83" s="29"/>
      <c r="H83" s="29"/>
      <c r="I83" s="29"/>
      <c r="J83" s="29"/>
      <c r="K83" s="189"/>
      <c r="L83" s="3"/>
      <c r="M83" s="3"/>
      <c r="N83" s="29"/>
      <c r="O83" s="3">
        <f>E83/D82</f>
        <v>0.88148148148148153</v>
      </c>
      <c r="P83" s="21">
        <v>137</v>
      </c>
      <c r="Q83" s="22">
        <f t="shared" si="30"/>
        <v>0.95138888888888884</v>
      </c>
      <c r="R83" s="3">
        <f t="shared" si="31"/>
        <v>4.861111111111116E-2</v>
      </c>
      <c r="S83" s="3"/>
      <c r="Z83" s="3"/>
      <c r="AB83" s="18" t="s">
        <v>13</v>
      </c>
      <c r="AC83" s="20" t="s">
        <v>14</v>
      </c>
      <c r="AD83" s="20" t="s">
        <v>15</v>
      </c>
      <c r="AE83" s="20" t="s">
        <v>16</v>
      </c>
      <c r="AF83" s="20" t="s">
        <v>17</v>
      </c>
      <c r="AG83" s="20" t="s">
        <v>18</v>
      </c>
      <c r="AH83" s="20" t="s">
        <v>19</v>
      </c>
      <c r="AI83" s="20" t="s">
        <v>20</v>
      </c>
      <c r="AJ83" s="20" t="s">
        <v>21</v>
      </c>
      <c r="AK83" s="20" t="s">
        <v>22</v>
      </c>
      <c r="AL83" s="20" t="s">
        <v>23</v>
      </c>
    </row>
    <row r="84" spans="1:38" ht="12.75" customHeight="1" x14ac:dyDescent="0.2">
      <c r="A84" s="28" t="s">
        <v>21</v>
      </c>
      <c r="B84" s="29"/>
      <c r="C84" s="29"/>
      <c r="D84" s="29"/>
      <c r="E84" s="29"/>
      <c r="F84" s="29">
        <v>119</v>
      </c>
      <c r="G84" s="29"/>
      <c r="H84" s="29"/>
      <c r="I84" s="29"/>
      <c r="J84" s="29"/>
      <c r="K84" s="189"/>
      <c r="L84" s="3"/>
      <c r="M84" s="3"/>
      <c r="N84" s="29"/>
      <c r="O84" s="3">
        <f>F84/E83</f>
        <v>1</v>
      </c>
      <c r="P84" s="21">
        <v>130</v>
      </c>
      <c r="Q84" s="22">
        <f t="shared" si="30"/>
        <v>0.94890510948905105</v>
      </c>
      <c r="R84" s="3">
        <f t="shared" si="31"/>
        <v>5.1094890510948954E-2</v>
      </c>
      <c r="S84" s="3"/>
      <c r="Z84" s="3"/>
      <c r="AB84" s="23" t="s">
        <v>37</v>
      </c>
      <c r="AC84" s="22">
        <f t="shared" ref="AC84:AC87" si="32">R19</f>
        <v>0.22916666666666663</v>
      </c>
      <c r="AD84" s="22">
        <f t="shared" ref="AD84:AD87" si="33">R21</f>
        <v>5.7142857142857162E-2</v>
      </c>
      <c r="AE84" s="22">
        <f t="shared" ref="AE84:AE87" si="34">R61</f>
        <v>0.17647058823529416</v>
      </c>
      <c r="AF84" s="22">
        <f t="shared" ref="AF84:AF87" si="35">R81</f>
        <v>0.17741935483870963</v>
      </c>
      <c r="AG84" s="22">
        <f t="shared" ref="AG84:AG87" si="36">R99</f>
        <v>0.25531914893617025</v>
      </c>
      <c r="AH84" s="3">
        <f t="shared" ref="AH84:AH87" si="37">R118</f>
        <v>0.22155688622754488</v>
      </c>
      <c r="AI84" s="3">
        <f t="shared" ref="AI84:AI87" si="38">R136</f>
        <v>0.22619047619047616</v>
      </c>
      <c r="AJ84" s="3">
        <f t="shared" ref="AJ84:AJ86" si="39">R153</f>
        <v>0.18518518518518523</v>
      </c>
      <c r="AK84" s="3">
        <f t="shared" ref="AK84:AK85" si="40">R169</f>
        <v>0.30000000000000004</v>
      </c>
      <c r="AL84" s="3">
        <f>R186</f>
        <v>0.15189873417721522</v>
      </c>
    </row>
    <row r="85" spans="1:38" ht="12.75" customHeight="1" x14ac:dyDescent="0.2">
      <c r="A85" s="28" t="s">
        <v>22</v>
      </c>
      <c r="B85" s="29"/>
      <c r="C85" s="29"/>
      <c r="D85" s="29"/>
      <c r="E85" s="29"/>
      <c r="F85" s="29"/>
      <c r="G85" s="29">
        <v>108</v>
      </c>
      <c r="H85" s="29"/>
      <c r="I85" s="29"/>
      <c r="J85" s="29"/>
      <c r="K85" s="189"/>
      <c r="L85" s="3"/>
      <c r="M85" s="3"/>
      <c r="N85" s="29"/>
      <c r="O85" s="3">
        <f>G85/F84</f>
        <v>0.90756302521008403</v>
      </c>
      <c r="P85" s="21">
        <v>130</v>
      </c>
      <c r="Q85" s="22">
        <f t="shared" si="30"/>
        <v>1</v>
      </c>
      <c r="R85" s="3">
        <f t="shared" si="31"/>
        <v>0</v>
      </c>
      <c r="S85" s="3"/>
      <c r="Z85" s="3"/>
      <c r="AB85" s="23" t="s">
        <v>38</v>
      </c>
      <c r="AC85" s="22">
        <f t="shared" si="32"/>
        <v>5.4054054054054057E-2</v>
      </c>
      <c r="AD85" s="22">
        <f t="shared" si="33"/>
        <v>3.0303030303030276E-2</v>
      </c>
      <c r="AE85" s="22">
        <f t="shared" si="34"/>
        <v>7.1428571428571397E-2</v>
      </c>
      <c r="AF85" s="22">
        <f t="shared" si="35"/>
        <v>5.8823529411764719E-2</v>
      </c>
      <c r="AG85" s="22">
        <f t="shared" si="36"/>
        <v>4.2857142857142816E-2</v>
      </c>
      <c r="AH85" s="3">
        <f t="shared" si="37"/>
        <v>2.3076923076923106E-2</v>
      </c>
      <c r="AI85" s="3">
        <f t="shared" si="38"/>
        <v>7.6923076923076872E-2</v>
      </c>
      <c r="AJ85" s="3">
        <f t="shared" si="39"/>
        <v>-0.13636363636363646</v>
      </c>
      <c r="AK85" s="3">
        <f t="shared" si="40"/>
        <v>2.0408163265306145E-2</v>
      </c>
    </row>
    <row r="86" spans="1:38" ht="12.75" customHeight="1" x14ac:dyDescent="0.2">
      <c r="A86" s="28" t="s">
        <v>23</v>
      </c>
      <c r="B86" s="29"/>
      <c r="C86" s="29"/>
      <c r="D86" s="29"/>
      <c r="E86" s="29"/>
      <c r="F86" s="29"/>
      <c r="G86" s="29"/>
      <c r="H86" s="29">
        <v>106</v>
      </c>
      <c r="I86" s="29"/>
      <c r="J86" s="29"/>
      <c r="K86" s="189"/>
      <c r="L86" s="3"/>
      <c r="M86" s="3"/>
      <c r="N86" s="29"/>
      <c r="O86" s="3">
        <f>H86/G85</f>
        <v>0.98148148148148151</v>
      </c>
      <c r="P86" s="21">
        <v>125</v>
      </c>
      <c r="Q86" s="22">
        <f t="shared" si="30"/>
        <v>0.96153846153846156</v>
      </c>
      <c r="R86" s="3">
        <f t="shared" si="31"/>
        <v>3.8461538461538436E-2</v>
      </c>
      <c r="S86" s="3"/>
      <c r="Z86" s="3"/>
      <c r="AB86" s="23" t="s">
        <v>39</v>
      </c>
      <c r="AC86" s="22">
        <f t="shared" si="32"/>
        <v>5.7142857142857162E-2</v>
      </c>
      <c r="AD86" s="22">
        <f t="shared" si="33"/>
        <v>4.6875E-2</v>
      </c>
      <c r="AE86" s="22">
        <f t="shared" si="34"/>
        <v>8.9743589743589758E-2</v>
      </c>
      <c r="AF86" s="22">
        <f t="shared" si="35"/>
        <v>4.861111111111116E-2</v>
      </c>
      <c r="AG86" s="22">
        <f t="shared" si="36"/>
        <v>0.11940298507462688</v>
      </c>
      <c r="AH86" s="3">
        <f t="shared" si="37"/>
        <v>3.1496062992126039E-2</v>
      </c>
      <c r="AI86" s="3">
        <f t="shared" si="38"/>
        <v>9.9999999999999978E-2</v>
      </c>
      <c r="AJ86" s="3">
        <f t="shared" si="39"/>
        <v>0.17333333333333334</v>
      </c>
      <c r="AK86" s="3" t="s">
        <v>27</v>
      </c>
    </row>
    <row r="87" spans="1:38" ht="12.75" customHeight="1" x14ac:dyDescent="0.2">
      <c r="A87" s="28" t="s">
        <v>48</v>
      </c>
      <c r="B87" s="29"/>
      <c r="C87" s="29"/>
      <c r="D87" s="29"/>
      <c r="E87" s="29"/>
      <c r="F87" s="29"/>
      <c r="G87" s="29"/>
      <c r="H87" s="29"/>
      <c r="I87" s="29">
        <v>104</v>
      </c>
      <c r="J87" s="29"/>
      <c r="K87" s="189"/>
      <c r="L87" s="3"/>
      <c r="M87" s="3"/>
      <c r="N87" s="29"/>
      <c r="O87" s="3">
        <f>I87/H86</f>
        <v>0.98113207547169812</v>
      </c>
      <c r="P87" s="21">
        <v>122</v>
      </c>
      <c r="Q87" s="22">
        <f t="shared" si="30"/>
        <v>0.97599999999999998</v>
      </c>
      <c r="R87" s="3">
        <f t="shared" si="31"/>
        <v>2.4000000000000021E-2</v>
      </c>
      <c r="S87" s="3"/>
      <c r="Z87" s="3"/>
      <c r="AB87" s="23" t="s">
        <v>40</v>
      </c>
      <c r="AC87" s="22">
        <f t="shared" si="32"/>
        <v>3.0303030303030276E-2</v>
      </c>
      <c r="AD87" s="22">
        <f t="shared" si="33"/>
        <v>6.557377049180324E-2</v>
      </c>
      <c r="AE87" s="22">
        <f t="shared" si="34"/>
        <v>5.633802816901412E-2</v>
      </c>
      <c r="AF87" s="22">
        <f t="shared" si="35"/>
        <v>5.1094890510948954E-2</v>
      </c>
      <c r="AG87" s="22">
        <f t="shared" si="36"/>
        <v>-5.0847457627118731E-2</v>
      </c>
      <c r="AH87" s="3">
        <f t="shared" si="37"/>
        <v>4.8780487804878092E-2</v>
      </c>
      <c r="AI87" s="3">
        <f t="shared" si="38"/>
        <v>0.11111111111111116</v>
      </c>
      <c r="AJ87" s="3" t="s">
        <v>27</v>
      </c>
      <c r="AK87" s="3" t="s">
        <v>27</v>
      </c>
    </row>
    <row r="88" spans="1:38" ht="12.75" customHeight="1" x14ac:dyDescent="0.2">
      <c r="A88" s="28" t="s">
        <v>49</v>
      </c>
      <c r="B88" s="29"/>
      <c r="C88" s="29"/>
      <c r="D88" s="29"/>
      <c r="E88" s="29"/>
      <c r="F88" s="29"/>
      <c r="G88" s="29"/>
      <c r="H88" s="29"/>
      <c r="I88" s="29"/>
      <c r="J88" s="29">
        <v>99</v>
      </c>
      <c r="K88" s="189">
        <v>81</v>
      </c>
      <c r="L88" s="3"/>
      <c r="M88" s="3"/>
      <c r="N88" s="29"/>
      <c r="O88" s="3">
        <f>J88/I87</f>
        <v>0.95192307692307687</v>
      </c>
      <c r="P88" s="21">
        <v>119</v>
      </c>
      <c r="Q88" s="22">
        <f t="shared" si="30"/>
        <v>0.97540983606557374</v>
      </c>
      <c r="R88" s="3">
        <f t="shared" si="31"/>
        <v>2.4590163934426257E-2</v>
      </c>
      <c r="S88" s="3"/>
      <c r="Z88" s="3"/>
      <c r="AB88" s="23"/>
      <c r="AC88" s="22"/>
      <c r="AD88" s="22"/>
      <c r="AE88" s="22"/>
      <c r="AF88" s="22"/>
      <c r="AG88" s="22"/>
      <c r="AH88" s="3"/>
      <c r="AI88" s="3"/>
      <c r="AJ88" s="3"/>
      <c r="AK88" s="3"/>
    </row>
    <row r="89" spans="1:38" ht="12.75" customHeight="1" x14ac:dyDescent="0.2">
      <c r="A89" s="28" t="s">
        <v>50</v>
      </c>
      <c r="B89" s="29"/>
      <c r="C89" s="29"/>
      <c r="D89" s="29"/>
      <c r="E89" s="29"/>
      <c r="F89" s="29"/>
      <c r="G89" s="29"/>
      <c r="H89" s="29"/>
      <c r="I89" s="29"/>
      <c r="J89" s="29">
        <v>23</v>
      </c>
      <c r="K89" s="189">
        <v>14</v>
      </c>
      <c r="L89" s="3"/>
      <c r="M89" s="3"/>
      <c r="N89" s="29"/>
      <c r="O89" s="3"/>
      <c r="P89" s="21">
        <v>35</v>
      </c>
      <c r="Q89" s="22"/>
      <c r="R89" s="3"/>
      <c r="S89" s="3"/>
      <c r="Z89" s="3"/>
      <c r="AB89" s="23"/>
      <c r="AC89" s="22"/>
      <c r="AD89" s="22"/>
      <c r="AE89" s="22"/>
      <c r="AF89" s="22"/>
      <c r="AG89" s="22"/>
      <c r="AH89" s="3"/>
      <c r="AI89" s="3"/>
      <c r="AJ89" s="3"/>
      <c r="AK89" s="3"/>
    </row>
    <row r="90" spans="1:38" ht="12.75" customHeight="1" x14ac:dyDescent="0.2">
      <c r="A90" s="28" t="s">
        <v>51</v>
      </c>
      <c r="B90" s="29"/>
      <c r="C90" s="29"/>
      <c r="D90" s="29"/>
      <c r="E90" s="29"/>
      <c r="F90" s="29"/>
      <c r="G90" s="29"/>
      <c r="H90" s="29"/>
      <c r="I90" s="29"/>
      <c r="J90" s="29">
        <v>16</v>
      </c>
      <c r="K90" s="189">
        <v>4</v>
      </c>
      <c r="L90" s="3"/>
      <c r="M90" s="3"/>
      <c r="N90" s="29"/>
      <c r="O90" s="3"/>
      <c r="P90" s="21">
        <v>20</v>
      </c>
      <c r="Q90" s="22"/>
      <c r="R90" s="3"/>
      <c r="S90" s="3"/>
      <c r="Z90" s="3"/>
      <c r="AB90" s="23"/>
      <c r="AC90" s="22"/>
      <c r="AD90" s="22"/>
      <c r="AE90" s="22"/>
      <c r="AF90" s="22"/>
      <c r="AG90" s="22"/>
      <c r="AH90" s="3"/>
      <c r="AI90" s="3"/>
      <c r="AJ90" s="3"/>
      <c r="AK90" s="3"/>
    </row>
    <row r="91" spans="1:38" ht="12.75" customHeight="1" x14ac:dyDescent="0.2">
      <c r="A91" s="28" t="s">
        <v>52</v>
      </c>
      <c r="B91" s="29"/>
      <c r="C91" s="29"/>
      <c r="D91" s="29"/>
      <c r="E91" s="29"/>
      <c r="F91" s="29"/>
      <c r="G91" s="29"/>
      <c r="H91" s="29"/>
      <c r="I91" s="29"/>
      <c r="J91" s="29">
        <v>8</v>
      </c>
      <c r="K91" s="189">
        <v>4</v>
      </c>
      <c r="L91" s="3"/>
      <c r="M91" s="3"/>
      <c r="N91" s="29"/>
      <c r="O91" s="3"/>
      <c r="P91" s="21">
        <v>8</v>
      </c>
      <c r="Q91" s="22"/>
      <c r="R91" s="3"/>
      <c r="S91" s="3"/>
      <c r="Z91" s="3"/>
      <c r="AB91" s="23"/>
      <c r="AC91" s="22"/>
      <c r="AD91" s="22"/>
      <c r="AE91" s="22"/>
      <c r="AF91" s="22"/>
      <c r="AG91" s="22"/>
      <c r="AH91" s="3"/>
      <c r="AI91" s="3"/>
      <c r="AJ91" s="3"/>
      <c r="AK91" s="3"/>
    </row>
    <row r="92" spans="1:38" ht="12.75" customHeight="1" x14ac:dyDescent="0.2">
      <c r="A92" s="28" t="s">
        <v>53</v>
      </c>
      <c r="B92" s="29"/>
      <c r="C92" s="29"/>
      <c r="D92" s="29"/>
      <c r="E92" s="29"/>
      <c r="F92" s="29"/>
      <c r="G92" s="29"/>
      <c r="H92" s="29"/>
      <c r="I92" s="29"/>
      <c r="J92" s="29">
        <v>3</v>
      </c>
      <c r="K92" s="189">
        <v>1</v>
      </c>
      <c r="L92" s="3"/>
      <c r="M92" s="3"/>
      <c r="N92" s="29"/>
      <c r="O92" s="3"/>
      <c r="P92" s="21">
        <v>3</v>
      </c>
      <c r="Q92" s="22"/>
      <c r="R92" s="3"/>
      <c r="S92" s="3"/>
      <c r="Z92" s="3"/>
      <c r="AB92" s="23"/>
      <c r="AC92" s="22"/>
      <c r="AD92" s="22"/>
      <c r="AE92" s="22"/>
      <c r="AF92" s="22"/>
      <c r="AG92" s="22"/>
      <c r="AH92" s="3"/>
      <c r="AI92" s="3"/>
      <c r="AJ92" s="3"/>
      <c r="AK92" s="3"/>
    </row>
    <row r="93" spans="1:38" ht="12.75" customHeight="1" x14ac:dyDescent="0.2">
      <c r="A93" s="28"/>
      <c r="B93" s="29"/>
      <c r="C93" s="29"/>
      <c r="D93" s="29"/>
      <c r="E93" s="29"/>
      <c r="F93" s="29"/>
      <c r="G93" s="29"/>
      <c r="H93" s="29"/>
      <c r="I93" s="29"/>
      <c r="J93" s="29"/>
      <c r="K93" s="189"/>
      <c r="L93" s="3"/>
      <c r="M93" s="3"/>
      <c r="N93" s="29"/>
      <c r="O93" s="3"/>
      <c r="P93" s="21"/>
      <c r="Q93" s="22"/>
      <c r="R93" s="3"/>
      <c r="S93" s="3"/>
      <c r="Z93" s="3"/>
      <c r="AB93" s="23"/>
      <c r="AC93" s="22"/>
      <c r="AD93" s="22"/>
      <c r="AE93" s="22"/>
      <c r="AF93" s="22"/>
      <c r="AG93" s="22"/>
      <c r="AH93" s="3"/>
      <c r="AI93" s="3"/>
      <c r="AJ93" s="3"/>
      <c r="AK93" s="3"/>
    </row>
    <row r="94" spans="1:38" ht="12.75" customHeight="1" x14ac:dyDescent="0.2">
      <c r="K94" s="191">
        <f>SUM(K88:K92)</f>
        <v>104</v>
      </c>
      <c r="L94" s="3">
        <f>K88/B80</f>
        <v>0.43548387096774194</v>
      </c>
      <c r="M94" s="3">
        <f>K94/B80</f>
        <v>0.55913978494623651</v>
      </c>
      <c r="N94" s="3">
        <f>M94-L94</f>
        <v>0.12365591397849457</v>
      </c>
      <c r="O94" s="3"/>
      <c r="AB94" s="23" t="s">
        <v>41</v>
      </c>
      <c r="AC94" s="22">
        <f t="shared" ref="AC94:AC97" si="41">R23</f>
        <v>4.6875E-2</v>
      </c>
      <c r="AD94" s="22">
        <f t="shared" ref="AD94:AD97" si="42">R25</f>
        <v>1.7543859649122862E-2</v>
      </c>
      <c r="AE94" s="22">
        <f t="shared" ref="AE94:AE97" si="43">R65</f>
        <v>0.10447761194029848</v>
      </c>
      <c r="AF94" s="22">
        <f t="shared" ref="AF94:AF96" si="44">R85</f>
        <v>0</v>
      </c>
      <c r="AG94" s="22">
        <f t="shared" ref="AG94:AG95" si="45">R103</f>
        <v>0.12903225806451613</v>
      </c>
      <c r="AH94" s="3">
        <f>R122</f>
        <v>1.7094017094017144E-2</v>
      </c>
      <c r="AI94" s="3" t="s">
        <v>27</v>
      </c>
      <c r="AJ94" s="3" t="s">
        <v>27</v>
      </c>
      <c r="AK94" s="3" t="s">
        <v>27</v>
      </c>
    </row>
    <row r="95" spans="1:38" ht="12.75" customHeight="1" x14ac:dyDescent="0.3">
      <c r="A95" s="38" t="s">
        <v>67</v>
      </c>
      <c r="L95" s="3"/>
      <c r="M95" s="3"/>
      <c r="O95" s="3"/>
      <c r="AB95" s="26" t="s">
        <v>42</v>
      </c>
      <c r="AC95" s="22">
        <f t="shared" si="41"/>
        <v>6.557377049180324E-2</v>
      </c>
      <c r="AD95" s="22">
        <f t="shared" si="42"/>
        <v>0</v>
      </c>
      <c r="AE95" s="22">
        <f t="shared" si="43"/>
        <v>9.9999999999999978E-2</v>
      </c>
      <c r="AF95" s="22">
        <f t="shared" si="44"/>
        <v>3.8461538461538436E-2</v>
      </c>
      <c r="AG95" s="22">
        <f t="shared" si="45"/>
        <v>-3.7037037037036979E-2</v>
      </c>
      <c r="AH95" s="3" t="s">
        <v>27</v>
      </c>
      <c r="AI95" s="3" t="s">
        <v>27</v>
      </c>
      <c r="AJ95" s="3" t="s">
        <v>27</v>
      </c>
      <c r="AK95" s="3" t="s">
        <v>27</v>
      </c>
    </row>
    <row r="96" spans="1:38" ht="15" customHeight="1" x14ac:dyDescent="0.2">
      <c r="B96" s="308" t="s">
        <v>2</v>
      </c>
      <c r="C96" s="309"/>
      <c r="D96" s="309"/>
      <c r="E96" s="309"/>
      <c r="F96" s="309"/>
      <c r="G96" s="309"/>
      <c r="H96" s="309"/>
      <c r="I96" s="309"/>
      <c r="J96" s="309"/>
      <c r="L96" s="4" t="s">
        <v>3</v>
      </c>
      <c r="M96" s="4" t="s">
        <v>4</v>
      </c>
      <c r="N96" s="5" t="s">
        <v>5</v>
      </c>
      <c r="O96" s="4" t="s">
        <v>6</v>
      </c>
      <c r="P96" s="6" t="s">
        <v>7</v>
      </c>
      <c r="Q96" s="6" t="s">
        <v>8</v>
      </c>
      <c r="R96" s="7" t="s">
        <v>9</v>
      </c>
      <c r="S96" s="7"/>
      <c r="T96" s="7"/>
      <c r="U96" s="7"/>
      <c r="V96" s="7"/>
      <c r="W96" s="7"/>
      <c r="X96" s="7"/>
      <c r="Y96" s="7"/>
      <c r="Z96" s="7"/>
      <c r="AB96" s="26" t="s">
        <v>43</v>
      </c>
      <c r="AC96" s="22">
        <f t="shared" si="41"/>
        <v>1.7543859649122862E-2</v>
      </c>
      <c r="AD96" s="22">
        <f t="shared" si="42"/>
        <v>0</v>
      </c>
      <c r="AE96" s="22">
        <f t="shared" si="43"/>
        <v>-3.7037037037036979E-2</v>
      </c>
      <c r="AF96" s="22">
        <f t="shared" si="44"/>
        <v>2.4000000000000021E-2</v>
      </c>
      <c r="AG96" s="22" t="s">
        <v>27</v>
      </c>
      <c r="AH96" s="3" t="s">
        <v>27</v>
      </c>
      <c r="AI96" s="3" t="s">
        <v>27</v>
      </c>
      <c r="AJ96" s="3" t="s">
        <v>27</v>
      </c>
      <c r="AK96" s="3" t="s">
        <v>27</v>
      </c>
    </row>
    <row r="97" spans="1:38" ht="12.75" customHeight="1" x14ac:dyDescent="0.2">
      <c r="A97" s="135" t="s">
        <v>10</v>
      </c>
      <c r="B97" s="136">
        <v>1</v>
      </c>
      <c r="C97" s="136">
        <v>2</v>
      </c>
      <c r="D97" s="136">
        <v>3</v>
      </c>
      <c r="E97" s="136">
        <v>4</v>
      </c>
      <c r="F97" s="136">
        <v>5</v>
      </c>
      <c r="G97" s="136">
        <v>6</v>
      </c>
      <c r="H97" s="136">
        <v>7</v>
      </c>
      <c r="I97" s="136">
        <v>8</v>
      </c>
      <c r="J97" s="136">
        <v>9</v>
      </c>
      <c r="K97" s="216" t="s">
        <v>11</v>
      </c>
      <c r="L97" s="11"/>
      <c r="M97" s="11"/>
      <c r="N97" s="12"/>
      <c r="O97" s="13"/>
      <c r="P97" s="14"/>
      <c r="Q97" s="14"/>
      <c r="R97" s="3"/>
      <c r="S97" s="3"/>
      <c r="T97" s="3"/>
      <c r="U97" s="3"/>
      <c r="V97" s="3"/>
      <c r="W97" s="3"/>
      <c r="X97" s="3"/>
      <c r="Y97" s="3"/>
      <c r="Z97" s="3"/>
      <c r="AB97" s="26" t="s">
        <v>44</v>
      </c>
      <c r="AC97" s="22">
        <f t="shared" si="41"/>
        <v>0</v>
      </c>
      <c r="AD97" s="22">
        <f t="shared" si="42"/>
        <v>0</v>
      </c>
      <c r="AE97" s="22">
        <f t="shared" si="43"/>
        <v>3.5714285714285698E-2</v>
      </c>
      <c r="AF97" s="22" t="s">
        <v>27</v>
      </c>
      <c r="AG97" s="22" t="s">
        <v>27</v>
      </c>
      <c r="AH97" s="3" t="s">
        <v>27</v>
      </c>
      <c r="AI97" s="3" t="s">
        <v>27</v>
      </c>
      <c r="AJ97" s="3" t="s">
        <v>27</v>
      </c>
      <c r="AK97" s="3" t="s">
        <v>27</v>
      </c>
    </row>
    <row r="98" spans="1:38" ht="12.75" customHeight="1" x14ac:dyDescent="0.2">
      <c r="A98" s="26" t="s">
        <v>18</v>
      </c>
      <c r="B98" s="10">
        <v>94</v>
      </c>
      <c r="C98" s="10"/>
      <c r="D98" s="10"/>
      <c r="E98" s="10"/>
      <c r="F98" s="10"/>
      <c r="G98" s="10"/>
      <c r="H98" s="10"/>
      <c r="I98" s="10"/>
      <c r="J98" s="10"/>
      <c r="K98" s="188"/>
      <c r="L98" s="11"/>
      <c r="M98" s="11"/>
      <c r="N98" s="12"/>
      <c r="O98" s="13"/>
      <c r="P98" s="17">
        <f>B98</f>
        <v>94</v>
      </c>
      <c r="Q98" s="14"/>
      <c r="R98" s="3"/>
      <c r="S98" s="3"/>
      <c r="T98" s="3"/>
      <c r="U98" s="3"/>
      <c r="V98" s="3"/>
      <c r="W98" s="3"/>
      <c r="X98" s="3"/>
      <c r="Y98" s="3"/>
      <c r="Z98" s="3"/>
      <c r="AG98" s="24"/>
      <c r="AH98" s="24"/>
      <c r="AI98" s="24"/>
      <c r="AJ98" s="24"/>
    </row>
    <row r="99" spans="1:38" ht="12.75" customHeight="1" x14ac:dyDescent="0.2">
      <c r="A99" s="26" t="s">
        <v>19</v>
      </c>
      <c r="B99" s="10">
        <v>4</v>
      </c>
      <c r="C99" s="10">
        <v>66</v>
      </c>
      <c r="D99" s="10"/>
      <c r="E99" s="10"/>
      <c r="F99" s="10"/>
      <c r="G99" s="10"/>
      <c r="H99" s="10"/>
      <c r="I99" s="10"/>
      <c r="J99" s="10"/>
      <c r="K99" s="188"/>
      <c r="L99" s="11"/>
      <c r="M99" s="11"/>
      <c r="N99" s="12"/>
      <c r="O99" s="13">
        <f>C99/B98</f>
        <v>0.7021276595744681</v>
      </c>
      <c r="P99" s="21">
        <v>70</v>
      </c>
      <c r="Q99" s="22">
        <f t="shared" ref="Q99:Q106" si="46">P99/P98</f>
        <v>0.74468085106382975</v>
      </c>
      <c r="R99" s="3">
        <f t="shared" ref="R99:R106" si="47">100%-Q99</f>
        <v>0.25531914893617025</v>
      </c>
      <c r="S99" s="3"/>
      <c r="T99" s="3"/>
      <c r="U99" s="3"/>
      <c r="V99" s="3"/>
      <c r="W99" s="3"/>
      <c r="X99" s="3"/>
      <c r="Y99" s="3"/>
      <c r="Z99" s="3"/>
    </row>
    <row r="100" spans="1:38" ht="12.75" customHeight="1" x14ac:dyDescent="0.2">
      <c r="A100" s="28" t="s">
        <v>20</v>
      </c>
      <c r="B100" s="29"/>
      <c r="C100" s="29"/>
      <c r="D100" s="29">
        <v>51</v>
      </c>
      <c r="E100" s="29"/>
      <c r="F100" s="29"/>
      <c r="G100" s="29"/>
      <c r="H100" s="29"/>
      <c r="I100" s="29"/>
      <c r="J100" s="29"/>
      <c r="K100" s="189"/>
      <c r="L100" s="3"/>
      <c r="M100" s="3"/>
      <c r="N100" s="29"/>
      <c r="O100" s="3">
        <f>D100/C99</f>
        <v>0.77272727272727271</v>
      </c>
      <c r="P100" s="21">
        <v>67</v>
      </c>
      <c r="Q100" s="22">
        <f t="shared" si="46"/>
        <v>0.95714285714285718</v>
      </c>
      <c r="R100" s="3">
        <f t="shared" si="47"/>
        <v>4.2857142857142816E-2</v>
      </c>
      <c r="S100" s="3"/>
      <c r="T100" s="3"/>
      <c r="U100" s="3"/>
      <c r="V100" s="3"/>
      <c r="W100" s="3"/>
      <c r="X100" s="3"/>
      <c r="Y100" s="3"/>
      <c r="Z100" s="3"/>
      <c r="AK100" s="24"/>
      <c r="AL100" s="24"/>
    </row>
    <row r="101" spans="1:38" ht="12.75" customHeight="1" x14ac:dyDescent="0.2">
      <c r="A101" s="28" t="s">
        <v>21</v>
      </c>
      <c r="B101" s="29"/>
      <c r="C101" s="29"/>
      <c r="D101" s="29"/>
      <c r="E101" s="29">
        <v>44</v>
      </c>
      <c r="F101" s="29"/>
      <c r="G101" s="29"/>
      <c r="H101" s="29"/>
      <c r="I101" s="29"/>
      <c r="J101" s="29"/>
      <c r="K101" s="189"/>
      <c r="L101" s="3"/>
      <c r="M101" s="3"/>
      <c r="N101" s="29"/>
      <c r="O101" s="3">
        <f>E101/D100</f>
        <v>0.86274509803921573</v>
      </c>
      <c r="P101" s="21">
        <v>59</v>
      </c>
      <c r="Q101" s="22">
        <f t="shared" si="46"/>
        <v>0.88059701492537312</v>
      </c>
      <c r="R101" s="3">
        <f t="shared" si="47"/>
        <v>0.11940298507462688</v>
      </c>
      <c r="S101" s="3"/>
      <c r="T101" s="3"/>
      <c r="U101" s="3"/>
      <c r="V101" s="3"/>
      <c r="W101" s="3"/>
      <c r="X101" s="3"/>
      <c r="Y101" s="3"/>
      <c r="Z101" s="3"/>
      <c r="AB101" s="28"/>
      <c r="AC101" s="37"/>
      <c r="AD101" s="37"/>
      <c r="AE101" s="37"/>
      <c r="AF101" s="40"/>
      <c r="AG101" s="40"/>
      <c r="AH101" s="40"/>
      <c r="AI101" s="40"/>
      <c r="AJ101" s="40"/>
      <c r="AK101" s="40"/>
      <c r="AL101" s="40"/>
    </row>
    <row r="102" spans="1:38" ht="12.75" customHeight="1" x14ac:dyDescent="0.2">
      <c r="A102" s="28" t="s">
        <v>22</v>
      </c>
      <c r="B102" s="29"/>
      <c r="C102" s="29"/>
      <c r="D102" s="29"/>
      <c r="E102" s="29"/>
      <c r="F102" s="29">
        <v>44</v>
      </c>
      <c r="G102" s="29"/>
      <c r="H102" s="29"/>
      <c r="I102" s="29"/>
      <c r="J102" s="29"/>
      <c r="K102" s="189"/>
      <c r="L102" s="3"/>
      <c r="M102" s="3"/>
      <c r="N102" s="29"/>
      <c r="O102" s="3">
        <f>F102/E101</f>
        <v>1</v>
      </c>
      <c r="P102" s="21">
        <v>62</v>
      </c>
      <c r="Q102" s="22">
        <f t="shared" si="46"/>
        <v>1.0508474576271187</v>
      </c>
      <c r="R102" s="3">
        <f t="shared" si="47"/>
        <v>-5.0847457627118731E-2</v>
      </c>
      <c r="S102" s="3"/>
      <c r="T102" s="3"/>
      <c r="U102" s="3"/>
      <c r="V102" s="3"/>
      <c r="W102" s="3"/>
      <c r="X102" s="3"/>
      <c r="Y102" s="3"/>
      <c r="Z102" s="3"/>
      <c r="AB102" s="28"/>
      <c r="AC102" s="37"/>
      <c r="AD102" s="37"/>
      <c r="AE102" s="37"/>
      <c r="AF102" s="40"/>
      <c r="AG102" s="40"/>
      <c r="AH102" s="40"/>
      <c r="AI102" s="40"/>
      <c r="AJ102" s="40"/>
      <c r="AK102" s="40"/>
      <c r="AL102" s="40"/>
    </row>
    <row r="103" spans="1:38" ht="12.75" customHeight="1" x14ac:dyDescent="0.2">
      <c r="A103" s="28" t="s">
        <v>23</v>
      </c>
      <c r="B103" s="29"/>
      <c r="C103" s="29"/>
      <c r="D103" s="29"/>
      <c r="E103" s="29"/>
      <c r="F103" s="29"/>
      <c r="G103" s="29">
        <v>41</v>
      </c>
      <c r="H103" s="29"/>
      <c r="I103" s="29"/>
      <c r="J103" s="29"/>
      <c r="K103" s="189"/>
      <c r="L103" s="3"/>
      <c r="M103" s="3"/>
      <c r="N103" s="29"/>
      <c r="O103" s="3">
        <f>G103/F102</f>
        <v>0.93181818181818177</v>
      </c>
      <c r="P103" s="21">
        <v>54</v>
      </c>
      <c r="Q103" s="22">
        <f t="shared" si="46"/>
        <v>0.87096774193548387</v>
      </c>
      <c r="R103" s="3">
        <f t="shared" si="47"/>
        <v>0.12903225806451613</v>
      </c>
      <c r="S103" s="3"/>
      <c r="T103" s="3"/>
      <c r="U103" s="3"/>
      <c r="V103" s="3"/>
      <c r="W103" s="3"/>
      <c r="X103" s="3"/>
      <c r="Y103" s="3"/>
      <c r="Z103" s="3"/>
      <c r="AB103" s="28"/>
      <c r="AC103" s="37"/>
      <c r="AD103" s="37"/>
      <c r="AE103" s="37"/>
      <c r="AF103" s="40"/>
      <c r="AG103" s="40"/>
      <c r="AH103" s="40"/>
      <c r="AI103" s="40"/>
      <c r="AJ103" s="40"/>
      <c r="AK103" s="40"/>
      <c r="AL103" s="40"/>
    </row>
    <row r="104" spans="1:38" ht="12.75" customHeight="1" x14ac:dyDescent="0.2">
      <c r="A104" s="28" t="s">
        <v>48</v>
      </c>
      <c r="B104" s="29"/>
      <c r="C104" s="29"/>
      <c r="D104" s="29"/>
      <c r="E104" s="29"/>
      <c r="F104" s="29"/>
      <c r="G104" s="29"/>
      <c r="H104" s="29">
        <v>40</v>
      </c>
      <c r="I104" s="29"/>
      <c r="J104" s="29"/>
      <c r="K104" s="189"/>
      <c r="L104" s="3"/>
      <c r="M104" s="3"/>
      <c r="N104" s="29"/>
      <c r="O104" s="3">
        <f>H104/G103</f>
        <v>0.97560975609756095</v>
      </c>
      <c r="P104" s="21">
        <v>56</v>
      </c>
      <c r="Q104" s="22">
        <f t="shared" si="46"/>
        <v>1.037037037037037</v>
      </c>
      <c r="R104" s="3">
        <f t="shared" si="47"/>
        <v>-3.7037037037036979E-2</v>
      </c>
      <c r="S104" s="3"/>
      <c r="T104" s="3"/>
      <c r="U104" s="3"/>
      <c r="V104" s="3"/>
      <c r="W104" s="3"/>
      <c r="X104" s="3"/>
      <c r="Y104" s="3"/>
      <c r="Z104" s="3"/>
      <c r="AB104" s="28"/>
      <c r="AC104" s="37"/>
      <c r="AD104" s="37"/>
      <c r="AE104" s="37"/>
      <c r="AF104" s="40"/>
      <c r="AG104" s="40"/>
      <c r="AH104" s="40"/>
      <c r="AI104" s="40"/>
      <c r="AJ104" s="40"/>
      <c r="AK104" s="40"/>
      <c r="AL104" s="40"/>
    </row>
    <row r="105" spans="1:38" ht="12.75" customHeight="1" x14ac:dyDescent="0.2">
      <c r="A105" s="28" t="s">
        <v>49</v>
      </c>
      <c r="B105" s="29"/>
      <c r="C105" s="29"/>
      <c r="D105" s="29"/>
      <c r="E105" s="29"/>
      <c r="F105" s="29"/>
      <c r="G105" s="29"/>
      <c r="H105" s="29"/>
      <c r="I105" s="29">
        <v>30</v>
      </c>
      <c r="J105" s="29"/>
      <c r="K105" s="189"/>
      <c r="L105" s="3"/>
      <c r="M105" s="3"/>
      <c r="N105" s="29"/>
      <c r="O105" s="3">
        <f>I105/H104</f>
        <v>0.75</v>
      </c>
      <c r="P105" s="21">
        <v>53</v>
      </c>
      <c r="Q105" s="22">
        <f t="shared" si="46"/>
        <v>0.9464285714285714</v>
      </c>
      <c r="R105" s="3">
        <f t="shared" si="47"/>
        <v>5.3571428571428603E-2</v>
      </c>
      <c r="S105" s="3"/>
      <c r="T105" s="3"/>
      <c r="U105" s="3"/>
      <c r="V105" s="3"/>
      <c r="W105" s="3"/>
      <c r="X105" s="3"/>
      <c r="Y105" s="3"/>
      <c r="Z105" s="3"/>
      <c r="AB105" s="28"/>
      <c r="AC105" s="37"/>
      <c r="AD105" s="37"/>
      <c r="AE105" s="37"/>
      <c r="AF105" s="40"/>
      <c r="AG105" s="40"/>
      <c r="AH105" s="40"/>
      <c r="AI105" s="40"/>
      <c r="AJ105" s="40"/>
      <c r="AK105" s="40"/>
      <c r="AL105" s="40"/>
    </row>
    <row r="106" spans="1:38" ht="12.75" customHeight="1" x14ac:dyDescent="0.2">
      <c r="A106" s="28" t="s">
        <v>50</v>
      </c>
      <c r="B106" s="29"/>
      <c r="C106" s="29"/>
      <c r="D106" s="29"/>
      <c r="E106" s="29"/>
      <c r="F106" s="29"/>
      <c r="G106" s="29"/>
      <c r="H106" s="29"/>
      <c r="I106" s="29"/>
      <c r="J106" s="29">
        <v>28</v>
      </c>
      <c r="K106" s="189">
        <v>18</v>
      </c>
      <c r="L106" s="3"/>
      <c r="M106" s="3"/>
      <c r="N106" s="29"/>
      <c r="O106" s="3">
        <f>J106/I105</f>
        <v>0.93333333333333335</v>
      </c>
      <c r="P106" s="21">
        <v>55</v>
      </c>
      <c r="Q106" s="22">
        <f t="shared" si="46"/>
        <v>1.0377358490566038</v>
      </c>
      <c r="R106" s="3">
        <f t="shared" si="47"/>
        <v>-3.7735849056603765E-2</v>
      </c>
      <c r="S106" s="3"/>
      <c r="T106" s="3"/>
      <c r="U106" s="3"/>
      <c r="V106" s="3"/>
      <c r="W106" s="3"/>
      <c r="X106" s="3"/>
      <c r="Y106" s="3"/>
      <c r="Z106" s="3"/>
      <c r="AB106" s="28"/>
      <c r="AC106" s="37"/>
      <c r="AD106" s="37"/>
      <c r="AE106" s="37"/>
      <c r="AF106" s="40"/>
      <c r="AG106" s="40"/>
      <c r="AH106" s="40"/>
      <c r="AI106" s="40"/>
      <c r="AJ106" s="40"/>
      <c r="AK106" s="40"/>
      <c r="AL106" s="40"/>
    </row>
    <row r="107" spans="1:38" ht="12.75" customHeight="1" x14ac:dyDescent="0.2">
      <c r="A107" s="28" t="s">
        <v>51</v>
      </c>
      <c r="B107" s="29"/>
      <c r="C107" s="29"/>
      <c r="D107" s="29"/>
      <c r="E107" s="29"/>
      <c r="F107" s="29"/>
      <c r="G107" s="29"/>
      <c r="H107" s="29"/>
      <c r="I107" s="29"/>
      <c r="J107" s="29">
        <v>24</v>
      </c>
      <c r="K107" s="189">
        <v>8</v>
      </c>
      <c r="L107" s="3"/>
      <c r="M107" s="3"/>
      <c r="N107" s="29"/>
      <c r="O107" s="3"/>
      <c r="P107" s="21">
        <v>35</v>
      </c>
      <c r="Q107" s="22"/>
      <c r="R107" s="3"/>
      <c r="S107" s="3"/>
      <c r="T107" s="3"/>
      <c r="U107" s="3"/>
      <c r="V107" s="3"/>
      <c r="W107" s="3"/>
      <c r="X107" s="3"/>
      <c r="Y107" s="3"/>
      <c r="Z107" s="3"/>
      <c r="AB107" s="28"/>
      <c r="AC107" s="37"/>
      <c r="AD107" s="37"/>
      <c r="AE107" s="37"/>
      <c r="AF107" s="40"/>
      <c r="AG107" s="40"/>
      <c r="AH107" s="40"/>
      <c r="AI107" s="40"/>
      <c r="AJ107" s="40"/>
      <c r="AK107" s="40"/>
      <c r="AL107" s="40"/>
    </row>
    <row r="108" spans="1:38" ht="12.75" customHeight="1" x14ac:dyDescent="0.2">
      <c r="A108" s="28" t="s">
        <v>52</v>
      </c>
      <c r="B108" s="29"/>
      <c r="C108" s="29"/>
      <c r="D108" s="29"/>
      <c r="E108" s="29"/>
      <c r="F108" s="29"/>
      <c r="G108" s="29"/>
      <c r="H108" s="29"/>
      <c r="I108" s="29"/>
      <c r="J108" s="29">
        <v>11</v>
      </c>
      <c r="K108" s="189">
        <v>3</v>
      </c>
      <c r="L108" s="3"/>
      <c r="M108" s="3"/>
      <c r="N108" s="29"/>
      <c r="O108" s="3"/>
      <c r="P108" s="21">
        <v>16</v>
      </c>
      <c r="Q108" s="22"/>
      <c r="R108" s="3"/>
      <c r="S108" s="3"/>
      <c r="T108" s="3"/>
      <c r="U108" s="3"/>
      <c r="V108" s="3"/>
      <c r="W108" s="3"/>
      <c r="X108" s="3"/>
      <c r="Y108" s="3"/>
      <c r="Z108" s="3"/>
      <c r="AB108" s="28"/>
      <c r="AC108" s="37"/>
      <c r="AD108" s="37"/>
      <c r="AE108" s="37"/>
      <c r="AF108" s="40"/>
      <c r="AG108" s="40"/>
      <c r="AH108" s="40"/>
      <c r="AI108" s="40"/>
      <c r="AJ108" s="40"/>
      <c r="AK108" s="40"/>
      <c r="AL108" s="40"/>
    </row>
    <row r="109" spans="1:38" ht="12.75" customHeight="1" x14ac:dyDescent="0.2">
      <c r="A109" s="28" t="s">
        <v>53</v>
      </c>
      <c r="B109" s="29"/>
      <c r="C109" s="29"/>
      <c r="D109" s="29"/>
      <c r="E109" s="29"/>
      <c r="F109" s="29"/>
      <c r="G109" s="29"/>
      <c r="H109" s="29"/>
      <c r="I109" s="29"/>
      <c r="J109" s="29">
        <v>6</v>
      </c>
      <c r="K109" s="189">
        <v>1</v>
      </c>
      <c r="L109" s="3"/>
      <c r="M109" s="3"/>
      <c r="N109" s="29"/>
      <c r="O109" s="3"/>
      <c r="P109" s="21">
        <v>9</v>
      </c>
      <c r="Q109" s="22"/>
      <c r="R109" s="3"/>
      <c r="S109" s="3"/>
      <c r="T109" s="3"/>
      <c r="U109" s="3"/>
      <c r="V109" s="3"/>
      <c r="W109" s="3"/>
      <c r="X109" s="3"/>
      <c r="Y109" s="3"/>
      <c r="Z109" s="3"/>
      <c r="AB109" s="28"/>
      <c r="AC109" s="37"/>
      <c r="AD109" s="37"/>
      <c r="AE109" s="37"/>
      <c r="AF109" s="40"/>
      <c r="AG109" s="40"/>
      <c r="AH109" s="40"/>
      <c r="AI109" s="40"/>
      <c r="AJ109" s="40"/>
      <c r="AK109" s="40"/>
      <c r="AL109" s="40"/>
    </row>
    <row r="110" spans="1:38" ht="12.75" customHeight="1" x14ac:dyDescent="0.2">
      <c r="A110" s="28" t="s">
        <v>54</v>
      </c>
      <c r="B110" s="29"/>
      <c r="C110" s="29"/>
      <c r="D110" s="29"/>
      <c r="E110" s="29"/>
      <c r="F110" s="29"/>
      <c r="G110" s="29"/>
      <c r="H110" s="29"/>
      <c r="I110" s="29"/>
      <c r="J110" s="29">
        <v>3</v>
      </c>
      <c r="K110" s="189">
        <v>2</v>
      </c>
      <c r="L110" s="3"/>
      <c r="M110" s="3"/>
      <c r="N110" s="29"/>
      <c r="O110" s="3"/>
      <c r="P110" s="21">
        <v>4</v>
      </c>
      <c r="Q110" s="22"/>
      <c r="R110" s="3"/>
      <c r="S110" s="3"/>
      <c r="T110" s="3"/>
      <c r="U110" s="3"/>
      <c r="V110" s="3"/>
      <c r="W110" s="3"/>
      <c r="X110" s="3"/>
      <c r="Y110" s="3"/>
      <c r="Z110" s="3"/>
      <c r="AB110" s="28"/>
      <c r="AC110" s="37"/>
      <c r="AD110" s="37"/>
      <c r="AE110" s="37"/>
      <c r="AF110" s="40"/>
      <c r="AG110" s="40"/>
      <c r="AH110" s="40"/>
      <c r="AI110" s="40"/>
      <c r="AJ110" s="40"/>
      <c r="AK110" s="40"/>
      <c r="AL110" s="40"/>
    </row>
    <row r="111" spans="1:38" ht="12.75" customHeight="1" x14ac:dyDescent="0.2">
      <c r="A111" s="28" t="s">
        <v>55</v>
      </c>
      <c r="B111" s="29"/>
      <c r="C111" s="29"/>
      <c r="D111" s="29"/>
      <c r="E111" s="29"/>
      <c r="F111" s="29"/>
      <c r="G111" s="29"/>
      <c r="H111" s="29"/>
      <c r="I111" s="29"/>
      <c r="J111" s="29">
        <v>1</v>
      </c>
      <c r="K111" s="189"/>
      <c r="L111" s="3"/>
      <c r="M111" s="3"/>
      <c r="N111" s="29"/>
      <c r="O111" s="3"/>
      <c r="P111" s="21">
        <v>1</v>
      </c>
      <c r="Q111" s="22"/>
      <c r="R111" s="3"/>
      <c r="S111" s="3"/>
      <c r="T111" s="3"/>
      <c r="U111" s="3"/>
      <c r="V111" s="3"/>
      <c r="W111" s="3"/>
      <c r="X111" s="3"/>
      <c r="Y111" s="3"/>
      <c r="Z111" s="3"/>
      <c r="AB111" s="28"/>
      <c r="AC111" s="37"/>
      <c r="AD111" s="37"/>
      <c r="AE111" s="37"/>
      <c r="AF111" s="40"/>
      <c r="AG111" s="40"/>
      <c r="AH111" s="40"/>
      <c r="AI111" s="40"/>
      <c r="AJ111" s="40"/>
      <c r="AK111" s="40"/>
      <c r="AL111" s="40"/>
    </row>
    <row r="112" spans="1:38" ht="12.75" customHeight="1" x14ac:dyDescent="0.2">
      <c r="A112" s="28" t="s">
        <v>56</v>
      </c>
      <c r="B112" s="29"/>
      <c r="C112" s="29"/>
      <c r="D112" s="29"/>
      <c r="E112" s="29"/>
      <c r="F112" s="29"/>
      <c r="G112" s="29"/>
      <c r="H112" s="29"/>
      <c r="I112" s="29"/>
      <c r="J112" s="29">
        <v>1</v>
      </c>
      <c r="K112" s="189"/>
      <c r="L112" s="3"/>
      <c r="M112" s="3"/>
      <c r="N112" s="29"/>
      <c r="O112" s="3"/>
      <c r="P112" s="21">
        <v>2</v>
      </c>
      <c r="Q112" s="22"/>
      <c r="R112" s="3"/>
      <c r="S112" s="3"/>
      <c r="T112" s="3"/>
      <c r="U112" s="3"/>
      <c r="V112" s="3"/>
      <c r="W112" s="3"/>
      <c r="X112" s="3"/>
      <c r="Y112" s="3"/>
      <c r="Z112" s="3"/>
      <c r="AB112" s="28"/>
      <c r="AC112" s="37"/>
      <c r="AD112" s="37"/>
      <c r="AE112" s="37"/>
      <c r="AF112" s="40"/>
      <c r="AG112" s="40"/>
      <c r="AH112" s="40"/>
      <c r="AI112" s="40"/>
      <c r="AJ112" s="40"/>
      <c r="AK112" s="40"/>
      <c r="AL112" s="40"/>
    </row>
    <row r="113" spans="1:48" ht="12.75" customHeight="1" x14ac:dyDescent="0.2">
      <c r="K113" s="191">
        <f>SUM(K106:K110)</f>
        <v>32</v>
      </c>
      <c r="L113" s="3">
        <f>K106/B98</f>
        <v>0.19148936170212766</v>
      </c>
      <c r="M113" s="3">
        <f>K113/B98</f>
        <v>0.34042553191489361</v>
      </c>
      <c r="N113" s="3">
        <f>M113-L113</f>
        <v>0.14893617021276595</v>
      </c>
      <c r="O113" s="3"/>
      <c r="AB113" s="28"/>
      <c r="AC113" s="37"/>
      <c r="AD113" s="37"/>
      <c r="AE113" s="40"/>
      <c r="AF113" s="40"/>
      <c r="AG113" s="40"/>
      <c r="AH113" s="40"/>
      <c r="AI113" s="40"/>
      <c r="AJ113" s="40"/>
      <c r="AK113" s="40"/>
      <c r="AL113" s="40"/>
    </row>
    <row r="114" spans="1:48" ht="12.75" customHeight="1" x14ac:dyDescent="0.3">
      <c r="A114" s="38" t="s">
        <v>68</v>
      </c>
      <c r="L114" s="3"/>
      <c r="M114" s="3"/>
      <c r="O114" s="3"/>
      <c r="AB114" s="28"/>
      <c r="AC114" s="37"/>
      <c r="AD114" s="40"/>
      <c r="AE114" s="40"/>
      <c r="AF114" s="40"/>
      <c r="AG114" s="40"/>
      <c r="AH114" s="40"/>
      <c r="AI114" s="40"/>
      <c r="AJ114" s="40"/>
      <c r="AK114" s="40"/>
      <c r="AL114" s="40"/>
    </row>
    <row r="115" spans="1:48" ht="25.5" customHeight="1" x14ac:dyDescent="0.2">
      <c r="B115" s="308" t="s">
        <v>2</v>
      </c>
      <c r="C115" s="309"/>
      <c r="D115" s="309"/>
      <c r="E115" s="309"/>
      <c r="F115" s="309"/>
      <c r="G115" s="309"/>
      <c r="H115" s="309"/>
      <c r="I115" s="309"/>
      <c r="J115" s="309"/>
      <c r="L115" s="4" t="s">
        <v>3</v>
      </c>
      <c r="M115" s="4" t="s">
        <v>4</v>
      </c>
      <c r="N115" s="5" t="s">
        <v>5</v>
      </c>
      <c r="O115" s="4" t="s">
        <v>6</v>
      </c>
      <c r="P115" s="6" t="s">
        <v>7</v>
      </c>
      <c r="Q115" s="6" t="s">
        <v>8</v>
      </c>
      <c r="R115" s="7" t="s">
        <v>9</v>
      </c>
      <c r="S115" s="7"/>
      <c r="T115" s="7"/>
      <c r="U115" s="7"/>
      <c r="V115" s="7"/>
      <c r="W115" s="7"/>
      <c r="X115" s="7"/>
      <c r="Y115" s="7"/>
      <c r="Z115" s="7"/>
      <c r="AB115" s="29"/>
      <c r="AC115" s="8" t="s">
        <v>47</v>
      </c>
      <c r="AD115" s="37"/>
      <c r="AE115" s="37"/>
      <c r="AF115" s="37"/>
      <c r="AG115" s="37"/>
      <c r="AH115" s="37"/>
      <c r="AI115" s="37"/>
      <c r="AJ115" s="37"/>
      <c r="AK115" s="37"/>
      <c r="AL115" s="37"/>
    </row>
    <row r="116" spans="1:48" ht="12.75" customHeight="1" x14ac:dyDescent="0.2">
      <c r="A116" s="135" t="s">
        <v>10</v>
      </c>
      <c r="B116" s="136">
        <v>1</v>
      </c>
      <c r="C116" s="136">
        <v>2</v>
      </c>
      <c r="D116" s="136">
        <v>3</v>
      </c>
      <c r="E116" s="136">
        <v>4</v>
      </c>
      <c r="F116" s="136">
        <v>5</v>
      </c>
      <c r="G116" s="136">
        <v>6</v>
      </c>
      <c r="H116" s="136">
        <v>7</v>
      </c>
      <c r="I116" s="136">
        <v>8</v>
      </c>
      <c r="J116" s="136">
        <v>9</v>
      </c>
      <c r="K116" s="216" t="s">
        <v>11</v>
      </c>
      <c r="L116" s="11"/>
      <c r="M116" s="11"/>
      <c r="N116" s="12"/>
      <c r="O116" s="13"/>
      <c r="P116" s="14"/>
      <c r="Q116" s="14"/>
      <c r="R116" s="3"/>
      <c r="S116" s="3"/>
      <c r="T116" s="3"/>
      <c r="U116" s="3"/>
      <c r="V116" s="3"/>
      <c r="W116" s="3"/>
      <c r="X116" s="3"/>
      <c r="Y116" s="3"/>
      <c r="Z116" s="3"/>
      <c r="AB116" s="41" t="s">
        <v>13</v>
      </c>
      <c r="AC116" s="44" t="s">
        <v>14</v>
      </c>
      <c r="AD116" s="44" t="s">
        <v>15</v>
      </c>
      <c r="AE116" s="44" t="s">
        <v>16</v>
      </c>
      <c r="AF116" s="44" t="s">
        <v>17</v>
      </c>
      <c r="AG116" s="44" t="s">
        <v>18</v>
      </c>
      <c r="AH116" s="44" t="s">
        <v>19</v>
      </c>
      <c r="AI116" s="44" t="s">
        <v>20</v>
      </c>
      <c r="AJ116" s="44" t="s">
        <v>21</v>
      </c>
      <c r="AK116" s="44" t="s">
        <v>22</v>
      </c>
      <c r="AL116" s="44" t="s">
        <v>23</v>
      </c>
      <c r="AM116" s="44" t="s">
        <v>48</v>
      </c>
      <c r="AN116" s="44" t="s">
        <v>49</v>
      </c>
      <c r="AO116" s="44" t="s">
        <v>50</v>
      </c>
      <c r="AP116" s="44" t="s">
        <v>51</v>
      </c>
      <c r="AQ116" s="44" t="s">
        <v>52</v>
      </c>
      <c r="AR116" s="44" t="s">
        <v>53</v>
      </c>
      <c r="AS116" s="44" t="s">
        <v>54</v>
      </c>
      <c r="AT116" s="44" t="s">
        <v>55</v>
      </c>
      <c r="AU116" s="44" t="s">
        <v>56</v>
      </c>
      <c r="AV116" s="44" t="s">
        <v>57</v>
      </c>
    </row>
    <row r="117" spans="1:48" ht="12.75" customHeight="1" x14ac:dyDescent="0.3">
      <c r="A117" s="26" t="s">
        <v>19</v>
      </c>
      <c r="B117" s="10">
        <v>167</v>
      </c>
      <c r="C117" s="10"/>
      <c r="D117" s="10"/>
      <c r="E117" s="10"/>
      <c r="F117" s="10"/>
      <c r="G117" s="10"/>
      <c r="H117" s="10"/>
      <c r="I117" s="10"/>
      <c r="J117" s="10"/>
      <c r="K117" s="188"/>
      <c r="L117" s="11"/>
      <c r="M117" s="11"/>
      <c r="N117" s="12"/>
      <c r="O117" s="13"/>
      <c r="P117" s="17">
        <f>B117</f>
        <v>167</v>
      </c>
      <c r="Q117" s="14"/>
      <c r="R117" s="3"/>
      <c r="S117" s="3"/>
      <c r="T117" s="3"/>
      <c r="U117" s="3"/>
      <c r="V117" s="3"/>
      <c r="W117" s="3"/>
      <c r="X117" s="3"/>
      <c r="Y117" s="3"/>
      <c r="Z117" s="3"/>
      <c r="AB117" s="45" t="s">
        <v>37</v>
      </c>
      <c r="AC117" s="46">
        <f>P20/P18</f>
        <v>0.72916666666666663</v>
      </c>
      <c r="AD117" s="46">
        <f>P40/P38</f>
        <v>0.6717557251908397</v>
      </c>
      <c r="AE117" s="46">
        <f>P62/P60</f>
        <v>0.76470588235294112</v>
      </c>
      <c r="AF117" s="46">
        <f>P82/P80</f>
        <v>0.77419354838709675</v>
      </c>
      <c r="AG117" s="46">
        <f>P100/P98</f>
        <v>0.71276595744680848</v>
      </c>
      <c r="AH117" s="46">
        <f>P119/P117</f>
        <v>0.76047904191616766</v>
      </c>
      <c r="AI117" s="46">
        <f>P137/P135</f>
        <v>0.7142857142857143</v>
      </c>
      <c r="AJ117" s="46">
        <f>P154/P152</f>
        <v>0.92592592592592593</v>
      </c>
      <c r="AK117" s="46">
        <f>P170/P168</f>
        <v>0.68571428571428572</v>
      </c>
      <c r="AL117" s="46">
        <f>P187/P185</f>
        <v>0.83544303797468356</v>
      </c>
      <c r="AM117" s="46">
        <f>P202/P200</f>
        <v>0.77027027027027029</v>
      </c>
      <c r="AN117" s="46">
        <f>P219/P217</f>
        <v>0.92307692307692313</v>
      </c>
      <c r="AO117" s="46">
        <f>P237/P235</f>
        <v>0.71232876712328763</v>
      </c>
      <c r="AP117" s="46">
        <f>P254/P252</f>
        <v>0.8970588235294118</v>
      </c>
      <c r="AQ117" s="46">
        <f>P272/P270</f>
        <v>0.62337662337662336</v>
      </c>
      <c r="AR117" s="46">
        <f>P290/P288</f>
        <v>0.90163934426229508</v>
      </c>
      <c r="AS117" s="46" t="e">
        <f t="shared" ref="AS117:AV117" si="48">#REF!/#REF!</f>
        <v>#REF!</v>
      </c>
      <c r="AT117" s="46" t="e">
        <f t="shared" si="48"/>
        <v>#REF!</v>
      </c>
      <c r="AU117" s="46" t="e">
        <f t="shared" si="48"/>
        <v>#REF!</v>
      </c>
      <c r="AV117" s="46" t="e">
        <f t="shared" si="48"/>
        <v>#REF!</v>
      </c>
    </row>
    <row r="118" spans="1:48" ht="12.75" customHeight="1" x14ac:dyDescent="0.2">
      <c r="A118" s="28" t="s">
        <v>20</v>
      </c>
      <c r="C118" s="25">
        <v>129</v>
      </c>
      <c r="K118" s="188"/>
      <c r="L118" s="3"/>
      <c r="M118" s="3"/>
      <c r="O118" s="3">
        <f>C118/B117</f>
        <v>0.77245508982035926</v>
      </c>
      <c r="P118" s="21">
        <v>130</v>
      </c>
      <c r="Q118" s="22">
        <f t="shared" ref="Q118:Q125" si="49">P118/P117</f>
        <v>0.77844311377245512</v>
      </c>
      <c r="R118" s="3">
        <f t="shared" ref="R118:R125" si="50">100%-Q118</f>
        <v>0.22155688622754488</v>
      </c>
      <c r="S118" s="3"/>
      <c r="T118" s="3"/>
      <c r="U118" s="3"/>
      <c r="V118" s="3"/>
      <c r="W118" s="3"/>
      <c r="X118" s="3"/>
      <c r="Y118" s="3"/>
      <c r="Z118" s="3"/>
      <c r="AB118" s="2"/>
      <c r="AC118" s="8"/>
      <c r="AD118" s="37"/>
      <c r="AE118" s="37"/>
      <c r="AF118" s="37"/>
      <c r="AG118" s="37"/>
      <c r="AH118" s="37"/>
      <c r="AI118" s="37"/>
      <c r="AJ118" s="37"/>
      <c r="AK118" s="37"/>
      <c r="AL118" s="37"/>
    </row>
    <row r="119" spans="1:48" ht="12.75" customHeight="1" x14ac:dyDescent="0.2">
      <c r="A119" s="28" t="s">
        <v>21</v>
      </c>
      <c r="D119" s="25">
        <v>118</v>
      </c>
      <c r="K119" s="188"/>
      <c r="L119" s="3"/>
      <c r="M119" s="3"/>
      <c r="O119" s="3">
        <f>D119/C118</f>
        <v>0.9147286821705426</v>
      </c>
      <c r="P119" s="21">
        <v>127</v>
      </c>
      <c r="Q119" s="22">
        <f t="shared" si="49"/>
        <v>0.97692307692307689</v>
      </c>
      <c r="R119" s="3">
        <f t="shared" si="50"/>
        <v>2.3076923076923106E-2</v>
      </c>
      <c r="S119" s="3"/>
      <c r="T119" s="3"/>
      <c r="U119" s="3"/>
      <c r="V119" s="3"/>
      <c r="W119" s="3"/>
      <c r="X119" s="3"/>
      <c r="Y119" s="3"/>
      <c r="Z119" s="3"/>
    </row>
    <row r="120" spans="1:48" ht="12.75" customHeight="1" x14ac:dyDescent="0.2">
      <c r="A120" s="28" t="s">
        <v>22</v>
      </c>
      <c r="E120" s="25">
        <v>115</v>
      </c>
      <c r="K120" s="188"/>
      <c r="L120" s="3"/>
      <c r="M120" s="3"/>
      <c r="O120" s="3">
        <f>E120/D119</f>
        <v>0.97457627118644063</v>
      </c>
      <c r="P120" s="21">
        <v>123</v>
      </c>
      <c r="Q120" s="22">
        <f t="shared" si="49"/>
        <v>0.96850393700787396</v>
      </c>
      <c r="R120" s="3">
        <f t="shared" si="50"/>
        <v>3.1496062992126039E-2</v>
      </c>
      <c r="S120" s="3"/>
      <c r="T120" s="3"/>
      <c r="U120" s="3"/>
      <c r="V120" s="3"/>
      <c r="W120" s="3"/>
      <c r="X120" s="3"/>
      <c r="Y120" s="3"/>
      <c r="Z120" s="3"/>
    </row>
    <row r="121" spans="1:48" ht="12.75" customHeight="1" x14ac:dyDescent="0.2">
      <c r="A121" s="28" t="s">
        <v>23</v>
      </c>
      <c r="F121" s="25">
        <v>108</v>
      </c>
      <c r="K121" s="188"/>
      <c r="L121" s="3"/>
      <c r="M121" s="3"/>
      <c r="O121" s="3">
        <f>F121/E120</f>
        <v>0.93913043478260871</v>
      </c>
      <c r="P121" s="21">
        <v>117</v>
      </c>
      <c r="Q121" s="22">
        <f t="shared" si="49"/>
        <v>0.95121951219512191</v>
      </c>
      <c r="R121" s="3">
        <f t="shared" si="50"/>
        <v>4.8780487804878092E-2</v>
      </c>
      <c r="S121" s="3"/>
      <c r="T121" s="3"/>
      <c r="U121" s="3"/>
      <c r="V121" s="3"/>
      <c r="W121" s="3"/>
      <c r="X121" s="3"/>
      <c r="Y121" s="3"/>
      <c r="Z121" s="3"/>
    </row>
    <row r="122" spans="1:48" ht="12.75" customHeight="1" x14ac:dyDescent="0.2">
      <c r="A122" s="28" t="s">
        <v>48</v>
      </c>
      <c r="G122" s="25">
        <v>100</v>
      </c>
      <c r="K122" s="188"/>
      <c r="L122" s="3"/>
      <c r="M122" s="3"/>
      <c r="O122" s="3">
        <f>G122/F121</f>
        <v>0.92592592592592593</v>
      </c>
      <c r="P122" s="21">
        <v>115</v>
      </c>
      <c r="Q122" s="22">
        <f t="shared" si="49"/>
        <v>0.98290598290598286</v>
      </c>
      <c r="R122" s="3">
        <f t="shared" si="50"/>
        <v>1.7094017094017144E-2</v>
      </c>
      <c r="S122" s="3"/>
      <c r="T122" s="3"/>
      <c r="U122" s="3"/>
      <c r="V122" s="3"/>
      <c r="W122" s="3"/>
      <c r="X122" s="3"/>
      <c r="Y122" s="3"/>
      <c r="Z122" s="3"/>
    </row>
    <row r="123" spans="1:48" ht="12.75" customHeight="1" x14ac:dyDescent="0.2">
      <c r="A123" s="28" t="s">
        <v>49</v>
      </c>
      <c r="H123" s="25">
        <v>98</v>
      </c>
      <c r="K123" s="188"/>
      <c r="L123" s="3"/>
      <c r="M123" s="3"/>
      <c r="O123" s="3">
        <f>H123/G122</f>
        <v>0.98</v>
      </c>
      <c r="P123" s="21">
        <v>116</v>
      </c>
      <c r="Q123" s="22">
        <f t="shared" si="49"/>
        <v>1.008695652173913</v>
      </c>
      <c r="R123" s="3">
        <f t="shared" si="50"/>
        <v>-8.6956521739129933E-3</v>
      </c>
      <c r="S123" s="3"/>
      <c r="T123" s="3"/>
      <c r="U123" s="3"/>
      <c r="V123" s="3"/>
      <c r="W123" s="3"/>
      <c r="X123" s="3"/>
      <c r="Y123" s="3"/>
      <c r="Z123" s="3"/>
    </row>
    <row r="124" spans="1:48" ht="12.75" customHeight="1" x14ac:dyDescent="0.2">
      <c r="A124" s="28" t="s">
        <v>50</v>
      </c>
      <c r="I124" s="25">
        <v>91</v>
      </c>
      <c r="K124" s="188">
        <v>2</v>
      </c>
      <c r="L124" s="3"/>
      <c r="M124" s="3"/>
      <c r="O124" s="3">
        <f>I124/H123</f>
        <v>0.9285714285714286</v>
      </c>
      <c r="P124" s="21">
        <v>115</v>
      </c>
      <c r="Q124" s="22">
        <f t="shared" si="49"/>
        <v>0.99137931034482762</v>
      </c>
      <c r="R124" s="3">
        <f t="shared" si="50"/>
        <v>8.6206896551723755E-3</v>
      </c>
      <c r="S124" s="3"/>
      <c r="T124" s="3"/>
      <c r="U124" s="3"/>
      <c r="V124" s="3"/>
      <c r="W124" s="3"/>
      <c r="X124" s="3"/>
      <c r="Y124" s="3"/>
      <c r="Z124" s="3"/>
    </row>
    <row r="125" spans="1:48" ht="12.75" customHeight="1" x14ac:dyDescent="0.2">
      <c r="A125" s="28" t="s">
        <v>51</v>
      </c>
      <c r="J125" s="25">
        <v>85</v>
      </c>
      <c r="K125" s="189">
        <v>73</v>
      </c>
      <c r="L125" s="3"/>
      <c r="M125" s="3"/>
      <c r="O125" s="3">
        <f>J125/I124</f>
        <v>0.93406593406593408</v>
      </c>
      <c r="P125" s="21">
        <v>109</v>
      </c>
      <c r="Q125" s="22">
        <f t="shared" si="49"/>
        <v>0.94782608695652171</v>
      </c>
      <c r="R125" s="3">
        <f t="shared" si="50"/>
        <v>5.2173913043478293E-2</v>
      </c>
      <c r="S125" s="3"/>
      <c r="T125" s="3"/>
      <c r="U125" s="3"/>
      <c r="V125" s="3"/>
      <c r="W125" s="3"/>
      <c r="X125" s="3"/>
      <c r="Y125" s="3"/>
      <c r="Z125" s="3"/>
    </row>
    <row r="126" spans="1:48" ht="12.75" customHeight="1" x14ac:dyDescent="0.2">
      <c r="A126" s="28" t="s">
        <v>52</v>
      </c>
      <c r="J126" s="25">
        <v>27</v>
      </c>
      <c r="K126" s="189">
        <v>12</v>
      </c>
      <c r="L126" s="3"/>
      <c r="M126" s="3"/>
      <c r="O126" s="3"/>
      <c r="P126" s="21">
        <v>34</v>
      </c>
      <c r="Q126" s="22"/>
      <c r="R126" s="3"/>
      <c r="S126" s="3"/>
      <c r="T126" s="3"/>
      <c r="U126" s="3"/>
      <c r="V126" s="3"/>
      <c r="W126" s="3"/>
      <c r="X126" s="3"/>
      <c r="Y126" s="3"/>
      <c r="Z126" s="3"/>
    </row>
    <row r="127" spans="1:48" ht="12.75" customHeight="1" x14ac:dyDescent="0.2">
      <c r="A127" s="28" t="s">
        <v>53</v>
      </c>
      <c r="J127" s="25">
        <v>8</v>
      </c>
      <c r="K127" s="189">
        <v>5</v>
      </c>
      <c r="L127" s="3"/>
      <c r="M127" s="3"/>
      <c r="O127" s="3"/>
      <c r="P127" s="21">
        <v>14</v>
      </c>
      <c r="Q127" s="22"/>
      <c r="R127" s="3"/>
      <c r="S127" s="3"/>
      <c r="T127" s="3"/>
      <c r="U127" s="3"/>
      <c r="V127" s="3"/>
      <c r="W127" s="3"/>
      <c r="X127" s="3"/>
      <c r="Y127" s="3"/>
      <c r="Z127" s="3"/>
    </row>
    <row r="128" spans="1:48" ht="12.75" customHeight="1" x14ac:dyDescent="0.2">
      <c r="A128" s="28" t="s">
        <v>54</v>
      </c>
      <c r="J128" s="25">
        <v>4</v>
      </c>
      <c r="K128" s="189">
        <v>2</v>
      </c>
      <c r="L128" s="3"/>
      <c r="M128" s="3"/>
      <c r="O128" s="3"/>
      <c r="P128" s="21">
        <v>6</v>
      </c>
      <c r="Q128" s="22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28" t="s">
        <v>55</v>
      </c>
      <c r="J129" s="25">
        <v>2</v>
      </c>
      <c r="K129" s="189"/>
      <c r="L129" s="3"/>
      <c r="M129" s="3"/>
      <c r="O129" s="3"/>
      <c r="P129" s="21">
        <v>2</v>
      </c>
      <c r="Q129" s="22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28" t="s">
        <v>56</v>
      </c>
      <c r="J130" s="25">
        <v>1</v>
      </c>
      <c r="K130" s="189"/>
      <c r="L130" s="3"/>
      <c r="M130" s="3"/>
      <c r="O130" s="3"/>
      <c r="P130" s="21">
        <v>1</v>
      </c>
      <c r="Q130" s="22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K131" s="193">
        <f>SUM(K124:K128)</f>
        <v>94</v>
      </c>
      <c r="L131" s="3">
        <f>SUM(K124:K125)/B117</f>
        <v>0.44910179640718562</v>
      </c>
      <c r="M131" s="3">
        <f>K131/B117</f>
        <v>0.56287425149700598</v>
      </c>
      <c r="N131" s="3">
        <f>M131-L131</f>
        <v>0.11377245508982037</v>
      </c>
      <c r="O131" s="3"/>
    </row>
    <row r="132" spans="1:26" ht="12.75" customHeight="1" x14ac:dyDescent="0.3">
      <c r="A132" s="38" t="s">
        <v>71</v>
      </c>
      <c r="L132" s="3"/>
      <c r="M132" s="3"/>
      <c r="O132" s="3"/>
    </row>
    <row r="133" spans="1:26" ht="25.5" customHeight="1" x14ac:dyDescent="0.2">
      <c r="B133" s="308" t="s">
        <v>2</v>
      </c>
      <c r="C133" s="309"/>
      <c r="D133" s="309"/>
      <c r="E133" s="309"/>
      <c r="F133" s="309"/>
      <c r="G133" s="309"/>
      <c r="H133" s="309"/>
      <c r="I133" s="309"/>
      <c r="J133" s="309"/>
      <c r="L133" s="4" t="s">
        <v>3</v>
      </c>
      <c r="M133" s="4" t="s">
        <v>4</v>
      </c>
      <c r="N133" s="5" t="s">
        <v>5</v>
      </c>
      <c r="O133" s="4" t="s">
        <v>6</v>
      </c>
      <c r="P133" s="6" t="s">
        <v>7</v>
      </c>
      <c r="Q133" s="6" t="s">
        <v>8</v>
      </c>
      <c r="R133" s="7" t="s">
        <v>9</v>
      </c>
      <c r="S133" s="7"/>
      <c r="T133" s="7"/>
      <c r="U133" s="7"/>
      <c r="V133" s="7"/>
      <c r="W133" s="7"/>
      <c r="X133" s="7"/>
      <c r="Y133" s="7"/>
      <c r="Z133" s="7"/>
    </row>
    <row r="134" spans="1:26" ht="12.75" customHeight="1" x14ac:dyDescent="0.2">
      <c r="A134" s="135" t="s">
        <v>10</v>
      </c>
      <c r="B134" s="136">
        <v>1</v>
      </c>
      <c r="C134" s="136">
        <v>2</v>
      </c>
      <c r="D134" s="136">
        <v>3</v>
      </c>
      <c r="E134" s="136">
        <v>4</v>
      </c>
      <c r="F134" s="136">
        <v>5</v>
      </c>
      <c r="G134" s="136">
        <v>6</v>
      </c>
      <c r="H134" s="136">
        <v>7</v>
      </c>
      <c r="I134" s="136">
        <v>8</v>
      </c>
      <c r="J134" s="136">
        <v>9</v>
      </c>
      <c r="K134" s="216" t="s">
        <v>11</v>
      </c>
      <c r="L134" s="11"/>
      <c r="M134" s="11"/>
      <c r="N134" s="12"/>
      <c r="O134" s="13"/>
      <c r="P134" s="14"/>
      <c r="Q134" s="14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28" t="s">
        <v>20</v>
      </c>
      <c r="B135" s="10">
        <v>84</v>
      </c>
      <c r="C135" s="10"/>
      <c r="D135" s="10"/>
      <c r="E135" s="10"/>
      <c r="F135" s="10"/>
      <c r="G135" s="10"/>
      <c r="H135" s="10"/>
      <c r="I135" s="10"/>
      <c r="J135" s="10"/>
      <c r="K135" s="188"/>
      <c r="L135" s="11"/>
      <c r="M135" s="11"/>
      <c r="N135" s="12"/>
      <c r="O135" s="13"/>
      <c r="P135" s="17">
        <f>B135</f>
        <v>84</v>
      </c>
      <c r="Q135" s="14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28" t="s">
        <v>21</v>
      </c>
      <c r="C136" s="25">
        <v>60</v>
      </c>
      <c r="K136" s="188"/>
      <c r="L136" s="3"/>
      <c r="M136" s="3"/>
      <c r="O136" s="13">
        <f>C136/B135</f>
        <v>0.7142857142857143</v>
      </c>
      <c r="P136" s="21">
        <v>65</v>
      </c>
      <c r="Q136" s="22">
        <f t="shared" ref="Q136:Q143" si="51">P136/P135</f>
        <v>0.77380952380952384</v>
      </c>
      <c r="R136" s="3">
        <f t="shared" ref="R136:R143" si="52">100%-Q136</f>
        <v>0.22619047619047616</v>
      </c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53" t="s">
        <v>22</v>
      </c>
      <c r="D137" s="25">
        <v>51</v>
      </c>
      <c r="K137" s="188"/>
      <c r="L137" s="3"/>
      <c r="M137" s="3"/>
      <c r="O137" s="13">
        <f>D137/C136</f>
        <v>0.85</v>
      </c>
      <c r="P137" s="21">
        <v>60</v>
      </c>
      <c r="Q137" s="22">
        <f t="shared" si="51"/>
        <v>0.92307692307692313</v>
      </c>
      <c r="R137" s="3">
        <f t="shared" si="52"/>
        <v>7.6923076923076872E-2</v>
      </c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28" t="s">
        <v>23</v>
      </c>
      <c r="E138" s="25">
        <v>40</v>
      </c>
      <c r="K138" s="188"/>
      <c r="L138" s="3"/>
      <c r="M138" s="3"/>
      <c r="O138" s="3">
        <f>E138/D137</f>
        <v>0.78431372549019607</v>
      </c>
      <c r="P138" s="21">
        <v>54</v>
      </c>
      <c r="Q138" s="22">
        <f t="shared" si="51"/>
        <v>0.9</v>
      </c>
      <c r="R138" s="3">
        <f t="shared" si="52"/>
        <v>9.9999999999999978E-2</v>
      </c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28" t="s">
        <v>48</v>
      </c>
      <c r="F139" s="25">
        <v>40</v>
      </c>
      <c r="K139" s="188"/>
      <c r="L139" s="3"/>
      <c r="M139" s="3"/>
      <c r="O139" s="3">
        <f>F139/E138</f>
        <v>1</v>
      </c>
      <c r="P139" s="21">
        <v>48</v>
      </c>
      <c r="Q139" s="22">
        <f t="shared" si="51"/>
        <v>0.88888888888888884</v>
      </c>
      <c r="R139" s="3">
        <f t="shared" si="52"/>
        <v>0.11111111111111116</v>
      </c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28" t="s">
        <v>49</v>
      </c>
      <c r="G140" s="25">
        <v>38</v>
      </c>
      <c r="K140" s="188"/>
      <c r="L140" s="3"/>
      <c r="M140" s="3"/>
      <c r="O140" s="3">
        <f>G140/F139</f>
        <v>0.95</v>
      </c>
      <c r="P140" s="21">
        <v>43</v>
      </c>
      <c r="Q140" s="22">
        <f t="shared" si="51"/>
        <v>0.89583333333333337</v>
      </c>
      <c r="R140" s="3">
        <f t="shared" si="52"/>
        <v>0.10416666666666663</v>
      </c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28" t="s">
        <v>50</v>
      </c>
      <c r="H141" s="25">
        <v>36</v>
      </c>
      <c r="K141" s="188"/>
      <c r="L141" s="3"/>
      <c r="M141" s="3"/>
      <c r="O141" s="3">
        <f>H141/G140</f>
        <v>0.94736842105263153</v>
      </c>
      <c r="P141" s="21">
        <v>42</v>
      </c>
      <c r="Q141" s="22">
        <f t="shared" si="51"/>
        <v>0.97674418604651159</v>
      </c>
      <c r="R141" s="3">
        <f t="shared" si="52"/>
        <v>2.3255813953488413E-2</v>
      </c>
    </row>
    <row r="142" spans="1:26" ht="12.75" customHeight="1" x14ac:dyDescent="0.2">
      <c r="A142" s="28" t="s">
        <v>51</v>
      </c>
      <c r="I142" s="25">
        <v>36</v>
      </c>
      <c r="K142" s="188">
        <v>1</v>
      </c>
      <c r="L142" s="3"/>
      <c r="M142" s="3"/>
      <c r="O142" s="3">
        <f>I142/H141</f>
        <v>1</v>
      </c>
      <c r="P142" s="21">
        <v>43</v>
      </c>
      <c r="Q142" s="22">
        <f t="shared" si="51"/>
        <v>1.0238095238095237</v>
      </c>
      <c r="R142" s="3">
        <f t="shared" si="52"/>
        <v>-2.3809523809523725E-2</v>
      </c>
    </row>
    <row r="143" spans="1:26" ht="12.75" customHeight="1" x14ac:dyDescent="0.2">
      <c r="A143" s="28" t="s">
        <v>52</v>
      </c>
      <c r="J143" s="25">
        <v>32</v>
      </c>
      <c r="K143" s="189">
        <v>27</v>
      </c>
      <c r="L143" s="3"/>
      <c r="M143" s="3"/>
      <c r="O143" s="3">
        <f>J143/I142</f>
        <v>0.88888888888888884</v>
      </c>
      <c r="P143" s="21">
        <v>41</v>
      </c>
      <c r="Q143" s="22">
        <f t="shared" si="51"/>
        <v>0.95348837209302328</v>
      </c>
      <c r="R143" s="3">
        <f t="shared" si="52"/>
        <v>4.6511627906976716E-2</v>
      </c>
    </row>
    <row r="144" spans="1:26" ht="12.75" customHeight="1" x14ac:dyDescent="0.2">
      <c r="A144" s="28" t="s">
        <v>53</v>
      </c>
      <c r="J144" s="25">
        <v>7</v>
      </c>
      <c r="K144" s="189">
        <v>2</v>
      </c>
      <c r="L144" s="3"/>
      <c r="M144" s="3"/>
      <c r="O144" s="3"/>
      <c r="P144" s="21">
        <v>15</v>
      </c>
      <c r="Q144" s="22"/>
      <c r="R144" s="3"/>
    </row>
    <row r="145" spans="1:26" ht="12.75" customHeight="1" x14ac:dyDescent="0.2">
      <c r="A145" s="28" t="s">
        <v>54</v>
      </c>
      <c r="J145" s="25">
        <v>5</v>
      </c>
      <c r="K145" s="189"/>
      <c r="L145" s="3"/>
      <c r="M145" s="3"/>
      <c r="O145" s="3"/>
      <c r="P145" s="21">
        <v>6</v>
      </c>
      <c r="Q145" s="22"/>
      <c r="R145" s="3"/>
    </row>
    <row r="146" spans="1:26" ht="12.75" customHeight="1" x14ac:dyDescent="0.2">
      <c r="A146" s="28" t="s">
        <v>55</v>
      </c>
      <c r="J146" s="25">
        <v>1</v>
      </c>
      <c r="K146" s="189"/>
      <c r="L146" s="3"/>
      <c r="M146" s="3"/>
      <c r="O146" s="3"/>
      <c r="P146" s="21">
        <v>4</v>
      </c>
      <c r="Q146" s="22"/>
      <c r="R146" s="3"/>
    </row>
    <row r="147" spans="1:26" ht="12.75" customHeight="1" x14ac:dyDescent="0.2">
      <c r="A147" s="28" t="s">
        <v>56</v>
      </c>
      <c r="J147" s="25">
        <v>2</v>
      </c>
      <c r="K147" s="189">
        <v>2</v>
      </c>
      <c r="L147" s="3"/>
      <c r="M147" s="3"/>
      <c r="O147" s="3"/>
      <c r="P147" s="21"/>
      <c r="Q147" s="22"/>
      <c r="R147" s="3"/>
    </row>
    <row r="148" spans="1:26" ht="12.75" customHeight="1" x14ac:dyDescent="0.2">
      <c r="K148" s="193">
        <f>SUM(K142:K147)</f>
        <v>32</v>
      </c>
      <c r="L148" s="3">
        <f>SUM(K142:K143)/B135</f>
        <v>0.33333333333333331</v>
      </c>
      <c r="M148" s="3">
        <f>K148/B135</f>
        <v>0.38095238095238093</v>
      </c>
      <c r="N148" s="3">
        <f>M148-L148</f>
        <v>4.7619047619047616E-2</v>
      </c>
      <c r="O148" s="3"/>
    </row>
    <row r="149" spans="1:26" ht="12.75" customHeight="1" x14ac:dyDescent="0.3">
      <c r="A149" s="38" t="s">
        <v>72</v>
      </c>
      <c r="L149" s="3"/>
      <c r="M149" s="3"/>
      <c r="O149" s="3"/>
    </row>
    <row r="150" spans="1:26" ht="25.5" customHeight="1" x14ac:dyDescent="0.2">
      <c r="B150" s="308" t="s">
        <v>2</v>
      </c>
      <c r="C150" s="309"/>
      <c r="D150" s="309"/>
      <c r="E150" s="309"/>
      <c r="F150" s="309"/>
      <c r="G150" s="309"/>
      <c r="H150" s="309"/>
      <c r="I150" s="309"/>
      <c r="J150" s="309"/>
      <c r="L150" s="7" t="s">
        <v>3</v>
      </c>
      <c r="M150" s="7" t="s">
        <v>4</v>
      </c>
      <c r="N150" s="49" t="s">
        <v>5</v>
      </c>
      <c r="O150" s="7" t="s">
        <v>6</v>
      </c>
      <c r="P150" s="6" t="s">
        <v>7</v>
      </c>
      <c r="Q150" s="6" t="s">
        <v>8</v>
      </c>
      <c r="R150" s="7" t="s">
        <v>9</v>
      </c>
      <c r="S150" s="7"/>
      <c r="T150" s="7"/>
      <c r="U150" s="7"/>
      <c r="V150" s="7"/>
      <c r="W150" s="7"/>
      <c r="X150" s="7"/>
      <c r="Y150" s="7"/>
      <c r="Z150" s="7"/>
    </row>
    <row r="151" spans="1:26" ht="12.75" customHeight="1" x14ac:dyDescent="0.2">
      <c r="A151" s="50" t="s">
        <v>10</v>
      </c>
      <c r="B151" s="51">
        <v>1</v>
      </c>
      <c r="C151" s="51">
        <v>2</v>
      </c>
      <c r="D151" s="51">
        <v>3</v>
      </c>
      <c r="E151" s="51">
        <v>4</v>
      </c>
      <c r="F151" s="51">
        <v>5</v>
      </c>
      <c r="G151" s="51">
        <v>6</v>
      </c>
      <c r="H151" s="51">
        <v>7</v>
      </c>
      <c r="I151" s="51">
        <v>8</v>
      </c>
      <c r="J151" s="51">
        <v>9</v>
      </c>
      <c r="K151" s="194" t="s">
        <v>11</v>
      </c>
      <c r="L151" s="3"/>
      <c r="M151" s="3"/>
      <c r="O151" s="3"/>
      <c r="P151" s="14"/>
      <c r="Q151" s="14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28" t="s">
        <v>21</v>
      </c>
      <c r="B152" s="25">
        <v>81</v>
      </c>
      <c r="K152" s="189"/>
      <c r="L152" s="3"/>
      <c r="M152" s="3"/>
      <c r="O152" s="3"/>
      <c r="P152" s="17">
        <f>B152</f>
        <v>81</v>
      </c>
      <c r="Q152" s="14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53" t="s">
        <v>22</v>
      </c>
      <c r="C153" s="25">
        <v>64</v>
      </c>
      <c r="K153" s="189"/>
      <c r="L153" s="3"/>
      <c r="M153" s="3"/>
      <c r="N153" s="3"/>
      <c r="O153" s="3">
        <f>C153/B152</f>
        <v>0.79012345679012341</v>
      </c>
      <c r="P153" s="21">
        <v>66</v>
      </c>
      <c r="Q153" s="22">
        <f t="shared" ref="Q153:Q160" si="53">P153/P152</f>
        <v>0.81481481481481477</v>
      </c>
      <c r="R153" s="3">
        <f t="shared" ref="R153:R160" si="54">100%-Q153</f>
        <v>0.18518518518518523</v>
      </c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28" t="s">
        <v>23</v>
      </c>
      <c r="D154" s="25">
        <v>64</v>
      </c>
      <c r="K154" s="189"/>
      <c r="L154" s="3"/>
      <c r="M154" s="3"/>
      <c r="N154" s="3"/>
      <c r="O154" s="3">
        <f>D154/C153</f>
        <v>1</v>
      </c>
      <c r="P154" s="21">
        <v>75</v>
      </c>
      <c r="Q154" s="22">
        <f t="shared" si="53"/>
        <v>1.1363636363636365</v>
      </c>
      <c r="R154" s="3">
        <f t="shared" si="54"/>
        <v>-0.13636363636363646</v>
      </c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28" t="s">
        <v>48</v>
      </c>
      <c r="E155" s="25">
        <v>55</v>
      </c>
      <c r="K155" s="189"/>
      <c r="L155" s="3"/>
      <c r="M155" s="3"/>
      <c r="N155" s="3"/>
      <c r="O155" s="3">
        <f>E155/D154</f>
        <v>0.859375</v>
      </c>
      <c r="P155" s="21">
        <v>62</v>
      </c>
      <c r="Q155" s="22">
        <f t="shared" si="53"/>
        <v>0.82666666666666666</v>
      </c>
      <c r="R155" s="3">
        <f t="shared" si="54"/>
        <v>0.17333333333333334</v>
      </c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28" t="s">
        <v>49</v>
      </c>
      <c r="F156" s="25">
        <v>53</v>
      </c>
      <c r="K156" s="189"/>
      <c r="L156" s="3"/>
      <c r="M156" s="3"/>
      <c r="N156" s="3"/>
      <c r="O156" s="3">
        <f>F156/E155</f>
        <v>0.96363636363636362</v>
      </c>
      <c r="P156" s="21">
        <v>60</v>
      </c>
      <c r="Q156" s="22">
        <f t="shared" si="53"/>
        <v>0.967741935483871</v>
      </c>
      <c r="R156" s="3">
        <f t="shared" si="54"/>
        <v>3.2258064516129004E-2</v>
      </c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28" t="s">
        <v>50</v>
      </c>
      <c r="G157" s="25">
        <v>50</v>
      </c>
      <c r="K157" s="189"/>
      <c r="L157" s="3"/>
      <c r="M157" s="3"/>
      <c r="N157" s="3"/>
      <c r="O157" s="3">
        <f>G157/F156</f>
        <v>0.94339622641509435</v>
      </c>
      <c r="P157" s="21">
        <v>55</v>
      </c>
      <c r="Q157" s="22">
        <f t="shared" si="53"/>
        <v>0.91666666666666663</v>
      </c>
      <c r="R157" s="3">
        <f t="shared" si="54"/>
        <v>8.333333333333337E-2</v>
      </c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28" t="s">
        <v>51</v>
      </c>
      <c r="H158" s="25">
        <v>50</v>
      </c>
      <c r="K158" s="189"/>
      <c r="L158" s="3"/>
      <c r="M158" s="3"/>
      <c r="N158" s="3"/>
      <c r="O158" s="3">
        <f>H158/G157</f>
        <v>1</v>
      </c>
      <c r="P158" s="21">
        <v>59</v>
      </c>
      <c r="Q158" s="22">
        <f t="shared" si="53"/>
        <v>1.0727272727272728</v>
      </c>
      <c r="R158" s="3">
        <f t="shared" si="54"/>
        <v>-7.2727272727272751E-2</v>
      </c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28" t="s">
        <v>52</v>
      </c>
      <c r="I159" s="25">
        <v>47</v>
      </c>
      <c r="K159" s="189"/>
      <c r="L159" s="3"/>
      <c r="M159" s="3"/>
      <c r="N159" s="3"/>
      <c r="O159" s="3">
        <f>I159/H158</f>
        <v>0.94</v>
      </c>
      <c r="P159" s="21">
        <v>54</v>
      </c>
      <c r="Q159" s="22">
        <f t="shared" si="53"/>
        <v>0.9152542372881356</v>
      </c>
      <c r="R159" s="3">
        <f t="shared" si="54"/>
        <v>8.4745762711864403E-2</v>
      </c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28" t="s">
        <v>53</v>
      </c>
      <c r="J160" s="25">
        <v>47</v>
      </c>
      <c r="K160" s="189">
        <v>42</v>
      </c>
      <c r="L160" s="3"/>
      <c r="M160" s="3"/>
      <c r="N160" s="3"/>
      <c r="O160" s="3">
        <f>J160/I159</f>
        <v>1</v>
      </c>
      <c r="P160" s="21">
        <v>53</v>
      </c>
      <c r="Q160" s="22">
        <f t="shared" si="53"/>
        <v>0.98148148148148151</v>
      </c>
      <c r="R160" s="3">
        <f t="shared" si="54"/>
        <v>1.851851851851849E-2</v>
      </c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28" t="s">
        <v>54</v>
      </c>
      <c r="J161" s="25">
        <v>5</v>
      </c>
      <c r="K161" s="189">
        <v>3</v>
      </c>
      <c r="L161" s="3"/>
      <c r="M161" s="3"/>
      <c r="N161" s="3"/>
      <c r="O161" s="3"/>
      <c r="P161" s="21">
        <v>9</v>
      </c>
      <c r="Q161" s="22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28" t="s">
        <v>55</v>
      </c>
      <c r="J162" s="25">
        <v>4</v>
      </c>
      <c r="K162" s="189">
        <v>1</v>
      </c>
      <c r="L162" s="3"/>
      <c r="M162" s="3"/>
      <c r="N162" s="3"/>
      <c r="O162" s="3"/>
      <c r="P162" s="21">
        <v>6</v>
      </c>
      <c r="Q162" s="22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28" t="s">
        <v>56</v>
      </c>
      <c r="J163" s="25">
        <v>2</v>
      </c>
      <c r="K163" s="189">
        <v>2</v>
      </c>
      <c r="L163" s="3"/>
      <c r="M163" s="3"/>
      <c r="N163" s="3"/>
      <c r="O163" s="3"/>
      <c r="P163" s="21">
        <v>2</v>
      </c>
      <c r="Q163" s="22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K164" s="193">
        <f>SUM(K160:K163)</f>
        <v>48</v>
      </c>
      <c r="L164" s="3">
        <f>K160/B152</f>
        <v>0.51851851851851849</v>
      </c>
      <c r="M164" s="3">
        <f>K164/B152</f>
        <v>0.59259259259259256</v>
      </c>
      <c r="N164" s="3">
        <f>M164-L164</f>
        <v>7.407407407407407E-2</v>
      </c>
      <c r="O164" s="3"/>
    </row>
    <row r="165" spans="1:26" ht="12.75" customHeight="1" x14ac:dyDescent="0.3">
      <c r="A165" s="38" t="s">
        <v>74</v>
      </c>
      <c r="L165" s="3"/>
      <c r="M165" s="3"/>
      <c r="O165" s="3"/>
    </row>
    <row r="166" spans="1:26" ht="25.5" customHeight="1" x14ac:dyDescent="0.2">
      <c r="B166" s="308" t="s">
        <v>2</v>
      </c>
      <c r="C166" s="309"/>
      <c r="D166" s="309"/>
      <c r="E166" s="309"/>
      <c r="F166" s="309"/>
      <c r="G166" s="309"/>
      <c r="H166" s="309"/>
      <c r="I166" s="309"/>
      <c r="J166" s="309"/>
      <c r="L166" s="7" t="s">
        <v>3</v>
      </c>
      <c r="M166" s="7" t="s">
        <v>4</v>
      </c>
      <c r="N166" s="49" t="s">
        <v>5</v>
      </c>
      <c r="O166" s="7" t="s">
        <v>6</v>
      </c>
      <c r="P166" s="6" t="s">
        <v>7</v>
      </c>
      <c r="Q166" s="6" t="s">
        <v>8</v>
      </c>
      <c r="R166" s="7" t="s">
        <v>9</v>
      </c>
      <c r="S166" s="7"/>
      <c r="T166" s="7"/>
      <c r="U166" s="7"/>
      <c r="V166" s="7"/>
      <c r="W166" s="7"/>
      <c r="X166" s="7"/>
      <c r="Y166" s="7"/>
      <c r="Z166" s="7"/>
    </row>
    <row r="167" spans="1:26" ht="12.75" customHeight="1" x14ac:dyDescent="0.2">
      <c r="A167" s="50" t="s">
        <v>10</v>
      </c>
      <c r="B167" s="51">
        <v>1</v>
      </c>
      <c r="C167" s="51">
        <v>2</v>
      </c>
      <c r="D167" s="51">
        <v>3</v>
      </c>
      <c r="E167" s="51">
        <v>4</v>
      </c>
      <c r="F167" s="51">
        <v>5</v>
      </c>
      <c r="G167" s="51">
        <v>6</v>
      </c>
      <c r="H167" s="51">
        <v>7</v>
      </c>
      <c r="I167" s="51">
        <v>8</v>
      </c>
      <c r="J167" s="51">
        <v>9</v>
      </c>
      <c r="K167" s="194" t="s">
        <v>11</v>
      </c>
      <c r="L167" s="3"/>
      <c r="M167" s="3"/>
      <c r="O167" s="3"/>
      <c r="P167" s="14"/>
      <c r="Q167" s="14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28" t="s">
        <v>22</v>
      </c>
      <c r="B168" s="25">
        <v>70</v>
      </c>
      <c r="K168" s="189"/>
      <c r="L168" s="3"/>
      <c r="M168" s="3"/>
      <c r="O168" s="3"/>
      <c r="P168" s="17">
        <f>B168</f>
        <v>70</v>
      </c>
      <c r="Q168" s="14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28" t="s">
        <v>23</v>
      </c>
      <c r="C169" s="25">
        <v>48</v>
      </c>
      <c r="K169" s="189"/>
      <c r="L169" s="3"/>
      <c r="M169" s="3"/>
      <c r="N169" s="3"/>
      <c r="O169" s="3">
        <f>C169/B168</f>
        <v>0.68571428571428572</v>
      </c>
      <c r="P169" s="21">
        <v>49</v>
      </c>
      <c r="Q169" s="22">
        <f t="shared" ref="Q169:Q176" si="55">P169/P168</f>
        <v>0.7</v>
      </c>
      <c r="R169" s="3">
        <f t="shared" ref="R169:R176" si="56">100%-Q169</f>
        <v>0.30000000000000004</v>
      </c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28" t="s">
        <v>48</v>
      </c>
      <c r="D170" s="25">
        <v>42</v>
      </c>
      <c r="K170" s="189"/>
      <c r="L170" s="3"/>
      <c r="M170" s="3"/>
      <c r="O170" s="3">
        <f>D170/B168</f>
        <v>0.6</v>
      </c>
      <c r="P170" s="21">
        <v>48</v>
      </c>
      <c r="Q170" s="22">
        <f t="shared" si="55"/>
        <v>0.97959183673469385</v>
      </c>
      <c r="R170" s="3">
        <f t="shared" si="56"/>
        <v>2.0408163265306145E-2</v>
      </c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28" t="s">
        <v>49</v>
      </c>
      <c r="E171" s="25">
        <v>37</v>
      </c>
      <c r="K171" s="189"/>
      <c r="L171" s="3"/>
      <c r="M171" s="3"/>
      <c r="O171" s="3">
        <f>E171/D170</f>
        <v>0.88095238095238093</v>
      </c>
      <c r="P171" s="21">
        <v>41</v>
      </c>
      <c r="Q171" s="22">
        <f t="shared" si="55"/>
        <v>0.85416666666666663</v>
      </c>
      <c r="R171" s="3">
        <f t="shared" si="56"/>
        <v>0.14583333333333337</v>
      </c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28" t="s">
        <v>50</v>
      </c>
      <c r="F172" s="25">
        <v>35</v>
      </c>
      <c r="K172" s="189"/>
      <c r="L172" s="3"/>
      <c r="M172" s="3"/>
      <c r="O172" s="3">
        <f>F172/E171</f>
        <v>0.94594594594594594</v>
      </c>
      <c r="P172" s="21">
        <v>38</v>
      </c>
      <c r="Q172" s="22">
        <f t="shared" si="55"/>
        <v>0.92682926829268297</v>
      </c>
      <c r="R172" s="3">
        <f t="shared" si="56"/>
        <v>7.3170731707317027E-2</v>
      </c>
    </row>
    <row r="173" spans="1:26" ht="12.75" customHeight="1" x14ac:dyDescent="0.2">
      <c r="A173" s="28" t="s">
        <v>51</v>
      </c>
      <c r="G173" s="25">
        <v>31</v>
      </c>
      <c r="K173" s="189"/>
      <c r="L173" s="3"/>
      <c r="M173" s="3"/>
      <c r="O173" s="3">
        <f>G173/F172</f>
        <v>0.88571428571428568</v>
      </c>
      <c r="P173" s="21">
        <v>38</v>
      </c>
      <c r="Q173" s="22">
        <f t="shared" si="55"/>
        <v>1</v>
      </c>
      <c r="R173" s="3">
        <f t="shared" si="56"/>
        <v>0</v>
      </c>
    </row>
    <row r="174" spans="1:26" ht="12.75" customHeight="1" x14ac:dyDescent="0.2">
      <c r="A174" s="28" t="s">
        <v>52</v>
      </c>
      <c r="H174" s="25">
        <v>20</v>
      </c>
      <c r="K174" s="189"/>
      <c r="L174" s="3"/>
      <c r="M174" s="3"/>
      <c r="O174" s="3">
        <f>H174/G173</f>
        <v>0.64516129032258063</v>
      </c>
      <c r="P174" s="21">
        <v>37</v>
      </c>
      <c r="Q174" s="22">
        <f t="shared" si="55"/>
        <v>0.97368421052631582</v>
      </c>
      <c r="R174" s="3">
        <f t="shared" si="56"/>
        <v>2.6315789473684181E-2</v>
      </c>
    </row>
    <row r="175" spans="1:26" ht="12.75" customHeight="1" x14ac:dyDescent="0.2">
      <c r="A175" s="28" t="s">
        <v>53</v>
      </c>
      <c r="I175" s="25">
        <v>20</v>
      </c>
      <c r="K175" s="189"/>
      <c r="L175" s="3"/>
      <c r="M175" s="3"/>
      <c r="O175" s="3">
        <f>I175/H174</f>
        <v>1</v>
      </c>
      <c r="P175" s="21">
        <v>37</v>
      </c>
      <c r="Q175" s="22">
        <f t="shared" si="55"/>
        <v>1</v>
      </c>
      <c r="R175" s="3">
        <f t="shared" si="56"/>
        <v>0</v>
      </c>
    </row>
    <row r="176" spans="1:26" ht="12.75" customHeight="1" x14ac:dyDescent="0.2">
      <c r="A176" s="28" t="s">
        <v>54</v>
      </c>
      <c r="J176" s="25">
        <v>18</v>
      </c>
      <c r="K176" s="189">
        <v>12</v>
      </c>
      <c r="L176" s="3"/>
      <c r="M176" s="3"/>
      <c r="O176" s="3">
        <f>J176/I175</f>
        <v>0.9</v>
      </c>
      <c r="P176" s="21">
        <v>35</v>
      </c>
      <c r="Q176" s="22">
        <f t="shared" si="55"/>
        <v>0.94594594594594594</v>
      </c>
      <c r="R176" s="3">
        <f t="shared" si="56"/>
        <v>5.4054054054054057E-2</v>
      </c>
    </row>
    <row r="177" spans="1:26" ht="12.75" customHeight="1" x14ac:dyDescent="0.2">
      <c r="A177" s="28" t="s">
        <v>55</v>
      </c>
      <c r="J177" s="25">
        <v>18</v>
      </c>
      <c r="K177" s="189">
        <v>9</v>
      </c>
      <c r="L177" s="3"/>
      <c r="M177" s="3"/>
      <c r="O177" s="3"/>
      <c r="P177" s="21">
        <v>21</v>
      </c>
      <c r="Q177" s="22"/>
      <c r="R177" s="3"/>
    </row>
    <row r="178" spans="1:26" ht="12.75" customHeight="1" x14ac:dyDescent="0.2">
      <c r="A178" s="28" t="s">
        <v>56</v>
      </c>
      <c r="J178" s="25">
        <v>4</v>
      </c>
      <c r="K178" s="189">
        <v>2</v>
      </c>
      <c r="L178" s="3"/>
      <c r="M178" s="3"/>
      <c r="O178" s="3"/>
      <c r="P178" s="21">
        <v>7</v>
      </c>
      <c r="Q178" s="22"/>
      <c r="R178" s="3"/>
    </row>
    <row r="179" spans="1:26" ht="12.75" customHeight="1" x14ac:dyDescent="0.2">
      <c r="A179" s="28" t="s">
        <v>57</v>
      </c>
      <c r="J179" s="25">
        <v>1</v>
      </c>
      <c r="K179" s="189"/>
      <c r="L179" s="3"/>
      <c r="M179" s="3"/>
      <c r="O179" s="3"/>
      <c r="P179" s="21">
        <v>1</v>
      </c>
      <c r="Q179" s="22"/>
      <c r="R179" s="3"/>
    </row>
    <row r="180" spans="1:26" ht="12.75" customHeight="1" x14ac:dyDescent="0.2">
      <c r="A180" s="28"/>
      <c r="K180" s="193">
        <f>SUM(K176:K178)</f>
        <v>23</v>
      </c>
      <c r="L180" s="3">
        <f>K176/B168</f>
        <v>0.17142857142857143</v>
      </c>
      <c r="M180" s="3">
        <f>K180/B168</f>
        <v>0.32857142857142857</v>
      </c>
      <c r="N180" s="3">
        <f>M180-L180</f>
        <v>0.15714285714285714</v>
      </c>
      <c r="O180" s="3"/>
      <c r="P180" s="21"/>
      <c r="Q180" s="22"/>
      <c r="R180" s="3"/>
    </row>
    <row r="181" spans="1:26" ht="12.75" customHeight="1" x14ac:dyDescent="0.2">
      <c r="L181" s="3"/>
      <c r="M181" s="3"/>
      <c r="O181" s="3"/>
    </row>
    <row r="182" spans="1:26" ht="12.75" customHeight="1" x14ac:dyDescent="0.3">
      <c r="A182" s="38" t="s">
        <v>75</v>
      </c>
      <c r="L182" s="3"/>
      <c r="M182" s="3"/>
      <c r="O182" s="3"/>
    </row>
    <row r="183" spans="1:26" ht="25.5" customHeight="1" x14ac:dyDescent="0.2">
      <c r="B183" s="308" t="s">
        <v>2</v>
      </c>
      <c r="C183" s="309"/>
      <c r="D183" s="309"/>
      <c r="E183" s="309"/>
      <c r="F183" s="309"/>
      <c r="G183" s="309"/>
      <c r="H183" s="309"/>
      <c r="I183" s="309"/>
      <c r="J183" s="309"/>
      <c r="L183" s="7" t="s">
        <v>3</v>
      </c>
      <c r="M183" s="7" t="s">
        <v>4</v>
      </c>
      <c r="N183" s="49" t="s">
        <v>5</v>
      </c>
      <c r="O183" s="7" t="s">
        <v>6</v>
      </c>
      <c r="P183" s="6" t="s">
        <v>7</v>
      </c>
      <c r="Q183" s="6" t="s">
        <v>8</v>
      </c>
      <c r="R183" s="7" t="s">
        <v>9</v>
      </c>
      <c r="S183" s="7"/>
      <c r="T183" s="7"/>
      <c r="U183" s="7"/>
      <c r="V183" s="7"/>
      <c r="W183" s="7"/>
      <c r="X183" s="7"/>
      <c r="Y183" s="7"/>
      <c r="Z183" s="7"/>
    </row>
    <row r="184" spans="1:26" ht="12.75" customHeight="1" x14ac:dyDescent="0.2">
      <c r="A184" s="50" t="s">
        <v>10</v>
      </c>
      <c r="B184" s="51">
        <v>1</v>
      </c>
      <c r="C184" s="51">
        <v>2</v>
      </c>
      <c r="D184" s="51">
        <v>3</v>
      </c>
      <c r="E184" s="51">
        <v>4</v>
      </c>
      <c r="F184" s="51">
        <v>5</v>
      </c>
      <c r="G184" s="51">
        <v>6</v>
      </c>
      <c r="H184" s="51">
        <v>7</v>
      </c>
      <c r="I184" s="51">
        <v>8</v>
      </c>
      <c r="J184" s="51">
        <v>9</v>
      </c>
      <c r="K184" s="194" t="s">
        <v>11</v>
      </c>
      <c r="L184" s="3"/>
      <c r="M184" s="3"/>
      <c r="O184" s="3"/>
      <c r="P184" s="14"/>
      <c r="Q184" s="14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28" t="s">
        <v>23</v>
      </c>
      <c r="B185" s="25">
        <v>79</v>
      </c>
      <c r="K185" s="189"/>
      <c r="L185" s="3"/>
      <c r="M185" s="3"/>
      <c r="O185" s="3"/>
      <c r="P185" s="17">
        <f>B185</f>
        <v>79</v>
      </c>
      <c r="Q185" s="14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28" t="s">
        <v>48</v>
      </c>
      <c r="C186" s="25">
        <v>67</v>
      </c>
      <c r="K186" s="189"/>
      <c r="L186" s="3"/>
      <c r="M186" s="3"/>
      <c r="N186" s="3"/>
      <c r="O186" s="3">
        <f>C186/B185</f>
        <v>0.84810126582278478</v>
      </c>
      <c r="P186" s="21">
        <v>67</v>
      </c>
      <c r="Q186" s="22">
        <f t="shared" ref="Q186:Q193" si="57">P186/P185</f>
        <v>0.84810126582278478</v>
      </c>
      <c r="R186" s="3">
        <f t="shared" ref="R186:R193" si="58">100%-Q186</f>
        <v>0.15189873417721522</v>
      </c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28" t="s">
        <v>49</v>
      </c>
      <c r="D187" s="25">
        <v>65</v>
      </c>
      <c r="K187" s="189"/>
      <c r="L187" s="3"/>
      <c r="M187" s="3"/>
      <c r="O187" s="3">
        <f>D187/C186</f>
        <v>0.97014925373134331</v>
      </c>
      <c r="P187" s="21">
        <v>66</v>
      </c>
      <c r="Q187" s="22">
        <f t="shared" si="57"/>
        <v>0.9850746268656716</v>
      </c>
      <c r="R187" s="3">
        <f t="shared" si="58"/>
        <v>1.4925373134328401E-2</v>
      </c>
    </row>
    <row r="188" spans="1:26" ht="12.75" customHeight="1" x14ac:dyDescent="0.2">
      <c r="A188" s="28" t="s">
        <v>50</v>
      </c>
      <c r="E188" s="25">
        <v>62</v>
      </c>
      <c r="K188" s="189"/>
      <c r="L188" s="3"/>
      <c r="M188" s="3"/>
      <c r="O188" s="3">
        <f>E188/D187</f>
        <v>0.9538461538461539</v>
      </c>
      <c r="P188" s="21">
        <v>62</v>
      </c>
      <c r="Q188" s="22">
        <f t="shared" si="57"/>
        <v>0.93939393939393945</v>
      </c>
      <c r="R188" s="3">
        <f t="shared" si="58"/>
        <v>6.0606060606060552E-2</v>
      </c>
    </row>
    <row r="189" spans="1:26" ht="12.75" customHeight="1" x14ac:dyDescent="0.2">
      <c r="A189" s="28" t="s">
        <v>51</v>
      </c>
      <c r="F189" s="25">
        <v>58</v>
      </c>
      <c r="K189" s="189"/>
      <c r="L189" s="3"/>
      <c r="M189" s="3"/>
      <c r="O189" s="3">
        <f>F189/E188</f>
        <v>0.93548387096774188</v>
      </c>
      <c r="P189" s="21">
        <v>61</v>
      </c>
      <c r="Q189" s="22">
        <f t="shared" si="57"/>
        <v>0.9838709677419355</v>
      </c>
      <c r="R189" s="3">
        <f t="shared" si="58"/>
        <v>1.6129032258064502E-2</v>
      </c>
    </row>
    <row r="190" spans="1:26" ht="12.75" customHeight="1" x14ac:dyDescent="0.2">
      <c r="A190" s="28" t="s">
        <v>52</v>
      </c>
      <c r="G190" s="25">
        <v>57</v>
      </c>
      <c r="K190" s="189"/>
      <c r="L190" s="3"/>
      <c r="M190" s="3"/>
      <c r="O190" s="3">
        <f>G190/F189</f>
        <v>0.98275862068965514</v>
      </c>
      <c r="P190" s="21">
        <v>59</v>
      </c>
      <c r="Q190" s="22">
        <f t="shared" si="57"/>
        <v>0.96721311475409832</v>
      </c>
      <c r="R190" s="3">
        <f t="shared" si="58"/>
        <v>3.2786885245901676E-2</v>
      </c>
    </row>
    <row r="191" spans="1:26" ht="12.75" customHeight="1" x14ac:dyDescent="0.2">
      <c r="A191" s="28" t="s">
        <v>53</v>
      </c>
      <c r="H191" s="25">
        <v>48</v>
      </c>
      <c r="K191" s="189"/>
      <c r="L191" s="3"/>
      <c r="M191" s="3"/>
      <c r="O191" s="3">
        <f>H191/G190</f>
        <v>0.84210526315789469</v>
      </c>
      <c r="P191" s="21">
        <v>58</v>
      </c>
      <c r="Q191" s="22">
        <f t="shared" si="57"/>
        <v>0.98305084745762716</v>
      </c>
      <c r="R191" s="3">
        <f t="shared" si="58"/>
        <v>1.6949152542372836E-2</v>
      </c>
    </row>
    <row r="192" spans="1:26" ht="12.75" customHeight="1" x14ac:dyDescent="0.2">
      <c r="A192" s="28" t="s">
        <v>54</v>
      </c>
      <c r="I192" s="25">
        <v>47</v>
      </c>
      <c r="K192" s="189">
        <v>2</v>
      </c>
      <c r="L192" s="3"/>
      <c r="M192" s="3"/>
      <c r="O192" s="3">
        <f>I192/H191</f>
        <v>0.97916666666666663</v>
      </c>
      <c r="P192" s="21">
        <v>59</v>
      </c>
      <c r="Q192" s="22">
        <f t="shared" si="57"/>
        <v>1.0172413793103448</v>
      </c>
      <c r="R192" s="3">
        <f t="shared" si="58"/>
        <v>-1.7241379310344751E-2</v>
      </c>
    </row>
    <row r="193" spans="1:26" ht="12.75" customHeight="1" x14ac:dyDescent="0.2">
      <c r="A193" s="28" t="s">
        <v>55</v>
      </c>
      <c r="J193" s="25">
        <v>42</v>
      </c>
      <c r="K193" s="189">
        <v>38</v>
      </c>
      <c r="L193" s="25">
        <f>SUM(K192:K193)</f>
        <v>40</v>
      </c>
      <c r="M193" s="3"/>
      <c r="O193" s="3">
        <f>J193/I192</f>
        <v>0.8936170212765957</v>
      </c>
      <c r="P193" s="21">
        <v>56</v>
      </c>
      <c r="Q193" s="22">
        <f t="shared" si="57"/>
        <v>0.94915254237288138</v>
      </c>
      <c r="R193" s="3">
        <f t="shared" si="58"/>
        <v>5.084745762711862E-2</v>
      </c>
    </row>
    <row r="194" spans="1:26" ht="12.75" customHeight="1" x14ac:dyDescent="0.2">
      <c r="A194" s="28" t="s">
        <v>56</v>
      </c>
      <c r="J194" s="25">
        <v>14</v>
      </c>
      <c r="K194" s="189">
        <v>14</v>
      </c>
      <c r="M194" s="3"/>
      <c r="O194" s="3"/>
      <c r="P194" s="21">
        <v>16</v>
      </c>
      <c r="Q194" s="22"/>
      <c r="R194" s="3"/>
    </row>
    <row r="195" spans="1:26" ht="12.75" customHeight="1" x14ac:dyDescent="0.2">
      <c r="A195" s="28" t="s">
        <v>57</v>
      </c>
      <c r="J195" s="25">
        <v>1</v>
      </c>
      <c r="K195" s="189"/>
      <c r="M195" s="3"/>
      <c r="O195" s="3"/>
      <c r="P195" s="21">
        <v>1</v>
      </c>
      <c r="Q195" s="22"/>
      <c r="R195" s="3"/>
    </row>
    <row r="196" spans="1:26" ht="12.75" customHeight="1" x14ac:dyDescent="0.2">
      <c r="K196" s="193">
        <f>SUM(K192:K194)</f>
        <v>54</v>
      </c>
      <c r="L196" s="3">
        <f>L193/B185</f>
        <v>0.50632911392405067</v>
      </c>
      <c r="M196" s="3">
        <f>K196/B185</f>
        <v>0.68354430379746833</v>
      </c>
      <c r="N196" s="3">
        <f>M196-L196</f>
        <v>0.17721518987341767</v>
      </c>
      <c r="O196" s="3"/>
    </row>
    <row r="197" spans="1:26" ht="12.75" customHeight="1" x14ac:dyDescent="0.3">
      <c r="A197" s="38" t="s">
        <v>77</v>
      </c>
      <c r="L197" s="3"/>
      <c r="M197" s="3"/>
      <c r="O197" s="3"/>
    </row>
    <row r="198" spans="1:26" ht="25.5" customHeight="1" x14ac:dyDescent="0.2">
      <c r="B198" s="308" t="s">
        <v>2</v>
      </c>
      <c r="C198" s="309"/>
      <c r="D198" s="309"/>
      <c r="E198" s="309"/>
      <c r="F198" s="309"/>
      <c r="G198" s="309"/>
      <c r="H198" s="309"/>
      <c r="I198" s="309"/>
      <c r="J198" s="309"/>
      <c r="L198" s="7" t="s">
        <v>3</v>
      </c>
      <c r="M198" s="7" t="s">
        <v>4</v>
      </c>
      <c r="N198" s="49" t="s">
        <v>5</v>
      </c>
      <c r="O198" s="7" t="s">
        <v>6</v>
      </c>
      <c r="P198" s="6" t="s">
        <v>7</v>
      </c>
      <c r="Q198" s="6" t="s">
        <v>8</v>
      </c>
      <c r="R198" s="7" t="s">
        <v>9</v>
      </c>
      <c r="S198" s="7"/>
      <c r="T198" s="7"/>
      <c r="U198" s="7"/>
      <c r="V198" s="7"/>
      <c r="W198" s="7"/>
      <c r="X198" s="7"/>
      <c r="Y198" s="7"/>
      <c r="Z198" s="7"/>
    </row>
    <row r="199" spans="1:26" ht="12.75" customHeight="1" x14ac:dyDescent="0.2">
      <c r="A199" s="50" t="s">
        <v>10</v>
      </c>
      <c r="B199" s="51">
        <v>1</v>
      </c>
      <c r="C199" s="51">
        <v>2</v>
      </c>
      <c r="D199" s="51">
        <v>3</v>
      </c>
      <c r="E199" s="51">
        <v>4</v>
      </c>
      <c r="F199" s="51">
        <v>5</v>
      </c>
      <c r="G199" s="51">
        <v>6</v>
      </c>
      <c r="H199" s="51">
        <v>7</v>
      </c>
      <c r="I199" s="51">
        <v>8</v>
      </c>
      <c r="J199" s="51">
        <v>9</v>
      </c>
      <c r="K199" s="194" t="s">
        <v>11</v>
      </c>
      <c r="L199" s="3"/>
      <c r="M199" s="3"/>
      <c r="O199" s="3"/>
      <c r="P199" s="14"/>
      <c r="Q199" s="14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28" t="s">
        <v>48</v>
      </c>
      <c r="B200" s="25">
        <v>74</v>
      </c>
      <c r="K200" s="189"/>
      <c r="L200" s="3"/>
      <c r="M200" s="3"/>
      <c r="O200" s="3"/>
      <c r="P200" s="17">
        <f>B200</f>
        <v>74</v>
      </c>
      <c r="Q200" s="14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28" t="s">
        <v>49</v>
      </c>
      <c r="C201" s="25">
        <v>59</v>
      </c>
      <c r="K201" s="189"/>
      <c r="L201" s="3"/>
      <c r="M201" s="3"/>
      <c r="N201" s="3"/>
      <c r="O201" s="3">
        <f>C201/B200</f>
        <v>0.79729729729729726</v>
      </c>
      <c r="P201" s="21">
        <v>59</v>
      </c>
      <c r="Q201" s="22">
        <f t="shared" ref="Q201:Q208" si="59">P201/P200</f>
        <v>0.79729729729729726</v>
      </c>
      <c r="R201" s="3">
        <f t="shared" ref="R201:R208" si="60">100%-Q201</f>
        <v>0.20270270270270274</v>
      </c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28" t="s">
        <v>50</v>
      </c>
      <c r="D202" s="25">
        <v>54</v>
      </c>
      <c r="K202" s="189"/>
      <c r="L202" s="3"/>
      <c r="M202" s="3"/>
      <c r="O202" s="3">
        <f>D202/C201</f>
        <v>0.9152542372881356</v>
      </c>
      <c r="P202" s="21">
        <v>57</v>
      </c>
      <c r="Q202" s="22">
        <f t="shared" si="59"/>
        <v>0.96610169491525422</v>
      </c>
      <c r="R202" s="3">
        <f t="shared" si="60"/>
        <v>3.3898305084745783E-2</v>
      </c>
    </row>
    <row r="203" spans="1:26" ht="12.75" customHeight="1" x14ac:dyDescent="0.2">
      <c r="A203" s="28" t="s">
        <v>51</v>
      </c>
      <c r="E203" s="25">
        <v>50</v>
      </c>
      <c r="K203" s="189"/>
      <c r="L203" s="3"/>
      <c r="M203" s="3"/>
      <c r="O203" s="3">
        <f>E203/D202</f>
        <v>0.92592592592592593</v>
      </c>
      <c r="P203" s="21">
        <v>54</v>
      </c>
      <c r="Q203" s="22">
        <f t="shared" si="59"/>
        <v>0.94736842105263153</v>
      </c>
      <c r="R203" s="3">
        <f t="shared" si="60"/>
        <v>5.2631578947368474E-2</v>
      </c>
    </row>
    <row r="204" spans="1:26" ht="12.75" customHeight="1" x14ac:dyDescent="0.2">
      <c r="A204" s="28" t="s">
        <v>52</v>
      </c>
      <c r="F204" s="25">
        <v>41</v>
      </c>
      <c r="K204" s="189"/>
      <c r="L204" s="3"/>
      <c r="M204" s="3"/>
      <c r="O204" s="3">
        <f>F204/E203</f>
        <v>0.82</v>
      </c>
      <c r="P204" s="21">
        <v>53</v>
      </c>
      <c r="Q204" s="22">
        <f t="shared" si="59"/>
        <v>0.98148148148148151</v>
      </c>
      <c r="R204" s="3">
        <f t="shared" si="60"/>
        <v>1.851851851851849E-2</v>
      </c>
    </row>
    <row r="205" spans="1:26" ht="12.75" customHeight="1" x14ac:dyDescent="0.2">
      <c r="A205" s="28" t="s">
        <v>53</v>
      </c>
      <c r="G205" s="25">
        <v>37</v>
      </c>
      <c r="K205" s="189"/>
      <c r="L205" s="3"/>
      <c r="M205" s="3"/>
      <c r="O205" s="3">
        <f>G205/F204</f>
        <v>0.90243902439024393</v>
      </c>
      <c r="P205" s="21">
        <v>41</v>
      </c>
      <c r="Q205" s="22">
        <f t="shared" si="59"/>
        <v>0.77358490566037741</v>
      </c>
      <c r="R205" s="3">
        <f t="shared" si="60"/>
        <v>0.22641509433962259</v>
      </c>
    </row>
    <row r="206" spans="1:26" ht="12.75" customHeight="1" x14ac:dyDescent="0.2">
      <c r="A206" s="28" t="s">
        <v>54</v>
      </c>
      <c r="H206" s="25">
        <v>27</v>
      </c>
      <c r="K206" s="189"/>
      <c r="L206" s="3"/>
      <c r="M206" s="3"/>
      <c r="O206" s="3">
        <f>H206/G205</f>
        <v>0.72972972972972971</v>
      </c>
      <c r="P206" s="21">
        <v>48</v>
      </c>
      <c r="Q206" s="22">
        <f t="shared" si="59"/>
        <v>1.1707317073170731</v>
      </c>
      <c r="R206" s="3">
        <f t="shared" si="60"/>
        <v>-0.1707317073170731</v>
      </c>
    </row>
    <row r="207" spans="1:26" ht="12.75" customHeight="1" x14ac:dyDescent="0.2">
      <c r="A207" s="28" t="s">
        <v>55</v>
      </c>
      <c r="I207" s="25">
        <v>27</v>
      </c>
      <c r="K207" s="189"/>
      <c r="L207" s="3"/>
      <c r="M207" s="3"/>
      <c r="O207" s="3">
        <f>I207/H206</f>
        <v>1</v>
      </c>
      <c r="P207" s="21">
        <v>44</v>
      </c>
      <c r="Q207" s="22">
        <f t="shared" si="59"/>
        <v>0.91666666666666663</v>
      </c>
      <c r="R207" s="3">
        <f t="shared" si="60"/>
        <v>8.333333333333337E-2</v>
      </c>
    </row>
    <row r="208" spans="1:26" ht="12.75" customHeight="1" x14ac:dyDescent="0.2">
      <c r="A208" s="28" t="s">
        <v>56</v>
      </c>
      <c r="J208" s="25">
        <v>27</v>
      </c>
      <c r="K208" s="189">
        <v>23</v>
      </c>
      <c r="L208" s="3"/>
      <c r="M208" s="3"/>
      <c r="O208" s="3">
        <f>J208/I207</f>
        <v>1</v>
      </c>
      <c r="P208" s="21">
        <v>43</v>
      </c>
      <c r="Q208" s="22">
        <f t="shared" si="59"/>
        <v>0.97727272727272729</v>
      </c>
      <c r="R208" s="3">
        <f t="shared" si="60"/>
        <v>2.2727272727272707E-2</v>
      </c>
    </row>
    <row r="209" spans="1:18" ht="12.75" customHeight="1" x14ac:dyDescent="0.2">
      <c r="A209" s="28" t="s">
        <v>57</v>
      </c>
      <c r="J209" s="25">
        <v>12</v>
      </c>
      <c r="K209" s="189">
        <v>9</v>
      </c>
      <c r="L209" s="3"/>
      <c r="M209" s="3"/>
      <c r="O209" s="3"/>
      <c r="P209" s="21">
        <v>20</v>
      </c>
      <c r="Q209" s="22"/>
      <c r="R209" s="3"/>
    </row>
    <row r="210" spans="1:18" ht="12.75" customHeight="1" x14ac:dyDescent="0.2">
      <c r="A210" s="28" t="s">
        <v>69</v>
      </c>
      <c r="J210" s="25">
        <v>5</v>
      </c>
      <c r="K210" s="189">
        <v>5</v>
      </c>
      <c r="L210" s="3"/>
      <c r="M210" s="3"/>
      <c r="O210" s="3"/>
      <c r="P210" s="21">
        <v>6</v>
      </c>
      <c r="Q210" s="22"/>
      <c r="R210" s="3"/>
    </row>
    <row r="211" spans="1:18" ht="12.75" customHeight="1" x14ac:dyDescent="0.2">
      <c r="A211" s="28" t="s">
        <v>70</v>
      </c>
      <c r="J211" s="25">
        <v>1</v>
      </c>
      <c r="K211" s="189"/>
      <c r="L211" s="3"/>
      <c r="M211" s="3"/>
      <c r="O211" s="3"/>
      <c r="P211" s="21">
        <v>1</v>
      </c>
      <c r="Q211" s="22"/>
      <c r="R211" s="3"/>
    </row>
    <row r="212" spans="1:18" ht="12.75" customHeight="1" x14ac:dyDescent="0.2">
      <c r="A212" s="28" t="s">
        <v>73</v>
      </c>
      <c r="K212" s="189"/>
      <c r="L212" s="3"/>
      <c r="M212" s="3"/>
      <c r="O212" s="3"/>
      <c r="P212" s="21"/>
      <c r="Q212" s="22"/>
      <c r="R212" s="3"/>
    </row>
    <row r="213" spans="1:18" ht="12.75" customHeight="1" x14ac:dyDescent="0.2">
      <c r="K213" s="193">
        <f>SUM(K208:K210)</f>
        <v>37</v>
      </c>
      <c r="L213" s="3">
        <f>K208/B200</f>
        <v>0.3108108108108108</v>
      </c>
      <c r="M213" s="3">
        <f>K213/B200</f>
        <v>0.5</v>
      </c>
      <c r="N213" s="3">
        <f>M213/L213</f>
        <v>1.6086956521739131</v>
      </c>
      <c r="O213" s="3"/>
    </row>
    <row r="214" spans="1:18" ht="12.75" customHeight="1" x14ac:dyDescent="0.3">
      <c r="A214" s="38" t="s">
        <v>78</v>
      </c>
      <c r="L214" s="3"/>
      <c r="M214" s="3"/>
      <c r="O214" s="3"/>
    </row>
    <row r="215" spans="1:18" ht="25.5" customHeight="1" x14ac:dyDescent="0.2">
      <c r="B215" s="308" t="s">
        <v>2</v>
      </c>
      <c r="C215" s="309"/>
      <c r="D215" s="309"/>
      <c r="E215" s="309"/>
      <c r="F215" s="309"/>
      <c r="G215" s="309"/>
      <c r="H215" s="309"/>
      <c r="I215" s="309"/>
      <c r="J215" s="309"/>
      <c r="L215" s="7" t="s">
        <v>3</v>
      </c>
      <c r="M215" s="7" t="s">
        <v>4</v>
      </c>
      <c r="N215" s="49" t="s">
        <v>5</v>
      </c>
      <c r="O215" s="7" t="s">
        <v>6</v>
      </c>
      <c r="P215" s="6" t="s">
        <v>7</v>
      </c>
      <c r="Q215" s="6" t="s">
        <v>8</v>
      </c>
      <c r="R215" s="7" t="s">
        <v>9</v>
      </c>
    </row>
    <row r="216" spans="1:18" ht="12.75" customHeight="1" x14ac:dyDescent="0.2">
      <c r="A216" s="50" t="s">
        <v>10</v>
      </c>
      <c r="B216" s="51">
        <v>1</v>
      </c>
      <c r="C216" s="51">
        <v>2</v>
      </c>
      <c r="D216" s="51">
        <v>3</v>
      </c>
      <c r="E216" s="51">
        <v>4</v>
      </c>
      <c r="F216" s="51">
        <v>5</v>
      </c>
      <c r="G216" s="51">
        <v>6</v>
      </c>
      <c r="H216" s="51">
        <v>7</v>
      </c>
      <c r="I216" s="51">
        <v>8</v>
      </c>
      <c r="J216" s="51">
        <v>9</v>
      </c>
      <c r="K216" s="194" t="s">
        <v>11</v>
      </c>
      <c r="L216" s="3"/>
      <c r="M216" s="3"/>
      <c r="O216" s="3"/>
      <c r="P216" s="14"/>
      <c r="Q216" s="14"/>
      <c r="R216" s="3"/>
    </row>
    <row r="217" spans="1:18" ht="12.75" customHeight="1" x14ac:dyDescent="0.2">
      <c r="A217" s="28" t="s">
        <v>49</v>
      </c>
      <c r="B217" s="25">
        <v>78</v>
      </c>
      <c r="K217" s="189"/>
      <c r="L217" s="3"/>
      <c r="M217" s="3"/>
      <c r="O217" s="3"/>
      <c r="P217" s="17">
        <f>B217</f>
        <v>78</v>
      </c>
      <c r="Q217" s="14"/>
      <c r="R217" s="3"/>
    </row>
    <row r="218" spans="1:18" ht="12.75" customHeight="1" x14ac:dyDescent="0.2">
      <c r="A218" s="28" t="s">
        <v>50</v>
      </c>
      <c r="C218" s="25">
        <v>70</v>
      </c>
      <c r="K218" s="189"/>
      <c r="L218" s="3"/>
      <c r="M218" s="3"/>
      <c r="N218" s="3"/>
      <c r="O218" s="3">
        <f>C218/B217</f>
        <v>0.89743589743589747</v>
      </c>
      <c r="P218" s="21">
        <v>71</v>
      </c>
      <c r="Q218" s="22">
        <f t="shared" ref="Q218:Q225" si="61">P218/P217</f>
        <v>0.91025641025641024</v>
      </c>
      <c r="R218" s="3">
        <f t="shared" ref="R218:R225" si="62">100%-Q218</f>
        <v>8.9743589743589758E-2</v>
      </c>
    </row>
    <row r="219" spans="1:18" ht="12.75" customHeight="1" x14ac:dyDescent="0.2">
      <c r="A219" s="28" t="s">
        <v>51</v>
      </c>
      <c r="D219" s="25">
        <v>64</v>
      </c>
      <c r="K219" s="189"/>
      <c r="L219" s="3"/>
      <c r="M219" s="3"/>
      <c r="O219" s="3">
        <f>D219/C218</f>
        <v>0.91428571428571426</v>
      </c>
      <c r="P219" s="21">
        <v>72</v>
      </c>
      <c r="Q219" s="22">
        <f t="shared" si="61"/>
        <v>1.0140845070422535</v>
      </c>
      <c r="R219" s="3">
        <f t="shared" si="62"/>
        <v>-1.4084507042253502E-2</v>
      </c>
    </row>
    <row r="220" spans="1:18" ht="12.75" customHeight="1" x14ac:dyDescent="0.2">
      <c r="A220" s="28" t="s">
        <v>52</v>
      </c>
      <c r="E220" s="25">
        <v>49</v>
      </c>
      <c r="K220" s="189"/>
      <c r="L220" s="3"/>
      <c r="M220" s="3"/>
      <c r="O220" s="3">
        <f>E220/D219</f>
        <v>0.765625</v>
      </c>
      <c r="P220" s="21">
        <v>63</v>
      </c>
      <c r="Q220" s="22">
        <f t="shared" si="61"/>
        <v>0.875</v>
      </c>
      <c r="R220" s="3">
        <f t="shared" si="62"/>
        <v>0.125</v>
      </c>
    </row>
    <row r="221" spans="1:18" ht="12.75" customHeight="1" x14ac:dyDescent="0.2">
      <c r="A221" s="28" t="s">
        <v>53</v>
      </c>
      <c r="F221" s="25">
        <v>45</v>
      </c>
      <c r="K221" s="189"/>
      <c r="L221" s="3"/>
      <c r="M221" s="3"/>
      <c r="O221" s="3">
        <f>F221/E220</f>
        <v>0.91836734693877553</v>
      </c>
      <c r="P221" s="21">
        <v>61</v>
      </c>
      <c r="Q221" s="22">
        <f t="shared" si="61"/>
        <v>0.96825396825396826</v>
      </c>
      <c r="R221" s="3">
        <f t="shared" si="62"/>
        <v>3.1746031746031744E-2</v>
      </c>
    </row>
    <row r="222" spans="1:18" ht="12.75" customHeight="1" x14ac:dyDescent="0.2">
      <c r="A222" s="28" t="s">
        <v>54</v>
      </c>
      <c r="G222" s="25">
        <v>43</v>
      </c>
      <c r="K222" s="189"/>
      <c r="L222" s="3"/>
      <c r="M222" s="3"/>
      <c r="O222" s="3">
        <f>G222/F221</f>
        <v>0.9555555555555556</v>
      </c>
      <c r="P222" s="21">
        <v>61</v>
      </c>
      <c r="Q222" s="22">
        <f t="shared" si="61"/>
        <v>1</v>
      </c>
      <c r="R222" s="3">
        <f t="shared" si="62"/>
        <v>0</v>
      </c>
    </row>
    <row r="223" spans="1:18" ht="12.75" customHeight="1" x14ac:dyDescent="0.2">
      <c r="A223" s="28" t="s">
        <v>55</v>
      </c>
      <c r="H223" s="25">
        <v>38</v>
      </c>
      <c r="K223" s="189"/>
      <c r="L223" s="3"/>
      <c r="M223" s="3"/>
      <c r="O223" s="3">
        <f>H223/G222</f>
        <v>0.88372093023255816</v>
      </c>
      <c r="P223" s="21">
        <v>58</v>
      </c>
      <c r="Q223" s="22">
        <f t="shared" si="61"/>
        <v>0.95081967213114749</v>
      </c>
      <c r="R223" s="3">
        <f t="shared" si="62"/>
        <v>4.9180327868852514E-2</v>
      </c>
    </row>
    <row r="224" spans="1:18" ht="12.75" customHeight="1" x14ac:dyDescent="0.2">
      <c r="A224" s="28" t="s">
        <v>56</v>
      </c>
      <c r="I224" s="25">
        <v>37</v>
      </c>
      <c r="K224" s="189"/>
      <c r="L224" s="3"/>
      <c r="M224" s="3"/>
      <c r="O224" s="3">
        <f>I224/H223</f>
        <v>0.97368421052631582</v>
      </c>
      <c r="P224" s="21">
        <v>59</v>
      </c>
      <c r="Q224" s="22">
        <f t="shared" si="61"/>
        <v>1.0172413793103448</v>
      </c>
      <c r="R224" s="3">
        <f t="shared" si="62"/>
        <v>-1.7241379310344751E-2</v>
      </c>
    </row>
    <row r="225" spans="1:18" ht="12.75" customHeight="1" x14ac:dyDescent="0.2">
      <c r="A225" s="28" t="s">
        <v>57</v>
      </c>
      <c r="J225" s="25">
        <v>37</v>
      </c>
      <c r="K225" s="189">
        <v>34</v>
      </c>
      <c r="L225" s="3"/>
      <c r="M225" s="3"/>
      <c r="O225" s="3">
        <f>J225/I224</f>
        <v>1</v>
      </c>
      <c r="P225" s="21">
        <v>60</v>
      </c>
      <c r="Q225" s="22">
        <f t="shared" si="61"/>
        <v>1.0169491525423728</v>
      </c>
      <c r="R225" s="3">
        <f t="shared" si="62"/>
        <v>-1.6949152542372836E-2</v>
      </c>
    </row>
    <row r="226" spans="1:18" ht="12.75" customHeight="1" x14ac:dyDescent="0.2">
      <c r="A226" s="28" t="s">
        <v>69</v>
      </c>
      <c r="J226" s="25">
        <v>16</v>
      </c>
      <c r="K226" s="189">
        <v>12</v>
      </c>
      <c r="L226" s="3"/>
      <c r="M226" s="3"/>
      <c r="O226" s="3"/>
      <c r="P226" s="21">
        <v>25</v>
      </c>
      <c r="Q226" s="22"/>
      <c r="R226" s="3"/>
    </row>
    <row r="227" spans="1:18" ht="12.75" customHeight="1" x14ac:dyDescent="0.2">
      <c r="A227" s="28" t="s">
        <v>70</v>
      </c>
      <c r="J227" s="25">
        <v>11</v>
      </c>
      <c r="K227" s="189">
        <v>2</v>
      </c>
      <c r="L227" s="3"/>
      <c r="M227" s="3"/>
      <c r="O227" s="3"/>
      <c r="P227" s="21">
        <v>13</v>
      </c>
      <c r="Q227" s="22"/>
      <c r="R227" s="3"/>
    </row>
    <row r="228" spans="1:18" ht="12.75" customHeight="1" x14ac:dyDescent="0.2">
      <c r="A228" s="28" t="s">
        <v>73</v>
      </c>
      <c r="J228" s="25">
        <v>10</v>
      </c>
      <c r="K228" s="189">
        <v>4</v>
      </c>
      <c r="L228" s="3"/>
      <c r="M228" s="3"/>
      <c r="O228" s="3"/>
      <c r="P228" s="21">
        <v>11</v>
      </c>
      <c r="Q228" s="22"/>
      <c r="R228" s="3"/>
    </row>
    <row r="229" spans="1:18" ht="12.75" customHeight="1" x14ac:dyDescent="0.2">
      <c r="A229" s="28" t="s">
        <v>76</v>
      </c>
      <c r="J229" s="25">
        <v>3</v>
      </c>
      <c r="K229" s="189">
        <v>2</v>
      </c>
      <c r="L229" s="3"/>
      <c r="M229" s="3"/>
      <c r="O229" s="3"/>
      <c r="P229" s="21">
        <v>4</v>
      </c>
      <c r="Q229" s="22"/>
      <c r="R229" s="3"/>
    </row>
    <row r="230" spans="1:18" ht="12.75" customHeight="1" x14ac:dyDescent="0.2">
      <c r="A230" s="28" t="s">
        <v>80</v>
      </c>
      <c r="J230" s="25">
        <v>1</v>
      </c>
      <c r="K230" s="189">
        <v>1</v>
      </c>
      <c r="L230" s="3"/>
      <c r="M230" s="3"/>
      <c r="O230" s="3"/>
      <c r="P230" s="21">
        <v>1</v>
      </c>
      <c r="Q230" s="22"/>
      <c r="R230" s="3"/>
    </row>
    <row r="231" spans="1:18" ht="12.75" customHeight="1" x14ac:dyDescent="0.2">
      <c r="K231" s="193">
        <f>SUM(K225:K230)</f>
        <v>55</v>
      </c>
      <c r="L231" s="3">
        <f>K225/B217</f>
        <v>0.4358974358974359</v>
      </c>
      <c r="M231" s="3">
        <f>K225/B217</f>
        <v>0.4358974358974359</v>
      </c>
      <c r="N231" s="3">
        <f>M231-L231</f>
        <v>0</v>
      </c>
      <c r="O231" s="3"/>
    </row>
    <row r="232" spans="1:18" ht="12.75" customHeight="1" x14ac:dyDescent="0.3">
      <c r="A232" s="38" t="s">
        <v>79</v>
      </c>
      <c r="L232" s="3"/>
      <c r="M232" s="3"/>
      <c r="O232" s="3"/>
    </row>
    <row r="233" spans="1:18" ht="25.5" customHeight="1" x14ac:dyDescent="0.2">
      <c r="B233" s="308" t="s">
        <v>2</v>
      </c>
      <c r="C233" s="309"/>
      <c r="D233" s="309"/>
      <c r="E233" s="309"/>
      <c r="F233" s="309"/>
      <c r="G233" s="309"/>
      <c r="H233" s="309"/>
      <c r="I233" s="309"/>
      <c r="J233" s="309"/>
      <c r="L233" s="7" t="s">
        <v>3</v>
      </c>
      <c r="M233" s="7" t="s">
        <v>4</v>
      </c>
      <c r="N233" s="49" t="s">
        <v>5</v>
      </c>
      <c r="O233" s="7" t="s">
        <v>6</v>
      </c>
      <c r="P233" s="6" t="s">
        <v>7</v>
      </c>
      <c r="Q233" s="6" t="s">
        <v>8</v>
      </c>
      <c r="R233" s="7" t="s">
        <v>9</v>
      </c>
    </row>
    <row r="234" spans="1:18" ht="12.75" customHeight="1" x14ac:dyDescent="0.2">
      <c r="A234" s="50" t="s">
        <v>10</v>
      </c>
      <c r="B234" s="51">
        <v>1</v>
      </c>
      <c r="C234" s="51">
        <v>2</v>
      </c>
      <c r="D234" s="51">
        <v>3</v>
      </c>
      <c r="E234" s="51">
        <v>4</v>
      </c>
      <c r="F234" s="51">
        <v>5</v>
      </c>
      <c r="G234" s="51">
        <v>6</v>
      </c>
      <c r="H234" s="51">
        <v>7</v>
      </c>
      <c r="I234" s="51">
        <v>8</v>
      </c>
      <c r="J234" s="51">
        <v>9</v>
      </c>
      <c r="K234" s="194" t="s">
        <v>11</v>
      </c>
      <c r="L234" s="3"/>
      <c r="M234" s="3"/>
      <c r="O234" s="3"/>
      <c r="P234" s="14"/>
      <c r="Q234" s="14"/>
      <c r="R234" s="3"/>
    </row>
    <row r="235" spans="1:18" ht="12.75" customHeight="1" x14ac:dyDescent="0.2">
      <c r="A235" s="28" t="s">
        <v>50</v>
      </c>
      <c r="B235" s="25">
        <v>73</v>
      </c>
      <c r="K235" s="189"/>
      <c r="L235" s="3"/>
      <c r="M235" s="3"/>
      <c r="O235" s="3"/>
      <c r="P235" s="17">
        <f>B235</f>
        <v>73</v>
      </c>
      <c r="Q235" s="14"/>
      <c r="R235" s="3"/>
    </row>
    <row r="236" spans="1:18" ht="12.75" customHeight="1" x14ac:dyDescent="0.2">
      <c r="A236" s="28" t="s">
        <v>51</v>
      </c>
      <c r="C236" s="25">
        <v>52</v>
      </c>
      <c r="K236" s="189"/>
      <c r="L236" s="3"/>
      <c r="M236" s="3"/>
      <c r="N236" s="3"/>
      <c r="O236" s="3">
        <f>C236/B235</f>
        <v>0.71232876712328763</v>
      </c>
      <c r="P236" s="21">
        <v>53</v>
      </c>
      <c r="Q236" s="22">
        <f t="shared" ref="Q236:Q243" si="63">P236/P235</f>
        <v>0.72602739726027399</v>
      </c>
      <c r="R236" s="3">
        <f t="shared" ref="R236:R243" si="64">100%-Q236</f>
        <v>0.27397260273972601</v>
      </c>
    </row>
    <row r="237" spans="1:18" ht="12.75" customHeight="1" x14ac:dyDescent="0.2">
      <c r="A237" s="28" t="s">
        <v>52</v>
      </c>
      <c r="D237" s="25">
        <v>51</v>
      </c>
      <c r="K237" s="189"/>
      <c r="L237" s="3"/>
      <c r="M237" s="3"/>
      <c r="O237" s="3">
        <f>D237/C236</f>
        <v>0.98076923076923073</v>
      </c>
      <c r="P237" s="21">
        <v>52</v>
      </c>
      <c r="Q237" s="22">
        <f t="shared" si="63"/>
        <v>0.98113207547169812</v>
      </c>
      <c r="R237" s="3">
        <f t="shared" si="64"/>
        <v>1.8867924528301883E-2</v>
      </c>
    </row>
    <row r="238" spans="1:18" ht="12.75" customHeight="1" x14ac:dyDescent="0.2">
      <c r="A238" s="28" t="s">
        <v>53</v>
      </c>
      <c r="E238" s="25">
        <v>41</v>
      </c>
      <c r="K238" s="189"/>
      <c r="L238" s="3"/>
      <c r="M238" s="3"/>
      <c r="O238" s="3">
        <f>E238/D237</f>
        <v>0.80392156862745101</v>
      </c>
      <c r="P238" s="21">
        <v>50</v>
      </c>
      <c r="Q238" s="22">
        <f t="shared" si="63"/>
        <v>0.96153846153846156</v>
      </c>
      <c r="R238" s="3">
        <f t="shared" si="64"/>
        <v>3.8461538461538436E-2</v>
      </c>
    </row>
    <row r="239" spans="1:18" ht="12.75" customHeight="1" x14ac:dyDescent="0.2">
      <c r="A239" s="28" t="s">
        <v>54</v>
      </c>
      <c r="F239" s="25">
        <v>40</v>
      </c>
      <c r="K239" s="189"/>
      <c r="L239" s="3"/>
      <c r="M239" s="3"/>
      <c r="O239" s="3">
        <f>F239/E238</f>
        <v>0.97560975609756095</v>
      </c>
      <c r="P239" s="21">
        <v>49</v>
      </c>
      <c r="Q239" s="22">
        <f t="shared" si="63"/>
        <v>0.98</v>
      </c>
      <c r="R239" s="3">
        <f t="shared" si="64"/>
        <v>2.0000000000000018E-2</v>
      </c>
    </row>
    <row r="240" spans="1:18" ht="12.75" customHeight="1" x14ac:dyDescent="0.2">
      <c r="A240" s="28" t="s">
        <v>55</v>
      </c>
      <c r="G240" s="25">
        <v>40</v>
      </c>
      <c r="K240" s="189"/>
      <c r="L240" s="3"/>
      <c r="M240" s="3"/>
      <c r="O240" s="3">
        <f>G240/F239</f>
        <v>1</v>
      </c>
      <c r="P240" s="21">
        <v>50</v>
      </c>
      <c r="Q240" s="22">
        <f t="shared" si="63"/>
        <v>1.0204081632653061</v>
      </c>
      <c r="R240" s="3">
        <f t="shared" si="64"/>
        <v>-2.0408163265306145E-2</v>
      </c>
    </row>
    <row r="241" spans="1:18" ht="12.75" customHeight="1" x14ac:dyDescent="0.2">
      <c r="A241" s="28" t="s">
        <v>56</v>
      </c>
      <c r="H241" s="25">
        <v>36</v>
      </c>
      <c r="K241" s="189"/>
      <c r="L241" s="3"/>
      <c r="M241" s="3"/>
      <c r="O241" s="3">
        <f>H241/G240</f>
        <v>0.9</v>
      </c>
      <c r="P241" s="21">
        <v>48</v>
      </c>
      <c r="Q241" s="22">
        <f t="shared" si="63"/>
        <v>0.96</v>
      </c>
      <c r="R241" s="3">
        <f t="shared" si="64"/>
        <v>4.0000000000000036E-2</v>
      </c>
    </row>
    <row r="242" spans="1:18" ht="12.75" customHeight="1" x14ac:dyDescent="0.2">
      <c r="A242" s="28" t="s">
        <v>57</v>
      </c>
      <c r="I242" s="25">
        <v>35</v>
      </c>
      <c r="K242" s="189"/>
      <c r="L242" s="3"/>
      <c r="M242" s="3"/>
      <c r="O242" s="3">
        <f>I242/H241</f>
        <v>0.97222222222222221</v>
      </c>
      <c r="P242" s="21">
        <v>47</v>
      </c>
      <c r="Q242" s="22">
        <f t="shared" si="63"/>
        <v>0.97916666666666663</v>
      </c>
      <c r="R242" s="3">
        <f t="shared" si="64"/>
        <v>2.083333333333337E-2</v>
      </c>
    </row>
    <row r="243" spans="1:18" ht="12.75" customHeight="1" x14ac:dyDescent="0.2">
      <c r="A243" s="28" t="s">
        <v>69</v>
      </c>
      <c r="J243" s="25">
        <v>35</v>
      </c>
      <c r="K243" s="189">
        <v>32</v>
      </c>
      <c r="L243" s="3"/>
      <c r="M243" s="3"/>
      <c r="O243" s="3">
        <f>J243/I242</f>
        <v>1</v>
      </c>
      <c r="P243" s="21">
        <v>46</v>
      </c>
      <c r="Q243" s="22">
        <f t="shared" si="63"/>
        <v>0.97872340425531912</v>
      </c>
      <c r="R243" s="3">
        <f t="shared" si="64"/>
        <v>2.1276595744680882E-2</v>
      </c>
    </row>
    <row r="244" spans="1:18" ht="12.75" customHeight="1" x14ac:dyDescent="0.2">
      <c r="A244" s="28" t="s">
        <v>70</v>
      </c>
      <c r="J244" s="25">
        <v>9</v>
      </c>
      <c r="K244" s="189">
        <v>1</v>
      </c>
      <c r="L244" s="3"/>
      <c r="M244" s="3"/>
      <c r="O244" s="3"/>
      <c r="P244" s="21">
        <v>13</v>
      </c>
      <c r="Q244" s="22"/>
      <c r="R244" s="3"/>
    </row>
    <row r="245" spans="1:18" ht="12.75" customHeight="1" x14ac:dyDescent="0.2">
      <c r="A245" s="28" t="s">
        <v>73</v>
      </c>
      <c r="J245" s="25">
        <v>7</v>
      </c>
      <c r="K245" s="189">
        <v>2</v>
      </c>
      <c r="L245" s="3"/>
      <c r="M245" s="3"/>
      <c r="O245" s="3"/>
      <c r="P245" s="21">
        <v>7</v>
      </c>
      <c r="Q245" s="22"/>
      <c r="R245" s="3"/>
    </row>
    <row r="246" spans="1:18" ht="12.75" customHeight="1" x14ac:dyDescent="0.2">
      <c r="A246" s="28" t="s">
        <v>76</v>
      </c>
      <c r="J246" s="25">
        <v>3</v>
      </c>
      <c r="K246" s="189"/>
      <c r="L246" s="3"/>
      <c r="M246" s="3"/>
      <c r="O246" s="3"/>
      <c r="P246" s="21">
        <v>4</v>
      </c>
      <c r="Q246" s="22"/>
      <c r="R246" s="3"/>
    </row>
    <row r="247" spans="1:18" ht="12.75" customHeight="1" x14ac:dyDescent="0.2">
      <c r="A247" s="28" t="s">
        <v>80</v>
      </c>
      <c r="J247" s="25">
        <v>2</v>
      </c>
      <c r="K247" s="189"/>
      <c r="L247" s="3"/>
      <c r="M247" s="3"/>
      <c r="O247" s="3"/>
      <c r="P247" s="21">
        <v>2</v>
      </c>
      <c r="Q247" s="22"/>
      <c r="R247" s="3"/>
    </row>
    <row r="248" spans="1:18" ht="12.75" customHeight="1" x14ac:dyDescent="0.2">
      <c r="K248" s="193">
        <f>SUM(K243:K245)</f>
        <v>35</v>
      </c>
      <c r="L248" s="3">
        <f>K243/B235</f>
        <v>0.43835616438356162</v>
      </c>
      <c r="M248" s="3">
        <f>K248/B235</f>
        <v>0.47945205479452052</v>
      </c>
      <c r="N248" s="3">
        <f>M248-L248</f>
        <v>4.1095890410958902E-2</v>
      </c>
      <c r="O248" s="3"/>
    </row>
    <row r="249" spans="1:18" ht="12.75" customHeight="1" x14ac:dyDescent="0.3">
      <c r="A249" s="38" t="s">
        <v>81</v>
      </c>
      <c r="L249" s="3"/>
      <c r="M249" s="3"/>
      <c r="O249" s="3"/>
    </row>
    <row r="250" spans="1:18" ht="25.5" customHeight="1" x14ac:dyDescent="0.2">
      <c r="B250" s="308" t="s">
        <v>2</v>
      </c>
      <c r="C250" s="309"/>
      <c r="D250" s="309"/>
      <c r="E250" s="309"/>
      <c r="F250" s="309"/>
      <c r="G250" s="309"/>
      <c r="H250" s="309"/>
      <c r="I250" s="309"/>
      <c r="J250" s="309"/>
      <c r="L250" s="7" t="s">
        <v>3</v>
      </c>
      <c r="M250" s="7" t="s">
        <v>4</v>
      </c>
      <c r="N250" s="49" t="s">
        <v>5</v>
      </c>
      <c r="O250" s="7" t="s">
        <v>6</v>
      </c>
      <c r="P250" s="6" t="s">
        <v>7</v>
      </c>
      <c r="Q250" s="6" t="s">
        <v>8</v>
      </c>
      <c r="R250" s="7" t="s">
        <v>9</v>
      </c>
    </row>
    <row r="251" spans="1:18" ht="12.75" customHeight="1" x14ac:dyDescent="0.2">
      <c r="A251" s="50" t="s">
        <v>10</v>
      </c>
      <c r="B251" s="51">
        <v>1</v>
      </c>
      <c r="C251" s="51">
        <v>2</v>
      </c>
      <c r="D251" s="51">
        <v>3</v>
      </c>
      <c r="E251" s="51">
        <v>4</v>
      </c>
      <c r="F251" s="51">
        <v>5</v>
      </c>
      <c r="G251" s="51">
        <v>6</v>
      </c>
      <c r="H251" s="51">
        <v>7</v>
      </c>
      <c r="I251" s="51">
        <v>8</v>
      </c>
      <c r="J251" s="51">
        <v>9</v>
      </c>
      <c r="K251" s="194" t="s">
        <v>11</v>
      </c>
      <c r="L251" s="3"/>
      <c r="M251" s="3"/>
      <c r="O251" s="3"/>
      <c r="P251" s="14"/>
      <c r="Q251" s="14"/>
      <c r="R251" s="3"/>
    </row>
    <row r="252" spans="1:18" ht="12.75" customHeight="1" x14ac:dyDescent="0.2">
      <c r="A252" s="28" t="s">
        <v>51</v>
      </c>
      <c r="B252" s="25">
        <v>68</v>
      </c>
      <c r="K252" s="189"/>
      <c r="L252" s="3"/>
      <c r="M252" s="3"/>
      <c r="O252" s="3"/>
      <c r="P252" s="17">
        <f>B252</f>
        <v>68</v>
      </c>
      <c r="Q252" s="14"/>
      <c r="R252" s="3"/>
    </row>
    <row r="253" spans="1:18" ht="12.75" customHeight="1" x14ac:dyDescent="0.2">
      <c r="A253" s="28" t="s">
        <v>52</v>
      </c>
      <c r="C253" s="25">
        <v>64</v>
      </c>
      <c r="K253" s="189"/>
      <c r="L253" s="3"/>
      <c r="M253" s="3"/>
      <c r="N253" s="3"/>
      <c r="O253" s="3">
        <f>C253/B252</f>
        <v>0.94117647058823528</v>
      </c>
      <c r="P253" s="21">
        <v>65</v>
      </c>
      <c r="Q253" s="22">
        <f t="shared" ref="Q253:Q260" si="65">P253/P252</f>
        <v>0.95588235294117652</v>
      </c>
      <c r="R253" s="3">
        <f t="shared" ref="R253:R260" si="66">100%-Q253</f>
        <v>4.4117647058823484E-2</v>
      </c>
    </row>
    <row r="254" spans="1:18" ht="12.75" customHeight="1" x14ac:dyDescent="0.2">
      <c r="A254" s="28" t="s">
        <v>53</v>
      </c>
      <c r="D254" s="25">
        <v>59</v>
      </c>
      <c r="K254" s="189"/>
      <c r="L254" s="3"/>
      <c r="M254" s="3"/>
      <c r="O254" s="3">
        <f>D254/C253</f>
        <v>0.921875</v>
      </c>
      <c r="P254" s="21">
        <v>61</v>
      </c>
      <c r="Q254" s="22">
        <f t="shared" si="65"/>
        <v>0.93846153846153846</v>
      </c>
      <c r="R254" s="3">
        <f t="shared" si="66"/>
        <v>6.1538461538461542E-2</v>
      </c>
    </row>
    <row r="255" spans="1:18" ht="12.75" customHeight="1" x14ac:dyDescent="0.2">
      <c r="A255" s="28" t="s">
        <v>54</v>
      </c>
      <c r="E255" s="25">
        <v>40</v>
      </c>
      <c r="K255" s="189"/>
      <c r="L255" s="3"/>
      <c r="M255" s="3"/>
      <c r="O255" s="3">
        <f>E255/D254</f>
        <v>0.67796610169491522</v>
      </c>
      <c r="P255" s="21">
        <v>59</v>
      </c>
      <c r="Q255" s="22">
        <f t="shared" si="65"/>
        <v>0.96721311475409832</v>
      </c>
      <c r="R255" s="3">
        <f t="shared" si="66"/>
        <v>3.2786885245901676E-2</v>
      </c>
    </row>
    <row r="256" spans="1:18" ht="12.75" customHeight="1" x14ac:dyDescent="0.2">
      <c r="A256" s="28" t="s">
        <v>55</v>
      </c>
      <c r="F256" s="25">
        <v>40</v>
      </c>
      <c r="K256" s="189"/>
      <c r="L256" s="3"/>
      <c r="M256" s="3"/>
      <c r="O256" s="3">
        <f>F256/E255</f>
        <v>1</v>
      </c>
      <c r="P256" s="21">
        <v>56</v>
      </c>
      <c r="Q256" s="22">
        <f t="shared" si="65"/>
        <v>0.94915254237288138</v>
      </c>
      <c r="R256" s="3">
        <f t="shared" si="66"/>
        <v>5.084745762711862E-2</v>
      </c>
    </row>
    <row r="257" spans="1:18" ht="12.75" customHeight="1" x14ac:dyDescent="0.2">
      <c r="A257" s="28" t="s">
        <v>56</v>
      </c>
      <c r="G257" s="25">
        <v>37</v>
      </c>
      <c r="K257" s="189"/>
      <c r="L257" s="3"/>
      <c r="M257" s="3"/>
      <c r="O257" s="3">
        <f>G257/F256</f>
        <v>0.92500000000000004</v>
      </c>
      <c r="P257" s="21">
        <v>58</v>
      </c>
      <c r="Q257" s="22">
        <f t="shared" si="65"/>
        <v>1.0357142857142858</v>
      </c>
      <c r="R257" s="3">
        <f t="shared" si="66"/>
        <v>-3.5714285714285809E-2</v>
      </c>
    </row>
    <row r="258" spans="1:18" ht="12.75" customHeight="1" x14ac:dyDescent="0.2">
      <c r="A258" s="28" t="s">
        <v>57</v>
      </c>
      <c r="H258" s="25">
        <v>37</v>
      </c>
      <c r="K258" s="189"/>
      <c r="L258" s="3"/>
      <c r="M258" s="3"/>
      <c r="O258" s="3">
        <f>H258/G257</f>
        <v>1</v>
      </c>
      <c r="P258" s="21">
        <v>55</v>
      </c>
      <c r="Q258" s="22">
        <f t="shared" si="65"/>
        <v>0.94827586206896552</v>
      </c>
      <c r="R258" s="3">
        <f t="shared" si="66"/>
        <v>5.1724137931034475E-2</v>
      </c>
    </row>
    <row r="259" spans="1:18" ht="12.75" customHeight="1" x14ac:dyDescent="0.2">
      <c r="A259" s="28" t="s">
        <v>69</v>
      </c>
      <c r="I259" s="25">
        <v>37</v>
      </c>
      <c r="K259" s="189"/>
      <c r="L259" s="3"/>
      <c r="M259" s="3"/>
      <c r="O259" s="3">
        <f>I259/H258</f>
        <v>1</v>
      </c>
      <c r="P259" s="21">
        <v>55</v>
      </c>
      <c r="Q259" s="22">
        <f t="shared" si="65"/>
        <v>1</v>
      </c>
      <c r="R259" s="3">
        <f t="shared" si="66"/>
        <v>0</v>
      </c>
    </row>
    <row r="260" spans="1:18" ht="12.75" customHeight="1" x14ac:dyDescent="0.2">
      <c r="A260" s="28" t="s">
        <v>70</v>
      </c>
      <c r="J260" s="25">
        <v>37</v>
      </c>
      <c r="K260" s="189">
        <v>27</v>
      </c>
      <c r="L260" s="3"/>
      <c r="M260" s="3"/>
      <c r="O260" s="3">
        <f>J260/I259</f>
        <v>1</v>
      </c>
      <c r="P260" s="21">
        <v>54</v>
      </c>
      <c r="Q260" s="22">
        <f t="shared" si="65"/>
        <v>0.98181818181818181</v>
      </c>
      <c r="R260" s="3">
        <f t="shared" si="66"/>
        <v>1.8181818181818188E-2</v>
      </c>
    </row>
    <row r="261" spans="1:18" ht="12.75" customHeight="1" x14ac:dyDescent="0.2">
      <c r="A261" s="28" t="s">
        <v>73</v>
      </c>
      <c r="J261" s="25">
        <v>19</v>
      </c>
      <c r="K261" s="189">
        <v>13</v>
      </c>
      <c r="L261" s="3"/>
      <c r="M261" s="3"/>
      <c r="O261" s="3"/>
      <c r="P261" s="21">
        <v>21</v>
      </c>
      <c r="Q261" s="22"/>
      <c r="R261" s="3"/>
    </row>
    <row r="262" spans="1:18" ht="12.75" customHeight="1" x14ac:dyDescent="0.2">
      <c r="A262" s="28" t="s">
        <v>76</v>
      </c>
      <c r="J262" s="25">
        <v>3</v>
      </c>
      <c r="K262" s="189"/>
      <c r="L262" s="3"/>
      <c r="M262" s="3"/>
      <c r="O262" s="3"/>
      <c r="P262" s="21">
        <v>5</v>
      </c>
      <c r="Q262" s="22"/>
      <c r="R262" s="3"/>
    </row>
    <row r="263" spans="1:18" ht="12.75" customHeight="1" x14ac:dyDescent="0.2">
      <c r="A263" s="28" t="s">
        <v>80</v>
      </c>
      <c r="J263" s="25">
        <v>4</v>
      </c>
      <c r="K263" s="189">
        <v>1</v>
      </c>
      <c r="L263" s="3"/>
      <c r="M263" s="3"/>
      <c r="O263" s="3"/>
      <c r="P263" s="21">
        <v>5</v>
      </c>
      <c r="Q263" s="22"/>
      <c r="R263" s="3"/>
    </row>
    <row r="264" spans="1:18" ht="12.75" customHeight="1" x14ac:dyDescent="0.2">
      <c r="A264" s="28" t="s">
        <v>84</v>
      </c>
      <c r="J264" s="25">
        <v>1</v>
      </c>
      <c r="K264" s="189">
        <v>1</v>
      </c>
      <c r="L264" s="3"/>
      <c r="M264" s="3"/>
      <c r="O264" s="3"/>
      <c r="P264" s="21">
        <v>1</v>
      </c>
      <c r="Q264" s="22"/>
      <c r="R264" s="3"/>
    </row>
    <row r="265" spans="1:18" ht="12.75" customHeight="1" x14ac:dyDescent="0.2">
      <c r="A265" s="28" t="s">
        <v>87</v>
      </c>
      <c r="J265" s="25">
        <v>1</v>
      </c>
      <c r="K265" s="189">
        <v>1</v>
      </c>
      <c r="L265" s="3"/>
      <c r="M265" s="3"/>
      <c r="O265" s="3"/>
      <c r="P265" s="21">
        <v>1</v>
      </c>
      <c r="Q265" s="22"/>
      <c r="R265" s="3"/>
    </row>
    <row r="266" spans="1:18" ht="12.75" customHeight="1" x14ac:dyDescent="0.2">
      <c r="K266" s="193">
        <f>SUM(K260:K265)</f>
        <v>43</v>
      </c>
      <c r="L266" s="3">
        <f>K260/B252</f>
        <v>0.39705882352941174</v>
      </c>
      <c r="M266" s="3">
        <f>K266/B252</f>
        <v>0.63235294117647056</v>
      </c>
      <c r="N266" s="3">
        <f>M266-L266</f>
        <v>0.23529411764705882</v>
      </c>
      <c r="O266" s="3"/>
    </row>
    <row r="267" spans="1:18" ht="12.75" customHeight="1" x14ac:dyDescent="0.3">
      <c r="A267" s="38" t="s">
        <v>82</v>
      </c>
      <c r="L267" s="3"/>
      <c r="M267" s="3"/>
      <c r="O267" s="3"/>
    </row>
    <row r="268" spans="1:18" ht="25.5" customHeight="1" x14ac:dyDescent="0.2">
      <c r="B268" s="308" t="s">
        <v>2</v>
      </c>
      <c r="C268" s="309"/>
      <c r="D268" s="309"/>
      <c r="E268" s="309"/>
      <c r="F268" s="309"/>
      <c r="G268" s="309"/>
      <c r="H268" s="309"/>
      <c r="I268" s="309"/>
      <c r="J268" s="309"/>
      <c r="L268" s="7" t="s">
        <v>3</v>
      </c>
      <c r="M268" s="7" t="s">
        <v>4</v>
      </c>
      <c r="N268" s="49" t="s">
        <v>5</v>
      </c>
      <c r="O268" s="7" t="s">
        <v>6</v>
      </c>
      <c r="P268" s="6" t="s">
        <v>7</v>
      </c>
      <c r="Q268" s="6" t="s">
        <v>8</v>
      </c>
      <c r="R268" s="7" t="s">
        <v>9</v>
      </c>
    </row>
    <row r="269" spans="1:18" ht="12.75" customHeight="1" x14ac:dyDescent="0.2">
      <c r="A269" s="50" t="s">
        <v>10</v>
      </c>
      <c r="B269" s="51">
        <v>1</v>
      </c>
      <c r="C269" s="51">
        <v>2</v>
      </c>
      <c r="D269" s="51">
        <v>3</v>
      </c>
      <c r="E269" s="51">
        <v>4</v>
      </c>
      <c r="F269" s="51">
        <v>5</v>
      </c>
      <c r="G269" s="51">
        <v>6</v>
      </c>
      <c r="H269" s="51">
        <v>7</v>
      </c>
      <c r="I269" s="51">
        <v>8</v>
      </c>
      <c r="J269" s="51">
        <v>9</v>
      </c>
      <c r="K269" s="194" t="s">
        <v>11</v>
      </c>
      <c r="L269" s="3"/>
      <c r="M269" s="3"/>
      <c r="O269" s="3"/>
      <c r="P269" s="14"/>
      <c r="Q269" s="14"/>
      <c r="R269" s="3"/>
    </row>
    <row r="270" spans="1:18" ht="12.75" customHeight="1" x14ac:dyDescent="0.2">
      <c r="A270" s="28" t="s">
        <v>52</v>
      </c>
      <c r="B270" s="25">
        <v>77</v>
      </c>
      <c r="K270" s="189"/>
      <c r="L270" s="3"/>
      <c r="M270" s="3"/>
      <c r="O270" s="3"/>
      <c r="P270" s="17">
        <f>B270</f>
        <v>77</v>
      </c>
      <c r="Q270" s="14"/>
      <c r="R270" s="3"/>
    </row>
    <row r="271" spans="1:18" ht="12.75" customHeight="1" x14ac:dyDescent="0.2">
      <c r="A271" s="28" t="s">
        <v>53</v>
      </c>
      <c r="C271" s="25">
        <v>50</v>
      </c>
      <c r="K271" s="189"/>
      <c r="L271" s="3"/>
      <c r="M271" s="3"/>
      <c r="N271" s="3"/>
      <c r="O271" s="3">
        <f>C271/B270</f>
        <v>0.64935064935064934</v>
      </c>
      <c r="P271" s="21">
        <v>51</v>
      </c>
      <c r="Q271" s="22">
        <f t="shared" ref="Q271:Q278" si="67">P271/P270</f>
        <v>0.66233766233766234</v>
      </c>
      <c r="R271" s="3">
        <f t="shared" ref="R271:R278" si="68">100%-Q271</f>
        <v>0.33766233766233766</v>
      </c>
    </row>
    <row r="272" spans="1:18" ht="12.75" customHeight="1" x14ac:dyDescent="0.2">
      <c r="A272" s="28" t="s">
        <v>54</v>
      </c>
      <c r="D272" s="25">
        <v>43</v>
      </c>
      <c r="K272" s="189"/>
      <c r="L272" s="3"/>
      <c r="M272" s="3"/>
      <c r="O272" s="3">
        <f>D272/C271</f>
        <v>0.86</v>
      </c>
      <c r="P272" s="21">
        <v>48</v>
      </c>
      <c r="Q272" s="22">
        <f t="shared" si="67"/>
        <v>0.94117647058823528</v>
      </c>
      <c r="R272" s="3">
        <f t="shared" si="68"/>
        <v>5.8823529411764719E-2</v>
      </c>
    </row>
    <row r="273" spans="1:22" ht="12.75" customHeight="1" x14ac:dyDescent="0.2">
      <c r="A273" s="28" t="s">
        <v>55</v>
      </c>
      <c r="E273" s="25">
        <v>36</v>
      </c>
      <c r="K273" s="189"/>
      <c r="L273" s="3"/>
      <c r="M273" s="3"/>
      <c r="O273" s="3">
        <f>E273/D272</f>
        <v>0.83720930232558144</v>
      </c>
      <c r="P273" s="21">
        <v>46</v>
      </c>
      <c r="Q273" s="22">
        <f t="shared" si="67"/>
        <v>0.95833333333333337</v>
      </c>
      <c r="R273" s="3">
        <f t="shared" si="68"/>
        <v>4.166666666666663E-2</v>
      </c>
    </row>
    <row r="274" spans="1:22" ht="12.75" customHeight="1" x14ac:dyDescent="0.2">
      <c r="A274" s="28" t="s">
        <v>56</v>
      </c>
      <c r="F274" s="25">
        <v>34</v>
      </c>
      <c r="K274" s="189"/>
      <c r="L274" s="3"/>
      <c r="M274" s="3"/>
      <c r="O274" s="3">
        <f>F274/E273</f>
        <v>0.94444444444444442</v>
      </c>
      <c r="P274" s="21">
        <v>45</v>
      </c>
      <c r="Q274" s="22">
        <f t="shared" si="67"/>
        <v>0.97826086956521741</v>
      </c>
      <c r="R274" s="3">
        <f t="shared" si="68"/>
        <v>2.1739130434782594E-2</v>
      </c>
    </row>
    <row r="275" spans="1:22" ht="12.75" customHeight="1" x14ac:dyDescent="0.2">
      <c r="A275" s="28" t="s">
        <v>57</v>
      </c>
      <c r="G275" s="25">
        <v>34</v>
      </c>
      <c r="K275" s="189"/>
      <c r="L275" s="3"/>
      <c r="M275" s="3"/>
      <c r="O275" s="3">
        <f>G275/F274</f>
        <v>1</v>
      </c>
      <c r="P275" s="21">
        <v>46</v>
      </c>
      <c r="Q275" s="22">
        <f t="shared" si="67"/>
        <v>1.0222222222222221</v>
      </c>
      <c r="R275" s="3">
        <f t="shared" si="68"/>
        <v>-2.2222222222222143E-2</v>
      </c>
    </row>
    <row r="276" spans="1:22" ht="12.75" customHeight="1" x14ac:dyDescent="0.2">
      <c r="A276" s="28" t="s">
        <v>69</v>
      </c>
      <c r="H276" s="25">
        <v>34</v>
      </c>
      <c r="K276" s="189"/>
      <c r="L276" s="3"/>
      <c r="M276" s="3"/>
      <c r="O276" s="3">
        <f>H276/G275</f>
        <v>1</v>
      </c>
      <c r="P276" s="21">
        <v>46</v>
      </c>
      <c r="Q276" s="22">
        <f t="shared" si="67"/>
        <v>1</v>
      </c>
      <c r="R276" s="3">
        <f t="shared" si="68"/>
        <v>0</v>
      </c>
    </row>
    <row r="277" spans="1:22" ht="12.75" customHeight="1" x14ac:dyDescent="0.2">
      <c r="A277" s="28" t="s">
        <v>70</v>
      </c>
      <c r="I277" s="25">
        <v>33</v>
      </c>
      <c r="K277" s="189">
        <v>1</v>
      </c>
      <c r="L277" s="3"/>
      <c r="M277" s="3"/>
      <c r="O277" s="3">
        <f>I277/H276</f>
        <v>0.97058823529411764</v>
      </c>
      <c r="P277" s="21">
        <v>45</v>
      </c>
      <c r="Q277" s="22">
        <f t="shared" si="67"/>
        <v>0.97826086956521741</v>
      </c>
      <c r="R277" s="3">
        <f t="shared" si="68"/>
        <v>2.1739130434782594E-2</v>
      </c>
    </row>
    <row r="278" spans="1:22" ht="12.75" customHeight="1" x14ac:dyDescent="0.2">
      <c r="A278" s="28" t="s">
        <v>73</v>
      </c>
      <c r="J278" s="25">
        <v>32</v>
      </c>
      <c r="K278" s="189">
        <v>27</v>
      </c>
      <c r="L278" s="3"/>
      <c r="M278" s="3"/>
      <c r="O278" s="3">
        <f>J278/I277</f>
        <v>0.96969696969696972</v>
      </c>
      <c r="P278" s="21">
        <v>44</v>
      </c>
      <c r="Q278" s="22">
        <f t="shared" si="67"/>
        <v>0.97777777777777775</v>
      </c>
      <c r="R278" s="3">
        <f t="shared" si="68"/>
        <v>2.2222222222222254E-2</v>
      </c>
    </row>
    <row r="279" spans="1:22" ht="12.75" customHeight="1" x14ac:dyDescent="0.2">
      <c r="A279" s="28" t="s">
        <v>76</v>
      </c>
      <c r="J279" s="25">
        <v>10</v>
      </c>
      <c r="K279" s="189">
        <v>5</v>
      </c>
      <c r="L279" s="3"/>
      <c r="M279" s="3"/>
      <c r="O279" s="3"/>
      <c r="P279" s="21">
        <v>17</v>
      </c>
      <c r="Q279" s="22"/>
      <c r="R279" s="3"/>
    </row>
    <row r="280" spans="1:22" ht="12.75" customHeight="1" x14ac:dyDescent="0.2">
      <c r="A280" s="28" t="s">
        <v>80</v>
      </c>
      <c r="J280" s="25">
        <v>7</v>
      </c>
      <c r="K280" s="189">
        <v>3</v>
      </c>
      <c r="L280" s="3"/>
      <c r="M280" s="3"/>
      <c r="O280" s="3"/>
      <c r="P280" s="21">
        <v>9</v>
      </c>
      <c r="Q280" s="22"/>
      <c r="R280" s="3"/>
    </row>
    <row r="281" spans="1:22" ht="12.75" customHeight="1" x14ac:dyDescent="0.2">
      <c r="A281" s="28" t="s">
        <v>84</v>
      </c>
      <c r="J281" s="25">
        <v>3</v>
      </c>
      <c r="K281" s="189"/>
      <c r="L281" s="3"/>
      <c r="M281" s="3"/>
      <c r="O281" s="3"/>
      <c r="P281" s="21">
        <v>4</v>
      </c>
      <c r="Q281" s="22"/>
      <c r="R281" s="3"/>
      <c r="S281" s="29" t="s">
        <v>83</v>
      </c>
      <c r="T281" s="29">
        <v>36</v>
      </c>
      <c r="U281" s="29">
        <f>SUM(K277:K280)</f>
        <v>36</v>
      </c>
      <c r="V281" s="29" t="s">
        <v>11</v>
      </c>
    </row>
    <row r="282" spans="1:22" ht="12.75" customHeight="1" x14ac:dyDescent="0.2">
      <c r="A282" s="28" t="s">
        <v>87</v>
      </c>
      <c r="J282" s="25">
        <v>1</v>
      </c>
      <c r="K282" s="189"/>
      <c r="L282" s="3"/>
      <c r="M282" s="3"/>
      <c r="O282" s="3"/>
      <c r="P282" s="21">
        <v>1</v>
      </c>
      <c r="Q282" s="22"/>
      <c r="R282" s="3"/>
      <c r="S282" s="29" t="s">
        <v>85</v>
      </c>
      <c r="T282" s="22">
        <f>T281/B270</f>
        <v>0.46753246753246752</v>
      </c>
      <c r="U282" s="22">
        <f>T281/U281</f>
        <v>1</v>
      </c>
      <c r="V282" s="29" t="s">
        <v>86</v>
      </c>
    </row>
    <row r="283" spans="1:22" ht="12.75" customHeight="1" x14ac:dyDescent="0.2">
      <c r="A283" s="28" t="s">
        <v>88</v>
      </c>
      <c r="J283" s="25">
        <v>1</v>
      </c>
      <c r="K283" s="189"/>
      <c r="L283" s="3"/>
      <c r="M283" s="3"/>
      <c r="O283" s="3"/>
      <c r="P283" s="21">
        <v>1</v>
      </c>
      <c r="Q283" s="22"/>
      <c r="R283" s="3"/>
      <c r="S283" s="29"/>
      <c r="T283" s="29"/>
      <c r="U283" s="29"/>
      <c r="V283" s="29"/>
    </row>
    <row r="284" spans="1:22" ht="12.75" customHeight="1" x14ac:dyDescent="0.2">
      <c r="K284" s="193">
        <f>SUM(K277:K280)</f>
        <v>36</v>
      </c>
      <c r="L284" s="3">
        <f>SUM(K277:K278)/B270</f>
        <v>0.36363636363636365</v>
      </c>
      <c r="M284" s="3">
        <f>K284/B270</f>
        <v>0.46753246753246752</v>
      </c>
      <c r="N284" s="3">
        <f>M284-L284</f>
        <v>0.10389610389610388</v>
      </c>
      <c r="O284" s="3"/>
      <c r="S284" s="29"/>
      <c r="T284" s="29"/>
      <c r="U284" s="29"/>
      <c r="V284" s="29"/>
    </row>
    <row r="285" spans="1:22" ht="12.75" customHeight="1" x14ac:dyDescent="0.3">
      <c r="A285" s="38" t="s">
        <v>89</v>
      </c>
      <c r="L285" s="3"/>
      <c r="M285" s="3"/>
      <c r="O285" s="3"/>
      <c r="S285" s="29"/>
      <c r="T285" s="29"/>
      <c r="U285" s="29"/>
      <c r="V285" s="29"/>
    </row>
    <row r="286" spans="1:22" ht="25.5" customHeight="1" x14ac:dyDescent="0.2">
      <c r="B286" s="308" t="s">
        <v>2</v>
      </c>
      <c r="C286" s="309"/>
      <c r="D286" s="309"/>
      <c r="E286" s="309"/>
      <c r="F286" s="309"/>
      <c r="G286" s="309"/>
      <c r="H286" s="309"/>
      <c r="I286" s="309"/>
      <c r="J286" s="309"/>
      <c r="L286" s="7" t="s">
        <v>3</v>
      </c>
      <c r="M286" s="7" t="s">
        <v>4</v>
      </c>
      <c r="N286" s="49" t="s">
        <v>5</v>
      </c>
      <c r="O286" s="7" t="s">
        <v>6</v>
      </c>
      <c r="P286" s="6" t="s">
        <v>7</v>
      </c>
      <c r="Q286" s="6" t="s">
        <v>8</v>
      </c>
      <c r="R286" s="7" t="s">
        <v>9</v>
      </c>
      <c r="S286" s="29"/>
      <c r="T286" s="29"/>
      <c r="U286" s="29"/>
      <c r="V286" s="29"/>
    </row>
    <row r="287" spans="1:22" ht="12.75" customHeight="1" x14ac:dyDescent="0.2">
      <c r="A287" s="50" t="s">
        <v>10</v>
      </c>
      <c r="B287" s="51">
        <v>1</v>
      </c>
      <c r="C287" s="51">
        <v>2</v>
      </c>
      <c r="D287" s="51">
        <v>3</v>
      </c>
      <c r="E287" s="51">
        <v>4</v>
      </c>
      <c r="F287" s="51">
        <v>5</v>
      </c>
      <c r="G287" s="51">
        <v>6</v>
      </c>
      <c r="H287" s="51">
        <v>7</v>
      </c>
      <c r="I287" s="51">
        <v>8</v>
      </c>
      <c r="J287" s="51">
        <v>9</v>
      </c>
      <c r="K287" s="194" t="s">
        <v>11</v>
      </c>
      <c r="L287" s="3"/>
      <c r="M287" s="3"/>
      <c r="O287" s="3"/>
      <c r="P287" s="14"/>
      <c r="Q287" s="14"/>
      <c r="R287" s="3"/>
      <c r="S287" s="29"/>
      <c r="T287" s="29"/>
      <c r="U287" s="29"/>
      <c r="V287" s="29"/>
    </row>
    <row r="288" spans="1:22" ht="12.75" customHeight="1" x14ac:dyDescent="0.2">
      <c r="A288" s="28" t="s">
        <v>53</v>
      </c>
      <c r="B288" s="25">
        <v>61</v>
      </c>
      <c r="K288" s="189"/>
      <c r="L288" s="3"/>
      <c r="M288" s="3"/>
      <c r="O288" s="3"/>
      <c r="P288" s="17">
        <f>B288</f>
        <v>61</v>
      </c>
      <c r="Q288" s="14"/>
      <c r="R288" s="3"/>
      <c r="S288" s="29"/>
      <c r="T288" s="29"/>
      <c r="U288" s="29"/>
      <c r="V288" s="29"/>
    </row>
    <row r="289" spans="1:22" ht="12.75" customHeight="1" x14ac:dyDescent="0.2">
      <c r="A289" s="28" t="s">
        <v>54</v>
      </c>
      <c r="C289" s="25">
        <v>55</v>
      </c>
      <c r="K289" s="189"/>
      <c r="L289" s="3"/>
      <c r="M289" s="3"/>
      <c r="N289" s="3"/>
      <c r="O289" s="3">
        <f>C289/B288</f>
        <v>0.90163934426229508</v>
      </c>
      <c r="P289" s="21">
        <v>56</v>
      </c>
      <c r="Q289" s="22">
        <f t="shared" ref="Q289:Q296" si="69">P289/P288</f>
        <v>0.91803278688524592</v>
      </c>
      <c r="R289" s="3">
        <f t="shared" ref="R289:R296" si="70">100%-Q289</f>
        <v>8.1967213114754078E-2</v>
      </c>
      <c r="S289" s="29"/>
      <c r="T289" s="29"/>
      <c r="U289" s="29"/>
      <c r="V289" s="29"/>
    </row>
    <row r="290" spans="1:22" ht="12.75" customHeight="1" x14ac:dyDescent="0.2">
      <c r="A290" s="28" t="s">
        <v>55</v>
      </c>
      <c r="D290" s="25">
        <v>47</v>
      </c>
      <c r="K290" s="189"/>
      <c r="L290" s="3"/>
      <c r="M290" s="3"/>
      <c r="O290" s="3">
        <f>D290/C289</f>
        <v>0.8545454545454545</v>
      </c>
      <c r="P290" s="21">
        <v>55</v>
      </c>
      <c r="Q290" s="22">
        <f t="shared" si="69"/>
        <v>0.9821428571428571</v>
      </c>
      <c r="R290" s="3">
        <f t="shared" si="70"/>
        <v>1.7857142857142905E-2</v>
      </c>
      <c r="S290" s="29"/>
      <c r="T290" s="29"/>
      <c r="U290" s="29"/>
      <c r="V290" s="29"/>
    </row>
    <row r="291" spans="1:22" ht="12.75" customHeight="1" x14ac:dyDescent="0.2">
      <c r="A291" s="28" t="s">
        <v>56</v>
      </c>
      <c r="E291" s="25">
        <v>47</v>
      </c>
      <c r="K291" s="189"/>
      <c r="L291" s="3"/>
      <c r="M291" s="3"/>
      <c r="O291" s="3">
        <f>E291/D290</f>
        <v>1</v>
      </c>
      <c r="P291" s="21">
        <v>55</v>
      </c>
      <c r="Q291" s="22">
        <f t="shared" si="69"/>
        <v>1</v>
      </c>
      <c r="R291" s="3">
        <f t="shared" si="70"/>
        <v>0</v>
      </c>
      <c r="S291" s="29"/>
      <c r="T291" s="29"/>
      <c r="U291" s="29"/>
      <c r="V291" s="29"/>
    </row>
    <row r="292" spans="1:22" ht="12.75" customHeight="1" x14ac:dyDescent="0.2">
      <c r="A292" s="28" t="s">
        <v>57</v>
      </c>
      <c r="F292" s="25">
        <v>42</v>
      </c>
      <c r="K292" s="189"/>
      <c r="L292" s="3"/>
      <c r="M292" s="3"/>
      <c r="O292" s="3">
        <f>F292/E291</f>
        <v>0.8936170212765957</v>
      </c>
      <c r="P292" s="21">
        <v>52</v>
      </c>
      <c r="Q292" s="22">
        <f t="shared" si="69"/>
        <v>0.94545454545454544</v>
      </c>
      <c r="R292" s="3">
        <f t="shared" si="70"/>
        <v>5.4545454545454564E-2</v>
      </c>
      <c r="S292" s="29"/>
      <c r="T292" s="29"/>
      <c r="U292" s="29"/>
      <c r="V292" s="29"/>
    </row>
    <row r="293" spans="1:22" ht="12.75" customHeight="1" x14ac:dyDescent="0.2">
      <c r="A293" s="28" t="s">
        <v>69</v>
      </c>
      <c r="G293" s="25">
        <v>39</v>
      </c>
      <c r="K293" s="189"/>
      <c r="L293" s="3"/>
      <c r="M293" s="3"/>
      <c r="O293" s="3">
        <f>G293/F292</f>
        <v>0.9285714285714286</v>
      </c>
      <c r="P293" s="21">
        <v>50</v>
      </c>
      <c r="Q293" s="22">
        <f t="shared" si="69"/>
        <v>0.96153846153846156</v>
      </c>
      <c r="R293" s="3">
        <f t="shared" si="70"/>
        <v>3.8461538461538436E-2</v>
      </c>
      <c r="S293" s="29"/>
      <c r="T293" s="29"/>
      <c r="U293" s="29"/>
      <c r="V293" s="29"/>
    </row>
    <row r="294" spans="1:22" ht="12.75" customHeight="1" x14ac:dyDescent="0.2">
      <c r="A294" s="28" t="s">
        <v>70</v>
      </c>
      <c r="H294" s="25">
        <v>39</v>
      </c>
      <c r="K294" s="189"/>
      <c r="L294" s="3"/>
      <c r="M294" s="3"/>
      <c r="O294" s="3">
        <f>H294/G293</f>
        <v>1</v>
      </c>
      <c r="P294" s="21">
        <v>50</v>
      </c>
      <c r="Q294" s="22">
        <f t="shared" si="69"/>
        <v>1</v>
      </c>
      <c r="R294" s="3">
        <f t="shared" si="70"/>
        <v>0</v>
      </c>
      <c r="S294" s="29"/>
      <c r="T294" s="29"/>
      <c r="U294" s="29"/>
      <c r="V294" s="29"/>
    </row>
    <row r="295" spans="1:22" ht="12.75" customHeight="1" x14ac:dyDescent="0.2">
      <c r="A295" s="28" t="s">
        <v>73</v>
      </c>
      <c r="I295" s="25">
        <v>39</v>
      </c>
      <c r="K295" s="189"/>
      <c r="L295" s="3"/>
      <c r="M295" s="3"/>
      <c r="O295" s="3">
        <f>I295/H294</f>
        <v>1</v>
      </c>
      <c r="P295" s="21">
        <v>50</v>
      </c>
      <c r="Q295" s="22">
        <f t="shared" si="69"/>
        <v>1</v>
      </c>
      <c r="R295" s="3">
        <f t="shared" si="70"/>
        <v>0</v>
      </c>
      <c r="S295" s="29"/>
      <c r="T295" s="29"/>
      <c r="U295" s="29"/>
      <c r="V295" s="29"/>
    </row>
    <row r="296" spans="1:22" ht="12.75" customHeight="1" x14ac:dyDescent="0.2">
      <c r="A296" s="28" t="s">
        <v>76</v>
      </c>
      <c r="J296" s="25">
        <v>38</v>
      </c>
      <c r="K296" s="189">
        <v>30</v>
      </c>
      <c r="L296" s="3"/>
      <c r="M296" s="3"/>
      <c r="O296" s="3">
        <f>J296/I295</f>
        <v>0.97435897435897434</v>
      </c>
      <c r="P296" s="21">
        <v>48</v>
      </c>
      <c r="Q296" s="22">
        <f t="shared" si="69"/>
        <v>0.96</v>
      </c>
      <c r="R296" s="3">
        <f t="shared" si="70"/>
        <v>4.0000000000000036E-2</v>
      </c>
      <c r="S296" s="29"/>
      <c r="T296" s="29"/>
      <c r="U296" s="29"/>
      <c r="V296" s="29"/>
    </row>
    <row r="297" spans="1:22" ht="12.75" customHeight="1" x14ac:dyDescent="0.2">
      <c r="A297" s="28" t="s">
        <v>80</v>
      </c>
      <c r="J297" s="25">
        <v>15</v>
      </c>
      <c r="K297" s="189">
        <v>9</v>
      </c>
      <c r="L297" s="3"/>
      <c r="M297" s="3"/>
      <c r="O297" s="3"/>
      <c r="P297" s="21">
        <v>15</v>
      </c>
      <c r="Q297" s="22"/>
      <c r="R297" s="3"/>
      <c r="S297" s="29"/>
      <c r="T297" s="29"/>
      <c r="U297" s="29"/>
      <c r="V297" s="29"/>
    </row>
    <row r="298" spans="1:22" ht="12.75" customHeight="1" x14ac:dyDescent="0.2">
      <c r="A298" s="28" t="s">
        <v>84</v>
      </c>
      <c r="J298" s="25">
        <v>2</v>
      </c>
      <c r="K298" s="189">
        <v>2</v>
      </c>
      <c r="L298" s="3"/>
      <c r="M298" s="3"/>
      <c r="O298" s="3"/>
      <c r="P298" s="21">
        <v>3</v>
      </c>
      <c r="Q298" s="22"/>
      <c r="R298" s="3"/>
      <c r="S298" s="29"/>
      <c r="T298" s="29"/>
      <c r="U298" s="29"/>
      <c r="V298" s="29"/>
    </row>
    <row r="299" spans="1:22" ht="12.75" customHeight="1" x14ac:dyDescent="0.2">
      <c r="A299" s="28"/>
      <c r="K299" s="189"/>
      <c r="L299" s="3"/>
      <c r="M299" s="3"/>
      <c r="O299" s="3"/>
      <c r="P299" s="21"/>
      <c r="Q299" s="22"/>
      <c r="R299" s="3"/>
      <c r="S299" s="29" t="s">
        <v>83</v>
      </c>
      <c r="T299" s="29">
        <v>41</v>
      </c>
      <c r="U299" s="29">
        <f>SUM(K296:K298)</f>
        <v>41</v>
      </c>
      <c r="V299" s="29" t="s">
        <v>11</v>
      </c>
    </row>
    <row r="300" spans="1:22" ht="12.75" customHeight="1" x14ac:dyDescent="0.2">
      <c r="K300" s="193">
        <f>SUM(K296:K299)</f>
        <v>41</v>
      </c>
      <c r="L300" s="3">
        <f>K296/B288</f>
        <v>0.49180327868852458</v>
      </c>
      <c r="M300" s="3">
        <f>K300/B288</f>
        <v>0.67213114754098358</v>
      </c>
      <c r="N300" s="3">
        <f>M300-L300</f>
        <v>0.18032786885245899</v>
      </c>
      <c r="O300" s="3"/>
      <c r="S300" s="29" t="s">
        <v>85</v>
      </c>
      <c r="T300" s="22">
        <f>T299/B288</f>
        <v>0.67213114754098358</v>
      </c>
      <c r="U300" s="22">
        <f>T299/U299</f>
        <v>1</v>
      </c>
      <c r="V300" s="29" t="s">
        <v>86</v>
      </c>
    </row>
    <row r="301" spans="1:22" ht="12.75" customHeight="1" x14ac:dyDescent="0.3">
      <c r="A301" s="38"/>
      <c r="L301" s="3"/>
      <c r="M301" s="3"/>
      <c r="O301" s="3"/>
    </row>
    <row r="302" spans="1:22" ht="12.75" customHeight="1" x14ac:dyDescent="0.2">
      <c r="L302" s="3"/>
      <c r="M302" s="3"/>
      <c r="O302" s="3"/>
    </row>
    <row r="303" spans="1:22" s="222" customFormat="1" ht="26.25" customHeight="1" x14ac:dyDescent="0.3">
      <c r="A303" s="215"/>
      <c r="B303" s="322" t="s">
        <v>99</v>
      </c>
      <c r="C303" s="322"/>
      <c r="D303" s="322"/>
      <c r="E303" s="322"/>
      <c r="F303" s="322"/>
      <c r="G303" s="322"/>
      <c r="H303" s="322"/>
      <c r="I303" s="322"/>
      <c r="J303" s="322"/>
      <c r="K303" s="223" t="s">
        <v>54</v>
      </c>
      <c r="L303" s="3"/>
      <c r="M303" s="3"/>
      <c r="N303" s="29"/>
      <c r="O303" s="3"/>
      <c r="P303" s="29"/>
      <c r="Q303" s="29"/>
      <c r="R303" s="29"/>
    </row>
    <row r="304" spans="1:22" ht="20.25" customHeight="1" x14ac:dyDescent="0.2">
      <c r="A304" s="300" t="s">
        <v>10</v>
      </c>
      <c r="B304" s="301" t="s">
        <v>100</v>
      </c>
      <c r="C304" s="302"/>
      <c r="D304" s="302"/>
      <c r="E304" s="302"/>
      <c r="F304" s="302"/>
      <c r="G304" s="302"/>
      <c r="H304" s="302"/>
      <c r="I304" s="302"/>
      <c r="J304" s="303"/>
      <c r="K304" s="304" t="s">
        <v>11</v>
      </c>
      <c r="L304" s="296" t="s">
        <v>3</v>
      </c>
      <c r="M304" s="296" t="s">
        <v>4</v>
      </c>
      <c r="N304" s="306" t="s">
        <v>5</v>
      </c>
      <c r="O304" s="296" t="s">
        <v>6</v>
      </c>
      <c r="P304" s="294" t="s">
        <v>7</v>
      </c>
      <c r="Q304" s="294" t="s">
        <v>8</v>
      </c>
      <c r="R304" s="296" t="s">
        <v>101</v>
      </c>
    </row>
    <row r="305" spans="1:20" ht="15.75" customHeight="1" x14ac:dyDescent="0.25">
      <c r="A305" s="295"/>
      <c r="B305" s="58" t="s">
        <v>102</v>
      </c>
      <c r="C305" s="58" t="s">
        <v>103</v>
      </c>
      <c r="D305" s="58" t="s">
        <v>104</v>
      </c>
      <c r="E305" s="58" t="s">
        <v>105</v>
      </c>
      <c r="F305" s="58" t="s">
        <v>106</v>
      </c>
      <c r="G305" s="58" t="s">
        <v>107</v>
      </c>
      <c r="H305" s="58" t="s">
        <v>108</v>
      </c>
      <c r="I305" s="58" t="s">
        <v>109</v>
      </c>
      <c r="J305" s="58" t="s">
        <v>110</v>
      </c>
      <c r="K305" s="305"/>
      <c r="L305" s="295"/>
      <c r="M305" s="295"/>
      <c r="N305" s="295"/>
      <c r="O305" s="295"/>
      <c r="P305" s="295"/>
      <c r="Q305" s="295"/>
      <c r="R305" s="295"/>
      <c r="T305" s="104"/>
    </row>
    <row r="306" spans="1:20" ht="15.75" customHeight="1" x14ac:dyDescent="0.25">
      <c r="A306" s="58" t="s">
        <v>54</v>
      </c>
      <c r="B306" s="154">
        <v>66</v>
      </c>
      <c r="C306" s="154"/>
      <c r="D306" s="154"/>
      <c r="E306" s="154"/>
      <c r="F306" s="154"/>
      <c r="G306" s="154"/>
      <c r="H306" s="154"/>
      <c r="I306" s="154"/>
      <c r="J306" s="154"/>
      <c r="K306" s="144"/>
      <c r="L306" s="234"/>
      <c r="M306" s="235"/>
      <c r="N306" s="236"/>
      <c r="O306" s="243"/>
      <c r="P306" s="63">
        <f>B306</f>
        <v>66</v>
      </c>
      <c r="Q306" s="244"/>
      <c r="R306" s="243"/>
      <c r="T306" s="104"/>
    </row>
    <row r="307" spans="1:20" ht="15.75" customHeight="1" x14ac:dyDescent="0.25">
      <c r="A307" s="58" t="s">
        <v>55</v>
      </c>
      <c r="B307" s="154"/>
      <c r="C307" s="154">
        <v>49</v>
      </c>
      <c r="D307" s="154"/>
      <c r="E307" s="154"/>
      <c r="F307" s="154"/>
      <c r="G307" s="154"/>
      <c r="H307" s="154"/>
      <c r="I307" s="154"/>
      <c r="J307" s="154"/>
      <c r="K307" s="144"/>
      <c r="L307" s="237"/>
      <c r="M307" s="129"/>
      <c r="N307" s="238"/>
      <c r="O307" s="67">
        <f>IF(C307=0,"",C307/B306)</f>
        <v>0.74242424242424243</v>
      </c>
      <c r="P307" s="68">
        <v>51</v>
      </c>
      <c r="Q307" s="245">
        <f t="shared" ref="Q307:Q314" si="71">IF(P307=0,"",P307/P306)</f>
        <v>0.77272727272727271</v>
      </c>
      <c r="R307" s="245">
        <f t="shared" ref="R307:R314" si="72">IF(P307=0,"",100%-Q307)</f>
        <v>0.22727272727272729</v>
      </c>
      <c r="T307" s="104"/>
    </row>
    <row r="308" spans="1:20" ht="15.75" customHeight="1" x14ac:dyDescent="0.25">
      <c r="A308" s="58" t="s">
        <v>56</v>
      </c>
      <c r="B308" s="154"/>
      <c r="C308" s="154"/>
      <c r="D308" s="154">
        <v>37</v>
      </c>
      <c r="E308" s="154"/>
      <c r="F308" s="154"/>
      <c r="G308" s="154"/>
      <c r="H308" s="154"/>
      <c r="I308" s="154"/>
      <c r="J308" s="154"/>
      <c r="K308" s="144"/>
      <c r="L308" s="237"/>
      <c r="M308" s="129"/>
      <c r="N308" s="238"/>
      <c r="O308" s="67">
        <f>IF(D308=0,"",D308/C307)</f>
        <v>0.75510204081632648</v>
      </c>
      <c r="P308" s="68">
        <v>48</v>
      </c>
      <c r="Q308" s="245">
        <f t="shared" si="71"/>
        <v>0.94117647058823528</v>
      </c>
      <c r="R308" s="245">
        <f t="shared" si="72"/>
        <v>5.8823529411764719E-2</v>
      </c>
      <c r="T308" s="70">
        <f>P308/P306</f>
        <v>0.72727272727272729</v>
      </c>
    </row>
    <row r="309" spans="1:20" ht="15.75" customHeight="1" x14ac:dyDescent="0.25">
      <c r="A309" s="58" t="s">
        <v>57</v>
      </c>
      <c r="B309" s="154"/>
      <c r="C309" s="154"/>
      <c r="D309" s="154"/>
      <c r="E309" s="154">
        <v>32</v>
      </c>
      <c r="F309" s="154"/>
      <c r="G309" s="154"/>
      <c r="H309" s="154"/>
      <c r="I309" s="154"/>
      <c r="J309" s="154"/>
      <c r="K309" s="144"/>
      <c r="L309" s="237"/>
      <c r="M309" s="129"/>
      <c r="N309" s="238"/>
      <c r="O309" s="67">
        <f>IF(E309=0,"",E309/D308)</f>
        <v>0.86486486486486491</v>
      </c>
      <c r="P309" s="68">
        <v>42</v>
      </c>
      <c r="Q309" s="245">
        <f t="shared" si="71"/>
        <v>0.875</v>
      </c>
      <c r="R309" s="245">
        <f t="shared" si="72"/>
        <v>0.125</v>
      </c>
      <c r="T309" s="104"/>
    </row>
    <row r="310" spans="1:20" ht="15.75" customHeight="1" x14ac:dyDescent="0.25">
      <c r="A310" s="58">
        <v>1001</v>
      </c>
      <c r="B310" s="154"/>
      <c r="C310" s="154"/>
      <c r="D310" s="154"/>
      <c r="E310" s="154"/>
      <c r="F310" s="154">
        <v>31</v>
      </c>
      <c r="G310" s="154"/>
      <c r="H310" s="154"/>
      <c r="I310" s="154"/>
      <c r="J310" s="154"/>
      <c r="K310" s="144"/>
      <c r="L310" s="237"/>
      <c r="M310" s="129"/>
      <c r="N310" s="238"/>
      <c r="O310" s="67">
        <f>IF(F310=0,"",F310/E309)</f>
        <v>0.96875</v>
      </c>
      <c r="P310" s="68">
        <v>44</v>
      </c>
      <c r="Q310" s="245">
        <f t="shared" si="71"/>
        <v>1.0476190476190477</v>
      </c>
      <c r="R310" s="245">
        <f t="shared" si="72"/>
        <v>-4.7619047619047672E-2</v>
      </c>
      <c r="T310" s="104"/>
    </row>
    <row r="311" spans="1:20" ht="15.75" customHeight="1" x14ac:dyDescent="0.25">
      <c r="A311" s="58">
        <v>1002</v>
      </c>
      <c r="B311" s="154"/>
      <c r="C311" s="154"/>
      <c r="D311" s="154"/>
      <c r="E311" s="154"/>
      <c r="F311" s="154"/>
      <c r="G311" s="154">
        <v>26</v>
      </c>
      <c r="H311" s="154"/>
      <c r="I311" s="154"/>
      <c r="J311" s="154"/>
      <c r="K311" s="144"/>
      <c r="L311" s="237"/>
      <c r="M311" s="129"/>
      <c r="N311" s="238"/>
      <c r="O311" s="67">
        <f>IF(G311=0,"",G311/F310)</f>
        <v>0.83870967741935487</v>
      </c>
      <c r="P311" s="68">
        <v>46</v>
      </c>
      <c r="Q311" s="245">
        <f t="shared" si="71"/>
        <v>1.0454545454545454</v>
      </c>
      <c r="R311" s="245">
        <f t="shared" si="72"/>
        <v>-4.5454545454545414E-2</v>
      </c>
      <c r="T311" s="104"/>
    </row>
    <row r="312" spans="1:20" ht="15.75" customHeight="1" x14ac:dyDescent="0.25">
      <c r="A312" s="58">
        <v>1101</v>
      </c>
      <c r="B312" s="154"/>
      <c r="C312" s="154"/>
      <c r="D312" s="154"/>
      <c r="E312" s="154"/>
      <c r="F312" s="154"/>
      <c r="G312" s="154"/>
      <c r="H312" s="154">
        <v>26</v>
      </c>
      <c r="I312" s="154"/>
      <c r="J312" s="154"/>
      <c r="K312" s="144"/>
      <c r="L312" s="237"/>
      <c r="M312" s="129"/>
      <c r="N312" s="238"/>
      <c r="O312" s="67">
        <f>IF(H312=0,"",H312/G311)</f>
        <v>1</v>
      </c>
      <c r="P312" s="68">
        <v>41</v>
      </c>
      <c r="Q312" s="245">
        <f t="shared" si="71"/>
        <v>0.89130434782608692</v>
      </c>
      <c r="R312" s="245">
        <f t="shared" si="72"/>
        <v>0.10869565217391308</v>
      </c>
      <c r="T312" s="104"/>
    </row>
    <row r="313" spans="1:20" ht="15.75" customHeight="1" x14ac:dyDescent="0.25">
      <c r="A313" s="58">
        <v>1102</v>
      </c>
      <c r="B313" s="154"/>
      <c r="C313" s="154"/>
      <c r="D313" s="154"/>
      <c r="E313" s="154"/>
      <c r="F313" s="154"/>
      <c r="G313" s="154"/>
      <c r="H313" s="154"/>
      <c r="I313" s="154">
        <v>25</v>
      </c>
      <c r="J313" s="154"/>
      <c r="K313" s="144"/>
      <c r="L313" s="237"/>
      <c r="M313" s="129"/>
      <c r="N313" s="238"/>
      <c r="O313" s="67">
        <f>IF(I313=0,"",I313/H312)</f>
        <v>0.96153846153846156</v>
      </c>
      <c r="P313" s="68">
        <v>39</v>
      </c>
      <c r="Q313" s="245">
        <f t="shared" si="71"/>
        <v>0.95121951219512191</v>
      </c>
      <c r="R313" s="245">
        <f t="shared" si="72"/>
        <v>4.8780487804878092E-2</v>
      </c>
      <c r="T313" s="104"/>
    </row>
    <row r="314" spans="1:20" ht="15.75" customHeight="1" x14ac:dyDescent="0.25">
      <c r="A314" s="58">
        <v>1201</v>
      </c>
      <c r="B314" s="154"/>
      <c r="C314" s="154"/>
      <c r="D314" s="154"/>
      <c r="E314" s="154"/>
      <c r="F314" s="154"/>
      <c r="G314" s="154"/>
      <c r="H314" s="154"/>
      <c r="I314" s="154"/>
      <c r="J314" s="154">
        <v>25</v>
      </c>
      <c r="K314" s="144">
        <v>18</v>
      </c>
      <c r="L314" s="237"/>
      <c r="M314" s="129"/>
      <c r="N314" s="238"/>
      <c r="O314" s="71">
        <f>IF(J314=0,"",J314/I313)</f>
        <v>1</v>
      </c>
      <c r="P314" s="68">
        <v>38</v>
      </c>
      <c r="Q314" s="71">
        <f t="shared" si="71"/>
        <v>0.97435897435897434</v>
      </c>
      <c r="R314" s="71">
        <f t="shared" si="72"/>
        <v>2.5641025641025661E-2</v>
      </c>
      <c r="T314" s="104"/>
    </row>
    <row r="315" spans="1:20" ht="15.75" customHeight="1" x14ac:dyDescent="0.25">
      <c r="A315" s="58">
        <v>1202</v>
      </c>
      <c r="B315" s="154"/>
      <c r="C315" s="154"/>
      <c r="D315" s="154"/>
      <c r="E315" s="154"/>
      <c r="F315" s="154"/>
      <c r="G315" s="154"/>
      <c r="H315" s="154"/>
      <c r="I315" s="154"/>
      <c r="J315" s="154">
        <v>12</v>
      </c>
      <c r="K315" s="144">
        <v>9</v>
      </c>
      <c r="L315" s="237"/>
      <c r="M315" s="129"/>
      <c r="N315" s="239"/>
      <c r="O315" s="129"/>
      <c r="P315" s="68">
        <v>18</v>
      </c>
      <c r="Q315" s="129"/>
      <c r="R315" s="246"/>
      <c r="T315" s="104"/>
    </row>
    <row r="316" spans="1:20" ht="15.75" customHeight="1" x14ac:dyDescent="0.25">
      <c r="A316" s="58">
        <v>1301</v>
      </c>
      <c r="B316" s="154"/>
      <c r="C316" s="154"/>
      <c r="D316" s="154"/>
      <c r="E316" s="154"/>
      <c r="F316" s="154"/>
      <c r="G316" s="154"/>
      <c r="H316" s="154"/>
      <c r="I316" s="154"/>
      <c r="J316" s="154">
        <v>4</v>
      </c>
      <c r="K316" s="144">
        <v>1</v>
      </c>
      <c r="L316" s="237"/>
      <c r="M316" s="129"/>
      <c r="N316" s="239"/>
      <c r="O316" s="247"/>
      <c r="P316" s="109">
        <v>6</v>
      </c>
      <c r="Q316" s="248"/>
      <c r="R316" s="247"/>
      <c r="T316" s="104"/>
    </row>
    <row r="317" spans="1:20" ht="15.75" customHeight="1" x14ac:dyDescent="0.25">
      <c r="A317" s="58">
        <v>1302</v>
      </c>
      <c r="B317" s="154"/>
      <c r="C317" s="154"/>
      <c r="D317" s="154"/>
      <c r="E317" s="154"/>
      <c r="F317" s="154"/>
      <c r="G317" s="154"/>
      <c r="H317" s="154"/>
      <c r="I317" s="154"/>
      <c r="J317" s="154">
        <v>2</v>
      </c>
      <c r="K317" s="144">
        <v>1</v>
      </c>
      <c r="L317" s="237"/>
      <c r="M317" s="129"/>
      <c r="N317" s="239"/>
      <c r="O317" s="247"/>
      <c r="P317" s="109">
        <v>2</v>
      </c>
      <c r="Q317" s="248"/>
      <c r="R317" s="247"/>
      <c r="T317" s="104"/>
    </row>
    <row r="318" spans="1:20" ht="15.75" customHeight="1" x14ac:dyDescent="0.25">
      <c r="A318" s="58">
        <v>1401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44"/>
      <c r="L318" s="237"/>
      <c r="M318" s="129"/>
      <c r="N318" s="239"/>
      <c r="O318" s="247"/>
      <c r="P318" s="109"/>
      <c r="Q318" s="248"/>
      <c r="R318" s="247"/>
      <c r="T318" s="104"/>
    </row>
    <row r="319" spans="1:20" ht="15.75" customHeight="1" x14ac:dyDescent="0.25">
      <c r="A319" s="58">
        <v>1402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44"/>
      <c r="L319" s="237"/>
      <c r="M319" s="129"/>
      <c r="N319" s="239"/>
      <c r="O319" s="129"/>
      <c r="P319" s="239"/>
      <c r="Q319" s="124"/>
      <c r="R319" s="247"/>
      <c r="T319" s="104"/>
    </row>
    <row r="320" spans="1:20" ht="15.75" customHeight="1" x14ac:dyDescent="0.25">
      <c r="A320" s="58">
        <v>1501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44"/>
      <c r="L320" s="237"/>
      <c r="M320" s="129"/>
      <c r="N320" s="239"/>
      <c r="O320" s="197" t="s">
        <v>83</v>
      </c>
      <c r="P320" s="82">
        <v>29</v>
      </c>
      <c r="Q320" s="111">
        <f>K323</f>
        <v>29</v>
      </c>
      <c r="R320" s="199" t="s">
        <v>11</v>
      </c>
      <c r="T320" s="104"/>
    </row>
    <row r="321" spans="1:20" ht="15.75" customHeight="1" x14ac:dyDescent="0.25">
      <c r="A321" s="58">
        <v>1502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44"/>
      <c r="L321" s="237"/>
      <c r="M321" s="129"/>
      <c r="N321" s="239"/>
      <c r="O321" s="198" t="s">
        <v>85</v>
      </c>
      <c r="P321" s="86">
        <f>IF(P320/B306=0,"",P320/B306)</f>
        <v>0.43939393939393939</v>
      </c>
      <c r="Q321" s="112">
        <f>IF(P320/Q320=0,"",P320/Q320)</f>
        <v>1</v>
      </c>
      <c r="R321" s="200" t="s">
        <v>86</v>
      </c>
      <c r="T321" s="104"/>
    </row>
    <row r="322" spans="1:20" ht="15.75" customHeight="1" x14ac:dyDescent="0.25">
      <c r="A322" s="58">
        <v>1601</v>
      </c>
      <c r="B322" s="201"/>
      <c r="C322" s="201"/>
      <c r="D322" s="201"/>
      <c r="E322" s="201"/>
      <c r="F322" s="201"/>
      <c r="G322" s="201"/>
      <c r="H322" s="201"/>
      <c r="I322" s="201"/>
      <c r="J322" s="201"/>
      <c r="K322" s="144"/>
      <c r="L322" s="240"/>
      <c r="M322" s="241"/>
      <c r="N322" s="242"/>
      <c r="O322" s="90"/>
      <c r="P322" s="91"/>
      <c r="Q322" s="91"/>
      <c r="R322" s="113"/>
      <c r="T322" s="104"/>
    </row>
    <row r="323" spans="1:20" ht="18" customHeight="1" x14ac:dyDescent="0.25">
      <c r="A323" s="28"/>
      <c r="B323" s="297" t="s">
        <v>111</v>
      </c>
      <c r="C323" s="297"/>
      <c r="D323" s="297"/>
      <c r="E323" s="297"/>
      <c r="F323" s="297"/>
      <c r="G323" s="297"/>
      <c r="H323" s="297"/>
      <c r="I323" s="297"/>
      <c r="J323" s="297"/>
      <c r="K323" s="196">
        <f>SUM(K306:K319)</f>
        <v>29</v>
      </c>
      <c r="L323" s="94">
        <f>IF(K314=0,"",K314/B306)</f>
        <v>0.27272727272727271</v>
      </c>
      <c r="M323" s="94">
        <f>IF(K323=0,"",K323/B306)</f>
        <v>0.43939393939393939</v>
      </c>
      <c r="N323" s="94">
        <f>IF(K314=0,"",M323-L323)</f>
        <v>0.16666666666666669</v>
      </c>
      <c r="O323" s="3"/>
      <c r="P323" s="29"/>
      <c r="Q323" s="22"/>
      <c r="R323" s="3"/>
      <c r="T323" s="104"/>
    </row>
    <row r="324" spans="1:20" ht="12.75" customHeight="1" x14ac:dyDescent="0.2">
      <c r="L324" s="3"/>
      <c r="M324" s="3"/>
      <c r="O324" s="3"/>
    </row>
    <row r="325" spans="1:20" ht="12.75" customHeight="1" x14ac:dyDescent="0.2">
      <c r="L325" s="3"/>
      <c r="M325" s="3"/>
      <c r="O325" s="3"/>
    </row>
    <row r="326" spans="1:20" s="222" customFormat="1" ht="26.25" customHeight="1" x14ac:dyDescent="0.3">
      <c r="A326" s="215"/>
      <c r="B326" s="322" t="s">
        <v>99</v>
      </c>
      <c r="C326" s="322"/>
      <c r="D326" s="322"/>
      <c r="E326" s="322"/>
      <c r="F326" s="322"/>
      <c r="G326" s="322"/>
      <c r="H326" s="322"/>
      <c r="I326" s="322"/>
      <c r="J326" s="322"/>
      <c r="K326" s="223" t="s">
        <v>55</v>
      </c>
      <c r="L326" s="3"/>
      <c r="M326" s="3"/>
      <c r="N326" s="29"/>
      <c r="O326" s="3"/>
      <c r="P326" s="29"/>
      <c r="Q326" s="29"/>
      <c r="R326" s="29"/>
    </row>
    <row r="327" spans="1:20" ht="20.25" customHeight="1" x14ac:dyDescent="0.2">
      <c r="A327" s="300" t="s">
        <v>10</v>
      </c>
      <c r="B327" s="301" t="s">
        <v>100</v>
      </c>
      <c r="C327" s="302"/>
      <c r="D327" s="302"/>
      <c r="E327" s="302"/>
      <c r="F327" s="302"/>
      <c r="G327" s="302"/>
      <c r="H327" s="302"/>
      <c r="I327" s="302"/>
      <c r="J327" s="303"/>
      <c r="K327" s="304" t="s">
        <v>11</v>
      </c>
      <c r="L327" s="296" t="s">
        <v>3</v>
      </c>
      <c r="M327" s="296" t="s">
        <v>4</v>
      </c>
      <c r="N327" s="306" t="s">
        <v>5</v>
      </c>
      <c r="O327" s="296" t="s">
        <v>6</v>
      </c>
      <c r="P327" s="294" t="s">
        <v>7</v>
      </c>
      <c r="Q327" s="294" t="s">
        <v>8</v>
      </c>
      <c r="R327" s="296" t="s">
        <v>101</v>
      </c>
    </row>
    <row r="328" spans="1:20" ht="15.75" customHeight="1" x14ac:dyDescent="0.25">
      <c r="A328" s="295"/>
      <c r="B328" s="58" t="s">
        <v>102</v>
      </c>
      <c r="C328" s="58" t="s">
        <v>103</v>
      </c>
      <c r="D328" s="58" t="s">
        <v>104</v>
      </c>
      <c r="E328" s="58" t="s">
        <v>105</v>
      </c>
      <c r="F328" s="58" t="s">
        <v>106</v>
      </c>
      <c r="G328" s="58" t="s">
        <v>107</v>
      </c>
      <c r="H328" s="58" t="s">
        <v>108</v>
      </c>
      <c r="I328" s="58" t="s">
        <v>109</v>
      </c>
      <c r="J328" s="58" t="s">
        <v>110</v>
      </c>
      <c r="K328" s="305"/>
      <c r="L328" s="295"/>
      <c r="M328" s="295"/>
      <c r="N328" s="295"/>
      <c r="O328" s="295"/>
      <c r="P328" s="295"/>
      <c r="Q328" s="295"/>
      <c r="R328" s="295"/>
      <c r="T328" s="104"/>
    </row>
    <row r="329" spans="1:20" ht="15.75" customHeight="1" x14ac:dyDescent="0.25">
      <c r="A329" s="58" t="s">
        <v>55</v>
      </c>
      <c r="B329" s="154">
        <v>68</v>
      </c>
      <c r="C329" s="154"/>
      <c r="D329" s="154"/>
      <c r="E329" s="154"/>
      <c r="F329" s="154"/>
      <c r="G329" s="154"/>
      <c r="H329" s="154"/>
      <c r="I329" s="154"/>
      <c r="J329" s="154"/>
      <c r="K329" s="144"/>
      <c r="L329" s="234"/>
      <c r="M329" s="235"/>
      <c r="N329" s="236"/>
      <c r="O329" s="243"/>
      <c r="P329" s="63">
        <f>B329</f>
        <v>68</v>
      </c>
      <c r="Q329" s="244"/>
      <c r="R329" s="243"/>
      <c r="T329" s="104"/>
    </row>
    <row r="330" spans="1:20" ht="15.75" customHeight="1" x14ac:dyDescent="0.25">
      <c r="A330" s="58" t="s">
        <v>56</v>
      </c>
      <c r="B330" s="154"/>
      <c r="C330" s="154">
        <v>60</v>
      </c>
      <c r="D330" s="154"/>
      <c r="E330" s="154"/>
      <c r="F330" s="154"/>
      <c r="G330" s="154"/>
      <c r="H330" s="154"/>
      <c r="I330" s="154"/>
      <c r="J330" s="154"/>
      <c r="K330" s="144"/>
      <c r="L330" s="237"/>
      <c r="M330" s="129"/>
      <c r="N330" s="238"/>
      <c r="O330" s="67">
        <f>IF(C330=0,"",C330/B329)</f>
        <v>0.88235294117647056</v>
      </c>
      <c r="P330" s="68">
        <v>61</v>
      </c>
      <c r="Q330" s="245">
        <f t="shared" ref="Q330:Q337" si="73">IF(P330=0,"",P330/P329)</f>
        <v>0.8970588235294118</v>
      </c>
      <c r="R330" s="245">
        <f t="shared" ref="R330:R337" si="74">IF(P330=0,"",100%-Q330)</f>
        <v>0.1029411764705882</v>
      </c>
      <c r="T330" s="104"/>
    </row>
    <row r="331" spans="1:20" ht="15.75" customHeight="1" x14ac:dyDescent="0.25">
      <c r="A331" s="58" t="s">
        <v>57</v>
      </c>
      <c r="B331" s="154"/>
      <c r="C331" s="154"/>
      <c r="D331" s="154">
        <v>53</v>
      </c>
      <c r="E331" s="154"/>
      <c r="F331" s="154"/>
      <c r="G331" s="154"/>
      <c r="H331" s="154"/>
      <c r="I331" s="154"/>
      <c r="J331" s="154"/>
      <c r="K331" s="144"/>
      <c r="L331" s="237"/>
      <c r="M331" s="129"/>
      <c r="N331" s="238"/>
      <c r="O331" s="67">
        <f>IF(D331=0,"",D331/C330)</f>
        <v>0.8833333333333333</v>
      </c>
      <c r="P331" s="68">
        <v>55</v>
      </c>
      <c r="Q331" s="245">
        <f t="shared" si="73"/>
        <v>0.90163934426229508</v>
      </c>
      <c r="R331" s="245">
        <f t="shared" si="74"/>
        <v>9.8360655737704916E-2</v>
      </c>
      <c r="T331" s="70">
        <f>P331/P329</f>
        <v>0.80882352941176472</v>
      </c>
    </row>
    <row r="332" spans="1:20" ht="15.75" customHeight="1" x14ac:dyDescent="0.25">
      <c r="A332" s="58">
        <v>1001</v>
      </c>
      <c r="B332" s="154"/>
      <c r="C332" s="154"/>
      <c r="D332" s="154"/>
      <c r="E332" s="154">
        <v>49</v>
      </c>
      <c r="F332" s="154"/>
      <c r="G332" s="154"/>
      <c r="H332" s="154"/>
      <c r="I332" s="154"/>
      <c r="J332" s="154"/>
      <c r="K332" s="144"/>
      <c r="L332" s="237"/>
      <c r="M332" s="129"/>
      <c r="N332" s="238"/>
      <c r="O332" s="67">
        <f>IF(E332=0,"",E332/D331)</f>
        <v>0.92452830188679247</v>
      </c>
      <c r="P332" s="68">
        <v>51</v>
      </c>
      <c r="Q332" s="245">
        <f t="shared" si="73"/>
        <v>0.92727272727272725</v>
      </c>
      <c r="R332" s="245">
        <f t="shared" si="74"/>
        <v>7.2727272727272751E-2</v>
      </c>
      <c r="T332" s="104"/>
    </row>
    <row r="333" spans="1:20" ht="15.75" customHeight="1" x14ac:dyDescent="0.25">
      <c r="A333" s="58">
        <v>1002</v>
      </c>
      <c r="B333" s="154"/>
      <c r="C333" s="154"/>
      <c r="D333" s="154"/>
      <c r="E333" s="154"/>
      <c r="F333" s="154">
        <v>44</v>
      </c>
      <c r="G333" s="154"/>
      <c r="H333" s="154"/>
      <c r="I333" s="154"/>
      <c r="J333" s="154"/>
      <c r="K333" s="144"/>
      <c r="L333" s="237"/>
      <c r="M333" s="129"/>
      <c r="N333" s="238"/>
      <c r="O333" s="67">
        <f>IF(F333=0,"",F333/E332)</f>
        <v>0.89795918367346939</v>
      </c>
      <c r="P333" s="68">
        <v>48</v>
      </c>
      <c r="Q333" s="245">
        <f t="shared" si="73"/>
        <v>0.94117647058823528</v>
      </c>
      <c r="R333" s="245">
        <f t="shared" si="74"/>
        <v>5.8823529411764719E-2</v>
      </c>
      <c r="T333" s="104"/>
    </row>
    <row r="334" spans="1:20" ht="15.75" customHeight="1" x14ac:dyDescent="0.25">
      <c r="A334" s="58">
        <v>1101</v>
      </c>
      <c r="B334" s="154"/>
      <c r="C334" s="154"/>
      <c r="D334" s="154"/>
      <c r="E334" s="154"/>
      <c r="F334" s="154"/>
      <c r="G334" s="154">
        <v>44</v>
      </c>
      <c r="H334" s="154"/>
      <c r="I334" s="154"/>
      <c r="J334" s="154"/>
      <c r="K334" s="144"/>
      <c r="L334" s="237"/>
      <c r="M334" s="129"/>
      <c r="N334" s="238"/>
      <c r="O334" s="67">
        <f>IF(G334=0,"",G334/F333)</f>
        <v>1</v>
      </c>
      <c r="P334" s="68">
        <v>47</v>
      </c>
      <c r="Q334" s="245">
        <f t="shared" si="73"/>
        <v>0.97916666666666663</v>
      </c>
      <c r="R334" s="245">
        <f t="shared" si="74"/>
        <v>2.083333333333337E-2</v>
      </c>
      <c r="T334" s="104"/>
    </row>
    <row r="335" spans="1:20" ht="15.75" customHeight="1" x14ac:dyDescent="0.25">
      <c r="A335" s="58">
        <v>1102</v>
      </c>
      <c r="B335" s="154"/>
      <c r="C335" s="154"/>
      <c r="D335" s="154"/>
      <c r="E335" s="154"/>
      <c r="F335" s="154"/>
      <c r="G335" s="154"/>
      <c r="H335" s="154">
        <v>44</v>
      </c>
      <c r="I335" s="154"/>
      <c r="J335" s="154"/>
      <c r="K335" s="144"/>
      <c r="L335" s="237"/>
      <c r="M335" s="129"/>
      <c r="N335" s="238"/>
      <c r="O335" s="67">
        <f>IF(H335=0,"",H335/G334)</f>
        <v>1</v>
      </c>
      <c r="P335" s="68">
        <v>49</v>
      </c>
      <c r="Q335" s="245">
        <f t="shared" si="73"/>
        <v>1.0425531914893618</v>
      </c>
      <c r="R335" s="245">
        <f t="shared" si="74"/>
        <v>-4.2553191489361764E-2</v>
      </c>
      <c r="T335" s="104"/>
    </row>
    <row r="336" spans="1:20" ht="15.75" customHeight="1" x14ac:dyDescent="0.25">
      <c r="A336" s="58">
        <v>1201</v>
      </c>
      <c r="B336" s="154"/>
      <c r="C336" s="154"/>
      <c r="D336" s="154"/>
      <c r="E336" s="154"/>
      <c r="F336" s="154"/>
      <c r="G336" s="154"/>
      <c r="H336" s="154"/>
      <c r="I336" s="154">
        <v>42</v>
      </c>
      <c r="J336" s="154"/>
      <c r="K336" s="144"/>
      <c r="L336" s="237"/>
      <c r="M336" s="129"/>
      <c r="N336" s="238"/>
      <c r="O336" s="67">
        <f>IF(I336=0,"",I336/H335)</f>
        <v>0.95454545454545459</v>
      </c>
      <c r="P336" s="68">
        <v>50</v>
      </c>
      <c r="Q336" s="245">
        <f t="shared" si="73"/>
        <v>1.0204081632653061</v>
      </c>
      <c r="R336" s="245">
        <f t="shared" si="74"/>
        <v>-2.0408163265306145E-2</v>
      </c>
      <c r="T336" s="104"/>
    </row>
    <row r="337" spans="1:20" ht="15.75" customHeight="1" x14ac:dyDescent="0.25">
      <c r="A337" s="58">
        <v>1202</v>
      </c>
      <c r="B337" s="154"/>
      <c r="C337" s="154"/>
      <c r="D337" s="154"/>
      <c r="E337" s="154"/>
      <c r="F337" s="154"/>
      <c r="G337" s="154"/>
      <c r="H337" s="154"/>
      <c r="I337" s="154"/>
      <c r="J337" s="154">
        <v>42</v>
      </c>
      <c r="K337" s="144">
        <v>39</v>
      </c>
      <c r="L337" s="237"/>
      <c r="M337" s="129"/>
      <c r="N337" s="238"/>
      <c r="O337" s="71">
        <f>IF(J337=0,"",J337/I336)</f>
        <v>1</v>
      </c>
      <c r="P337" s="68">
        <v>49</v>
      </c>
      <c r="Q337" s="71">
        <f t="shared" si="73"/>
        <v>0.98</v>
      </c>
      <c r="R337" s="71">
        <f t="shared" si="74"/>
        <v>2.0000000000000018E-2</v>
      </c>
      <c r="T337" s="104"/>
    </row>
    <row r="338" spans="1:20" ht="15.75" customHeight="1" x14ac:dyDescent="0.25">
      <c r="A338" s="58">
        <v>1301</v>
      </c>
      <c r="B338" s="154"/>
      <c r="C338" s="154"/>
      <c r="D338" s="154"/>
      <c r="E338" s="154"/>
      <c r="F338" s="154"/>
      <c r="G338" s="154"/>
      <c r="H338" s="154"/>
      <c r="I338" s="154"/>
      <c r="J338" s="154">
        <v>7</v>
      </c>
      <c r="K338" s="144">
        <v>2</v>
      </c>
      <c r="L338" s="237"/>
      <c r="M338" s="129"/>
      <c r="N338" s="239"/>
      <c r="O338" s="129"/>
      <c r="P338" s="68">
        <v>10</v>
      </c>
      <c r="Q338" s="129"/>
      <c r="R338" s="246"/>
      <c r="T338" s="104"/>
    </row>
    <row r="339" spans="1:20" ht="15.75" customHeight="1" x14ac:dyDescent="0.25">
      <c r="A339" s="58">
        <v>1302</v>
      </c>
      <c r="B339" s="154"/>
      <c r="C339" s="154"/>
      <c r="D339" s="154"/>
      <c r="E339" s="154"/>
      <c r="F339" s="154"/>
      <c r="G339" s="154"/>
      <c r="H339" s="154"/>
      <c r="I339" s="154"/>
      <c r="J339" s="154">
        <v>4</v>
      </c>
      <c r="K339" s="144">
        <v>1</v>
      </c>
      <c r="L339" s="237"/>
      <c r="M339" s="129"/>
      <c r="N339" s="239"/>
      <c r="O339" s="247"/>
      <c r="P339" s="109">
        <v>5</v>
      </c>
      <c r="Q339" s="248"/>
      <c r="R339" s="247"/>
      <c r="T339" s="104"/>
    </row>
    <row r="340" spans="1:20" ht="15.75" customHeight="1" x14ac:dyDescent="0.25">
      <c r="A340" s="58">
        <v>1401</v>
      </c>
      <c r="B340" s="154"/>
      <c r="C340" s="154"/>
      <c r="D340" s="154"/>
      <c r="E340" s="154"/>
      <c r="F340" s="154"/>
      <c r="G340" s="154"/>
      <c r="H340" s="154"/>
      <c r="I340" s="154"/>
      <c r="J340" s="154">
        <v>1</v>
      </c>
      <c r="K340" s="144"/>
      <c r="L340" s="237"/>
      <c r="M340" s="129"/>
      <c r="N340" s="239"/>
      <c r="O340" s="247"/>
      <c r="P340" s="109">
        <v>2</v>
      </c>
      <c r="Q340" s="248"/>
      <c r="R340" s="247"/>
      <c r="T340" s="104"/>
    </row>
    <row r="341" spans="1:20" ht="15.75" customHeight="1" x14ac:dyDescent="0.25">
      <c r="A341" s="58">
        <v>1402</v>
      </c>
      <c r="B341" s="154"/>
      <c r="C341" s="154"/>
      <c r="D341" s="154"/>
      <c r="E341" s="154"/>
      <c r="F341" s="154"/>
      <c r="G341" s="154"/>
      <c r="H341" s="154"/>
      <c r="I341" s="154"/>
      <c r="J341" s="154">
        <v>2</v>
      </c>
      <c r="K341" s="144"/>
      <c r="L341" s="237"/>
      <c r="M341" s="129"/>
      <c r="N341" s="239"/>
      <c r="O341" s="247"/>
      <c r="P341" s="109">
        <v>2</v>
      </c>
      <c r="Q341" s="248"/>
      <c r="R341" s="247"/>
      <c r="T341" s="104"/>
    </row>
    <row r="342" spans="1:20" ht="15.75" customHeight="1" x14ac:dyDescent="0.25">
      <c r="A342" s="58">
        <v>1501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44"/>
      <c r="L342" s="237"/>
      <c r="M342" s="129"/>
      <c r="N342" s="239"/>
      <c r="O342" s="129"/>
      <c r="P342" s="239"/>
      <c r="Q342" s="124"/>
      <c r="R342" s="247"/>
      <c r="T342" s="104"/>
    </row>
    <row r="343" spans="1:20" ht="15.75" customHeight="1" x14ac:dyDescent="0.25">
      <c r="A343" s="58">
        <v>1502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44"/>
      <c r="L343" s="237"/>
      <c r="M343" s="129"/>
      <c r="N343" s="239"/>
      <c r="O343" s="197" t="s">
        <v>83</v>
      </c>
      <c r="P343" s="82">
        <v>42</v>
      </c>
      <c r="Q343" s="111">
        <f>IF(SUM(K336:K339)=0,"",SUM(K336:K339))</f>
        <v>42</v>
      </c>
      <c r="R343" s="199" t="s">
        <v>11</v>
      </c>
      <c r="T343" s="104"/>
    </row>
    <row r="344" spans="1:20" ht="15.75" customHeight="1" x14ac:dyDescent="0.25">
      <c r="A344" s="58">
        <v>1601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44"/>
      <c r="L344" s="237"/>
      <c r="M344" s="129"/>
      <c r="N344" s="239"/>
      <c r="O344" s="198" t="s">
        <v>85</v>
      </c>
      <c r="P344" s="86">
        <f>IF(P343/B329=0,"",P343/B329)</f>
        <v>0.61764705882352944</v>
      </c>
      <c r="Q344" s="112">
        <f>IF(P343/Q343=0,"",P343/Q343)</f>
        <v>1</v>
      </c>
      <c r="R344" s="200" t="s">
        <v>86</v>
      </c>
      <c r="T344" s="104"/>
    </row>
    <row r="345" spans="1:20" ht="15.75" customHeight="1" x14ac:dyDescent="0.25">
      <c r="A345" s="58">
        <v>1602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44"/>
      <c r="L345" s="240"/>
      <c r="M345" s="241"/>
      <c r="N345" s="242"/>
      <c r="O345" s="90"/>
      <c r="P345" s="91"/>
      <c r="Q345" s="91"/>
      <c r="R345" s="113"/>
      <c r="T345" s="104"/>
    </row>
    <row r="346" spans="1:20" ht="18" customHeight="1" x14ac:dyDescent="0.25">
      <c r="A346" s="28"/>
      <c r="B346" s="297" t="s">
        <v>111</v>
      </c>
      <c r="C346" s="297"/>
      <c r="D346" s="297"/>
      <c r="E346" s="297"/>
      <c r="F346" s="297"/>
      <c r="G346" s="297"/>
      <c r="H346" s="297"/>
      <c r="I346" s="297"/>
      <c r="J346" s="297"/>
      <c r="K346" s="93">
        <f>SUM(K329:K342)</f>
        <v>42</v>
      </c>
      <c r="L346" s="94">
        <f>IF(K337=0,"",K337/B329)</f>
        <v>0.57352941176470584</v>
      </c>
      <c r="M346" s="94">
        <f>IF(K346=0,"",K346/B329)</f>
        <v>0.61764705882352944</v>
      </c>
      <c r="N346" s="94">
        <f>IF(K337=0,"",M346-L346)</f>
        <v>4.4117647058823595E-2</v>
      </c>
      <c r="O346" s="3"/>
      <c r="P346" s="29"/>
      <c r="Q346" s="22"/>
      <c r="R346" s="3"/>
      <c r="T346" s="104"/>
    </row>
    <row r="347" spans="1:20" ht="12.75" customHeight="1" x14ac:dyDescent="0.2">
      <c r="L347" s="3"/>
      <c r="M347" s="3"/>
      <c r="O347" s="3"/>
    </row>
    <row r="348" spans="1:20" ht="12.75" customHeight="1" x14ac:dyDescent="0.2">
      <c r="L348" s="3"/>
      <c r="M348" s="3"/>
      <c r="O348" s="3"/>
    </row>
    <row r="349" spans="1:20" s="222" customFormat="1" ht="26.25" customHeight="1" x14ac:dyDescent="0.3">
      <c r="A349" s="215"/>
      <c r="B349" s="322" t="s">
        <v>99</v>
      </c>
      <c r="C349" s="322"/>
      <c r="D349" s="322"/>
      <c r="E349" s="322"/>
      <c r="F349" s="322"/>
      <c r="G349" s="322"/>
      <c r="H349" s="322"/>
      <c r="I349" s="322"/>
      <c r="J349" s="322"/>
      <c r="K349" s="223" t="s">
        <v>56</v>
      </c>
      <c r="L349" s="3"/>
      <c r="M349" s="3"/>
      <c r="N349" s="29"/>
      <c r="O349" s="3"/>
      <c r="P349" s="29"/>
      <c r="Q349" s="29"/>
      <c r="R349" s="29"/>
    </row>
    <row r="350" spans="1:20" ht="20.25" customHeight="1" x14ac:dyDescent="0.2">
      <c r="A350" s="300" t="s">
        <v>10</v>
      </c>
      <c r="B350" s="301" t="s">
        <v>100</v>
      </c>
      <c r="C350" s="302"/>
      <c r="D350" s="302"/>
      <c r="E350" s="302"/>
      <c r="F350" s="302"/>
      <c r="G350" s="302"/>
      <c r="H350" s="302"/>
      <c r="I350" s="302"/>
      <c r="J350" s="303"/>
      <c r="K350" s="304" t="s">
        <v>11</v>
      </c>
      <c r="L350" s="296" t="s">
        <v>3</v>
      </c>
      <c r="M350" s="296" t="s">
        <v>4</v>
      </c>
      <c r="N350" s="306" t="s">
        <v>5</v>
      </c>
      <c r="O350" s="296" t="s">
        <v>6</v>
      </c>
      <c r="P350" s="294" t="s">
        <v>7</v>
      </c>
      <c r="Q350" s="294" t="s">
        <v>8</v>
      </c>
      <c r="R350" s="296" t="s">
        <v>101</v>
      </c>
    </row>
    <row r="351" spans="1:20" ht="15.75" customHeight="1" x14ac:dyDescent="0.25">
      <c r="A351" s="295"/>
      <c r="B351" s="58" t="s">
        <v>102</v>
      </c>
      <c r="C351" s="58" t="s">
        <v>103</v>
      </c>
      <c r="D351" s="58" t="s">
        <v>104</v>
      </c>
      <c r="E351" s="58" t="s">
        <v>105</v>
      </c>
      <c r="F351" s="58" t="s">
        <v>106</v>
      </c>
      <c r="G351" s="58" t="s">
        <v>107</v>
      </c>
      <c r="H351" s="58" t="s">
        <v>108</v>
      </c>
      <c r="I351" s="58" t="s">
        <v>109</v>
      </c>
      <c r="J351" s="58" t="s">
        <v>110</v>
      </c>
      <c r="K351" s="305"/>
      <c r="L351" s="295"/>
      <c r="M351" s="295"/>
      <c r="N351" s="295"/>
      <c r="O351" s="295"/>
      <c r="P351" s="295"/>
      <c r="Q351" s="295"/>
      <c r="R351" s="295"/>
      <c r="T351" s="104"/>
    </row>
    <row r="352" spans="1:20" ht="15.75" customHeight="1" x14ac:dyDescent="0.25">
      <c r="A352" s="58" t="s">
        <v>56</v>
      </c>
      <c r="B352" s="154">
        <v>52</v>
      </c>
      <c r="C352" s="154"/>
      <c r="D352" s="154"/>
      <c r="E352" s="154"/>
      <c r="F352" s="154"/>
      <c r="G352" s="154"/>
      <c r="H352" s="154"/>
      <c r="I352" s="154"/>
      <c r="J352" s="154"/>
      <c r="K352" s="144"/>
      <c r="L352" s="234"/>
      <c r="M352" s="235"/>
      <c r="N352" s="236"/>
      <c r="O352" s="243"/>
      <c r="P352" s="63">
        <f>B352</f>
        <v>52</v>
      </c>
      <c r="Q352" s="244"/>
      <c r="R352" s="243"/>
      <c r="T352" s="104"/>
    </row>
    <row r="353" spans="1:20" ht="15.75" customHeight="1" x14ac:dyDescent="0.25">
      <c r="A353" s="58" t="s">
        <v>57</v>
      </c>
      <c r="B353" s="154"/>
      <c r="C353" s="154">
        <v>40</v>
      </c>
      <c r="D353" s="154"/>
      <c r="E353" s="154"/>
      <c r="F353" s="154"/>
      <c r="G353" s="154"/>
      <c r="H353" s="154"/>
      <c r="I353" s="154"/>
      <c r="J353" s="154"/>
      <c r="K353" s="144"/>
      <c r="L353" s="237"/>
      <c r="M353" s="129"/>
      <c r="N353" s="238"/>
      <c r="O353" s="67">
        <f>IF(C353=0,"",C353/B352)</f>
        <v>0.76923076923076927</v>
      </c>
      <c r="P353" s="68">
        <v>41</v>
      </c>
      <c r="Q353" s="245">
        <f t="shared" ref="Q353:Q360" si="75">IF(P353=0,"",P353/P352)</f>
        <v>0.78846153846153844</v>
      </c>
      <c r="R353" s="245">
        <f t="shared" ref="R353:R360" si="76">IF(P353=0,"",100%-Q353)</f>
        <v>0.21153846153846156</v>
      </c>
      <c r="T353" s="104"/>
    </row>
    <row r="354" spans="1:20" ht="15.75" customHeight="1" x14ac:dyDescent="0.25">
      <c r="A354" s="58">
        <v>1001</v>
      </c>
      <c r="B354" s="154"/>
      <c r="C354" s="154"/>
      <c r="D354" s="154">
        <v>33</v>
      </c>
      <c r="E354" s="154"/>
      <c r="F354" s="154"/>
      <c r="G354" s="154"/>
      <c r="H354" s="154"/>
      <c r="I354" s="154"/>
      <c r="J354" s="154"/>
      <c r="K354" s="144"/>
      <c r="L354" s="237"/>
      <c r="M354" s="129"/>
      <c r="N354" s="238"/>
      <c r="O354" s="67">
        <f>IF(D354=0,"",D354/C353)</f>
        <v>0.82499999999999996</v>
      </c>
      <c r="P354" s="68">
        <v>38</v>
      </c>
      <c r="Q354" s="245">
        <f t="shared" si="75"/>
        <v>0.92682926829268297</v>
      </c>
      <c r="R354" s="245">
        <f t="shared" si="76"/>
        <v>7.3170731707317027E-2</v>
      </c>
      <c r="T354" s="70">
        <f>P354/P352</f>
        <v>0.73076923076923073</v>
      </c>
    </row>
    <row r="355" spans="1:20" ht="15.75" customHeight="1" x14ac:dyDescent="0.25">
      <c r="A355" s="58">
        <v>1002</v>
      </c>
      <c r="B355" s="154"/>
      <c r="C355" s="154"/>
      <c r="D355" s="154"/>
      <c r="E355" s="154">
        <v>29</v>
      </c>
      <c r="F355" s="154"/>
      <c r="G355" s="154"/>
      <c r="H355" s="154"/>
      <c r="I355" s="154"/>
      <c r="J355" s="154"/>
      <c r="K355" s="144"/>
      <c r="L355" s="237"/>
      <c r="M355" s="129"/>
      <c r="N355" s="238"/>
      <c r="O355" s="67">
        <f>IF(E355=0,"",E355/D354)</f>
        <v>0.87878787878787878</v>
      </c>
      <c r="P355" s="68">
        <v>36</v>
      </c>
      <c r="Q355" s="245">
        <f t="shared" si="75"/>
        <v>0.94736842105263153</v>
      </c>
      <c r="R355" s="245">
        <f t="shared" si="76"/>
        <v>5.2631578947368474E-2</v>
      </c>
      <c r="T355" s="104"/>
    </row>
    <row r="356" spans="1:20" ht="15.75" customHeight="1" x14ac:dyDescent="0.25">
      <c r="A356" s="58">
        <v>1101</v>
      </c>
      <c r="B356" s="154"/>
      <c r="C356" s="154"/>
      <c r="D356" s="154"/>
      <c r="E356" s="154"/>
      <c r="F356" s="154">
        <v>27</v>
      </c>
      <c r="G356" s="154"/>
      <c r="H356" s="154"/>
      <c r="I356" s="154"/>
      <c r="J356" s="154"/>
      <c r="K356" s="144"/>
      <c r="L356" s="237"/>
      <c r="M356" s="129"/>
      <c r="N356" s="238"/>
      <c r="O356" s="67">
        <f>IF(F356=0,"",F356/E355)</f>
        <v>0.93103448275862066</v>
      </c>
      <c r="P356" s="68">
        <v>33</v>
      </c>
      <c r="Q356" s="245">
        <f t="shared" si="75"/>
        <v>0.91666666666666663</v>
      </c>
      <c r="R356" s="245">
        <f t="shared" si="76"/>
        <v>8.333333333333337E-2</v>
      </c>
      <c r="T356" s="104"/>
    </row>
    <row r="357" spans="1:20" ht="15.75" customHeight="1" x14ac:dyDescent="0.25">
      <c r="A357" s="58">
        <v>1102</v>
      </c>
      <c r="B357" s="154"/>
      <c r="C357" s="154"/>
      <c r="D357" s="154"/>
      <c r="E357" s="154"/>
      <c r="F357" s="154"/>
      <c r="G357" s="154">
        <v>27</v>
      </c>
      <c r="H357" s="154"/>
      <c r="I357" s="154"/>
      <c r="J357" s="154"/>
      <c r="K357" s="144"/>
      <c r="L357" s="237"/>
      <c r="M357" s="129"/>
      <c r="N357" s="238"/>
      <c r="O357" s="67">
        <f>IF(G357=0,"",G357/F356)</f>
        <v>1</v>
      </c>
      <c r="P357" s="68">
        <v>32</v>
      </c>
      <c r="Q357" s="245">
        <f t="shared" si="75"/>
        <v>0.96969696969696972</v>
      </c>
      <c r="R357" s="245">
        <f t="shared" si="76"/>
        <v>3.0303030303030276E-2</v>
      </c>
      <c r="T357" s="104"/>
    </row>
    <row r="358" spans="1:20" ht="15.75" customHeight="1" x14ac:dyDescent="0.25">
      <c r="A358" s="58">
        <v>1201</v>
      </c>
      <c r="B358" s="154"/>
      <c r="C358" s="154"/>
      <c r="D358" s="154"/>
      <c r="E358" s="154"/>
      <c r="F358" s="154"/>
      <c r="G358" s="154"/>
      <c r="H358" s="154">
        <v>26</v>
      </c>
      <c r="I358" s="154"/>
      <c r="J358" s="154"/>
      <c r="K358" s="144"/>
      <c r="L358" s="237"/>
      <c r="M358" s="129"/>
      <c r="N358" s="238"/>
      <c r="O358" s="67">
        <f>IF(H358=0,"",H358/G357)</f>
        <v>0.96296296296296291</v>
      </c>
      <c r="P358" s="68">
        <v>33</v>
      </c>
      <c r="Q358" s="245">
        <f t="shared" si="75"/>
        <v>1.03125</v>
      </c>
      <c r="R358" s="245">
        <f t="shared" si="76"/>
        <v>-3.125E-2</v>
      </c>
      <c r="T358" s="104"/>
    </row>
    <row r="359" spans="1:20" ht="15.75" customHeight="1" x14ac:dyDescent="0.25">
      <c r="A359" s="58">
        <v>1202</v>
      </c>
      <c r="B359" s="154"/>
      <c r="C359" s="154"/>
      <c r="D359" s="154"/>
      <c r="E359" s="154"/>
      <c r="F359" s="154"/>
      <c r="G359" s="154"/>
      <c r="H359" s="154"/>
      <c r="I359" s="154">
        <v>26</v>
      </c>
      <c r="J359" s="154"/>
      <c r="K359" s="144">
        <v>1</v>
      </c>
      <c r="L359" s="237"/>
      <c r="M359" s="129"/>
      <c r="N359" s="238"/>
      <c r="O359" s="67">
        <f>IF(I359=0,"",I359/H358)</f>
        <v>1</v>
      </c>
      <c r="P359" s="68">
        <v>33</v>
      </c>
      <c r="Q359" s="245">
        <f t="shared" si="75"/>
        <v>1</v>
      </c>
      <c r="R359" s="245">
        <f t="shared" si="76"/>
        <v>0</v>
      </c>
      <c r="T359" s="104"/>
    </row>
    <row r="360" spans="1:20" ht="15.75" customHeight="1" x14ac:dyDescent="0.25">
      <c r="A360" s="58">
        <v>1301</v>
      </c>
      <c r="B360" s="154"/>
      <c r="C360" s="154"/>
      <c r="D360" s="154"/>
      <c r="E360" s="154"/>
      <c r="F360" s="154"/>
      <c r="G360" s="154"/>
      <c r="H360" s="154"/>
      <c r="I360" s="154"/>
      <c r="J360" s="154">
        <v>26</v>
      </c>
      <c r="K360" s="144">
        <v>22</v>
      </c>
      <c r="L360" s="237"/>
      <c r="M360" s="129"/>
      <c r="N360" s="238"/>
      <c r="O360" s="71">
        <f>IF(J360=0,"",J360/I359)</f>
        <v>1</v>
      </c>
      <c r="P360" s="68">
        <v>31</v>
      </c>
      <c r="Q360" s="71">
        <f t="shared" si="75"/>
        <v>0.93939393939393945</v>
      </c>
      <c r="R360" s="71">
        <f t="shared" si="76"/>
        <v>6.0606060606060552E-2</v>
      </c>
      <c r="T360" s="104"/>
    </row>
    <row r="361" spans="1:20" ht="15.75" customHeight="1" x14ac:dyDescent="0.25">
      <c r="A361" s="58">
        <v>1302</v>
      </c>
      <c r="B361" s="154"/>
      <c r="C361" s="154"/>
      <c r="D361" s="154"/>
      <c r="E361" s="154"/>
      <c r="F361" s="154"/>
      <c r="G361" s="154"/>
      <c r="H361" s="154"/>
      <c r="I361" s="154"/>
      <c r="J361" s="154">
        <v>7</v>
      </c>
      <c r="K361" s="144">
        <v>2</v>
      </c>
      <c r="L361" s="237"/>
      <c r="M361" s="129"/>
      <c r="N361" s="239"/>
      <c r="O361" s="129"/>
      <c r="P361" s="68">
        <v>8</v>
      </c>
      <c r="Q361" s="129"/>
      <c r="R361" s="246"/>
      <c r="T361" s="104"/>
    </row>
    <row r="362" spans="1:20" ht="15.75" customHeight="1" x14ac:dyDescent="0.25">
      <c r="A362" s="58">
        <v>1401</v>
      </c>
      <c r="B362" s="154"/>
      <c r="C362" s="154"/>
      <c r="D362" s="154"/>
      <c r="E362" s="154"/>
      <c r="F362" s="154"/>
      <c r="G362" s="154"/>
      <c r="H362" s="154"/>
      <c r="I362" s="154"/>
      <c r="J362" s="154">
        <v>3</v>
      </c>
      <c r="K362" s="144">
        <v>1</v>
      </c>
      <c r="L362" s="237"/>
      <c r="M362" s="129"/>
      <c r="N362" s="239"/>
      <c r="O362" s="247"/>
      <c r="P362" s="109">
        <v>3</v>
      </c>
      <c r="Q362" s="248"/>
      <c r="R362" s="247"/>
      <c r="T362" s="104"/>
    </row>
    <row r="363" spans="1:20" ht="15.75" customHeight="1" x14ac:dyDescent="0.25">
      <c r="A363" s="58">
        <v>1402</v>
      </c>
      <c r="B363" s="154"/>
      <c r="C363" s="154"/>
      <c r="D363" s="154"/>
      <c r="E363" s="154"/>
      <c r="F363" s="154"/>
      <c r="G363" s="154"/>
      <c r="H363" s="154"/>
      <c r="I363" s="154"/>
      <c r="J363" s="154"/>
      <c r="K363" s="144"/>
      <c r="L363" s="237"/>
      <c r="M363" s="129"/>
      <c r="N363" s="239"/>
      <c r="O363" s="247"/>
      <c r="P363" s="109"/>
      <c r="Q363" s="248"/>
      <c r="R363" s="247"/>
      <c r="T363" s="104"/>
    </row>
    <row r="364" spans="1:20" ht="15.75" customHeight="1" x14ac:dyDescent="0.25">
      <c r="A364" s="58">
        <v>1501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44"/>
      <c r="L364" s="237"/>
      <c r="M364" s="129"/>
      <c r="N364" s="239"/>
      <c r="O364" s="247"/>
      <c r="P364" s="109"/>
      <c r="Q364" s="248"/>
      <c r="R364" s="247"/>
      <c r="T364" s="104"/>
    </row>
    <row r="365" spans="1:20" ht="15.75" customHeight="1" x14ac:dyDescent="0.25">
      <c r="A365" s="58">
        <v>1502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44"/>
      <c r="L365" s="237"/>
      <c r="M365" s="129"/>
      <c r="N365" s="239"/>
      <c r="O365" s="129"/>
      <c r="P365" s="239"/>
      <c r="Q365" s="124"/>
      <c r="R365" s="247"/>
      <c r="T365" s="104"/>
    </row>
    <row r="366" spans="1:20" ht="15.75" customHeight="1" x14ac:dyDescent="0.25">
      <c r="A366" s="58">
        <v>1601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44"/>
      <c r="L366" s="237"/>
      <c r="M366" s="129"/>
      <c r="N366" s="239"/>
      <c r="O366" s="197" t="s">
        <v>83</v>
      </c>
      <c r="P366" s="82">
        <v>26</v>
      </c>
      <c r="Q366" s="111">
        <f>IF(SUM(K359:K362)=0,"",SUM(K359:K362))</f>
        <v>26</v>
      </c>
      <c r="R366" s="199" t="s">
        <v>11</v>
      </c>
      <c r="T366" s="104"/>
    </row>
    <row r="367" spans="1:20" ht="15.75" customHeight="1" x14ac:dyDescent="0.25">
      <c r="A367" s="58">
        <v>1602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44"/>
      <c r="L367" s="237"/>
      <c r="M367" s="129"/>
      <c r="N367" s="239"/>
      <c r="O367" s="198" t="s">
        <v>85</v>
      </c>
      <c r="P367" s="86">
        <f>IF(P366/B352=0,"",P366/B352)</f>
        <v>0.5</v>
      </c>
      <c r="Q367" s="112">
        <f>IF(P366/Q366=0,"",P366/Q366)</f>
        <v>1</v>
      </c>
      <c r="R367" s="200" t="s">
        <v>86</v>
      </c>
      <c r="T367" s="104"/>
    </row>
    <row r="368" spans="1:20" ht="15.75" x14ac:dyDescent="0.25">
      <c r="A368" s="58">
        <v>1701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44"/>
      <c r="L368" s="240"/>
      <c r="M368" s="241"/>
      <c r="N368" s="242"/>
      <c r="O368" s="90"/>
      <c r="P368" s="91"/>
      <c r="Q368" s="91"/>
      <c r="R368" s="113"/>
      <c r="T368" s="104"/>
    </row>
    <row r="369" spans="1:20" ht="18" customHeight="1" x14ac:dyDescent="0.25">
      <c r="A369" s="28"/>
      <c r="B369" s="297" t="s">
        <v>111</v>
      </c>
      <c r="C369" s="297"/>
      <c r="D369" s="297"/>
      <c r="E369" s="297"/>
      <c r="F369" s="297"/>
      <c r="G369" s="297"/>
      <c r="H369" s="297"/>
      <c r="I369" s="297"/>
      <c r="J369" s="297"/>
      <c r="K369" s="93">
        <f>SUM(K352:K365)</f>
        <v>26</v>
      </c>
      <c r="L369" s="94">
        <f>IF(SUM(K359:K360)=0,"",SUM(K359:K360)/B352)</f>
        <v>0.44230769230769229</v>
      </c>
      <c r="M369" s="94">
        <f>IF(K369=0,"",K369/B352)</f>
        <v>0.5</v>
      </c>
      <c r="N369" s="94">
        <f>IF(K360=0,"",M369-L369)</f>
        <v>5.7692307692307709E-2</v>
      </c>
      <c r="O369" s="3"/>
      <c r="P369" s="29"/>
      <c r="Q369" s="22"/>
      <c r="R369" s="3"/>
      <c r="T369" s="104"/>
    </row>
    <row r="370" spans="1:20" ht="12.75" customHeight="1" x14ac:dyDescent="0.2">
      <c r="L370" s="3"/>
      <c r="M370" s="3"/>
      <c r="N370" s="3"/>
      <c r="O370" s="3"/>
    </row>
    <row r="371" spans="1:20" ht="12.75" customHeight="1" x14ac:dyDescent="0.2">
      <c r="L371" s="3"/>
      <c r="M371" s="3"/>
      <c r="N371" s="3"/>
      <c r="O371" s="3"/>
    </row>
    <row r="372" spans="1:20" s="222" customFormat="1" ht="26.25" customHeight="1" x14ac:dyDescent="0.3">
      <c r="A372" s="215"/>
      <c r="B372" s="322" t="s">
        <v>99</v>
      </c>
      <c r="C372" s="322"/>
      <c r="D372" s="322"/>
      <c r="E372" s="322"/>
      <c r="F372" s="322"/>
      <c r="G372" s="322"/>
      <c r="H372" s="322"/>
      <c r="I372" s="322"/>
      <c r="J372" s="322"/>
      <c r="K372" s="223" t="s">
        <v>57</v>
      </c>
      <c r="L372" s="3"/>
      <c r="M372" s="3"/>
      <c r="N372" s="29"/>
      <c r="O372" s="3"/>
      <c r="P372" s="29"/>
      <c r="Q372" s="29"/>
      <c r="R372" s="29"/>
    </row>
    <row r="373" spans="1:20" ht="20.25" customHeight="1" x14ac:dyDescent="0.2">
      <c r="A373" s="300" t="s">
        <v>10</v>
      </c>
      <c r="B373" s="301" t="s">
        <v>100</v>
      </c>
      <c r="C373" s="302"/>
      <c r="D373" s="302"/>
      <c r="E373" s="302"/>
      <c r="F373" s="302"/>
      <c r="G373" s="302"/>
      <c r="H373" s="302"/>
      <c r="I373" s="302"/>
      <c r="J373" s="303"/>
      <c r="K373" s="304" t="s">
        <v>11</v>
      </c>
      <c r="L373" s="296" t="s">
        <v>3</v>
      </c>
      <c r="M373" s="296" t="s">
        <v>4</v>
      </c>
      <c r="N373" s="306" t="s">
        <v>5</v>
      </c>
      <c r="O373" s="296" t="s">
        <v>6</v>
      </c>
      <c r="P373" s="294" t="s">
        <v>7</v>
      </c>
      <c r="Q373" s="294" t="s">
        <v>8</v>
      </c>
      <c r="R373" s="296" t="s">
        <v>101</v>
      </c>
    </row>
    <row r="374" spans="1:20" ht="15.75" customHeight="1" x14ac:dyDescent="0.25">
      <c r="A374" s="295"/>
      <c r="B374" s="58" t="s">
        <v>102</v>
      </c>
      <c r="C374" s="58" t="s">
        <v>103</v>
      </c>
      <c r="D374" s="58" t="s">
        <v>104</v>
      </c>
      <c r="E374" s="58" t="s">
        <v>105</v>
      </c>
      <c r="F374" s="58" t="s">
        <v>106</v>
      </c>
      <c r="G374" s="58" t="s">
        <v>107</v>
      </c>
      <c r="H374" s="58" t="s">
        <v>108</v>
      </c>
      <c r="I374" s="58" t="s">
        <v>109</v>
      </c>
      <c r="J374" s="58" t="s">
        <v>110</v>
      </c>
      <c r="K374" s="305"/>
      <c r="L374" s="295"/>
      <c r="M374" s="295"/>
      <c r="N374" s="295"/>
      <c r="O374" s="295"/>
      <c r="P374" s="295"/>
      <c r="Q374" s="295"/>
      <c r="R374" s="295"/>
      <c r="T374" s="104"/>
    </row>
    <row r="375" spans="1:20" ht="15.75" customHeight="1" x14ac:dyDescent="0.25">
      <c r="A375" s="58" t="s">
        <v>57</v>
      </c>
      <c r="B375" s="154">
        <v>63</v>
      </c>
      <c r="C375" s="154"/>
      <c r="D375" s="154"/>
      <c r="E375" s="154"/>
      <c r="F375" s="154"/>
      <c r="G375" s="154"/>
      <c r="H375" s="154"/>
      <c r="I375" s="154"/>
      <c r="J375" s="154"/>
      <c r="K375" s="144"/>
      <c r="L375" s="234"/>
      <c r="M375" s="235"/>
      <c r="N375" s="236"/>
      <c r="O375" s="243"/>
      <c r="P375" s="63">
        <f>B375</f>
        <v>63</v>
      </c>
      <c r="Q375" s="244"/>
      <c r="R375" s="243"/>
      <c r="T375" s="104"/>
    </row>
    <row r="376" spans="1:20" ht="15.75" customHeight="1" x14ac:dyDescent="0.25">
      <c r="A376" s="58">
        <v>1001</v>
      </c>
      <c r="B376" s="154"/>
      <c r="C376" s="154">
        <v>52</v>
      </c>
      <c r="D376" s="154"/>
      <c r="E376" s="154"/>
      <c r="F376" s="154"/>
      <c r="G376" s="154"/>
      <c r="H376" s="154"/>
      <c r="I376" s="154"/>
      <c r="J376" s="154"/>
      <c r="K376" s="144"/>
      <c r="L376" s="237"/>
      <c r="M376" s="129"/>
      <c r="N376" s="238"/>
      <c r="O376" s="67">
        <f>IF(C376=0,"",C376/B375)</f>
        <v>0.82539682539682535</v>
      </c>
      <c r="P376" s="68">
        <v>52</v>
      </c>
      <c r="Q376" s="245">
        <f t="shared" ref="Q376:Q383" si="77">IF(P376=0,"",P376/P375)</f>
        <v>0.82539682539682535</v>
      </c>
      <c r="R376" s="245">
        <f t="shared" ref="R376:R383" si="78">IF(P376=0,"",100%-Q376)</f>
        <v>0.17460317460317465</v>
      </c>
      <c r="T376" s="104"/>
    </row>
    <row r="377" spans="1:20" ht="15.75" customHeight="1" x14ac:dyDescent="0.25">
      <c r="A377" s="58">
        <v>1002</v>
      </c>
      <c r="B377" s="154"/>
      <c r="C377" s="154"/>
      <c r="D377" s="154">
        <v>47</v>
      </c>
      <c r="E377" s="154"/>
      <c r="F377" s="154"/>
      <c r="G377" s="154"/>
      <c r="H377" s="154"/>
      <c r="I377" s="154"/>
      <c r="J377" s="154"/>
      <c r="K377" s="144"/>
      <c r="L377" s="237"/>
      <c r="M377" s="129"/>
      <c r="N377" s="238"/>
      <c r="O377" s="67">
        <f>IF(D377=0,"",D377/C376)</f>
        <v>0.90384615384615385</v>
      </c>
      <c r="P377" s="68">
        <v>50</v>
      </c>
      <c r="Q377" s="245">
        <f t="shared" si="77"/>
        <v>0.96153846153846156</v>
      </c>
      <c r="R377" s="245">
        <f t="shared" si="78"/>
        <v>3.8461538461538436E-2</v>
      </c>
      <c r="T377" s="70">
        <f>P377/P375</f>
        <v>0.79365079365079361</v>
      </c>
    </row>
    <row r="378" spans="1:20" ht="15.75" customHeight="1" x14ac:dyDescent="0.25">
      <c r="A378" s="58">
        <v>1101</v>
      </c>
      <c r="B378" s="154"/>
      <c r="C378" s="154"/>
      <c r="D378" s="154"/>
      <c r="E378" s="154">
        <v>44</v>
      </c>
      <c r="F378" s="154"/>
      <c r="G378" s="154"/>
      <c r="H378" s="154"/>
      <c r="I378" s="154"/>
      <c r="J378" s="154"/>
      <c r="K378" s="144"/>
      <c r="L378" s="237"/>
      <c r="M378" s="129"/>
      <c r="N378" s="238"/>
      <c r="O378" s="67">
        <f>IF(E378=0,"",E378/D377)</f>
        <v>0.93617021276595747</v>
      </c>
      <c r="P378" s="68">
        <v>50</v>
      </c>
      <c r="Q378" s="245">
        <f t="shared" si="77"/>
        <v>1</v>
      </c>
      <c r="R378" s="245">
        <f t="shared" si="78"/>
        <v>0</v>
      </c>
      <c r="T378" s="104"/>
    </row>
    <row r="379" spans="1:20" ht="15.75" customHeight="1" x14ac:dyDescent="0.25">
      <c r="A379" s="58">
        <v>1102</v>
      </c>
      <c r="B379" s="154"/>
      <c r="C379" s="154"/>
      <c r="D379" s="154"/>
      <c r="E379" s="154"/>
      <c r="F379" s="154">
        <v>36</v>
      </c>
      <c r="G379" s="154"/>
      <c r="H379" s="154"/>
      <c r="I379" s="154"/>
      <c r="J379" s="154"/>
      <c r="K379" s="144"/>
      <c r="L379" s="237"/>
      <c r="M379" s="129"/>
      <c r="N379" s="238"/>
      <c r="O379" s="67">
        <f>IF(F379=0,"",F379/E378)</f>
        <v>0.81818181818181823</v>
      </c>
      <c r="P379" s="68">
        <v>46</v>
      </c>
      <c r="Q379" s="245">
        <f t="shared" si="77"/>
        <v>0.92</v>
      </c>
      <c r="R379" s="245">
        <f t="shared" si="78"/>
        <v>7.999999999999996E-2</v>
      </c>
      <c r="T379" s="104"/>
    </row>
    <row r="380" spans="1:20" ht="15.75" customHeight="1" x14ac:dyDescent="0.25">
      <c r="A380" s="58">
        <v>1201</v>
      </c>
      <c r="B380" s="154"/>
      <c r="C380" s="154"/>
      <c r="D380" s="154"/>
      <c r="E380" s="154"/>
      <c r="F380" s="154"/>
      <c r="G380" s="154">
        <v>36</v>
      </c>
      <c r="H380" s="154"/>
      <c r="I380" s="154"/>
      <c r="J380" s="154"/>
      <c r="K380" s="144"/>
      <c r="L380" s="237"/>
      <c r="M380" s="129"/>
      <c r="N380" s="238"/>
      <c r="O380" s="67">
        <f>IF(G380=0,"",G380/F379)</f>
        <v>1</v>
      </c>
      <c r="P380" s="68">
        <v>48</v>
      </c>
      <c r="Q380" s="245">
        <f t="shared" si="77"/>
        <v>1.0434782608695652</v>
      </c>
      <c r="R380" s="245">
        <f t="shared" si="78"/>
        <v>-4.3478260869565188E-2</v>
      </c>
      <c r="T380" s="104"/>
    </row>
    <row r="381" spans="1:20" ht="15.75" customHeight="1" x14ac:dyDescent="0.25">
      <c r="A381" s="58">
        <v>1202</v>
      </c>
      <c r="B381" s="154"/>
      <c r="C381" s="154"/>
      <c r="D381" s="154"/>
      <c r="E381" s="154"/>
      <c r="F381" s="154"/>
      <c r="G381" s="154"/>
      <c r="H381" s="154">
        <v>36</v>
      </c>
      <c r="I381" s="154"/>
      <c r="J381" s="154"/>
      <c r="K381" s="144"/>
      <c r="L381" s="237"/>
      <c r="M381" s="129"/>
      <c r="N381" s="238"/>
      <c r="O381" s="67">
        <f>IF(H381=0,"",H381/G380)</f>
        <v>1</v>
      </c>
      <c r="P381" s="68">
        <v>46</v>
      </c>
      <c r="Q381" s="245">
        <f t="shared" si="77"/>
        <v>0.95833333333333337</v>
      </c>
      <c r="R381" s="245">
        <f t="shared" si="78"/>
        <v>4.166666666666663E-2</v>
      </c>
      <c r="T381" s="104"/>
    </row>
    <row r="382" spans="1:20" ht="15.75" customHeight="1" x14ac:dyDescent="0.25">
      <c r="A382" s="58">
        <v>1301</v>
      </c>
      <c r="B382" s="154"/>
      <c r="C382" s="154"/>
      <c r="D382" s="154"/>
      <c r="E382" s="154"/>
      <c r="F382" s="154"/>
      <c r="G382" s="154"/>
      <c r="H382" s="154"/>
      <c r="I382" s="154">
        <v>35</v>
      </c>
      <c r="J382" s="154"/>
      <c r="K382" s="144"/>
      <c r="L382" s="237"/>
      <c r="M382" s="129"/>
      <c r="N382" s="238"/>
      <c r="O382" s="67">
        <f>IF(I382=0,"",I382/H381)</f>
        <v>0.97222222222222221</v>
      </c>
      <c r="P382" s="68">
        <v>45</v>
      </c>
      <c r="Q382" s="245">
        <f t="shared" si="77"/>
        <v>0.97826086956521741</v>
      </c>
      <c r="R382" s="245">
        <f t="shared" si="78"/>
        <v>2.1739130434782594E-2</v>
      </c>
      <c r="T382" s="104"/>
    </row>
    <row r="383" spans="1:20" ht="15.75" customHeight="1" x14ac:dyDescent="0.25">
      <c r="A383" s="58">
        <v>1302</v>
      </c>
      <c r="B383" s="154"/>
      <c r="C383" s="154"/>
      <c r="D383" s="154"/>
      <c r="E383" s="154"/>
      <c r="F383" s="154"/>
      <c r="G383" s="154"/>
      <c r="H383" s="154"/>
      <c r="I383" s="154"/>
      <c r="J383" s="154">
        <v>35</v>
      </c>
      <c r="K383" s="144">
        <v>33</v>
      </c>
      <c r="L383" s="237"/>
      <c r="M383" s="129"/>
      <c r="N383" s="238"/>
      <c r="O383" s="71">
        <f>IF(J383=0,"",J383/I382)</f>
        <v>1</v>
      </c>
      <c r="P383" s="68">
        <v>44</v>
      </c>
      <c r="Q383" s="71">
        <f t="shared" si="77"/>
        <v>0.97777777777777775</v>
      </c>
      <c r="R383" s="71">
        <f t="shared" si="78"/>
        <v>2.2222222222222254E-2</v>
      </c>
      <c r="T383" s="104"/>
    </row>
    <row r="384" spans="1:20" ht="15.75" customHeight="1" x14ac:dyDescent="0.25">
      <c r="A384" s="58">
        <v>1401</v>
      </c>
      <c r="B384" s="154"/>
      <c r="C384" s="154"/>
      <c r="D384" s="154"/>
      <c r="E384" s="154"/>
      <c r="F384" s="154"/>
      <c r="G384" s="154"/>
      <c r="H384" s="154"/>
      <c r="I384" s="154"/>
      <c r="J384" s="154">
        <v>7</v>
      </c>
      <c r="K384" s="144">
        <v>3</v>
      </c>
      <c r="L384" s="237"/>
      <c r="M384" s="129"/>
      <c r="N384" s="239"/>
      <c r="O384" s="129"/>
      <c r="P384" s="68">
        <v>10</v>
      </c>
      <c r="Q384" s="129"/>
      <c r="R384" s="246"/>
      <c r="T384" s="104"/>
    </row>
    <row r="385" spans="1:20" ht="15.75" customHeight="1" x14ac:dyDescent="0.25">
      <c r="A385" s="58">
        <v>1402</v>
      </c>
      <c r="B385" s="154"/>
      <c r="C385" s="154"/>
      <c r="D385" s="154"/>
      <c r="E385" s="154"/>
      <c r="F385" s="154"/>
      <c r="G385" s="154"/>
      <c r="H385" s="154"/>
      <c r="I385" s="154"/>
      <c r="J385" s="154">
        <v>3</v>
      </c>
      <c r="K385" s="144">
        <v>1</v>
      </c>
      <c r="L385" s="237"/>
      <c r="M385" s="129"/>
      <c r="N385" s="239"/>
      <c r="O385" s="247"/>
      <c r="P385" s="109">
        <v>4</v>
      </c>
      <c r="Q385" s="248"/>
      <c r="R385" s="247"/>
      <c r="T385" s="104"/>
    </row>
    <row r="386" spans="1:20" ht="15.75" customHeight="1" x14ac:dyDescent="0.25">
      <c r="A386" s="58">
        <v>1501</v>
      </c>
      <c r="B386" s="154"/>
      <c r="C386" s="154"/>
      <c r="D386" s="154"/>
      <c r="E386" s="154"/>
      <c r="F386" s="154"/>
      <c r="G386" s="154"/>
      <c r="H386" s="154"/>
      <c r="I386" s="154"/>
      <c r="J386" s="154">
        <v>2</v>
      </c>
      <c r="K386" s="144">
        <v>1</v>
      </c>
      <c r="L386" s="237"/>
      <c r="M386" s="129"/>
      <c r="N386" s="239"/>
      <c r="O386" s="247"/>
      <c r="P386" s="109">
        <v>2</v>
      </c>
      <c r="Q386" s="248"/>
      <c r="R386" s="247"/>
      <c r="T386" s="104"/>
    </row>
    <row r="387" spans="1:20" ht="15.75" customHeight="1" x14ac:dyDescent="0.25">
      <c r="A387" s="58">
        <v>1502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44"/>
      <c r="L387" s="237"/>
      <c r="M387" s="129"/>
      <c r="N387" s="239"/>
      <c r="O387" s="247"/>
      <c r="P387" s="109"/>
      <c r="Q387" s="248"/>
      <c r="R387" s="247"/>
      <c r="T387" s="104"/>
    </row>
    <row r="388" spans="1:20" ht="15.75" customHeight="1" x14ac:dyDescent="0.25">
      <c r="A388" s="58">
        <v>1601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44"/>
      <c r="L388" s="237"/>
      <c r="M388" s="129"/>
      <c r="N388" s="239"/>
      <c r="O388" s="129"/>
      <c r="P388" s="239"/>
      <c r="Q388" s="124"/>
      <c r="R388" s="247"/>
      <c r="T388" s="104"/>
    </row>
    <row r="389" spans="1:20" ht="15.75" customHeight="1" x14ac:dyDescent="0.25">
      <c r="A389" s="58">
        <v>1602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44"/>
      <c r="L389" s="237"/>
      <c r="M389" s="129"/>
      <c r="N389" s="239"/>
      <c r="O389" s="197" t="s">
        <v>83</v>
      </c>
      <c r="P389" s="82">
        <v>38</v>
      </c>
      <c r="Q389" s="111">
        <f>K392</f>
        <v>38</v>
      </c>
      <c r="R389" s="199" t="s">
        <v>11</v>
      </c>
      <c r="T389" s="104"/>
    </row>
    <row r="390" spans="1:20" ht="15.75" customHeight="1" x14ac:dyDescent="0.25">
      <c r="A390" s="58">
        <v>1701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44"/>
      <c r="L390" s="237"/>
      <c r="M390" s="129"/>
      <c r="N390" s="239"/>
      <c r="O390" s="198" t="s">
        <v>85</v>
      </c>
      <c r="P390" s="86">
        <f>IF(P389/B375=0,"",P389/B375)</f>
        <v>0.60317460317460314</v>
      </c>
      <c r="Q390" s="112">
        <f>IF(P389/Q389=0,"",P389/Q389)</f>
        <v>1</v>
      </c>
      <c r="R390" s="200" t="s">
        <v>86</v>
      </c>
      <c r="T390" s="104"/>
    </row>
    <row r="391" spans="1:20" ht="15.75" customHeight="1" x14ac:dyDescent="0.25">
      <c r="A391" s="58">
        <v>1702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44"/>
      <c r="L391" s="240"/>
      <c r="M391" s="241"/>
      <c r="N391" s="242"/>
      <c r="O391" s="90"/>
      <c r="P391" s="91"/>
      <c r="Q391" s="91"/>
      <c r="R391" s="113"/>
      <c r="T391" s="104"/>
    </row>
    <row r="392" spans="1:20" ht="18" customHeight="1" x14ac:dyDescent="0.25">
      <c r="A392" s="28"/>
      <c r="B392" s="297" t="s">
        <v>111</v>
      </c>
      <c r="C392" s="297"/>
      <c r="D392" s="297"/>
      <c r="E392" s="297"/>
      <c r="F392" s="297"/>
      <c r="G392" s="297"/>
      <c r="H392" s="297"/>
      <c r="I392" s="297"/>
      <c r="J392" s="297"/>
      <c r="K392" s="93">
        <f>SUM(K375:K388)</f>
        <v>38</v>
      </c>
      <c r="L392" s="94">
        <f>IF(SUM(K382:K383)=0,"",SUM(K382:K383)/B375)</f>
        <v>0.52380952380952384</v>
      </c>
      <c r="M392" s="94">
        <f>IF(K392=0,"",K392/B375)</f>
        <v>0.60317460317460314</v>
      </c>
      <c r="N392" s="94">
        <f>IF(K383=0,"",M392-L392)</f>
        <v>7.9365079365079305E-2</v>
      </c>
      <c r="O392" s="3"/>
      <c r="P392" s="29"/>
      <c r="Q392" s="22"/>
      <c r="R392" s="3"/>
      <c r="T392" s="104"/>
    </row>
    <row r="393" spans="1:20" ht="12.75" customHeight="1" x14ac:dyDescent="0.2">
      <c r="L393" s="3"/>
      <c r="M393" s="3"/>
      <c r="N393" s="3"/>
      <c r="O393" s="3"/>
    </row>
    <row r="394" spans="1:20" ht="12.75" customHeight="1" x14ac:dyDescent="0.2">
      <c r="L394" s="3"/>
      <c r="M394" s="3"/>
      <c r="N394" s="3"/>
      <c r="O394" s="3"/>
      <c r="S394" s="29"/>
      <c r="T394" s="22"/>
    </row>
    <row r="395" spans="1:20" s="222" customFormat="1" ht="26.25" customHeight="1" x14ac:dyDescent="0.3">
      <c r="A395" s="215"/>
      <c r="B395" s="322" t="s">
        <v>99</v>
      </c>
      <c r="C395" s="322"/>
      <c r="D395" s="322"/>
      <c r="E395" s="322"/>
      <c r="F395" s="322"/>
      <c r="G395" s="322"/>
      <c r="H395" s="322"/>
      <c r="I395" s="322"/>
      <c r="J395" s="322"/>
      <c r="K395" s="223" t="s">
        <v>69</v>
      </c>
      <c r="L395" s="3"/>
      <c r="M395" s="3"/>
      <c r="N395" s="29"/>
      <c r="O395" s="3"/>
      <c r="P395" s="29"/>
      <c r="Q395" s="29"/>
      <c r="R395" s="29"/>
    </row>
    <row r="396" spans="1:20" ht="20.25" customHeight="1" x14ac:dyDescent="0.2">
      <c r="A396" s="300" t="s">
        <v>10</v>
      </c>
      <c r="B396" s="301" t="s">
        <v>100</v>
      </c>
      <c r="C396" s="302"/>
      <c r="D396" s="302"/>
      <c r="E396" s="302"/>
      <c r="F396" s="302"/>
      <c r="G396" s="302"/>
      <c r="H396" s="302"/>
      <c r="I396" s="302"/>
      <c r="J396" s="303"/>
      <c r="K396" s="304" t="s">
        <v>11</v>
      </c>
      <c r="L396" s="296" t="s">
        <v>3</v>
      </c>
      <c r="M396" s="296" t="s">
        <v>4</v>
      </c>
      <c r="N396" s="306" t="s">
        <v>5</v>
      </c>
      <c r="O396" s="296" t="s">
        <v>6</v>
      </c>
      <c r="P396" s="294" t="s">
        <v>7</v>
      </c>
      <c r="Q396" s="294" t="s">
        <v>8</v>
      </c>
      <c r="R396" s="296" t="s">
        <v>101</v>
      </c>
    </row>
    <row r="397" spans="1:20" ht="15.75" x14ac:dyDescent="0.25">
      <c r="A397" s="295"/>
      <c r="B397" s="58" t="s">
        <v>102</v>
      </c>
      <c r="C397" s="58" t="s">
        <v>103</v>
      </c>
      <c r="D397" s="58" t="s">
        <v>104</v>
      </c>
      <c r="E397" s="58" t="s">
        <v>105</v>
      </c>
      <c r="F397" s="58" t="s">
        <v>106</v>
      </c>
      <c r="G397" s="58" t="s">
        <v>107</v>
      </c>
      <c r="H397" s="58" t="s">
        <v>108</v>
      </c>
      <c r="I397" s="58" t="s">
        <v>109</v>
      </c>
      <c r="J397" s="58" t="s">
        <v>110</v>
      </c>
      <c r="K397" s="305"/>
      <c r="L397" s="295"/>
      <c r="M397" s="295"/>
      <c r="N397" s="295"/>
      <c r="O397" s="295"/>
      <c r="P397" s="295"/>
      <c r="Q397" s="295"/>
      <c r="R397" s="295"/>
      <c r="T397" s="104"/>
    </row>
    <row r="398" spans="1:20" ht="15.75" customHeight="1" x14ac:dyDescent="0.25">
      <c r="A398" s="58">
        <v>1001</v>
      </c>
      <c r="B398" s="154">
        <v>63</v>
      </c>
      <c r="C398" s="154"/>
      <c r="D398" s="154"/>
      <c r="E398" s="154"/>
      <c r="F398" s="154"/>
      <c r="G398" s="154"/>
      <c r="H398" s="154"/>
      <c r="I398" s="154"/>
      <c r="J398" s="154"/>
      <c r="K398" s="144"/>
      <c r="L398" s="234"/>
      <c r="M398" s="235"/>
      <c r="N398" s="236"/>
      <c r="O398" s="243"/>
      <c r="P398" s="63">
        <f>B398</f>
        <v>63</v>
      </c>
      <c r="Q398" s="244"/>
      <c r="R398" s="243"/>
      <c r="T398" s="104"/>
    </row>
    <row r="399" spans="1:20" ht="15.75" customHeight="1" x14ac:dyDescent="0.25">
      <c r="A399" s="58">
        <v>1002</v>
      </c>
      <c r="B399" s="154"/>
      <c r="C399" s="154">
        <v>43</v>
      </c>
      <c r="D399" s="154"/>
      <c r="E399" s="154"/>
      <c r="F399" s="154"/>
      <c r="G399" s="154"/>
      <c r="H399" s="154"/>
      <c r="I399" s="154"/>
      <c r="J399" s="154"/>
      <c r="K399" s="144"/>
      <c r="L399" s="237"/>
      <c r="M399" s="129"/>
      <c r="N399" s="238"/>
      <c r="O399" s="67">
        <f>IF(C399=0,"",C399/B398)</f>
        <v>0.68253968253968256</v>
      </c>
      <c r="P399" s="68">
        <v>43</v>
      </c>
      <c r="Q399" s="245">
        <f t="shared" ref="Q399:Q406" si="79">IF(P399=0,"",P399/P398)</f>
        <v>0.68253968253968256</v>
      </c>
      <c r="R399" s="245">
        <f t="shared" ref="R399:R406" si="80">IF(P399=0,"",100%-Q399)</f>
        <v>0.31746031746031744</v>
      </c>
      <c r="T399" s="104"/>
    </row>
    <row r="400" spans="1:20" ht="15.75" customHeight="1" x14ac:dyDescent="0.25">
      <c r="A400" s="58">
        <v>1101</v>
      </c>
      <c r="B400" s="154"/>
      <c r="C400" s="154"/>
      <c r="D400" s="154">
        <v>33</v>
      </c>
      <c r="E400" s="154"/>
      <c r="F400" s="154"/>
      <c r="G400" s="154"/>
      <c r="H400" s="154"/>
      <c r="I400" s="154"/>
      <c r="J400" s="154"/>
      <c r="K400" s="144"/>
      <c r="L400" s="237"/>
      <c r="M400" s="129"/>
      <c r="N400" s="238"/>
      <c r="O400" s="67">
        <f>IF(D400=0,"",D400/C399)</f>
        <v>0.76744186046511631</v>
      </c>
      <c r="P400" s="68">
        <v>40</v>
      </c>
      <c r="Q400" s="245">
        <f t="shared" si="79"/>
        <v>0.93023255813953487</v>
      </c>
      <c r="R400" s="245">
        <f t="shared" si="80"/>
        <v>6.9767441860465129E-2</v>
      </c>
      <c r="T400" s="70">
        <f>P400/P398</f>
        <v>0.63492063492063489</v>
      </c>
    </row>
    <row r="401" spans="1:20" ht="15.75" customHeight="1" x14ac:dyDescent="0.25">
      <c r="A401" s="58">
        <v>1102</v>
      </c>
      <c r="B401" s="154"/>
      <c r="C401" s="154"/>
      <c r="D401" s="154"/>
      <c r="E401" s="154">
        <v>25</v>
      </c>
      <c r="F401" s="154"/>
      <c r="G401" s="154"/>
      <c r="H401" s="154"/>
      <c r="I401" s="154"/>
      <c r="J401" s="154"/>
      <c r="K401" s="144"/>
      <c r="L401" s="237"/>
      <c r="M401" s="129"/>
      <c r="N401" s="238"/>
      <c r="O401" s="67">
        <f>IF(E401=0,"",E401/D400)</f>
        <v>0.75757575757575757</v>
      </c>
      <c r="P401" s="68">
        <v>36</v>
      </c>
      <c r="Q401" s="245">
        <f t="shared" si="79"/>
        <v>0.9</v>
      </c>
      <c r="R401" s="245">
        <f t="shared" si="80"/>
        <v>9.9999999999999978E-2</v>
      </c>
      <c r="T401" s="104"/>
    </row>
    <row r="402" spans="1:20" ht="15.75" customHeight="1" x14ac:dyDescent="0.25">
      <c r="A402" s="58">
        <v>1201</v>
      </c>
      <c r="B402" s="154"/>
      <c r="C402" s="154"/>
      <c r="D402" s="154"/>
      <c r="E402" s="154"/>
      <c r="F402" s="154">
        <v>25</v>
      </c>
      <c r="G402" s="154"/>
      <c r="H402" s="154"/>
      <c r="I402" s="154"/>
      <c r="J402" s="154"/>
      <c r="K402" s="144"/>
      <c r="L402" s="237"/>
      <c r="M402" s="129"/>
      <c r="N402" s="238"/>
      <c r="O402" s="67">
        <f>IF(F402=0,"",F402/E401)</f>
        <v>1</v>
      </c>
      <c r="P402" s="68">
        <v>33</v>
      </c>
      <c r="Q402" s="245">
        <f t="shared" si="79"/>
        <v>0.91666666666666663</v>
      </c>
      <c r="R402" s="245">
        <f t="shared" si="80"/>
        <v>8.333333333333337E-2</v>
      </c>
      <c r="T402" s="104"/>
    </row>
    <row r="403" spans="1:20" ht="15.75" customHeight="1" x14ac:dyDescent="0.25">
      <c r="A403" s="58">
        <v>1202</v>
      </c>
      <c r="B403" s="154"/>
      <c r="C403" s="154"/>
      <c r="D403" s="154"/>
      <c r="E403" s="154"/>
      <c r="F403" s="154"/>
      <c r="G403" s="154">
        <v>25</v>
      </c>
      <c r="H403" s="154"/>
      <c r="I403" s="154"/>
      <c r="J403" s="154"/>
      <c r="K403" s="144"/>
      <c r="L403" s="237"/>
      <c r="M403" s="129"/>
      <c r="N403" s="238"/>
      <c r="O403" s="67">
        <f>IF(G403=0,"",G403/F402)</f>
        <v>1</v>
      </c>
      <c r="P403" s="68">
        <v>33</v>
      </c>
      <c r="Q403" s="245">
        <f t="shared" si="79"/>
        <v>1</v>
      </c>
      <c r="R403" s="245">
        <f t="shared" si="80"/>
        <v>0</v>
      </c>
      <c r="T403" s="104"/>
    </row>
    <row r="404" spans="1:20" ht="15.75" customHeight="1" x14ac:dyDescent="0.25">
      <c r="A404" s="58">
        <v>1301</v>
      </c>
      <c r="B404" s="154"/>
      <c r="C404" s="154"/>
      <c r="D404" s="154"/>
      <c r="E404" s="154"/>
      <c r="F404" s="154"/>
      <c r="G404" s="154"/>
      <c r="H404" s="154">
        <v>24</v>
      </c>
      <c r="I404" s="154"/>
      <c r="J404" s="154"/>
      <c r="K404" s="144"/>
      <c r="L404" s="237"/>
      <c r="M404" s="129"/>
      <c r="N404" s="238"/>
      <c r="O404" s="67">
        <f>IF(H404=0,"",H404/G403)</f>
        <v>0.96</v>
      </c>
      <c r="P404" s="68">
        <v>31</v>
      </c>
      <c r="Q404" s="245">
        <f t="shared" si="79"/>
        <v>0.93939393939393945</v>
      </c>
      <c r="R404" s="245">
        <f t="shared" si="80"/>
        <v>6.0606060606060552E-2</v>
      </c>
      <c r="T404" s="104"/>
    </row>
    <row r="405" spans="1:20" ht="15.75" customHeight="1" x14ac:dyDescent="0.25">
      <c r="A405" s="58">
        <v>1302</v>
      </c>
      <c r="B405" s="154"/>
      <c r="C405" s="154"/>
      <c r="D405" s="154"/>
      <c r="E405" s="154"/>
      <c r="F405" s="154"/>
      <c r="G405" s="154"/>
      <c r="H405" s="154"/>
      <c r="I405" s="154">
        <v>22</v>
      </c>
      <c r="J405" s="154"/>
      <c r="K405" s="144">
        <v>1</v>
      </c>
      <c r="L405" s="237"/>
      <c r="M405" s="129"/>
      <c r="N405" s="238"/>
      <c r="O405" s="67">
        <f>IF(I405=0,"",I405/H404)</f>
        <v>0.91666666666666663</v>
      </c>
      <c r="P405" s="68">
        <v>29</v>
      </c>
      <c r="Q405" s="245">
        <f t="shared" si="79"/>
        <v>0.93548387096774188</v>
      </c>
      <c r="R405" s="245">
        <f t="shared" si="80"/>
        <v>6.4516129032258118E-2</v>
      </c>
      <c r="T405" s="104"/>
    </row>
    <row r="406" spans="1:20" ht="15.75" customHeight="1" x14ac:dyDescent="0.25">
      <c r="A406" s="58">
        <v>1401</v>
      </c>
      <c r="B406" s="154"/>
      <c r="C406" s="154"/>
      <c r="D406" s="154"/>
      <c r="E406" s="154"/>
      <c r="F406" s="154"/>
      <c r="G406" s="154"/>
      <c r="H406" s="154"/>
      <c r="I406" s="154"/>
      <c r="J406" s="154">
        <v>21</v>
      </c>
      <c r="K406" s="144">
        <v>14</v>
      </c>
      <c r="L406" s="237"/>
      <c r="M406" s="129"/>
      <c r="N406" s="238"/>
      <c r="O406" s="71">
        <f>IF(J406=0,"",J406/I405)</f>
        <v>0.95454545454545459</v>
      </c>
      <c r="P406" s="68">
        <v>30</v>
      </c>
      <c r="Q406" s="71">
        <f t="shared" si="79"/>
        <v>1.0344827586206897</v>
      </c>
      <c r="R406" s="71">
        <f t="shared" si="80"/>
        <v>-3.4482758620689724E-2</v>
      </c>
      <c r="T406" s="104"/>
    </row>
    <row r="407" spans="1:20" ht="15.75" customHeight="1" x14ac:dyDescent="0.25">
      <c r="A407" s="58">
        <v>1402</v>
      </c>
      <c r="B407" s="154"/>
      <c r="C407" s="154"/>
      <c r="D407" s="154"/>
      <c r="E407" s="154"/>
      <c r="F407" s="154"/>
      <c r="G407" s="154"/>
      <c r="H407" s="154"/>
      <c r="I407" s="154"/>
      <c r="J407" s="154">
        <v>14</v>
      </c>
      <c r="K407" s="144">
        <v>5</v>
      </c>
      <c r="L407" s="237"/>
      <c r="M407" s="129"/>
      <c r="N407" s="239"/>
      <c r="O407" s="129"/>
      <c r="P407" s="68">
        <v>16</v>
      </c>
      <c r="Q407" s="129"/>
      <c r="R407" s="246"/>
      <c r="T407" s="104"/>
    </row>
    <row r="408" spans="1:20" ht="15.75" customHeight="1" x14ac:dyDescent="0.25">
      <c r="A408" s="58">
        <v>1501</v>
      </c>
      <c r="B408" s="154"/>
      <c r="C408" s="154"/>
      <c r="D408" s="154"/>
      <c r="E408" s="154"/>
      <c r="F408" s="154"/>
      <c r="G408" s="154"/>
      <c r="H408" s="154"/>
      <c r="I408" s="154"/>
      <c r="J408" s="154">
        <v>4</v>
      </c>
      <c r="K408" s="144">
        <v>5</v>
      </c>
      <c r="L408" s="237"/>
      <c r="M408" s="129"/>
      <c r="N408" s="239"/>
      <c r="O408" s="247"/>
      <c r="P408" s="109">
        <v>9</v>
      </c>
      <c r="Q408" s="248"/>
      <c r="R408" s="247"/>
      <c r="T408" s="104"/>
    </row>
    <row r="409" spans="1:20" ht="15.75" customHeight="1" x14ac:dyDescent="0.25">
      <c r="A409" s="58">
        <v>1502</v>
      </c>
      <c r="B409" s="154"/>
      <c r="C409" s="154"/>
      <c r="D409" s="154"/>
      <c r="E409" s="154"/>
      <c r="F409" s="154"/>
      <c r="G409" s="154"/>
      <c r="H409" s="154"/>
      <c r="I409" s="154"/>
      <c r="J409" s="154">
        <v>4</v>
      </c>
      <c r="K409" s="144">
        <v>1</v>
      </c>
      <c r="L409" s="237"/>
      <c r="M409" s="129"/>
      <c r="N409" s="239"/>
      <c r="O409" s="247"/>
      <c r="P409" s="109">
        <v>4</v>
      </c>
      <c r="Q409" s="248"/>
      <c r="R409" s="247"/>
      <c r="T409" s="104"/>
    </row>
    <row r="410" spans="1:20" ht="15.75" customHeight="1" x14ac:dyDescent="0.25">
      <c r="A410" s="58">
        <v>1601</v>
      </c>
      <c r="B410" s="154"/>
      <c r="C410" s="154"/>
      <c r="D410" s="154"/>
      <c r="E410" s="154"/>
      <c r="F410" s="154"/>
      <c r="G410" s="154"/>
      <c r="H410" s="154"/>
      <c r="I410" s="154"/>
      <c r="J410" s="154">
        <v>2</v>
      </c>
      <c r="K410" s="144">
        <v>2</v>
      </c>
      <c r="L410" s="237"/>
      <c r="M410" s="129"/>
      <c r="N410" s="239"/>
      <c r="O410" s="247"/>
      <c r="P410" s="109">
        <v>2</v>
      </c>
      <c r="Q410" s="248"/>
      <c r="R410" s="247"/>
      <c r="T410" s="104"/>
    </row>
    <row r="411" spans="1:20" ht="15.75" customHeight="1" x14ac:dyDescent="0.25">
      <c r="A411" s="58">
        <v>1602</v>
      </c>
      <c r="B411" s="154"/>
      <c r="C411" s="154"/>
      <c r="D411" s="154"/>
      <c r="E411" s="154"/>
      <c r="F411" s="154"/>
      <c r="G411" s="154"/>
      <c r="H411" s="154"/>
      <c r="I411" s="154"/>
      <c r="J411" s="154"/>
      <c r="K411" s="144"/>
      <c r="L411" s="237"/>
      <c r="M411" s="129"/>
      <c r="N411" s="239"/>
      <c r="O411" s="129"/>
      <c r="P411" s="239"/>
      <c r="Q411" s="124"/>
      <c r="R411" s="247"/>
      <c r="T411" s="104"/>
    </row>
    <row r="412" spans="1:20" ht="15.75" customHeight="1" x14ac:dyDescent="0.25">
      <c r="A412" s="58">
        <v>1701</v>
      </c>
      <c r="B412" s="154"/>
      <c r="C412" s="154"/>
      <c r="D412" s="154"/>
      <c r="E412" s="154"/>
      <c r="F412" s="154"/>
      <c r="G412" s="154"/>
      <c r="H412" s="154"/>
      <c r="I412" s="154"/>
      <c r="J412" s="154"/>
      <c r="K412" s="144"/>
      <c r="L412" s="237"/>
      <c r="M412" s="129"/>
      <c r="N412" s="239"/>
      <c r="O412" s="197" t="s">
        <v>83</v>
      </c>
      <c r="P412" s="82">
        <v>28</v>
      </c>
      <c r="Q412" s="111">
        <f>K415</f>
        <v>28</v>
      </c>
      <c r="R412" s="199" t="s">
        <v>11</v>
      </c>
      <c r="T412" s="104"/>
    </row>
    <row r="413" spans="1:20" ht="15.75" customHeight="1" x14ac:dyDescent="0.25">
      <c r="A413" s="58">
        <v>1702</v>
      </c>
      <c r="B413" s="154"/>
      <c r="C413" s="154"/>
      <c r="D413" s="154"/>
      <c r="E413" s="154"/>
      <c r="F413" s="154"/>
      <c r="G413" s="154"/>
      <c r="H413" s="154"/>
      <c r="I413" s="154"/>
      <c r="J413" s="154"/>
      <c r="K413" s="144"/>
      <c r="L413" s="237"/>
      <c r="M413" s="129"/>
      <c r="N413" s="239"/>
      <c r="O413" s="198" t="s">
        <v>85</v>
      </c>
      <c r="P413" s="86">
        <f>IF(P412/B398=0,"",P412/B398)</f>
        <v>0.44444444444444442</v>
      </c>
      <c r="Q413" s="112">
        <f>IF(P412/Q412=0,"",P412/Q412)</f>
        <v>1</v>
      </c>
      <c r="R413" s="200" t="s">
        <v>86</v>
      </c>
      <c r="T413" s="104"/>
    </row>
    <row r="414" spans="1:20" ht="15.75" customHeight="1" x14ac:dyDescent="0.25">
      <c r="A414" s="58">
        <v>1801</v>
      </c>
      <c r="B414" s="154"/>
      <c r="C414" s="154"/>
      <c r="D414" s="154"/>
      <c r="E414" s="154"/>
      <c r="F414" s="154"/>
      <c r="G414" s="154"/>
      <c r="H414" s="154"/>
      <c r="I414" s="154"/>
      <c r="J414" s="154"/>
      <c r="K414" s="144"/>
      <c r="L414" s="240"/>
      <c r="M414" s="241"/>
      <c r="N414" s="242"/>
      <c r="O414" s="90"/>
      <c r="P414" s="91"/>
      <c r="Q414" s="91"/>
      <c r="R414" s="113"/>
      <c r="T414" s="104"/>
    </row>
    <row r="415" spans="1:20" ht="18" customHeight="1" x14ac:dyDescent="0.25">
      <c r="A415" s="28"/>
      <c r="B415" s="297" t="s">
        <v>111</v>
      </c>
      <c r="C415" s="297"/>
      <c r="D415" s="297"/>
      <c r="E415" s="297"/>
      <c r="F415" s="297"/>
      <c r="G415" s="297"/>
      <c r="H415" s="297"/>
      <c r="I415" s="297"/>
      <c r="J415" s="297"/>
      <c r="K415" s="93">
        <f>SUM(K398:K411)</f>
        <v>28</v>
      </c>
      <c r="L415" s="94">
        <f>IF(SUM(K405:K406)=0,"",SUM(K405:K406)/B398)</f>
        <v>0.23809523809523808</v>
      </c>
      <c r="M415" s="94">
        <f>IF(K415=0,"",K415/B398)</f>
        <v>0.44444444444444442</v>
      </c>
      <c r="N415" s="94">
        <f>IF(K406=0,"",M415-L415)</f>
        <v>0.20634920634920634</v>
      </c>
      <c r="O415" s="3"/>
      <c r="P415" s="29"/>
      <c r="Q415" s="22"/>
      <c r="R415" s="3"/>
      <c r="T415" s="104"/>
    </row>
    <row r="416" spans="1:20" ht="12.75" customHeight="1" x14ac:dyDescent="0.2">
      <c r="A416" s="28"/>
      <c r="B416" s="29"/>
      <c r="C416" s="29"/>
      <c r="D416" s="29"/>
      <c r="E416" s="29"/>
      <c r="F416" s="29"/>
      <c r="G416" s="29"/>
      <c r="H416" s="29"/>
      <c r="I416" s="29"/>
      <c r="J416" s="29"/>
      <c r="K416" s="191"/>
      <c r="L416" s="3"/>
      <c r="M416" s="3"/>
      <c r="N416" s="29"/>
      <c r="O416" s="3"/>
      <c r="P416" s="121"/>
      <c r="Q416" s="14"/>
      <c r="R416" s="3"/>
      <c r="S416" s="29"/>
      <c r="T416" s="29"/>
    </row>
    <row r="417" spans="1:20" ht="12.75" customHeight="1" x14ac:dyDescent="0.2">
      <c r="A417" s="28"/>
      <c r="B417" s="29"/>
      <c r="C417" s="29"/>
      <c r="D417" s="29"/>
      <c r="E417" s="29"/>
      <c r="F417" s="29"/>
      <c r="G417" s="29"/>
      <c r="H417" s="29"/>
      <c r="I417" s="29"/>
      <c r="J417" s="29"/>
      <c r="K417" s="191"/>
      <c r="L417" s="3"/>
      <c r="M417" s="3"/>
      <c r="N417" s="3"/>
      <c r="O417" s="3"/>
      <c r="P417" s="29"/>
      <c r="Q417" s="22"/>
      <c r="R417" s="3"/>
      <c r="S417" s="29"/>
      <c r="T417" s="29"/>
    </row>
    <row r="418" spans="1:20" s="222" customFormat="1" ht="26.25" customHeight="1" x14ac:dyDescent="0.3">
      <c r="A418" s="215"/>
      <c r="B418" s="322" t="s">
        <v>99</v>
      </c>
      <c r="C418" s="322"/>
      <c r="D418" s="322"/>
      <c r="E418" s="322"/>
      <c r="F418" s="322"/>
      <c r="G418" s="322"/>
      <c r="H418" s="322"/>
      <c r="I418" s="322"/>
      <c r="J418" s="322"/>
      <c r="K418" s="223" t="s">
        <v>70</v>
      </c>
      <c r="L418" s="3"/>
      <c r="M418" s="3"/>
      <c r="N418" s="29"/>
      <c r="O418" s="3"/>
      <c r="P418" s="29"/>
      <c r="Q418" s="29"/>
      <c r="R418" s="29"/>
    </row>
    <row r="419" spans="1:20" ht="20.25" customHeight="1" x14ac:dyDescent="0.2">
      <c r="A419" s="300" t="s">
        <v>10</v>
      </c>
      <c r="B419" s="301" t="s">
        <v>100</v>
      </c>
      <c r="C419" s="302"/>
      <c r="D419" s="302"/>
      <c r="E419" s="302"/>
      <c r="F419" s="302"/>
      <c r="G419" s="302"/>
      <c r="H419" s="302"/>
      <c r="I419" s="302"/>
      <c r="J419" s="303"/>
      <c r="K419" s="304" t="s">
        <v>11</v>
      </c>
      <c r="L419" s="296" t="s">
        <v>3</v>
      </c>
      <c r="M419" s="296" t="s">
        <v>4</v>
      </c>
      <c r="N419" s="306" t="s">
        <v>5</v>
      </c>
      <c r="O419" s="296" t="s">
        <v>6</v>
      </c>
      <c r="P419" s="294" t="s">
        <v>7</v>
      </c>
      <c r="Q419" s="294" t="s">
        <v>8</v>
      </c>
      <c r="R419" s="296" t="s">
        <v>101</v>
      </c>
    </row>
    <row r="420" spans="1:20" ht="15.75" customHeight="1" x14ac:dyDescent="0.25">
      <c r="A420" s="295"/>
      <c r="B420" s="58" t="s">
        <v>102</v>
      </c>
      <c r="C420" s="58" t="s">
        <v>103</v>
      </c>
      <c r="D420" s="58" t="s">
        <v>104</v>
      </c>
      <c r="E420" s="58" t="s">
        <v>105</v>
      </c>
      <c r="F420" s="58" t="s">
        <v>106</v>
      </c>
      <c r="G420" s="58" t="s">
        <v>107</v>
      </c>
      <c r="H420" s="58" t="s">
        <v>108</v>
      </c>
      <c r="I420" s="58" t="s">
        <v>109</v>
      </c>
      <c r="J420" s="58" t="s">
        <v>110</v>
      </c>
      <c r="K420" s="305"/>
      <c r="L420" s="295"/>
      <c r="M420" s="295"/>
      <c r="N420" s="295"/>
      <c r="O420" s="295"/>
      <c r="P420" s="295"/>
      <c r="Q420" s="295"/>
      <c r="R420" s="295"/>
      <c r="T420" s="104"/>
    </row>
    <row r="421" spans="1:20" ht="15.75" customHeight="1" x14ac:dyDescent="0.25">
      <c r="A421" s="58">
        <v>1002</v>
      </c>
      <c r="B421" s="154">
        <v>69</v>
      </c>
      <c r="C421" s="154"/>
      <c r="D421" s="154"/>
      <c r="E421" s="154"/>
      <c r="F421" s="154"/>
      <c r="G421" s="154"/>
      <c r="H421" s="154"/>
      <c r="I421" s="154"/>
      <c r="J421" s="154"/>
      <c r="K421" s="144"/>
      <c r="L421" s="234"/>
      <c r="M421" s="235"/>
      <c r="N421" s="236"/>
      <c r="O421" s="243"/>
      <c r="P421" s="63">
        <f>B421</f>
        <v>69</v>
      </c>
      <c r="Q421" s="244"/>
      <c r="R421" s="243"/>
      <c r="T421" s="104"/>
    </row>
    <row r="422" spans="1:20" ht="15.75" customHeight="1" x14ac:dyDescent="0.25">
      <c r="A422" s="58">
        <v>1101</v>
      </c>
      <c r="B422" s="154"/>
      <c r="C422" s="154">
        <v>57</v>
      </c>
      <c r="D422" s="154"/>
      <c r="E422" s="154"/>
      <c r="F422" s="154"/>
      <c r="G422" s="154"/>
      <c r="H422" s="154"/>
      <c r="I422" s="154"/>
      <c r="J422" s="154"/>
      <c r="K422" s="144"/>
      <c r="L422" s="237"/>
      <c r="M422" s="129"/>
      <c r="N422" s="238"/>
      <c r="O422" s="67">
        <f>IF(C422=0,"",C422/B421)</f>
        <v>0.82608695652173914</v>
      </c>
      <c r="P422" s="68">
        <v>58</v>
      </c>
      <c r="Q422" s="245">
        <f t="shared" ref="Q422:Q429" si="81">IF(P422=0,"",P422/P421)</f>
        <v>0.84057971014492749</v>
      </c>
      <c r="R422" s="245">
        <f t="shared" ref="R422:R429" si="82">IF(P422=0,"",100%-Q422)</f>
        <v>0.15942028985507251</v>
      </c>
      <c r="T422" s="104"/>
    </row>
    <row r="423" spans="1:20" ht="15.75" customHeight="1" x14ac:dyDescent="0.25">
      <c r="A423" s="58">
        <v>1102</v>
      </c>
      <c r="B423" s="154"/>
      <c r="C423" s="154"/>
      <c r="D423" s="154">
        <v>49</v>
      </c>
      <c r="E423" s="154"/>
      <c r="F423" s="154"/>
      <c r="G423" s="154"/>
      <c r="H423" s="154"/>
      <c r="I423" s="154"/>
      <c r="J423" s="154"/>
      <c r="K423" s="144"/>
      <c r="L423" s="237"/>
      <c r="M423" s="129"/>
      <c r="N423" s="238"/>
      <c r="O423" s="67">
        <f>IF(D423=0,"",D423/C422)</f>
        <v>0.85964912280701755</v>
      </c>
      <c r="P423" s="68">
        <v>53</v>
      </c>
      <c r="Q423" s="245">
        <f t="shared" si="81"/>
        <v>0.91379310344827591</v>
      </c>
      <c r="R423" s="245">
        <f t="shared" si="82"/>
        <v>8.6206896551724088E-2</v>
      </c>
      <c r="T423" s="70">
        <f>P423/P421</f>
        <v>0.76811594202898548</v>
      </c>
    </row>
    <row r="424" spans="1:20" ht="15.75" customHeight="1" x14ac:dyDescent="0.25">
      <c r="A424" s="58">
        <v>1201</v>
      </c>
      <c r="B424" s="154"/>
      <c r="C424" s="154"/>
      <c r="D424" s="154"/>
      <c r="E424" s="154">
        <v>42</v>
      </c>
      <c r="F424" s="154"/>
      <c r="G424" s="154"/>
      <c r="H424" s="154"/>
      <c r="I424" s="154"/>
      <c r="J424" s="154"/>
      <c r="K424" s="144"/>
      <c r="L424" s="237"/>
      <c r="M424" s="129"/>
      <c r="N424" s="238"/>
      <c r="O424" s="67">
        <f>IF(E424=0,"",E424/D423)</f>
        <v>0.8571428571428571</v>
      </c>
      <c r="P424" s="68">
        <v>53</v>
      </c>
      <c r="Q424" s="245">
        <f t="shared" si="81"/>
        <v>1</v>
      </c>
      <c r="R424" s="245">
        <f t="shared" si="82"/>
        <v>0</v>
      </c>
      <c r="T424" s="104"/>
    </row>
    <row r="425" spans="1:20" ht="15.75" customHeight="1" x14ac:dyDescent="0.25">
      <c r="A425" s="58">
        <v>1202</v>
      </c>
      <c r="B425" s="154"/>
      <c r="C425" s="154"/>
      <c r="D425" s="154"/>
      <c r="E425" s="154"/>
      <c r="F425" s="154">
        <v>34</v>
      </c>
      <c r="G425" s="154"/>
      <c r="H425" s="154"/>
      <c r="I425" s="154"/>
      <c r="J425" s="154"/>
      <c r="K425" s="144"/>
      <c r="L425" s="237"/>
      <c r="M425" s="129"/>
      <c r="N425" s="238"/>
      <c r="O425" s="67">
        <f>IF(F425=0,"",F425/E424)</f>
        <v>0.80952380952380953</v>
      </c>
      <c r="P425" s="68">
        <v>51</v>
      </c>
      <c r="Q425" s="245">
        <f t="shared" si="81"/>
        <v>0.96226415094339623</v>
      </c>
      <c r="R425" s="245">
        <f t="shared" si="82"/>
        <v>3.7735849056603765E-2</v>
      </c>
      <c r="T425" s="104"/>
    </row>
    <row r="426" spans="1:20" ht="15.75" customHeight="1" x14ac:dyDescent="0.25">
      <c r="A426" s="58">
        <v>1301</v>
      </c>
      <c r="B426" s="154"/>
      <c r="C426" s="154"/>
      <c r="D426" s="154"/>
      <c r="E426" s="154"/>
      <c r="F426" s="154"/>
      <c r="G426" s="154">
        <v>33</v>
      </c>
      <c r="H426" s="154"/>
      <c r="I426" s="154"/>
      <c r="J426" s="154"/>
      <c r="K426" s="144"/>
      <c r="L426" s="237"/>
      <c r="M426" s="129"/>
      <c r="N426" s="238"/>
      <c r="O426" s="67">
        <f>IF(G426=0,"",G426/F425)</f>
        <v>0.97058823529411764</v>
      </c>
      <c r="P426" s="68">
        <v>49</v>
      </c>
      <c r="Q426" s="245">
        <f t="shared" si="81"/>
        <v>0.96078431372549022</v>
      </c>
      <c r="R426" s="245">
        <f t="shared" si="82"/>
        <v>3.9215686274509776E-2</v>
      </c>
      <c r="T426" s="104"/>
    </row>
    <row r="427" spans="1:20" ht="15.75" customHeight="1" x14ac:dyDescent="0.25">
      <c r="A427" s="58">
        <v>1302</v>
      </c>
      <c r="B427" s="154"/>
      <c r="C427" s="154"/>
      <c r="D427" s="154"/>
      <c r="E427" s="154"/>
      <c r="F427" s="154"/>
      <c r="G427" s="154"/>
      <c r="H427" s="154">
        <v>33</v>
      </c>
      <c r="I427" s="154"/>
      <c r="J427" s="154"/>
      <c r="K427" s="144"/>
      <c r="L427" s="237"/>
      <c r="M427" s="129"/>
      <c r="N427" s="238"/>
      <c r="O427" s="67">
        <f>IF(H427=0,"",H427/G426)</f>
        <v>1</v>
      </c>
      <c r="P427" s="68">
        <v>48</v>
      </c>
      <c r="Q427" s="245">
        <f t="shared" si="81"/>
        <v>0.97959183673469385</v>
      </c>
      <c r="R427" s="245">
        <f t="shared" si="82"/>
        <v>2.0408163265306145E-2</v>
      </c>
      <c r="T427" s="104"/>
    </row>
    <row r="428" spans="1:20" ht="15.75" customHeight="1" x14ac:dyDescent="0.25">
      <c r="A428" s="58">
        <v>1401</v>
      </c>
      <c r="B428" s="154"/>
      <c r="C428" s="154"/>
      <c r="D428" s="154"/>
      <c r="E428" s="154"/>
      <c r="F428" s="154"/>
      <c r="G428" s="154"/>
      <c r="H428" s="154"/>
      <c r="I428" s="154">
        <v>33</v>
      </c>
      <c r="J428" s="154"/>
      <c r="K428" s="144"/>
      <c r="L428" s="237"/>
      <c r="M428" s="129"/>
      <c r="N428" s="238"/>
      <c r="O428" s="67">
        <f>IF(I428=0,"",I428/H427)</f>
        <v>1</v>
      </c>
      <c r="P428" s="68">
        <v>47</v>
      </c>
      <c r="Q428" s="245">
        <f t="shared" si="81"/>
        <v>0.97916666666666663</v>
      </c>
      <c r="R428" s="245">
        <f t="shared" si="82"/>
        <v>2.083333333333337E-2</v>
      </c>
      <c r="T428" s="104"/>
    </row>
    <row r="429" spans="1:20" ht="15.75" customHeight="1" x14ac:dyDescent="0.25">
      <c r="A429" s="58">
        <v>1402</v>
      </c>
      <c r="B429" s="154"/>
      <c r="C429" s="154"/>
      <c r="D429" s="154"/>
      <c r="E429" s="154"/>
      <c r="F429" s="154"/>
      <c r="G429" s="154"/>
      <c r="H429" s="154"/>
      <c r="I429" s="154"/>
      <c r="J429" s="154">
        <v>33</v>
      </c>
      <c r="K429" s="144">
        <v>11</v>
      </c>
      <c r="L429" s="237"/>
      <c r="M429" s="129"/>
      <c r="N429" s="238"/>
      <c r="O429" s="71">
        <f>IF(J429=0,"",J429/I428)</f>
        <v>1</v>
      </c>
      <c r="P429" s="68">
        <v>46</v>
      </c>
      <c r="Q429" s="71">
        <f t="shared" si="81"/>
        <v>0.97872340425531912</v>
      </c>
      <c r="R429" s="71">
        <f t="shared" si="82"/>
        <v>2.1276595744680882E-2</v>
      </c>
      <c r="T429" s="104"/>
    </row>
    <row r="430" spans="1:20" ht="15.75" customHeight="1" x14ac:dyDescent="0.25">
      <c r="A430" s="58">
        <v>1501</v>
      </c>
      <c r="B430" s="154"/>
      <c r="C430" s="154"/>
      <c r="D430" s="154"/>
      <c r="E430" s="154"/>
      <c r="F430" s="154"/>
      <c r="G430" s="154"/>
      <c r="H430" s="154"/>
      <c r="I430" s="154"/>
      <c r="J430" s="154">
        <v>12</v>
      </c>
      <c r="K430" s="144">
        <v>12</v>
      </c>
      <c r="L430" s="237"/>
      <c r="M430" s="129"/>
      <c r="N430" s="239"/>
      <c r="O430" s="129"/>
      <c r="P430" s="68">
        <v>23</v>
      </c>
      <c r="Q430" s="129"/>
      <c r="R430" s="246"/>
      <c r="T430" s="104"/>
    </row>
    <row r="431" spans="1:20" ht="15.75" customHeight="1" x14ac:dyDescent="0.25">
      <c r="A431" s="58">
        <v>1502</v>
      </c>
      <c r="B431" s="154"/>
      <c r="C431" s="154"/>
      <c r="D431" s="154"/>
      <c r="E431" s="154"/>
      <c r="F431" s="154"/>
      <c r="G431" s="154"/>
      <c r="H431" s="154"/>
      <c r="I431" s="154"/>
      <c r="J431" s="154">
        <v>8</v>
      </c>
      <c r="K431" s="144">
        <v>3</v>
      </c>
      <c r="L431" s="237"/>
      <c r="M431" s="129"/>
      <c r="N431" s="239"/>
      <c r="O431" s="247"/>
      <c r="P431" s="109">
        <v>12</v>
      </c>
      <c r="Q431" s="248"/>
      <c r="R431" s="247"/>
      <c r="T431" s="104"/>
    </row>
    <row r="432" spans="1:20" ht="15.75" customHeight="1" x14ac:dyDescent="0.25">
      <c r="A432" s="58">
        <v>1601</v>
      </c>
      <c r="B432" s="154"/>
      <c r="C432" s="154"/>
      <c r="D432" s="154"/>
      <c r="E432" s="154"/>
      <c r="F432" s="154"/>
      <c r="G432" s="154"/>
      <c r="H432" s="154"/>
      <c r="I432" s="154"/>
      <c r="J432" s="154">
        <v>8</v>
      </c>
      <c r="K432" s="144">
        <v>5</v>
      </c>
      <c r="L432" s="237"/>
      <c r="M432" s="129"/>
      <c r="N432" s="239"/>
      <c r="O432" s="247"/>
      <c r="P432" s="109">
        <v>8</v>
      </c>
      <c r="Q432" s="248"/>
      <c r="R432" s="247"/>
      <c r="T432" s="104"/>
    </row>
    <row r="433" spans="1:20" ht="15.75" customHeight="1" x14ac:dyDescent="0.25">
      <c r="A433" s="58">
        <v>1602</v>
      </c>
      <c r="B433" s="154"/>
      <c r="C433" s="154"/>
      <c r="D433" s="154"/>
      <c r="E433" s="154"/>
      <c r="F433" s="154"/>
      <c r="G433" s="154"/>
      <c r="H433" s="154"/>
      <c r="I433" s="154"/>
      <c r="J433" s="154">
        <v>2</v>
      </c>
      <c r="K433" s="144">
        <v>1</v>
      </c>
      <c r="L433" s="237"/>
      <c r="M433" s="129"/>
      <c r="N433" s="239"/>
      <c r="O433" s="247"/>
      <c r="P433" s="109">
        <v>2</v>
      </c>
      <c r="Q433" s="248"/>
      <c r="R433" s="247"/>
      <c r="T433" s="104"/>
    </row>
    <row r="434" spans="1:20" ht="15.75" customHeight="1" x14ac:dyDescent="0.25">
      <c r="A434" s="58">
        <v>1701</v>
      </c>
      <c r="B434" s="154"/>
      <c r="C434" s="154"/>
      <c r="D434" s="154"/>
      <c r="E434" s="154"/>
      <c r="F434" s="154"/>
      <c r="G434" s="154"/>
      <c r="H434" s="154"/>
      <c r="I434" s="154"/>
      <c r="J434" s="154"/>
      <c r="K434" s="144"/>
      <c r="L434" s="237"/>
      <c r="M434" s="129"/>
      <c r="N434" s="239"/>
      <c r="O434" s="129"/>
      <c r="P434" s="239"/>
      <c r="Q434" s="124"/>
      <c r="R434" s="247"/>
      <c r="T434" s="104"/>
    </row>
    <row r="435" spans="1:20" ht="15.75" customHeight="1" x14ac:dyDescent="0.25">
      <c r="A435" s="58">
        <v>1702</v>
      </c>
      <c r="B435" s="154"/>
      <c r="C435" s="154"/>
      <c r="D435" s="154"/>
      <c r="E435" s="154"/>
      <c r="F435" s="154"/>
      <c r="G435" s="154"/>
      <c r="H435" s="154"/>
      <c r="I435" s="154"/>
      <c r="J435" s="154"/>
      <c r="K435" s="144"/>
      <c r="L435" s="237"/>
      <c r="M435" s="129"/>
      <c r="N435" s="239"/>
      <c r="O435" s="197" t="s">
        <v>83</v>
      </c>
      <c r="P435" s="82">
        <v>32</v>
      </c>
      <c r="Q435" s="111">
        <f>K438</f>
        <v>32</v>
      </c>
      <c r="R435" s="199" t="s">
        <v>11</v>
      </c>
      <c r="T435" s="104"/>
    </row>
    <row r="436" spans="1:20" ht="15.75" customHeight="1" x14ac:dyDescent="0.25">
      <c r="A436" s="58">
        <v>1801</v>
      </c>
      <c r="B436" s="154"/>
      <c r="C436" s="154"/>
      <c r="D436" s="154"/>
      <c r="E436" s="154"/>
      <c r="F436" s="154"/>
      <c r="G436" s="154"/>
      <c r="H436" s="154"/>
      <c r="I436" s="154"/>
      <c r="J436" s="154"/>
      <c r="K436" s="144"/>
      <c r="L436" s="237"/>
      <c r="M436" s="129"/>
      <c r="N436" s="239"/>
      <c r="O436" s="198" t="s">
        <v>85</v>
      </c>
      <c r="P436" s="86">
        <f>IF(P435/B421=0,"",P435/B421)</f>
        <v>0.46376811594202899</v>
      </c>
      <c r="Q436" s="112">
        <f>IF(P435/Q435=0,"",P435/Q435)</f>
        <v>1</v>
      </c>
      <c r="R436" s="200" t="s">
        <v>86</v>
      </c>
      <c r="T436" s="104"/>
    </row>
    <row r="437" spans="1:20" ht="15.75" customHeight="1" x14ac:dyDescent="0.25">
      <c r="A437" s="58">
        <v>1802</v>
      </c>
      <c r="B437" s="154"/>
      <c r="C437" s="154"/>
      <c r="D437" s="154"/>
      <c r="E437" s="154"/>
      <c r="F437" s="154"/>
      <c r="G437" s="154"/>
      <c r="H437" s="154"/>
      <c r="I437" s="154"/>
      <c r="J437" s="154"/>
      <c r="K437" s="144"/>
      <c r="L437" s="240"/>
      <c r="M437" s="241"/>
      <c r="N437" s="242"/>
      <c r="O437" s="90"/>
      <c r="P437" s="91"/>
      <c r="Q437" s="91"/>
      <c r="R437" s="113"/>
      <c r="T437" s="104"/>
    </row>
    <row r="438" spans="1:20" ht="18" customHeight="1" x14ac:dyDescent="0.25">
      <c r="A438" s="28"/>
      <c r="B438" s="297" t="s">
        <v>111</v>
      </c>
      <c r="C438" s="297"/>
      <c r="D438" s="297"/>
      <c r="E438" s="297"/>
      <c r="F438" s="297"/>
      <c r="G438" s="297"/>
      <c r="H438" s="297"/>
      <c r="I438" s="297"/>
      <c r="J438" s="297"/>
      <c r="K438" s="93">
        <f>SUM(K421:K434)</f>
        <v>32</v>
      </c>
      <c r="L438" s="94">
        <f>IF(SUM(K428:K429)=0,"",SUM(K428:K429)/B421)</f>
        <v>0.15942028985507245</v>
      </c>
      <c r="M438" s="94">
        <f>IF(K438=0,"",K438/B421)</f>
        <v>0.46376811594202899</v>
      </c>
      <c r="N438" s="94">
        <f>IF(K429=0,"",M438-L438)</f>
        <v>0.30434782608695654</v>
      </c>
      <c r="O438" s="3"/>
      <c r="P438" s="29"/>
      <c r="Q438" s="22"/>
      <c r="R438" s="3"/>
      <c r="T438" s="104"/>
    </row>
    <row r="439" spans="1:20" ht="12.75" customHeight="1" x14ac:dyDescent="0.2">
      <c r="A439" s="28"/>
      <c r="B439" s="29"/>
      <c r="C439" s="29"/>
      <c r="D439" s="29"/>
      <c r="E439" s="29"/>
      <c r="F439" s="29"/>
      <c r="G439" s="29"/>
      <c r="H439" s="29"/>
      <c r="I439" s="29"/>
      <c r="J439" s="29"/>
      <c r="K439" s="191"/>
      <c r="L439" s="3"/>
      <c r="M439" s="3"/>
      <c r="N439" s="29"/>
      <c r="O439" s="3"/>
      <c r="P439" s="29"/>
      <c r="Q439" s="22"/>
      <c r="R439" s="3"/>
      <c r="S439" s="29"/>
      <c r="T439" s="37"/>
    </row>
    <row r="440" spans="1:20" ht="12.75" customHeight="1" x14ac:dyDescent="0.2">
      <c r="A440" s="28"/>
      <c r="B440" s="29"/>
      <c r="C440" s="29"/>
      <c r="D440" s="29"/>
      <c r="E440" s="29"/>
      <c r="F440" s="29"/>
      <c r="G440" s="29"/>
      <c r="H440" s="29"/>
      <c r="I440" s="29"/>
      <c r="J440" s="29"/>
      <c r="K440" s="191"/>
      <c r="L440" s="3"/>
      <c r="M440" s="3"/>
      <c r="N440" s="29"/>
      <c r="O440" s="3"/>
      <c r="P440" s="29"/>
      <c r="Q440" s="22"/>
      <c r="R440" s="3"/>
      <c r="S440" s="29"/>
      <c r="T440" s="37"/>
    </row>
    <row r="441" spans="1:20" s="222" customFormat="1" ht="26.25" x14ac:dyDescent="0.3">
      <c r="A441" s="215"/>
      <c r="B441" s="322" t="s">
        <v>99</v>
      </c>
      <c r="C441" s="322"/>
      <c r="D441" s="322"/>
      <c r="E441" s="322"/>
      <c r="F441" s="322"/>
      <c r="G441" s="322"/>
      <c r="H441" s="322"/>
      <c r="I441" s="322"/>
      <c r="J441" s="322"/>
      <c r="K441" s="223" t="s">
        <v>73</v>
      </c>
      <c r="L441" s="3"/>
      <c r="M441" s="3"/>
      <c r="N441" s="29"/>
      <c r="O441" s="3"/>
      <c r="P441" s="29"/>
      <c r="Q441" s="29"/>
      <c r="R441" s="29"/>
    </row>
    <row r="442" spans="1:20" ht="20.25" x14ac:dyDescent="0.2">
      <c r="A442" s="300" t="s">
        <v>10</v>
      </c>
      <c r="B442" s="301" t="s">
        <v>100</v>
      </c>
      <c r="C442" s="302"/>
      <c r="D442" s="302"/>
      <c r="E442" s="302"/>
      <c r="F442" s="302"/>
      <c r="G442" s="302"/>
      <c r="H442" s="302"/>
      <c r="I442" s="302"/>
      <c r="J442" s="303"/>
      <c r="K442" s="304" t="s">
        <v>11</v>
      </c>
      <c r="L442" s="296" t="s">
        <v>3</v>
      </c>
      <c r="M442" s="296" t="s">
        <v>4</v>
      </c>
      <c r="N442" s="306" t="s">
        <v>5</v>
      </c>
      <c r="O442" s="296" t="s">
        <v>6</v>
      </c>
      <c r="P442" s="294" t="s">
        <v>7</v>
      </c>
      <c r="Q442" s="294" t="s">
        <v>8</v>
      </c>
      <c r="R442" s="296" t="s">
        <v>101</v>
      </c>
    </row>
    <row r="443" spans="1:20" ht="15.75" x14ac:dyDescent="0.25">
      <c r="A443" s="295"/>
      <c r="B443" s="58" t="s">
        <v>102</v>
      </c>
      <c r="C443" s="58" t="s">
        <v>103</v>
      </c>
      <c r="D443" s="58" t="s">
        <v>104</v>
      </c>
      <c r="E443" s="58" t="s">
        <v>105</v>
      </c>
      <c r="F443" s="58" t="s">
        <v>106</v>
      </c>
      <c r="G443" s="58" t="s">
        <v>107</v>
      </c>
      <c r="H443" s="58" t="s">
        <v>108</v>
      </c>
      <c r="I443" s="58" t="s">
        <v>109</v>
      </c>
      <c r="J443" s="58" t="s">
        <v>110</v>
      </c>
      <c r="K443" s="305"/>
      <c r="L443" s="295"/>
      <c r="M443" s="295"/>
      <c r="N443" s="295"/>
      <c r="O443" s="295"/>
      <c r="P443" s="295"/>
      <c r="Q443" s="295"/>
      <c r="R443" s="295"/>
      <c r="T443" s="104"/>
    </row>
    <row r="444" spans="1:20" ht="15.75" customHeight="1" x14ac:dyDescent="0.25">
      <c r="A444" s="58">
        <v>1101</v>
      </c>
      <c r="B444" s="154">
        <v>67</v>
      </c>
      <c r="C444" s="154"/>
      <c r="D444" s="154"/>
      <c r="E444" s="154"/>
      <c r="F444" s="154"/>
      <c r="G444" s="154"/>
      <c r="H444" s="154"/>
      <c r="I444" s="154"/>
      <c r="J444" s="154"/>
      <c r="K444" s="144"/>
      <c r="L444" s="234"/>
      <c r="M444" s="235"/>
      <c r="N444" s="236"/>
      <c r="O444" s="243"/>
      <c r="P444" s="63">
        <f>B444</f>
        <v>67</v>
      </c>
      <c r="Q444" s="244"/>
      <c r="R444" s="243"/>
      <c r="T444" s="104"/>
    </row>
    <row r="445" spans="1:20" ht="15.75" customHeight="1" x14ac:dyDescent="0.25">
      <c r="A445" s="58">
        <v>1102</v>
      </c>
      <c r="B445" s="154"/>
      <c r="C445" s="154">
        <v>51</v>
      </c>
      <c r="D445" s="154"/>
      <c r="E445" s="154"/>
      <c r="F445" s="154"/>
      <c r="G445" s="154"/>
      <c r="H445" s="154"/>
      <c r="I445" s="154"/>
      <c r="J445" s="154"/>
      <c r="K445" s="144"/>
      <c r="L445" s="237"/>
      <c r="M445" s="129"/>
      <c r="N445" s="238"/>
      <c r="O445" s="67">
        <f>IF(C445=0,"",C445/B444)</f>
        <v>0.76119402985074625</v>
      </c>
      <c r="P445" s="68">
        <v>51</v>
      </c>
      <c r="Q445" s="245">
        <f t="shared" ref="Q445:Q452" si="83">IF(P445=0,"",P445/P444)</f>
        <v>0.76119402985074625</v>
      </c>
      <c r="R445" s="245">
        <f t="shared" ref="R445:R452" si="84">IF(P445=0,"",100%-Q445)</f>
        <v>0.23880597014925375</v>
      </c>
      <c r="T445" s="104"/>
    </row>
    <row r="446" spans="1:20" ht="15.75" customHeight="1" x14ac:dyDescent="0.25">
      <c r="A446" s="58">
        <v>1201</v>
      </c>
      <c r="B446" s="154"/>
      <c r="C446" s="154"/>
      <c r="D446" s="154">
        <v>43</v>
      </c>
      <c r="E446" s="154"/>
      <c r="F446" s="154"/>
      <c r="G446" s="154"/>
      <c r="H446" s="154"/>
      <c r="I446" s="154"/>
      <c r="J446" s="154"/>
      <c r="K446" s="144"/>
      <c r="L446" s="237"/>
      <c r="M446" s="129"/>
      <c r="N446" s="238"/>
      <c r="O446" s="67">
        <f>IF(D446=0,"",D446/C445)</f>
        <v>0.84313725490196079</v>
      </c>
      <c r="P446" s="68">
        <v>51</v>
      </c>
      <c r="Q446" s="245">
        <f t="shared" si="83"/>
        <v>1</v>
      </c>
      <c r="R446" s="245">
        <f t="shared" si="84"/>
        <v>0</v>
      </c>
      <c r="T446" s="70">
        <f>P446/P444</f>
        <v>0.76119402985074625</v>
      </c>
    </row>
    <row r="447" spans="1:20" ht="15.75" customHeight="1" x14ac:dyDescent="0.25">
      <c r="A447" s="58">
        <v>1202</v>
      </c>
      <c r="B447" s="154"/>
      <c r="C447" s="154"/>
      <c r="D447" s="154"/>
      <c r="E447" s="154">
        <v>31</v>
      </c>
      <c r="F447" s="154"/>
      <c r="G447" s="154"/>
      <c r="H447" s="154"/>
      <c r="I447" s="154"/>
      <c r="J447" s="154"/>
      <c r="K447" s="144"/>
      <c r="L447" s="237"/>
      <c r="M447" s="129"/>
      <c r="N447" s="238"/>
      <c r="O447" s="67">
        <f>IF(E447=0,"",E447/D446)</f>
        <v>0.72093023255813948</v>
      </c>
      <c r="P447" s="68">
        <v>47</v>
      </c>
      <c r="Q447" s="245">
        <f t="shared" si="83"/>
        <v>0.92156862745098034</v>
      </c>
      <c r="R447" s="245">
        <f t="shared" si="84"/>
        <v>7.8431372549019662E-2</v>
      </c>
      <c r="T447" s="104"/>
    </row>
    <row r="448" spans="1:20" ht="15.75" customHeight="1" x14ac:dyDescent="0.25">
      <c r="A448" s="58">
        <v>1301</v>
      </c>
      <c r="B448" s="154"/>
      <c r="C448" s="154"/>
      <c r="D448" s="154"/>
      <c r="E448" s="154"/>
      <c r="F448" s="154">
        <v>24</v>
      </c>
      <c r="G448" s="154"/>
      <c r="H448" s="154"/>
      <c r="I448" s="154"/>
      <c r="J448" s="154"/>
      <c r="K448" s="144"/>
      <c r="L448" s="237"/>
      <c r="M448" s="129"/>
      <c r="N448" s="238"/>
      <c r="O448" s="67">
        <f>IF(F448=0,"",F448/E447)</f>
        <v>0.77419354838709675</v>
      </c>
      <c r="P448" s="68">
        <v>46</v>
      </c>
      <c r="Q448" s="245">
        <f t="shared" si="83"/>
        <v>0.97872340425531912</v>
      </c>
      <c r="R448" s="245">
        <f t="shared" si="84"/>
        <v>2.1276595744680882E-2</v>
      </c>
      <c r="T448" s="104"/>
    </row>
    <row r="449" spans="1:20" ht="15.75" customHeight="1" x14ac:dyDescent="0.25">
      <c r="A449" s="58">
        <v>1302</v>
      </c>
      <c r="B449" s="154"/>
      <c r="C449" s="154"/>
      <c r="D449" s="154"/>
      <c r="E449" s="154"/>
      <c r="F449" s="154"/>
      <c r="G449" s="154">
        <v>22</v>
      </c>
      <c r="H449" s="154"/>
      <c r="I449" s="154"/>
      <c r="J449" s="154"/>
      <c r="K449" s="144"/>
      <c r="L449" s="237"/>
      <c r="M449" s="129"/>
      <c r="N449" s="238"/>
      <c r="O449" s="67">
        <f>IF(G449=0,"",G449/F448)</f>
        <v>0.91666666666666663</v>
      </c>
      <c r="P449" s="68">
        <v>41</v>
      </c>
      <c r="Q449" s="245">
        <f t="shared" si="83"/>
        <v>0.89130434782608692</v>
      </c>
      <c r="R449" s="245">
        <f t="shared" si="84"/>
        <v>0.10869565217391308</v>
      </c>
      <c r="T449" s="104"/>
    </row>
    <row r="450" spans="1:20" ht="15.75" customHeight="1" x14ac:dyDescent="0.25">
      <c r="A450" s="58">
        <v>1401</v>
      </c>
      <c r="B450" s="154"/>
      <c r="C450" s="154"/>
      <c r="D450" s="154"/>
      <c r="E450" s="154"/>
      <c r="F450" s="154"/>
      <c r="G450" s="154"/>
      <c r="H450" s="154">
        <v>22</v>
      </c>
      <c r="I450" s="154"/>
      <c r="J450" s="154"/>
      <c r="K450" s="144"/>
      <c r="L450" s="237"/>
      <c r="M450" s="129"/>
      <c r="N450" s="238"/>
      <c r="O450" s="67">
        <f>IF(H450=0,"",H450/G449)</f>
        <v>1</v>
      </c>
      <c r="P450" s="68">
        <v>39</v>
      </c>
      <c r="Q450" s="245">
        <f t="shared" si="83"/>
        <v>0.95121951219512191</v>
      </c>
      <c r="R450" s="245">
        <f t="shared" si="84"/>
        <v>4.8780487804878092E-2</v>
      </c>
      <c r="T450" s="104"/>
    </row>
    <row r="451" spans="1:20" ht="15.75" customHeight="1" x14ac:dyDescent="0.25">
      <c r="A451" s="58">
        <v>1402</v>
      </c>
      <c r="B451" s="154"/>
      <c r="C451" s="154"/>
      <c r="D451" s="154"/>
      <c r="E451" s="154"/>
      <c r="F451" s="154"/>
      <c r="G451" s="154"/>
      <c r="H451" s="154"/>
      <c r="I451" s="154">
        <v>19</v>
      </c>
      <c r="J451" s="154"/>
      <c r="K451" s="144"/>
      <c r="L451" s="237"/>
      <c r="M451" s="129"/>
      <c r="N451" s="238"/>
      <c r="O451" s="67">
        <f>IF(I451=0,"",I451/H450)</f>
        <v>0.86363636363636365</v>
      </c>
      <c r="P451" s="68">
        <v>38</v>
      </c>
      <c r="Q451" s="245">
        <f t="shared" si="83"/>
        <v>0.97435897435897434</v>
      </c>
      <c r="R451" s="245">
        <f t="shared" si="84"/>
        <v>2.5641025641025661E-2</v>
      </c>
      <c r="T451" s="104"/>
    </row>
    <row r="452" spans="1:20" ht="15.75" customHeight="1" x14ac:dyDescent="0.25">
      <c r="A452" s="58">
        <v>1501</v>
      </c>
      <c r="B452" s="154"/>
      <c r="C452" s="154"/>
      <c r="D452" s="154"/>
      <c r="E452" s="154"/>
      <c r="F452" s="154"/>
      <c r="G452" s="154"/>
      <c r="H452" s="154"/>
      <c r="I452" s="154"/>
      <c r="J452" s="154">
        <v>19</v>
      </c>
      <c r="K452" s="144">
        <v>13</v>
      </c>
      <c r="L452" s="237"/>
      <c r="M452" s="129"/>
      <c r="N452" s="238"/>
      <c r="O452" s="71">
        <f>IF(J452=0,"",J452/I451)</f>
        <v>1</v>
      </c>
      <c r="P452" s="68">
        <v>38</v>
      </c>
      <c r="Q452" s="71">
        <f t="shared" si="83"/>
        <v>1</v>
      </c>
      <c r="R452" s="71">
        <f t="shared" si="84"/>
        <v>0</v>
      </c>
      <c r="T452" s="104"/>
    </row>
    <row r="453" spans="1:20" ht="15.75" customHeight="1" x14ac:dyDescent="0.25">
      <c r="A453" s="58">
        <v>1502</v>
      </c>
      <c r="B453" s="154"/>
      <c r="C453" s="154"/>
      <c r="D453" s="154"/>
      <c r="E453" s="154"/>
      <c r="F453" s="154"/>
      <c r="G453" s="154"/>
      <c r="H453" s="154"/>
      <c r="I453" s="154"/>
      <c r="J453" s="154">
        <v>12</v>
      </c>
      <c r="K453" s="144">
        <v>5</v>
      </c>
      <c r="L453" s="237"/>
      <c r="M453" s="129"/>
      <c r="N453" s="239"/>
      <c r="O453" s="105"/>
      <c r="P453" s="68">
        <v>24</v>
      </c>
      <c r="Q453" s="105"/>
      <c r="R453" s="253"/>
      <c r="T453" s="104"/>
    </row>
    <row r="454" spans="1:20" ht="15.75" customHeight="1" x14ac:dyDescent="0.25">
      <c r="A454" s="58">
        <v>1601</v>
      </c>
      <c r="B454" s="154"/>
      <c r="C454" s="154"/>
      <c r="D454" s="154"/>
      <c r="E454" s="154"/>
      <c r="F454" s="154"/>
      <c r="G454" s="154"/>
      <c r="H454" s="154"/>
      <c r="I454" s="154"/>
      <c r="J454" s="154">
        <v>15</v>
      </c>
      <c r="K454" s="144">
        <v>7</v>
      </c>
      <c r="L454" s="237"/>
      <c r="M454" s="129"/>
      <c r="N454" s="239"/>
      <c r="O454" s="247"/>
      <c r="P454" s="109">
        <v>17</v>
      </c>
      <c r="Q454" s="248"/>
      <c r="R454" s="247"/>
      <c r="T454" s="104"/>
    </row>
    <row r="455" spans="1:20" ht="15.75" customHeight="1" x14ac:dyDescent="0.25">
      <c r="A455" s="58">
        <v>1602</v>
      </c>
      <c r="B455" s="154"/>
      <c r="C455" s="154"/>
      <c r="D455" s="154"/>
      <c r="E455" s="154"/>
      <c r="F455" s="154"/>
      <c r="G455" s="154"/>
      <c r="H455" s="154"/>
      <c r="I455" s="154"/>
      <c r="J455" s="154">
        <v>6</v>
      </c>
      <c r="K455" s="144">
        <v>2</v>
      </c>
      <c r="L455" s="237"/>
      <c r="M455" s="129"/>
      <c r="N455" s="239"/>
      <c r="O455" s="247"/>
      <c r="P455" s="109">
        <v>6</v>
      </c>
      <c r="Q455" s="248"/>
      <c r="R455" s="247"/>
      <c r="T455" s="104"/>
    </row>
    <row r="456" spans="1:20" ht="15.75" customHeight="1" x14ac:dyDescent="0.25">
      <c r="A456" s="58">
        <v>1701</v>
      </c>
      <c r="B456" s="154"/>
      <c r="C456" s="154"/>
      <c r="D456" s="154"/>
      <c r="E456" s="154"/>
      <c r="F456" s="154"/>
      <c r="G456" s="154"/>
      <c r="H456" s="154"/>
      <c r="I456" s="154"/>
      <c r="J456" s="154">
        <v>3</v>
      </c>
      <c r="K456" s="144">
        <v>2</v>
      </c>
      <c r="L456" s="237"/>
      <c r="M456" s="129"/>
      <c r="N456" s="239"/>
      <c r="O456" s="247"/>
      <c r="P456" s="109">
        <v>3</v>
      </c>
      <c r="Q456" s="248"/>
      <c r="R456" s="247"/>
      <c r="T456" s="104"/>
    </row>
    <row r="457" spans="1:20" ht="15.75" customHeight="1" x14ac:dyDescent="0.25">
      <c r="A457" s="58">
        <v>1702</v>
      </c>
      <c r="B457" s="154"/>
      <c r="C457" s="154"/>
      <c r="D457" s="154"/>
      <c r="E457" s="154"/>
      <c r="F457" s="154"/>
      <c r="G457" s="154"/>
      <c r="H457" s="154"/>
      <c r="I457" s="154"/>
      <c r="J457" s="154">
        <v>1</v>
      </c>
      <c r="K457" s="144"/>
      <c r="L457" s="237"/>
      <c r="M457" s="129"/>
      <c r="N457" s="239"/>
      <c r="O457" s="129"/>
      <c r="P457" s="68">
        <v>1</v>
      </c>
      <c r="Q457" s="124"/>
      <c r="R457" s="247"/>
      <c r="T457" s="104"/>
    </row>
    <row r="458" spans="1:20" ht="15.75" customHeight="1" x14ac:dyDescent="0.25">
      <c r="A458" s="58">
        <v>1801</v>
      </c>
      <c r="B458" s="154"/>
      <c r="C458" s="154"/>
      <c r="D458" s="154"/>
      <c r="E458" s="154"/>
      <c r="F458" s="154"/>
      <c r="G458" s="154"/>
      <c r="H458" s="154"/>
      <c r="I458" s="154"/>
      <c r="J458" s="154"/>
      <c r="K458" s="144"/>
      <c r="L458" s="237"/>
      <c r="M458" s="129"/>
      <c r="N458" s="239"/>
      <c r="O458" s="129"/>
      <c r="P458" s="239"/>
      <c r="Q458" s="124"/>
      <c r="R458" s="247"/>
      <c r="T458" s="104"/>
    </row>
    <row r="459" spans="1:20" ht="15.75" customHeight="1" x14ac:dyDescent="0.25">
      <c r="A459" s="58">
        <v>1802</v>
      </c>
      <c r="B459" s="154"/>
      <c r="C459" s="154"/>
      <c r="D459" s="154"/>
      <c r="E459" s="154"/>
      <c r="F459" s="154"/>
      <c r="G459" s="154"/>
      <c r="H459" s="154"/>
      <c r="I459" s="154"/>
      <c r="J459" s="154"/>
      <c r="K459" s="144"/>
      <c r="L459" s="237"/>
      <c r="M459" s="129"/>
      <c r="N459" s="239"/>
      <c r="O459" s="197" t="s">
        <v>83</v>
      </c>
      <c r="P459" s="82">
        <v>25</v>
      </c>
      <c r="Q459" s="111">
        <f>K462</f>
        <v>29</v>
      </c>
      <c r="R459" s="199" t="s">
        <v>11</v>
      </c>
      <c r="T459" s="104"/>
    </row>
    <row r="460" spans="1:20" ht="15.75" customHeight="1" x14ac:dyDescent="0.25">
      <c r="A460" s="58">
        <v>1901</v>
      </c>
      <c r="B460" s="154"/>
      <c r="C460" s="154"/>
      <c r="D460" s="154"/>
      <c r="E460" s="154"/>
      <c r="F460" s="154"/>
      <c r="G460" s="154"/>
      <c r="H460" s="154"/>
      <c r="I460" s="154"/>
      <c r="J460" s="154"/>
      <c r="K460" s="144"/>
      <c r="L460" s="237"/>
      <c r="M460" s="129"/>
      <c r="N460" s="239"/>
      <c r="O460" s="198" t="s">
        <v>85</v>
      </c>
      <c r="P460" s="86">
        <f>IF(P459/B444=0,"",P459/B444)</f>
        <v>0.37313432835820898</v>
      </c>
      <c r="Q460" s="112">
        <f>IF(P459/Q459=0,"",P459/Q459)</f>
        <v>0.86206896551724133</v>
      </c>
      <c r="R460" s="200" t="s">
        <v>86</v>
      </c>
      <c r="T460" s="104"/>
    </row>
    <row r="461" spans="1:20" ht="15.75" x14ac:dyDescent="0.25">
      <c r="A461" s="58">
        <v>1902</v>
      </c>
      <c r="B461" s="154"/>
      <c r="C461" s="154"/>
      <c r="D461" s="154"/>
      <c r="E461" s="154"/>
      <c r="F461" s="154"/>
      <c r="G461" s="154"/>
      <c r="H461" s="154"/>
      <c r="I461" s="154"/>
      <c r="J461" s="154"/>
      <c r="K461" s="144"/>
      <c r="L461" s="240"/>
      <c r="M461" s="241"/>
      <c r="N461" s="242"/>
      <c r="O461" s="90"/>
      <c r="P461" s="91"/>
      <c r="Q461" s="91"/>
      <c r="R461" s="113"/>
      <c r="T461" s="104"/>
    </row>
    <row r="462" spans="1:20" ht="18" customHeight="1" x14ac:dyDescent="0.25">
      <c r="A462" s="28"/>
      <c r="B462" s="297" t="s">
        <v>111</v>
      </c>
      <c r="C462" s="297"/>
      <c r="D462" s="297"/>
      <c r="E462" s="297"/>
      <c r="F462" s="297"/>
      <c r="G462" s="297"/>
      <c r="H462" s="297"/>
      <c r="I462" s="297"/>
      <c r="J462" s="297"/>
      <c r="K462" s="93">
        <f>SUM(K444:K457)</f>
        <v>29</v>
      </c>
      <c r="L462" s="125">
        <f>IF(SUM(K451:K452)=0,"",SUM(K451:K452)/B444)</f>
        <v>0.19402985074626866</v>
      </c>
      <c r="M462" s="125">
        <f>IF(K462=0,"",K462/B444)</f>
        <v>0.43283582089552236</v>
      </c>
      <c r="N462" s="125">
        <f>IF(K452=0,"",M462-L462)</f>
        <v>0.2388059701492537</v>
      </c>
      <c r="O462" s="3"/>
      <c r="P462" s="29"/>
      <c r="Q462" s="22"/>
      <c r="R462" s="3"/>
      <c r="T462" s="104"/>
    </row>
    <row r="463" spans="1:20" ht="12.75" customHeight="1" x14ac:dyDescent="0.2">
      <c r="A463" s="28"/>
      <c r="B463" s="29"/>
      <c r="C463" s="29"/>
      <c r="D463" s="29"/>
      <c r="E463" s="29"/>
      <c r="F463" s="29"/>
      <c r="G463" s="29"/>
      <c r="H463" s="29"/>
      <c r="I463" s="29"/>
      <c r="J463" s="29"/>
      <c r="K463" s="191"/>
      <c r="L463" s="3"/>
      <c r="M463" s="3"/>
      <c r="N463" s="29"/>
      <c r="O463" s="3"/>
      <c r="P463" s="29"/>
      <c r="Q463" s="22"/>
      <c r="R463" s="3"/>
      <c r="S463" s="29"/>
      <c r="T463" s="22"/>
    </row>
    <row r="464" spans="1:20" ht="12.75" customHeight="1" x14ac:dyDescent="0.2">
      <c r="A464" s="28"/>
      <c r="B464" s="29"/>
      <c r="C464" s="29"/>
      <c r="D464" s="29"/>
      <c r="E464" s="29"/>
      <c r="F464" s="29"/>
      <c r="G464" s="29"/>
      <c r="H464" s="29"/>
      <c r="I464" s="29"/>
      <c r="J464" s="29"/>
      <c r="K464" s="191"/>
      <c r="L464" s="3"/>
      <c r="M464" s="3"/>
      <c r="N464" s="29"/>
      <c r="O464" s="3"/>
      <c r="P464" s="29"/>
      <c r="Q464" s="22"/>
      <c r="R464" s="3"/>
      <c r="S464" s="29"/>
      <c r="T464" s="22"/>
    </row>
    <row r="465" spans="1:20" s="222" customFormat="1" ht="26.25" x14ac:dyDescent="0.3">
      <c r="A465" s="215"/>
      <c r="B465" s="322" t="s">
        <v>99</v>
      </c>
      <c r="C465" s="322"/>
      <c r="D465" s="322"/>
      <c r="E465" s="322"/>
      <c r="F465" s="322"/>
      <c r="G465" s="322"/>
      <c r="H465" s="322"/>
      <c r="I465" s="322"/>
      <c r="J465" s="322"/>
      <c r="K465" s="223" t="s">
        <v>76</v>
      </c>
      <c r="L465" s="3"/>
      <c r="M465" s="3"/>
      <c r="N465" s="29"/>
      <c r="O465" s="3"/>
      <c r="P465" s="29"/>
      <c r="Q465" s="29"/>
      <c r="R465" s="29"/>
    </row>
    <row r="466" spans="1:20" ht="20.25" x14ac:dyDescent="0.2">
      <c r="A466" s="300" t="s">
        <v>10</v>
      </c>
      <c r="B466" s="301" t="s">
        <v>100</v>
      </c>
      <c r="C466" s="302"/>
      <c r="D466" s="302"/>
      <c r="E466" s="302"/>
      <c r="F466" s="302"/>
      <c r="G466" s="302"/>
      <c r="H466" s="302"/>
      <c r="I466" s="302"/>
      <c r="J466" s="303"/>
      <c r="K466" s="304" t="s">
        <v>11</v>
      </c>
      <c r="L466" s="296" t="s">
        <v>3</v>
      </c>
      <c r="M466" s="296" t="s">
        <v>4</v>
      </c>
      <c r="N466" s="306" t="s">
        <v>5</v>
      </c>
      <c r="O466" s="296" t="s">
        <v>6</v>
      </c>
      <c r="P466" s="294" t="s">
        <v>7</v>
      </c>
      <c r="Q466" s="294" t="s">
        <v>8</v>
      </c>
      <c r="R466" s="296" t="s">
        <v>101</v>
      </c>
    </row>
    <row r="467" spans="1:20" ht="15.75" customHeight="1" x14ac:dyDescent="0.25">
      <c r="A467" s="295"/>
      <c r="B467" s="58" t="s">
        <v>102</v>
      </c>
      <c r="C467" s="58" t="s">
        <v>103</v>
      </c>
      <c r="D467" s="58" t="s">
        <v>104</v>
      </c>
      <c r="E467" s="58" t="s">
        <v>105</v>
      </c>
      <c r="F467" s="58" t="s">
        <v>106</v>
      </c>
      <c r="G467" s="58" t="s">
        <v>107</v>
      </c>
      <c r="H467" s="58" t="s">
        <v>108</v>
      </c>
      <c r="I467" s="58" t="s">
        <v>109</v>
      </c>
      <c r="J467" s="58" t="s">
        <v>110</v>
      </c>
      <c r="K467" s="305"/>
      <c r="L467" s="295"/>
      <c r="M467" s="295"/>
      <c r="N467" s="295"/>
      <c r="O467" s="295"/>
      <c r="P467" s="295"/>
      <c r="Q467" s="295"/>
      <c r="R467" s="295"/>
      <c r="T467" s="104"/>
    </row>
    <row r="468" spans="1:20" ht="15.75" customHeight="1" x14ac:dyDescent="0.25">
      <c r="A468" s="58">
        <v>1102</v>
      </c>
      <c r="B468" s="154">
        <v>94</v>
      </c>
      <c r="C468" s="154"/>
      <c r="D468" s="154"/>
      <c r="E468" s="154"/>
      <c r="F468" s="154"/>
      <c r="G468" s="154"/>
      <c r="H468" s="154"/>
      <c r="I468" s="154"/>
      <c r="J468" s="154"/>
      <c r="K468" s="144"/>
      <c r="L468" s="234"/>
      <c r="M468" s="235"/>
      <c r="N468" s="236"/>
      <c r="O468" s="243"/>
      <c r="P468" s="63">
        <f>B468</f>
        <v>94</v>
      </c>
      <c r="Q468" s="244"/>
      <c r="R468" s="243"/>
      <c r="T468" s="104"/>
    </row>
    <row r="469" spans="1:20" ht="15.75" customHeight="1" x14ac:dyDescent="0.25">
      <c r="A469" s="58">
        <v>1201</v>
      </c>
      <c r="B469" s="154"/>
      <c r="C469" s="154">
        <v>74</v>
      </c>
      <c r="D469" s="154"/>
      <c r="E469" s="154"/>
      <c r="F469" s="154"/>
      <c r="G469" s="154"/>
      <c r="H469" s="154"/>
      <c r="I469" s="154"/>
      <c r="J469" s="154"/>
      <c r="K469" s="144"/>
      <c r="L469" s="237"/>
      <c r="M469" s="129"/>
      <c r="N469" s="238"/>
      <c r="O469" s="67">
        <f>IF(C469=0,"",C469/B468)</f>
        <v>0.78723404255319152</v>
      </c>
      <c r="P469" s="68">
        <v>74</v>
      </c>
      <c r="Q469" s="245">
        <f t="shared" ref="Q469:Q476" si="85">IF(P469=0,"",P469/P468)</f>
        <v>0.78723404255319152</v>
      </c>
      <c r="R469" s="245">
        <f t="shared" ref="R469:R476" si="86">IF(P469=0,"",100%-Q469)</f>
        <v>0.21276595744680848</v>
      </c>
      <c r="T469" s="104"/>
    </row>
    <row r="470" spans="1:20" ht="15.75" customHeight="1" x14ac:dyDescent="0.25">
      <c r="A470" s="58">
        <v>1202</v>
      </c>
      <c r="B470" s="154"/>
      <c r="C470" s="154"/>
      <c r="D470" s="154">
        <v>65</v>
      </c>
      <c r="E470" s="154"/>
      <c r="F470" s="154"/>
      <c r="G470" s="154"/>
      <c r="H470" s="154"/>
      <c r="I470" s="154"/>
      <c r="J470" s="154"/>
      <c r="K470" s="144"/>
      <c r="L470" s="237"/>
      <c r="M470" s="129"/>
      <c r="N470" s="238"/>
      <c r="O470" s="67">
        <f>IF(D470=0,"",D470/C469)</f>
        <v>0.8783783783783784</v>
      </c>
      <c r="P470" s="68">
        <v>72</v>
      </c>
      <c r="Q470" s="245">
        <f t="shared" si="85"/>
        <v>0.97297297297297303</v>
      </c>
      <c r="R470" s="245">
        <f t="shared" si="86"/>
        <v>2.7027027027026973E-2</v>
      </c>
      <c r="T470" s="70">
        <f>P470/P468</f>
        <v>0.76595744680851063</v>
      </c>
    </row>
    <row r="471" spans="1:20" ht="15.75" customHeight="1" x14ac:dyDescent="0.25">
      <c r="A471" s="58">
        <v>1301</v>
      </c>
      <c r="B471" s="154"/>
      <c r="C471" s="154"/>
      <c r="D471" s="154"/>
      <c r="E471" s="154">
        <v>58</v>
      </c>
      <c r="F471" s="154"/>
      <c r="G471" s="154"/>
      <c r="H471" s="154"/>
      <c r="I471" s="154"/>
      <c r="J471" s="154"/>
      <c r="K471" s="144"/>
      <c r="L471" s="237"/>
      <c r="M471" s="129"/>
      <c r="N471" s="238"/>
      <c r="O471" s="67">
        <f>IF(E471=0,"",E471/D470)</f>
        <v>0.89230769230769236</v>
      </c>
      <c r="P471" s="68">
        <v>70</v>
      </c>
      <c r="Q471" s="245">
        <f t="shared" si="85"/>
        <v>0.97222222222222221</v>
      </c>
      <c r="R471" s="245">
        <f t="shared" si="86"/>
        <v>2.777777777777779E-2</v>
      </c>
      <c r="T471" s="104"/>
    </row>
    <row r="472" spans="1:20" ht="15.75" customHeight="1" x14ac:dyDescent="0.25">
      <c r="A472" s="58">
        <v>1302</v>
      </c>
      <c r="B472" s="154"/>
      <c r="C472" s="154"/>
      <c r="D472" s="154"/>
      <c r="E472" s="154"/>
      <c r="F472" s="154">
        <v>49</v>
      </c>
      <c r="G472" s="154"/>
      <c r="H472" s="154"/>
      <c r="I472" s="154"/>
      <c r="J472" s="154"/>
      <c r="K472" s="144"/>
      <c r="L472" s="237"/>
      <c r="M472" s="129"/>
      <c r="N472" s="238"/>
      <c r="O472" s="67">
        <f>IF(F472=0,"",F472/E471)</f>
        <v>0.84482758620689657</v>
      </c>
      <c r="P472" s="68">
        <v>65</v>
      </c>
      <c r="Q472" s="245">
        <f t="shared" si="85"/>
        <v>0.9285714285714286</v>
      </c>
      <c r="R472" s="245">
        <f t="shared" si="86"/>
        <v>7.1428571428571397E-2</v>
      </c>
      <c r="T472" s="104"/>
    </row>
    <row r="473" spans="1:20" ht="15.75" customHeight="1" x14ac:dyDescent="0.25">
      <c r="A473" s="58">
        <v>1401</v>
      </c>
      <c r="B473" s="154"/>
      <c r="C473" s="154"/>
      <c r="D473" s="154"/>
      <c r="E473" s="154"/>
      <c r="F473" s="154"/>
      <c r="G473" s="154">
        <v>49</v>
      </c>
      <c r="H473" s="154"/>
      <c r="I473" s="154"/>
      <c r="J473" s="154"/>
      <c r="K473" s="144"/>
      <c r="L473" s="237"/>
      <c r="M473" s="129"/>
      <c r="N473" s="238"/>
      <c r="O473" s="67">
        <f>IF(G473=0,"",G473/F472)</f>
        <v>1</v>
      </c>
      <c r="P473" s="68">
        <v>64</v>
      </c>
      <c r="Q473" s="245">
        <f t="shared" si="85"/>
        <v>0.98461538461538467</v>
      </c>
      <c r="R473" s="245">
        <f t="shared" si="86"/>
        <v>1.538461538461533E-2</v>
      </c>
      <c r="T473" s="104"/>
    </row>
    <row r="474" spans="1:20" ht="15.75" customHeight="1" x14ac:dyDescent="0.25">
      <c r="A474" s="58">
        <v>1402</v>
      </c>
      <c r="B474" s="154"/>
      <c r="C474" s="154"/>
      <c r="D474" s="154"/>
      <c r="E474" s="154"/>
      <c r="F474" s="154"/>
      <c r="G474" s="154"/>
      <c r="H474" s="154">
        <v>48</v>
      </c>
      <c r="I474" s="154"/>
      <c r="J474" s="154"/>
      <c r="K474" s="144"/>
      <c r="L474" s="237"/>
      <c r="M474" s="129"/>
      <c r="N474" s="238"/>
      <c r="O474" s="67">
        <f>IF(H474=0,"",H474/G473)</f>
        <v>0.97959183673469385</v>
      </c>
      <c r="P474" s="68">
        <v>64</v>
      </c>
      <c r="Q474" s="245">
        <f t="shared" si="85"/>
        <v>1</v>
      </c>
      <c r="R474" s="245">
        <f t="shared" si="86"/>
        <v>0</v>
      </c>
      <c r="T474" s="104"/>
    </row>
    <row r="475" spans="1:20" ht="15.75" customHeight="1" x14ac:dyDescent="0.25">
      <c r="A475" s="58">
        <v>1501</v>
      </c>
      <c r="B475" s="154"/>
      <c r="C475" s="154"/>
      <c r="D475" s="154"/>
      <c r="E475" s="154"/>
      <c r="F475" s="154"/>
      <c r="G475" s="154"/>
      <c r="H475" s="154"/>
      <c r="I475" s="154">
        <v>48</v>
      </c>
      <c r="J475" s="154"/>
      <c r="K475" s="144"/>
      <c r="L475" s="237"/>
      <c r="M475" s="129"/>
      <c r="N475" s="238"/>
      <c r="O475" s="67">
        <f>IF(I475=0,"",I475/H474)</f>
        <v>1</v>
      </c>
      <c r="P475" s="68">
        <v>63</v>
      </c>
      <c r="Q475" s="245">
        <f t="shared" si="85"/>
        <v>0.984375</v>
      </c>
      <c r="R475" s="245">
        <f t="shared" si="86"/>
        <v>1.5625E-2</v>
      </c>
      <c r="T475" s="104"/>
    </row>
    <row r="476" spans="1:20" ht="15.75" customHeight="1" x14ac:dyDescent="0.25">
      <c r="A476" s="58">
        <v>1502</v>
      </c>
      <c r="B476" s="154"/>
      <c r="C476" s="154"/>
      <c r="D476" s="154"/>
      <c r="E476" s="154"/>
      <c r="F476" s="154"/>
      <c r="G476" s="154"/>
      <c r="H476" s="154"/>
      <c r="I476" s="154"/>
      <c r="J476" s="154">
        <v>48</v>
      </c>
      <c r="K476" s="144">
        <v>38</v>
      </c>
      <c r="L476" s="237"/>
      <c r="M476" s="129"/>
      <c r="N476" s="238"/>
      <c r="O476" s="71">
        <f>IF(J476=0,"",J476/I475)</f>
        <v>1</v>
      </c>
      <c r="P476" s="68">
        <v>63</v>
      </c>
      <c r="Q476" s="71">
        <f t="shared" si="85"/>
        <v>1</v>
      </c>
      <c r="R476" s="71">
        <f t="shared" si="86"/>
        <v>0</v>
      </c>
      <c r="T476" s="104"/>
    </row>
    <row r="477" spans="1:20" ht="15.75" customHeight="1" x14ac:dyDescent="0.25">
      <c r="A477" s="58">
        <v>1601</v>
      </c>
      <c r="B477" s="154"/>
      <c r="C477" s="154"/>
      <c r="D477" s="154"/>
      <c r="E477" s="154"/>
      <c r="F477" s="154"/>
      <c r="G477" s="154"/>
      <c r="H477" s="154"/>
      <c r="I477" s="154"/>
      <c r="J477" s="154">
        <v>15</v>
      </c>
      <c r="K477" s="144">
        <v>13</v>
      </c>
      <c r="L477" s="237"/>
      <c r="M477" s="129"/>
      <c r="N477" s="239"/>
      <c r="O477" s="129"/>
      <c r="P477" s="68">
        <v>18</v>
      </c>
      <c r="Q477" s="129"/>
      <c r="R477" s="246"/>
      <c r="T477" s="104"/>
    </row>
    <row r="478" spans="1:20" ht="15.75" customHeight="1" x14ac:dyDescent="0.25">
      <c r="A478" s="58">
        <v>1602</v>
      </c>
      <c r="B478" s="154"/>
      <c r="C478" s="154"/>
      <c r="D478" s="154"/>
      <c r="E478" s="154"/>
      <c r="F478" s="154"/>
      <c r="G478" s="154"/>
      <c r="H478" s="154"/>
      <c r="I478" s="154"/>
      <c r="J478" s="154">
        <v>5</v>
      </c>
      <c r="K478" s="144">
        <v>4</v>
      </c>
      <c r="L478" s="237"/>
      <c r="M478" s="129"/>
      <c r="N478" s="239"/>
      <c r="O478" s="247"/>
      <c r="P478" s="109">
        <v>5</v>
      </c>
      <c r="Q478" s="248"/>
      <c r="R478" s="247"/>
      <c r="T478" s="104"/>
    </row>
    <row r="479" spans="1:20" ht="15.75" customHeight="1" x14ac:dyDescent="0.25">
      <c r="A479" s="58">
        <v>1701</v>
      </c>
      <c r="B479" s="154"/>
      <c r="C479" s="154"/>
      <c r="D479" s="154"/>
      <c r="E479" s="154"/>
      <c r="F479" s="154"/>
      <c r="G479" s="154"/>
      <c r="H479" s="154"/>
      <c r="I479" s="154"/>
      <c r="J479" s="154"/>
      <c r="K479" s="144">
        <v>2</v>
      </c>
      <c r="L479" s="237"/>
      <c r="M479" s="129"/>
      <c r="N479" s="239"/>
      <c r="O479" s="247"/>
      <c r="P479" s="109"/>
      <c r="Q479" s="248"/>
      <c r="R479" s="247"/>
      <c r="T479" s="104"/>
    </row>
    <row r="480" spans="1:20" ht="15.75" customHeight="1" x14ac:dyDescent="0.25">
      <c r="A480" s="58">
        <v>1702</v>
      </c>
      <c r="B480" s="154"/>
      <c r="C480" s="154"/>
      <c r="D480" s="154"/>
      <c r="E480" s="154"/>
      <c r="F480" s="154"/>
      <c r="G480" s="154"/>
      <c r="H480" s="154"/>
      <c r="I480" s="154"/>
      <c r="J480" s="154"/>
      <c r="K480" s="144"/>
      <c r="L480" s="237"/>
      <c r="M480" s="129"/>
      <c r="N480" s="239"/>
      <c r="O480" s="247"/>
      <c r="P480" s="109"/>
      <c r="Q480" s="248"/>
      <c r="R480" s="247"/>
      <c r="T480" s="104"/>
    </row>
    <row r="481" spans="1:20" ht="15.75" customHeight="1" x14ac:dyDescent="0.25">
      <c r="A481" s="58">
        <v>1801</v>
      </c>
      <c r="B481" s="154"/>
      <c r="C481" s="154"/>
      <c r="D481" s="154"/>
      <c r="E481" s="154"/>
      <c r="F481" s="154"/>
      <c r="G481" s="154"/>
      <c r="H481" s="154"/>
      <c r="I481" s="154"/>
      <c r="J481" s="154"/>
      <c r="K481" s="144"/>
      <c r="L481" s="237"/>
      <c r="M481" s="129"/>
      <c r="N481" s="239"/>
      <c r="O481" s="129"/>
      <c r="P481" s="239"/>
      <c r="Q481" s="124"/>
      <c r="R481" s="247"/>
      <c r="T481" s="104"/>
    </row>
    <row r="482" spans="1:20" ht="15.75" customHeight="1" x14ac:dyDescent="0.25">
      <c r="A482" s="58">
        <v>1802</v>
      </c>
      <c r="B482" s="154"/>
      <c r="C482" s="154"/>
      <c r="D482" s="154"/>
      <c r="E482" s="154"/>
      <c r="F482" s="154"/>
      <c r="G482" s="154"/>
      <c r="H482" s="154"/>
      <c r="I482" s="154"/>
      <c r="J482" s="154"/>
      <c r="K482" s="144"/>
      <c r="L482" s="237"/>
      <c r="M482" s="129"/>
      <c r="N482" s="239"/>
      <c r="O482" s="197" t="s">
        <v>83</v>
      </c>
      <c r="P482" s="82">
        <v>57</v>
      </c>
      <c r="Q482" s="111">
        <f>K485</f>
        <v>57</v>
      </c>
      <c r="R482" s="199" t="s">
        <v>11</v>
      </c>
      <c r="T482" s="104"/>
    </row>
    <row r="483" spans="1:20" ht="15.75" customHeight="1" x14ac:dyDescent="0.25">
      <c r="A483" s="58">
        <v>1901</v>
      </c>
      <c r="B483" s="154"/>
      <c r="C483" s="154"/>
      <c r="D483" s="154"/>
      <c r="E483" s="154"/>
      <c r="F483" s="154"/>
      <c r="G483" s="154"/>
      <c r="H483" s="154"/>
      <c r="I483" s="154"/>
      <c r="J483" s="154"/>
      <c r="K483" s="144"/>
      <c r="L483" s="237"/>
      <c r="M483" s="129"/>
      <c r="N483" s="239"/>
      <c r="O483" s="198" t="s">
        <v>85</v>
      </c>
      <c r="P483" s="86">
        <f>IF(P482/B468=0,"",P482/B468)</f>
        <v>0.6063829787234043</v>
      </c>
      <c r="Q483" s="112">
        <f>IF(P482/Q482=0,"",P482/Q482)</f>
        <v>1</v>
      </c>
      <c r="R483" s="200" t="s">
        <v>86</v>
      </c>
      <c r="T483" s="104"/>
    </row>
    <row r="484" spans="1:20" ht="15.75" customHeight="1" x14ac:dyDescent="0.25">
      <c r="A484" s="58">
        <v>1902</v>
      </c>
      <c r="B484" s="154"/>
      <c r="C484" s="154"/>
      <c r="D484" s="154"/>
      <c r="E484" s="154"/>
      <c r="F484" s="154"/>
      <c r="G484" s="154"/>
      <c r="H484" s="154"/>
      <c r="I484" s="154"/>
      <c r="J484" s="154"/>
      <c r="K484" s="144"/>
      <c r="L484" s="240"/>
      <c r="M484" s="241"/>
      <c r="N484" s="242"/>
      <c r="O484" s="90"/>
      <c r="P484" s="91"/>
      <c r="Q484" s="91"/>
      <c r="R484" s="113"/>
      <c r="T484" s="104"/>
    </row>
    <row r="485" spans="1:20" ht="18" customHeight="1" x14ac:dyDescent="0.25">
      <c r="A485" s="28"/>
      <c r="B485" s="297" t="s">
        <v>111</v>
      </c>
      <c r="C485" s="297"/>
      <c r="D485" s="297"/>
      <c r="E485" s="297"/>
      <c r="F485" s="297"/>
      <c r="G485" s="297"/>
      <c r="H485" s="297"/>
      <c r="I485" s="297"/>
      <c r="J485" s="297"/>
      <c r="K485" s="93">
        <f>SUM(K468:K484)</f>
        <v>57</v>
      </c>
      <c r="L485" s="94">
        <f>IF(SUM(K475:K476)=0,"",SUM(K475:K476)/B468)</f>
        <v>0.40425531914893614</v>
      </c>
      <c r="M485" s="94">
        <f>IF(K485=0,"",K485/B468)</f>
        <v>0.6063829787234043</v>
      </c>
      <c r="N485" s="94">
        <f>IF(K476=0,"",M485-L485)</f>
        <v>0.20212765957446815</v>
      </c>
      <c r="O485" s="3"/>
      <c r="P485" s="29"/>
      <c r="Q485" s="22"/>
      <c r="R485" s="3"/>
      <c r="T485" s="104"/>
    </row>
    <row r="486" spans="1:20" ht="12.75" customHeight="1" x14ac:dyDescent="0.2">
      <c r="L486" s="3"/>
      <c r="M486" s="3"/>
      <c r="O486" s="3"/>
    </row>
    <row r="487" spans="1:20" ht="12.75" customHeight="1" x14ac:dyDescent="0.2">
      <c r="L487" s="3"/>
      <c r="M487" s="3"/>
      <c r="O487" s="3"/>
    </row>
    <row r="488" spans="1:20" s="222" customFormat="1" ht="26.25" customHeight="1" x14ac:dyDescent="0.3">
      <c r="A488" s="215"/>
      <c r="B488" s="322" t="s">
        <v>99</v>
      </c>
      <c r="C488" s="322"/>
      <c r="D488" s="322"/>
      <c r="E488" s="322"/>
      <c r="F488" s="322"/>
      <c r="G488" s="322"/>
      <c r="H488" s="322"/>
      <c r="I488" s="322"/>
      <c r="J488" s="322"/>
      <c r="K488" s="223" t="s">
        <v>80</v>
      </c>
      <c r="L488" s="3"/>
      <c r="M488" s="3"/>
      <c r="N488" s="29"/>
      <c r="O488" s="3"/>
      <c r="P488" s="29"/>
      <c r="Q488" s="29"/>
      <c r="R488" s="29"/>
    </row>
    <row r="489" spans="1:20" ht="20.25" customHeight="1" x14ac:dyDescent="0.2">
      <c r="A489" s="300" t="s">
        <v>10</v>
      </c>
      <c r="B489" s="301" t="s">
        <v>100</v>
      </c>
      <c r="C489" s="302"/>
      <c r="D489" s="302"/>
      <c r="E489" s="302"/>
      <c r="F489" s="302"/>
      <c r="G489" s="302"/>
      <c r="H489" s="302"/>
      <c r="I489" s="302"/>
      <c r="J489" s="303"/>
      <c r="K489" s="304" t="s">
        <v>11</v>
      </c>
      <c r="L489" s="296" t="s">
        <v>3</v>
      </c>
      <c r="M489" s="296" t="s">
        <v>4</v>
      </c>
      <c r="N489" s="306" t="s">
        <v>5</v>
      </c>
      <c r="O489" s="296" t="s">
        <v>6</v>
      </c>
      <c r="P489" s="294" t="s">
        <v>7</v>
      </c>
      <c r="Q489" s="294" t="s">
        <v>8</v>
      </c>
      <c r="R489" s="296" t="s">
        <v>101</v>
      </c>
    </row>
    <row r="490" spans="1:20" ht="15.75" customHeight="1" x14ac:dyDescent="0.25">
      <c r="A490" s="295"/>
      <c r="B490" s="58" t="s">
        <v>102</v>
      </c>
      <c r="C490" s="58" t="s">
        <v>103</v>
      </c>
      <c r="D490" s="58" t="s">
        <v>104</v>
      </c>
      <c r="E490" s="58" t="s">
        <v>105</v>
      </c>
      <c r="F490" s="58" t="s">
        <v>106</v>
      </c>
      <c r="G490" s="58" t="s">
        <v>107</v>
      </c>
      <c r="H490" s="58" t="s">
        <v>108</v>
      </c>
      <c r="I490" s="58" t="s">
        <v>109</v>
      </c>
      <c r="J490" s="58" t="s">
        <v>110</v>
      </c>
      <c r="K490" s="305"/>
      <c r="L490" s="295"/>
      <c r="M490" s="295"/>
      <c r="N490" s="295"/>
      <c r="O490" s="295"/>
      <c r="P490" s="295"/>
      <c r="Q490" s="295"/>
      <c r="R490" s="295"/>
      <c r="T490" s="104"/>
    </row>
    <row r="491" spans="1:20" ht="15.75" customHeight="1" x14ac:dyDescent="0.25">
      <c r="A491" s="58">
        <v>1201</v>
      </c>
      <c r="B491" s="154">
        <v>57</v>
      </c>
      <c r="C491" s="154"/>
      <c r="D491" s="154"/>
      <c r="E491" s="154"/>
      <c r="F491" s="154"/>
      <c r="G491" s="154"/>
      <c r="H491" s="154"/>
      <c r="I491" s="154"/>
      <c r="J491" s="154"/>
      <c r="K491" s="144"/>
      <c r="L491" s="234"/>
      <c r="M491" s="235"/>
      <c r="N491" s="236"/>
      <c r="O491" s="243"/>
      <c r="P491" s="63">
        <f>B491</f>
        <v>57</v>
      </c>
      <c r="Q491" s="244"/>
      <c r="R491" s="243"/>
      <c r="T491" s="104"/>
    </row>
    <row r="492" spans="1:20" ht="15.75" customHeight="1" x14ac:dyDescent="0.25">
      <c r="A492" s="58">
        <v>1202</v>
      </c>
      <c r="B492" s="154"/>
      <c r="C492" s="154">
        <v>44</v>
      </c>
      <c r="D492" s="154"/>
      <c r="E492" s="154"/>
      <c r="F492" s="154"/>
      <c r="G492" s="154"/>
      <c r="H492" s="154"/>
      <c r="I492" s="154"/>
      <c r="J492" s="154"/>
      <c r="K492" s="144"/>
      <c r="L492" s="237"/>
      <c r="M492" s="129"/>
      <c r="N492" s="238"/>
      <c r="O492" s="67">
        <f>IF(C492=0,"",C492/B491)</f>
        <v>0.77192982456140347</v>
      </c>
      <c r="P492" s="68">
        <v>44</v>
      </c>
      <c r="Q492" s="245">
        <f t="shared" ref="Q492:Q499" si="87">IF(P492=0,"",P492/P491)</f>
        <v>0.77192982456140347</v>
      </c>
      <c r="R492" s="245">
        <f t="shared" ref="R492:R499" si="88">IF(P492=0,"",100%-Q492)</f>
        <v>0.22807017543859653</v>
      </c>
      <c r="T492" s="104"/>
    </row>
    <row r="493" spans="1:20" ht="15.75" customHeight="1" x14ac:dyDescent="0.25">
      <c r="A493" s="58">
        <v>1301</v>
      </c>
      <c r="B493" s="154"/>
      <c r="C493" s="154"/>
      <c r="D493" s="154">
        <v>36</v>
      </c>
      <c r="E493" s="154"/>
      <c r="F493" s="154"/>
      <c r="G493" s="154"/>
      <c r="H493" s="154"/>
      <c r="I493" s="154"/>
      <c r="J493" s="154"/>
      <c r="K493" s="144"/>
      <c r="L493" s="237"/>
      <c r="M493" s="129"/>
      <c r="N493" s="238"/>
      <c r="O493" s="67">
        <f>IF(D493=0,"",D493/C492)</f>
        <v>0.81818181818181823</v>
      </c>
      <c r="P493" s="68">
        <v>42</v>
      </c>
      <c r="Q493" s="245">
        <f t="shared" si="87"/>
        <v>0.95454545454545459</v>
      </c>
      <c r="R493" s="245">
        <f t="shared" si="88"/>
        <v>4.5454545454545414E-2</v>
      </c>
      <c r="T493" s="70">
        <f>P493/P491</f>
        <v>0.73684210526315785</v>
      </c>
    </row>
    <row r="494" spans="1:20" ht="15.75" customHeight="1" x14ac:dyDescent="0.25">
      <c r="A494" s="58">
        <v>1302</v>
      </c>
      <c r="B494" s="154"/>
      <c r="C494" s="154"/>
      <c r="D494" s="154"/>
      <c r="E494" s="154">
        <v>32</v>
      </c>
      <c r="F494" s="154"/>
      <c r="G494" s="154"/>
      <c r="H494" s="154"/>
      <c r="I494" s="154"/>
      <c r="J494" s="154"/>
      <c r="K494" s="144"/>
      <c r="L494" s="237"/>
      <c r="M494" s="129"/>
      <c r="N494" s="238"/>
      <c r="O494" s="67">
        <f>IF(E494=0,"",E494/D493)</f>
        <v>0.88888888888888884</v>
      </c>
      <c r="P494" s="68">
        <v>37</v>
      </c>
      <c r="Q494" s="245">
        <f t="shared" si="87"/>
        <v>0.88095238095238093</v>
      </c>
      <c r="R494" s="245">
        <f t="shared" si="88"/>
        <v>0.11904761904761907</v>
      </c>
      <c r="T494" s="104"/>
    </row>
    <row r="495" spans="1:20" ht="15.75" customHeight="1" x14ac:dyDescent="0.25">
      <c r="A495" s="58">
        <v>1401</v>
      </c>
      <c r="B495" s="154"/>
      <c r="C495" s="154"/>
      <c r="D495" s="154"/>
      <c r="E495" s="154"/>
      <c r="F495" s="154">
        <v>25</v>
      </c>
      <c r="G495" s="154"/>
      <c r="H495" s="154"/>
      <c r="I495" s="154"/>
      <c r="J495" s="154"/>
      <c r="K495" s="144"/>
      <c r="L495" s="237"/>
      <c r="M495" s="129"/>
      <c r="N495" s="238"/>
      <c r="O495" s="67">
        <f>IF(F495=0,"",F495/E494)</f>
        <v>0.78125</v>
      </c>
      <c r="P495" s="68">
        <v>35</v>
      </c>
      <c r="Q495" s="245">
        <f t="shared" si="87"/>
        <v>0.94594594594594594</v>
      </c>
      <c r="R495" s="245">
        <f t="shared" si="88"/>
        <v>5.4054054054054057E-2</v>
      </c>
      <c r="T495" s="104"/>
    </row>
    <row r="496" spans="1:20" ht="15.75" customHeight="1" x14ac:dyDescent="0.25">
      <c r="A496" s="58">
        <v>1402</v>
      </c>
      <c r="B496" s="154"/>
      <c r="C496" s="154"/>
      <c r="D496" s="154"/>
      <c r="E496" s="154"/>
      <c r="F496" s="154"/>
      <c r="G496" s="154">
        <v>25</v>
      </c>
      <c r="H496" s="154"/>
      <c r="I496" s="154"/>
      <c r="J496" s="154"/>
      <c r="K496" s="144"/>
      <c r="L496" s="237"/>
      <c r="M496" s="129"/>
      <c r="N496" s="238"/>
      <c r="O496" s="67">
        <f>IF(G496=0,"",G496/F495)</f>
        <v>1</v>
      </c>
      <c r="P496" s="68">
        <v>32</v>
      </c>
      <c r="Q496" s="245">
        <f t="shared" si="87"/>
        <v>0.91428571428571426</v>
      </c>
      <c r="R496" s="245">
        <f t="shared" si="88"/>
        <v>8.5714285714285743E-2</v>
      </c>
      <c r="T496" s="104"/>
    </row>
    <row r="497" spans="1:20" ht="15.75" customHeight="1" x14ac:dyDescent="0.25">
      <c r="A497" s="58">
        <v>1501</v>
      </c>
      <c r="B497" s="154"/>
      <c r="C497" s="154"/>
      <c r="D497" s="154"/>
      <c r="E497" s="154"/>
      <c r="F497" s="154"/>
      <c r="G497" s="154"/>
      <c r="H497" s="154">
        <v>23</v>
      </c>
      <c r="I497" s="154"/>
      <c r="J497" s="154"/>
      <c r="K497" s="144"/>
      <c r="L497" s="237"/>
      <c r="M497" s="129"/>
      <c r="N497" s="238"/>
      <c r="O497" s="67">
        <f>IF(H497=0,"",H497/G496)</f>
        <v>0.92</v>
      </c>
      <c r="P497" s="68">
        <v>32</v>
      </c>
      <c r="Q497" s="245">
        <f t="shared" si="87"/>
        <v>1</v>
      </c>
      <c r="R497" s="245">
        <f t="shared" si="88"/>
        <v>0</v>
      </c>
      <c r="T497" s="104"/>
    </row>
    <row r="498" spans="1:20" ht="15.75" customHeight="1" x14ac:dyDescent="0.25">
      <c r="A498" s="58">
        <v>1502</v>
      </c>
      <c r="B498" s="154"/>
      <c r="C498" s="154"/>
      <c r="D498" s="154"/>
      <c r="E498" s="154"/>
      <c r="F498" s="154"/>
      <c r="G498" s="154"/>
      <c r="H498" s="154"/>
      <c r="I498" s="154">
        <v>23</v>
      </c>
      <c r="J498" s="154"/>
      <c r="K498" s="144"/>
      <c r="L498" s="237"/>
      <c r="M498" s="129"/>
      <c r="N498" s="238"/>
      <c r="O498" s="67">
        <f>IF(I498=0,"",I498/H497)</f>
        <v>1</v>
      </c>
      <c r="P498" s="68">
        <v>30</v>
      </c>
      <c r="Q498" s="245">
        <f t="shared" si="87"/>
        <v>0.9375</v>
      </c>
      <c r="R498" s="245">
        <f t="shared" si="88"/>
        <v>6.25E-2</v>
      </c>
      <c r="T498" s="104"/>
    </row>
    <row r="499" spans="1:20" ht="15.75" customHeight="1" x14ac:dyDescent="0.25">
      <c r="A499" s="58">
        <v>1601</v>
      </c>
      <c r="B499" s="154"/>
      <c r="C499" s="154"/>
      <c r="D499" s="154"/>
      <c r="E499" s="154"/>
      <c r="F499" s="154"/>
      <c r="G499" s="154"/>
      <c r="H499" s="154"/>
      <c r="I499" s="154"/>
      <c r="J499" s="154">
        <v>23</v>
      </c>
      <c r="K499" s="144">
        <v>22</v>
      </c>
      <c r="L499" s="237"/>
      <c r="M499" s="129"/>
      <c r="N499" s="238"/>
      <c r="O499" s="71">
        <f>IF(J499=0,"",J499/I498)</f>
        <v>1</v>
      </c>
      <c r="P499" s="68">
        <v>7</v>
      </c>
      <c r="Q499" s="71">
        <f t="shared" si="87"/>
        <v>0.23333333333333334</v>
      </c>
      <c r="R499" s="71">
        <f t="shared" si="88"/>
        <v>0.76666666666666661</v>
      </c>
      <c r="T499" s="104"/>
    </row>
    <row r="500" spans="1:20" ht="15.75" customHeight="1" x14ac:dyDescent="0.25">
      <c r="A500" s="58">
        <v>1602</v>
      </c>
      <c r="B500" s="154"/>
      <c r="C500" s="154"/>
      <c r="D500" s="154"/>
      <c r="E500" s="154"/>
      <c r="F500" s="154"/>
      <c r="G500" s="154"/>
      <c r="H500" s="154"/>
      <c r="I500" s="154"/>
      <c r="J500" s="154">
        <v>7</v>
      </c>
      <c r="K500" s="144">
        <v>3</v>
      </c>
      <c r="L500" s="237"/>
      <c r="M500" s="129"/>
      <c r="N500" s="239"/>
      <c r="O500" s="129"/>
      <c r="P500" s="68"/>
      <c r="Q500" s="129"/>
      <c r="R500" s="246"/>
      <c r="T500" s="104"/>
    </row>
    <row r="501" spans="1:20" ht="15.75" customHeight="1" x14ac:dyDescent="0.25">
      <c r="A501" s="58">
        <v>1701</v>
      </c>
      <c r="B501" s="154"/>
      <c r="C501" s="154"/>
      <c r="D501" s="154"/>
      <c r="E501" s="154"/>
      <c r="F501" s="154"/>
      <c r="G501" s="154"/>
      <c r="H501" s="154"/>
      <c r="I501" s="154"/>
      <c r="J501" s="154"/>
      <c r="K501" s="144">
        <v>1</v>
      </c>
      <c r="L501" s="237"/>
      <c r="M501" s="129"/>
      <c r="N501" s="239"/>
      <c r="O501" s="247"/>
      <c r="P501" s="109"/>
      <c r="Q501" s="248"/>
      <c r="R501" s="247"/>
      <c r="T501" s="104"/>
    </row>
    <row r="502" spans="1:20" ht="15.75" customHeight="1" x14ac:dyDescent="0.25">
      <c r="A502" s="58">
        <v>1702</v>
      </c>
      <c r="B502" s="154"/>
      <c r="C502" s="154"/>
      <c r="D502" s="154"/>
      <c r="E502" s="154"/>
      <c r="F502" s="154"/>
      <c r="G502" s="154"/>
      <c r="H502" s="154"/>
      <c r="I502" s="154"/>
      <c r="J502" s="154"/>
      <c r="K502" s="144"/>
      <c r="L502" s="237"/>
      <c r="M502" s="129"/>
      <c r="N502" s="239"/>
      <c r="O502" s="247"/>
      <c r="P502" s="109"/>
      <c r="Q502" s="248"/>
      <c r="R502" s="247"/>
      <c r="T502" s="104"/>
    </row>
    <row r="503" spans="1:20" ht="15.75" customHeight="1" x14ac:dyDescent="0.25">
      <c r="A503" s="58">
        <v>1801</v>
      </c>
      <c r="B503" s="154"/>
      <c r="C503" s="154"/>
      <c r="D503" s="154"/>
      <c r="E503" s="154"/>
      <c r="F503" s="154"/>
      <c r="G503" s="154"/>
      <c r="H503" s="154"/>
      <c r="I503" s="154"/>
      <c r="J503" s="154"/>
      <c r="K503" s="144"/>
      <c r="L503" s="237"/>
      <c r="M503" s="129"/>
      <c r="N503" s="239"/>
      <c r="O503" s="247"/>
      <c r="P503" s="109"/>
      <c r="Q503" s="248"/>
      <c r="R503" s="247"/>
      <c r="T503" s="104"/>
    </row>
    <row r="504" spans="1:20" ht="15.75" customHeight="1" x14ac:dyDescent="0.25">
      <c r="A504" s="58">
        <v>1802</v>
      </c>
      <c r="B504" s="154"/>
      <c r="C504" s="154"/>
      <c r="D504" s="154"/>
      <c r="E504" s="154"/>
      <c r="F504" s="154"/>
      <c r="G504" s="154"/>
      <c r="H504" s="154"/>
      <c r="I504" s="154"/>
      <c r="J504" s="154"/>
      <c r="K504" s="144"/>
      <c r="L504" s="237"/>
      <c r="M504" s="129"/>
      <c r="N504" s="239"/>
      <c r="O504" s="129"/>
      <c r="P504" s="239"/>
      <c r="Q504" s="124"/>
      <c r="R504" s="247"/>
      <c r="T504" s="104"/>
    </row>
    <row r="505" spans="1:20" ht="15.75" customHeight="1" x14ac:dyDescent="0.25">
      <c r="A505" s="58">
        <v>1901</v>
      </c>
      <c r="B505" s="154"/>
      <c r="C505" s="154"/>
      <c r="D505" s="154"/>
      <c r="E505" s="154"/>
      <c r="F505" s="154"/>
      <c r="G505" s="154"/>
      <c r="H505" s="154"/>
      <c r="I505" s="154"/>
      <c r="J505" s="154"/>
      <c r="K505" s="144"/>
      <c r="L505" s="237"/>
      <c r="M505" s="129"/>
      <c r="N505" s="239"/>
      <c r="O505" s="197" t="s">
        <v>83</v>
      </c>
      <c r="P505" s="82">
        <v>28</v>
      </c>
      <c r="Q505" s="111">
        <f>IF(SUM(K498:K501)=0,"",SUM(K498:K501))</f>
        <v>26</v>
      </c>
      <c r="R505" s="199" t="s">
        <v>11</v>
      </c>
      <c r="T505" s="104"/>
    </row>
    <row r="506" spans="1:20" ht="15.75" customHeight="1" x14ac:dyDescent="0.25">
      <c r="A506" s="58">
        <v>1902</v>
      </c>
      <c r="B506" s="154"/>
      <c r="C506" s="154"/>
      <c r="D506" s="154"/>
      <c r="E506" s="154"/>
      <c r="F506" s="154"/>
      <c r="G506" s="154"/>
      <c r="H506" s="154"/>
      <c r="I506" s="154"/>
      <c r="J506" s="154"/>
      <c r="K506" s="144"/>
      <c r="L506" s="237"/>
      <c r="M506" s="129"/>
      <c r="N506" s="239"/>
      <c r="O506" s="198" t="s">
        <v>85</v>
      </c>
      <c r="P506" s="86">
        <f>IF(P505/B491=0,"",P505/B491)</f>
        <v>0.49122807017543857</v>
      </c>
      <c r="Q506" s="112">
        <f>IF(P505/Q505=0,"",P505/Q505)</f>
        <v>1.0769230769230769</v>
      </c>
      <c r="R506" s="200" t="s">
        <v>86</v>
      </c>
      <c r="T506" s="104"/>
    </row>
    <row r="507" spans="1:20" ht="15.75" customHeight="1" x14ac:dyDescent="0.25">
      <c r="A507" s="58">
        <v>2001</v>
      </c>
      <c r="B507" s="154"/>
      <c r="C507" s="154"/>
      <c r="D507" s="154"/>
      <c r="E507" s="154"/>
      <c r="F507" s="154"/>
      <c r="G507" s="154"/>
      <c r="H507" s="154"/>
      <c r="I507" s="154"/>
      <c r="J507" s="154"/>
      <c r="K507" s="144"/>
      <c r="L507" s="240"/>
      <c r="M507" s="241"/>
      <c r="N507" s="242"/>
      <c r="O507" s="90"/>
      <c r="P507" s="91"/>
      <c r="Q507" s="91"/>
      <c r="R507" s="113"/>
      <c r="T507" s="104"/>
    </row>
    <row r="508" spans="1:20" ht="18" customHeight="1" x14ac:dyDescent="0.25">
      <c r="A508" s="28"/>
      <c r="B508" s="297" t="s">
        <v>111</v>
      </c>
      <c r="C508" s="297"/>
      <c r="D508" s="297"/>
      <c r="E508" s="297"/>
      <c r="F508" s="297"/>
      <c r="G508" s="297"/>
      <c r="H508" s="297"/>
      <c r="I508" s="297"/>
      <c r="J508" s="297"/>
      <c r="K508" s="93">
        <f>SUM(K491:K504)</f>
        <v>26</v>
      </c>
      <c r="L508" s="94">
        <f>IF(SUM(K498:K499)=0,"",SUM(K498:K499)/B491)</f>
        <v>0.38596491228070173</v>
      </c>
      <c r="M508" s="94">
        <f>IF(K508=0,"",K508/B491)</f>
        <v>0.45614035087719296</v>
      </c>
      <c r="N508" s="94">
        <f>IF(K499=0,"",M508-L508)</f>
        <v>7.0175438596491224E-2</v>
      </c>
      <c r="O508" s="3"/>
      <c r="P508" s="29"/>
      <c r="Q508" s="22"/>
      <c r="R508" s="3"/>
      <c r="T508" s="104"/>
    </row>
    <row r="509" spans="1:20" ht="12.75" customHeight="1" x14ac:dyDescent="0.2">
      <c r="L509" s="3"/>
      <c r="M509" s="3"/>
      <c r="N509" s="3"/>
      <c r="O509" s="3"/>
    </row>
    <row r="510" spans="1:20" ht="12.75" customHeight="1" x14ac:dyDescent="0.2">
      <c r="L510" s="3"/>
      <c r="M510" s="3"/>
      <c r="N510" s="3"/>
      <c r="O510" s="3"/>
    </row>
    <row r="511" spans="1:20" ht="26.25" x14ac:dyDescent="0.3">
      <c r="A511" s="215"/>
      <c r="B511" s="322" t="s">
        <v>99</v>
      </c>
      <c r="C511" s="322"/>
      <c r="D511" s="322"/>
      <c r="E511" s="322"/>
      <c r="F511" s="322"/>
      <c r="G511" s="322"/>
      <c r="H511" s="322"/>
      <c r="I511" s="322"/>
      <c r="J511" s="322"/>
      <c r="K511" s="223" t="s">
        <v>84</v>
      </c>
      <c r="L511" s="3"/>
      <c r="M511" s="3"/>
      <c r="N511" s="29"/>
      <c r="O511" s="3"/>
      <c r="P511" s="29"/>
      <c r="Q511" s="29"/>
      <c r="R511" s="29"/>
    </row>
    <row r="512" spans="1:20" ht="20.25" x14ac:dyDescent="0.2">
      <c r="A512" s="300" t="s">
        <v>10</v>
      </c>
      <c r="B512" s="301" t="s">
        <v>100</v>
      </c>
      <c r="C512" s="302"/>
      <c r="D512" s="302"/>
      <c r="E512" s="302"/>
      <c r="F512" s="302"/>
      <c r="G512" s="302"/>
      <c r="H512" s="302"/>
      <c r="I512" s="302"/>
      <c r="J512" s="303"/>
      <c r="K512" s="304" t="s">
        <v>11</v>
      </c>
      <c r="L512" s="296" t="s">
        <v>3</v>
      </c>
      <c r="M512" s="296" t="s">
        <v>4</v>
      </c>
      <c r="N512" s="306" t="s">
        <v>5</v>
      </c>
      <c r="O512" s="296" t="s">
        <v>6</v>
      </c>
      <c r="P512" s="294" t="s">
        <v>7</v>
      </c>
      <c r="Q512" s="294" t="s">
        <v>8</v>
      </c>
      <c r="R512" s="296" t="s">
        <v>101</v>
      </c>
    </row>
    <row r="513" spans="1:20" ht="15.75" x14ac:dyDescent="0.25">
      <c r="A513" s="295"/>
      <c r="B513" s="58" t="s">
        <v>102</v>
      </c>
      <c r="C513" s="58" t="s">
        <v>103</v>
      </c>
      <c r="D513" s="58" t="s">
        <v>104</v>
      </c>
      <c r="E513" s="58" t="s">
        <v>105</v>
      </c>
      <c r="F513" s="58" t="s">
        <v>106</v>
      </c>
      <c r="G513" s="58" t="s">
        <v>107</v>
      </c>
      <c r="H513" s="58" t="s">
        <v>108</v>
      </c>
      <c r="I513" s="58" t="s">
        <v>109</v>
      </c>
      <c r="J513" s="58" t="s">
        <v>110</v>
      </c>
      <c r="K513" s="305"/>
      <c r="L513" s="295"/>
      <c r="M513" s="295"/>
      <c r="N513" s="295"/>
      <c r="O513" s="295"/>
      <c r="P513" s="295"/>
      <c r="Q513" s="295"/>
      <c r="R513" s="295"/>
      <c r="T513" s="104"/>
    </row>
    <row r="514" spans="1:20" ht="15.75" customHeight="1" x14ac:dyDescent="0.25">
      <c r="A514" s="58">
        <v>1202</v>
      </c>
      <c r="B514" s="154">
        <v>118</v>
      </c>
      <c r="C514" s="154"/>
      <c r="D514" s="154"/>
      <c r="E514" s="154"/>
      <c r="F514" s="154"/>
      <c r="G514" s="154"/>
      <c r="H514" s="154"/>
      <c r="I514" s="154"/>
      <c r="J514" s="154"/>
      <c r="K514" s="144"/>
      <c r="L514" s="234"/>
      <c r="M514" s="235"/>
      <c r="N514" s="236"/>
      <c r="O514" s="243"/>
      <c r="P514" s="63">
        <f>B514</f>
        <v>118</v>
      </c>
      <c r="Q514" s="244"/>
      <c r="R514" s="243"/>
      <c r="T514" s="104"/>
    </row>
    <row r="515" spans="1:20" ht="15.75" customHeight="1" x14ac:dyDescent="0.25">
      <c r="A515" s="58">
        <v>1301</v>
      </c>
      <c r="B515" s="154"/>
      <c r="C515" s="154">
        <v>88</v>
      </c>
      <c r="D515" s="154"/>
      <c r="E515" s="154"/>
      <c r="F515" s="154"/>
      <c r="G515" s="154"/>
      <c r="H515" s="154"/>
      <c r="I515" s="154"/>
      <c r="J515" s="154"/>
      <c r="K515" s="144"/>
      <c r="L515" s="237"/>
      <c r="M515" s="129"/>
      <c r="N515" s="238"/>
      <c r="O515" s="67">
        <f>IF(C515=0,"",C515/B514)</f>
        <v>0.74576271186440679</v>
      </c>
      <c r="P515" s="68">
        <v>88</v>
      </c>
      <c r="Q515" s="245">
        <f t="shared" ref="Q515:Q522" si="89">IF(P515=0,"",P515/P514)</f>
        <v>0.74576271186440679</v>
      </c>
      <c r="R515" s="245">
        <f t="shared" ref="R515:R522" si="90">IF(P515=0,"",100%-Q515)</f>
        <v>0.25423728813559321</v>
      </c>
      <c r="T515" s="104"/>
    </row>
    <row r="516" spans="1:20" ht="15.75" customHeight="1" x14ac:dyDescent="0.25">
      <c r="A516" s="58">
        <v>1302</v>
      </c>
      <c r="B516" s="154"/>
      <c r="C516" s="154"/>
      <c r="D516" s="154">
        <v>77</v>
      </c>
      <c r="E516" s="154"/>
      <c r="F516" s="154"/>
      <c r="G516" s="154"/>
      <c r="H516" s="154"/>
      <c r="I516" s="154"/>
      <c r="J516" s="154"/>
      <c r="K516" s="144"/>
      <c r="L516" s="237"/>
      <c r="M516" s="129"/>
      <c r="N516" s="238"/>
      <c r="O516" s="67">
        <f>IF(D516=0,"",D516/C515)</f>
        <v>0.875</v>
      </c>
      <c r="P516" s="68">
        <v>77</v>
      </c>
      <c r="Q516" s="245">
        <f t="shared" si="89"/>
        <v>0.875</v>
      </c>
      <c r="R516" s="245">
        <f t="shared" si="90"/>
        <v>0.125</v>
      </c>
      <c r="T516" s="70">
        <f>P516/P514</f>
        <v>0.65254237288135597</v>
      </c>
    </row>
    <row r="517" spans="1:20" ht="15.75" customHeight="1" x14ac:dyDescent="0.25">
      <c r="A517" s="58">
        <v>1401</v>
      </c>
      <c r="B517" s="154"/>
      <c r="C517" s="154"/>
      <c r="D517" s="154"/>
      <c r="E517" s="154">
        <v>62</v>
      </c>
      <c r="F517" s="154"/>
      <c r="G517" s="154"/>
      <c r="H517" s="154"/>
      <c r="I517" s="154"/>
      <c r="J517" s="154"/>
      <c r="K517" s="144"/>
      <c r="L517" s="237"/>
      <c r="M517" s="129"/>
      <c r="N517" s="238"/>
      <c r="O517" s="67">
        <f>IF(E517=0,"",E517/D516)</f>
        <v>0.80519480519480524</v>
      </c>
      <c r="P517" s="68">
        <v>62</v>
      </c>
      <c r="Q517" s="245">
        <f t="shared" si="89"/>
        <v>0.80519480519480524</v>
      </c>
      <c r="R517" s="245">
        <f t="shared" si="90"/>
        <v>0.19480519480519476</v>
      </c>
      <c r="T517" s="104"/>
    </row>
    <row r="518" spans="1:20" ht="15.75" customHeight="1" x14ac:dyDescent="0.25">
      <c r="A518" s="58">
        <v>1402</v>
      </c>
      <c r="B518" s="154"/>
      <c r="C518" s="154"/>
      <c r="D518" s="154"/>
      <c r="E518" s="154"/>
      <c r="F518" s="154">
        <v>60</v>
      </c>
      <c r="G518" s="154"/>
      <c r="H518" s="154"/>
      <c r="I518" s="154"/>
      <c r="J518" s="154"/>
      <c r="K518" s="144"/>
      <c r="L518" s="237"/>
      <c r="M518" s="129"/>
      <c r="N518" s="238"/>
      <c r="O518" s="67">
        <f>IF(F518=0,"",F518/E517)</f>
        <v>0.967741935483871</v>
      </c>
      <c r="P518" s="68">
        <v>60</v>
      </c>
      <c r="Q518" s="245">
        <f t="shared" si="89"/>
        <v>0.967741935483871</v>
      </c>
      <c r="R518" s="245">
        <f t="shared" si="90"/>
        <v>3.2258064516129004E-2</v>
      </c>
      <c r="T518" s="104"/>
    </row>
    <row r="519" spans="1:20" ht="15.75" customHeight="1" x14ac:dyDescent="0.25">
      <c r="A519" s="58">
        <v>1501</v>
      </c>
      <c r="B519" s="154"/>
      <c r="C519" s="154"/>
      <c r="D519" s="154"/>
      <c r="E519" s="154"/>
      <c r="F519" s="154"/>
      <c r="G519" s="154">
        <v>59</v>
      </c>
      <c r="H519" s="154"/>
      <c r="I519" s="154"/>
      <c r="J519" s="154"/>
      <c r="K519" s="144"/>
      <c r="L519" s="237"/>
      <c r="M519" s="129"/>
      <c r="N519" s="238"/>
      <c r="O519" s="67">
        <f>IF(G519=0,"",G519/F518)</f>
        <v>0.98333333333333328</v>
      </c>
      <c r="P519" s="68">
        <v>59</v>
      </c>
      <c r="Q519" s="245">
        <f t="shared" si="89"/>
        <v>0.98333333333333328</v>
      </c>
      <c r="R519" s="245">
        <f t="shared" si="90"/>
        <v>1.6666666666666718E-2</v>
      </c>
      <c r="T519" s="104"/>
    </row>
    <row r="520" spans="1:20" ht="15.75" customHeight="1" x14ac:dyDescent="0.25">
      <c r="A520" s="58">
        <v>1502</v>
      </c>
      <c r="B520" s="154"/>
      <c r="C520" s="154"/>
      <c r="D520" s="154"/>
      <c r="E520" s="154"/>
      <c r="F520" s="154"/>
      <c r="G520" s="154"/>
      <c r="H520" s="154">
        <v>59</v>
      </c>
      <c r="I520" s="154"/>
      <c r="J520" s="154"/>
      <c r="K520" s="144"/>
      <c r="L520" s="237"/>
      <c r="M520" s="129"/>
      <c r="N520" s="238"/>
      <c r="O520" s="67">
        <f>IF(H520=0,"",H520/G519)</f>
        <v>1</v>
      </c>
      <c r="P520" s="68">
        <v>59</v>
      </c>
      <c r="Q520" s="245">
        <f t="shared" si="89"/>
        <v>1</v>
      </c>
      <c r="R520" s="245">
        <f t="shared" si="90"/>
        <v>0</v>
      </c>
      <c r="T520" s="104"/>
    </row>
    <row r="521" spans="1:20" ht="15.75" customHeight="1" x14ac:dyDescent="0.25">
      <c r="A521" s="58">
        <v>1601</v>
      </c>
      <c r="B521" s="154"/>
      <c r="C521" s="154"/>
      <c r="D521" s="154"/>
      <c r="E521" s="154"/>
      <c r="F521" s="154"/>
      <c r="G521" s="154"/>
      <c r="H521" s="154"/>
      <c r="I521" s="154">
        <v>59</v>
      </c>
      <c r="J521" s="154"/>
      <c r="K521" s="144"/>
      <c r="L521" s="237"/>
      <c r="M521" s="129"/>
      <c r="N521" s="238"/>
      <c r="O521" s="67">
        <f>IF(I521=0,"",I521/H520)</f>
        <v>1</v>
      </c>
      <c r="P521" s="68">
        <v>59</v>
      </c>
      <c r="Q521" s="245">
        <f t="shared" si="89"/>
        <v>1</v>
      </c>
      <c r="R521" s="245">
        <f t="shared" si="90"/>
        <v>0</v>
      </c>
      <c r="T521" s="104"/>
    </row>
    <row r="522" spans="1:20" ht="15.75" customHeight="1" x14ac:dyDescent="0.25">
      <c r="A522" s="58">
        <v>1602</v>
      </c>
      <c r="B522" s="154"/>
      <c r="C522" s="154"/>
      <c r="D522" s="154"/>
      <c r="E522" s="154"/>
      <c r="F522" s="154"/>
      <c r="G522" s="154"/>
      <c r="H522" s="154"/>
      <c r="I522" s="154"/>
      <c r="J522" s="154">
        <v>58</v>
      </c>
      <c r="K522" s="144">
        <v>49</v>
      </c>
      <c r="L522" s="237"/>
      <c r="M522" s="129"/>
      <c r="N522" s="238"/>
      <c r="O522" s="71">
        <f>IF(J522=0,"",J522/I521)</f>
        <v>0.98305084745762716</v>
      </c>
      <c r="P522" s="68">
        <v>58</v>
      </c>
      <c r="Q522" s="71">
        <f t="shared" si="89"/>
        <v>0.98305084745762716</v>
      </c>
      <c r="R522" s="71">
        <f t="shared" si="90"/>
        <v>1.6949152542372836E-2</v>
      </c>
      <c r="T522" s="104"/>
    </row>
    <row r="523" spans="1:20" ht="15.75" customHeight="1" x14ac:dyDescent="0.25">
      <c r="A523" s="58">
        <v>1701</v>
      </c>
      <c r="B523" s="154"/>
      <c r="C523" s="154"/>
      <c r="D523" s="154"/>
      <c r="E523" s="154"/>
      <c r="F523" s="154"/>
      <c r="G523" s="154"/>
      <c r="H523" s="154"/>
      <c r="I523" s="154"/>
      <c r="J523" s="154"/>
      <c r="K523" s="144"/>
      <c r="L523" s="237"/>
      <c r="M523" s="129"/>
      <c r="N523" s="239"/>
      <c r="O523" s="129"/>
      <c r="P523" s="68"/>
      <c r="Q523" s="129"/>
      <c r="R523" s="246"/>
      <c r="T523" s="104"/>
    </row>
    <row r="524" spans="1:20" ht="15.75" customHeight="1" x14ac:dyDescent="0.25">
      <c r="A524" s="58">
        <v>1702</v>
      </c>
      <c r="B524" s="154"/>
      <c r="C524" s="154"/>
      <c r="D524" s="154"/>
      <c r="E524" s="154"/>
      <c r="F524" s="154"/>
      <c r="G524" s="154"/>
      <c r="H524" s="154"/>
      <c r="I524" s="154"/>
      <c r="J524" s="154"/>
      <c r="K524" s="144"/>
      <c r="L524" s="237"/>
      <c r="M524" s="129"/>
      <c r="N524" s="239"/>
      <c r="O524" s="247"/>
      <c r="P524" s="109"/>
      <c r="Q524" s="248"/>
      <c r="R524" s="247"/>
      <c r="T524" s="104"/>
    </row>
    <row r="525" spans="1:20" ht="15.75" customHeight="1" x14ac:dyDescent="0.25">
      <c r="A525" s="58">
        <v>1801</v>
      </c>
      <c r="B525" s="154"/>
      <c r="C525" s="154"/>
      <c r="D525" s="154"/>
      <c r="E525" s="154"/>
      <c r="F525" s="154"/>
      <c r="G525" s="154"/>
      <c r="H525" s="154"/>
      <c r="I525" s="154"/>
      <c r="J525" s="154"/>
      <c r="K525" s="144"/>
      <c r="L525" s="237"/>
      <c r="M525" s="129"/>
      <c r="N525" s="239"/>
      <c r="O525" s="247"/>
      <c r="P525" s="109"/>
      <c r="Q525" s="248"/>
      <c r="R525" s="247"/>
      <c r="T525" s="104"/>
    </row>
    <row r="526" spans="1:20" ht="15.75" customHeight="1" x14ac:dyDescent="0.25">
      <c r="A526" s="58">
        <v>1802</v>
      </c>
      <c r="B526" s="154"/>
      <c r="C526" s="154"/>
      <c r="D526" s="154"/>
      <c r="E526" s="154"/>
      <c r="F526" s="154"/>
      <c r="G526" s="154"/>
      <c r="H526" s="154"/>
      <c r="I526" s="154"/>
      <c r="J526" s="154"/>
      <c r="K526" s="144"/>
      <c r="L526" s="237"/>
      <c r="M526" s="129"/>
      <c r="N526" s="239"/>
      <c r="O526" s="247"/>
      <c r="P526" s="109"/>
      <c r="Q526" s="248"/>
      <c r="R526" s="247"/>
      <c r="T526" s="104"/>
    </row>
    <row r="527" spans="1:20" ht="15.75" customHeight="1" x14ac:dyDescent="0.25">
      <c r="A527" s="58">
        <v>1901</v>
      </c>
      <c r="B527" s="154"/>
      <c r="C527" s="154"/>
      <c r="D527" s="154"/>
      <c r="E527" s="154"/>
      <c r="F527" s="154"/>
      <c r="G527" s="154"/>
      <c r="H527" s="154"/>
      <c r="I527" s="154"/>
      <c r="J527" s="154"/>
      <c r="K527" s="144"/>
      <c r="L527" s="237"/>
      <c r="M527" s="129"/>
      <c r="N527" s="239"/>
      <c r="O527" s="129"/>
      <c r="P527" s="239"/>
      <c r="Q527" s="124"/>
      <c r="R527" s="247"/>
      <c r="T527" s="104"/>
    </row>
    <row r="528" spans="1:20" ht="15.75" customHeight="1" x14ac:dyDescent="0.25">
      <c r="A528" s="58">
        <v>1902</v>
      </c>
      <c r="B528" s="154"/>
      <c r="C528" s="154"/>
      <c r="D528" s="154"/>
      <c r="E528" s="154"/>
      <c r="F528" s="154"/>
      <c r="G528" s="154"/>
      <c r="H528" s="154"/>
      <c r="I528" s="154"/>
      <c r="J528" s="154"/>
      <c r="K528" s="144"/>
      <c r="L528" s="237"/>
      <c r="M528" s="129"/>
      <c r="N528" s="239"/>
      <c r="O528" s="197" t="s">
        <v>83</v>
      </c>
      <c r="P528" s="82">
        <v>53</v>
      </c>
      <c r="Q528" s="111">
        <f>IF(SUM(K520:K524)=0,"",SUM(K520:K524))</f>
        <v>49</v>
      </c>
      <c r="R528" s="199" t="s">
        <v>11</v>
      </c>
      <c r="T528" s="104"/>
    </row>
    <row r="529" spans="1:20" ht="15.75" x14ac:dyDescent="0.25">
      <c r="A529" s="58">
        <v>2001</v>
      </c>
      <c r="B529" s="154"/>
      <c r="C529" s="154"/>
      <c r="D529" s="154"/>
      <c r="E529" s="154"/>
      <c r="F529" s="154"/>
      <c r="G529" s="154"/>
      <c r="H529" s="154"/>
      <c r="I529" s="154"/>
      <c r="J529" s="154"/>
      <c r="K529" s="144"/>
      <c r="L529" s="237"/>
      <c r="M529" s="129"/>
      <c r="N529" s="239"/>
      <c r="O529" s="198" t="s">
        <v>85</v>
      </c>
      <c r="P529" s="86">
        <f>IF(P528/B514=0,"",P528/B514)</f>
        <v>0.44915254237288138</v>
      </c>
      <c r="Q529" s="112">
        <f>IF(P528/Q528=0,"",P528/Q528)</f>
        <v>1.0816326530612246</v>
      </c>
      <c r="R529" s="200" t="s">
        <v>86</v>
      </c>
      <c r="T529" s="104"/>
    </row>
    <row r="530" spans="1:20" ht="15.75" x14ac:dyDescent="0.25">
      <c r="A530" s="58">
        <v>2002</v>
      </c>
      <c r="B530" s="154"/>
      <c r="C530" s="154"/>
      <c r="D530" s="154"/>
      <c r="E530" s="154"/>
      <c r="F530" s="154"/>
      <c r="G530" s="154"/>
      <c r="H530" s="154"/>
      <c r="I530" s="154"/>
      <c r="J530" s="154"/>
      <c r="K530" s="144"/>
      <c r="L530" s="240"/>
      <c r="M530" s="241"/>
      <c r="N530" s="242"/>
      <c r="O530" s="90"/>
      <c r="P530" s="91"/>
      <c r="Q530" s="91"/>
      <c r="R530" s="113"/>
      <c r="T530" s="104"/>
    </row>
    <row r="531" spans="1:20" ht="18" customHeight="1" x14ac:dyDescent="0.25">
      <c r="A531" s="28"/>
      <c r="B531" s="297" t="s">
        <v>111</v>
      </c>
      <c r="C531" s="297"/>
      <c r="D531" s="297"/>
      <c r="E531" s="297"/>
      <c r="F531" s="297"/>
      <c r="G531" s="297"/>
      <c r="H531" s="297"/>
      <c r="I531" s="297"/>
      <c r="J531" s="297"/>
      <c r="K531" s="93">
        <f>SUM(K514:K527)</f>
        <v>49</v>
      </c>
      <c r="L531" s="94">
        <f>IF(SUM(K521:K522)=0,"",SUM(K521:K522)/B514)</f>
        <v>0.4152542372881356</v>
      </c>
      <c r="M531" s="94">
        <f>IF(K531=0,"",K531/B514)</f>
        <v>0.4152542372881356</v>
      </c>
      <c r="N531" s="94">
        <f>IF(K522=0,"",M531-L531)</f>
        <v>0</v>
      </c>
      <c r="O531" s="3"/>
      <c r="P531" s="29"/>
      <c r="Q531" s="22"/>
      <c r="R531" s="3"/>
      <c r="T531" s="104"/>
    </row>
    <row r="532" spans="1:20" ht="12.75" customHeight="1" x14ac:dyDescent="0.2">
      <c r="L532" s="3"/>
      <c r="M532" s="3"/>
      <c r="O532" s="3"/>
    </row>
    <row r="533" spans="1:20" ht="12.75" customHeight="1" x14ac:dyDescent="0.2">
      <c r="L533" s="3"/>
      <c r="M533" s="3"/>
      <c r="O533" s="3"/>
    </row>
    <row r="534" spans="1:20" ht="12.75" customHeight="1" x14ac:dyDescent="0.2">
      <c r="L534" s="3"/>
      <c r="M534" s="3"/>
      <c r="O534" s="3"/>
    </row>
    <row r="535" spans="1:20" ht="12.75" customHeight="1" x14ac:dyDescent="0.2">
      <c r="L535" s="3"/>
      <c r="M535" s="3"/>
      <c r="O535" s="3"/>
    </row>
    <row r="536" spans="1:20" ht="12.75" customHeight="1" x14ac:dyDescent="0.2">
      <c r="L536" s="3"/>
      <c r="M536" s="3"/>
      <c r="O536" s="3"/>
    </row>
    <row r="537" spans="1:20" ht="12.75" customHeight="1" x14ac:dyDescent="0.2">
      <c r="L537" s="3"/>
      <c r="M537" s="3"/>
      <c r="O537" s="3"/>
    </row>
    <row r="538" spans="1:20" ht="12.75" customHeight="1" x14ac:dyDescent="0.2">
      <c r="L538" s="3"/>
      <c r="M538" s="3"/>
      <c r="O538" s="3"/>
    </row>
    <row r="539" spans="1:20" ht="12.75" customHeight="1" x14ac:dyDescent="0.2">
      <c r="L539" s="3"/>
      <c r="M539" s="3"/>
      <c r="O539" s="3"/>
    </row>
    <row r="540" spans="1:20" ht="12.75" customHeight="1" x14ac:dyDescent="0.2">
      <c r="L540" s="3"/>
      <c r="M540" s="3"/>
      <c r="O540" s="3"/>
    </row>
    <row r="541" spans="1:20" ht="12.75" customHeight="1" x14ac:dyDescent="0.2">
      <c r="L541" s="3"/>
      <c r="M541" s="3"/>
      <c r="O541" s="3"/>
    </row>
    <row r="542" spans="1:20" ht="12.75" customHeight="1" x14ac:dyDescent="0.2">
      <c r="L542" s="3"/>
      <c r="M542" s="3"/>
      <c r="O542" s="3"/>
    </row>
    <row r="543" spans="1:20" ht="12.75" customHeight="1" x14ac:dyDescent="0.2">
      <c r="L543" s="3"/>
      <c r="M543" s="3"/>
      <c r="O543" s="3"/>
    </row>
    <row r="544" spans="1:20" ht="12.75" customHeight="1" x14ac:dyDescent="0.2">
      <c r="L544" s="3"/>
      <c r="M544" s="3"/>
      <c r="O544" s="3"/>
    </row>
    <row r="545" spans="12:15" ht="12.75" customHeight="1" x14ac:dyDescent="0.2">
      <c r="L545" s="3"/>
      <c r="M545" s="3"/>
      <c r="O545" s="3"/>
    </row>
    <row r="546" spans="12:15" ht="12.75" customHeight="1" x14ac:dyDescent="0.2">
      <c r="L546" s="3"/>
      <c r="M546" s="3"/>
      <c r="O546" s="3"/>
    </row>
    <row r="547" spans="12:15" ht="12.75" customHeight="1" x14ac:dyDescent="0.2">
      <c r="L547" s="3"/>
      <c r="M547" s="3"/>
      <c r="O547" s="3"/>
    </row>
    <row r="548" spans="12:15" ht="12.75" customHeight="1" x14ac:dyDescent="0.2">
      <c r="L548" s="3"/>
      <c r="M548" s="3"/>
      <c r="O548" s="3"/>
    </row>
    <row r="549" spans="12:15" ht="12.75" customHeight="1" x14ac:dyDescent="0.2">
      <c r="L549" s="3"/>
      <c r="M549" s="3"/>
      <c r="O549" s="3"/>
    </row>
    <row r="550" spans="12:15" ht="12.75" customHeight="1" x14ac:dyDescent="0.2">
      <c r="L550" s="3"/>
      <c r="M550" s="3"/>
      <c r="O550" s="3"/>
    </row>
    <row r="551" spans="12:15" ht="12.75" customHeight="1" x14ac:dyDescent="0.2">
      <c r="L551" s="3"/>
      <c r="M551" s="3"/>
      <c r="O551" s="3"/>
    </row>
    <row r="552" spans="12:15" ht="12.75" customHeight="1" x14ac:dyDescent="0.2">
      <c r="L552" s="3"/>
      <c r="M552" s="3"/>
      <c r="O552" s="3"/>
    </row>
    <row r="553" spans="12:15" ht="12.75" customHeight="1" x14ac:dyDescent="0.2">
      <c r="L553" s="3"/>
      <c r="M553" s="3"/>
      <c r="O553" s="3"/>
    </row>
    <row r="554" spans="12:15" ht="12.75" customHeight="1" x14ac:dyDescent="0.2">
      <c r="L554" s="3"/>
      <c r="M554" s="3"/>
      <c r="O554" s="3"/>
    </row>
    <row r="555" spans="12:15" ht="12.75" customHeight="1" x14ac:dyDescent="0.2">
      <c r="L555" s="3"/>
      <c r="M555" s="3"/>
      <c r="O555" s="3"/>
    </row>
    <row r="556" spans="12:15" ht="12.75" customHeight="1" x14ac:dyDescent="0.2">
      <c r="L556" s="3"/>
      <c r="M556" s="3"/>
      <c r="O556" s="3"/>
    </row>
    <row r="557" spans="12:15" ht="12.75" customHeight="1" x14ac:dyDescent="0.2">
      <c r="L557" s="3"/>
      <c r="M557" s="3"/>
      <c r="O557" s="3"/>
    </row>
    <row r="558" spans="12:15" ht="12.75" customHeight="1" x14ac:dyDescent="0.2">
      <c r="L558" s="3"/>
      <c r="M558" s="3"/>
      <c r="O558" s="3"/>
    </row>
    <row r="559" spans="12:15" ht="12.75" customHeight="1" x14ac:dyDescent="0.2">
      <c r="L559" s="3"/>
      <c r="M559" s="3"/>
      <c r="O559" s="3"/>
    </row>
    <row r="560" spans="12:15" ht="12.75" customHeight="1" x14ac:dyDescent="0.2">
      <c r="L560" s="3"/>
      <c r="M560" s="3"/>
      <c r="O560" s="3"/>
    </row>
    <row r="561" spans="12:15" ht="12.75" customHeight="1" x14ac:dyDescent="0.2">
      <c r="L561" s="3"/>
      <c r="M561" s="3"/>
      <c r="O561" s="3"/>
    </row>
    <row r="562" spans="12:15" ht="12.75" customHeight="1" x14ac:dyDescent="0.2">
      <c r="L562" s="3"/>
      <c r="M562" s="3"/>
      <c r="O562" s="3"/>
    </row>
    <row r="563" spans="12:15" ht="12.75" customHeight="1" x14ac:dyDescent="0.2">
      <c r="L563" s="3"/>
      <c r="M563" s="3"/>
      <c r="O563" s="3"/>
    </row>
    <row r="564" spans="12:15" ht="12.75" customHeight="1" x14ac:dyDescent="0.2">
      <c r="L564" s="3"/>
      <c r="M564" s="3"/>
      <c r="O564" s="3"/>
    </row>
    <row r="565" spans="12:15" ht="12.75" customHeight="1" x14ac:dyDescent="0.2">
      <c r="L565" s="3"/>
      <c r="M565" s="3"/>
      <c r="O565" s="3"/>
    </row>
    <row r="566" spans="12:15" ht="12.75" customHeight="1" x14ac:dyDescent="0.2">
      <c r="L566" s="3"/>
      <c r="M566" s="3"/>
      <c r="O566" s="3"/>
    </row>
    <row r="567" spans="12:15" ht="12.75" customHeight="1" x14ac:dyDescent="0.2">
      <c r="L567" s="3"/>
      <c r="M567" s="3"/>
      <c r="O567" s="3"/>
    </row>
    <row r="568" spans="12:15" ht="12.75" customHeight="1" x14ac:dyDescent="0.2">
      <c r="L568" s="3"/>
      <c r="M568" s="3"/>
      <c r="O568" s="3"/>
    </row>
    <row r="569" spans="12:15" ht="12.75" customHeight="1" x14ac:dyDescent="0.2">
      <c r="L569" s="3"/>
      <c r="M569" s="3"/>
      <c r="O569" s="3"/>
    </row>
    <row r="570" spans="12:15" ht="12.75" customHeight="1" x14ac:dyDescent="0.2">
      <c r="L570" s="3"/>
      <c r="M570" s="3"/>
      <c r="O570" s="3"/>
    </row>
    <row r="571" spans="12:15" ht="12.75" customHeight="1" x14ac:dyDescent="0.2">
      <c r="L571" s="3"/>
      <c r="M571" s="3"/>
      <c r="O571" s="3"/>
    </row>
    <row r="572" spans="12:15" ht="12.75" customHeight="1" x14ac:dyDescent="0.2">
      <c r="L572" s="3"/>
      <c r="M572" s="3"/>
      <c r="O572" s="3"/>
    </row>
    <row r="573" spans="12:15" ht="12.75" customHeight="1" x14ac:dyDescent="0.2">
      <c r="L573" s="3"/>
      <c r="M573" s="3"/>
      <c r="O573" s="3"/>
    </row>
    <row r="574" spans="12:15" ht="12.75" customHeight="1" x14ac:dyDescent="0.2">
      <c r="L574" s="3"/>
      <c r="M574" s="3"/>
      <c r="O574" s="3"/>
    </row>
    <row r="575" spans="12:15" ht="12.75" customHeight="1" x14ac:dyDescent="0.2">
      <c r="L575" s="3"/>
      <c r="M575" s="3"/>
      <c r="O575" s="3"/>
    </row>
    <row r="576" spans="12:15" ht="12.75" customHeight="1" x14ac:dyDescent="0.2">
      <c r="L576" s="3"/>
      <c r="M576" s="3"/>
      <c r="O576" s="3"/>
    </row>
    <row r="577" spans="12:15" ht="12.75" customHeight="1" x14ac:dyDescent="0.2">
      <c r="L577" s="3"/>
      <c r="M577" s="3"/>
      <c r="O577" s="3"/>
    </row>
    <row r="578" spans="12:15" ht="12.75" customHeight="1" x14ac:dyDescent="0.2">
      <c r="L578" s="3"/>
      <c r="M578" s="3"/>
      <c r="O578" s="3"/>
    </row>
    <row r="579" spans="12:15" ht="12.75" customHeight="1" x14ac:dyDescent="0.2">
      <c r="L579" s="3"/>
      <c r="M579" s="3"/>
      <c r="O579" s="3"/>
    </row>
    <row r="580" spans="12:15" ht="12.75" customHeight="1" x14ac:dyDescent="0.2">
      <c r="L580" s="3"/>
      <c r="M580" s="3"/>
      <c r="O580" s="3"/>
    </row>
    <row r="581" spans="12:15" ht="12.75" customHeight="1" x14ac:dyDescent="0.2">
      <c r="L581" s="3"/>
      <c r="M581" s="3"/>
      <c r="O581" s="3"/>
    </row>
    <row r="582" spans="12:15" ht="12.75" customHeight="1" x14ac:dyDescent="0.2">
      <c r="L582" s="3"/>
      <c r="M582" s="3"/>
      <c r="O582" s="3"/>
    </row>
    <row r="583" spans="12:15" ht="12.75" customHeight="1" x14ac:dyDescent="0.2">
      <c r="L583" s="3"/>
      <c r="M583" s="3"/>
      <c r="O583" s="3"/>
    </row>
    <row r="584" spans="12:15" ht="12.75" customHeight="1" x14ac:dyDescent="0.2">
      <c r="L584" s="3"/>
      <c r="M584" s="3"/>
      <c r="O584" s="3"/>
    </row>
    <row r="585" spans="12:15" ht="12.75" customHeight="1" x14ac:dyDescent="0.2">
      <c r="L585" s="3"/>
      <c r="M585" s="3"/>
      <c r="O585" s="3"/>
    </row>
    <row r="586" spans="12:15" ht="12.75" customHeight="1" x14ac:dyDescent="0.2">
      <c r="L586" s="3"/>
      <c r="M586" s="3"/>
      <c r="O586" s="3"/>
    </row>
    <row r="587" spans="12:15" ht="12.75" customHeight="1" x14ac:dyDescent="0.2">
      <c r="L587" s="3"/>
      <c r="M587" s="3"/>
      <c r="O587" s="3"/>
    </row>
    <row r="588" spans="12:15" ht="12.75" customHeight="1" x14ac:dyDescent="0.2">
      <c r="L588" s="3"/>
      <c r="M588" s="3"/>
      <c r="O588" s="3"/>
    </row>
    <row r="589" spans="12:15" ht="12.75" customHeight="1" x14ac:dyDescent="0.2">
      <c r="L589" s="3"/>
      <c r="M589" s="3"/>
      <c r="O589" s="3"/>
    </row>
    <row r="590" spans="12:15" ht="12.75" customHeight="1" x14ac:dyDescent="0.2">
      <c r="L590" s="3"/>
      <c r="M590" s="3"/>
      <c r="O590" s="3"/>
    </row>
    <row r="591" spans="12:15" ht="12.75" customHeight="1" x14ac:dyDescent="0.2">
      <c r="L591" s="3"/>
      <c r="M591" s="3"/>
      <c r="O591" s="3"/>
    </row>
    <row r="592" spans="12:15" ht="12.75" customHeight="1" x14ac:dyDescent="0.2">
      <c r="L592" s="3"/>
      <c r="M592" s="3"/>
      <c r="O592" s="3"/>
    </row>
    <row r="593" spans="12:15" ht="12.75" customHeight="1" x14ac:dyDescent="0.2">
      <c r="L593" s="3"/>
      <c r="M593" s="3"/>
      <c r="O593" s="3"/>
    </row>
    <row r="594" spans="12:15" ht="12.75" customHeight="1" x14ac:dyDescent="0.2">
      <c r="L594" s="3"/>
      <c r="M594" s="3"/>
      <c r="O594" s="3"/>
    </row>
    <row r="595" spans="12:15" ht="12.75" customHeight="1" x14ac:dyDescent="0.2">
      <c r="L595" s="3"/>
      <c r="M595" s="3"/>
      <c r="O595" s="3"/>
    </row>
    <row r="596" spans="12:15" ht="12.75" customHeight="1" x14ac:dyDescent="0.2">
      <c r="L596" s="3"/>
      <c r="M596" s="3"/>
      <c r="O596" s="3"/>
    </row>
    <row r="597" spans="12:15" ht="12.75" customHeight="1" x14ac:dyDescent="0.2">
      <c r="L597" s="3"/>
      <c r="M597" s="3"/>
      <c r="O597" s="3"/>
    </row>
    <row r="598" spans="12:15" ht="12.75" customHeight="1" x14ac:dyDescent="0.2">
      <c r="L598" s="3"/>
      <c r="M598" s="3"/>
      <c r="O598" s="3"/>
    </row>
    <row r="599" spans="12:15" ht="12.75" customHeight="1" x14ac:dyDescent="0.2">
      <c r="L599" s="3"/>
      <c r="M599" s="3"/>
      <c r="O599" s="3"/>
    </row>
    <row r="600" spans="12:15" ht="12.75" customHeight="1" x14ac:dyDescent="0.2">
      <c r="L600" s="3"/>
      <c r="M600" s="3"/>
      <c r="O600" s="3"/>
    </row>
    <row r="601" spans="12:15" ht="12.75" customHeight="1" x14ac:dyDescent="0.2">
      <c r="L601" s="3"/>
      <c r="M601" s="3"/>
      <c r="O601" s="3"/>
    </row>
    <row r="602" spans="12:15" ht="12.75" customHeight="1" x14ac:dyDescent="0.2">
      <c r="L602" s="3"/>
      <c r="M602" s="3"/>
      <c r="O602" s="3"/>
    </row>
    <row r="603" spans="12:15" ht="12.75" customHeight="1" x14ac:dyDescent="0.2">
      <c r="L603" s="3"/>
      <c r="M603" s="3"/>
      <c r="O603" s="3"/>
    </row>
    <row r="604" spans="12:15" ht="12.75" customHeight="1" x14ac:dyDescent="0.2">
      <c r="L604" s="3"/>
      <c r="M604" s="3"/>
      <c r="O604" s="3"/>
    </row>
    <row r="605" spans="12:15" ht="12.75" customHeight="1" x14ac:dyDescent="0.2">
      <c r="L605" s="3"/>
      <c r="M605" s="3"/>
      <c r="O605" s="3"/>
    </row>
    <row r="606" spans="12:15" ht="12.75" customHeight="1" x14ac:dyDescent="0.2">
      <c r="L606" s="3"/>
      <c r="M606" s="3"/>
      <c r="O606" s="3"/>
    </row>
    <row r="607" spans="12:15" ht="12.75" customHeight="1" x14ac:dyDescent="0.2">
      <c r="L607" s="3"/>
      <c r="M607" s="3"/>
      <c r="O607" s="3"/>
    </row>
    <row r="608" spans="12:15" ht="12.75" customHeight="1" x14ac:dyDescent="0.2">
      <c r="L608" s="3"/>
      <c r="M608" s="3"/>
      <c r="O608" s="3"/>
    </row>
    <row r="609" spans="12:15" ht="12.75" customHeight="1" x14ac:dyDescent="0.2">
      <c r="L609" s="3"/>
      <c r="M609" s="3"/>
      <c r="O609" s="3"/>
    </row>
    <row r="610" spans="12:15" ht="12.75" customHeight="1" x14ac:dyDescent="0.2">
      <c r="L610" s="3"/>
      <c r="M610" s="3"/>
      <c r="O610" s="3"/>
    </row>
    <row r="611" spans="12:15" ht="12.75" customHeight="1" x14ac:dyDescent="0.2">
      <c r="L611" s="3"/>
      <c r="M611" s="3"/>
      <c r="O611" s="3"/>
    </row>
    <row r="612" spans="12:15" ht="12.75" customHeight="1" x14ac:dyDescent="0.2">
      <c r="L612" s="3"/>
      <c r="M612" s="3"/>
      <c r="O612" s="3"/>
    </row>
    <row r="613" spans="12:15" ht="12.75" customHeight="1" x14ac:dyDescent="0.2">
      <c r="L613" s="3"/>
      <c r="M613" s="3"/>
      <c r="O613" s="3"/>
    </row>
    <row r="614" spans="12:15" ht="12.75" customHeight="1" x14ac:dyDescent="0.2">
      <c r="L614" s="3"/>
      <c r="M614" s="3"/>
      <c r="O614" s="3"/>
    </row>
    <row r="615" spans="12:15" ht="12.75" customHeight="1" x14ac:dyDescent="0.2">
      <c r="L615" s="3"/>
      <c r="M615" s="3"/>
      <c r="O615" s="3"/>
    </row>
    <row r="616" spans="12:15" ht="12.75" customHeight="1" x14ac:dyDescent="0.2">
      <c r="L616" s="3"/>
      <c r="M616" s="3"/>
      <c r="O616" s="3"/>
    </row>
    <row r="617" spans="12:15" ht="12.75" customHeight="1" x14ac:dyDescent="0.2">
      <c r="L617" s="3"/>
      <c r="M617" s="3"/>
      <c r="O617" s="3"/>
    </row>
    <row r="618" spans="12:15" ht="12.75" customHeight="1" x14ac:dyDescent="0.2">
      <c r="L618" s="3"/>
      <c r="M618" s="3"/>
      <c r="O618" s="3"/>
    </row>
    <row r="619" spans="12:15" ht="12.75" customHeight="1" x14ac:dyDescent="0.2">
      <c r="L619" s="3"/>
      <c r="M619" s="3"/>
      <c r="O619" s="3"/>
    </row>
    <row r="620" spans="12:15" ht="12.75" customHeight="1" x14ac:dyDescent="0.2">
      <c r="L620" s="3"/>
      <c r="M620" s="3"/>
      <c r="O620" s="3"/>
    </row>
    <row r="621" spans="12:15" ht="12.75" customHeight="1" x14ac:dyDescent="0.2">
      <c r="L621" s="3"/>
      <c r="M621" s="3"/>
      <c r="O621" s="3"/>
    </row>
    <row r="622" spans="12:15" ht="12.75" customHeight="1" x14ac:dyDescent="0.2">
      <c r="L622" s="3"/>
      <c r="M622" s="3"/>
      <c r="O622" s="3"/>
    </row>
    <row r="623" spans="12:15" ht="12.75" customHeight="1" x14ac:dyDescent="0.2">
      <c r="L623" s="3"/>
      <c r="M623" s="3"/>
      <c r="O623" s="3"/>
    </row>
    <row r="624" spans="12:15" ht="12.75" customHeight="1" x14ac:dyDescent="0.2">
      <c r="L624" s="3"/>
      <c r="M624" s="3"/>
      <c r="O624" s="3"/>
    </row>
    <row r="625" spans="12:15" ht="12.75" customHeight="1" x14ac:dyDescent="0.2">
      <c r="L625" s="3"/>
      <c r="M625" s="3"/>
      <c r="O625" s="3"/>
    </row>
    <row r="626" spans="12:15" ht="12.75" customHeight="1" x14ac:dyDescent="0.2">
      <c r="L626" s="3"/>
      <c r="M626" s="3"/>
      <c r="O626" s="3"/>
    </row>
    <row r="627" spans="12:15" ht="12.75" customHeight="1" x14ac:dyDescent="0.2">
      <c r="L627" s="3"/>
      <c r="M627" s="3"/>
      <c r="O627" s="3"/>
    </row>
    <row r="628" spans="12:15" ht="12.75" customHeight="1" x14ac:dyDescent="0.2">
      <c r="L628" s="3"/>
      <c r="M628" s="3"/>
      <c r="O628" s="3"/>
    </row>
    <row r="629" spans="12:15" ht="12.75" customHeight="1" x14ac:dyDescent="0.2">
      <c r="L629" s="3"/>
      <c r="M629" s="3"/>
      <c r="O629" s="3"/>
    </row>
    <row r="630" spans="12:15" ht="12.75" customHeight="1" x14ac:dyDescent="0.2">
      <c r="L630" s="3"/>
      <c r="M630" s="3"/>
      <c r="O630" s="3"/>
    </row>
    <row r="631" spans="12:15" ht="12.75" customHeight="1" x14ac:dyDescent="0.2">
      <c r="L631" s="3"/>
      <c r="M631" s="3"/>
      <c r="O631" s="3"/>
    </row>
    <row r="632" spans="12:15" ht="12.75" customHeight="1" x14ac:dyDescent="0.2">
      <c r="L632" s="3"/>
      <c r="M632" s="3"/>
      <c r="O632" s="3"/>
    </row>
    <row r="633" spans="12:15" ht="12.75" customHeight="1" x14ac:dyDescent="0.2">
      <c r="L633" s="3"/>
      <c r="M633" s="3"/>
      <c r="O633" s="3"/>
    </row>
    <row r="634" spans="12:15" ht="12.75" customHeight="1" x14ac:dyDescent="0.2">
      <c r="L634" s="3"/>
      <c r="M634" s="3"/>
      <c r="O634" s="3"/>
    </row>
    <row r="635" spans="12:15" ht="12.75" customHeight="1" x14ac:dyDescent="0.2">
      <c r="L635" s="3"/>
      <c r="M635" s="3"/>
      <c r="O635" s="3"/>
    </row>
    <row r="636" spans="12:15" ht="12.75" customHeight="1" x14ac:dyDescent="0.2">
      <c r="L636" s="3"/>
      <c r="M636" s="3"/>
      <c r="O636" s="3"/>
    </row>
    <row r="637" spans="12:15" ht="12.75" customHeight="1" x14ac:dyDescent="0.2">
      <c r="L637" s="3"/>
      <c r="M637" s="3"/>
      <c r="O637" s="3"/>
    </row>
    <row r="638" spans="12:15" ht="12.75" customHeight="1" x14ac:dyDescent="0.2">
      <c r="L638" s="3"/>
      <c r="M638" s="3"/>
      <c r="O638" s="3"/>
    </row>
    <row r="639" spans="12:15" ht="12.75" customHeight="1" x14ac:dyDescent="0.2">
      <c r="L639" s="3"/>
      <c r="M639" s="3"/>
      <c r="O639" s="3"/>
    </row>
    <row r="640" spans="12:15" ht="12.75" customHeight="1" x14ac:dyDescent="0.2">
      <c r="L640" s="3"/>
      <c r="M640" s="3"/>
      <c r="O640" s="3"/>
    </row>
    <row r="641" spans="12:15" ht="12.75" customHeight="1" x14ac:dyDescent="0.2">
      <c r="L641" s="3"/>
      <c r="M641" s="3"/>
      <c r="O641" s="3"/>
    </row>
    <row r="642" spans="12:15" ht="12.75" customHeight="1" x14ac:dyDescent="0.2">
      <c r="L642" s="3"/>
      <c r="M642" s="3"/>
      <c r="O642" s="3"/>
    </row>
    <row r="643" spans="12:15" ht="12.75" customHeight="1" x14ac:dyDescent="0.2">
      <c r="L643" s="3"/>
      <c r="M643" s="3"/>
      <c r="O643" s="3"/>
    </row>
    <row r="644" spans="12:15" ht="12.75" customHeight="1" x14ac:dyDescent="0.2">
      <c r="L644" s="3"/>
      <c r="M644" s="3"/>
      <c r="O644" s="3"/>
    </row>
    <row r="645" spans="12:15" ht="12.75" customHeight="1" x14ac:dyDescent="0.2">
      <c r="L645" s="3"/>
      <c r="M645" s="3"/>
      <c r="O645" s="3"/>
    </row>
    <row r="646" spans="12:15" ht="12.75" customHeight="1" x14ac:dyDescent="0.2">
      <c r="L646" s="3"/>
      <c r="M646" s="3"/>
      <c r="O646" s="3"/>
    </row>
    <row r="647" spans="12:15" ht="12.75" customHeight="1" x14ac:dyDescent="0.2">
      <c r="L647" s="3"/>
      <c r="M647" s="3"/>
      <c r="O647" s="3"/>
    </row>
    <row r="648" spans="12:15" ht="12.75" customHeight="1" x14ac:dyDescent="0.2">
      <c r="L648" s="3"/>
      <c r="M648" s="3"/>
      <c r="O648" s="3"/>
    </row>
    <row r="649" spans="12:15" ht="12.75" customHeight="1" x14ac:dyDescent="0.2">
      <c r="L649" s="3"/>
      <c r="M649" s="3"/>
      <c r="O649" s="3"/>
    </row>
    <row r="650" spans="12:15" ht="12.75" customHeight="1" x14ac:dyDescent="0.2">
      <c r="L650" s="3"/>
      <c r="M650" s="3"/>
      <c r="O650" s="3"/>
    </row>
    <row r="651" spans="12:15" ht="12.75" customHeight="1" x14ac:dyDescent="0.2">
      <c r="L651" s="3"/>
      <c r="M651" s="3"/>
      <c r="O651" s="3"/>
    </row>
    <row r="652" spans="12:15" ht="12.75" customHeight="1" x14ac:dyDescent="0.2">
      <c r="L652" s="3"/>
      <c r="M652" s="3"/>
      <c r="O652" s="3"/>
    </row>
    <row r="653" spans="12:15" ht="12.75" customHeight="1" x14ac:dyDescent="0.2">
      <c r="L653" s="3"/>
      <c r="M653" s="3"/>
      <c r="O653" s="3"/>
    </row>
    <row r="654" spans="12:15" ht="12.75" customHeight="1" x14ac:dyDescent="0.2">
      <c r="L654" s="3"/>
      <c r="M654" s="3"/>
      <c r="O654" s="3"/>
    </row>
    <row r="655" spans="12:15" ht="12.75" customHeight="1" x14ac:dyDescent="0.2">
      <c r="L655" s="3"/>
      <c r="M655" s="3"/>
      <c r="O655" s="3"/>
    </row>
    <row r="656" spans="12:15" ht="12.75" customHeight="1" x14ac:dyDescent="0.2">
      <c r="L656" s="3"/>
      <c r="M656" s="3"/>
      <c r="O656" s="3"/>
    </row>
    <row r="657" spans="12:15" ht="12.75" customHeight="1" x14ac:dyDescent="0.2">
      <c r="L657" s="3"/>
      <c r="M657" s="3"/>
      <c r="O657" s="3"/>
    </row>
    <row r="658" spans="12:15" ht="12.75" customHeight="1" x14ac:dyDescent="0.2">
      <c r="L658" s="3"/>
      <c r="M658" s="3"/>
      <c r="O658" s="3"/>
    </row>
    <row r="659" spans="12:15" ht="12.75" customHeight="1" x14ac:dyDescent="0.2">
      <c r="L659" s="3"/>
      <c r="M659" s="3"/>
      <c r="O659" s="3"/>
    </row>
    <row r="660" spans="12:15" ht="12.75" customHeight="1" x14ac:dyDescent="0.2">
      <c r="L660" s="3"/>
      <c r="M660" s="3"/>
      <c r="O660" s="3"/>
    </row>
    <row r="661" spans="12:15" ht="12.75" customHeight="1" x14ac:dyDescent="0.2">
      <c r="L661" s="3"/>
      <c r="M661" s="3"/>
      <c r="O661" s="3"/>
    </row>
    <row r="662" spans="12:15" ht="12.75" customHeight="1" x14ac:dyDescent="0.2">
      <c r="L662" s="3"/>
      <c r="M662" s="3"/>
      <c r="O662" s="3"/>
    </row>
    <row r="663" spans="12:15" ht="12.75" customHeight="1" x14ac:dyDescent="0.2">
      <c r="L663" s="3"/>
      <c r="M663" s="3"/>
      <c r="O663" s="3"/>
    </row>
    <row r="664" spans="12:15" ht="12.75" customHeight="1" x14ac:dyDescent="0.2">
      <c r="L664" s="3"/>
      <c r="M664" s="3"/>
      <c r="O664" s="3"/>
    </row>
    <row r="665" spans="12:15" ht="12.75" customHeight="1" x14ac:dyDescent="0.2">
      <c r="L665" s="3"/>
      <c r="M665" s="3"/>
      <c r="O665" s="3"/>
    </row>
    <row r="666" spans="12:15" ht="12.75" customHeight="1" x14ac:dyDescent="0.2">
      <c r="L666" s="3"/>
      <c r="M666" s="3"/>
      <c r="O666" s="3"/>
    </row>
    <row r="667" spans="12:15" ht="12.75" customHeight="1" x14ac:dyDescent="0.2">
      <c r="L667" s="3"/>
      <c r="M667" s="3"/>
      <c r="O667" s="3"/>
    </row>
    <row r="668" spans="12:15" ht="12.75" customHeight="1" x14ac:dyDescent="0.2">
      <c r="L668" s="3"/>
      <c r="M668" s="3"/>
      <c r="O668" s="3"/>
    </row>
    <row r="669" spans="12:15" ht="12.75" customHeight="1" x14ac:dyDescent="0.2">
      <c r="L669" s="3"/>
      <c r="M669" s="3"/>
      <c r="O669" s="3"/>
    </row>
    <row r="670" spans="12:15" ht="12.75" customHeight="1" x14ac:dyDescent="0.2">
      <c r="L670" s="3"/>
      <c r="M670" s="3"/>
      <c r="O670" s="3"/>
    </row>
    <row r="671" spans="12:15" ht="12.75" customHeight="1" x14ac:dyDescent="0.2">
      <c r="L671" s="3"/>
      <c r="M671" s="3"/>
      <c r="O671" s="3"/>
    </row>
    <row r="672" spans="12:15" ht="12.75" customHeight="1" x14ac:dyDescent="0.2">
      <c r="L672" s="3"/>
      <c r="M672" s="3"/>
      <c r="O672" s="3"/>
    </row>
    <row r="673" spans="12:15" ht="12.75" customHeight="1" x14ac:dyDescent="0.2">
      <c r="L673" s="3"/>
      <c r="M673" s="3"/>
      <c r="O673" s="3"/>
    </row>
    <row r="674" spans="12:15" ht="12.75" customHeight="1" x14ac:dyDescent="0.2">
      <c r="L674" s="3"/>
      <c r="M674" s="3"/>
      <c r="O674" s="3"/>
    </row>
    <row r="675" spans="12:15" ht="12.75" customHeight="1" x14ac:dyDescent="0.2">
      <c r="L675" s="3"/>
      <c r="M675" s="3"/>
      <c r="O675" s="3"/>
    </row>
    <row r="676" spans="12:15" ht="12.75" customHeight="1" x14ac:dyDescent="0.2">
      <c r="L676" s="3"/>
      <c r="M676" s="3"/>
      <c r="O676" s="3"/>
    </row>
    <row r="677" spans="12:15" ht="12.75" customHeight="1" x14ac:dyDescent="0.2">
      <c r="L677" s="3"/>
      <c r="M677" s="3"/>
      <c r="O677" s="3"/>
    </row>
    <row r="678" spans="12:15" ht="12.75" customHeight="1" x14ac:dyDescent="0.2">
      <c r="L678" s="3"/>
      <c r="M678" s="3"/>
      <c r="O678" s="3"/>
    </row>
    <row r="679" spans="12:15" ht="12.75" customHeight="1" x14ac:dyDescent="0.2">
      <c r="L679" s="3"/>
      <c r="M679" s="3"/>
      <c r="O679" s="3"/>
    </row>
    <row r="680" spans="12:15" ht="12.75" customHeight="1" x14ac:dyDescent="0.2">
      <c r="L680" s="3"/>
      <c r="M680" s="3"/>
      <c r="O680" s="3"/>
    </row>
    <row r="681" spans="12:15" ht="12.75" customHeight="1" x14ac:dyDescent="0.2">
      <c r="L681" s="3"/>
      <c r="M681" s="3"/>
      <c r="O681" s="3"/>
    </row>
    <row r="682" spans="12:15" ht="12.75" customHeight="1" x14ac:dyDescent="0.2">
      <c r="L682" s="3"/>
      <c r="M682" s="3"/>
      <c r="O682" s="3"/>
    </row>
    <row r="683" spans="12:15" ht="12.75" customHeight="1" x14ac:dyDescent="0.2">
      <c r="L683" s="3"/>
      <c r="M683" s="3"/>
      <c r="O683" s="3"/>
    </row>
    <row r="684" spans="12:15" ht="12.75" customHeight="1" x14ac:dyDescent="0.2">
      <c r="L684" s="3"/>
      <c r="M684" s="3"/>
      <c r="O684" s="3"/>
    </row>
    <row r="685" spans="12:15" ht="12.75" customHeight="1" x14ac:dyDescent="0.2">
      <c r="L685" s="3"/>
      <c r="M685" s="3"/>
      <c r="O685" s="3"/>
    </row>
    <row r="686" spans="12:15" ht="12.75" customHeight="1" x14ac:dyDescent="0.2">
      <c r="L686" s="3"/>
      <c r="M686" s="3"/>
      <c r="O686" s="3"/>
    </row>
    <row r="687" spans="12:15" ht="12.75" customHeight="1" x14ac:dyDescent="0.2">
      <c r="L687" s="3"/>
      <c r="M687" s="3"/>
      <c r="O687" s="3"/>
    </row>
    <row r="688" spans="12:15" ht="12.75" customHeight="1" x14ac:dyDescent="0.2">
      <c r="L688" s="3"/>
      <c r="M688" s="3"/>
      <c r="O688" s="3"/>
    </row>
    <row r="689" spans="12:15" ht="12.75" customHeight="1" x14ac:dyDescent="0.2">
      <c r="L689" s="3"/>
      <c r="M689" s="3"/>
      <c r="O689" s="3"/>
    </row>
    <row r="690" spans="12:15" ht="12.75" customHeight="1" x14ac:dyDescent="0.2">
      <c r="L690" s="3"/>
      <c r="M690" s="3"/>
      <c r="O690" s="3"/>
    </row>
    <row r="691" spans="12:15" ht="12.75" customHeight="1" x14ac:dyDescent="0.2">
      <c r="L691" s="3"/>
      <c r="M691" s="3"/>
      <c r="O691" s="3"/>
    </row>
    <row r="692" spans="12:15" ht="12.75" customHeight="1" x14ac:dyDescent="0.2">
      <c r="L692" s="3"/>
      <c r="M692" s="3"/>
      <c r="O692" s="3"/>
    </row>
    <row r="693" spans="12:15" ht="12.75" customHeight="1" x14ac:dyDescent="0.2">
      <c r="L693" s="3"/>
      <c r="M693" s="3"/>
      <c r="O693" s="3"/>
    </row>
    <row r="694" spans="12:15" ht="12.75" customHeight="1" x14ac:dyDescent="0.2">
      <c r="L694" s="3"/>
      <c r="M694" s="3"/>
      <c r="O694" s="3"/>
    </row>
    <row r="695" spans="12:15" ht="12.75" customHeight="1" x14ac:dyDescent="0.2">
      <c r="L695" s="3"/>
      <c r="M695" s="3"/>
      <c r="O695" s="3"/>
    </row>
    <row r="696" spans="12:15" ht="12.75" customHeight="1" x14ac:dyDescent="0.2">
      <c r="L696" s="3"/>
      <c r="M696" s="3"/>
      <c r="O696" s="3"/>
    </row>
    <row r="697" spans="12:15" ht="12.75" customHeight="1" x14ac:dyDescent="0.2">
      <c r="L697" s="3"/>
      <c r="M697" s="3"/>
      <c r="O697" s="3"/>
    </row>
    <row r="698" spans="12:15" ht="12.75" customHeight="1" x14ac:dyDescent="0.2">
      <c r="L698" s="3"/>
      <c r="M698" s="3"/>
      <c r="O698" s="3"/>
    </row>
    <row r="699" spans="12:15" ht="12.75" customHeight="1" x14ac:dyDescent="0.2">
      <c r="L699" s="3"/>
      <c r="M699" s="3"/>
      <c r="O699" s="3"/>
    </row>
    <row r="700" spans="12:15" ht="12.75" customHeight="1" x14ac:dyDescent="0.2">
      <c r="L700" s="3"/>
      <c r="M700" s="3"/>
      <c r="O700" s="3"/>
    </row>
    <row r="701" spans="12:15" ht="12.75" customHeight="1" x14ac:dyDescent="0.2">
      <c r="L701" s="3"/>
      <c r="M701" s="3"/>
      <c r="O701" s="3"/>
    </row>
    <row r="702" spans="12:15" ht="12.75" customHeight="1" x14ac:dyDescent="0.2">
      <c r="L702" s="3"/>
      <c r="M702" s="3"/>
      <c r="O702" s="3"/>
    </row>
    <row r="703" spans="12:15" ht="12.75" customHeight="1" x14ac:dyDescent="0.2">
      <c r="L703" s="3"/>
      <c r="M703" s="3"/>
      <c r="O703" s="3"/>
    </row>
    <row r="704" spans="12:15" ht="12.75" customHeight="1" x14ac:dyDescent="0.2">
      <c r="L704" s="3"/>
      <c r="M704" s="3"/>
      <c r="O704" s="3"/>
    </row>
    <row r="705" spans="12:15" ht="12.75" customHeight="1" x14ac:dyDescent="0.2">
      <c r="L705" s="3"/>
      <c r="M705" s="3"/>
      <c r="O705" s="3"/>
    </row>
    <row r="706" spans="12:15" ht="12.75" customHeight="1" x14ac:dyDescent="0.2">
      <c r="L706" s="3"/>
      <c r="M706" s="3"/>
      <c r="O706" s="3"/>
    </row>
    <row r="707" spans="12:15" ht="12.75" customHeight="1" x14ac:dyDescent="0.2">
      <c r="L707" s="3"/>
      <c r="M707" s="3"/>
      <c r="O707" s="3"/>
    </row>
    <row r="708" spans="12:15" ht="12.75" customHeight="1" x14ac:dyDescent="0.2">
      <c r="L708" s="3"/>
      <c r="M708" s="3"/>
      <c r="O708" s="3"/>
    </row>
    <row r="709" spans="12:15" ht="12.75" customHeight="1" x14ac:dyDescent="0.2">
      <c r="L709" s="3"/>
      <c r="M709" s="3"/>
      <c r="O709" s="3"/>
    </row>
    <row r="710" spans="12:15" ht="12.75" customHeight="1" x14ac:dyDescent="0.2">
      <c r="L710" s="3"/>
      <c r="M710" s="3"/>
      <c r="O710" s="3"/>
    </row>
    <row r="711" spans="12:15" ht="12.75" customHeight="1" x14ac:dyDescent="0.2">
      <c r="L711" s="3"/>
      <c r="M711" s="3"/>
      <c r="O711" s="3"/>
    </row>
    <row r="712" spans="12:15" ht="12.75" customHeight="1" x14ac:dyDescent="0.2">
      <c r="L712" s="3"/>
      <c r="M712" s="3"/>
      <c r="O712" s="3"/>
    </row>
    <row r="713" spans="12:15" ht="12.75" customHeight="1" x14ac:dyDescent="0.2">
      <c r="L713" s="3"/>
      <c r="M713" s="3"/>
      <c r="O713" s="3"/>
    </row>
    <row r="714" spans="12:15" ht="12.75" customHeight="1" x14ac:dyDescent="0.2">
      <c r="L714" s="3"/>
      <c r="M714" s="3"/>
      <c r="O714" s="3"/>
    </row>
    <row r="715" spans="12:15" ht="12.75" customHeight="1" x14ac:dyDescent="0.2">
      <c r="L715" s="3"/>
      <c r="M715" s="3"/>
      <c r="O715" s="3"/>
    </row>
    <row r="716" spans="12:15" ht="12.75" customHeight="1" x14ac:dyDescent="0.2">
      <c r="L716" s="3"/>
      <c r="M716" s="3"/>
      <c r="O716" s="3"/>
    </row>
    <row r="717" spans="12:15" ht="12.75" customHeight="1" x14ac:dyDescent="0.2">
      <c r="L717" s="3"/>
      <c r="M717" s="3"/>
      <c r="O717" s="3"/>
    </row>
    <row r="718" spans="12:15" ht="12.75" customHeight="1" x14ac:dyDescent="0.2">
      <c r="L718" s="3"/>
      <c r="M718" s="3"/>
      <c r="O718" s="3"/>
    </row>
    <row r="719" spans="12:15" ht="12.75" customHeight="1" x14ac:dyDescent="0.2">
      <c r="L719" s="3"/>
      <c r="M719" s="3"/>
      <c r="O719" s="3"/>
    </row>
    <row r="720" spans="12:15" ht="12.75" customHeight="1" x14ac:dyDescent="0.2">
      <c r="L720" s="3"/>
      <c r="M720" s="3"/>
      <c r="O720" s="3"/>
    </row>
    <row r="721" spans="12:15" ht="12.75" customHeight="1" x14ac:dyDescent="0.2">
      <c r="L721" s="3"/>
      <c r="M721" s="3"/>
      <c r="O721" s="3"/>
    </row>
    <row r="722" spans="12:15" ht="12.75" customHeight="1" x14ac:dyDescent="0.2">
      <c r="L722" s="3"/>
      <c r="M722" s="3"/>
      <c r="O722" s="3"/>
    </row>
    <row r="723" spans="12:15" ht="12.75" customHeight="1" x14ac:dyDescent="0.2">
      <c r="L723" s="3"/>
      <c r="M723" s="3"/>
      <c r="O723" s="3"/>
    </row>
    <row r="724" spans="12:15" ht="12.75" customHeight="1" x14ac:dyDescent="0.2">
      <c r="L724" s="3"/>
      <c r="M724" s="3"/>
      <c r="O724" s="3"/>
    </row>
    <row r="725" spans="12:15" ht="12.75" customHeight="1" x14ac:dyDescent="0.2">
      <c r="L725" s="3"/>
      <c r="M725" s="3"/>
      <c r="O725" s="3"/>
    </row>
    <row r="726" spans="12:15" ht="12.75" customHeight="1" x14ac:dyDescent="0.2">
      <c r="L726" s="3"/>
      <c r="M726" s="3"/>
      <c r="O726" s="3"/>
    </row>
    <row r="727" spans="12:15" ht="12.75" customHeight="1" x14ac:dyDescent="0.2">
      <c r="L727" s="3"/>
      <c r="M727" s="3"/>
      <c r="O727" s="3"/>
    </row>
    <row r="728" spans="12:15" ht="12.75" customHeight="1" x14ac:dyDescent="0.2">
      <c r="L728" s="3"/>
      <c r="M728" s="3"/>
      <c r="O728" s="3"/>
    </row>
    <row r="729" spans="12:15" ht="12.75" customHeight="1" x14ac:dyDescent="0.2">
      <c r="L729" s="3"/>
      <c r="M729" s="3"/>
      <c r="O729" s="3"/>
    </row>
    <row r="730" spans="12:15" ht="12.75" customHeight="1" x14ac:dyDescent="0.2">
      <c r="L730" s="3"/>
      <c r="M730" s="3"/>
      <c r="O730" s="3"/>
    </row>
    <row r="731" spans="12:15" ht="12.75" customHeight="1" x14ac:dyDescent="0.2">
      <c r="L731" s="3"/>
      <c r="M731" s="3"/>
      <c r="O731" s="3"/>
    </row>
    <row r="732" spans="12:15" ht="12.75" customHeight="1" x14ac:dyDescent="0.2">
      <c r="L732" s="3"/>
      <c r="M732" s="3"/>
      <c r="O732" s="3"/>
    </row>
    <row r="733" spans="12:15" ht="12.75" customHeight="1" x14ac:dyDescent="0.2">
      <c r="L733" s="3"/>
      <c r="M733" s="3"/>
      <c r="O733" s="3"/>
    </row>
    <row r="734" spans="12:15" ht="12.75" customHeight="1" x14ac:dyDescent="0.2">
      <c r="L734" s="3"/>
      <c r="M734" s="3"/>
      <c r="O734" s="3"/>
    </row>
    <row r="735" spans="12:15" ht="12.75" customHeight="1" x14ac:dyDescent="0.2">
      <c r="L735" s="3"/>
      <c r="M735" s="3"/>
      <c r="O735" s="3"/>
    </row>
    <row r="736" spans="12:15" ht="12.75" customHeight="1" x14ac:dyDescent="0.2">
      <c r="L736" s="3"/>
      <c r="M736" s="3"/>
      <c r="O736" s="3"/>
    </row>
    <row r="737" spans="12:15" ht="12.75" customHeight="1" x14ac:dyDescent="0.2">
      <c r="L737" s="3"/>
      <c r="M737" s="3"/>
      <c r="O737" s="3"/>
    </row>
    <row r="738" spans="12:15" ht="12.75" customHeight="1" x14ac:dyDescent="0.2">
      <c r="L738" s="3"/>
      <c r="M738" s="3"/>
      <c r="O738" s="3"/>
    </row>
    <row r="739" spans="12:15" ht="12.75" customHeight="1" x14ac:dyDescent="0.2">
      <c r="L739" s="3"/>
      <c r="M739" s="3"/>
      <c r="O739" s="3"/>
    </row>
    <row r="740" spans="12:15" ht="12.75" customHeight="1" x14ac:dyDescent="0.2">
      <c r="L740" s="3"/>
      <c r="M740" s="3"/>
      <c r="O740" s="3"/>
    </row>
    <row r="741" spans="12:15" ht="12.75" customHeight="1" x14ac:dyDescent="0.2">
      <c r="L741" s="3"/>
      <c r="M741" s="3"/>
      <c r="O741" s="3"/>
    </row>
    <row r="742" spans="12:15" ht="12.75" customHeight="1" x14ac:dyDescent="0.2">
      <c r="L742" s="3"/>
      <c r="M742" s="3"/>
      <c r="O742" s="3"/>
    </row>
    <row r="743" spans="12:15" ht="12.75" customHeight="1" x14ac:dyDescent="0.2">
      <c r="L743" s="3"/>
      <c r="M743" s="3"/>
      <c r="O743" s="3"/>
    </row>
    <row r="744" spans="12:15" ht="12.75" customHeight="1" x14ac:dyDescent="0.2">
      <c r="L744" s="3"/>
      <c r="M744" s="3"/>
      <c r="O744" s="3"/>
    </row>
    <row r="745" spans="12:15" ht="12.75" customHeight="1" x14ac:dyDescent="0.2">
      <c r="L745" s="3"/>
      <c r="M745" s="3"/>
      <c r="O745" s="3"/>
    </row>
    <row r="746" spans="12:15" ht="12.75" customHeight="1" x14ac:dyDescent="0.2">
      <c r="L746" s="3"/>
      <c r="M746" s="3"/>
      <c r="O746" s="3"/>
    </row>
    <row r="747" spans="12:15" ht="12.75" customHeight="1" x14ac:dyDescent="0.2">
      <c r="L747" s="3"/>
      <c r="M747" s="3"/>
      <c r="O747" s="3"/>
    </row>
    <row r="748" spans="12:15" ht="12.75" customHeight="1" x14ac:dyDescent="0.2">
      <c r="L748" s="3"/>
      <c r="M748" s="3"/>
      <c r="O748" s="3"/>
    </row>
    <row r="749" spans="12:15" ht="12.75" customHeight="1" x14ac:dyDescent="0.2">
      <c r="L749" s="3"/>
      <c r="M749" s="3"/>
      <c r="O749" s="3"/>
    </row>
    <row r="750" spans="12:15" ht="12.75" customHeight="1" x14ac:dyDescent="0.2">
      <c r="L750" s="3"/>
      <c r="M750" s="3"/>
      <c r="O750" s="3"/>
    </row>
    <row r="751" spans="12:15" ht="12.75" customHeight="1" x14ac:dyDescent="0.2">
      <c r="L751" s="3"/>
      <c r="M751" s="3"/>
      <c r="O751" s="3"/>
    </row>
    <row r="752" spans="12:15" ht="12.75" customHeight="1" x14ac:dyDescent="0.2">
      <c r="L752" s="3"/>
      <c r="M752" s="3"/>
      <c r="O752" s="3"/>
    </row>
    <row r="753" spans="12:15" ht="12.75" customHeight="1" x14ac:dyDescent="0.2">
      <c r="L753" s="3"/>
      <c r="M753" s="3"/>
      <c r="O753" s="3"/>
    </row>
    <row r="754" spans="12:15" ht="12.75" customHeight="1" x14ac:dyDescent="0.2">
      <c r="L754" s="3"/>
      <c r="M754" s="3"/>
      <c r="O754" s="3"/>
    </row>
    <row r="755" spans="12:15" ht="12.75" customHeight="1" x14ac:dyDescent="0.2">
      <c r="L755" s="3"/>
      <c r="M755" s="3"/>
      <c r="O755" s="3"/>
    </row>
    <row r="756" spans="12:15" ht="12.75" customHeight="1" x14ac:dyDescent="0.2">
      <c r="L756" s="3"/>
      <c r="M756" s="3"/>
      <c r="O756" s="3"/>
    </row>
    <row r="757" spans="12:15" ht="12.75" customHeight="1" x14ac:dyDescent="0.2">
      <c r="L757" s="3"/>
      <c r="M757" s="3"/>
      <c r="O757" s="3"/>
    </row>
    <row r="758" spans="12:15" ht="12.75" customHeight="1" x14ac:dyDescent="0.2">
      <c r="L758" s="3"/>
      <c r="M758" s="3"/>
      <c r="O758" s="3"/>
    </row>
    <row r="759" spans="12:15" ht="12.75" customHeight="1" x14ac:dyDescent="0.2">
      <c r="L759" s="3"/>
      <c r="M759" s="3"/>
      <c r="O759" s="3"/>
    </row>
    <row r="760" spans="12:15" ht="12.75" customHeight="1" x14ac:dyDescent="0.2">
      <c r="L760" s="3"/>
      <c r="M760" s="3"/>
      <c r="O760" s="3"/>
    </row>
    <row r="761" spans="12:15" ht="12.75" customHeight="1" x14ac:dyDescent="0.2">
      <c r="L761" s="3"/>
      <c r="M761" s="3"/>
      <c r="O761" s="3"/>
    </row>
    <row r="762" spans="12:15" ht="12.75" customHeight="1" x14ac:dyDescent="0.2">
      <c r="L762" s="3"/>
      <c r="M762" s="3"/>
      <c r="O762" s="3"/>
    </row>
    <row r="763" spans="12:15" ht="12.75" customHeight="1" x14ac:dyDescent="0.2">
      <c r="L763" s="3"/>
      <c r="M763" s="3"/>
      <c r="O763" s="3"/>
    </row>
    <row r="764" spans="12:15" ht="12.75" customHeight="1" x14ac:dyDescent="0.2">
      <c r="L764" s="3"/>
      <c r="M764" s="3"/>
      <c r="O764" s="3"/>
    </row>
    <row r="765" spans="12:15" ht="12.75" customHeight="1" x14ac:dyDescent="0.2">
      <c r="L765" s="3"/>
      <c r="M765" s="3"/>
      <c r="O765" s="3"/>
    </row>
    <row r="766" spans="12:15" ht="12.75" customHeight="1" x14ac:dyDescent="0.2">
      <c r="L766" s="3"/>
      <c r="M766" s="3"/>
      <c r="O766" s="3"/>
    </row>
    <row r="767" spans="12:15" ht="12.75" customHeight="1" x14ac:dyDescent="0.2">
      <c r="L767" s="3"/>
      <c r="M767" s="3"/>
      <c r="O767" s="3"/>
    </row>
    <row r="768" spans="12:15" ht="12.75" customHeight="1" x14ac:dyDescent="0.2">
      <c r="L768" s="3"/>
      <c r="M768" s="3"/>
      <c r="O768" s="3"/>
    </row>
    <row r="769" spans="12:15" ht="12.75" customHeight="1" x14ac:dyDescent="0.2">
      <c r="L769" s="3"/>
      <c r="M769" s="3"/>
      <c r="O769" s="3"/>
    </row>
    <row r="770" spans="12:15" ht="12.75" customHeight="1" x14ac:dyDescent="0.2">
      <c r="L770" s="3"/>
      <c r="M770" s="3"/>
      <c r="O770" s="3"/>
    </row>
    <row r="771" spans="12:15" ht="12.75" customHeight="1" x14ac:dyDescent="0.2">
      <c r="L771" s="3"/>
      <c r="M771" s="3"/>
      <c r="O771" s="3"/>
    </row>
    <row r="772" spans="12:15" ht="12.75" customHeight="1" x14ac:dyDescent="0.2">
      <c r="L772" s="3"/>
      <c r="M772" s="3"/>
      <c r="O772" s="3"/>
    </row>
    <row r="773" spans="12:15" ht="12.75" customHeight="1" x14ac:dyDescent="0.2">
      <c r="L773" s="3"/>
      <c r="M773" s="3"/>
      <c r="O773" s="3"/>
    </row>
    <row r="774" spans="12:15" ht="12.75" customHeight="1" x14ac:dyDescent="0.2">
      <c r="L774" s="3"/>
      <c r="M774" s="3"/>
      <c r="O774" s="3"/>
    </row>
    <row r="775" spans="12:15" ht="12.75" customHeight="1" x14ac:dyDescent="0.2">
      <c r="L775" s="3"/>
      <c r="M775" s="3"/>
      <c r="O775" s="3"/>
    </row>
    <row r="776" spans="12:15" ht="12.75" customHeight="1" x14ac:dyDescent="0.2">
      <c r="L776" s="3"/>
      <c r="M776" s="3"/>
      <c r="O776" s="3"/>
    </row>
    <row r="777" spans="12:15" ht="12.75" customHeight="1" x14ac:dyDescent="0.2">
      <c r="L777" s="3"/>
      <c r="M777" s="3"/>
      <c r="O777" s="3"/>
    </row>
    <row r="778" spans="12:15" ht="12.75" customHeight="1" x14ac:dyDescent="0.2">
      <c r="L778" s="3"/>
      <c r="M778" s="3"/>
      <c r="O778" s="3"/>
    </row>
    <row r="779" spans="12:15" ht="12.75" customHeight="1" x14ac:dyDescent="0.2">
      <c r="L779" s="3"/>
      <c r="M779" s="3"/>
      <c r="O779" s="3"/>
    </row>
    <row r="780" spans="12:15" ht="12.75" customHeight="1" x14ac:dyDescent="0.2">
      <c r="L780" s="3"/>
      <c r="M780" s="3"/>
      <c r="O780" s="3"/>
    </row>
    <row r="781" spans="12:15" ht="12.75" customHeight="1" x14ac:dyDescent="0.2">
      <c r="L781" s="3"/>
      <c r="M781" s="3"/>
      <c r="O781" s="3"/>
    </row>
    <row r="782" spans="12:15" ht="12.75" customHeight="1" x14ac:dyDescent="0.2">
      <c r="L782" s="3"/>
      <c r="M782" s="3"/>
      <c r="O782" s="3"/>
    </row>
    <row r="783" spans="12:15" ht="12.75" customHeight="1" x14ac:dyDescent="0.2">
      <c r="L783" s="3"/>
      <c r="M783" s="3"/>
      <c r="O783" s="3"/>
    </row>
    <row r="784" spans="12:15" ht="12.75" customHeight="1" x14ac:dyDescent="0.2">
      <c r="L784" s="3"/>
      <c r="M784" s="3"/>
      <c r="O784" s="3"/>
    </row>
    <row r="785" spans="12:15" ht="12.75" customHeight="1" x14ac:dyDescent="0.2">
      <c r="L785" s="3"/>
      <c r="M785" s="3"/>
      <c r="O785" s="3"/>
    </row>
    <row r="786" spans="12:15" ht="12.75" customHeight="1" x14ac:dyDescent="0.2">
      <c r="L786" s="3"/>
      <c r="M786" s="3"/>
      <c r="O786" s="3"/>
    </row>
    <row r="787" spans="12:15" ht="12.75" customHeight="1" x14ac:dyDescent="0.2">
      <c r="L787" s="3"/>
      <c r="M787" s="3"/>
      <c r="O787" s="3"/>
    </row>
    <row r="788" spans="12:15" ht="12.75" customHeight="1" x14ac:dyDescent="0.2">
      <c r="L788" s="3"/>
      <c r="M788" s="3"/>
      <c r="O788" s="3"/>
    </row>
    <row r="789" spans="12:15" ht="12.75" customHeight="1" x14ac:dyDescent="0.2">
      <c r="L789" s="3"/>
      <c r="M789" s="3"/>
      <c r="O789" s="3"/>
    </row>
    <row r="790" spans="12:15" ht="12.75" customHeight="1" x14ac:dyDescent="0.2">
      <c r="L790" s="3"/>
      <c r="M790" s="3"/>
      <c r="O790" s="3"/>
    </row>
    <row r="791" spans="12:15" ht="12.75" customHeight="1" x14ac:dyDescent="0.2">
      <c r="L791" s="3"/>
      <c r="M791" s="3"/>
      <c r="O791" s="3"/>
    </row>
    <row r="792" spans="12:15" ht="12.75" customHeight="1" x14ac:dyDescent="0.2">
      <c r="L792" s="3"/>
      <c r="M792" s="3"/>
      <c r="O792" s="3"/>
    </row>
    <row r="793" spans="12:15" ht="12.75" customHeight="1" x14ac:dyDescent="0.2">
      <c r="L793" s="3"/>
      <c r="M793" s="3"/>
      <c r="O793" s="3"/>
    </row>
    <row r="794" spans="12:15" ht="12.75" customHeight="1" x14ac:dyDescent="0.2">
      <c r="L794" s="3"/>
      <c r="M794" s="3"/>
      <c r="O794" s="3"/>
    </row>
    <row r="795" spans="12:15" ht="12.75" customHeight="1" x14ac:dyDescent="0.2">
      <c r="L795" s="3"/>
      <c r="M795" s="3"/>
      <c r="O795" s="3"/>
    </row>
    <row r="796" spans="12:15" ht="12.75" customHeight="1" x14ac:dyDescent="0.2">
      <c r="L796" s="3"/>
      <c r="M796" s="3"/>
      <c r="O796" s="3"/>
    </row>
    <row r="797" spans="12:15" ht="12.75" customHeight="1" x14ac:dyDescent="0.2">
      <c r="L797" s="3"/>
      <c r="M797" s="3"/>
      <c r="O797" s="3"/>
    </row>
    <row r="798" spans="12:15" ht="12.75" customHeight="1" x14ac:dyDescent="0.2">
      <c r="L798" s="3"/>
      <c r="M798" s="3"/>
      <c r="O798" s="3"/>
    </row>
    <row r="799" spans="12:15" ht="12.75" customHeight="1" x14ac:dyDescent="0.2">
      <c r="L799" s="3"/>
      <c r="M799" s="3"/>
      <c r="O799" s="3"/>
    </row>
    <row r="800" spans="12:15" ht="12.75" customHeight="1" x14ac:dyDescent="0.2">
      <c r="L800" s="3"/>
      <c r="M800" s="3"/>
      <c r="O800" s="3"/>
    </row>
    <row r="801" spans="12:15" ht="12.75" customHeight="1" x14ac:dyDescent="0.2">
      <c r="L801" s="3"/>
      <c r="M801" s="3"/>
      <c r="O801" s="3"/>
    </row>
    <row r="802" spans="12:15" ht="12.75" customHeight="1" x14ac:dyDescent="0.2">
      <c r="L802" s="3"/>
      <c r="M802" s="3"/>
      <c r="O802" s="3"/>
    </row>
    <row r="803" spans="12:15" ht="12.75" customHeight="1" x14ac:dyDescent="0.2">
      <c r="L803" s="3"/>
      <c r="M803" s="3"/>
      <c r="O803" s="3"/>
    </row>
    <row r="804" spans="12:15" ht="12.75" customHeight="1" x14ac:dyDescent="0.2">
      <c r="L804" s="3"/>
      <c r="M804" s="3"/>
      <c r="O804" s="3"/>
    </row>
    <row r="805" spans="12:15" ht="12.75" customHeight="1" x14ac:dyDescent="0.2">
      <c r="L805" s="3"/>
      <c r="M805" s="3"/>
      <c r="O805" s="3"/>
    </row>
    <row r="806" spans="12:15" ht="12.75" customHeight="1" x14ac:dyDescent="0.2">
      <c r="L806" s="3"/>
      <c r="M806" s="3"/>
      <c r="O806" s="3"/>
    </row>
    <row r="807" spans="12:15" ht="12.75" customHeight="1" x14ac:dyDescent="0.2">
      <c r="L807" s="3"/>
      <c r="M807" s="3"/>
      <c r="O807" s="3"/>
    </row>
    <row r="808" spans="12:15" ht="12.75" customHeight="1" x14ac:dyDescent="0.2">
      <c r="L808" s="3"/>
      <c r="M808" s="3"/>
      <c r="O808" s="3"/>
    </row>
    <row r="809" spans="12:15" ht="12.75" customHeight="1" x14ac:dyDescent="0.2">
      <c r="L809" s="3"/>
      <c r="M809" s="3"/>
      <c r="O809" s="3"/>
    </row>
    <row r="810" spans="12:15" ht="12.75" customHeight="1" x14ac:dyDescent="0.2">
      <c r="L810" s="3"/>
      <c r="M810" s="3"/>
      <c r="O810" s="3"/>
    </row>
    <row r="811" spans="12:15" ht="12.75" customHeight="1" x14ac:dyDescent="0.2">
      <c r="L811" s="3"/>
      <c r="M811" s="3"/>
      <c r="O811" s="3"/>
    </row>
    <row r="812" spans="12:15" ht="12.75" customHeight="1" x14ac:dyDescent="0.2">
      <c r="L812" s="3"/>
      <c r="M812" s="3"/>
      <c r="O812" s="3"/>
    </row>
    <row r="813" spans="12:15" ht="12.75" customHeight="1" x14ac:dyDescent="0.2">
      <c r="L813" s="3"/>
      <c r="M813" s="3"/>
      <c r="O813" s="3"/>
    </row>
    <row r="814" spans="12:15" ht="12.75" customHeight="1" x14ac:dyDescent="0.2">
      <c r="L814" s="3"/>
      <c r="M814" s="3"/>
      <c r="O814" s="3"/>
    </row>
    <row r="815" spans="12:15" ht="12.75" customHeight="1" x14ac:dyDescent="0.2">
      <c r="L815" s="3"/>
      <c r="M815" s="3"/>
      <c r="O815" s="3"/>
    </row>
    <row r="816" spans="12:15" ht="12.75" customHeight="1" x14ac:dyDescent="0.2">
      <c r="L816" s="3"/>
      <c r="M816" s="3"/>
      <c r="O816" s="3"/>
    </row>
    <row r="817" spans="12:15" ht="12.75" customHeight="1" x14ac:dyDescent="0.2">
      <c r="L817" s="3"/>
      <c r="M817" s="3"/>
      <c r="O817" s="3"/>
    </row>
    <row r="818" spans="12:15" ht="12.75" customHeight="1" x14ac:dyDescent="0.2">
      <c r="L818" s="3"/>
      <c r="M818" s="3"/>
      <c r="O818" s="3"/>
    </row>
    <row r="819" spans="12:15" ht="12.75" customHeight="1" x14ac:dyDescent="0.2">
      <c r="L819" s="3"/>
      <c r="M819" s="3"/>
      <c r="O819" s="3"/>
    </row>
    <row r="820" spans="12:15" ht="12.75" customHeight="1" x14ac:dyDescent="0.2">
      <c r="L820" s="3"/>
      <c r="M820" s="3"/>
      <c r="O820" s="3"/>
    </row>
    <row r="821" spans="12:15" ht="12.75" customHeight="1" x14ac:dyDescent="0.2">
      <c r="L821" s="3"/>
      <c r="M821" s="3"/>
      <c r="O821" s="3"/>
    </row>
    <row r="822" spans="12:15" ht="12.75" customHeight="1" x14ac:dyDescent="0.2">
      <c r="L822" s="3"/>
      <c r="M822" s="3"/>
      <c r="O822" s="3"/>
    </row>
    <row r="823" spans="12:15" ht="12.75" customHeight="1" x14ac:dyDescent="0.2">
      <c r="L823" s="3"/>
      <c r="M823" s="3"/>
      <c r="O823" s="3"/>
    </row>
    <row r="824" spans="12:15" ht="12.75" customHeight="1" x14ac:dyDescent="0.2">
      <c r="L824" s="3"/>
      <c r="M824" s="3"/>
      <c r="O824" s="3"/>
    </row>
    <row r="825" spans="12:15" ht="12.75" customHeight="1" x14ac:dyDescent="0.2">
      <c r="L825" s="3"/>
      <c r="M825" s="3"/>
      <c r="O825" s="3"/>
    </row>
    <row r="826" spans="12:15" ht="12.75" customHeight="1" x14ac:dyDescent="0.2">
      <c r="L826" s="3"/>
      <c r="M826" s="3"/>
      <c r="O826" s="3"/>
    </row>
    <row r="827" spans="12:15" ht="12.75" customHeight="1" x14ac:dyDescent="0.2">
      <c r="L827" s="3"/>
      <c r="M827" s="3"/>
      <c r="O827" s="3"/>
    </row>
    <row r="828" spans="12:15" ht="12.75" customHeight="1" x14ac:dyDescent="0.2">
      <c r="L828" s="3"/>
      <c r="M828" s="3"/>
      <c r="O828" s="3"/>
    </row>
    <row r="829" spans="12:15" ht="12.75" customHeight="1" x14ac:dyDescent="0.2">
      <c r="L829" s="3"/>
      <c r="M829" s="3"/>
      <c r="O829" s="3"/>
    </row>
    <row r="830" spans="12:15" ht="12.75" customHeight="1" x14ac:dyDescent="0.2">
      <c r="L830" s="3"/>
      <c r="M830" s="3"/>
      <c r="O830" s="3"/>
    </row>
    <row r="831" spans="12:15" ht="12.75" customHeight="1" x14ac:dyDescent="0.2">
      <c r="L831" s="3"/>
      <c r="M831" s="3"/>
      <c r="O831" s="3"/>
    </row>
    <row r="832" spans="12:15" ht="12.75" customHeight="1" x14ac:dyDescent="0.2">
      <c r="L832" s="3"/>
      <c r="M832" s="3"/>
      <c r="O832" s="3"/>
    </row>
    <row r="833" spans="12:15" ht="12.75" customHeight="1" x14ac:dyDescent="0.2">
      <c r="L833" s="3"/>
      <c r="M833" s="3"/>
      <c r="O833" s="3"/>
    </row>
    <row r="834" spans="12:15" ht="12.75" customHeight="1" x14ac:dyDescent="0.2">
      <c r="L834" s="3"/>
      <c r="M834" s="3"/>
      <c r="O834" s="3"/>
    </row>
    <row r="835" spans="12:15" ht="12.75" customHeight="1" x14ac:dyDescent="0.2">
      <c r="L835" s="3"/>
      <c r="M835" s="3"/>
      <c r="O835" s="3"/>
    </row>
    <row r="836" spans="12:15" ht="12.75" customHeight="1" x14ac:dyDescent="0.2">
      <c r="L836" s="3"/>
      <c r="M836" s="3"/>
      <c r="O836" s="3"/>
    </row>
    <row r="837" spans="12:15" ht="12.75" customHeight="1" x14ac:dyDescent="0.2">
      <c r="L837" s="3"/>
      <c r="M837" s="3"/>
      <c r="O837" s="3"/>
    </row>
    <row r="838" spans="12:15" ht="12.75" customHeight="1" x14ac:dyDescent="0.2">
      <c r="L838" s="3"/>
      <c r="M838" s="3"/>
      <c r="O838" s="3"/>
    </row>
    <row r="839" spans="12:15" ht="12.75" customHeight="1" x14ac:dyDescent="0.2">
      <c r="L839" s="3"/>
      <c r="M839" s="3"/>
      <c r="O839" s="3"/>
    </row>
    <row r="840" spans="12:15" ht="12.75" customHeight="1" x14ac:dyDescent="0.2">
      <c r="L840" s="3"/>
      <c r="M840" s="3"/>
      <c r="O840" s="3"/>
    </row>
    <row r="841" spans="12:15" ht="12.75" customHeight="1" x14ac:dyDescent="0.2">
      <c r="L841" s="3"/>
      <c r="M841" s="3"/>
      <c r="O841" s="3"/>
    </row>
    <row r="842" spans="12:15" ht="12.75" customHeight="1" x14ac:dyDescent="0.2">
      <c r="L842" s="3"/>
      <c r="M842" s="3"/>
      <c r="O842" s="3"/>
    </row>
    <row r="843" spans="12:15" ht="12.75" customHeight="1" x14ac:dyDescent="0.2">
      <c r="L843" s="3"/>
      <c r="M843" s="3"/>
      <c r="O843" s="3"/>
    </row>
    <row r="844" spans="12:15" ht="12.75" customHeight="1" x14ac:dyDescent="0.2">
      <c r="L844" s="3"/>
      <c r="M844" s="3"/>
      <c r="O844" s="3"/>
    </row>
    <row r="845" spans="12:15" ht="12.75" customHeight="1" x14ac:dyDescent="0.2">
      <c r="L845" s="3"/>
      <c r="M845" s="3"/>
      <c r="O845" s="3"/>
    </row>
    <row r="846" spans="12:15" ht="12.75" customHeight="1" x14ac:dyDescent="0.2">
      <c r="L846" s="3"/>
      <c r="M846" s="3"/>
      <c r="O846" s="3"/>
    </row>
    <row r="847" spans="12:15" ht="12.75" customHeight="1" x14ac:dyDescent="0.2">
      <c r="L847" s="3"/>
      <c r="M847" s="3"/>
      <c r="O847" s="3"/>
    </row>
    <row r="848" spans="12:15" ht="12.75" customHeight="1" x14ac:dyDescent="0.2">
      <c r="L848" s="3"/>
      <c r="M848" s="3"/>
      <c r="O848" s="3"/>
    </row>
    <row r="849" spans="12:15" ht="12.75" customHeight="1" x14ac:dyDescent="0.2">
      <c r="L849" s="3"/>
      <c r="M849" s="3"/>
      <c r="O849" s="3"/>
    </row>
    <row r="850" spans="12:15" ht="12.75" customHeight="1" x14ac:dyDescent="0.2">
      <c r="L850" s="3"/>
      <c r="M850" s="3"/>
      <c r="O850" s="3"/>
    </row>
    <row r="851" spans="12:15" ht="12.75" customHeight="1" x14ac:dyDescent="0.2">
      <c r="L851" s="3"/>
      <c r="M851" s="3"/>
      <c r="O851" s="3"/>
    </row>
    <row r="852" spans="12:15" ht="12.75" customHeight="1" x14ac:dyDescent="0.2">
      <c r="L852" s="3"/>
      <c r="M852" s="3"/>
      <c r="O852" s="3"/>
    </row>
    <row r="853" spans="12:15" ht="12.75" customHeight="1" x14ac:dyDescent="0.2">
      <c r="L853" s="3"/>
      <c r="M853" s="3"/>
      <c r="O853" s="3"/>
    </row>
    <row r="854" spans="12:15" ht="12.75" customHeight="1" x14ac:dyDescent="0.2">
      <c r="L854" s="3"/>
      <c r="M854" s="3"/>
      <c r="O854" s="3"/>
    </row>
    <row r="855" spans="12:15" ht="12.75" customHeight="1" x14ac:dyDescent="0.2">
      <c r="L855" s="3"/>
      <c r="M855" s="3"/>
      <c r="O855" s="3"/>
    </row>
    <row r="856" spans="12:15" ht="12.75" customHeight="1" x14ac:dyDescent="0.2">
      <c r="L856" s="3"/>
      <c r="M856" s="3"/>
      <c r="O856" s="3"/>
    </row>
    <row r="857" spans="12:15" ht="12.75" customHeight="1" x14ac:dyDescent="0.2">
      <c r="L857" s="3"/>
      <c r="M857" s="3"/>
      <c r="O857" s="3"/>
    </row>
    <row r="858" spans="12:15" ht="12.75" customHeight="1" x14ac:dyDescent="0.2">
      <c r="L858" s="3"/>
      <c r="M858" s="3"/>
      <c r="O858" s="3"/>
    </row>
    <row r="859" spans="12:15" ht="12.75" customHeight="1" x14ac:dyDescent="0.2">
      <c r="L859" s="3"/>
      <c r="M859" s="3"/>
      <c r="O859" s="3"/>
    </row>
    <row r="860" spans="12:15" ht="12.75" customHeight="1" x14ac:dyDescent="0.2">
      <c r="L860" s="3"/>
      <c r="M860" s="3"/>
      <c r="O860" s="3"/>
    </row>
    <row r="861" spans="12:15" ht="12.75" customHeight="1" x14ac:dyDescent="0.2">
      <c r="L861" s="3"/>
      <c r="M861" s="3"/>
      <c r="O861" s="3"/>
    </row>
    <row r="862" spans="12:15" ht="12.75" customHeight="1" x14ac:dyDescent="0.2">
      <c r="L862" s="3"/>
      <c r="M862" s="3"/>
      <c r="O862" s="3"/>
    </row>
    <row r="863" spans="12:15" ht="12.75" customHeight="1" x14ac:dyDescent="0.2">
      <c r="L863" s="3"/>
      <c r="M863" s="3"/>
      <c r="O863" s="3"/>
    </row>
    <row r="864" spans="12:15" ht="12.75" customHeight="1" x14ac:dyDescent="0.2">
      <c r="L864" s="3"/>
      <c r="M864" s="3"/>
      <c r="O864" s="3"/>
    </row>
    <row r="865" spans="12:15" ht="12.75" customHeight="1" x14ac:dyDescent="0.2">
      <c r="L865" s="3"/>
      <c r="M865" s="3"/>
      <c r="O865" s="3"/>
    </row>
    <row r="866" spans="12:15" ht="12.75" customHeight="1" x14ac:dyDescent="0.2">
      <c r="L866" s="3"/>
      <c r="M866" s="3"/>
      <c r="O866" s="3"/>
    </row>
    <row r="867" spans="12:15" ht="12.75" customHeight="1" x14ac:dyDescent="0.2">
      <c r="L867" s="3"/>
      <c r="M867" s="3"/>
      <c r="O867" s="3"/>
    </row>
    <row r="868" spans="12:15" ht="12.75" customHeight="1" x14ac:dyDescent="0.2">
      <c r="L868" s="3"/>
      <c r="M868" s="3"/>
      <c r="O868" s="3"/>
    </row>
    <row r="869" spans="12:15" ht="12.75" customHeight="1" x14ac:dyDescent="0.2">
      <c r="L869" s="3"/>
      <c r="M869" s="3"/>
      <c r="O869" s="3"/>
    </row>
    <row r="870" spans="12:15" ht="12.75" customHeight="1" x14ac:dyDescent="0.2">
      <c r="L870" s="3"/>
      <c r="M870" s="3"/>
      <c r="O870" s="3"/>
    </row>
    <row r="871" spans="12:15" ht="12.75" customHeight="1" x14ac:dyDescent="0.2">
      <c r="L871" s="3"/>
      <c r="M871" s="3"/>
      <c r="O871" s="3"/>
    </row>
    <row r="872" spans="12:15" ht="12.75" customHeight="1" x14ac:dyDescent="0.2">
      <c r="L872" s="3"/>
      <c r="M872" s="3"/>
      <c r="O872" s="3"/>
    </row>
    <row r="873" spans="12:15" ht="12.75" customHeight="1" x14ac:dyDescent="0.2">
      <c r="L873" s="3"/>
      <c r="M873" s="3"/>
      <c r="O873" s="3"/>
    </row>
    <row r="874" spans="12:15" ht="12.75" customHeight="1" x14ac:dyDescent="0.2">
      <c r="L874" s="3"/>
      <c r="M874" s="3"/>
      <c r="O874" s="3"/>
    </row>
    <row r="875" spans="12:15" ht="12.75" customHeight="1" x14ac:dyDescent="0.2">
      <c r="L875" s="3"/>
      <c r="M875" s="3"/>
      <c r="O875" s="3"/>
    </row>
    <row r="876" spans="12:15" ht="12.75" customHeight="1" x14ac:dyDescent="0.2">
      <c r="L876" s="3"/>
      <c r="M876" s="3"/>
      <c r="O876" s="3"/>
    </row>
    <row r="877" spans="12:15" ht="12.75" customHeight="1" x14ac:dyDescent="0.2">
      <c r="L877" s="3"/>
      <c r="M877" s="3"/>
      <c r="O877" s="3"/>
    </row>
    <row r="878" spans="12:15" ht="12.75" customHeight="1" x14ac:dyDescent="0.2">
      <c r="L878" s="3"/>
      <c r="M878" s="3"/>
      <c r="O878" s="3"/>
    </row>
    <row r="879" spans="12:15" ht="12.75" customHeight="1" x14ac:dyDescent="0.2">
      <c r="L879" s="3"/>
      <c r="M879" s="3"/>
      <c r="O879" s="3"/>
    </row>
    <row r="880" spans="12:15" ht="12.75" customHeight="1" x14ac:dyDescent="0.2">
      <c r="L880" s="3"/>
      <c r="M880" s="3"/>
      <c r="O880" s="3"/>
    </row>
    <row r="881" spans="12:15" ht="12.75" customHeight="1" x14ac:dyDescent="0.2">
      <c r="L881" s="3"/>
      <c r="M881" s="3"/>
      <c r="O881" s="3"/>
    </row>
    <row r="882" spans="12:15" ht="12.75" customHeight="1" x14ac:dyDescent="0.2">
      <c r="L882" s="3"/>
      <c r="M882" s="3"/>
      <c r="O882" s="3"/>
    </row>
    <row r="883" spans="12:15" ht="12.75" customHeight="1" x14ac:dyDescent="0.2">
      <c r="L883" s="3"/>
      <c r="M883" s="3"/>
      <c r="O883" s="3"/>
    </row>
    <row r="884" spans="12:15" ht="12.75" customHeight="1" x14ac:dyDescent="0.2">
      <c r="L884" s="3"/>
      <c r="M884" s="3"/>
      <c r="O884" s="3"/>
    </row>
    <row r="885" spans="12:15" ht="12.75" customHeight="1" x14ac:dyDescent="0.2">
      <c r="L885" s="3"/>
      <c r="M885" s="3"/>
      <c r="O885" s="3"/>
    </row>
    <row r="886" spans="12:15" ht="12.75" customHeight="1" x14ac:dyDescent="0.2">
      <c r="L886" s="3"/>
      <c r="M886" s="3"/>
      <c r="O886" s="3"/>
    </row>
    <row r="887" spans="12:15" ht="12.75" customHeight="1" x14ac:dyDescent="0.2">
      <c r="L887" s="3"/>
      <c r="M887" s="3"/>
      <c r="O887" s="3"/>
    </row>
    <row r="888" spans="12:15" ht="12.75" customHeight="1" x14ac:dyDescent="0.2">
      <c r="L888" s="3"/>
      <c r="M888" s="3"/>
      <c r="O888" s="3"/>
    </row>
    <row r="889" spans="12:15" ht="12.75" customHeight="1" x14ac:dyDescent="0.2">
      <c r="L889" s="3"/>
      <c r="M889" s="3"/>
      <c r="O889" s="3"/>
    </row>
    <row r="890" spans="12:15" ht="12.75" customHeight="1" x14ac:dyDescent="0.2">
      <c r="L890" s="3"/>
      <c r="M890" s="3"/>
      <c r="O890" s="3"/>
    </row>
    <row r="891" spans="12:15" ht="12.75" customHeight="1" x14ac:dyDescent="0.2">
      <c r="L891" s="3"/>
      <c r="M891" s="3"/>
      <c r="O891" s="3"/>
    </row>
    <row r="892" spans="12:15" ht="12.75" customHeight="1" x14ac:dyDescent="0.2">
      <c r="L892" s="3"/>
      <c r="M892" s="3"/>
      <c r="O892" s="3"/>
    </row>
    <row r="893" spans="12:15" ht="12.75" customHeight="1" x14ac:dyDescent="0.2">
      <c r="L893" s="3"/>
      <c r="M893" s="3"/>
      <c r="O893" s="3"/>
    </row>
    <row r="894" spans="12:15" ht="12.75" customHeight="1" x14ac:dyDescent="0.2">
      <c r="L894" s="3"/>
      <c r="M894" s="3"/>
      <c r="O894" s="3"/>
    </row>
    <row r="895" spans="12:15" ht="12.75" customHeight="1" x14ac:dyDescent="0.2">
      <c r="L895" s="3"/>
      <c r="M895" s="3"/>
      <c r="O895" s="3"/>
    </row>
    <row r="896" spans="12:15" ht="12.75" customHeight="1" x14ac:dyDescent="0.2">
      <c r="L896" s="3"/>
      <c r="M896" s="3"/>
      <c r="O896" s="3"/>
    </row>
    <row r="897" spans="12:15" ht="12.75" customHeight="1" x14ac:dyDescent="0.2">
      <c r="L897" s="3"/>
      <c r="M897" s="3"/>
      <c r="O897" s="3"/>
    </row>
    <row r="898" spans="12:15" ht="12.75" customHeight="1" x14ac:dyDescent="0.2">
      <c r="L898" s="3"/>
      <c r="M898" s="3"/>
      <c r="O898" s="3"/>
    </row>
    <row r="899" spans="12:15" ht="12.75" customHeight="1" x14ac:dyDescent="0.2">
      <c r="L899" s="3"/>
      <c r="M899" s="3"/>
      <c r="O899" s="3"/>
    </row>
    <row r="900" spans="12:15" ht="12.75" customHeight="1" x14ac:dyDescent="0.2">
      <c r="L900" s="3"/>
      <c r="M900" s="3"/>
      <c r="O900" s="3"/>
    </row>
    <row r="901" spans="12:15" ht="12.75" customHeight="1" x14ac:dyDescent="0.2">
      <c r="L901" s="3"/>
      <c r="M901" s="3"/>
      <c r="O901" s="3"/>
    </row>
    <row r="902" spans="12:15" ht="12.75" customHeight="1" x14ac:dyDescent="0.2">
      <c r="L902" s="3"/>
      <c r="M902" s="3"/>
      <c r="O902" s="3"/>
    </row>
    <row r="903" spans="12:15" ht="12.75" customHeight="1" x14ac:dyDescent="0.2">
      <c r="L903" s="3"/>
      <c r="M903" s="3"/>
      <c r="O903" s="3"/>
    </row>
    <row r="904" spans="12:15" ht="12.75" customHeight="1" x14ac:dyDescent="0.2">
      <c r="L904" s="3"/>
      <c r="M904" s="3"/>
      <c r="O904" s="3"/>
    </row>
    <row r="905" spans="12:15" ht="12.75" customHeight="1" x14ac:dyDescent="0.2">
      <c r="L905" s="3"/>
      <c r="M905" s="3"/>
      <c r="O905" s="3"/>
    </row>
    <row r="906" spans="12:15" ht="12.75" customHeight="1" x14ac:dyDescent="0.2">
      <c r="L906" s="3"/>
      <c r="M906" s="3"/>
      <c r="O906" s="3"/>
    </row>
    <row r="907" spans="12:15" ht="12.75" customHeight="1" x14ac:dyDescent="0.2">
      <c r="L907" s="3"/>
      <c r="M907" s="3"/>
      <c r="O907" s="3"/>
    </row>
    <row r="908" spans="12:15" ht="12.75" customHeight="1" x14ac:dyDescent="0.2">
      <c r="L908" s="3"/>
      <c r="M908" s="3"/>
      <c r="O908" s="3"/>
    </row>
    <row r="909" spans="12:15" ht="12.75" customHeight="1" x14ac:dyDescent="0.2">
      <c r="L909" s="3"/>
      <c r="M909" s="3"/>
      <c r="O909" s="3"/>
    </row>
    <row r="910" spans="12:15" ht="12.75" customHeight="1" x14ac:dyDescent="0.2">
      <c r="L910" s="3"/>
      <c r="M910" s="3"/>
      <c r="O910" s="3"/>
    </row>
    <row r="911" spans="12:15" ht="12.75" customHeight="1" x14ac:dyDescent="0.2">
      <c r="L911" s="3"/>
      <c r="M911" s="3"/>
      <c r="O911" s="3"/>
    </row>
    <row r="912" spans="12:15" ht="12.75" customHeight="1" x14ac:dyDescent="0.2">
      <c r="L912" s="3"/>
      <c r="M912" s="3"/>
      <c r="O912" s="3"/>
    </row>
    <row r="913" spans="12:15" ht="12.75" customHeight="1" x14ac:dyDescent="0.2">
      <c r="L913" s="3"/>
      <c r="M913" s="3"/>
      <c r="O913" s="3"/>
    </row>
    <row r="914" spans="12:15" ht="12.75" customHeight="1" x14ac:dyDescent="0.2">
      <c r="L914" s="3"/>
      <c r="M914" s="3"/>
      <c r="O914" s="3"/>
    </row>
    <row r="915" spans="12:15" ht="12.75" customHeight="1" x14ac:dyDescent="0.2">
      <c r="L915" s="3"/>
      <c r="M915" s="3"/>
      <c r="O915" s="3"/>
    </row>
    <row r="916" spans="12:15" ht="12.75" customHeight="1" x14ac:dyDescent="0.2">
      <c r="L916" s="3"/>
      <c r="M916" s="3"/>
      <c r="O916" s="3"/>
    </row>
    <row r="917" spans="12:15" ht="12.75" customHeight="1" x14ac:dyDescent="0.2">
      <c r="L917" s="3"/>
      <c r="M917" s="3"/>
      <c r="O917" s="3"/>
    </row>
    <row r="918" spans="12:15" ht="12.75" customHeight="1" x14ac:dyDescent="0.2">
      <c r="L918" s="3"/>
      <c r="M918" s="3"/>
      <c r="O918" s="3"/>
    </row>
    <row r="919" spans="12:15" ht="12.75" customHeight="1" x14ac:dyDescent="0.2">
      <c r="L919" s="3"/>
      <c r="M919" s="3"/>
      <c r="O919" s="3"/>
    </row>
    <row r="920" spans="12:15" ht="12.75" customHeight="1" x14ac:dyDescent="0.2">
      <c r="L920" s="3"/>
      <c r="M920" s="3"/>
      <c r="O920" s="3"/>
    </row>
    <row r="921" spans="12:15" ht="12.75" customHeight="1" x14ac:dyDescent="0.2">
      <c r="L921" s="3"/>
      <c r="M921" s="3"/>
      <c r="O921" s="3"/>
    </row>
    <row r="922" spans="12:15" ht="12.75" customHeight="1" x14ac:dyDescent="0.2">
      <c r="L922" s="3"/>
      <c r="M922" s="3"/>
      <c r="O922" s="3"/>
    </row>
    <row r="923" spans="12:15" ht="12.75" customHeight="1" x14ac:dyDescent="0.2">
      <c r="L923" s="3"/>
      <c r="M923" s="3"/>
      <c r="O923" s="3"/>
    </row>
    <row r="924" spans="12:15" ht="12.75" customHeight="1" x14ac:dyDescent="0.2">
      <c r="L924" s="3"/>
      <c r="M924" s="3"/>
      <c r="O924" s="3"/>
    </row>
    <row r="925" spans="12:15" ht="12.75" customHeight="1" x14ac:dyDescent="0.2">
      <c r="L925" s="3"/>
      <c r="M925" s="3"/>
      <c r="O925" s="3"/>
    </row>
    <row r="926" spans="12:15" ht="12.75" customHeight="1" x14ac:dyDescent="0.2">
      <c r="L926" s="3"/>
      <c r="M926" s="3"/>
      <c r="O926" s="3"/>
    </row>
    <row r="927" spans="12:15" ht="12.75" customHeight="1" x14ac:dyDescent="0.2">
      <c r="L927" s="3"/>
      <c r="M927" s="3"/>
      <c r="O927" s="3"/>
    </row>
    <row r="928" spans="12:15" ht="12.75" customHeight="1" x14ac:dyDescent="0.2">
      <c r="L928" s="3"/>
      <c r="M928" s="3"/>
      <c r="O928" s="3"/>
    </row>
    <row r="929" spans="12:15" ht="12.75" customHeight="1" x14ac:dyDescent="0.2">
      <c r="L929" s="3"/>
      <c r="M929" s="3"/>
      <c r="O929" s="3"/>
    </row>
    <row r="930" spans="12:15" ht="12.75" customHeight="1" x14ac:dyDescent="0.2">
      <c r="L930" s="3"/>
      <c r="M930" s="3"/>
      <c r="O930" s="3"/>
    </row>
    <row r="931" spans="12:15" ht="12.75" customHeight="1" x14ac:dyDescent="0.2">
      <c r="L931" s="3"/>
      <c r="M931" s="3"/>
      <c r="O931" s="3"/>
    </row>
    <row r="932" spans="12:15" ht="12.75" customHeight="1" x14ac:dyDescent="0.2">
      <c r="L932" s="3"/>
      <c r="M932" s="3"/>
      <c r="O932" s="3"/>
    </row>
    <row r="933" spans="12:15" ht="12.75" customHeight="1" x14ac:dyDescent="0.2">
      <c r="L933" s="3"/>
      <c r="M933" s="3"/>
      <c r="O933" s="3"/>
    </row>
    <row r="934" spans="12:15" ht="12.75" customHeight="1" x14ac:dyDescent="0.2">
      <c r="L934" s="3"/>
      <c r="M934" s="3"/>
      <c r="O934" s="3"/>
    </row>
    <row r="935" spans="12:15" ht="12.75" customHeight="1" x14ac:dyDescent="0.2">
      <c r="L935" s="3"/>
      <c r="M935" s="3"/>
      <c r="O935" s="3"/>
    </row>
    <row r="936" spans="12:15" ht="12.75" customHeight="1" x14ac:dyDescent="0.2">
      <c r="L936" s="3"/>
      <c r="M936" s="3"/>
      <c r="O936" s="3"/>
    </row>
    <row r="937" spans="12:15" ht="12.75" customHeight="1" x14ac:dyDescent="0.2">
      <c r="L937" s="3"/>
      <c r="M937" s="3"/>
      <c r="O937" s="3"/>
    </row>
    <row r="938" spans="12:15" ht="12.75" customHeight="1" x14ac:dyDescent="0.2">
      <c r="L938" s="3"/>
      <c r="M938" s="3"/>
      <c r="O938" s="3"/>
    </row>
    <row r="939" spans="12:15" ht="12.75" customHeight="1" x14ac:dyDescent="0.2">
      <c r="L939" s="3"/>
      <c r="M939" s="3"/>
      <c r="O939" s="3"/>
    </row>
    <row r="940" spans="12:15" ht="12.75" customHeight="1" x14ac:dyDescent="0.2">
      <c r="L940" s="3"/>
      <c r="M940" s="3"/>
      <c r="O940" s="3"/>
    </row>
    <row r="941" spans="12:15" ht="12.75" customHeight="1" x14ac:dyDescent="0.2">
      <c r="L941" s="3"/>
      <c r="M941" s="3"/>
      <c r="O941" s="3"/>
    </row>
    <row r="942" spans="12:15" ht="12.75" customHeight="1" x14ac:dyDescent="0.2">
      <c r="L942" s="3"/>
      <c r="M942" s="3"/>
      <c r="O942" s="3"/>
    </row>
    <row r="943" spans="12:15" ht="12.75" customHeight="1" x14ac:dyDescent="0.2">
      <c r="L943" s="3"/>
      <c r="M943" s="3"/>
      <c r="O943" s="3"/>
    </row>
    <row r="944" spans="12:15" ht="12.75" customHeight="1" x14ac:dyDescent="0.2">
      <c r="L944" s="3"/>
      <c r="M944" s="3"/>
      <c r="O944" s="3"/>
    </row>
    <row r="945" spans="12:15" ht="12.75" customHeight="1" x14ac:dyDescent="0.2">
      <c r="L945" s="3"/>
      <c r="M945" s="3"/>
      <c r="O945" s="3"/>
    </row>
    <row r="946" spans="12:15" ht="12.75" customHeight="1" x14ac:dyDescent="0.2">
      <c r="L946" s="3"/>
      <c r="M946" s="3"/>
      <c r="O946" s="3"/>
    </row>
    <row r="947" spans="12:15" ht="12.75" customHeight="1" x14ac:dyDescent="0.2">
      <c r="L947" s="3"/>
      <c r="M947" s="3"/>
      <c r="O947" s="3"/>
    </row>
    <row r="948" spans="12:15" ht="12.75" customHeight="1" x14ac:dyDescent="0.2">
      <c r="L948" s="3"/>
      <c r="M948" s="3"/>
      <c r="O948" s="3"/>
    </row>
    <row r="949" spans="12:15" ht="12.75" customHeight="1" x14ac:dyDescent="0.2">
      <c r="L949" s="3"/>
      <c r="M949" s="3"/>
      <c r="O949" s="3"/>
    </row>
    <row r="950" spans="12:15" ht="12.75" customHeight="1" x14ac:dyDescent="0.2">
      <c r="L950" s="3"/>
      <c r="M950" s="3"/>
      <c r="O950" s="3"/>
    </row>
    <row r="951" spans="12:15" ht="12.75" customHeight="1" x14ac:dyDescent="0.2">
      <c r="L951" s="3"/>
      <c r="M951" s="3"/>
      <c r="O951" s="3"/>
    </row>
    <row r="952" spans="12:15" ht="12.75" customHeight="1" x14ac:dyDescent="0.2">
      <c r="L952" s="3"/>
      <c r="M952" s="3"/>
      <c r="O952" s="3"/>
    </row>
    <row r="953" spans="12:15" ht="12.75" customHeight="1" x14ac:dyDescent="0.2">
      <c r="L953" s="3"/>
      <c r="M953" s="3"/>
      <c r="O953" s="3"/>
    </row>
    <row r="954" spans="12:15" ht="12.75" customHeight="1" x14ac:dyDescent="0.2">
      <c r="L954" s="3"/>
      <c r="M954" s="3"/>
      <c r="O954" s="3"/>
    </row>
    <row r="955" spans="12:15" ht="12.75" customHeight="1" x14ac:dyDescent="0.2">
      <c r="L955" s="3"/>
      <c r="M955" s="3"/>
      <c r="O955" s="3"/>
    </row>
    <row r="956" spans="12:15" ht="12.75" customHeight="1" x14ac:dyDescent="0.2">
      <c r="L956" s="3"/>
      <c r="M956" s="3"/>
      <c r="O956" s="3"/>
    </row>
    <row r="957" spans="12:15" ht="12.75" customHeight="1" x14ac:dyDescent="0.2">
      <c r="L957" s="3"/>
      <c r="M957" s="3"/>
      <c r="O957" s="3"/>
    </row>
    <row r="958" spans="12:15" ht="12.75" customHeight="1" x14ac:dyDescent="0.2">
      <c r="L958" s="3"/>
      <c r="M958" s="3"/>
      <c r="O958" s="3"/>
    </row>
    <row r="959" spans="12:15" ht="12.75" customHeight="1" x14ac:dyDescent="0.2">
      <c r="L959" s="3"/>
      <c r="M959" s="3"/>
      <c r="O959" s="3"/>
    </row>
    <row r="960" spans="12:15" ht="12.75" customHeight="1" x14ac:dyDescent="0.2">
      <c r="L960" s="3"/>
      <c r="M960" s="3"/>
      <c r="O960" s="3"/>
    </row>
    <row r="961" spans="12:15" ht="12.75" customHeight="1" x14ac:dyDescent="0.2">
      <c r="L961" s="3"/>
      <c r="M961" s="3"/>
      <c r="O961" s="3"/>
    </row>
    <row r="962" spans="12:15" ht="12.75" customHeight="1" x14ac:dyDescent="0.2">
      <c r="L962" s="3"/>
      <c r="M962" s="3"/>
      <c r="O962" s="3"/>
    </row>
    <row r="963" spans="12:15" ht="12.75" customHeight="1" x14ac:dyDescent="0.2">
      <c r="L963" s="3"/>
      <c r="M963" s="3"/>
      <c r="O963" s="3"/>
    </row>
    <row r="964" spans="12:15" ht="12.75" customHeight="1" x14ac:dyDescent="0.2">
      <c r="L964" s="3"/>
      <c r="M964" s="3"/>
      <c r="O964" s="3"/>
    </row>
    <row r="965" spans="12:15" ht="12.75" customHeight="1" x14ac:dyDescent="0.2">
      <c r="L965" s="3"/>
      <c r="M965" s="3"/>
      <c r="O965" s="3"/>
    </row>
    <row r="966" spans="12:15" ht="12.75" customHeight="1" x14ac:dyDescent="0.2">
      <c r="L966" s="3"/>
      <c r="M966" s="3"/>
      <c r="O966" s="3"/>
    </row>
    <row r="967" spans="12:15" ht="12.75" customHeight="1" x14ac:dyDescent="0.2">
      <c r="L967" s="3"/>
      <c r="M967" s="3"/>
      <c r="O967" s="3"/>
    </row>
    <row r="968" spans="12:15" ht="12.75" customHeight="1" x14ac:dyDescent="0.2">
      <c r="L968" s="3"/>
      <c r="M968" s="3"/>
      <c r="O968" s="3"/>
    </row>
    <row r="969" spans="12:15" ht="12.75" customHeight="1" x14ac:dyDescent="0.2">
      <c r="L969" s="3"/>
      <c r="M969" s="3"/>
      <c r="O969" s="3"/>
    </row>
    <row r="970" spans="12:15" ht="12.75" customHeight="1" x14ac:dyDescent="0.2">
      <c r="L970" s="3"/>
      <c r="M970" s="3"/>
      <c r="O970" s="3"/>
    </row>
    <row r="971" spans="12:15" ht="12.75" customHeight="1" x14ac:dyDescent="0.2">
      <c r="L971" s="3"/>
      <c r="M971" s="3"/>
      <c r="O971" s="3"/>
    </row>
    <row r="972" spans="12:15" ht="12.75" customHeight="1" x14ac:dyDescent="0.2">
      <c r="L972" s="3"/>
      <c r="M972" s="3"/>
      <c r="O972" s="3"/>
    </row>
    <row r="973" spans="12:15" ht="12.75" customHeight="1" x14ac:dyDescent="0.2">
      <c r="L973" s="3"/>
      <c r="M973" s="3"/>
      <c r="O973" s="3"/>
    </row>
    <row r="974" spans="12:15" ht="12.75" customHeight="1" x14ac:dyDescent="0.2">
      <c r="L974" s="3"/>
      <c r="M974" s="3"/>
      <c r="O974" s="3"/>
    </row>
    <row r="975" spans="12:15" ht="12.75" customHeight="1" x14ac:dyDescent="0.2">
      <c r="L975" s="3"/>
      <c r="M975" s="3"/>
      <c r="O975" s="3"/>
    </row>
    <row r="976" spans="12:15" ht="12.75" customHeight="1" x14ac:dyDescent="0.2">
      <c r="L976" s="3"/>
      <c r="M976" s="3"/>
      <c r="O976" s="3"/>
    </row>
    <row r="977" spans="12:15" ht="12.75" customHeight="1" x14ac:dyDescent="0.2">
      <c r="L977" s="3"/>
      <c r="M977" s="3"/>
      <c r="O977" s="3"/>
    </row>
    <row r="978" spans="12:15" ht="12.75" customHeight="1" x14ac:dyDescent="0.2">
      <c r="L978" s="3"/>
      <c r="M978" s="3"/>
      <c r="O978" s="3"/>
    </row>
    <row r="979" spans="12:15" ht="12.75" customHeight="1" x14ac:dyDescent="0.2">
      <c r="L979" s="3"/>
      <c r="M979" s="3"/>
      <c r="O979" s="3"/>
    </row>
    <row r="980" spans="12:15" ht="12.75" customHeight="1" x14ac:dyDescent="0.2">
      <c r="L980" s="3"/>
      <c r="M980" s="3"/>
      <c r="O980" s="3"/>
    </row>
    <row r="981" spans="12:15" ht="12.75" customHeight="1" x14ac:dyDescent="0.2">
      <c r="L981" s="3"/>
      <c r="M981" s="3"/>
      <c r="O981" s="3"/>
    </row>
    <row r="982" spans="12:15" ht="12.75" customHeight="1" x14ac:dyDescent="0.2">
      <c r="L982" s="3"/>
      <c r="M982" s="3"/>
      <c r="O982" s="3"/>
    </row>
    <row r="983" spans="12:15" ht="12.75" customHeight="1" x14ac:dyDescent="0.2">
      <c r="L983" s="3"/>
      <c r="M983" s="3"/>
      <c r="O983" s="3"/>
    </row>
    <row r="984" spans="12:15" ht="12.75" customHeight="1" x14ac:dyDescent="0.2">
      <c r="L984" s="3"/>
      <c r="M984" s="3"/>
      <c r="O984" s="3"/>
    </row>
    <row r="985" spans="12:15" ht="12.75" customHeight="1" x14ac:dyDescent="0.2">
      <c r="L985" s="3"/>
      <c r="M985" s="3"/>
      <c r="O985" s="3"/>
    </row>
    <row r="986" spans="12:15" ht="12.75" customHeight="1" x14ac:dyDescent="0.2">
      <c r="L986" s="3"/>
      <c r="M986" s="3"/>
      <c r="O986" s="3"/>
    </row>
    <row r="987" spans="12:15" ht="12.75" customHeight="1" x14ac:dyDescent="0.2">
      <c r="L987" s="3"/>
      <c r="M987" s="3"/>
      <c r="O987" s="3"/>
    </row>
    <row r="988" spans="12:15" ht="12.75" customHeight="1" x14ac:dyDescent="0.2">
      <c r="L988" s="3"/>
      <c r="M988" s="3"/>
      <c r="O988" s="3"/>
    </row>
    <row r="989" spans="12:15" ht="12.75" customHeight="1" x14ac:dyDescent="0.2">
      <c r="L989" s="3"/>
      <c r="M989" s="3"/>
      <c r="O989" s="3"/>
    </row>
    <row r="990" spans="12:15" ht="12.75" customHeight="1" x14ac:dyDescent="0.2">
      <c r="L990" s="3"/>
      <c r="M990" s="3"/>
      <c r="O990" s="3"/>
    </row>
    <row r="991" spans="12:15" ht="12.75" customHeight="1" x14ac:dyDescent="0.2">
      <c r="L991" s="3"/>
      <c r="M991" s="3"/>
      <c r="O991" s="3"/>
    </row>
    <row r="992" spans="12:15" ht="12.75" customHeight="1" x14ac:dyDescent="0.2">
      <c r="L992" s="3"/>
      <c r="M992" s="3"/>
      <c r="O992" s="3"/>
    </row>
    <row r="993" spans="12:15" ht="12.75" customHeight="1" x14ac:dyDescent="0.2">
      <c r="L993" s="3"/>
      <c r="M993" s="3"/>
      <c r="O993" s="3"/>
    </row>
    <row r="994" spans="12:15" ht="12.75" customHeight="1" x14ac:dyDescent="0.2">
      <c r="L994" s="3"/>
      <c r="M994" s="3"/>
      <c r="O994" s="3"/>
    </row>
    <row r="995" spans="12:15" ht="12.75" customHeight="1" x14ac:dyDescent="0.2">
      <c r="L995" s="3"/>
      <c r="M995" s="3"/>
      <c r="O995" s="3"/>
    </row>
    <row r="996" spans="12:15" ht="12.75" customHeight="1" x14ac:dyDescent="0.2">
      <c r="L996" s="3"/>
      <c r="M996" s="3"/>
      <c r="O996" s="3"/>
    </row>
    <row r="997" spans="12:15" ht="12.75" customHeight="1" x14ac:dyDescent="0.2">
      <c r="L997" s="3"/>
      <c r="M997" s="3"/>
      <c r="O997" s="3"/>
    </row>
    <row r="998" spans="12:15" ht="12.75" customHeight="1" x14ac:dyDescent="0.2">
      <c r="L998" s="3"/>
      <c r="M998" s="3"/>
      <c r="O998" s="3"/>
    </row>
    <row r="999" spans="12:15" ht="12.75" customHeight="1" x14ac:dyDescent="0.2">
      <c r="L999" s="3"/>
      <c r="M999" s="3"/>
      <c r="O999" s="3"/>
    </row>
    <row r="1000" spans="12:15" ht="12.75" customHeight="1" x14ac:dyDescent="0.2">
      <c r="L1000" s="3"/>
      <c r="M1000" s="3"/>
      <c r="O1000" s="3"/>
    </row>
    <row r="1001" spans="12:15" ht="12.75" customHeight="1" x14ac:dyDescent="0.2">
      <c r="L1001" s="3"/>
      <c r="M1001" s="3"/>
      <c r="O1001" s="3"/>
    </row>
    <row r="1002" spans="12:15" ht="12.75" customHeight="1" x14ac:dyDescent="0.2">
      <c r="L1002" s="3"/>
      <c r="M1002" s="3"/>
      <c r="O1002" s="3"/>
    </row>
    <row r="1003" spans="12:15" ht="12.75" customHeight="1" x14ac:dyDescent="0.2">
      <c r="L1003" s="3"/>
      <c r="M1003" s="3"/>
      <c r="O1003" s="3"/>
    </row>
    <row r="1004" spans="12:15" ht="12.75" customHeight="1" x14ac:dyDescent="0.2">
      <c r="L1004" s="3"/>
      <c r="M1004" s="3"/>
      <c r="O1004" s="3"/>
    </row>
    <row r="1005" spans="12:15" ht="12.75" customHeight="1" x14ac:dyDescent="0.2">
      <c r="L1005" s="3"/>
      <c r="M1005" s="3"/>
      <c r="O1005" s="3"/>
    </row>
    <row r="1006" spans="12:15" ht="12.75" customHeight="1" x14ac:dyDescent="0.2">
      <c r="L1006" s="3"/>
      <c r="M1006" s="3"/>
      <c r="O1006" s="3"/>
    </row>
    <row r="1007" spans="12:15" ht="12.75" customHeight="1" x14ac:dyDescent="0.2">
      <c r="L1007" s="3"/>
      <c r="M1007" s="3"/>
      <c r="O1007" s="3"/>
    </row>
    <row r="1008" spans="12:15" ht="12.75" customHeight="1" x14ac:dyDescent="0.2">
      <c r="L1008" s="3"/>
      <c r="M1008" s="3"/>
      <c r="O1008" s="3"/>
    </row>
    <row r="1009" spans="12:15" ht="12.75" customHeight="1" x14ac:dyDescent="0.2">
      <c r="L1009" s="3"/>
      <c r="M1009" s="3"/>
      <c r="O1009" s="3"/>
    </row>
    <row r="1010" spans="12:15" ht="12.75" customHeight="1" x14ac:dyDescent="0.2">
      <c r="L1010" s="3"/>
      <c r="M1010" s="3"/>
      <c r="O1010" s="3"/>
    </row>
    <row r="1011" spans="12:15" ht="12.75" customHeight="1" x14ac:dyDescent="0.2">
      <c r="L1011" s="3"/>
      <c r="M1011" s="3"/>
      <c r="O1011" s="3"/>
    </row>
    <row r="1012" spans="12:15" ht="12.75" customHeight="1" x14ac:dyDescent="0.2">
      <c r="L1012" s="3"/>
      <c r="M1012" s="3"/>
      <c r="O1012" s="3"/>
    </row>
    <row r="1013" spans="12:15" ht="12.75" customHeight="1" x14ac:dyDescent="0.2">
      <c r="L1013" s="3"/>
      <c r="M1013" s="3"/>
      <c r="O1013" s="3"/>
    </row>
  </sheetData>
  <mergeCells count="140">
    <mergeCell ref="B16:J16"/>
    <mergeCell ref="AC17:AL17"/>
    <mergeCell ref="B36:J36"/>
    <mergeCell ref="AC43:AL43"/>
    <mergeCell ref="B58:J58"/>
    <mergeCell ref="T65:U65"/>
    <mergeCell ref="AC82:AL82"/>
    <mergeCell ref="B78:J78"/>
    <mergeCell ref="B96:J96"/>
    <mergeCell ref="R304:R305"/>
    <mergeCell ref="A304:A305"/>
    <mergeCell ref="K304:K305"/>
    <mergeCell ref="L304:L305"/>
    <mergeCell ref="M304:M305"/>
    <mergeCell ref="N304:N305"/>
    <mergeCell ref="O304:O305"/>
    <mergeCell ref="B198:J198"/>
    <mergeCell ref="B215:J215"/>
    <mergeCell ref="B233:J233"/>
    <mergeCell ref="B250:J250"/>
    <mergeCell ref="B268:J268"/>
    <mergeCell ref="B286:J286"/>
    <mergeCell ref="B304:J304"/>
    <mergeCell ref="B303:J303"/>
    <mergeCell ref="B323:J323"/>
    <mergeCell ref="B326:J326"/>
    <mergeCell ref="B115:J115"/>
    <mergeCell ref="B133:J133"/>
    <mergeCell ref="B150:J150"/>
    <mergeCell ref="B166:J166"/>
    <mergeCell ref="B183:J183"/>
    <mergeCell ref="P304:P305"/>
    <mergeCell ref="Q304:Q305"/>
    <mergeCell ref="L327:L328"/>
    <mergeCell ref="M327:M328"/>
    <mergeCell ref="N327:N328"/>
    <mergeCell ref="O327:O328"/>
    <mergeCell ref="P327:P328"/>
    <mergeCell ref="Q327:Q328"/>
    <mergeCell ref="R327:R328"/>
    <mergeCell ref="A327:A328"/>
    <mergeCell ref="B327:J327"/>
    <mergeCell ref="K327:K328"/>
    <mergeCell ref="A442:A443"/>
    <mergeCell ref="B442:J442"/>
    <mergeCell ref="K442:K443"/>
    <mergeCell ref="L442:L443"/>
    <mergeCell ref="B438:J438"/>
    <mergeCell ref="B441:J441"/>
    <mergeCell ref="M419:M420"/>
    <mergeCell ref="N419:N420"/>
    <mergeCell ref="O419:O420"/>
    <mergeCell ref="A419:A420"/>
    <mergeCell ref="B419:J419"/>
    <mergeCell ref="K419:K420"/>
    <mergeCell ref="L419:L420"/>
    <mergeCell ref="B346:J346"/>
    <mergeCell ref="B349:J349"/>
    <mergeCell ref="M489:M490"/>
    <mergeCell ref="N489:N490"/>
    <mergeCell ref="O489:O490"/>
    <mergeCell ref="P489:P490"/>
    <mergeCell ref="Q489:Q490"/>
    <mergeCell ref="R489:R490"/>
    <mergeCell ref="A489:A490"/>
    <mergeCell ref="B489:J489"/>
    <mergeCell ref="K489:K490"/>
    <mergeCell ref="L489:L490"/>
    <mergeCell ref="B485:J485"/>
    <mergeCell ref="B488:J488"/>
    <mergeCell ref="M466:M467"/>
    <mergeCell ref="N466:N467"/>
    <mergeCell ref="O466:O467"/>
    <mergeCell ref="P466:P467"/>
    <mergeCell ref="Q466:Q467"/>
    <mergeCell ref="R466:R467"/>
    <mergeCell ref="A466:A467"/>
    <mergeCell ref="B466:J466"/>
    <mergeCell ref="K466:K467"/>
    <mergeCell ref="L466:L467"/>
    <mergeCell ref="M350:M351"/>
    <mergeCell ref="N350:N351"/>
    <mergeCell ref="O350:O351"/>
    <mergeCell ref="P350:P351"/>
    <mergeCell ref="Q350:Q351"/>
    <mergeCell ref="R350:R351"/>
    <mergeCell ref="A350:A351"/>
    <mergeCell ref="B350:J350"/>
    <mergeCell ref="K350:K351"/>
    <mergeCell ref="L350:L351"/>
    <mergeCell ref="P373:P374"/>
    <mergeCell ref="Q373:Q374"/>
    <mergeCell ref="R373:R374"/>
    <mergeCell ref="A373:A374"/>
    <mergeCell ref="B373:J373"/>
    <mergeCell ref="K373:K374"/>
    <mergeCell ref="L373:L374"/>
    <mergeCell ref="B369:J369"/>
    <mergeCell ref="B372:J372"/>
    <mergeCell ref="A396:A397"/>
    <mergeCell ref="B396:J396"/>
    <mergeCell ref="K396:K397"/>
    <mergeCell ref="L396:L397"/>
    <mergeCell ref="B392:J392"/>
    <mergeCell ref="B395:J395"/>
    <mergeCell ref="M373:M374"/>
    <mergeCell ref="N373:N374"/>
    <mergeCell ref="O373:O374"/>
    <mergeCell ref="M396:M397"/>
    <mergeCell ref="N396:N397"/>
    <mergeCell ref="O396:O397"/>
    <mergeCell ref="P396:P397"/>
    <mergeCell ref="Q396:Q397"/>
    <mergeCell ref="R396:R397"/>
    <mergeCell ref="B462:J462"/>
    <mergeCell ref="B465:J465"/>
    <mergeCell ref="M442:M443"/>
    <mergeCell ref="N442:N443"/>
    <mergeCell ref="O442:O443"/>
    <mergeCell ref="P442:P443"/>
    <mergeCell ref="Q442:Q443"/>
    <mergeCell ref="R442:R443"/>
    <mergeCell ref="P419:P420"/>
    <mergeCell ref="Q419:Q420"/>
    <mergeCell ref="R419:R420"/>
    <mergeCell ref="B415:J415"/>
    <mergeCell ref="B418:J418"/>
    <mergeCell ref="P512:P513"/>
    <mergeCell ref="Q512:Q513"/>
    <mergeCell ref="R512:R513"/>
    <mergeCell ref="A512:A513"/>
    <mergeCell ref="B512:J512"/>
    <mergeCell ref="K512:K513"/>
    <mergeCell ref="L512:L513"/>
    <mergeCell ref="B508:J508"/>
    <mergeCell ref="B531:J531"/>
    <mergeCell ref="B511:J511"/>
    <mergeCell ref="M512:M513"/>
    <mergeCell ref="N512:N513"/>
    <mergeCell ref="O512:O513"/>
  </mergeCells>
  <pageMargins left="0.7" right="0.7" top="0.75" bottom="0.75" header="0" footer="0"/>
  <pageSetup orientation="landscape"/>
  <ignoredErrors>
    <ignoredError sqref="A375 A352:A353 A329:A331 A306:A30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Industrial</vt:lpstr>
      <vt:lpstr>Sist Comp</vt:lpstr>
      <vt:lpstr>Cs Comp</vt:lpstr>
      <vt:lpstr>Quimica</vt:lpstr>
      <vt:lpstr>Minero</vt:lpstr>
      <vt:lpstr>Biologia</vt:lpstr>
      <vt:lpstr>Cs Materiales</vt:lpstr>
      <vt:lpstr>Materiales</vt:lpstr>
      <vt:lpstr>Electro y Telecom</vt:lpstr>
      <vt:lpstr>Q Alimentos</vt:lpstr>
      <vt:lpstr>Matematicas</vt:lpstr>
      <vt:lpstr>Geologia</vt:lpstr>
      <vt:lpstr>Física</vt:lpstr>
      <vt:lpstr>Arquitectura</vt:lpstr>
      <vt:lpstr>Ing Civil</vt:lpstr>
      <vt:lpstr>Robótica</vt:lpstr>
      <vt:lpstr>Electronica</vt:lpstr>
      <vt:lpstr>Telecom</vt:lpstr>
      <vt:lpstr>Esp Tecnologia</vt:lpstr>
      <vt:lpstr>Esp. SISTEMAS Y PLAN</vt:lpstr>
      <vt:lpstr>Mtria BIODIVERSIDAD</vt:lpstr>
      <vt:lpstr>Mtria. COMPUTACION</vt:lpstr>
      <vt:lpstr>Mtria INDUSTRIAL</vt:lpstr>
      <vt:lpstr>Mtria. MANUFACTURA</vt:lpstr>
      <vt:lpstr>Mtria QUIMICA</vt:lpstr>
      <vt:lpstr>Mtria. Automatizacion</vt:lpstr>
      <vt:lpstr>Mtria MATEMATICAS</vt:lpstr>
      <vt:lpstr>Dr. Materiales</vt:lpstr>
      <vt:lpstr>Dr. QUIMICA</vt:lpstr>
      <vt:lpstr>Dr. BIODIVERSIDAD</vt:lpstr>
      <vt:lpstr>Dr. AMBIENTALES</vt:lpstr>
      <vt:lpstr>Dr. COMPUTACION</vt:lpstr>
      <vt:lpstr>Dr. INDUSTRIAL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Azucena</cp:lastModifiedBy>
  <cp:lastPrinted>2023-01-26T19:06:54Z</cp:lastPrinted>
  <dcterms:created xsi:type="dcterms:W3CDTF">2003-03-18T16:53:22Z</dcterms:created>
  <dcterms:modified xsi:type="dcterms:W3CDTF">2026-01-22T22:57:27Z</dcterms:modified>
</cp:coreProperties>
</file>